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52303168-B821-43D6-B71F-638D6DF63D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5" r:id="rId2"/>
    <sheet name="Active 2 question" sheetId="8" r:id="rId3"/>
    <sheet name="Graphs 2" sheetId="16" r:id="rId4"/>
    <sheet name="Q_fit" sheetId="4" r:id="rId5"/>
    <sheet name="A (2)" sheetId="5" r:id="rId6"/>
    <sheet name="A (3)" sheetId="7" r:id="rId7"/>
    <sheet name="errors (4)" sheetId="11" r:id="rId8"/>
    <sheet name="Q_fit (2)" sheetId="9" r:id="rId9"/>
    <sheet name="A (Kim)" sheetId="6" r:id="rId10"/>
    <sheet name="A (Kim) (2)" sheetId="10" r:id="rId11"/>
    <sheet name="BAV" sheetId="12" r:id="rId12"/>
    <sheet name="O-C Gateway" sheetId="13" r:id="rId13"/>
    <sheet name="A (Kim) (3)" sheetId="14" r:id="rId14"/>
  </sheets>
  <definedNames>
    <definedName name="solver_adj" localSheetId="5" hidden="1">'A (2)'!$V$12:$V$16</definedName>
    <definedName name="solver_adj" localSheetId="6" hidden="1">'A (3)'!$V$12:$V$16</definedName>
    <definedName name="solver_adj" localSheetId="9" hidden="1">'A (Kim)'!$AC$3:$AC$10</definedName>
    <definedName name="solver_adj" localSheetId="10" hidden="1">'A (Kim) (2)'!$V$12:$V$16</definedName>
    <definedName name="solver_adj" localSheetId="13" hidden="1">'A (Kim) (3)'!$V$12:$V$16</definedName>
    <definedName name="solver_adj" localSheetId="0" hidden="1">'Active 1'!$W$5:$W$7</definedName>
    <definedName name="solver_adj" localSheetId="2" hidden="1">'Active 2 question'!$AC$3:$AC$10</definedName>
    <definedName name="solver_adj" localSheetId="7" hidden="1">'errors (4)'!$AH$3:$AH$10</definedName>
    <definedName name="solver_cvg" localSheetId="5" hidden="1">0.001</definedName>
    <definedName name="solver_cvg" localSheetId="6" hidden="1">0.001</definedName>
    <definedName name="solver_cvg" localSheetId="9" hidden="1">0.001</definedName>
    <definedName name="solver_cvg" localSheetId="10" hidden="1">0.001</definedName>
    <definedName name="solver_cvg" localSheetId="13" hidden="1">0.001</definedName>
    <definedName name="solver_cvg" localSheetId="0" hidden="1">0.001</definedName>
    <definedName name="solver_cvg" localSheetId="2" hidden="1">0.001</definedName>
    <definedName name="solver_cvg" localSheetId="7" hidden="1">0.001</definedName>
    <definedName name="solver_drv" localSheetId="5" hidden="1">1</definedName>
    <definedName name="solver_drv" localSheetId="6" hidden="1">1</definedName>
    <definedName name="solver_drv" localSheetId="9" hidden="1">1</definedName>
    <definedName name="solver_drv" localSheetId="10" hidden="1">1</definedName>
    <definedName name="solver_drv" localSheetId="13" hidden="1">1</definedName>
    <definedName name="solver_drv" localSheetId="0" hidden="1">1</definedName>
    <definedName name="solver_drv" localSheetId="2" hidden="1">1</definedName>
    <definedName name="solver_drv" localSheetId="7" hidden="1">1</definedName>
    <definedName name="solver_est" localSheetId="5" hidden="1">1</definedName>
    <definedName name="solver_est" localSheetId="6" hidden="1">1</definedName>
    <definedName name="solver_est" localSheetId="9" hidden="1">1</definedName>
    <definedName name="solver_est" localSheetId="10" hidden="1">1</definedName>
    <definedName name="solver_est" localSheetId="13" hidden="1">1</definedName>
    <definedName name="solver_est" localSheetId="0" hidden="1">1</definedName>
    <definedName name="solver_est" localSheetId="2" hidden="1">1</definedName>
    <definedName name="solver_est" localSheetId="7" hidden="1">1</definedName>
    <definedName name="solver_itr" localSheetId="5" hidden="1">100</definedName>
    <definedName name="solver_itr" localSheetId="6" hidden="1">100</definedName>
    <definedName name="solver_itr" localSheetId="9" hidden="1">100</definedName>
    <definedName name="solver_itr" localSheetId="10" hidden="1">100</definedName>
    <definedName name="solver_itr" localSheetId="13" hidden="1">100</definedName>
    <definedName name="solver_itr" localSheetId="0" hidden="1">100</definedName>
    <definedName name="solver_itr" localSheetId="2" hidden="1">100</definedName>
    <definedName name="solver_itr" localSheetId="7" hidden="1">100</definedName>
    <definedName name="solver_lin" localSheetId="5" hidden="1">2</definedName>
    <definedName name="solver_lin" localSheetId="6" hidden="1">2</definedName>
    <definedName name="solver_lin" localSheetId="9" hidden="1">2</definedName>
    <definedName name="solver_lin" localSheetId="10" hidden="1">2</definedName>
    <definedName name="solver_lin" localSheetId="13" hidden="1">2</definedName>
    <definedName name="solver_lin" localSheetId="0" hidden="1">2</definedName>
    <definedName name="solver_lin" localSheetId="2" hidden="1">2</definedName>
    <definedName name="solver_lin" localSheetId="7" hidden="1">2</definedName>
    <definedName name="solver_neg" localSheetId="5" hidden="1">2</definedName>
    <definedName name="solver_neg" localSheetId="6" hidden="1">2</definedName>
    <definedName name="solver_neg" localSheetId="9" hidden="1">2</definedName>
    <definedName name="solver_neg" localSheetId="10" hidden="1">2</definedName>
    <definedName name="solver_neg" localSheetId="13" hidden="1">2</definedName>
    <definedName name="solver_neg" localSheetId="0" hidden="1">2</definedName>
    <definedName name="solver_neg" localSheetId="2" hidden="1">2</definedName>
    <definedName name="solver_neg" localSheetId="7" hidden="1">2</definedName>
    <definedName name="solver_num" localSheetId="5" hidden="1">0</definedName>
    <definedName name="solver_num" localSheetId="6" hidden="1">0</definedName>
    <definedName name="solver_num" localSheetId="9" hidden="1">0</definedName>
    <definedName name="solver_num" localSheetId="10" hidden="1">0</definedName>
    <definedName name="solver_num" localSheetId="13" hidden="1">0</definedName>
    <definedName name="solver_num" localSheetId="0" hidden="1">0</definedName>
    <definedName name="solver_num" localSheetId="2" hidden="1">0</definedName>
    <definedName name="solver_num" localSheetId="7" hidden="1">0</definedName>
    <definedName name="solver_nwt" localSheetId="5" hidden="1">1</definedName>
    <definedName name="solver_nwt" localSheetId="6" hidden="1">1</definedName>
    <definedName name="solver_nwt" localSheetId="9" hidden="1">1</definedName>
    <definedName name="solver_nwt" localSheetId="10" hidden="1">1</definedName>
    <definedName name="solver_nwt" localSheetId="13" hidden="1">1</definedName>
    <definedName name="solver_nwt" localSheetId="0" hidden="1">1</definedName>
    <definedName name="solver_nwt" localSheetId="2" hidden="1">1</definedName>
    <definedName name="solver_nwt" localSheetId="7" hidden="1">1</definedName>
    <definedName name="solver_opt" localSheetId="5" hidden="1">'A (2)'!$V$17</definedName>
    <definedName name="solver_opt" localSheetId="6" hidden="1">'A (3)'!$V$17</definedName>
    <definedName name="solver_opt" localSheetId="9" hidden="1">'A (Kim)'!$AC$11</definedName>
    <definedName name="solver_opt" localSheetId="10" hidden="1">'A (Kim) (2)'!$V$17</definedName>
    <definedName name="solver_opt" localSheetId="13" hidden="1">'A (Kim) (3)'!$V$17</definedName>
    <definedName name="solver_opt" localSheetId="0" hidden="1">'Active 1'!$W$8</definedName>
    <definedName name="solver_opt" localSheetId="2" hidden="1">'Active 2 question'!$AC$11</definedName>
    <definedName name="solver_opt" localSheetId="7" hidden="1">'errors (4)'!$AH$11</definedName>
    <definedName name="solver_pre" localSheetId="5" hidden="1">0.000001</definedName>
    <definedName name="solver_pre" localSheetId="6" hidden="1">0.000001</definedName>
    <definedName name="solver_pre" localSheetId="9" hidden="1">0.000001</definedName>
    <definedName name="solver_pre" localSheetId="10" hidden="1">0.000001</definedName>
    <definedName name="solver_pre" localSheetId="13" hidden="1">0.000001</definedName>
    <definedName name="solver_pre" localSheetId="0" hidden="1">0.000001</definedName>
    <definedName name="solver_pre" localSheetId="2" hidden="1">0.000001</definedName>
    <definedName name="solver_pre" localSheetId="7" hidden="1">0.000001</definedName>
    <definedName name="solver_scl" localSheetId="5" hidden="1">2</definedName>
    <definedName name="solver_scl" localSheetId="6" hidden="1">2</definedName>
    <definedName name="solver_scl" localSheetId="9" hidden="1">2</definedName>
    <definedName name="solver_scl" localSheetId="10" hidden="1">2</definedName>
    <definedName name="solver_scl" localSheetId="13" hidden="1">2</definedName>
    <definedName name="solver_scl" localSheetId="0" hidden="1">2</definedName>
    <definedName name="solver_scl" localSheetId="2" hidden="1">2</definedName>
    <definedName name="solver_scl" localSheetId="7" hidden="1">2</definedName>
    <definedName name="solver_sho" localSheetId="5" hidden="1">2</definedName>
    <definedName name="solver_sho" localSheetId="6" hidden="1">2</definedName>
    <definedName name="solver_sho" localSheetId="9" hidden="1">2</definedName>
    <definedName name="solver_sho" localSheetId="10" hidden="1">2</definedName>
    <definedName name="solver_sho" localSheetId="13" hidden="1">2</definedName>
    <definedName name="solver_sho" localSheetId="0" hidden="1">2</definedName>
    <definedName name="solver_sho" localSheetId="2" hidden="1">2</definedName>
    <definedName name="solver_sho" localSheetId="7" hidden="1">2</definedName>
    <definedName name="solver_tim" localSheetId="5" hidden="1">100</definedName>
    <definedName name="solver_tim" localSheetId="6" hidden="1">100</definedName>
    <definedName name="solver_tim" localSheetId="9" hidden="1">100</definedName>
    <definedName name="solver_tim" localSheetId="10" hidden="1">100</definedName>
    <definedName name="solver_tim" localSheetId="13" hidden="1">100</definedName>
    <definedName name="solver_tim" localSheetId="0" hidden="1">100</definedName>
    <definedName name="solver_tim" localSheetId="2" hidden="1">100</definedName>
    <definedName name="solver_tim" localSheetId="7" hidden="1">100</definedName>
    <definedName name="solver_tol" localSheetId="5" hidden="1">0.05</definedName>
    <definedName name="solver_tol" localSheetId="6" hidden="1">0.05</definedName>
    <definedName name="solver_tol" localSheetId="9" hidden="1">0.05</definedName>
    <definedName name="solver_tol" localSheetId="10" hidden="1">0.05</definedName>
    <definedName name="solver_tol" localSheetId="13" hidden="1">0.05</definedName>
    <definedName name="solver_tol" localSheetId="0" hidden="1">0.05</definedName>
    <definedName name="solver_tol" localSheetId="2" hidden="1">0.05</definedName>
    <definedName name="solver_tol" localSheetId="7" hidden="1">0.05</definedName>
    <definedName name="solver_typ" localSheetId="5" hidden="1">2</definedName>
    <definedName name="solver_typ" localSheetId="6" hidden="1">2</definedName>
    <definedName name="solver_typ" localSheetId="9" hidden="1">2</definedName>
    <definedName name="solver_typ" localSheetId="10" hidden="1">2</definedName>
    <definedName name="solver_typ" localSheetId="13" hidden="1">2</definedName>
    <definedName name="solver_typ" localSheetId="0" hidden="1">2</definedName>
    <definedName name="solver_typ" localSheetId="2" hidden="1">2</definedName>
    <definedName name="solver_typ" localSheetId="7" hidden="1">2</definedName>
    <definedName name="solver_val" localSheetId="5" hidden="1">0</definedName>
    <definedName name="solver_val" localSheetId="6" hidden="1">0</definedName>
    <definedName name="solver_val" localSheetId="9" hidden="1">0</definedName>
    <definedName name="solver_val" localSheetId="10" hidden="1">0</definedName>
    <definedName name="solver_val" localSheetId="13" hidden="1">0</definedName>
    <definedName name="solver_val" localSheetId="0" hidden="1">0</definedName>
    <definedName name="solver_val" localSheetId="2" hidden="1">0</definedName>
    <definedName name="solver_val" localSheetId="7" hidden="1">0</definedName>
  </definedNames>
  <calcPr calcId="181029"/>
</workbook>
</file>

<file path=xl/calcChain.xml><?xml version="1.0" encoding="utf-8"?>
<calcChain xmlns="http://schemas.openxmlformats.org/spreadsheetml/2006/main">
  <c r="F4" i="8" l="1"/>
  <c r="E564" i="8"/>
  <c r="F564" i="8" s="1"/>
  <c r="Q564" i="8"/>
  <c r="X564" i="8"/>
  <c r="E1178" i="1"/>
  <c r="F1178" i="1" s="1"/>
  <c r="Q1178" i="1"/>
  <c r="F4" i="1"/>
  <c r="Q1177" i="1"/>
  <c r="E562" i="8"/>
  <c r="F562" i="8" s="1"/>
  <c r="Q562" i="8"/>
  <c r="X562" i="8"/>
  <c r="E503" i="8"/>
  <c r="F503" i="8"/>
  <c r="G503" i="8"/>
  <c r="AB3" i="8"/>
  <c r="D11" i="8"/>
  <c r="AB4" i="8"/>
  <c r="D12" i="8"/>
  <c r="P507" i="8" s="1"/>
  <c r="AC507" i="8" s="1"/>
  <c r="AB5" i="8"/>
  <c r="D13" i="8"/>
  <c r="Q503" i="8"/>
  <c r="X503" i="8"/>
  <c r="Z503" i="8"/>
  <c r="AB9" i="8"/>
  <c r="AB8" i="8"/>
  <c r="AD2" i="8"/>
  <c r="AB18" i="8"/>
  <c r="AB10" i="8"/>
  <c r="AB2" i="8"/>
  <c r="AB15" i="8"/>
  <c r="AU503" i="8"/>
  <c r="AB7" i="8"/>
  <c r="AB6" i="8"/>
  <c r="AB11" i="8"/>
  <c r="AB12" i="8"/>
  <c r="E504" i="8"/>
  <c r="F504" i="8"/>
  <c r="Q504" i="8"/>
  <c r="X504" i="8"/>
  <c r="E506" i="8"/>
  <c r="F506" i="8"/>
  <c r="AU506" i="8" s="1"/>
  <c r="Q506" i="8"/>
  <c r="X506" i="8"/>
  <c r="Z506" i="8"/>
  <c r="E507" i="8"/>
  <c r="F507" i="8"/>
  <c r="Z507" i="8" s="1"/>
  <c r="G507" i="8"/>
  <c r="Q507" i="8"/>
  <c r="X507" i="8"/>
  <c r="E509" i="8"/>
  <c r="F509" i="8" s="1"/>
  <c r="G509" i="8" s="1"/>
  <c r="Q509" i="8"/>
  <c r="X509" i="8"/>
  <c r="E510" i="8"/>
  <c r="F510" i="8" s="1"/>
  <c r="Q510" i="8"/>
  <c r="X510" i="8"/>
  <c r="AU510" i="8"/>
  <c r="Q1114" i="1"/>
  <c r="Q1115" i="1"/>
  <c r="Q1118" i="1"/>
  <c r="Q1119" i="1"/>
  <c r="Q1122" i="1"/>
  <c r="Q1123" i="1"/>
  <c r="E548" i="8"/>
  <c r="F548" i="8"/>
  <c r="G548" i="8" s="1"/>
  <c r="Q548" i="8"/>
  <c r="X548" i="8"/>
  <c r="E549" i="8"/>
  <c r="F549" i="8" s="1"/>
  <c r="G549" i="8" s="1"/>
  <c r="Q549" i="8"/>
  <c r="X549" i="8"/>
  <c r="E550" i="8"/>
  <c r="F550" i="8"/>
  <c r="Q550" i="8"/>
  <c r="X550" i="8"/>
  <c r="E551" i="8"/>
  <c r="F551" i="8" s="1"/>
  <c r="Q551" i="8"/>
  <c r="X551" i="8"/>
  <c r="E553" i="8"/>
  <c r="F553" i="8"/>
  <c r="G553" i="8" s="1"/>
  <c r="Q553" i="8"/>
  <c r="X553" i="8"/>
  <c r="E554" i="8"/>
  <c r="F554" i="8" s="1"/>
  <c r="G554" i="8" s="1"/>
  <c r="Q554" i="8"/>
  <c r="X554" i="8"/>
  <c r="E555" i="8"/>
  <c r="F555" i="8"/>
  <c r="Q555" i="8"/>
  <c r="X555" i="8"/>
  <c r="E556" i="8"/>
  <c r="F556" i="8"/>
  <c r="Q556" i="8"/>
  <c r="X556" i="8"/>
  <c r="E557" i="8"/>
  <c r="F557" i="8"/>
  <c r="G557" i="8" s="1"/>
  <c r="Q557" i="8"/>
  <c r="X557" i="8"/>
  <c r="E558" i="8"/>
  <c r="F558" i="8" s="1"/>
  <c r="G558" i="8"/>
  <c r="Q558" i="8"/>
  <c r="X558" i="8"/>
  <c r="E561" i="8"/>
  <c r="F561" i="8" s="1"/>
  <c r="Q561" i="8"/>
  <c r="X561" i="8"/>
  <c r="D11" i="1"/>
  <c r="D12" i="1"/>
  <c r="Q1162" i="1"/>
  <c r="Q1163" i="1"/>
  <c r="Q1164" i="1"/>
  <c r="Q1165" i="1"/>
  <c r="Q1167" i="1"/>
  <c r="Q1168" i="1"/>
  <c r="Q1169" i="1"/>
  <c r="Q1170" i="1"/>
  <c r="Q1171" i="1"/>
  <c r="Q1172" i="1"/>
  <c r="Q1175" i="1"/>
  <c r="E559" i="8"/>
  <c r="F559" i="8" s="1"/>
  <c r="Q559" i="8"/>
  <c r="X559" i="8"/>
  <c r="E560" i="8"/>
  <c r="F560" i="8" s="1"/>
  <c r="Q560" i="8"/>
  <c r="X560" i="8"/>
  <c r="E563" i="8"/>
  <c r="F563" i="8" s="1"/>
  <c r="Q563" i="8"/>
  <c r="X563" i="8"/>
  <c r="Q1173" i="1"/>
  <c r="Q1174" i="1"/>
  <c r="Q1176" i="1"/>
  <c r="E494" i="8"/>
  <c r="F494" i="8"/>
  <c r="Q494" i="8"/>
  <c r="X494" i="8"/>
  <c r="E495" i="8"/>
  <c r="F495" i="8"/>
  <c r="Q495" i="8"/>
  <c r="X495" i="8"/>
  <c r="E496" i="8"/>
  <c r="F496" i="8"/>
  <c r="G496" i="8" s="1"/>
  <c r="K496" i="8" s="1"/>
  <c r="Q496" i="8"/>
  <c r="X496" i="8"/>
  <c r="E520" i="8"/>
  <c r="F520" i="8"/>
  <c r="Q520" i="8"/>
  <c r="X520" i="8"/>
  <c r="E521" i="8"/>
  <c r="F521" i="8" s="1"/>
  <c r="Q521" i="8"/>
  <c r="X521" i="8"/>
  <c r="E522" i="8"/>
  <c r="F522" i="8"/>
  <c r="G522" i="8" s="1"/>
  <c r="K522" i="8" s="1"/>
  <c r="Q522" i="8"/>
  <c r="X522" i="8"/>
  <c r="E523" i="8"/>
  <c r="F523" i="8"/>
  <c r="G523" i="8" s="1"/>
  <c r="K523" i="8" s="1"/>
  <c r="Q523" i="8"/>
  <c r="X523" i="8"/>
  <c r="E524" i="8"/>
  <c r="F524" i="8" s="1"/>
  <c r="Q524" i="8"/>
  <c r="X524" i="8"/>
  <c r="E525" i="8"/>
  <c r="F525" i="8"/>
  <c r="Q525" i="8"/>
  <c r="X525" i="8"/>
  <c r="E526" i="8"/>
  <c r="F526" i="8" s="1"/>
  <c r="Q526" i="8"/>
  <c r="X526" i="8"/>
  <c r="E527" i="8"/>
  <c r="F527" i="8"/>
  <c r="Q527" i="8"/>
  <c r="X527" i="8"/>
  <c r="E528" i="8"/>
  <c r="F528" i="8" s="1"/>
  <c r="Q528" i="8"/>
  <c r="X528" i="8"/>
  <c r="E529" i="8"/>
  <c r="F529" i="8"/>
  <c r="Q529" i="8"/>
  <c r="X529" i="8"/>
  <c r="E530" i="8"/>
  <c r="F530" i="8" s="1"/>
  <c r="Q530" i="8"/>
  <c r="X530" i="8"/>
  <c r="E531" i="8"/>
  <c r="F531" i="8"/>
  <c r="Q531" i="8"/>
  <c r="X531" i="8"/>
  <c r="E532" i="8"/>
  <c r="F532" i="8" s="1"/>
  <c r="Q532" i="8"/>
  <c r="X532" i="8"/>
  <c r="E533" i="8"/>
  <c r="F533" i="8"/>
  <c r="G533" i="8" s="1"/>
  <c r="K533" i="8" s="1"/>
  <c r="Q533" i="8"/>
  <c r="X533" i="8"/>
  <c r="E534" i="8"/>
  <c r="F534" i="8"/>
  <c r="G534" i="8" s="1"/>
  <c r="Q534" i="8"/>
  <c r="X534" i="8"/>
  <c r="E535" i="8"/>
  <c r="F535" i="8" s="1"/>
  <c r="Q535" i="8"/>
  <c r="X535" i="8"/>
  <c r="E536" i="8"/>
  <c r="F536" i="8" s="1"/>
  <c r="Q536" i="8"/>
  <c r="X536" i="8"/>
  <c r="E538" i="8"/>
  <c r="F538" i="8" s="1"/>
  <c r="G538" i="8" s="1"/>
  <c r="Q538" i="8"/>
  <c r="X538" i="8"/>
  <c r="E539" i="8"/>
  <c r="F539" i="8"/>
  <c r="Q539" i="8"/>
  <c r="X539" i="8"/>
  <c r="E540" i="8"/>
  <c r="F540" i="8" s="1"/>
  <c r="Q540" i="8"/>
  <c r="X540" i="8"/>
  <c r="E541" i="8"/>
  <c r="F541" i="8"/>
  <c r="G541" i="8" s="1"/>
  <c r="K541" i="8" s="1"/>
  <c r="Q541" i="8"/>
  <c r="X541" i="8"/>
  <c r="E542" i="8"/>
  <c r="F542" i="8"/>
  <c r="Q542" i="8"/>
  <c r="X542" i="8"/>
  <c r="E543" i="8"/>
  <c r="F543" i="8"/>
  <c r="G543" i="8" s="1"/>
  <c r="Q543" i="8"/>
  <c r="X543" i="8"/>
  <c r="E544" i="8"/>
  <c r="F544" i="8" s="1"/>
  <c r="Q544" i="8"/>
  <c r="X544" i="8"/>
  <c r="E545" i="8"/>
  <c r="F545" i="8" s="1"/>
  <c r="G545" i="8" s="1"/>
  <c r="K545" i="8" s="1"/>
  <c r="Q545" i="8"/>
  <c r="X545" i="8"/>
  <c r="E546" i="8"/>
  <c r="F546" i="8" s="1"/>
  <c r="Q546" i="8"/>
  <c r="X546" i="8"/>
  <c r="E547" i="8"/>
  <c r="F547" i="8" s="1"/>
  <c r="Q547" i="8"/>
  <c r="X547" i="8"/>
  <c r="E552" i="8"/>
  <c r="F552" i="8" s="1"/>
  <c r="Q552" i="8"/>
  <c r="X552" i="8"/>
  <c r="Q1095" i="1"/>
  <c r="Q1100" i="1"/>
  <c r="Q1101" i="1"/>
  <c r="Q1102" i="1"/>
  <c r="Q1104" i="1"/>
  <c r="Q1106" i="1"/>
  <c r="Q1108" i="1"/>
  <c r="Q1110" i="1"/>
  <c r="Q1113" i="1"/>
  <c r="Q1117" i="1"/>
  <c r="Q1121" i="1"/>
  <c r="Q1131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6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6" i="1"/>
  <c r="Q1097" i="1"/>
  <c r="Q1098" i="1"/>
  <c r="Q1099" i="1"/>
  <c r="Q1103" i="1"/>
  <c r="Q1105" i="1"/>
  <c r="Q1107" i="1"/>
  <c r="Q1109" i="1"/>
  <c r="Q1111" i="1"/>
  <c r="Q1112" i="1"/>
  <c r="Q1116" i="1"/>
  <c r="Q1120" i="1"/>
  <c r="Q1124" i="1"/>
  <c r="Q1125" i="1"/>
  <c r="Q1126" i="1"/>
  <c r="Q1127" i="1"/>
  <c r="Q1128" i="1"/>
  <c r="Q1129" i="1"/>
  <c r="Q1130" i="1"/>
  <c r="Q1132" i="1"/>
  <c r="E502" i="8"/>
  <c r="F502" i="8" s="1"/>
  <c r="Q502" i="8"/>
  <c r="X502" i="8"/>
  <c r="E505" i="8"/>
  <c r="F505" i="8" s="1"/>
  <c r="G505" i="8" s="1"/>
  <c r="Q505" i="8"/>
  <c r="X505" i="8"/>
  <c r="E518" i="8"/>
  <c r="F518" i="8"/>
  <c r="Q518" i="8"/>
  <c r="X518" i="8"/>
  <c r="E537" i="8"/>
  <c r="F537" i="8" s="1"/>
  <c r="G537" i="8" s="1"/>
  <c r="Q537" i="8"/>
  <c r="X537" i="8"/>
  <c r="E508" i="8"/>
  <c r="F508" i="8" s="1"/>
  <c r="Q508" i="8"/>
  <c r="X508" i="8"/>
  <c r="C17" i="8"/>
  <c r="E519" i="8"/>
  <c r="F519" i="8"/>
  <c r="X519" i="8"/>
  <c r="Q519" i="8"/>
  <c r="D9" i="8"/>
  <c r="D14" i="8"/>
  <c r="E512" i="8"/>
  <c r="F512" i="8"/>
  <c r="X512" i="8"/>
  <c r="Q512" i="8"/>
  <c r="E511" i="8"/>
  <c r="F511" i="8"/>
  <c r="X511" i="8"/>
  <c r="Q511" i="8"/>
  <c r="E501" i="8"/>
  <c r="F501" i="8"/>
  <c r="X501" i="8"/>
  <c r="Q501" i="8"/>
  <c r="E517" i="8"/>
  <c r="F517" i="8"/>
  <c r="X517" i="8"/>
  <c r="Q517" i="8"/>
  <c r="E513" i="8"/>
  <c r="F513" i="8"/>
  <c r="X513" i="8"/>
  <c r="Q513" i="8"/>
  <c r="E516" i="8"/>
  <c r="F516" i="8"/>
  <c r="X516" i="8"/>
  <c r="Q516" i="8"/>
  <c r="E515" i="8"/>
  <c r="F515" i="8"/>
  <c r="X515" i="8"/>
  <c r="Q515" i="8"/>
  <c r="E514" i="8"/>
  <c r="F514" i="8"/>
  <c r="X514" i="8"/>
  <c r="Q514" i="8"/>
  <c r="E493" i="8"/>
  <c r="F493" i="8"/>
  <c r="Z493" i="8" s="1"/>
  <c r="X493" i="8"/>
  <c r="Q493" i="8"/>
  <c r="E492" i="8"/>
  <c r="F492" i="8" s="1"/>
  <c r="X492" i="8"/>
  <c r="Q492" i="8"/>
  <c r="E491" i="8"/>
  <c r="F491" i="8" s="1"/>
  <c r="X491" i="8"/>
  <c r="Q491" i="8"/>
  <c r="E490" i="8"/>
  <c r="F490" i="8" s="1"/>
  <c r="X490" i="8"/>
  <c r="Q490" i="8"/>
  <c r="E488" i="8"/>
  <c r="F488" i="8" s="1"/>
  <c r="Z488" i="8" s="1"/>
  <c r="X488" i="8"/>
  <c r="Q488" i="8"/>
  <c r="E477" i="8"/>
  <c r="F477" i="8"/>
  <c r="G477" i="8" s="1"/>
  <c r="X477" i="8"/>
  <c r="Q477" i="8"/>
  <c r="E487" i="8"/>
  <c r="F487" i="8" s="1"/>
  <c r="G487" i="8"/>
  <c r="X487" i="8"/>
  <c r="Q487" i="8"/>
  <c r="E484" i="8"/>
  <c r="F484" i="8"/>
  <c r="X484" i="8"/>
  <c r="Q484" i="8"/>
  <c r="E486" i="8"/>
  <c r="F486" i="8"/>
  <c r="X486" i="8"/>
  <c r="Q486" i="8"/>
  <c r="E485" i="8"/>
  <c r="F485" i="8"/>
  <c r="X485" i="8"/>
  <c r="Q485" i="8"/>
  <c r="E483" i="8"/>
  <c r="F483" i="8"/>
  <c r="X483" i="8"/>
  <c r="Q483" i="8"/>
  <c r="E482" i="8"/>
  <c r="F482" i="8"/>
  <c r="G482" i="8" s="1"/>
  <c r="K482" i="8" s="1"/>
  <c r="X482" i="8"/>
  <c r="Q482" i="8"/>
  <c r="E481" i="8"/>
  <c r="F481" i="8"/>
  <c r="X481" i="8"/>
  <c r="Q481" i="8"/>
  <c r="E480" i="8"/>
  <c r="F480" i="8"/>
  <c r="X480" i="8"/>
  <c r="Q480" i="8"/>
  <c r="E479" i="8"/>
  <c r="F479" i="8"/>
  <c r="G479" i="8" s="1"/>
  <c r="X479" i="8"/>
  <c r="Q479" i="8"/>
  <c r="E500" i="8"/>
  <c r="F500" i="8" s="1"/>
  <c r="X500" i="8"/>
  <c r="Q500" i="8"/>
  <c r="E499" i="8"/>
  <c r="F499" i="8" s="1"/>
  <c r="G499" i="8" s="1"/>
  <c r="K499" i="8" s="1"/>
  <c r="X499" i="8"/>
  <c r="Q499" i="8"/>
  <c r="E498" i="8"/>
  <c r="F498" i="8" s="1"/>
  <c r="X498" i="8"/>
  <c r="Q498" i="8"/>
  <c r="E497" i="8"/>
  <c r="F497" i="8" s="1"/>
  <c r="G497" i="8" s="1"/>
  <c r="X497" i="8"/>
  <c r="Q497" i="8"/>
  <c r="E489" i="8"/>
  <c r="F489" i="8"/>
  <c r="X489" i="8"/>
  <c r="Q489" i="8"/>
  <c r="E438" i="8"/>
  <c r="F438" i="8"/>
  <c r="X438" i="8"/>
  <c r="Q438" i="8"/>
  <c r="E433" i="8"/>
  <c r="F433" i="8"/>
  <c r="Z433" i="8" s="1"/>
  <c r="X433" i="8"/>
  <c r="Q433" i="8"/>
  <c r="E432" i="8"/>
  <c r="F432" i="8" s="1"/>
  <c r="Z432" i="8"/>
  <c r="X432" i="8"/>
  <c r="Q432" i="8"/>
  <c r="E431" i="8"/>
  <c r="F431" i="8"/>
  <c r="X431" i="8"/>
  <c r="Q431" i="8"/>
  <c r="E427" i="8"/>
  <c r="F427" i="8"/>
  <c r="G427" i="8" s="1"/>
  <c r="X427" i="8"/>
  <c r="Q427" i="8"/>
  <c r="E420" i="8"/>
  <c r="F420" i="8" s="1"/>
  <c r="X420" i="8"/>
  <c r="Q420" i="8"/>
  <c r="E419" i="8"/>
  <c r="F419" i="8" s="1"/>
  <c r="X419" i="8"/>
  <c r="Q419" i="8"/>
  <c r="E415" i="8"/>
  <c r="F415" i="8" s="1"/>
  <c r="G415" i="8" s="1"/>
  <c r="X415" i="8"/>
  <c r="Q415" i="8"/>
  <c r="E414" i="8"/>
  <c r="F414" i="8"/>
  <c r="X414" i="8"/>
  <c r="Q414" i="8"/>
  <c r="E413" i="8"/>
  <c r="F413" i="8"/>
  <c r="X413" i="8"/>
  <c r="Q413" i="8"/>
  <c r="E405" i="8"/>
  <c r="F405" i="8"/>
  <c r="Z405" i="8" s="1"/>
  <c r="X405" i="8"/>
  <c r="Q405" i="8"/>
  <c r="E403" i="8"/>
  <c r="F403" i="8" s="1"/>
  <c r="AU403" i="8" s="1"/>
  <c r="X403" i="8"/>
  <c r="Q403" i="8"/>
  <c r="E396" i="8"/>
  <c r="F396" i="8"/>
  <c r="X396" i="8"/>
  <c r="Q396" i="8"/>
  <c r="E394" i="8"/>
  <c r="F394" i="8"/>
  <c r="X394" i="8"/>
  <c r="Q394" i="8"/>
  <c r="E393" i="8"/>
  <c r="F393" i="8"/>
  <c r="X393" i="8"/>
  <c r="Q393" i="8"/>
  <c r="E387" i="8"/>
  <c r="F387" i="8"/>
  <c r="X387" i="8"/>
  <c r="Q387" i="8"/>
  <c r="E370" i="8"/>
  <c r="F370" i="8"/>
  <c r="X370" i="8"/>
  <c r="Q370" i="8"/>
  <c r="E366" i="8"/>
  <c r="F366" i="8"/>
  <c r="G366" i="8" s="1"/>
  <c r="X366" i="8"/>
  <c r="Q366" i="8"/>
  <c r="E358" i="8"/>
  <c r="F358" i="8" s="1"/>
  <c r="Z358" i="8" s="1"/>
  <c r="X358" i="8"/>
  <c r="Q358" i="8"/>
  <c r="E357" i="8"/>
  <c r="F357" i="8"/>
  <c r="X357" i="8"/>
  <c r="Q357" i="8"/>
  <c r="E354" i="8"/>
  <c r="F354" i="8"/>
  <c r="X354" i="8"/>
  <c r="Q354" i="8"/>
  <c r="E353" i="8"/>
  <c r="F353" i="8"/>
  <c r="X353" i="8"/>
  <c r="Q353" i="8"/>
  <c r="E349" i="8"/>
  <c r="F349" i="8"/>
  <c r="X349" i="8"/>
  <c r="Q349" i="8"/>
  <c r="E346" i="8"/>
  <c r="F346" i="8"/>
  <c r="X346" i="8"/>
  <c r="Q346" i="8"/>
  <c r="E345" i="8"/>
  <c r="F345" i="8"/>
  <c r="X345" i="8"/>
  <c r="Q345" i="8"/>
  <c r="E343" i="8"/>
  <c r="F343" i="8"/>
  <c r="X343" i="8"/>
  <c r="Q343" i="8"/>
  <c r="E342" i="8"/>
  <c r="F342" i="8"/>
  <c r="Z342" i="8" s="1"/>
  <c r="X342" i="8"/>
  <c r="Q342" i="8"/>
  <c r="E340" i="8"/>
  <c r="F340" i="8" s="1"/>
  <c r="X340" i="8"/>
  <c r="Q340" i="8"/>
  <c r="E339" i="8"/>
  <c r="F339" i="8" s="1"/>
  <c r="X339" i="8"/>
  <c r="Q339" i="8"/>
  <c r="E338" i="8"/>
  <c r="F338" i="8" s="1"/>
  <c r="X338" i="8"/>
  <c r="Q338" i="8"/>
  <c r="E337" i="8"/>
  <c r="F337" i="8" s="1"/>
  <c r="X337" i="8"/>
  <c r="Q337" i="8"/>
  <c r="E336" i="8"/>
  <c r="F336" i="8" s="1"/>
  <c r="Z336" i="8" s="1"/>
  <c r="X336" i="8"/>
  <c r="Q336" i="8"/>
  <c r="E335" i="8"/>
  <c r="F335" i="8"/>
  <c r="X335" i="8"/>
  <c r="Q335" i="8"/>
  <c r="E334" i="8"/>
  <c r="F334" i="8"/>
  <c r="Z334" i="8" s="1"/>
  <c r="X334" i="8"/>
  <c r="Q334" i="8"/>
  <c r="E333" i="8"/>
  <c r="F333" i="8" s="1"/>
  <c r="X333" i="8"/>
  <c r="Q333" i="8"/>
  <c r="E332" i="8"/>
  <c r="F332" i="8" s="1"/>
  <c r="Z332" i="8" s="1"/>
  <c r="X332" i="8"/>
  <c r="Q332" i="8"/>
  <c r="E331" i="8"/>
  <c r="F331" i="8"/>
  <c r="X331" i="8"/>
  <c r="Q331" i="8"/>
  <c r="E330" i="8"/>
  <c r="F330" i="8"/>
  <c r="G330" i="8" s="1"/>
  <c r="X330" i="8"/>
  <c r="Q330" i="8"/>
  <c r="E329" i="8"/>
  <c r="F329" i="8" s="1"/>
  <c r="Z329" i="8" s="1"/>
  <c r="X329" i="8"/>
  <c r="Q329" i="8"/>
  <c r="E328" i="8"/>
  <c r="F328" i="8"/>
  <c r="X328" i="8"/>
  <c r="Q328" i="8"/>
  <c r="E326" i="8"/>
  <c r="F326" i="8"/>
  <c r="G326" i="8" s="1"/>
  <c r="X326" i="8"/>
  <c r="Q326" i="8"/>
  <c r="E325" i="8"/>
  <c r="F325" i="8" s="1"/>
  <c r="X325" i="8"/>
  <c r="Q325" i="8"/>
  <c r="E324" i="8"/>
  <c r="F324" i="8" s="1"/>
  <c r="X324" i="8"/>
  <c r="Q324" i="8"/>
  <c r="E321" i="8"/>
  <c r="F321" i="8" s="1"/>
  <c r="X321" i="8"/>
  <c r="Q321" i="8"/>
  <c r="E320" i="8"/>
  <c r="F320" i="8" s="1"/>
  <c r="X320" i="8"/>
  <c r="Q320" i="8"/>
  <c r="E319" i="8"/>
  <c r="F319" i="8" s="1"/>
  <c r="Z319" i="8" s="1"/>
  <c r="X319" i="8"/>
  <c r="Q319" i="8"/>
  <c r="E318" i="8"/>
  <c r="F318" i="8"/>
  <c r="X318" i="8"/>
  <c r="Q318" i="8"/>
  <c r="E317" i="8"/>
  <c r="F317" i="8"/>
  <c r="G317" i="8" s="1"/>
  <c r="I317" i="8" s="1"/>
  <c r="X317" i="8"/>
  <c r="Q317" i="8"/>
  <c r="E316" i="8"/>
  <c r="F316" i="8"/>
  <c r="X316" i="8"/>
  <c r="Q316" i="8"/>
  <c r="E315" i="8"/>
  <c r="F315" i="8"/>
  <c r="X315" i="8"/>
  <c r="Q315" i="8"/>
  <c r="E313" i="8"/>
  <c r="F313" i="8"/>
  <c r="G313" i="8" s="1"/>
  <c r="X313" i="8"/>
  <c r="Q313" i="8"/>
  <c r="E312" i="8"/>
  <c r="F312" i="8" s="1"/>
  <c r="X312" i="8"/>
  <c r="Q312" i="8"/>
  <c r="E311" i="8"/>
  <c r="F311" i="8" s="1"/>
  <c r="X311" i="8"/>
  <c r="Q311" i="8"/>
  <c r="E310" i="8"/>
  <c r="F310" i="8" s="1"/>
  <c r="AU310" i="8"/>
  <c r="X310" i="8"/>
  <c r="Q310" i="8"/>
  <c r="E304" i="8"/>
  <c r="F304" i="8"/>
  <c r="X304" i="8"/>
  <c r="Q304" i="8"/>
  <c r="E303" i="8"/>
  <c r="F303" i="8"/>
  <c r="X303" i="8"/>
  <c r="Q303" i="8"/>
  <c r="E301" i="8"/>
  <c r="F301" i="8"/>
  <c r="X301" i="8"/>
  <c r="Q301" i="8"/>
  <c r="E299" i="8"/>
  <c r="F299" i="8"/>
  <c r="X299" i="8"/>
  <c r="Q299" i="8"/>
  <c r="E298" i="8"/>
  <c r="F298" i="8"/>
  <c r="X298" i="8"/>
  <c r="Q298" i="8"/>
  <c r="E297" i="8"/>
  <c r="F297" i="8"/>
  <c r="X297" i="8"/>
  <c r="Q297" i="8"/>
  <c r="E296" i="8"/>
  <c r="F296" i="8"/>
  <c r="G296" i="8" s="1"/>
  <c r="I296" i="8" s="1"/>
  <c r="X296" i="8"/>
  <c r="Q296" i="8"/>
  <c r="E294" i="8"/>
  <c r="F294" i="8"/>
  <c r="Z294" i="8" s="1"/>
  <c r="X294" i="8"/>
  <c r="Q294" i="8"/>
  <c r="E293" i="8"/>
  <c r="F293" i="8" s="1"/>
  <c r="X293" i="8"/>
  <c r="Q293" i="8"/>
  <c r="E292" i="8"/>
  <c r="F292" i="8" s="1"/>
  <c r="AU292" i="8" s="1"/>
  <c r="X292" i="8"/>
  <c r="Q292" i="8"/>
  <c r="E291" i="8"/>
  <c r="F291" i="8"/>
  <c r="X291" i="8"/>
  <c r="Q291" i="8"/>
  <c r="E290" i="8"/>
  <c r="F290" i="8"/>
  <c r="X290" i="8"/>
  <c r="Q290" i="8"/>
  <c r="E287" i="8"/>
  <c r="F287" i="8"/>
  <c r="X287" i="8"/>
  <c r="Q287" i="8"/>
  <c r="E286" i="8"/>
  <c r="F286" i="8"/>
  <c r="G286" i="8" s="1"/>
  <c r="I286" i="8" s="1"/>
  <c r="X286" i="8"/>
  <c r="Q286" i="8"/>
  <c r="E285" i="8"/>
  <c r="F285" i="8"/>
  <c r="X285" i="8"/>
  <c r="Q285" i="8"/>
  <c r="E282" i="8"/>
  <c r="F282" i="8"/>
  <c r="X282" i="8"/>
  <c r="Q282" i="8"/>
  <c r="E280" i="8"/>
  <c r="F280" i="8"/>
  <c r="X280" i="8"/>
  <c r="Q280" i="8"/>
  <c r="E274" i="8"/>
  <c r="F274" i="8"/>
  <c r="Z274" i="8" s="1"/>
  <c r="X274" i="8"/>
  <c r="Q274" i="8"/>
  <c r="E268" i="8"/>
  <c r="F268" i="8" s="1"/>
  <c r="X268" i="8"/>
  <c r="Q268" i="8"/>
  <c r="E267" i="8"/>
  <c r="F267" i="8" s="1"/>
  <c r="X267" i="8"/>
  <c r="Q267" i="8"/>
  <c r="E266" i="8"/>
  <c r="F266" i="8" s="1"/>
  <c r="Z266" i="8" s="1"/>
  <c r="X266" i="8"/>
  <c r="Q266" i="8"/>
  <c r="E265" i="8"/>
  <c r="F265" i="8"/>
  <c r="X265" i="8"/>
  <c r="Q265" i="8"/>
  <c r="E260" i="8"/>
  <c r="F260" i="8"/>
  <c r="G260" i="8" s="1"/>
  <c r="X260" i="8"/>
  <c r="Q260" i="8"/>
  <c r="E259" i="8"/>
  <c r="F259" i="8" s="1"/>
  <c r="Z259" i="8" s="1"/>
  <c r="X259" i="8"/>
  <c r="Q259" i="8"/>
  <c r="E257" i="8"/>
  <c r="F257" i="8"/>
  <c r="X257" i="8"/>
  <c r="Q257" i="8"/>
  <c r="E256" i="8"/>
  <c r="F256" i="8"/>
  <c r="X256" i="8"/>
  <c r="Q256" i="8"/>
  <c r="E255" i="8"/>
  <c r="F255" i="8"/>
  <c r="X255" i="8"/>
  <c r="Q255" i="8"/>
  <c r="E254" i="8"/>
  <c r="F254" i="8"/>
  <c r="X254" i="8"/>
  <c r="Q254" i="8"/>
  <c r="E253" i="8"/>
  <c r="F253" i="8"/>
  <c r="X253" i="8"/>
  <c r="Q253" i="8"/>
  <c r="E252" i="8"/>
  <c r="F252" i="8"/>
  <c r="X252" i="8"/>
  <c r="Q252" i="8"/>
  <c r="E251" i="8"/>
  <c r="F251" i="8"/>
  <c r="X251" i="8"/>
  <c r="Q251" i="8"/>
  <c r="E249" i="8"/>
  <c r="F249" i="8"/>
  <c r="X249" i="8"/>
  <c r="Q249" i="8"/>
  <c r="E248" i="8"/>
  <c r="F248" i="8"/>
  <c r="X248" i="8"/>
  <c r="Q248" i="8"/>
  <c r="E246" i="8"/>
  <c r="F246" i="8"/>
  <c r="X246" i="8"/>
  <c r="Q246" i="8"/>
  <c r="E245" i="8"/>
  <c r="F245" i="8"/>
  <c r="Z245" i="8" s="1"/>
  <c r="X245" i="8"/>
  <c r="Q245" i="8"/>
  <c r="E243" i="8"/>
  <c r="F243" i="8" s="1"/>
  <c r="X243" i="8"/>
  <c r="Q243" i="8"/>
  <c r="E242" i="8"/>
  <c r="F242" i="8" s="1"/>
  <c r="AU242" i="8"/>
  <c r="X242" i="8"/>
  <c r="Q242" i="8"/>
  <c r="E237" i="8"/>
  <c r="F237" i="8"/>
  <c r="X237" i="8"/>
  <c r="Q237" i="8"/>
  <c r="E236" i="8"/>
  <c r="F236" i="8" s="1"/>
  <c r="G236" i="8"/>
  <c r="X236" i="8"/>
  <c r="Q236" i="8"/>
  <c r="E233" i="8"/>
  <c r="F233" i="8"/>
  <c r="X233" i="8"/>
  <c r="Q233" i="8"/>
  <c r="E232" i="8"/>
  <c r="F232" i="8"/>
  <c r="G232" i="8" s="1"/>
  <c r="X232" i="8"/>
  <c r="Q232" i="8"/>
  <c r="E231" i="8"/>
  <c r="F231" i="8" s="1"/>
  <c r="X231" i="8"/>
  <c r="Q231" i="8"/>
  <c r="E230" i="8"/>
  <c r="F230" i="8" s="1"/>
  <c r="Z230" i="8" s="1"/>
  <c r="X230" i="8"/>
  <c r="Q230" i="8"/>
  <c r="E228" i="8"/>
  <c r="F228" i="8"/>
  <c r="X228" i="8"/>
  <c r="Q228" i="8"/>
  <c r="E229" i="8"/>
  <c r="F229" i="8"/>
  <c r="X229" i="8"/>
  <c r="Q229" i="8"/>
  <c r="E227" i="8"/>
  <c r="F227" i="8"/>
  <c r="Z227" i="8" s="1"/>
  <c r="X227" i="8"/>
  <c r="Q227" i="8"/>
  <c r="E226" i="8"/>
  <c r="F226" i="8" s="1"/>
  <c r="G226" i="8"/>
  <c r="X226" i="8"/>
  <c r="Q226" i="8"/>
  <c r="E225" i="8"/>
  <c r="F225" i="8"/>
  <c r="X225" i="8"/>
  <c r="Q225" i="8"/>
  <c r="E224" i="8"/>
  <c r="F224" i="8"/>
  <c r="X224" i="8"/>
  <c r="Q224" i="8"/>
  <c r="E223" i="8"/>
  <c r="F223" i="8"/>
  <c r="X223" i="8"/>
  <c r="Q223" i="8"/>
  <c r="E222" i="8"/>
  <c r="F222" i="8"/>
  <c r="X222" i="8"/>
  <c r="Q222" i="8"/>
  <c r="E221" i="8"/>
  <c r="F221" i="8"/>
  <c r="Z221" i="8" s="1"/>
  <c r="X221" i="8"/>
  <c r="Q221" i="8"/>
  <c r="E220" i="8"/>
  <c r="F220" i="8" s="1"/>
  <c r="X220" i="8"/>
  <c r="Q220" i="8"/>
  <c r="E219" i="8"/>
  <c r="F219" i="8" s="1"/>
  <c r="Z219" i="8" s="1"/>
  <c r="X219" i="8"/>
  <c r="Q219" i="8"/>
  <c r="E218" i="8"/>
  <c r="F218" i="8"/>
  <c r="X218" i="8"/>
  <c r="Q218" i="8"/>
  <c r="E217" i="8"/>
  <c r="F217" i="8"/>
  <c r="G217" i="8" s="1"/>
  <c r="I217" i="8" s="1"/>
  <c r="X217" i="8"/>
  <c r="Q217" i="8"/>
  <c r="E199" i="8"/>
  <c r="F199" i="8"/>
  <c r="X199" i="8"/>
  <c r="Q199" i="8"/>
  <c r="E194" i="8"/>
  <c r="F194" i="8"/>
  <c r="X194" i="8"/>
  <c r="Q194" i="8"/>
  <c r="E193" i="8"/>
  <c r="F193" i="8"/>
  <c r="G193" i="8" s="1"/>
  <c r="I193" i="8" s="1"/>
  <c r="X193" i="8"/>
  <c r="Q193" i="8"/>
  <c r="E192" i="8"/>
  <c r="F192" i="8"/>
  <c r="G192" i="8" s="1"/>
  <c r="I192" i="8"/>
  <c r="X192" i="8"/>
  <c r="Q192" i="8"/>
  <c r="E188" i="8"/>
  <c r="F188" i="8"/>
  <c r="X188" i="8"/>
  <c r="Q188" i="8"/>
  <c r="E183" i="8"/>
  <c r="F183" i="8"/>
  <c r="G183" i="8" s="1"/>
  <c r="I183" i="8" s="1"/>
  <c r="X183" i="8"/>
  <c r="Q183" i="8"/>
  <c r="E182" i="8"/>
  <c r="F182" i="8"/>
  <c r="X182" i="8"/>
  <c r="Q182" i="8"/>
  <c r="E175" i="8"/>
  <c r="F175" i="8"/>
  <c r="X175" i="8"/>
  <c r="Q175" i="8"/>
  <c r="E174" i="8"/>
  <c r="F174" i="8"/>
  <c r="X174" i="8"/>
  <c r="Q174" i="8"/>
  <c r="E171" i="8"/>
  <c r="F171" i="8"/>
  <c r="X171" i="8"/>
  <c r="Q171" i="8"/>
  <c r="E170" i="8"/>
  <c r="F170" i="8"/>
  <c r="X170" i="8"/>
  <c r="Q170" i="8"/>
  <c r="E167" i="8"/>
  <c r="F167" i="8"/>
  <c r="X167" i="8"/>
  <c r="Q167" i="8"/>
  <c r="E166" i="8"/>
  <c r="F166" i="8"/>
  <c r="G166" i="8" s="1"/>
  <c r="X166" i="8"/>
  <c r="Q166" i="8"/>
  <c r="E161" i="8"/>
  <c r="F161" i="8" s="1"/>
  <c r="X161" i="8"/>
  <c r="Q161" i="8"/>
  <c r="E160" i="8"/>
  <c r="F160" i="8" s="1"/>
  <c r="X160" i="8"/>
  <c r="Q160" i="8"/>
  <c r="E159" i="8"/>
  <c r="F159" i="8" s="1"/>
  <c r="X159" i="8"/>
  <c r="Q159" i="8"/>
  <c r="E156" i="8"/>
  <c r="F156" i="8" s="1"/>
  <c r="AU156" i="8" s="1"/>
  <c r="X156" i="8"/>
  <c r="Q156" i="8"/>
  <c r="E155" i="8"/>
  <c r="F155" i="8"/>
  <c r="X155" i="8"/>
  <c r="Q155" i="8"/>
  <c r="E154" i="8"/>
  <c r="F154" i="8"/>
  <c r="AU154" i="8" s="1"/>
  <c r="X154" i="8"/>
  <c r="Q154" i="8"/>
  <c r="E153" i="8"/>
  <c r="F153" i="8"/>
  <c r="Z153" i="8" s="1"/>
  <c r="X153" i="8"/>
  <c r="Q153" i="8"/>
  <c r="E148" i="8"/>
  <c r="F148" i="8" s="1"/>
  <c r="G148" i="8"/>
  <c r="I148" i="8" s="1"/>
  <c r="X148" i="8"/>
  <c r="Q148" i="8"/>
  <c r="E145" i="8"/>
  <c r="F145" i="8" s="1"/>
  <c r="X145" i="8"/>
  <c r="Q145" i="8"/>
  <c r="E141" i="8"/>
  <c r="F141" i="8" s="1"/>
  <c r="X141" i="8"/>
  <c r="Q141" i="8"/>
  <c r="E140" i="8"/>
  <c r="F140" i="8" s="1"/>
  <c r="Z140" i="8" s="1"/>
  <c r="X140" i="8"/>
  <c r="Q140" i="8"/>
  <c r="E139" i="8"/>
  <c r="F139" i="8"/>
  <c r="X139" i="8"/>
  <c r="Q139" i="8"/>
  <c r="E138" i="8"/>
  <c r="F138" i="8"/>
  <c r="AU138" i="8" s="1"/>
  <c r="X138" i="8"/>
  <c r="Q138" i="8"/>
  <c r="E137" i="8"/>
  <c r="F137" i="8" s="1"/>
  <c r="Z137" i="8" s="1"/>
  <c r="G137" i="8"/>
  <c r="X137" i="8"/>
  <c r="Q137" i="8"/>
  <c r="E136" i="8"/>
  <c r="F136" i="8" s="1"/>
  <c r="X136" i="8"/>
  <c r="Q136" i="8"/>
  <c r="E135" i="8"/>
  <c r="F135" i="8" s="1"/>
  <c r="X135" i="8"/>
  <c r="Q135" i="8"/>
  <c r="E134" i="8"/>
  <c r="F134" i="8" s="1"/>
  <c r="G134" i="8" s="1"/>
  <c r="X134" i="8"/>
  <c r="Q134" i="8"/>
  <c r="E120" i="8"/>
  <c r="F120" i="8"/>
  <c r="Z120" i="8" s="1"/>
  <c r="X120" i="8"/>
  <c r="Q120" i="8"/>
  <c r="E118" i="8"/>
  <c r="F118" i="8" s="1"/>
  <c r="X118" i="8"/>
  <c r="Q118" i="8"/>
  <c r="E117" i="8"/>
  <c r="F117" i="8" s="1"/>
  <c r="X117" i="8"/>
  <c r="Q117" i="8"/>
  <c r="E115" i="8"/>
  <c r="F115" i="8" s="1"/>
  <c r="Z115" i="8" s="1"/>
  <c r="X115" i="8"/>
  <c r="Q115" i="8"/>
  <c r="E114" i="8"/>
  <c r="F114" i="8"/>
  <c r="X114" i="8"/>
  <c r="Q114" i="8"/>
  <c r="E113" i="8"/>
  <c r="F113" i="8"/>
  <c r="X113" i="8"/>
  <c r="Q113" i="8"/>
  <c r="E112" i="8"/>
  <c r="F112" i="8"/>
  <c r="X112" i="8"/>
  <c r="Q112" i="8"/>
  <c r="E111" i="8"/>
  <c r="F111" i="8"/>
  <c r="G111" i="8" s="1"/>
  <c r="X111" i="8"/>
  <c r="Q111" i="8"/>
  <c r="E110" i="8"/>
  <c r="F110" i="8" s="1"/>
  <c r="AU110" i="8" s="1"/>
  <c r="X110" i="8"/>
  <c r="Q110" i="8"/>
  <c r="E109" i="8"/>
  <c r="F109" i="8"/>
  <c r="X109" i="8"/>
  <c r="Q109" i="8"/>
  <c r="E108" i="8"/>
  <c r="F108" i="8"/>
  <c r="X108" i="8"/>
  <c r="Q108" i="8"/>
  <c r="E107" i="8"/>
  <c r="F107" i="8"/>
  <c r="G107" i="8" s="1"/>
  <c r="X107" i="8"/>
  <c r="Q107" i="8"/>
  <c r="E106" i="8"/>
  <c r="F106" i="8" s="1"/>
  <c r="Z106" i="8" s="1"/>
  <c r="X106" i="8"/>
  <c r="Q106" i="8"/>
  <c r="E104" i="8"/>
  <c r="F104" i="8"/>
  <c r="X104" i="8"/>
  <c r="Q104" i="8"/>
  <c r="E103" i="8"/>
  <c r="F103" i="8"/>
  <c r="X103" i="8"/>
  <c r="Q103" i="8"/>
  <c r="E101" i="8"/>
  <c r="F101" i="8"/>
  <c r="G101" i="8" s="1"/>
  <c r="X101" i="8"/>
  <c r="Q101" i="8"/>
  <c r="E100" i="8"/>
  <c r="F100" i="8" s="1"/>
  <c r="X100" i="8"/>
  <c r="Q100" i="8"/>
  <c r="E95" i="8"/>
  <c r="F95" i="8" s="1"/>
  <c r="X95" i="8"/>
  <c r="Q95" i="8"/>
  <c r="E94" i="8"/>
  <c r="F94" i="8" s="1"/>
  <c r="G94" i="8" s="1"/>
  <c r="X94" i="8"/>
  <c r="Q94" i="8"/>
  <c r="E93" i="8"/>
  <c r="F93" i="8"/>
  <c r="X93" i="8"/>
  <c r="Q93" i="8"/>
  <c r="E92" i="8"/>
  <c r="F92" i="8"/>
  <c r="X92" i="8"/>
  <c r="Q92" i="8"/>
  <c r="E91" i="8"/>
  <c r="F91" i="8"/>
  <c r="Z91" i="8" s="1"/>
  <c r="X91" i="8"/>
  <c r="Q91" i="8"/>
  <c r="E89" i="8"/>
  <c r="F89" i="8" s="1"/>
  <c r="X89" i="8"/>
  <c r="Q89" i="8"/>
  <c r="E88" i="8"/>
  <c r="F88" i="8" s="1"/>
  <c r="G88" i="8" s="1"/>
  <c r="X88" i="8"/>
  <c r="Q88" i="8"/>
  <c r="E87" i="8"/>
  <c r="F87" i="8"/>
  <c r="Z87" i="8" s="1"/>
  <c r="X87" i="8"/>
  <c r="Q87" i="8"/>
  <c r="E86" i="8"/>
  <c r="F86" i="8" s="1"/>
  <c r="X86" i="8"/>
  <c r="Q86" i="8"/>
  <c r="E85" i="8"/>
  <c r="F85" i="8" s="1"/>
  <c r="X85" i="8"/>
  <c r="Q85" i="8"/>
  <c r="E84" i="8"/>
  <c r="F84" i="8" s="1"/>
  <c r="X84" i="8"/>
  <c r="Q84" i="8"/>
  <c r="E83" i="8"/>
  <c r="F83" i="8" s="1"/>
  <c r="AU83" i="8" s="1"/>
  <c r="X83" i="8"/>
  <c r="Q83" i="8"/>
  <c r="E82" i="8"/>
  <c r="F82" i="8" s="1"/>
  <c r="X82" i="8"/>
  <c r="Q82" i="8"/>
  <c r="E81" i="8"/>
  <c r="F81" i="8" s="1"/>
  <c r="X81" i="8"/>
  <c r="Q81" i="8"/>
  <c r="E77" i="8"/>
  <c r="F77" i="8" s="1"/>
  <c r="X77" i="8"/>
  <c r="Q77" i="8"/>
  <c r="E76" i="8"/>
  <c r="F76" i="8" s="1"/>
  <c r="G76" i="8"/>
  <c r="I76" i="8" s="1"/>
  <c r="X76" i="8"/>
  <c r="Q76" i="8"/>
  <c r="E75" i="8"/>
  <c r="F75" i="8" s="1"/>
  <c r="X75" i="8"/>
  <c r="Q75" i="8"/>
  <c r="E74" i="8"/>
  <c r="F74" i="8" s="1"/>
  <c r="X74" i="8"/>
  <c r="Q74" i="8"/>
  <c r="E73" i="8"/>
  <c r="F73" i="8" s="1"/>
  <c r="X73" i="8"/>
  <c r="Q73" i="8"/>
  <c r="E72" i="8"/>
  <c r="F72" i="8" s="1"/>
  <c r="X72" i="8"/>
  <c r="Q72" i="8"/>
  <c r="E71" i="8"/>
  <c r="F71" i="8" s="1"/>
  <c r="X71" i="8"/>
  <c r="Q71" i="8"/>
  <c r="E69" i="8"/>
  <c r="F69" i="8" s="1"/>
  <c r="Z69" i="8" s="1"/>
  <c r="X69" i="8"/>
  <c r="Q69" i="8"/>
  <c r="E68" i="8"/>
  <c r="F68" i="8"/>
  <c r="X68" i="8"/>
  <c r="Q68" i="8"/>
  <c r="E67" i="8"/>
  <c r="F67" i="8"/>
  <c r="Z67" i="8" s="1"/>
  <c r="X67" i="8"/>
  <c r="Q67" i="8"/>
  <c r="E478" i="8"/>
  <c r="F478" i="8" s="1"/>
  <c r="Z478" i="8" s="1"/>
  <c r="X478" i="8"/>
  <c r="Q478" i="8"/>
  <c r="E476" i="8"/>
  <c r="F476" i="8"/>
  <c r="Z476" i="8" s="1"/>
  <c r="X476" i="8"/>
  <c r="Q476" i="8"/>
  <c r="E467" i="8"/>
  <c r="F467" i="8" s="1"/>
  <c r="X467" i="8"/>
  <c r="Q467" i="8"/>
  <c r="E462" i="8"/>
  <c r="F462" i="8" s="1"/>
  <c r="Z462" i="8" s="1"/>
  <c r="X462" i="8"/>
  <c r="Q462" i="8"/>
  <c r="E461" i="8"/>
  <c r="F461" i="8"/>
  <c r="X461" i="8"/>
  <c r="Q461" i="8"/>
  <c r="E460" i="8"/>
  <c r="F460" i="8"/>
  <c r="Z460" i="8" s="1"/>
  <c r="X460" i="8"/>
  <c r="Q460" i="8"/>
  <c r="E459" i="8"/>
  <c r="F459" i="8" s="1"/>
  <c r="Z459" i="8" s="1"/>
  <c r="X459" i="8"/>
  <c r="Q459" i="8"/>
  <c r="E458" i="8"/>
  <c r="F458" i="8"/>
  <c r="X458" i="8"/>
  <c r="Q458" i="8"/>
  <c r="E457" i="8"/>
  <c r="F457" i="8"/>
  <c r="AU457" i="8" s="1"/>
  <c r="X457" i="8"/>
  <c r="Q457" i="8"/>
  <c r="E453" i="8"/>
  <c r="F453" i="8" s="1"/>
  <c r="X453" i="8"/>
  <c r="Q453" i="8"/>
  <c r="E452" i="8"/>
  <c r="F452" i="8" s="1"/>
  <c r="X452" i="8"/>
  <c r="Q452" i="8"/>
  <c r="E451" i="8"/>
  <c r="F451" i="8" s="1"/>
  <c r="Z451" i="8" s="1"/>
  <c r="X451" i="8"/>
  <c r="Q451" i="8"/>
  <c r="E442" i="8"/>
  <c r="F442" i="8"/>
  <c r="X442" i="8"/>
  <c r="Q442" i="8"/>
  <c r="E437" i="8"/>
  <c r="F437" i="8"/>
  <c r="X437" i="8"/>
  <c r="Q437" i="8"/>
  <c r="E430" i="8"/>
  <c r="F430" i="8"/>
  <c r="X430" i="8"/>
  <c r="Q430" i="8"/>
  <c r="E424" i="8"/>
  <c r="F424" i="8"/>
  <c r="Z424" i="8" s="1"/>
  <c r="X424" i="8"/>
  <c r="Q424" i="8"/>
  <c r="E417" i="8"/>
  <c r="F417" i="8" s="1"/>
  <c r="X417" i="8"/>
  <c r="Q417" i="8"/>
  <c r="E412" i="8"/>
  <c r="F412" i="8" s="1"/>
  <c r="G412" i="8" s="1"/>
  <c r="K412" i="8" s="1"/>
  <c r="X412" i="8"/>
  <c r="Q412" i="8"/>
  <c r="E410" i="8"/>
  <c r="F410" i="8" s="1"/>
  <c r="AU410" i="8" s="1"/>
  <c r="AT410" i="8" s="1"/>
  <c r="X410" i="8"/>
  <c r="Q410" i="8"/>
  <c r="E408" i="8"/>
  <c r="F408" i="8" s="1"/>
  <c r="X408" i="8"/>
  <c r="Q408" i="8"/>
  <c r="E406" i="8"/>
  <c r="F406" i="8" s="1"/>
  <c r="G406" i="8" s="1"/>
  <c r="X406" i="8"/>
  <c r="Q406" i="8"/>
  <c r="E404" i="8"/>
  <c r="F404" i="8"/>
  <c r="X404" i="8"/>
  <c r="Q404" i="8"/>
  <c r="E402" i="8"/>
  <c r="F402" i="8"/>
  <c r="X402" i="8"/>
  <c r="Q402" i="8"/>
  <c r="E401" i="8"/>
  <c r="F401" i="8"/>
  <c r="Z401" i="8" s="1"/>
  <c r="X401" i="8"/>
  <c r="Q401" i="8"/>
  <c r="E399" i="8"/>
  <c r="F399" i="8" s="1"/>
  <c r="X399" i="8"/>
  <c r="Q399" i="8"/>
  <c r="E392" i="8"/>
  <c r="F392" i="8" s="1"/>
  <c r="G392" i="8" s="1"/>
  <c r="X392" i="8"/>
  <c r="Q392" i="8"/>
  <c r="E381" i="8"/>
  <c r="F381" i="8"/>
  <c r="G381" i="8" s="1"/>
  <c r="K381" i="8" s="1"/>
  <c r="X381" i="8"/>
  <c r="Q381" i="8"/>
  <c r="E371" i="8"/>
  <c r="F371" i="8"/>
  <c r="X371" i="8"/>
  <c r="Q371" i="8"/>
  <c r="E368" i="8"/>
  <c r="F368" i="8"/>
  <c r="X368" i="8"/>
  <c r="Q368" i="8"/>
  <c r="E367" i="8"/>
  <c r="F367" i="8"/>
  <c r="Z367" i="8" s="1"/>
  <c r="X367" i="8"/>
  <c r="Q367" i="8"/>
  <c r="E365" i="8"/>
  <c r="F365" i="8" s="1"/>
  <c r="X365" i="8"/>
  <c r="Q365" i="8"/>
  <c r="E364" i="8"/>
  <c r="F364" i="8" s="1"/>
  <c r="X364" i="8"/>
  <c r="Q364" i="8"/>
  <c r="E362" i="8"/>
  <c r="F362" i="8" s="1"/>
  <c r="X362" i="8"/>
  <c r="Q362" i="8"/>
  <c r="E361" i="8"/>
  <c r="F361" i="8" s="1"/>
  <c r="X361" i="8"/>
  <c r="Q361" i="8"/>
  <c r="E360" i="8"/>
  <c r="F360" i="8" s="1"/>
  <c r="AU360" i="8"/>
  <c r="X360" i="8"/>
  <c r="Q360" i="8"/>
  <c r="E359" i="8"/>
  <c r="F359" i="8"/>
  <c r="X359" i="8"/>
  <c r="Q359" i="8"/>
  <c r="E423" i="8"/>
  <c r="F423" i="8"/>
  <c r="G423" i="8" s="1"/>
  <c r="X423" i="8"/>
  <c r="Q423" i="8"/>
  <c r="E356" i="8"/>
  <c r="F356" i="8" s="1"/>
  <c r="X356" i="8"/>
  <c r="Q356" i="8"/>
  <c r="E355" i="8"/>
  <c r="F355" i="8" s="1"/>
  <c r="X355" i="8"/>
  <c r="Q355" i="8"/>
  <c r="E363" i="8"/>
  <c r="F363" i="8" s="1"/>
  <c r="G363" i="8" s="1"/>
  <c r="X363" i="8"/>
  <c r="Q363" i="8"/>
  <c r="Q1028" i="1"/>
  <c r="Q1022" i="1"/>
  <c r="Q1020" i="1"/>
  <c r="Q1017" i="1"/>
  <c r="Q1057" i="1"/>
  <c r="Q1056" i="1"/>
  <c r="Q1055" i="1"/>
  <c r="Q1053" i="1"/>
  <c r="Q1023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0" i="1"/>
  <c r="Q1059" i="1"/>
  <c r="Q1058" i="1"/>
  <c r="Q1027" i="1"/>
  <c r="Q1026" i="1"/>
  <c r="Q1025" i="1"/>
  <c r="Q1024" i="1"/>
  <c r="Q1021" i="1"/>
  <c r="Q1019" i="1"/>
  <c r="Q1018" i="1"/>
  <c r="C14" i="8"/>
  <c r="E632" i="8"/>
  <c r="F632" i="8"/>
  <c r="E633" i="8"/>
  <c r="F633" i="8"/>
  <c r="E634" i="8"/>
  <c r="F634" i="8"/>
  <c r="E635" i="8"/>
  <c r="F635" i="8"/>
  <c r="E636" i="8"/>
  <c r="F636" i="8"/>
  <c r="E637" i="8"/>
  <c r="F637" i="8"/>
  <c r="E638" i="8"/>
  <c r="F638" i="8"/>
  <c r="E639" i="8"/>
  <c r="F639" i="8"/>
  <c r="E640" i="8"/>
  <c r="F640" i="8"/>
  <c r="E641" i="8"/>
  <c r="F641" i="8"/>
  <c r="E642" i="8"/>
  <c r="F642" i="8"/>
  <c r="E643" i="8"/>
  <c r="F643" i="8"/>
  <c r="E644" i="8"/>
  <c r="F644" i="8"/>
  <c r="E645" i="8"/>
  <c r="F645" i="8"/>
  <c r="E646" i="8"/>
  <c r="F646" i="8"/>
  <c r="E647" i="8"/>
  <c r="F647" i="8"/>
  <c r="E648" i="8"/>
  <c r="F648" i="8"/>
  <c r="E649" i="8"/>
  <c r="F649" i="8"/>
  <c r="E650" i="8"/>
  <c r="F650" i="8"/>
  <c r="E651" i="8"/>
  <c r="F651" i="8"/>
  <c r="E652" i="8"/>
  <c r="F652" i="8"/>
  <c r="E653" i="8"/>
  <c r="F653" i="8"/>
  <c r="E654" i="8"/>
  <c r="F654" i="8"/>
  <c r="E655" i="8"/>
  <c r="F655" i="8"/>
  <c r="E656" i="8"/>
  <c r="F656" i="8"/>
  <c r="E657" i="8"/>
  <c r="F657" i="8"/>
  <c r="E658" i="8"/>
  <c r="F658" i="8"/>
  <c r="E659" i="8"/>
  <c r="F659" i="8"/>
  <c r="E660" i="8"/>
  <c r="F660" i="8"/>
  <c r="E661" i="8"/>
  <c r="F661" i="8"/>
  <c r="E662" i="8"/>
  <c r="F662" i="8"/>
  <c r="E663" i="8"/>
  <c r="F663" i="8"/>
  <c r="E664" i="8"/>
  <c r="F664" i="8"/>
  <c r="E665" i="8"/>
  <c r="F665" i="8"/>
  <c r="E666" i="8"/>
  <c r="F666" i="8"/>
  <c r="E667" i="8"/>
  <c r="F667" i="8"/>
  <c r="E668" i="8"/>
  <c r="F668" i="8"/>
  <c r="E669" i="8"/>
  <c r="F669" i="8"/>
  <c r="E670" i="8"/>
  <c r="F670" i="8"/>
  <c r="E671" i="8"/>
  <c r="F671" i="8"/>
  <c r="E672" i="8"/>
  <c r="F672" i="8"/>
  <c r="E673" i="8"/>
  <c r="F673" i="8"/>
  <c r="E631" i="8"/>
  <c r="F631" i="8"/>
  <c r="E472" i="8"/>
  <c r="F472" i="8"/>
  <c r="E468" i="8"/>
  <c r="F468" i="8"/>
  <c r="E475" i="8"/>
  <c r="F475" i="8"/>
  <c r="E466" i="8"/>
  <c r="F466" i="8"/>
  <c r="G466" i="8" s="1"/>
  <c r="E454" i="8"/>
  <c r="F454" i="8" s="1"/>
  <c r="E447" i="8"/>
  <c r="F447" i="8" s="1"/>
  <c r="E448" i="8"/>
  <c r="F448" i="8" s="1"/>
  <c r="E455" i="8"/>
  <c r="F455" i="8" s="1"/>
  <c r="E456" i="8"/>
  <c r="F456" i="8" s="1"/>
  <c r="E444" i="8"/>
  <c r="F444" i="8" s="1"/>
  <c r="E445" i="8"/>
  <c r="F445" i="8" s="1"/>
  <c r="E446" i="8"/>
  <c r="F446" i="8" s="1"/>
  <c r="G446" i="8"/>
  <c r="E449" i="8"/>
  <c r="F449" i="8"/>
  <c r="E463" i="8"/>
  <c r="F463" i="8"/>
  <c r="E470" i="8"/>
  <c r="F470" i="8"/>
  <c r="E464" i="8"/>
  <c r="F464" i="8"/>
  <c r="E465" i="8"/>
  <c r="F465" i="8"/>
  <c r="E469" i="8"/>
  <c r="F469" i="8"/>
  <c r="E471" i="8"/>
  <c r="F471" i="8"/>
  <c r="G471" i="8" s="1"/>
  <c r="E473" i="8"/>
  <c r="F473" i="8" s="1"/>
  <c r="E474" i="8"/>
  <c r="F474" i="8" s="1"/>
  <c r="E450" i="8"/>
  <c r="F450" i="8" s="1"/>
  <c r="X472" i="8"/>
  <c r="X468" i="8"/>
  <c r="X475" i="8"/>
  <c r="X466" i="8"/>
  <c r="X454" i="8"/>
  <c r="X447" i="8"/>
  <c r="X448" i="8"/>
  <c r="X455" i="8"/>
  <c r="X456" i="8"/>
  <c r="X444" i="8"/>
  <c r="X445" i="8"/>
  <c r="X446" i="8"/>
  <c r="X449" i="8"/>
  <c r="X463" i="8"/>
  <c r="X470" i="8"/>
  <c r="X464" i="8"/>
  <c r="X465" i="8"/>
  <c r="X469" i="8"/>
  <c r="X471" i="8"/>
  <c r="X473" i="8"/>
  <c r="X474" i="8"/>
  <c r="X450" i="8"/>
  <c r="Q475" i="8"/>
  <c r="Q474" i="8"/>
  <c r="Q473" i="8"/>
  <c r="Q472" i="8"/>
  <c r="Q471" i="8"/>
  <c r="Q470" i="8"/>
  <c r="Q469" i="8"/>
  <c r="Q468" i="8"/>
  <c r="Q466" i="8"/>
  <c r="Q465" i="8"/>
  <c r="Q464" i="8"/>
  <c r="Q463" i="8"/>
  <c r="Q456" i="8"/>
  <c r="Q455" i="8"/>
  <c r="Q454" i="8"/>
  <c r="E1189" i="8"/>
  <c r="F1189" i="8"/>
  <c r="G1189" i="8"/>
  <c r="I1189" i="8"/>
  <c r="Q1189" i="8"/>
  <c r="E1188" i="8"/>
  <c r="F1188" i="8"/>
  <c r="G1188" i="8"/>
  <c r="I1188" i="8"/>
  <c r="Q1188" i="8"/>
  <c r="E1187" i="8"/>
  <c r="F1187" i="8"/>
  <c r="G1187" i="8"/>
  <c r="I1187" i="8"/>
  <c r="Q1187" i="8"/>
  <c r="E1186" i="8"/>
  <c r="F1186" i="8"/>
  <c r="G1186" i="8"/>
  <c r="I1186" i="8"/>
  <c r="Q1186" i="8"/>
  <c r="E1193" i="8"/>
  <c r="F1193" i="8"/>
  <c r="G1193" i="8"/>
  <c r="I1193" i="8"/>
  <c r="Q1193" i="8"/>
  <c r="Q449" i="8"/>
  <c r="Q450" i="8"/>
  <c r="Q448" i="8"/>
  <c r="Q447" i="8"/>
  <c r="E1185" i="8"/>
  <c r="F1185" i="8"/>
  <c r="G1185" i="8"/>
  <c r="I1185" i="8"/>
  <c r="Q1185" i="8"/>
  <c r="E1192" i="8"/>
  <c r="F1192" i="8"/>
  <c r="G1192" i="8"/>
  <c r="I1192" i="8"/>
  <c r="Q1192" i="8"/>
  <c r="Q446" i="8"/>
  <c r="E1191" i="8"/>
  <c r="F1191" i="8"/>
  <c r="G1191" i="8"/>
  <c r="I1191" i="8"/>
  <c r="Q1191" i="8"/>
  <c r="Q445" i="8"/>
  <c r="Q444" i="8"/>
  <c r="E1190" i="8"/>
  <c r="F1190" i="8"/>
  <c r="G1190" i="8"/>
  <c r="I1190" i="8"/>
  <c r="Q1190" i="8"/>
  <c r="C9" i="8"/>
  <c r="E1030" i="8"/>
  <c r="F1030" i="8"/>
  <c r="G1030" i="8"/>
  <c r="E1031" i="8"/>
  <c r="F1031" i="8"/>
  <c r="G1031" i="8"/>
  <c r="E1033" i="8"/>
  <c r="F1033" i="8"/>
  <c r="G1033" i="8"/>
  <c r="E1034" i="8"/>
  <c r="F1034" i="8"/>
  <c r="G1034" i="8"/>
  <c r="E1035" i="8"/>
  <c r="F1035" i="8"/>
  <c r="G1035" i="8"/>
  <c r="E1036" i="8"/>
  <c r="F1036" i="8"/>
  <c r="G1036" i="8"/>
  <c r="E1037" i="8"/>
  <c r="F1037" i="8"/>
  <c r="G1037" i="8"/>
  <c r="E1038" i="8"/>
  <c r="F1038" i="8"/>
  <c r="G1038" i="8"/>
  <c r="E1039" i="8"/>
  <c r="F1039" i="8"/>
  <c r="G1039" i="8"/>
  <c r="E1040" i="8"/>
  <c r="F1040" i="8"/>
  <c r="G1040" i="8"/>
  <c r="E1041" i="8"/>
  <c r="F1041" i="8"/>
  <c r="G1041" i="8"/>
  <c r="I1041" i="8"/>
  <c r="E1042" i="8"/>
  <c r="F1042" i="8"/>
  <c r="G1042" i="8"/>
  <c r="E1043" i="8"/>
  <c r="F1043" i="8"/>
  <c r="G1043" i="8"/>
  <c r="E1044" i="8"/>
  <c r="F1044" i="8"/>
  <c r="G1044" i="8"/>
  <c r="E1045" i="8"/>
  <c r="F1045" i="8"/>
  <c r="G1045" i="8"/>
  <c r="E1046" i="8"/>
  <c r="F1046" i="8"/>
  <c r="G1046" i="8"/>
  <c r="E1047" i="8"/>
  <c r="F1047" i="8"/>
  <c r="G1047" i="8"/>
  <c r="E1048" i="8"/>
  <c r="F1048" i="8"/>
  <c r="G1048" i="8"/>
  <c r="E1049" i="8"/>
  <c r="F1049" i="8"/>
  <c r="G1049" i="8"/>
  <c r="E1055" i="8"/>
  <c r="F1055" i="8"/>
  <c r="G1055" i="8"/>
  <c r="E1056" i="8"/>
  <c r="F1056" i="8"/>
  <c r="G1056" i="8"/>
  <c r="E1057" i="8"/>
  <c r="F1057" i="8"/>
  <c r="G1057" i="8"/>
  <c r="E1058" i="8"/>
  <c r="F1058" i="8"/>
  <c r="G1058" i="8"/>
  <c r="E1059" i="8"/>
  <c r="F1059" i="8"/>
  <c r="G1059" i="8"/>
  <c r="E1060" i="8"/>
  <c r="F1060" i="8"/>
  <c r="G1060" i="8"/>
  <c r="E1061" i="8"/>
  <c r="F1061" i="8"/>
  <c r="G1061" i="8"/>
  <c r="E1062" i="8"/>
  <c r="F1062" i="8"/>
  <c r="G1062" i="8"/>
  <c r="E1063" i="8"/>
  <c r="F1063" i="8"/>
  <c r="G1063" i="8"/>
  <c r="E1064" i="8"/>
  <c r="F1064" i="8"/>
  <c r="G1064" i="8"/>
  <c r="E1065" i="8"/>
  <c r="F1065" i="8"/>
  <c r="G1065" i="8"/>
  <c r="E1066" i="8"/>
  <c r="F1066" i="8"/>
  <c r="G1066" i="8"/>
  <c r="E1067" i="8"/>
  <c r="F1067" i="8"/>
  <c r="G1067" i="8"/>
  <c r="E1068" i="8"/>
  <c r="F1068" i="8"/>
  <c r="G1068" i="8"/>
  <c r="E1069" i="8"/>
  <c r="F1069" i="8"/>
  <c r="G1069" i="8"/>
  <c r="E1070" i="8"/>
  <c r="F1070" i="8"/>
  <c r="G1070" i="8"/>
  <c r="E1071" i="8"/>
  <c r="F1071" i="8"/>
  <c r="G1071" i="8"/>
  <c r="E1072" i="8"/>
  <c r="F1072" i="8"/>
  <c r="G1072" i="8"/>
  <c r="E1073" i="8"/>
  <c r="F1073" i="8"/>
  <c r="G1073" i="8"/>
  <c r="E1074" i="8"/>
  <c r="F1074" i="8"/>
  <c r="G1074" i="8"/>
  <c r="I1074" i="8"/>
  <c r="E1075" i="8"/>
  <c r="F1075" i="8"/>
  <c r="G1075" i="8"/>
  <c r="E1076" i="8"/>
  <c r="F1076" i="8"/>
  <c r="G1076" i="8"/>
  <c r="E1077" i="8"/>
  <c r="F1077" i="8"/>
  <c r="G1077" i="8"/>
  <c r="E1078" i="8"/>
  <c r="F1078" i="8"/>
  <c r="G1078" i="8"/>
  <c r="E1079" i="8"/>
  <c r="F1079" i="8"/>
  <c r="G1079" i="8"/>
  <c r="E1080" i="8"/>
  <c r="F1080" i="8"/>
  <c r="G1080" i="8"/>
  <c r="E1081" i="8"/>
  <c r="F1081" i="8"/>
  <c r="G1081" i="8"/>
  <c r="E1082" i="8"/>
  <c r="F1082" i="8"/>
  <c r="G1082" i="8"/>
  <c r="E1083" i="8"/>
  <c r="F1083" i="8"/>
  <c r="G1083" i="8"/>
  <c r="E1084" i="8"/>
  <c r="F1084" i="8"/>
  <c r="G1084" i="8"/>
  <c r="E1085" i="8"/>
  <c r="F1085" i="8"/>
  <c r="G1085" i="8"/>
  <c r="E1086" i="8"/>
  <c r="F1086" i="8"/>
  <c r="G1086" i="8"/>
  <c r="E1087" i="8"/>
  <c r="F1087" i="8"/>
  <c r="G1087" i="8"/>
  <c r="E1088" i="8"/>
  <c r="F1088" i="8"/>
  <c r="G1088" i="8"/>
  <c r="I1088" i="8"/>
  <c r="E1089" i="8"/>
  <c r="F1089" i="8"/>
  <c r="G1089" i="8"/>
  <c r="E1090" i="8"/>
  <c r="F1090" i="8"/>
  <c r="G1090" i="8"/>
  <c r="E1091" i="8"/>
  <c r="F1091" i="8"/>
  <c r="G1091" i="8"/>
  <c r="E1092" i="8"/>
  <c r="F1092" i="8"/>
  <c r="G1092" i="8"/>
  <c r="E1093" i="8"/>
  <c r="F1093" i="8"/>
  <c r="G1093" i="8"/>
  <c r="I1093" i="8"/>
  <c r="E1094" i="8"/>
  <c r="F1094" i="8"/>
  <c r="G1094" i="8"/>
  <c r="E1095" i="8"/>
  <c r="F1095" i="8"/>
  <c r="G1095" i="8"/>
  <c r="E1096" i="8"/>
  <c r="F1096" i="8"/>
  <c r="G1096" i="8"/>
  <c r="E1097" i="8"/>
  <c r="F1097" i="8"/>
  <c r="G1097" i="8"/>
  <c r="E1098" i="8"/>
  <c r="F1098" i="8"/>
  <c r="G1098" i="8"/>
  <c r="I1098" i="8"/>
  <c r="E1099" i="8"/>
  <c r="F1099" i="8"/>
  <c r="G1099" i="8"/>
  <c r="E1100" i="8"/>
  <c r="F1100" i="8"/>
  <c r="G1100" i="8"/>
  <c r="E1101" i="8"/>
  <c r="F1101" i="8"/>
  <c r="G1101" i="8"/>
  <c r="E1102" i="8"/>
  <c r="F1102" i="8"/>
  <c r="G1102" i="8"/>
  <c r="E1103" i="8"/>
  <c r="F1103" i="8"/>
  <c r="G1103" i="8"/>
  <c r="E1104" i="8"/>
  <c r="F1104" i="8"/>
  <c r="G1104" i="8"/>
  <c r="E1105" i="8"/>
  <c r="F1105" i="8"/>
  <c r="G1105" i="8"/>
  <c r="E1106" i="8"/>
  <c r="F1106" i="8"/>
  <c r="G1106" i="8"/>
  <c r="E1107" i="8"/>
  <c r="F1107" i="8"/>
  <c r="G1107" i="8"/>
  <c r="I1107" i="8"/>
  <c r="E1108" i="8"/>
  <c r="F1108" i="8"/>
  <c r="G1108" i="8"/>
  <c r="E1109" i="8"/>
  <c r="F1109" i="8"/>
  <c r="G1109" i="8"/>
  <c r="E1110" i="8"/>
  <c r="F1110" i="8"/>
  <c r="G1110" i="8"/>
  <c r="E1111" i="8"/>
  <c r="F1111" i="8"/>
  <c r="G1111" i="8"/>
  <c r="E1112" i="8"/>
  <c r="F1112" i="8"/>
  <c r="G1112" i="8"/>
  <c r="E1113" i="8"/>
  <c r="F1113" i="8"/>
  <c r="G1113" i="8"/>
  <c r="E1114" i="8"/>
  <c r="F1114" i="8"/>
  <c r="G1114" i="8"/>
  <c r="E1115" i="8"/>
  <c r="F1115" i="8"/>
  <c r="G1115" i="8"/>
  <c r="E1116" i="8"/>
  <c r="F1116" i="8"/>
  <c r="G1116" i="8"/>
  <c r="E1117" i="8"/>
  <c r="F1117" i="8"/>
  <c r="G1117" i="8"/>
  <c r="E1118" i="8"/>
  <c r="F1118" i="8"/>
  <c r="G1118" i="8"/>
  <c r="E1119" i="8"/>
  <c r="F1119" i="8"/>
  <c r="G1119" i="8"/>
  <c r="E1120" i="8"/>
  <c r="F1120" i="8"/>
  <c r="G1120" i="8"/>
  <c r="E1121" i="8"/>
  <c r="F1121" i="8"/>
  <c r="G1121" i="8"/>
  <c r="E1122" i="8"/>
  <c r="F1122" i="8"/>
  <c r="G1122" i="8"/>
  <c r="I1122" i="8"/>
  <c r="E1123" i="8"/>
  <c r="F1123" i="8"/>
  <c r="G1123" i="8"/>
  <c r="E1124" i="8"/>
  <c r="F1124" i="8"/>
  <c r="G1124" i="8"/>
  <c r="E1125" i="8"/>
  <c r="F1125" i="8"/>
  <c r="G1125" i="8"/>
  <c r="E1126" i="8"/>
  <c r="F1126" i="8"/>
  <c r="G1126" i="8"/>
  <c r="E1127" i="8"/>
  <c r="F1127" i="8"/>
  <c r="G1127" i="8"/>
  <c r="I1127" i="8"/>
  <c r="E1128" i="8"/>
  <c r="F1128" i="8"/>
  <c r="G1128" i="8"/>
  <c r="E1129" i="8"/>
  <c r="F1129" i="8"/>
  <c r="G1129" i="8"/>
  <c r="E1130" i="8"/>
  <c r="F1130" i="8"/>
  <c r="G1130" i="8"/>
  <c r="E1131" i="8"/>
  <c r="F1131" i="8"/>
  <c r="G1131" i="8"/>
  <c r="E1132" i="8"/>
  <c r="F1132" i="8"/>
  <c r="G1132" i="8"/>
  <c r="I1132" i="8"/>
  <c r="E1133" i="8"/>
  <c r="F1133" i="8"/>
  <c r="G1133" i="8"/>
  <c r="E1134" i="8"/>
  <c r="F1134" i="8"/>
  <c r="G1134" i="8"/>
  <c r="E1135" i="8"/>
  <c r="F1135" i="8"/>
  <c r="G1135" i="8"/>
  <c r="E1136" i="8"/>
  <c r="F1136" i="8"/>
  <c r="G1136" i="8"/>
  <c r="E1137" i="8"/>
  <c r="F1137" i="8"/>
  <c r="G1137" i="8"/>
  <c r="E1139" i="8"/>
  <c r="F1139" i="8"/>
  <c r="G1139" i="8"/>
  <c r="E1140" i="8"/>
  <c r="F1140" i="8"/>
  <c r="G1140" i="8"/>
  <c r="E1141" i="8"/>
  <c r="F1141" i="8"/>
  <c r="G1141" i="8"/>
  <c r="E1142" i="8"/>
  <c r="F1142" i="8"/>
  <c r="G1142" i="8"/>
  <c r="E1143" i="8"/>
  <c r="F1143" i="8"/>
  <c r="G1143" i="8"/>
  <c r="E1144" i="8"/>
  <c r="F1144" i="8"/>
  <c r="G1144" i="8"/>
  <c r="E1145" i="8"/>
  <c r="F1145" i="8"/>
  <c r="G1145" i="8"/>
  <c r="E1146" i="8"/>
  <c r="F1146" i="8"/>
  <c r="G1146" i="8"/>
  <c r="E1147" i="8"/>
  <c r="F1147" i="8"/>
  <c r="G1147" i="8"/>
  <c r="E1148" i="8"/>
  <c r="F1148" i="8"/>
  <c r="G1148" i="8"/>
  <c r="E1149" i="8"/>
  <c r="F1149" i="8"/>
  <c r="G1149" i="8"/>
  <c r="E1150" i="8"/>
  <c r="F1150" i="8"/>
  <c r="G1150" i="8"/>
  <c r="E1151" i="8"/>
  <c r="F1151" i="8"/>
  <c r="G1151" i="8"/>
  <c r="E1152" i="8"/>
  <c r="F1152" i="8"/>
  <c r="G1152" i="8"/>
  <c r="I1152" i="8"/>
  <c r="E1153" i="8"/>
  <c r="F1153" i="8"/>
  <c r="G1153" i="8"/>
  <c r="E1154" i="8"/>
  <c r="F1154" i="8"/>
  <c r="G1154" i="8"/>
  <c r="E1155" i="8"/>
  <c r="F1155" i="8"/>
  <c r="G1155" i="8"/>
  <c r="E1156" i="8"/>
  <c r="F1156" i="8"/>
  <c r="G1156" i="8"/>
  <c r="E1157" i="8"/>
  <c r="F1157" i="8"/>
  <c r="G1157" i="8"/>
  <c r="E1158" i="8"/>
  <c r="F1158" i="8"/>
  <c r="G1158" i="8"/>
  <c r="E1159" i="8"/>
  <c r="F1159" i="8"/>
  <c r="G1159" i="8"/>
  <c r="E1160" i="8"/>
  <c r="F1160" i="8"/>
  <c r="G1160" i="8"/>
  <c r="E1161" i="8"/>
  <c r="F1161" i="8"/>
  <c r="G1161" i="8"/>
  <c r="E1162" i="8"/>
  <c r="F1162" i="8"/>
  <c r="G1162" i="8"/>
  <c r="E1163" i="8"/>
  <c r="F1163" i="8"/>
  <c r="G1163" i="8"/>
  <c r="E1164" i="8"/>
  <c r="F1164" i="8"/>
  <c r="G1164" i="8"/>
  <c r="E1165" i="8"/>
  <c r="F1165" i="8"/>
  <c r="G1165" i="8"/>
  <c r="E1166" i="8"/>
  <c r="F1166" i="8"/>
  <c r="G1166" i="8"/>
  <c r="E1168" i="8"/>
  <c r="F1168" i="8"/>
  <c r="G1168" i="8"/>
  <c r="E1169" i="8"/>
  <c r="F1169" i="8"/>
  <c r="G1169" i="8"/>
  <c r="E1170" i="8"/>
  <c r="F1170" i="8"/>
  <c r="G1170" i="8"/>
  <c r="E1171" i="8"/>
  <c r="F1171" i="8"/>
  <c r="G1171" i="8"/>
  <c r="E1172" i="8"/>
  <c r="F1172" i="8"/>
  <c r="G1172" i="8"/>
  <c r="E1173" i="8"/>
  <c r="F1173" i="8"/>
  <c r="G1173" i="8"/>
  <c r="E1175" i="8"/>
  <c r="F1175" i="8"/>
  <c r="G1175" i="8"/>
  <c r="E1176" i="8"/>
  <c r="F1176" i="8"/>
  <c r="G1176" i="8"/>
  <c r="I1176" i="8"/>
  <c r="E1177" i="8"/>
  <c r="F1177" i="8"/>
  <c r="G1177" i="8"/>
  <c r="E1178" i="8"/>
  <c r="F1178" i="8"/>
  <c r="G1178" i="8"/>
  <c r="E1179" i="8"/>
  <c r="F1179" i="8"/>
  <c r="G1179" i="8"/>
  <c r="E1180" i="8"/>
  <c r="F1180" i="8"/>
  <c r="G1180" i="8"/>
  <c r="E1181" i="8"/>
  <c r="F1181" i="8"/>
  <c r="G1181" i="8"/>
  <c r="I1181" i="8"/>
  <c r="E1183" i="8"/>
  <c r="F1183" i="8"/>
  <c r="G1183" i="8"/>
  <c r="E1029" i="8"/>
  <c r="F1029" i="8"/>
  <c r="E1032" i="8"/>
  <c r="F1032" i="8"/>
  <c r="E1050" i="8"/>
  <c r="F1050" i="8"/>
  <c r="E1051" i="8"/>
  <c r="F1051" i="8"/>
  <c r="E1052" i="8"/>
  <c r="F1052" i="8"/>
  <c r="E1053" i="8"/>
  <c r="F1053" i="8"/>
  <c r="E1054" i="8"/>
  <c r="F1054" i="8"/>
  <c r="E1138" i="8"/>
  <c r="F1138" i="8"/>
  <c r="E1167" i="8"/>
  <c r="F1167" i="8"/>
  <c r="E1174" i="8"/>
  <c r="F1174" i="8"/>
  <c r="E1182" i="8"/>
  <c r="F1182" i="8"/>
  <c r="E1184" i="8"/>
  <c r="F1184" i="8"/>
  <c r="E991" i="8"/>
  <c r="F991" i="8"/>
  <c r="G991" i="8"/>
  <c r="E992" i="8"/>
  <c r="F992" i="8"/>
  <c r="G992" i="8"/>
  <c r="E993" i="8"/>
  <c r="F993" i="8"/>
  <c r="G993" i="8"/>
  <c r="E994" i="8"/>
  <c r="F994" i="8"/>
  <c r="G994" i="8"/>
  <c r="I994" i="8"/>
  <c r="E995" i="8"/>
  <c r="F995" i="8"/>
  <c r="G995" i="8"/>
  <c r="I995" i="8"/>
  <c r="E996" i="8"/>
  <c r="F996" i="8"/>
  <c r="G996" i="8"/>
  <c r="I996" i="8"/>
  <c r="E997" i="8"/>
  <c r="F997" i="8"/>
  <c r="G997" i="8"/>
  <c r="E998" i="8"/>
  <c r="F998" i="8"/>
  <c r="G998" i="8"/>
  <c r="E999" i="8"/>
  <c r="F999" i="8"/>
  <c r="G999" i="8"/>
  <c r="E1000" i="8"/>
  <c r="F1000" i="8"/>
  <c r="G1000" i="8"/>
  <c r="E1001" i="8"/>
  <c r="F1001" i="8"/>
  <c r="G1001" i="8"/>
  <c r="E1002" i="8"/>
  <c r="F1002" i="8"/>
  <c r="G1002" i="8"/>
  <c r="I1002" i="8"/>
  <c r="E1003" i="8"/>
  <c r="F1003" i="8"/>
  <c r="G1003" i="8"/>
  <c r="E1004" i="8"/>
  <c r="F1004" i="8"/>
  <c r="G1004" i="8"/>
  <c r="I1004" i="8"/>
  <c r="E1007" i="8"/>
  <c r="F1007" i="8"/>
  <c r="G1007" i="8"/>
  <c r="E1008" i="8"/>
  <c r="F1008" i="8"/>
  <c r="G1008" i="8"/>
  <c r="E1009" i="8"/>
  <c r="F1009" i="8"/>
  <c r="G1009" i="8"/>
  <c r="E1010" i="8"/>
  <c r="F1010" i="8"/>
  <c r="G1010" i="8"/>
  <c r="E1011" i="8"/>
  <c r="F1011" i="8"/>
  <c r="G1011" i="8"/>
  <c r="E1012" i="8"/>
  <c r="F1012" i="8"/>
  <c r="G1012" i="8"/>
  <c r="I1012" i="8"/>
  <c r="E1013" i="8"/>
  <c r="F1013" i="8"/>
  <c r="G1013" i="8"/>
  <c r="E1014" i="8"/>
  <c r="F1014" i="8"/>
  <c r="G1014" i="8"/>
  <c r="I1014" i="8"/>
  <c r="E1015" i="8"/>
  <c r="F1015" i="8"/>
  <c r="G1015" i="8"/>
  <c r="E1016" i="8"/>
  <c r="F1016" i="8"/>
  <c r="G1016" i="8"/>
  <c r="E1018" i="8"/>
  <c r="F1018" i="8"/>
  <c r="G1018" i="8"/>
  <c r="E1019" i="8"/>
  <c r="F1019" i="8"/>
  <c r="G1019" i="8"/>
  <c r="E1020" i="8"/>
  <c r="F1020" i="8"/>
  <c r="G1020" i="8"/>
  <c r="E1021" i="8"/>
  <c r="F1021" i="8"/>
  <c r="G1021" i="8"/>
  <c r="I1021" i="8"/>
  <c r="E1022" i="8"/>
  <c r="F1022" i="8"/>
  <c r="G1022" i="8"/>
  <c r="E1024" i="8"/>
  <c r="F1024" i="8"/>
  <c r="G1024" i="8"/>
  <c r="I1024" i="8"/>
  <c r="E1025" i="8"/>
  <c r="F1025" i="8"/>
  <c r="G1025" i="8"/>
  <c r="E1026" i="8"/>
  <c r="F1026" i="8"/>
  <c r="G1026" i="8"/>
  <c r="E1027" i="8"/>
  <c r="F1027" i="8"/>
  <c r="G1027" i="8"/>
  <c r="E1028" i="8"/>
  <c r="F1028" i="8"/>
  <c r="G1028" i="8"/>
  <c r="E1005" i="8"/>
  <c r="F1005" i="8"/>
  <c r="E1006" i="8"/>
  <c r="F1006" i="8"/>
  <c r="E1017" i="8"/>
  <c r="F1017" i="8"/>
  <c r="E1023" i="8"/>
  <c r="F1023" i="8"/>
  <c r="E21" i="8"/>
  <c r="F21" i="8"/>
  <c r="E22" i="8"/>
  <c r="F22" i="8"/>
  <c r="E23" i="8"/>
  <c r="F23" i="8"/>
  <c r="E24" i="8"/>
  <c r="F24" i="8"/>
  <c r="AU24" i="8" s="1"/>
  <c r="E25" i="8"/>
  <c r="F25" i="8" s="1"/>
  <c r="E26" i="8"/>
  <c r="F26" i="8" s="1"/>
  <c r="AU26" i="8" s="1"/>
  <c r="E27" i="8"/>
  <c r="F27" i="8" s="1"/>
  <c r="E28" i="8"/>
  <c r="F28" i="8" s="1"/>
  <c r="G28" i="8"/>
  <c r="E29" i="8"/>
  <c r="F29" i="8"/>
  <c r="E30" i="8"/>
  <c r="F30" i="8"/>
  <c r="E31" i="8"/>
  <c r="F31" i="8"/>
  <c r="E32" i="8"/>
  <c r="F32" i="8"/>
  <c r="E33" i="8"/>
  <c r="F33" i="8"/>
  <c r="E34" i="8"/>
  <c r="F34" i="8"/>
  <c r="Z34" i="8" s="1"/>
  <c r="E35" i="8"/>
  <c r="F35" i="8" s="1"/>
  <c r="E36" i="8"/>
  <c r="F36" i="8" s="1"/>
  <c r="E37" i="8"/>
  <c r="F37" i="8" s="1"/>
  <c r="E38" i="8"/>
  <c r="F38" i="8" s="1"/>
  <c r="E39" i="8"/>
  <c r="F39" i="8" s="1"/>
  <c r="E40" i="8"/>
  <c r="F40" i="8" s="1"/>
  <c r="E41" i="8"/>
  <c r="F41" i="8" s="1"/>
  <c r="G41" i="8"/>
  <c r="J41" i="8" s="1"/>
  <c r="E42" i="8"/>
  <c r="F42" i="8" s="1"/>
  <c r="E43" i="8"/>
  <c r="F43" i="8" s="1"/>
  <c r="E44" i="8"/>
  <c r="F44" i="8" s="1"/>
  <c r="E45" i="8"/>
  <c r="F45" i="8" s="1"/>
  <c r="E46" i="8"/>
  <c r="F46" i="8" s="1"/>
  <c r="E47" i="8"/>
  <c r="F47" i="8" s="1"/>
  <c r="G47" i="8" s="1"/>
  <c r="J47" i="8" s="1"/>
  <c r="E48" i="8"/>
  <c r="F48" i="8" s="1"/>
  <c r="E49" i="8"/>
  <c r="F49" i="8" s="1"/>
  <c r="E50" i="8"/>
  <c r="F50" i="8" s="1"/>
  <c r="E51" i="8"/>
  <c r="F51" i="8" s="1"/>
  <c r="E52" i="8"/>
  <c r="F52" i="8" s="1"/>
  <c r="G52" i="8"/>
  <c r="J52" i="8" s="1"/>
  <c r="E53" i="8"/>
  <c r="F53" i="8" s="1"/>
  <c r="Z53" i="8" s="1"/>
  <c r="E54" i="8"/>
  <c r="F54" i="8"/>
  <c r="E55" i="8"/>
  <c r="F55" i="8"/>
  <c r="E56" i="8"/>
  <c r="F56" i="8"/>
  <c r="E57" i="8"/>
  <c r="F57" i="8"/>
  <c r="G57" i="8" s="1"/>
  <c r="J57" i="8"/>
  <c r="E58" i="8"/>
  <c r="F58" i="8"/>
  <c r="E59" i="8"/>
  <c r="F59" i="8"/>
  <c r="E60" i="8"/>
  <c r="F60" i="8"/>
  <c r="E61" i="8"/>
  <c r="F61" i="8"/>
  <c r="E62" i="8"/>
  <c r="F62" i="8"/>
  <c r="E63" i="8"/>
  <c r="F63" i="8"/>
  <c r="E64" i="8"/>
  <c r="F64" i="8"/>
  <c r="E65" i="8"/>
  <c r="F65" i="8"/>
  <c r="Z65" i="8" s="1"/>
  <c r="E66" i="8"/>
  <c r="F66" i="8"/>
  <c r="G66" i="8" s="1"/>
  <c r="J66" i="8" s="1"/>
  <c r="E70" i="8"/>
  <c r="F70" i="8"/>
  <c r="Z70" i="8" s="1"/>
  <c r="E78" i="8"/>
  <c r="F78" i="8" s="1"/>
  <c r="E79" i="8"/>
  <c r="F79" i="8" s="1"/>
  <c r="E80" i="8"/>
  <c r="F80" i="8" s="1"/>
  <c r="G80" i="8" s="1"/>
  <c r="J80" i="8" s="1"/>
  <c r="E90" i="8"/>
  <c r="F90" i="8" s="1"/>
  <c r="AU90" i="8" s="1"/>
  <c r="E96" i="8"/>
  <c r="F96" i="8" s="1"/>
  <c r="E97" i="8"/>
  <c r="F97" i="8" s="1"/>
  <c r="E98" i="8"/>
  <c r="F98" i="8" s="1"/>
  <c r="G98" i="8" s="1"/>
  <c r="J98" i="8" s="1"/>
  <c r="E99" i="8"/>
  <c r="F99" i="8" s="1"/>
  <c r="Z99" i="8"/>
  <c r="E102" i="8"/>
  <c r="F102" i="8"/>
  <c r="E105" i="8"/>
  <c r="F105" i="8"/>
  <c r="E116" i="8"/>
  <c r="F116" i="8"/>
  <c r="G116" i="8" s="1"/>
  <c r="J116" i="8" s="1"/>
  <c r="E119" i="8"/>
  <c r="F119" i="8"/>
  <c r="AU119" i="8"/>
  <c r="E121" i="8"/>
  <c r="F121" i="8" s="1"/>
  <c r="G121" i="8" s="1"/>
  <c r="J121" i="8" s="1"/>
  <c r="E122" i="8"/>
  <c r="F122" i="8"/>
  <c r="E123" i="8"/>
  <c r="F123" i="8" s="1"/>
  <c r="Z123" i="8" s="1"/>
  <c r="G123" i="8"/>
  <c r="J123" i="8" s="1"/>
  <c r="E124" i="8"/>
  <c r="F124" i="8" s="1"/>
  <c r="E125" i="8"/>
  <c r="F125" i="8"/>
  <c r="E126" i="8"/>
  <c r="F126" i="8" s="1"/>
  <c r="E127" i="8"/>
  <c r="F127" i="8" s="1"/>
  <c r="E128" i="8"/>
  <c r="F128" i="8" s="1"/>
  <c r="AU128" i="8" s="1"/>
  <c r="E129" i="8"/>
  <c r="F129" i="8"/>
  <c r="E130" i="8"/>
  <c r="F130" i="8" s="1"/>
  <c r="E131" i="8"/>
  <c r="F131" i="8" s="1"/>
  <c r="G131" i="8" s="1"/>
  <c r="J131" i="8" s="1"/>
  <c r="E132" i="8"/>
  <c r="F132" i="8"/>
  <c r="E133" i="8"/>
  <c r="F133" i="8" s="1"/>
  <c r="E142" i="8"/>
  <c r="F142" i="8" s="1"/>
  <c r="E143" i="8"/>
  <c r="F143" i="8" s="1"/>
  <c r="E144" i="8"/>
  <c r="F144" i="8"/>
  <c r="E146" i="8"/>
  <c r="F146" i="8" s="1"/>
  <c r="E147" i="8"/>
  <c r="F147" i="8" s="1"/>
  <c r="E149" i="8"/>
  <c r="F149" i="8" s="1"/>
  <c r="E150" i="8"/>
  <c r="F150" i="8" s="1"/>
  <c r="Z150" i="8" s="1"/>
  <c r="E151" i="8"/>
  <c r="F151" i="8" s="1"/>
  <c r="E152" i="8"/>
  <c r="F152" i="8" s="1"/>
  <c r="E157" i="8"/>
  <c r="F157" i="8"/>
  <c r="G157" i="8"/>
  <c r="J157" i="8" s="1"/>
  <c r="E158" i="8"/>
  <c r="F158" i="8" s="1"/>
  <c r="E162" i="8"/>
  <c r="F162" i="8" s="1"/>
  <c r="E163" i="8"/>
  <c r="F163" i="8"/>
  <c r="E164" i="8"/>
  <c r="F164" i="8" s="1"/>
  <c r="Z164" i="8" s="1"/>
  <c r="E165" i="8"/>
  <c r="F165" i="8"/>
  <c r="E168" i="8"/>
  <c r="F168" i="8" s="1"/>
  <c r="E169" i="8"/>
  <c r="F169" i="8"/>
  <c r="E172" i="8"/>
  <c r="F172" i="8"/>
  <c r="E173" i="8"/>
  <c r="F173" i="8"/>
  <c r="E176" i="8"/>
  <c r="F176" i="8" s="1"/>
  <c r="E177" i="8"/>
  <c r="F177" i="8"/>
  <c r="E178" i="8"/>
  <c r="F178" i="8"/>
  <c r="E179" i="8"/>
  <c r="F179" i="8" s="1"/>
  <c r="E180" i="8"/>
  <c r="F180" i="8"/>
  <c r="E181" i="8"/>
  <c r="F181" i="8"/>
  <c r="E184" i="8"/>
  <c r="F184" i="8"/>
  <c r="G184" i="8" s="1"/>
  <c r="J184" i="8" s="1"/>
  <c r="E185" i="8"/>
  <c r="F185" i="8"/>
  <c r="AU185" i="8"/>
  <c r="E186" i="8"/>
  <c r="F186" i="8"/>
  <c r="E187" i="8"/>
  <c r="F187" i="8"/>
  <c r="E189" i="8"/>
  <c r="F189" i="8" s="1"/>
  <c r="E190" i="8"/>
  <c r="F190" i="8" s="1"/>
  <c r="AU190" i="8" s="1"/>
  <c r="E191" i="8"/>
  <c r="F191" i="8" s="1"/>
  <c r="E195" i="8"/>
  <c r="F195" i="8" s="1"/>
  <c r="E196" i="8"/>
  <c r="F196" i="8"/>
  <c r="G196" i="8"/>
  <c r="J196" i="8" s="1"/>
  <c r="E197" i="8"/>
  <c r="F197" i="8" s="1"/>
  <c r="AU197" i="8" s="1"/>
  <c r="E198" i="8"/>
  <c r="F198" i="8" s="1"/>
  <c r="E200" i="8"/>
  <c r="F200" i="8"/>
  <c r="E201" i="8"/>
  <c r="F201" i="8"/>
  <c r="E202" i="8"/>
  <c r="F202" i="8"/>
  <c r="G202" i="8" s="1"/>
  <c r="J202" i="8" s="1"/>
  <c r="E203" i="8"/>
  <c r="F203" i="8"/>
  <c r="Z203" i="8"/>
  <c r="E204" i="8"/>
  <c r="F204" i="8"/>
  <c r="E205" i="8"/>
  <c r="F205" i="8"/>
  <c r="G205" i="8" s="1"/>
  <c r="J205" i="8" s="1"/>
  <c r="E206" i="8"/>
  <c r="F206" i="8"/>
  <c r="Z206" i="8"/>
  <c r="E207" i="8"/>
  <c r="F207" i="8"/>
  <c r="E208" i="8"/>
  <c r="F208" i="8"/>
  <c r="E209" i="8"/>
  <c r="F209" i="8" s="1"/>
  <c r="E210" i="8"/>
  <c r="F210" i="8"/>
  <c r="E211" i="8"/>
  <c r="F211" i="8"/>
  <c r="E212" i="8"/>
  <c r="F212" i="8" s="1"/>
  <c r="E213" i="8"/>
  <c r="F213" i="8"/>
  <c r="G213" i="8"/>
  <c r="E214" i="8"/>
  <c r="F214" i="8"/>
  <c r="E215" i="8"/>
  <c r="F215" i="8"/>
  <c r="E216" i="8"/>
  <c r="F216" i="8" s="1"/>
  <c r="E234" i="8"/>
  <c r="F234" i="8" s="1"/>
  <c r="E235" i="8"/>
  <c r="F235" i="8" s="1"/>
  <c r="AU235" i="8" s="1"/>
  <c r="E238" i="8"/>
  <c r="F238" i="8" s="1"/>
  <c r="E239" i="8"/>
  <c r="F239" i="8"/>
  <c r="Z239" i="8"/>
  <c r="E240" i="8"/>
  <c r="F240" i="8"/>
  <c r="Z240" i="8" s="1"/>
  <c r="E241" i="8"/>
  <c r="F241" i="8"/>
  <c r="E244" i="8"/>
  <c r="F244" i="8" s="1"/>
  <c r="E247" i="8"/>
  <c r="F247" i="8" s="1"/>
  <c r="AU247" i="8" s="1"/>
  <c r="E250" i="8"/>
  <c r="F250" i="8"/>
  <c r="E258" i="8"/>
  <c r="F258" i="8" s="1"/>
  <c r="E261" i="8"/>
  <c r="F261" i="8"/>
  <c r="E262" i="8"/>
  <c r="F262" i="8"/>
  <c r="E263" i="8"/>
  <c r="F263" i="8"/>
  <c r="E264" i="8"/>
  <c r="F264" i="8" s="1"/>
  <c r="E269" i="8"/>
  <c r="F269" i="8" s="1"/>
  <c r="G269" i="8" s="1"/>
  <c r="J269" i="8" s="1"/>
  <c r="E270" i="8"/>
  <c r="F270" i="8" s="1"/>
  <c r="E271" i="8"/>
  <c r="F271" i="8"/>
  <c r="E272" i="8"/>
  <c r="F272" i="8" s="1"/>
  <c r="E273" i="8"/>
  <c r="F273" i="8" s="1"/>
  <c r="E275" i="8"/>
  <c r="F275" i="8" s="1"/>
  <c r="E276" i="8"/>
  <c r="F276" i="8" s="1"/>
  <c r="G276" i="8" s="1"/>
  <c r="E277" i="8"/>
  <c r="F277" i="8" s="1"/>
  <c r="E278" i="8"/>
  <c r="F278" i="8" s="1"/>
  <c r="E279" i="8"/>
  <c r="F279" i="8" s="1"/>
  <c r="E281" i="8"/>
  <c r="F281" i="8" s="1"/>
  <c r="Z281" i="8" s="1"/>
  <c r="E283" i="8"/>
  <c r="F283" i="8" s="1"/>
  <c r="E284" i="8"/>
  <c r="F284" i="8"/>
  <c r="E288" i="8"/>
  <c r="F288" i="8"/>
  <c r="E289" i="8"/>
  <c r="F289" i="8" s="1"/>
  <c r="E295" i="8"/>
  <c r="F295" i="8"/>
  <c r="Z295" i="8" s="1"/>
  <c r="E300" i="8"/>
  <c r="F300" i="8" s="1"/>
  <c r="E302" i="8"/>
  <c r="F302" i="8" s="1"/>
  <c r="Z302" i="8" s="1"/>
  <c r="E305" i="8"/>
  <c r="F305" i="8"/>
  <c r="E306" i="8"/>
  <c r="F306" i="8"/>
  <c r="E307" i="8"/>
  <c r="F307" i="8"/>
  <c r="Z307" i="8" s="1"/>
  <c r="E308" i="8"/>
  <c r="F308" i="8"/>
  <c r="G308" i="8"/>
  <c r="E309" i="8"/>
  <c r="F309" i="8"/>
  <c r="E314" i="8"/>
  <c r="F314" i="8"/>
  <c r="E322" i="8"/>
  <c r="F322" i="8" s="1"/>
  <c r="E323" i="8"/>
  <c r="F323" i="8"/>
  <c r="E327" i="8"/>
  <c r="F327" i="8"/>
  <c r="E341" i="8"/>
  <c r="F341" i="8" s="1"/>
  <c r="E344" i="8"/>
  <c r="F344" i="8"/>
  <c r="E347" i="8"/>
  <c r="F347" i="8"/>
  <c r="E348" i="8"/>
  <c r="F348" i="8" s="1"/>
  <c r="E350" i="8"/>
  <c r="F350" i="8"/>
  <c r="E351" i="8"/>
  <c r="F351" i="8" s="1"/>
  <c r="E352" i="8"/>
  <c r="F352" i="8" s="1"/>
  <c r="E369" i="8"/>
  <c r="F369" i="8" s="1"/>
  <c r="G369" i="8" s="1"/>
  <c r="K369" i="8" s="1"/>
  <c r="E372" i="8"/>
  <c r="F372" i="8" s="1"/>
  <c r="E373" i="8"/>
  <c r="F373" i="8" s="1"/>
  <c r="E374" i="8"/>
  <c r="F374" i="8" s="1"/>
  <c r="E375" i="8"/>
  <c r="F375" i="8"/>
  <c r="AU375" i="8"/>
  <c r="E376" i="8"/>
  <c r="F376" i="8"/>
  <c r="Z376" i="8" s="1"/>
  <c r="E377" i="8"/>
  <c r="F377" i="8" s="1"/>
  <c r="G377" i="8" s="1"/>
  <c r="K377" i="8" s="1"/>
  <c r="E378" i="8"/>
  <c r="F378" i="8" s="1"/>
  <c r="E379" i="8"/>
  <c r="F379" i="8" s="1"/>
  <c r="E380" i="8"/>
  <c r="F380" i="8" s="1"/>
  <c r="E382" i="8"/>
  <c r="F382" i="8"/>
  <c r="E383" i="8"/>
  <c r="F383" i="8"/>
  <c r="E384" i="8"/>
  <c r="F384" i="8"/>
  <c r="G384" i="8" s="1"/>
  <c r="J384" i="8" s="1"/>
  <c r="E385" i="8"/>
  <c r="F385" i="8"/>
  <c r="E386" i="8"/>
  <c r="F386" i="8" s="1"/>
  <c r="E388" i="8"/>
  <c r="F388" i="8" s="1"/>
  <c r="E389" i="8"/>
  <c r="F389" i="8" s="1"/>
  <c r="G389" i="8" s="1"/>
  <c r="J389" i="8" s="1"/>
  <c r="E390" i="8"/>
  <c r="F390" i="8"/>
  <c r="E391" i="8"/>
  <c r="F391" i="8"/>
  <c r="E395" i="8"/>
  <c r="F395" i="8"/>
  <c r="E397" i="8"/>
  <c r="F397" i="8" s="1"/>
  <c r="E398" i="8"/>
  <c r="F398" i="8"/>
  <c r="E400" i="8"/>
  <c r="F400" i="8"/>
  <c r="E407" i="8"/>
  <c r="F407" i="8"/>
  <c r="E409" i="8"/>
  <c r="F409" i="8" s="1"/>
  <c r="E411" i="8"/>
  <c r="F411" i="8" s="1"/>
  <c r="E416" i="8"/>
  <c r="F416" i="8" s="1"/>
  <c r="E418" i="8"/>
  <c r="F418" i="8" s="1"/>
  <c r="E421" i="8"/>
  <c r="F421" i="8"/>
  <c r="G421" i="8"/>
  <c r="K421" i="8" s="1"/>
  <c r="E422" i="8"/>
  <c r="F422" i="8" s="1"/>
  <c r="E425" i="8"/>
  <c r="F425" i="8" s="1"/>
  <c r="E426" i="8"/>
  <c r="F426" i="8"/>
  <c r="E428" i="8"/>
  <c r="F428" i="8"/>
  <c r="E429" i="8"/>
  <c r="F429" i="8" s="1"/>
  <c r="AU429" i="8" s="1"/>
  <c r="E434" i="8"/>
  <c r="F434" i="8"/>
  <c r="E435" i="8"/>
  <c r="F435" i="8"/>
  <c r="E436" i="8"/>
  <c r="F436" i="8" s="1"/>
  <c r="E439" i="8"/>
  <c r="F439" i="8"/>
  <c r="E440" i="8"/>
  <c r="F440" i="8"/>
  <c r="E441" i="8"/>
  <c r="F441" i="8"/>
  <c r="E443" i="8"/>
  <c r="F443" i="8" s="1"/>
  <c r="E627" i="8"/>
  <c r="F627" i="8"/>
  <c r="E628" i="8"/>
  <c r="F628" i="8"/>
  <c r="E629" i="8"/>
  <c r="F629" i="8"/>
  <c r="E630" i="8"/>
  <c r="F630" i="8"/>
  <c r="E674" i="8"/>
  <c r="F674" i="8"/>
  <c r="E675" i="8"/>
  <c r="F675" i="8"/>
  <c r="E676" i="8"/>
  <c r="F676" i="8"/>
  <c r="Z676" i="8"/>
  <c r="AA676" i="8"/>
  <c r="E677" i="8"/>
  <c r="F677" i="8"/>
  <c r="E678" i="8"/>
  <c r="F678" i="8"/>
  <c r="E679" i="8"/>
  <c r="F679" i="8"/>
  <c r="E680" i="8"/>
  <c r="F680" i="8"/>
  <c r="E681" i="8"/>
  <c r="F681" i="8"/>
  <c r="E682" i="8"/>
  <c r="F682" i="8"/>
  <c r="G682" i="8"/>
  <c r="E683" i="8"/>
  <c r="F683" i="8"/>
  <c r="E684" i="8"/>
  <c r="F684" i="8"/>
  <c r="E685" i="8"/>
  <c r="F685" i="8"/>
  <c r="E686" i="8"/>
  <c r="F686" i="8"/>
  <c r="E687" i="8"/>
  <c r="F687" i="8"/>
  <c r="E688" i="8"/>
  <c r="F688" i="8"/>
  <c r="E689" i="8"/>
  <c r="F689" i="8"/>
  <c r="E690" i="8"/>
  <c r="F690" i="8"/>
  <c r="E691" i="8"/>
  <c r="F691" i="8"/>
  <c r="E692" i="8"/>
  <c r="F692" i="8"/>
  <c r="E693" i="8"/>
  <c r="F693" i="8"/>
  <c r="E694" i="8"/>
  <c r="F694" i="8"/>
  <c r="E695" i="8"/>
  <c r="F695" i="8"/>
  <c r="G695" i="8"/>
  <c r="E696" i="8"/>
  <c r="F696" i="8"/>
  <c r="E697" i="8"/>
  <c r="F697" i="8"/>
  <c r="E698" i="8"/>
  <c r="F698" i="8"/>
  <c r="E699" i="8"/>
  <c r="F699" i="8"/>
  <c r="E700" i="8"/>
  <c r="F700" i="8"/>
  <c r="E701" i="8"/>
  <c r="F701" i="8"/>
  <c r="E702" i="8"/>
  <c r="F702" i="8"/>
  <c r="E703" i="8"/>
  <c r="F703" i="8"/>
  <c r="E704" i="8"/>
  <c r="F704" i="8"/>
  <c r="E705" i="8"/>
  <c r="F705" i="8"/>
  <c r="E706" i="8"/>
  <c r="F706" i="8"/>
  <c r="E707" i="8"/>
  <c r="F707" i="8"/>
  <c r="E708" i="8"/>
  <c r="F708" i="8"/>
  <c r="E709" i="8"/>
  <c r="F709" i="8"/>
  <c r="E710" i="8"/>
  <c r="F710" i="8"/>
  <c r="E711" i="8"/>
  <c r="F711" i="8"/>
  <c r="E712" i="8"/>
  <c r="F712" i="8"/>
  <c r="E713" i="8"/>
  <c r="F713" i="8"/>
  <c r="E714" i="8"/>
  <c r="F714" i="8"/>
  <c r="E715" i="8"/>
  <c r="F715" i="8"/>
  <c r="E716" i="8"/>
  <c r="F716" i="8"/>
  <c r="E717" i="8"/>
  <c r="F717" i="8"/>
  <c r="E718" i="8"/>
  <c r="F718" i="8"/>
  <c r="E719" i="8"/>
  <c r="F719" i="8"/>
  <c r="E720" i="8"/>
  <c r="F720" i="8"/>
  <c r="E721" i="8"/>
  <c r="F721" i="8"/>
  <c r="E722" i="8"/>
  <c r="F722" i="8"/>
  <c r="E723" i="8"/>
  <c r="F723" i="8"/>
  <c r="E724" i="8"/>
  <c r="F724" i="8"/>
  <c r="E725" i="8"/>
  <c r="F725" i="8"/>
  <c r="E726" i="8"/>
  <c r="F726" i="8"/>
  <c r="E727" i="8"/>
  <c r="F727" i="8"/>
  <c r="E728" i="8"/>
  <c r="F728" i="8"/>
  <c r="E729" i="8"/>
  <c r="F729" i="8"/>
  <c r="E730" i="8"/>
  <c r="F730" i="8"/>
  <c r="E731" i="8"/>
  <c r="F731" i="8"/>
  <c r="E736" i="8"/>
  <c r="F736" i="8"/>
  <c r="E737" i="8"/>
  <c r="F737" i="8"/>
  <c r="E738" i="8"/>
  <c r="F738" i="8"/>
  <c r="E739" i="8"/>
  <c r="F739" i="8"/>
  <c r="E740" i="8"/>
  <c r="F740" i="8"/>
  <c r="E741" i="8"/>
  <c r="F741" i="8"/>
  <c r="E742" i="8"/>
  <c r="F742" i="8"/>
  <c r="E743" i="8"/>
  <c r="F743" i="8"/>
  <c r="E744" i="8"/>
  <c r="F744" i="8"/>
  <c r="E745" i="8"/>
  <c r="F745" i="8"/>
  <c r="E746" i="8"/>
  <c r="F746" i="8"/>
  <c r="E747" i="8"/>
  <c r="F747" i="8"/>
  <c r="E748" i="8"/>
  <c r="F748" i="8"/>
  <c r="E749" i="8"/>
  <c r="F749" i="8"/>
  <c r="E750" i="8"/>
  <c r="F750" i="8"/>
  <c r="E751" i="8"/>
  <c r="F751" i="8"/>
  <c r="E752" i="8"/>
  <c r="F752" i="8"/>
  <c r="E753" i="8"/>
  <c r="F753" i="8"/>
  <c r="E754" i="8"/>
  <c r="F754" i="8"/>
  <c r="E755" i="8"/>
  <c r="F755" i="8"/>
  <c r="E756" i="8"/>
  <c r="F756" i="8"/>
  <c r="E757" i="8"/>
  <c r="F757" i="8"/>
  <c r="G757" i="8"/>
  <c r="I757" i="8"/>
  <c r="E758" i="8"/>
  <c r="F758" i="8"/>
  <c r="E759" i="8"/>
  <c r="F759" i="8"/>
  <c r="E760" i="8"/>
  <c r="F760" i="8"/>
  <c r="E761" i="8"/>
  <c r="F761" i="8"/>
  <c r="E762" i="8"/>
  <c r="F762" i="8"/>
  <c r="E763" i="8"/>
  <c r="F763" i="8"/>
  <c r="G763" i="8"/>
  <c r="I763" i="8"/>
  <c r="E764" i="8"/>
  <c r="F764" i="8"/>
  <c r="E765" i="8"/>
  <c r="F765" i="8"/>
  <c r="E766" i="8"/>
  <c r="F766" i="8"/>
  <c r="E767" i="8"/>
  <c r="F767" i="8"/>
  <c r="E768" i="8"/>
  <c r="F768" i="8"/>
  <c r="E769" i="8"/>
  <c r="F769" i="8"/>
  <c r="E770" i="8"/>
  <c r="F770" i="8"/>
  <c r="E771" i="8"/>
  <c r="F771" i="8"/>
  <c r="E772" i="8"/>
  <c r="F772" i="8"/>
  <c r="E773" i="8"/>
  <c r="F773" i="8"/>
  <c r="E774" i="8"/>
  <c r="F774" i="8"/>
  <c r="E775" i="8"/>
  <c r="F775" i="8"/>
  <c r="E776" i="8"/>
  <c r="E777" i="8"/>
  <c r="F777" i="8"/>
  <c r="E778" i="8"/>
  <c r="F778" i="8"/>
  <c r="E779" i="8"/>
  <c r="F779" i="8"/>
  <c r="E780" i="8"/>
  <c r="F780" i="8"/>
  <c r="E781" i="8"/>
  <c r="F781" i="8"/>
  <c r="E782" i="8"/>
  <c r="F782" i="8"/>
  <c r="E783" i="8"/>
  <c r="F783" i="8"/>
  <c r="E784" i="8"/>
  <c r="F784" i="8"/>
  <c r="E785" i="8"/>
  <c r="F785" i="8"/>
  <c r="E786" i="8"/>
  <c r="F786" i="8"/>
  <c r="E787" i="8"/>
  <c r="F787" i="8"/>
  <c r="E788" i="8"/>
  <c r="F788" i="8"/>
  <c r="E789" i="8"/>
  <c r="F789" i="8"/>
  <c r="G789" i="8"/>
  <c r="I789" i="8"/>
  <c r="E790" i="8"/>
  <c r="F790" i="8"/>
  <c r="E791" i="8"/>
  <c r="F791" i="8"/>
  <c r="E792" i="8"/>
  <c r="F792" i="8"/>
  <c r="E793" i="8"/>
  <c r="F793" i="8"/>
  <c r="E794" i="8"/>
  <c r="F794" i="8"/>
  <c r="E795" i="8"/>
  <c r="F795" i="8"/>
  <c r="G795" i="8"/>
  <c r="I795" i="8"/>
  <c r="E796" i="8"/>
  <c r="F796" i="8"/>
  <c r="E797" i="8"/>
  <c r="F797" i="8"/>
  <c r="E798" i="8"/>
  <c r="F798" i="8"/>
  <c r="E799" i="8"/>
  <c r="F799" i="8"/>
  <c r="E800" i="8"/>
  <c r="F800" i="8"/>
  <c r="E801" i="8"/>
  <c r="F801" i="8"/>
  <c r="E802" i="8"/>
  <c r="F802" i="8"/>
  <c r="E803" i="8"/>
  <c r="F803" i="8"/>
  <c r="E804" i="8"/>
  <c r="F804" i="8"/>
  <c r="E805" i="8"/>
  <c r="F805" i="8"/>
  <c r="E806" i="8"/>
  <c r="F806" i="8"/>
  <c r="E807" i="8"/>
  <c r="F807" i="8"/>
  <c r="E808" i="8"/>
  <c r="F808" i="8"/>
  <c r="G808" i="8"/>
  <c r="I808" i="8"/>
  <c r="E809" i="8"/>
  <c r="F809" i="8"/>
  <c r="E810" i="8"/>
  <c r="F810" i="8"/>
  <c r="G810" i="8"/>
  <c r="I810" i="8"/>
  <c r="E811" i="8"/>
  <c r="F811" i="8"/>
  <c r="E812" i="8"/>
  <c r="F812" i="8"/>
  <c r="E813" i="8"/>
  <c r="F813" i="8"/>
  <c r="E814" i="8"/>
  <c r="F814" i="8"/>
  <c r="G814" i="8"/>
  <c r="I814" i="8"/>
  <c r="E815" i="8"/>
  <c r="F815" i="8"/>
  <c r="E816" i="8"/>
  <c r="F816" i="8"/>
  <c r="E817" i="8"/>
  <c r="F817" i="8"/>
  <c r="E818" i="8"/>
  <c r="F818" i="8"/>
  <c r="G818" i="8"/>
  <c r="I818" i="8"/>
  <c r="E819" i="8"/>
  <c r="F819" i="8"/>
  <c r="E820" i="8"/>
  <c r="F820" i="8"/>
  <c r="E821" i="8"/>
  <c r="F821" i="8"/>
  <c r="E822" i="8"/>
  <c r="F822" i="8"/>
  <c r="E823" i="8"/>
  <c r="F823" i="8"/>
  <c r="E824" i="8"/>
  <c r="F824" i="8"/>
  <c r="E825" i="8"/>
  <c r="F825" i="8"/>
  <c r="E826" i="8"/>
  <c r="F826" i="8"/>
  <c r="E827" i="8"/>
  <c r="F827" i="8"/>
  <c r="G827" i="8"/>
  <c r="E828" i="8"/>
  <c r="F828" i="8"/>
  <c r="E829" i="8"/>
  <c r="F829" i="8"/>
  <c r="E830" i="8"/>
  <c r="F830" i="8"/>
  <c r="G830" i="8"/>
  <c r="E831" i="8"/>
  <c r="F831" i="8"/>
  <c r="E832" i="8"/>
  <c r="F832" i="8"/>
  <c r="E833" i="8"/>
  <c r="F833" i="8"/>
  <c r="E834" i="8"/>
  <c r="F834" i="8"/>
  <c r="G834" i="8"/>
  <c r="I834" i="8"/>
  <c r="E835" i="8"/>
  <c r="F835" i="8"/>
  <c r="E836" i="8"/>
  <c r="F836" i="8"/>
  <c r="E837" i="8"/>
  <c r="F837" i="8"/>
  <c r="E838" i="8"/>
  <c r="F838" i="8"/>
  <c r="E839" i="8"/>
  <c r="F839" i="8"/>
  <c r="E840" i="8"/>
  <c r="F840" i="8"/>
  <c r="G840" i="8"/>
  <c r="I840" i="8"/>
  <c r="E841" i="8"/>
  <c r="F841" i="8"/>
  <c r="E842" i="8"/>
  <c r="F842" i="8"/>
  <c r="G842" i="8"/>
  <c r="I842" i="8"/>
  <c r="E843" i="8"/>
  <c r="F843" i="8"/>
  <c r="E844" i="8"/>
  <c r="F844" i="8"/>
  <c r="E845" i="8"/>
  <c r="F845" i="8"/>
  <c r="E846" i="8"/>
  <c r="F846" i="8"/>
  <c r="E847" i="8"/>
  <c r="F847" i="8"/>
  <c r="E848" i="8"/>
  <c r="F848" i="8"/>
  <c r="E849" i="8"/>
  <c r="F849" i="8"/>
  <c r="E850" i="8"/>
  <c r="F850" i="8"/>
  <c r="G850" i="8"/>
  <c r="I850" i="8"/>
  <c r="E851" i="8"/>
  <c r="F851" i="8"/>
  <c r="E852" i="8"/>
  <c r="F852" i="8"/>
  <c r="E853" i="8"/>
  <c r="F853" i="8"/>
  <c r="G853" i="8"/>
  <c r="E854" i="8"/>
  <c r="F854" i="8"/>
  <c r="E855" i="8"/>
  <c r="F855" i="8"/>
  <c r="E856" i="8"/>
  <c r="F856" i="8"/>
  <c r="E857" i="8"/>
  <c r="F857" i="8"/>
  <c r="E858" i="8"/>
  <c r="F858" i="8"/>
  <c r="E859" i="8"/>
  <c r="F859" i="8"/>
  <c r="G859" i="8"/>
  <c r="I859" i="8"/>
  <c r="E860" i="8"/>
  <c r="F860" i="8"/>
  <c r="E861" i="8"/>
  <c r="F861" i="8"/>
  <c r="E862" i="8"/>
  <c r="F862" i="8"/>
  <c r="G862" i="8"/>
  <c r="I862" i="8"/>
  <c r="E863" i="8"/>
  <c r="F863" i="8"/>
  <c r="E864" i="8"/>
  <c r="F864" i="8"/>
  <c r="E865" i="8"/>
  <c r="F865" i="8"/>
  <c r="E866" i="8"/>
  <c r="F866" i="8"/>
  <c r="G866" i="8"/>
  <c r="I866" i="8"/>
  <c r="E867" i="8"/>
  <c r="F867" i="8"/>
  <c r="E868" i="8"/>
  <c r="F868" i="8"/>
  <c r="E869" i="8"/>
  <c r="F869" i="8"/>
  <c r="E870" i="8"/>
  <c r="F870" i="8"/>
  <c r="E871" i="8"/>
  <c r="F871" i="8"/>
  <c r="E872" i="8"/>
  <c r="F872" i="8"/>
  <c r="G872" i="8"/>
  <c r="I872" i="8"/>
  <c r="E873" i="8"/>
  <c r="F873" i="8"/>
  <c r="E874" i="8"/>
  <c r="F874" i="8"/>
  <c r="G874" i="8"/>
  <c r="I874" i="8"/>
  <c r="E875" i="8"/>
  <c r="F875" i="8"/>
  <c r="E876" i="8"/>
  <c r="F876" i="8"/>
  <c r="E877" i="8"/>
  <c r="F877" i="8"/>
  <c r="E878" i="8"/>
  <c r="F878" i="8"/>
  <c r="G878" i="8"/>
  <c r="I878" i="8"/>
  <c r="E879" i="8"/>
  <c r="F879" i="8"/>
  <c r="E880" i="8"/>
  <c r="F880" i="8"/>
  <c r="E881" i="8"/>
  <c r="F881" i="8"/>
  <c r="E882" i="8"/>
  <c r="F882" i="8"/>
  <c r="G882" i="8"/>
  <c r="I882" i="8"/>
  <c r="E883" i="8"/>
  <c r="F883" i="8"/>
  <c r="E884" i="8"/>
  <c r="F884" i="8"/>
  <c r="E885" i="8"/>
  <c r="F885" i="8"/>
  <c r="E886" i="8"/>
  <c r="F886" i="8"/>
  <c r="E887" i="8"/>
  <c r="F887" i="8"/>
  <c r="E888" i="8"/>
  <c r="F888" i="8"/>
  <c r="E889" i="8"/>
  <c r="F889" i="8"/>
  <c r="E890" i="8"/>
  <c r="F890" i="8"/>
  <c r="E891" i="8"/>
  <c r="F891" i="8"/>
  <c r="G891" i="8"/>
  <c r="I891" i="8"/>
  <c r="E892" i="8"/>
  <c r="F892" i="8"/>
  <c r="E893" i="8"/>
  <c r="F893" i="8"/>
  <c r="E894" i="8"/>
  <c r="F894" i="8"/>
  <c r="G894" i="8"/>
  <c r="I894" i="8"/>
  <c r="E895" i="8"/>
  <c r="F895" i="8"/>
  <c r="E896" i="8"/>
  <c r="F896" i="8"/>
  <c r="G896" i="8"/>
  <c r="I896" i="8"/>
  <c r="E897" i="8"/>
  <c r="F897" i="8"/>
  <c r="E898" i="8"/>
  <c r="F898" i="8"/>
  <c r="G898" i="8"/>
  <c r="I898" i="8"/>
  <c r="E899" i="8"/>
  <c r="F899" i="8"/>
  <c r="E900" i="8"/>
  <c r="F900" i="8"/>
  <c r="G900" i="8"/>
  <c r="I900" i="8"/>
  <c r="E901" i="8"/>
  <c r="F901" i="8"/>
  <c r="E902" i="8"/>
  <c r="F902" i="8"/>
  <c r="G902" i="8"/>
  <c r="I902" i="8"/>
  <c r="E903" i="8"/>
  <c r="F903" i="8"/>
  <c r="E904" i="8"/>
  <c r="F904" i="8"/>
  <c r="G904" i="8"/>
  <c r="E905" i="8"/>
  <c r="F905" i="8"/>
  <c r="G905" i="8"/>
  <c r="I905" i="8"/>
  <c r="E906" i="8"/>
  <c r="F906" i="8"/>
  <c r="G906" i="8"/>
  <c r="E907" i="8"/>
  <c r="F907" i="8"/>
  <c r="E908" i="8"/>
  <c r="F908" i="8"/>
  <c r="G908" i="8"/>
  <c r="I908" i="8"/>
  <c r="E909" i="8"/>
  <c r="F909" i="8"/>
  <c r="E910" i="8"/>
  <c r="F910" i="8"/>
  <c r="G910" i="8"/>
  <c r="I910" i="8"/>
  <c r="E911" i="8"/>
  <c r="F911" i="8"/>
  <c r="E912" i="8"/>
  <c r="F912" i="8"/>
  <c r="G912" i="8"/>
  <c r="I912" i="8"/>
  <c r="E913" i="8"/>
  <c r="F913" i="8"/>
  <c r="E914" i="8"/>
  <c r="F914" i="8"/>
  <c r="G914" i="8"/>
  <c r="I914" i="8"/>
  <c r="E915" i="8"/>
  <c r="F915" i="8"/>
  <c r="E916" i="8"/>
  <c r="F916" i="8"/>
  <c r="G916" i="8"/>
  <c r="I916" i="8"/>
  <c r="E917" i="8"/>
  <c r="F917" i="8"/>
  <c r="G917" i="8"/>
  <c r="E918" i="8"/>
  <c r="F918" i="8"/>
  <c r="G918" i="8"/>
  <c r="I918" i="8"/>
  <c r="E919" i="8"/>
  <c r="F919" i="8"/>
  <c r="E920" i="8"/>
  <c r="F920" i="8"/>
  <c r="G920" i="8"/>
  <c r="I920" i="8"/>
  <c r="E921" i="8"/>
  <c r="F921" i="8"/>
  <c r="G921" i="8"/>
  <c r="I921" i="8"/>
  <c r="E922" i="8"/>
  <c r="F922" i="8"/>
  <c r="G922" i="8"/>
  <c r="E923" i="8"/>
  <c r="F923" i="8"/>
  <c r="E924" i="8"/>
  <c r="F924" i="8"/>
  <c r="G924" i="8"/>
  <c r="I924" i="8"/>
  <c r="E925" i="8"/>
  <c r="F925" i="8"/>
  <c r="G925" i="8"/>
  <c r="I925" i="8"/>
  <c r="E926" i="8"/>
  <c r="F926" i="8"/>
  <c r="G926" i="8"/>
  <c r="I926" i="8"/>
  <c r="E927" i="8"/>
  <c r="F927" i="8"/>
  <c r="E928" i="8"/>
  <c r="F928" i="8"/>
  <c r="G928" i="8"/>
  <c r="I928" i="8"/>
  <c r="E929" i="8"/>
  <c r="F929" i="8"/>
  <c r="G929" i="8"/>
  <c r="I929" i="8"/>
  <c r="E930" i="8"/>
  <c r="F930" i="8"/>
  <c r="G930" i="8"/>
  <c r="I930" i="8"/>
  <c r="E931" i="8"/>
  <c r="F931" i="8"/>
  <c r="E932" i="8"/>
  <c r="F932" i="8"/>
  <c r="G932" i="8"/>
  <c r="E933" i="8"/>
  <c r="F933" i="8"/>
  <c r="G933" i="8"/>
  <c r="I933" i="8"/>
  <c r="E934" i="8"/>
  <c r="F934" i="8"/>
  <c r="G934" i="8"/>
  <c r="I934" i="8"/>
  <c r="E935" i="8"/>
  <c r="F935" i="8"/>
  <c r="E936" i="8"/>
  <c r="F936" i="8"/>
  <c r="G936" i="8"/>
  <c r="I936" i="8"/>
  <c r="E937" i="8"/>
  <c r="F937" i="8"/>
  <c r="E938" i="8"/>
  <c r="F938" i="8"/>
  <c r="G938" i="8"/>
  <c r="E939" i="8"/>
  <c r="F939" i="8"/>
  <c r="E940" i="8"/>
  <c r="F940" i="8"/>
  <c r="G940" i="8"/>
  <c r="E941" i="8"/>
  <c r="F941" i="8"/>
  <c r="G941" i="8"/>
  <c r="I941" i="8"/>
  <c r="E942" i="8"/>
  <c r="F942" i="8"/>
  <c r="G942" i="8"/>
  <c r="I942" i="8"/>
  <c r="E943" i="8"/>
  <c r="F943" i="8"/>
  <c r="E944" i="8"/>
  <c r="F944" i="8"/>
  <c r="E945" i="8"/>
  <c r="F945" i="8"/>
  <c r="G945" i="8"/>
  <c r="I945" i="8"/>
  <c r="E946" i="8"/>
  <c r="F946" i="8"/>
  <c r="E947" i="8"/>
  <c r="F947" i="8"/>
  <c r="E948" i="8"/>
  <c r="F948" i="8"/>
  <c r="E949" i="8"/>
  <c r="F949" i="8"/>
  <c r="G949" i="8"/>
  <c r="I949" i="8"/>
  <c r="E950" i="8"/>
  <c r="F950" i="8"/>
  <c r="E951" i="8"/>
  <c r="F951" i="8"/>
  <c r="E952" i="8"/>
  <c r="F952" i="8"/>
  <c r="G952" i="8"/>
  <c r="I952" i="8"/>
  <c r="E953" i="8"/>
  <c r="F953" i="8"/>
  <c r="G953" i="8"/>
  <c r="I953" i="8"/>
  <c r="E954" i="8"/>
  <c r="F954" i="8"/>
  <c r="G954" i="8"/>
  <c r="I954" i="8"/>
  <c r="E955" i="8"/>
  <c r="F955" i="8"/>
  <c r="E956" i="8"/>
  <c r="F956" i="8"/>
  <c r="E957" i="8"/>
  <c r="F957" i="8"/>
  <c r="G957" i="8"/>
  <c r="I957" i="8"/>
  <c r="E958" i="8"/>
  <c r="F958" i="8"/>
  <c r="G958" i="8"/>
  <c r="I958" i="8"/>
  <c r="E959" i="8"/>
  <c r="F959" i="8"/>
  <c r="E960" i="8"/>
  <c r="F960" i="8"/>
  <c r="E961" i="8"/>
  <c r="F961" i="8"/>
  <c r="G961" i="8"/>
  <c r="E962" i="8"/>
  <c r="F962" i="8"/>
  <c r="E963" i="8"/>
  <c r="F963" i="8"/>
  <c r="E964" i="8"/>
  <c r="F964" i="8"/>
  <c r="G964" i="8"/>
  <c r="I964" i="8"/>
  <c r="E965" i="8"/>
  <c r="F965" i="8"/>
  <c r="E966" i="8"/>
  <c r="F966" i="8"/>
  <c r="E967" i="8"/>
  <c r="F967" i="8"/>
  <c r="E968" i="8"/>
  <c r="F968" i="8"/>
  <c r="G968" i="8"/>
  <c r="I968" i="8"/>
  <c r="E969" i="8"/>
  <c r="F969" i="8"/>
  <c r="G969" i="8"/>
  <c r="I969" i="8"/>
  <c r="E970" i="8"/>
  <c r="F970" i="8"/>
  <c r="G970" i="8"/>
  <c r="I970" i="8"/>
  <c r="E971" i="8"/>
  <c r="F971" i="8"/>
  <c r="E972" i="8"/>
  <c r="F972" i="8"/>
  <c r="G972" i="8"/>
  <c r="I972" i="8"/>
  <c r="E973" i="8"/>
  <c r="F973" i="8"/>
  <c r="G973" i="8"/>
  <c r="I973" i="8"/>
  <c r="E974" i="8"/>
  <c r="F974" i="8"/>
  <c r="E975" i="8"/>
  <c r="F975" i="8"/>
  <c r="E976" i="8"/>
  <c r="F976" i="8"/>
  <c r="G976" i="8"/>
  <c r="I976" i="8"/>
  <c r="E977" i="8"/>
  <c r="F977" i="8"/>
  <c r="E978" i="8"/>
  <c r="F978" i="8"/>
  <c r="G978" i="8"/>
  <c r="I978" i="8"/>
  <c r="E979" i="8"/>
  <c r="F979" i="8"/>
  <c r="E980" i="8"/>
  <c r="F980" i="8"/>
  <c r="G980" i="8"/>
  <c r="I980" i="8"/>
  <c r="E981" i="8"/>
  <c r="F981" i="8"/>
  <c r="G981" i="8"/>
  <c r="I981" i="8"/>
  <c r="E982" i="8"/>
  <c r="F982" i="8"/>
  <c r="E983" i="8"/>
  <c r="F983" i="8"/>
  <c r="E984" i="8"/>
  <c r="F984" i="8"/>
  <c r="G984" i="8"/>
  <c r="I984" i="8"/>
  <c r="E985" i="8"/>
  <c r="F985" i="8"/>
  <c r="E986" i="8"/>
  <c r="F986" i="8"/>
  <c r="G986" i="8"/>
  <c r="I986" i="8"/>
  <c r="E987" i="8"/>
  <c r="F987" i="8"/>
  <c r="E988" i="8"/>
  <c r="F988" i="8"/>
  <c r="G988" i="8"/>
  <c r="I988" i="8"/>
  <c r="E989" i="8"/>
  <c r="F989" i="8"/>
  <c r="E990" i="8"/>
  <c r="F99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70" i="8"/>
  <c r="Q78" i="8"/>
  <c r="Q79" i="8"/>
  <c r="Q80" i="8"/>
  <c r="Q90" i="8"/>
  <c r="Q96" i="8"/>
  <c r="Q97" i="8"/>
  <c r="Q98" i="8"/>
  <c r="Q99" i="8"/>
  <c r="Q102" i="8"/>
  <c r="Q105" i="8"/>
  <c r="Q116" i="8"/>
  <c r="Q119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42" i="8"/>
  <c r="Q143" i="8"/>
  <c r="Q144" i="8"/>
  <c r="Q146" i="8"/>
  <c r="Q147" i="8"/>
  <c r="Q149" i="8"/>
  <c r="Q150" i="8"/>
  <c r="Q151" i="8"/>
  <c r="Q152" i="8"/>
  <c r="Q157" i="8"/>
  <c r="Q158" i="8"/>
  <c r="Q162" i="8"/>
  <c r="Q163" i="8"/>
  <c r="Q164" i="8"/>
  <c r="Q165" i="8"/>
  <c r="Q168" i="8"/>
  <c r="Q169" i="8"/>
  <c r="Q172" i="8"/>
  <c r="Q173" i="8"/>
  <c r="Q176" i="8"/>
  <c r="Q177" i="8"/>
  <c r="Q178" i="8"/>
  <c r="Q179" i="8"/>
  <c r="Q180" i="8"/>
  <c r="Q181" i="8"/>
  <c r="Q184" i="8"/>
  <c r="Q185" i="8"/>
  <c r="Q186" i="8"/>
  <c r="Q187" i="8"/>
  <c r="Q189" i="8"/>
  <c r="Q190" i="8"/>
  <c r="Q191" i="8"/>
  <c r="Q195" i="8"/>
  <c r="Q196" i="8"/>
  <c r="Q197" i="8"/>
  <c r="Q198" i="8"/>
  <c r="Q200" i="8"/>
  <c r="Q201" i="8"/>
  <c r="Q202" i="8"/>
  <c r="Q203" i="8"/>
  <c r="Q204" i="8"/>
  <c r="Q205" i="8"/>
  <c r="Q206" i="8"/>
  <c r="Q207" i="8"/>
  <c r="Q208" i="8"/>
  <c r="Q209" i="8"/>
  <c r="Q210" i="8"/>
  <c r="Q211" i="8"/>
  <c r="Q212" i="8"/>
  <c r="Q213" i="8"/>
  <c r="Q214" i="8"/>
  <c r="Q215" i="8"/>
  <c r="Q216" i="8"/>
  <c r="Q234" i="8"/>
  <c r="Q235" i="8"/>
  <c r="Q238" i="8"/>
  <c r="Q239" i="8"/>
  <c r="Q240" i="8"/>
  <c r="Q241" i="8"/>
  <c r="Q244" i="8"/>
  <c r="Q247" i="8"/>
  <c r="Q250" i="8"/>
  <c r="Q258" i="8"/>
  <c r="Q261" i="8"/>
  <c r="Q262" i="8"/>
  <c r="Q263" i="8"/>
  <c r="Q264" i="8"/>
  <c r="Q269" i="8"/>
  <c r="Q270" i="8"/>
  <c r="Q271" i="8"/>
  <c r="Q272" i="8"/>
  <c r="Q273" i="8"/>
  <c r="Q275" i="8"/>
  <c r="Q276" i="8"/>
  <c r="Q277" i="8"/>
  <c r="Q278" i="8"/>
  <c r="Q279" i="8"/>
  <c r="Q281" i="8"/>
  <c r="Q283" i="8"/>
  <c r="Q284" i="8"/>
  <c r="Q288" i="8"/>
  <c r="Q289" i="8"/>
  <c r="Q295" i="8"/>
  <c r="Q300" i="8"/>
  <c r="Q302" i="8"/>
  <c r="Q305" i="8"/>
  <c r="Q306" i="8"/>
  <c r="Q307" i="8"/>
  <c r="Q308" i="8"/>
  <c r="Q309" i="8"/>
  <c r="Q314" i="8"/>
  <c r="Q322" i="8"/>
  <c r="Q323" i="8"/>
  <c r="Q327" i="8"/>
  <c r="Q341" i="8"/>
  <c r="Q344" i="8"/>
  <c r="Q347" i="8"/>
  <c r="Q348" i="8"/>
  <c r="Q350" i="8"/>
  <c r="Q351" i="8"/>
  <c r="Q352" i="8"/>
  <c r="Q369" i="8"/>
  <c r="Q372" i="8"/>
  <c r="Q373" i="8"/>
  <c r="Q374" i="8"/>
  <c r="Q375" i="8"/>
  <c r="Q376" i="8"/>
  <c r="Q377" i="8"/>
  <c r="Q378" i="8"/>
  <c r="Q379" i="8"/>
  <c r="Q380" i="8"/>
  <c r="Q382" i="8"/>
  <c r="Q383" i="8"/>
  <c r="Q384" i="8"/>
  <c r="Q385" i="8"/>
  <c r="Q386" i="8"/>
  <c r="Q388" i="8"/>
  <c r="Q389" i="8"/>
  <c r="Q390" i="8"/>
  <c r="Q391" i="8"/>
  <c r="Q395" i="8"/>
  <c r="Q397" i="8"/>
  <c r="Q398" i="8"/>
  <c r="Q400" i="8"/>
  <c r="Q407" i="8"/>
  <c r="Q409" i="8"/>
  <c r="Q411" i="8"/>
  <c r="Q416" i="8"/>
  <c r="Q418" i="8"/>
  <c r="Q421" i="8"/>
  <c r="Q422" i="8"/>
  <c r="Q425" i="8"/>
  <c r="Q426" i="8"/>
  <c r="Q428" i="8"/>
  <c r="Q429" i="8"/>
  <c r="Q434" i="8"/>
  <c r="Q435" i="8"/>
  <c r="Q436" i="8"/>
  <c r="Q439" i="8"/>
  <c r="Q440" i="8"/>
  <c r="Q441" i="8"/>
  <c r="Q443" i="8"/>
  <c r="Q627" i="8"/>
  <c r="Q628" i="8"/>
  <c r="Q629" i="8"/>
  <c r="Q630" i="8"/>
  <c r="Q631" i="8"/>
  <c r="Q632" i="8"/>
  <c r="Q633" i="8"/>
  <c r="Q634" i="8"/>
  <c r="Q635" i="8"/>
  <c r="Q636" i="8"/>
  <c r="Q637" i="8"/>
  <c r="Q638" i="8"/>
  <c r="Q639" i="8"/>
  <c r="Q640" i="8"/>
  <c r="Q641" i="8"/>
  <c r="Q642" i="8"/>
  <c r="Q643" i="8"/>
  <c r="Q644" i="8"/>
  <c r="Q645" i="8"/>
  <c r="Q646" i="8"/>
  <c r="Q647" i="8"/>
  <c r="Q648" i="8"/>
  <c r="Q649" i="8"/>
  <c r="Q650" i="8"/>
  <c r="Q651" i="8"/>
  <c r="Q652" i="8"/>
  <c r="Q653" i="8"/>
  <c r="Q654" i="8"/>
  <c r="Q655" i="8"/>
  <c r="Q656" i="8"/>
  <c r="Q657" i="8"/>
  <c r="Q658" i="8"/>
  <c r="Q659" i="8"/>
  <c r="Q660" i="8"/>
  <c r="Q661" i="8"/>
  <c r="Q662" i="8"/>
  <c r="Q663" i="8"/>
  <c r="Q664" i="8"/>
  <c r="Q665" i="8"/>
  <c r="Q666" i="8"/>
  <c r="Q667" i="8"/>
  <c r="Q668" i="8"/>
  <c r="Q669" i="8"/>
  <c r="Q670" i="8"/>
  <c r="Q671" i="8"/>
  <c r="Q672" i="8"/>
  <c r="Q673" i="8"/>
  <c r="Q674" i="8"/>
  <c r="Q675" i="8"/>
  <c r="Q676" i="8"/>
  <c r="Q677" i="8"/>
  <c r="Q678" i="8"/>
  <c r="Q679" i="8"/>
  <c r="Q680" i="8"/>
  <c r="Q681" i="8"/>
  <c r="Q682" i="8"/>
  <c r="Q683" i="8"/>
  <c r="Q684" i="8"/>
  <c r="Q685" i="8"/>
  <c r="Q686" i="8"/>
  <c r="Q687" i="8"/>
  <c r="Q688" i="8"/>
  <c r="Q689" i="8"/>
  <c r="Q690" i="8"/>
  <c r="Q691" i="8"/>
  <c r="Q692" i="8"/>
  <c r="Q693" i="8"/>
  <c r="Q694" i="8"/>
  <c r="Q695" i="8"/>
  <c r="Q696" i="8"/>
  <c r="Q697" i="8"/>
  <c r="Q698" i="8"/>
  <c r="Q699" i="8"/>
  <c r="Q700" i="8"/>
  <c r="Q701" i="8"/>
  <c r="Q702" i="8"/>
  <c r="Q703" i="8"/>
  <c r="Q704" i="8"/>
  <c r="Q705" i="8"/>
  <c r="Q706" i="8"/>
  <c r="Q707" i="8"/>
  <c r="Q708" i="8"/>
  <c r="Q709" i="8"/>
  <c r="Q710" i="8"/>
  <c r="Q711" i="8"/>
  <c r="Q712" i="8"/>
  <c r="Q713" i="8"/>
  <c r="Q714" i="8"/>
  <c r="Q715" i="8"/>
  <c r="Q716" i="8"/>
  <c r="Q717" i="8"/>
  <c r="Q718" i="8"/>
  <c r="Q719" i="8"/>
  <c r="Q720" i="8"/>
  <c r="Q721" i="8"/>
  <c r="Q722" i="8"/>
  <c r="Q723" i="8"/>
  <c r="Q724" i="8"/>
  <c r="Q725" i="8"/>
  <c r="Q726" i="8"/>
  <c r="Q727" i="8"/>
  <c r="Q728" i="8"/>
  <c r="Q729" i="8"/>
  <c r="Q730" i="8"/>
  <c r="Q731" i="8"/>
  <c r="Q736" i="8"/>
  <c r="Q737" i="8"/>
  <c r="Q738" i="8"/>
  <c r="Q739" i="8"/>
  <c r="Q740" i="8"/>
  <c r="Q741" i="8"/>
  <c r="Q742" i="8"/>
  <c r="Q743" i="8"/>
  <c r="Q744" i="8"/>
  <c r="Q745" i="8"/>
  <c r="Q746" i="8"/>
  <c r="Q747" i="8"/>
  <c r="Q748" i="8"/>
  <c r="Q749" i="8"/>
  <c r="Q750" i="8"/>
  <c r="Q751" i="8"/>
  <c r="Q752" i="8"/>
  <c r="Q753" i="8"/>
  <c r="Q754" i="8"/>
  <c r="Q755" i="8"/>
  <c r="Q756" i="8"/>
  <c r="Q757" i="8"/>
  <c r="Q758" i="8"/>
  <c r="Q759" i="8"/>
  <c r="Q760" i="8"/>
  <c r="Q761" i="8"/>
  <c r="Q762" i="8"/>
  <c r="Q763" i="8"/>
  <c r="Q764" i="8"/>
  <c r="Q765" i="8"/>
  <c r="Q766" i="8"/>
  <c r="Q767" i="8"/>
  <c r="Q768" i="8"/>
  <c r="Q769" i="8"/>
  <c r="Q770" i="8"/>
  <c r="Q771" i="8"/>
  <c r="Q772" i="8"/>
  <c r="Q773" i="8"/>
  <c r="Q774" i="8"/>
  <c r="Q775" i="8"/>
  <c r="Q776" i="8"/>
  <c r="Q777" i="8"/>
  <c r="Q778" i="8"/>
  <c r="Q779" i="8"/>
  <c r="Q780" i="8"/>
  <c r="Q781" i="8"/>
  <c r="Q782" i="8"/>
  <c r="Q783" i="8"/>
  <c r="Q784" i="8"/>
  <c r="Q785" i="8"/>
  <c r="Q786" i="8"/>
  <c r="Q787" i="8"/>
  <c r="Q788" i="8"/>
  <c r="Q789" i="8"/>
  <c r="Q790" i="8"/>
  <c r="Q791" i="8"/>
  <c r="Q792" i="8"/>
  <c r="Q793" i="8"/>
  <c r="Q794" i="8"/>
  <c r="Q795" i="8"/>
  <c r="Q796" i="8"/>
  <c r="Q797" i="8"/>
  <c r="Q798" i="8"/>
  <c r="Q799" i="8"/>
  <c r="Q800" i="8"/>
  <c r="Q801" i="8"/>
  <c r="Q802" i="8"/>
  <c r="Q803" i="8"/>
  <c r="Q804" i="8"/>
  <c r="Q805" i="8"/>
  <c r="Q806" i="8"/>
  <c r="Q807" i="8"/>
  <c r="Q808" i="8"/>
  <c r="Q809" i="8"/>
  <c r="Q810" i="8"/>
  <c r="Q811" i="8"/>
  <c r="Q812" i="8"/>
  <c r="Q813" i="8"/>
  <c r="Q814" i="8"/>
  <c r="Q815" i="8"/>
  <c r="Q816" i="8"/>
  <c r="Q817" i="8"/>
  <c r="Q818" i="8"/>
  <c r="Q819" i="8"/>
  <c r="Q820" i="8"/>
  <c r="Q821" i="8"/>
  <c r="Q822" i="8"/>
  <c r="Q823" i="8"/>
  <c r="Q824" i="8"/>
  <c r="Q825" i="8"/>
  <c r="Q826" i="8"/>
  <c r="Q827" i="8"/>
  <c r="Q828" i="8"/>
  <c r="Q829" i="8"/>
  <c r="Q830" i="8"/>
  <c r="Q831" i="8"/>
  <c r="Q832" i="8"/>
  <c r="Q833" i="8"/>
  <c r="Q834" i="8"/>
  <c r="Q835" i="8"/>
  <c r="Q836" i="8"/>
  <c r="Q837" i="8"/>
  <c r="Q838" i="8"/>
  <c r="Q839" i="8"/>
  <c r="Q840" i="8"/>
  <c r="Q841" i="8"/>
  <c r="Q842" i="8"/>
  <c r="Q843" i="8"/>
  <c r="Q844" i="8"/>
  <c r="Q845" i="8"/>
  <c r="Q846" i="8"/>
  <c r="Q847" i="8"/>
  <c r="Q848" i="8"/>
  <c r="Q849" i="8"/>
  <c r="Q850" i="8"/>
  <c r="Q851" i="8"/>
  <c r="Q852" i="8"/>
  <c r="Q853" i="8"/>
  <c r="Q854" i="8"/>
  <c r="Q855" i="8"/>
  <c r="Q856" i="8"/>
  <c r="Q857" i="8"/>
  <c r="Q858" i="8"/>
  <c r="Q859" i="8"/>
  <c r="Q860" i="8"/>
  <c r="Q861" i="8"/>
  <c r="Q862" i="8"/>
  <c r="Q863" i="8"/>
  <c r="Q864" i="8"/>
  <c r="Q865" i="8"/>
  <c r="Q866" i="8"/>
  <c r="Q867" i="8"/>
  <c r="Q868" i="8"/>
  <c r="Q869" i="8"/>
  <c r="Q870" i="8"/>
  <c r="Q871" i="8"/>
  <c r="Q872" i="8"/>
  <c r="Q873" i="8"/>
  <c r="Q874" i="8"/>
  <c r="Q875" i="8"/>
  <c r="Q876" i="8"/>
  <c r="Q877" i="8"/>
  <c r="Q878" i="8"/>
  <c r="Q879" i="8"/>
  <c r="Q880" i="8"/>
  <c r="Q881" i="8"/>
  <c r="Q882" i="8"/>
  <c r="Q883" i="8"/>
  <c r="Q884" i="8"/>
  <c r="Q885" i="8"/>
  <c r="Q886" i="8"/>
  <c r="Q887" i="8"/>
  <c r="Q888" i="8"/>
  <c r="Q889" i="8"/>
  <c r="Q890" i="8"/>
  <c r="Q891" i="8"/>
  <c r="Q892" i="8"/>
  <c r="Q893" i="8"/>
  <c r="Q894" i="8"/>
  <c r="Q895" i="8"/>
  <c r="Q896" i="8"/>
  <c r="Q897" i="8"/>
  <c r="Q898" i="8"/>
  <c r="Q899" i="8"/>
  <c r="Q900" i="8"/>
  <c r="Q901" i="8"/>
  <c r="Q902" i="8"/>
  <c r="Q903" i="8"/>
  <c r="Q904" i="8"/>
  <c r="Q905" i="8"/>
  <c r="Q906" i="8"/>
  <c r="Q907" i="8"/>
  <c r="Q908" i="8"/>
  <c r="Q909" i="8"/>
  <c r="Q910" i="8"/>
  <c r="Q911" i="8"/>
  <c r="Q912" i="8"/>
  <c r="Q913" i="8"/>
  <c r="Q914" i="8"/>
  <c r="Q915" i="8"/>
  <c r="Q916" i="8"/>
  <c r="Q917" i="8"/>
  <c r="Q918" i="8"/>
  <c r="Q919" i="8"/>
  <c r="Q920" i="8"/>
  <c r="Q921" i="8"/>
  <c r="Q922" i="8"/>
  <c r="Q923" i="8"/>
  <c r="Q924" i="8"/>
  <c r="Q925" i="8"/>
  <c r="Q926" i="8"/>
  <c r="Q927" i="8"/>
  <c r="Q928" i="8"/>
  <c r="Q929" i="8"/>
  <c r="Q930" i="8"/>
  <c r="Q931" i="8"/>
  <c r="Q932" i="8"/>
  <c r="Q933" i="8"/>
  <c r="Q934" i="8"/>
  <c r="Q935" i="8"/>
  <c r="Q936" i="8"/>
  <c r="Q937" i="8"/>
  <c r="Q938" i="8"/>
  <c r="Q939" i="8"/>
  <c r="Q940" i="8"/>
  <c r="Q941" i="8"/>
  <c r="Q942" i="8"/>
  <c r="Q943" i="8"/>
  <c r="Q944" i="8"/>
  <c r="Q945" i="8"/>
  <c r="Q946" i="8"/>
  <c r="Q947" i="8"/>
  <c r="Q948" i="8"/>
  <c r="Q949" i="8"/>
  <c r="Q950" i="8"/>
  <c r="Q951" i="8"/>
  <c r="Q952" i="8"/>
  <c r="Q953" i="8"/>
  <c r="Q954" i="8"/>
  <c r="Q955" i="8"/>
  <c r="Q956" i="8"/>
  <c r="Q957" i="8"/>
  <c r="Q958" i="8"/>
  <c r="Q959" i="8"/>
  <c r="Q960" i="8"/>
  <c r="Q961" i="8"/>
  <c r="Q962" i="8"/>
  <c r="Q963" i="8"/>
  <c r="Q964" i="8"/>
  <c r="Q965" i="8"/>
  <c r="Q966" i="8"/>
  <c r="Q967" i="8"/>
  <c r="Q968" i="8"/>
  <c r="Q969" i="8"/>
  <c r="Q970" i="8"/>
  <c r="Q971" i="8"/>
  <c r="Q972" i="8"/>
  <c r="Q973" i="8"/>
  <c r="Q974" i="8"/>
  <c r="Q975" i="8"/>
  <c r="Q976" i="8"/>
  <c r="Q977" i="8"/>
  <c r="Q978" i="8"/>
  <c r="Q979" i="8"/>
  <c r="Q980" i="8"/>
  <c r="Q981" i="8"/>
  <c r="Q982" i="8"/>
  <c r="Q983" i="8"/>
  <c r="Q984" i="8"/>
  <c r="Q985" i="8"/>
  <c r="Q986" i="8"/>
  <c r="Q987" i="8"/>
  <c r="Q988" i="8"/>
  <c r="Q989" i="8"/>
  <c r="Q990" i="8"/>
  <c r="Q991" i="8"/>
  <c r="Q992" i="8"/>
  <c r="Q993" i="8"/>
  <c r="Q994" i="8"/>
  <c r="Q995" i="8"/>
  <c r="Q996" i="8"/>
  <c r="Q997" i="8"/>
  <c r="Q998" i="8"/>
  <c r="Q999" i="8"/>
  <c r="Q1000" i="8"/>
  <c r="Q1001" i="8"/>
  <c r="Q1002" i="8"/>
  <c r="Q1003" i="8"/>
  <c r="Q1004" i="8"/>
  <c r="Q1005" i="8"/>
  <c r="Q1006" i="8"/>
  <c r="Q1007" i="8"/>
  <c r="Q1008" i="8"/>
  <c r="Q1009" i="8"/>
  <c r="Q1010" i="8"/>
  <c r="Q1011" i="8"/>
  <c r="Q1012" i="8"/>
  <c r="Q1013" i="8"/>
  <c r="Q1014" i="8"/>
  <c r="Q1015" i="8"/>
  <c r="Q1016" i="8"/>
  <c r="Q1017" i="8"/>
  <c r="Q1018" i="8"/>
  <c r="Q1019" i="8"/>
  <c r="Q1020" i="8"/>
  <c r="Q1021" i="8"/>
  <c r="Q1022" i="8"/>
  <c r="Q1023" i="8"/>
  <c r="Q1024" i="8"/>
  <c r="Q1025" i="8"/>
  <c r="Q1026" i="8"/>
  <c r="Q1027" i="8"/>
  <c r="Q1028" i="8"/>
  <c r="Q1029" i="8"/>
  <c r="Q1030" i="8"/>
  <c r="Q1031" i="8"/>
  <c r="Q1032" i="8"/>
  <c r="Q1033" i="8"/>
  <c r="Q1034" i="8"/>
  <c r="Q1035" i="8"/>
  <c r="Q1036" i="8"/>
  <c r="Q1037" i="8"/>
  <c r="Q1038" i="8"/>
  <c r="Q1039" i="8"/>
  <c r="Q1040" i="8"/>
  <c r="Q1041" i="8"/>
  <c r="Q1042" i="8"/>
  <c r="Q1043" i="8"/>
  <c r="Q1044" i="8"/>
  <c r="Q1045" i="8"/>
  <c r="Q1046" i="8"/>
  <c r="Q1047" i="8"/>
  <c r="Q1048" i="8"/>
  <c r="Q1049" i="8"/>
  <c r="Q1050" i="8"/>
  <c r="Q1051" i="8"/>
  <c r="Q1052" i="8"/>
  <c r="Q1053" i="8"/>
  <c r="Q1054" i="8"/>
  <c r="Q1055" i="8"/>
  <c r="Q1056" i="8"/>
  <c r="Q1057" i="8"/>
  <c r="Q1058" i="8"/>
  <c r="Q1059" i="8"/>
  <c r="Q1060" i="8"/>
  <c r="Q1061" i="8"/>
  <c r="Q1062" i="8"/>
  <c r="Q1063" i="8"/>
  <c r="Q1064" i="8"/>
  <c r="Q1065" i="8"/>
  <c r="Q1066" i="8"/>
  <c r="Q1067" i="8"/>
  <c r="Q1068" i="8"/>
  <c r="Q1069" i="8"/>
  <c r="Q1070" i="8"/>
  <c r="Q1071" i="8"/>
  <c r="Q1072" i="8"/>
  <c r="Q1073" i="8"/>
  <c r="Q1074" i="8"/>
  <c r="Q1075" i="8"/>
  <c r="Q1076" i="8"/>
  <c r="Q1077" i="8"/>
  <c r="Q1078" i="8"/>
  <c r="Q1079" i="8"/>
  <c r="Q1080" i="8"/>
  <c r="Q1081" i="8"/>
  <c r="Q1082" i="8"/>
  <c r="Q1083" i="8"/>
  <c r="Q1084" i="8"/>
  <c r="Q1085" i="8"/>
  <c r="Q1086" i="8"/>
  <c r="Q1087" i="8"/>
  <c r="Q1088" i="8"/>
  <c r="Q1089" i="8"/>
  <c r="Q1090" i="8"/>
  <c r="Q1091" i="8"/>
  <c r="Q1092" i="8"/>
  <c r="Q1093" i="8"/>
  <c r="Q1094" i="8"/>
  <c r="Q1095" i="8"/>
  <c r="Q1096" i="8"/>
  <c r="Q1097" i="8"/>
  <c r="Q1098" i="8"/>
  <c r="Q1099" i="8"/>
  <c r="Q1100" i="8"/>
  <c r="Q1101" i="8"/>
  <c r="Q1102" i="8"/>
  <c r="Q1103" i="8"/>
  <c r="Q1104" i="8"/>
  <c r="Q1105" i="8"/>
  <c r="Q1106" i="8"/>
  <c r="Q1107" i="8"/>
  <c r="Q1108" i="8"/>
  <c r="Q1109" i="8"/>
  <c r="Q1110" i="8"/>
  <c r="Q1111" i="8"/>
  <c r="Q1112" i="8"/>
  <c r="Q1113" i="8"/>
  <c r="Q1114" i="8"/>
  <c r="Q1115" i="8"/>
  <c r="Q1116" i="8"/>
  <c r="Q1117" i="8"/>
  <c r="Q1118" i="8"/>
  <c r="Q1119" i="8"/>
  <c r="Q1120" i="8"/>
  <c r="Q1121" i="8"/>
  <c r="Q1122" i="8"/>
  <c r="Q1123" i="8"/>
  <c r="Q1124" i="8"/>
  <c r="Q1125" i="8"/>
  <c r="Q1126" i="8"/>
  <c r="Q1127" i="8"/>
  <c r="Q1128" i="8"/>
  <c r="Q1129" i="8"/>
  <c r="Q1130" i="8"/>
  <c r="Q1131" i="8"/>
  <c r="Q1132" i="8"/>
  <c r="Q1133" i="8"/>
  <c r="Q1134" i="8"/>
  <c r="Q1135" i="8"/>
  <c r="Q1136" i="8"/>
  <c r="Q1137" i="8"/>
  <c r="Q1138" i="8"/>
  <c r="Q1139" i="8"/>
  <c r="Q1140" i="8"/>
  <c r="Q1141" i="8"/>
  <c r="Q1142" i="8"/>
  <c r="Q1143" i="8"/>
  <c r="Q1144" i="8"/>
  <c r="Q1145" i="8"/>
  <c r="Q1146" i="8"/>
  <c r="Q1147" i="8"/>
  <c r="Q1148" i="8"/>
  <c r="Q1149" i="8"/>
  <c r="Q1150" i="8"/>
  <c r="Q1151" i="8"/>
  <c r="Q1152" i="8"/>
  <c r="Q1153" i="8"/>
  <c r="Q1154" i="8"/>
  <c r="Q1155" i="8"/>
  <c r="Q1156" i="8"/>
  <c r="Q1157" i="8"/>
  <c r="Q1158" i="8"/>
  <c r="Q1159" i="8"/>
  <c r="Q1160" i="8"/>
  <c r="Q1161" i="8"/>
  <c r="Q1162" i="8"/>
  <c r="Q1163" i="8"/>
  <c r="Q1164" i="8"/>
  <c r="Q1165" i="8"/>
  <c r="Q1166" i="8"/>
  <c r="Q1167" i="8"/>
  <c r="Q1168" i="8"/>
  <c r="Q1169" i="8"/>
  <c r="Q1170" i="8"/>
  <c r="Q1171" i="8"/>
  <c r="Q1172" i="8"/>
  <c r="Q1173" i="8"/>
  <c r="Q1174" i="8"/>
  <c r="Q1175" i="8"/>
  <c r="Q1176" i="8"/>
  <c r="Q1177" i="8"/>
  <c r="Q1178" i="8"/>
  <c r="Q1179" i="8"/>
  <c r="Q1180" i="8"/>
  <c r="Q1181" i="8"/>
  <c r="Q1182" i="8"/>
  <c r="Q1183" i="8"/>
  <c r="Q1184" i="8"/>
  <c r="E1003" i="1"/>
  <c r="F1003" i="1" s="1"/>
  <c r="W1003" i="1" s="1"/>
  <c r="Q1052" i="1"/>
  <c r="Q1038" i="1"/>
  <c r="Q1054" i="1"/>
  <c r="Q1061" i="1"/>
  <c r="Q1062" i="1"/>
  <c r="D13" i="1"/>
  <c r="Q1064" i="1"/>
  <c r="Q1068" i="1"/>
  <c r="Q1063" i="1"/>
  <c r="Q1065" i="1"/>
  <c r="Q1066" i="1"/>
  <c r="Q1067" i="1"/>
  <c r="D9" i="1"/>
  <c r="C9" i="1"/>
  <c r="Q1029" i="1"/>
  <c r="Q1030" i="1"/>
  <c r="Q1031" i="1"/>
  <c r="Q1032" i="1"/>
  <c r="Q1033" i="1"/>
  <c r="Q1034" i="1"/>
  <c r="Q1035" i="1"/>
  <c r="Q1036" i="1"/>
  <c r="Q1037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E198" i="6"/>
  <c r="F198" i="6"/>
  <c r="G198" i="6"/>
  <c r="J198" i="6"/>
  <c r="E197" i="6"/>
  <c r="F197" i="6"/>
  <c r="G197" i="6"/>
  <c r="J197" i="6"/>
  <c r="E196" i="6"/>
  <c r="F196" i="6"/>
  <c r="G196" i="6"/>
  <c r="K196" i="6"/>
  <c r="E195" i="6"/>
  <c r="F195" i="6"/>
  <c r="G195" i="6"/>
  <c r="K195" i="6"/>
  <c r="E194" i="6"/>
  <c r="F194" i="6"/>
  <c r="G194" i="6"/>
  <c r="K194" i="6"/>
  <c r="E193" i="6"/>
  <c r="F193" i="6"/>
  <c r="G193" i="6"/>
  <c r="K193" i="6"/>
  <c r="E192" i="6"/>
  <c r="F192" i="6"/>
  <c r="G192" i="6"/>
  <c r="K192" i="6"/>
  <c r="E191" i="6"/>
  <c r="F191" i="6"/>
  <c r="G191" i="6"/>
  <c r="K191" i="6"/>
  <c r="E190" i="6"/>
  <c r="F190" i="6"/>
  <c r="G190" i="6"/>
  <c r="J190" i="6"/>
  <c r="E189" i="6"/>
  <c r="F189" i="6"/>
  <c r="G189" i="6"/>
  <c r="J189" i="6"/>
  <c r="E188" i="6"/>
  <c r="F188" i="6"/>
  <c r="G188" i="6"/>
  <c r="K188" i="6"/>
  <c r="E187" i="6"/>
  <c r="F187" i="6"/>
  <c r="G187" i="6"/>
  <c r="K187" i="6"/>
  <c r="E186" i="6"/>
  <c r="F186" i="6"/>
  <c r="G186" i="6"/>
  <c r="K186" i="6"/>
  <c r="E185" i="6"/>
  <c r="F185" i="6"/>
  <c r="G185" i="6"/>
  <c r="K185" i="6"/>
  <c r="E184" i="6"/>
  <c r="F184" i="6"/>
  <c r="G184" i="6"/>
  <c r="K184" i="6"/>
  <c r="E183" i="6"/>
  <c r="F183" i="6"/>
  <c r="G183" i="6"/>
  <c r="K183" i="6"/>
  <c r="E182" i="6"/>
  <c r="F182" i="6"/>
  <c r="G182" i="6"/>
  <c r="K182" i="6"/>
  <c r="E181" i="6"/>
  <c r="F181" i="6"/>
  <c r="G181" i="6"/>
  <c r="K181" i="6"/>
  <c r="E180" i="6"/>
  <c r="F180" i="6"/>
  <c r="G180" i="6"/>
  <c r="K180" i="6"/>
  <c r="E179" i="6"/>
  <c r="F179" i="6"/>
  <c r="G179" i="6"/>
  <c r="K179" i="6"/>
  <c r="E178" i="6"/>
  <c r="F178" i="6"/>
  <c r="G178" i="6"/>
  <c r="K178" i="6"/>
  <c r="E177" i="6"/>
  <c r="F177" i="6"/>
  <c r="G177" i="6"/>
  <c r="K177" i="6"/>
  <c r="E176" i="6"/>
  <c r="F176" i="6"/>
  <c r="G176" i="6"/>
  <c r="K176" i="6"/>
  <c r="E175" i="6"/>
  <c r="F175" i="6"/>
  <c r="G175" i="6"/>
  <c r="J175" i="6"/>
  <c r="E174" i="6"/>
  <c r="F174" i="6"/>
  <c r="G174" i="6"/>
  <c r="J174" i="6"/>
  <c r="E173" i="6"/>
  <c r="F173" i="6"/>
  <c r="G173" i="6"/>
  <c r="K173" i="6"/>
  <c r="E172" i="6"/>
  <c r="F172" i="6"/>
  <c r="G172" i="6"/>
  <c r="K172" i="6"/>
  <c r="E171" i="6"/>
  <c r="F171" i="6"/>
  <c r="G171" i="6"/>
  <c r="K171" i="6"/>
  <c r="E170" i="6"/>
  <c r="F170" i="6"/>
  <c r="G170" i="6"/>
  <c r="J170" i="6"/>
  <c r="E169" i="6"/>
  <c r="F169" i="6"/>
  <c r="G169" i="6"/>
  <c r="K169" i="6"/>
  <c r="E168" i="6"/>
  <c r="F168" i="6"/>
  <c r="G168" i="6"/>
  <c r="K168" i="6"/>
  <c r="E167" i="6"/>
  <c r="F167" i="6"/>
  <c r="G167" i="6"/>
  <c r="K167" i="6"/>
  <c r="E166" i="6"/>
  <c r="F166" i="6"/>
  <c r="G166" i="6"/>
  <c r="K166" i="6"/>
  <c r="E165" i="6"/>
  <c r="F165" i="6"/>
  <c r="G165" i="6"/>
  <c r="K165" i="6"/>
  <c r="E164" i="6"/>
  <c r="F164" i="6"/>
  <c r="G164" i="6"/>
  <c r="K164" i="6"/>
  <c r="E163" i="6"/>
  <c r="F163" i="6"/>
  <c r="G163" i="6"/>
  <c r="K163" i="6"/>
  <c r="E162" i="6"/>
  <c r="F162" i="6"/>
  <c r="G162" i="6"/>
  <c r="K162" i="6"/>
  <c r="E161" i="6"/>
  <c r="F161" i="6"/>
  <c r="G161" i="6"/>
  <c r="K161" i="6"/>
  <c r="E160" i="6"/>
  <c r="F160" i="6"/>
  <c r="G160" i="6"/>
  <c r="K160" i="6"/>
  <c r="E159" i="6"/>
  <c r="F159" i="6"/>
  <c r="G159" i="6"/>
  <c r="K159" i="6"/>
  <c r="E158" i="6"/>
  <c r="F158" i="6"/>
  <c r="G158" i="6"/>
  <c r="K158" i="6"/>
  <c r="E157" i="6"/>
  <c r="F157" i="6"/>
  <c r="G157" i="6"/>
  <c r="K157" i="6"/>
  <c r="E156" i="6"/>
  <c r="F156" i="6"/>
  <c r="G156" i="6"/>
  <c r="K156" i="6"/>
  <c r="E155" i="6"/>
  <c r="F155" i="6"/>
  <c r="G155" i="6"/>
  <c r="K155" i="6"/>
  <c r="E154" i="6"/>
  <c r="F154" i="6"/>
  <c r="G154" i="6"/>
  <c r="K154" i="6"/>
  <c r="E153" i="6"/>
  <c r="F153" i="6"/>
  <c r="G153" i="6"/>
  <c r="K153" i="6"/>
  <c r="E152" i="6"/>
  <c r="F152" i="6"/>
  <c r="G152" i="6"/>
  <c r="K152" i="6"/>
  <c r="E151" i="6"/>
  <c r="F151" i="6"/>
  <c r="G151" i="6"/>
  <c r="K151" i="6"/>
  <c r="E150" i="6"/>
  <c r="F150" i="6"/>
  <c r="G150" i="6"/>
  <c r="J150" i="6"/>
  <c r="E149" i="6"/>
  <c r="F149" i="6"/>
  <c r="G149" i="6"/>
  <c r="K149" i="6"/>
  <c r="E148" i="6"/>
  <c r="F148" i="6"/>
  <c r="G148" i="6"/>
  <c r="K148" i="6"/>
  <c r="E147" i="6"/>
  <c r="F147" i="6"/>
  <c r="G147" i="6"/>
  <c r="K147" i="6"/>
  <c r="E146" i="6"/>
  <c r="F146" i="6"/>
  <c r="G146" i="6"/>
  <c r="K146" i="6"/>
  <c r="E145" i="6"/>
  <c r="F145" i="6"/>
  <c r="G145" i="6"/>
  <c r="K145" i="6"/>
  <c r="E144" i="6"/>
  <c r="F144" i="6"/>
  <c r="G144" i="6"/>
  <c r="K144" i="6"/>
  <c r="E143" i="6"/>
  <c r="F143" i="6"/>
  <c r="G143" i="6"/>
  <c r="K143" i="6"/>
  <c r="E142" i="6"/>
  <c r="F142" i="6"/>
  <c r="G142" i="6"/>
  <c r="K142" i="6"/>
  <c r="E141" i="6"/>
  <c r="F141" i="6"/>
  <c r="G141" i="6"/>
  <c r="K141" i="6"/>
  <c r="E140" i="6"/>
  <c r="F140" i="6"/>
  <c r="G140" i="6"/>
  <c r="K140" i="6"/>
  <c r="E139" i="6"/>
  <c r="F139" i="6"/>
  <c r="G139" i="6"/>
  <c r="K139" i="6"/>
  <c r="E138" i="6"/>
  <c r="F138" i="6"/>
  <c r="G138" i="6"/>
  <c r="K138" i="6"/>
  <c r="E137" i="6"/>
  <c r="F137" i="6"/>
  <c r="G137" i="6"/>
  <c r="K137" i="6"/>
  <c r="E136" i="6"/>
  <c r="F136" i="6"/>
  <c r="G136" i="6"/>
  <c r="K136" i="6"/>
  <c r="E135" i="6"/>
  <c r="F135" i="6"/>
  <c r="G135" i="6"/>
  <c r="K135" i="6"/>
  <c r="E134" i="6"/>
  <c r="F134" i="6"/>
  <c r="G134" i="6"/>
  <c r="K134" i="6"/>
  <c r="E133" i="6"/>
  <c r="F133" i="6"/>
  <c r="G133" i="6"/>
  <c r="K133" i="6"/>
  <c r="E132" i="6"/>
  <c r="F132" i="6"/>
  <c r="G132" i="6"/>
  <c r="J132" i="6"/>
  <c r="E131" i="6"/>
  <c r="F131" i="6"/>
  <c r="G131" i="6"/>
  <c r="J131" i="6"/>
  <c r="E130" i="6"/>
  <c r="F130" i="6"/>
  <c r="G130" i="6"/>
  <c r="K130" i="6"/>
  <c r="E129" i="6"/>
  <c r="F129" i="6"/>
  <c r="G129" i="6"/>
  <c r="K129" i="6"/>
  <c r="E128" i="6"/>
  <c r="F128" i="6"/>
  <c r="G128" i="6"/>
  <c r="K128" i="6"/>
  <c r="E127" i="6"/>
  <c r="F127" i="6"/>
  <c r="G127" i="6"/>
  <c r="J127" i="6"/>
  <c r="E126" i="6"/>
  <c r="F126" i="6"/>
  <c r="G126" i="6"/>
  <c r="J126" i="6"/>
  <c r="E125" i="6"/>
  <c r="F125" i="6"/>
  <c r="G125" i="6"/>
  <c r="K125" i="6"/>
  <c r="E124" i="6"/>
  <c r="F124" i="6"/>
  <c r="G124" i="6"/>
  <c r="J124" i="6"/>
  <c r="E123" i="6"/>
  <c r="F123" i="6"/>
  <c r="G123" i="6"/>
  <c r="K123" i="6"/>
  <c r="E122" i="6"/>
  <c r="F122" i="6"/>
  <c r="G122" i="6"/>
  <c r="J122" i="6"/>
  <c r="E121" i="6"/>
  <c r="F121" i="6"/>
  <c r="G121" i="6"/>
  <c r="J121" i="6"/>
  <c r="E120" i="6"/>
  <c r="F120" i="6"/>
  <c r="G120" i="6"/>
  <c r="K120" i="6"/>
  <c r="E119" i="6"/>
  <c r="F119" i="6"/>
  <c r="G119" i="6"/>
  <c r="K119" i="6"/>
  <c r="G42" i="8"/>
  <c r="J42" i="8" s="1"/>
  <c r="G70" i="8"/>
  <c r="J70" i="8" s="1"/>
  <c r="G99" i="8"/>
  <c r="Z173" i="8"/>
  <c r="G173" i="8"/>
  <c r="J173" i="8" s="1"/>
  <c r="Z202" i="8"/>
  <c r="Z210" i="8"/>
  <c r="G375" i="8"/>
  <c r="K375" i="8"/>
  <c r="AB7" i="6"/>
  <c r="AB9" i="6"/>
  <c r="AB12" i="6"/>
  <c r="AB8" i="6"/>
  <c r="AB18" i="6"/>
  <c r="AD2" i="6"/>
  <c r="E21" i="6"/>
  <c r="F21" i="6"/>
  <c r="G21" i="6"/>
  <c r="I21" i="6"/>
  <c r="AB10" i="6"/>
  <c r="AB2" i="6"/>
  <c r="E22" i="6"/>
  <c r="F22" i="6"/>
  <c r="G22" i="6"/>
  <c r="H22" i="6"/>
  <c r="E23" i="6"/>
  <c r="F23" i="6"/>
  <c r="G23" i="6"/>
  <c r="E24" i="6"/>
  <c r="F24" i="6"/>
  <c r="E25" i="6"/>
  <c r="F25" i="6"/>
  <c r="E26" i="6"/>
  <c r="F26" i="6"/>
  <c r="G26" i="6"/>
  <c r="N26" i="6"/>
  <c r="Z26" i="6"/>
  <c r="E27" i="6"/>
  <c r="F27" i="6"/>
  <c r="G27" i="6"/>
  <c r="E28" i="6"/>
  <c r="F28" i="6"/>
  <c r="Z28" i="6"/>
  <c r="E29" i="6"/>
  <c r="F29" i="6"/>
  <c r="G29" i="6"/>
  <c r="E30" i="6"/>
  <c r="F30" i="6"/>
  <c r="E31" i="6"/>
  <c r="F31" i="6"/>
  <c r="E32" i="6"/>
  <c r="F32" i="6"/>
  <c r="G32" i="6"/>
  <c r="E33" i="6"/>
  <c r="F33" i="6"/>
  <c r="Z33" i="6"/>
  <c r="G33" i="6"/>
  <c r="E34" i="6"/>
  <c r="F34" i="6"/>
  <c r="E35" i="6"/>
  <c r="F35" i="6"/>
  <c r="Z35" i="6"/>
  <c r="E36" i="6"/>
  <c r="F36" i="6"/>
  <c r="Z36" i="6"/>
  <c r="E37" i="6"/>
  <c r="F37" i="6"/>
  <c r="E38" i="6"/>
  <c r="F38" i="6"/>
  <c r="E39" i="6"/>
  <c r="F39" i="6"/>
  <c r="Z39" i="6"/>
  <c r="E40" i="6"/>
  <c r="F40" i="6"/>
  <c r="E41" i="6"/>
  <c r="F41" i="6"/>
  <c r="G41" i="6"/>
  <c r="E42" i="6"/>
  <c r="F42" i="6"/>
  <c r="E43" i="6"/>
  <c r="F43" i="6"/>
  <c r="Z43" i="6"/>
  <c r="E44" i="6"/>
  <c r="F44" i="6"/>
  <c r="Z44" i="6"/>
  <c r="E45" i="6"/>
  <c r="F45" i="6"/>
  <c r="Z45" i="6"/>
  <c r="E46" i="6"/>
  <c r="F46" i="6"/>
  <c r="G46" i="6"/>
  <c r="E47" i="6"/>
  <c r="F47" i="6"/>
  <c r="Z47" i="6"/>
  <c r="E48" i="6"/>
  <c r="F48" i="6"/>
  <c r="E49" i="6"/>
  <c r="F49" i="6"/>
  <c r="Z49" i="6"/>
  <c r="E50" i="6"/>
  <c r="F50" i="6"/>
  <c r="E51" i="6"/>
  <c r="F51" i="6"/>
  <c r="E52" i="6"/>
  <c r="F52" i="6"/>
  <c r="Z52" i="6"/>
  <c r="E53" i="6"/>
  <c r="F53" i="6"/>
  <c r="E54" i="6"/>
  <c r="F54" i="6"/>
  <c r="Z54" i="6"/>
  <c r="E55" i="6"/>
  <c r="F55" i="6"/>
  <c r="E56" i="6"/>
  <c r="F56" i="6"/>
  <c r="Z56" i="6"/>
  <c r="E57" i="6"/>
  <c r="F57" i="6"/>
  <c r="Z57" i="6"/>
  <c r="G57" i="6"/>
  <c r="E58" i="6"/>
  <c r="F58" i="6"/>
  <c r="Z58" i="6"/>
  <c r="E59" i="6"/>
  <c r="F59" i="6"/>
  <c r="E60" i="6"/>
  <c r="F60" i="6"/>
  <c r="E61" i="6"/>
  <c r="F61" i="6"/>
  <c r="E62" i="6"/>
  <c r="F62" i="6"/>
  <c r="E63" i="6"/>
  <c r="F63" i="6"/>
  <c r="Z63" i="6"/>
  <c r="E64" i="6"/>
  <c r="F64" i="6"/>
  <c r="E65" i="6"/>
  <c r="F65" i="6"/>
  <c r="E66" i="6"/>
  <c r="F66" i="6"/>
  <c r="G66" i="6"/>
  <c r="E67" i="6"/>
  <c r="F67" i="6"/>
  <c r="G67" i="6"/>
  <c r="E68" i="6"/>
  <c r="F68" i="6"/>
  <c r="E69" i="6"/>
  <c r="F69" i="6"/>
  <c r="E70" i="6"/>
  <c r="F70" i="6"/>
  <c r="E71" i="6"/>
  <c r="F71" i="6"/>
  <c r="E72" i="6"/>
  <c r="F72" i="6"/>
  <c r="E73" i="6"/>
  <c r="F73" i="6"/>
  <c r="E74" i="6"/>
  <c r="F74" i="6"/>
  <c r="Z74" i="6"/>
  <c r="E75" i="6"/>
  <c r="F75" i="6"/>
  <c r="Z75" i="6"/>
  <c r="E76" i="6"/>
  <c r="F76" i="6"/>
  <c r="E77" i="6"/>
  <c r="F77" i="6"/>
  <c r="U12" i="6"/>
  <c r="U13" i="6"/>
  <c r="U86" i="6"/>
  <c r="U14" i="6"/>
  <c r="U15" i="6"/>
  <c r="U16" i="6"/>
  <c r="E78" i="6"/>
  <c r="F78" i="6"/>
  <c r="Z78" i="6"/>
  <c r="E79" i="6"/>
  <c r="F79" i="6"/>
  <c r="E80" i="6"/>
  <c r="F80" i="6"/>
  <c r="E81" i="6"/>
  <c r="F81" i="6"/>
  <c r="E82" i="6"/>
  <c r="F82" i="6"/>
  <c r="G82" i="6"/>
  <c r="E83" i="6"/>
  <c r="F83" i="6"/>
  <c r="E84" i="6"/>
  <c r="F84" i="6"/>
  <c r="E85" i="6"/>
  <c r="F85" i="6"/>
  <c r="E86" i="6"/>
  <c r="F86" i="6"/>
  <c r="E87" i="6"/>
  <c r="F87" i="6"/>
  <c r="E88" i="6"/>
  <c r="F88" i="6"/>
  <c r="E89" i="6"/>
  <c r="F89" i="6"/>
  <c r="E90" i="6"/>
  <c r="F90" i="6"/>
  <c r="Z90" i="6"/>
  <c r="E91" i="6"/>
  <c r="F91" i="6"/>
  <c r="E92" i="6"/>
  <c r="F92" i="6"/>
  <c r="Z92" i="6"/>
  <c r="E93" i="6"/>
  <c r="F93" i="6"/>
  <c r="E94" i="6"/>
  <c r="F94" i="6"/>
  <c r="Z94" i="6"/>
  <c r="E95" i="6"/>
  <c r="F95" i="6"/>
  <c r="G95" i="6"/>
  <c r="N95" i="6"/>
  <c r="E96" i="6"/>
  <c r="F96" i="6"/>
  <c r="G96" i="6"/>
  <c r="E97" i="6"/>
  <c r="F97" i="6"/>
  <c r="E98" i="6"/>
  <c r="F98" i="6"/>
  <c r="E99" i="6"/>
  <c r="F99" i="6"/>
  <c r="Z99" i="6"/>
  <c r="E100" i="6"/>
  <c r="F100" i="6"/>
  <c r="E101" i="6"/>
  <c r="F101" i="6"/>
  <c r="E102" i="6"/>
  <c r="F102" i="6"/>
  <c r="E103" i="6"/>
  <c r="F103" i="6"/>
  <c r="G103" i="6"/>
  <c r="E104" i="6"/>
  <c r="F104" i="6"/>
  <c r="Z104" i="6"/>
  <c r="E105" i="6"/>
  <c r="F105" i="6"/>
  <c r="E106" i="6"/>
  <c r="F106" i="6"/>
  <c r="E107" i="6"/>
  <c r="F107" i="6"/>
  <c r="E108" i="6"/>
  <c r="F108" i="6"/>
  <c r="E109" i="6"/>
  <c r="F109" i="6"/>
  <c r="E110" i="6"/>
  <c r="F110" i="6"/>
  <c r="E111" i="6"/>
  <c r="F111" i="6"/>
  <c r="E112" i="6"/>
  <c r="F112" i="6"/>
  <c r="G112" i="6"/>
  <c r="J112" i="6"/>
  <c r="E113" i="6"/>
  <c r="F113" i="6"/>
  <c r="E114" i="6"/>
  <c r="F114" i="6"/>
  <c r="E115" i="6"/>
  <c r="F115" i="6"/>
  <c r="Z115" i="6"/>
  <c r="E116" i="6"/>
  <c r="F116" i="6"/>
  <c r="Z116" i="6"/>
  <c r="E117" i="6"/>
  <c r="F117" i="6"/>
  <c r="E118" i="6"/>
  <c r="F118" i="6"/>
  <c r="AB3" i="6"/>
  <c r="AB4" i="6"/>
  <c r="D12" i="6"/>
  <c r="AB5" i="6"/>
  <c r="D13" i="6"/>
  <c r="AB6" i="6"/>
  <c r="AB11" i="6"/>
  <c r="Q112" i="6"/>
  <c r="Z91" i="6"/>
  <c r="G94" i="6"/>
  <c r="G115" i="6"/>
  <c r="N115" i="6"/>
  <c r="G58" i="6"/>
  <c r="J58" i="6"/>
  <c r="G56" i="6"/>
  <c r="N56" i="6"/>
  <c r="G49" i="6"/>
  <c r="J49" i="6"/>
  <c r="Z46" i="6"/>
  <c r="G44" i="6"/>
  <c r="J44" i="6"/>
  <c r="Z41" i="6"/>
  <c r="G36" i="6"/>
  <c r="J36" i="6"/>
  <c r="N36" i="6"/>
  <c r="N32" i="6"/>
  <c r="Z29" i="6"/>
  <c r="G28" i="6"/>
  <c r="Z27" i="6"/>
  <c r="Z21" i="6"/>
  <c r="I27" i="6"/>
  <c r="J32" i="6"/>
  <c r="Q118" i="6"/>
  <c r="Q117" i="6"/>
  <c r="Q116" i="6"/>
  <c r="Q115" i="6"/>
  <c r="Q114" i="6"/>
  <c r="Q113" i="6"/>
  <c r="Q111" i="6"/>
  <c r="Q110" i="6"/>
  <c r="Q109" i="6"/>
  <c r="Q108" i="6"/>
  <c r="Q107" i="6"/>
  <c r="Q106" i="6"/>
  <c r="Q105" i="6"/>
  <c r="Q104" i="6"/>
  <c r="Q103" i="6"/>
  <c r="Q102" i="6"/>
  <c r="Q101" i="6"/>
  <c r="Q100" i="6"/>
  <c r="Q99" i="6"/>
  <c r="Q98" i="6"/>
  <c r="Q97" i="6"/>
  <c r="Q96" i="6"/>
  <c r="Q95" i="6"/>
  <c r="Q94" i="6"/>
  <c r="Q93" i="6"/>
  <c r="Q92" i="6"/>
  <c r="U91" i="6"/>
  <c r="Q91" i="6"/>
  <c r="Q90" i="6"/>
  <c r="Q89" i="6"/>
  <c r="Q88" i="6"/>
  <c r="Q87" i="6"/>
  <c r="Q86" i="6"/>
  <c r="Q85" i="6"/>
  <c r="Q84" i="6"/>
  <c r="Q83" i="6"/>
  <c r="Q82" i="6"/>
  <c r="Q81" i="6"/>
  <c r="Q80" i="6"/>
  <c r="Q79" i="6"/>
  <c r="U78" i="6"/>
  <c r="Q78" i="6"/>
  <c r="Q77" i="6"/>
  <c r="Q76" i="6"/>
  <c r="Q75" i="6"/>
  <c r="Q74" i="6"/>
  <c r="Q73" i="6"/>
  <c r="Q72" i="6"/>
  <c r="U71" i="6"/>
  <c r="Q71" i="6"/>
  <c r="Q70" i="6"/>
  <c r="Q69" i="6"/>
  <c r="Q68" i="6"/>
  <c r="Q67" i="6"/>
  <c r="Q66" i="6"/>
  <c r="Q65" i="6"/>
  <c r="Q64" i="6"/>
  <c r="Q63" i="6"/>
  <c r="Q62" i="6"/>
  <c r="Q61" i="6"/>
  <c r="Q60" i="6"/>
  <c r="Q59" i="6"/>
  <c r="U58" i="6"/>
  <c r="Q58" i="6"/>
  <c r="Q57" i="6"/>
  <c r="Q56" i="6"/>
  <c r="Q55" i="6"/>
  <c r="Q54" i="6"/>
  <c r="Q53" i="6"/>
  <c r="Q52" i="6"/>
  <c r="Q51" i="6"/>
  <c r="Q50" i="6"/>
  <c r="Q49" i="6"/>
  <c r="Q48" i="6"/>
  <c r="Q47" i="6"/>
  <c r="Q46" i="6"/>
  <c r="Q45" i="6"/>
  <c r="Q44" i="6"/>
  <c r="Q43" i="6"/>
  <c r="Q42" i="6"/>
  <c r="Q41" i="6"/>
  <c r="Q40" i="6"/>
  <c r="Q39" i="6"/>
  <c r="Q38" i="6"/>
  <c r="Q37" i="6"/>
  <c r="Q36" i="6"/>
  <c r="Q35" i="6"/>
  <c r="Q34" i="6"/>
  <c r="Q33" i="6"/>
  <c r="Q32" i="6"/>
  <c r="Q31" i="6"/>
  <c r="Q30" i="6"/>
  <c r="Q29" i="6"/>
  <c r="Q28" i="6"/>
  <c r="Q27" i="6"/>
  <c r="N27" i="6"/>
  <c r="Q26" i="6"/>
  <c r="Q25" i="6"/>
  <c r="Q24" i="6"/>
  <c r="Q23" i="6"/>
  <c r="Q22" i="6"/>
  <c r="Q21" i="6"/>
  <c r="N21" i="6"/>
  <c r="D11" i="10"/>
  <c r="P114" i="10" s="1"/>
  <c r="R114" i="10" s="1"/>
  <c r="D12" i="10"/>
  <c r="E73" i="10"/>
  <c r="F73" i="10"/>
  <c r="D13" i="10"/>
  <c r="Q73" i="10"/>
  <c r="U12" i="10"/>
  <c r="U13" i="10"/>
  <c r="U108" i="10"/>
  <c r="E108" i="10"/>
  <c r="F108" i="10"/>
  <c r="U14" i="10"/>
  <c r="U15" i="10"/>
  <c r="U16" i="10"/>
  <c r="Q108" i="10"/>
  <c r="E107" i="10"/>
  <c r="F107" i="10"/>
  <c r="G107" i="10"/>
  <c r="Q107" i="10"/>
  <c r="E66" i="10"/>
  <c r="AM6" i="6"/>
  <c r="U15" i="14"/>
  <c r="U2" i="14"/>
  <c r="U3" i="14"/>
  <c r="U12" i="14"/>
  <c r="AB2" i="14"/>
  <c r="AD2" i="14"/>
  <c r="AB3" i="14"/>
  <c r="AB4" i="14"/>
  <c r="AY38" i="14"/>
  <c r="AB5" i="14"/>
  <c r="AB6" i="14"/>
  <c r="AB7" i="14"/>
  <c r="AB12" i="14"/>
  <c r="AB8" i="14"/>
  <c r="AB16" i="14"/>
  <c r="AE16" i="14"/>
  <c r="D9" i="14"/>
  <c r="E9" i="14"/>
  <c r="AB9" i="14"/>
  <c r="AB10" i="14"/>
  <c r="AB15" i="14"/>
  <c r="D11" i="14"/>
  <c r="D12" i="14"/>
  <c r="AY11" i="14"/>
  <c r="D13" i="14"/>
  <c r="D14" i="14"/>
  <c r="U13" i="14"/>
  <c r="U14" i="14"/>
  <c r="U16" i="14"/>
  <c r="Y31" i="14"/>
  <c r="AB14" i="14"/>
  <c r="AY16" i="14"/>
  <c r="C17" i="14"/>
  <c r="AY17" i="14"/>
  <c r="AB18" i="14"/>
  <c r="E21" i="14"/>
  <c r="F21" i="14"/>
  <c r="Q21" i="14"/>
  <c r="E22" i="14"/>
  <c r="F22" i="14"/>
  <c r="Z22" i="14"/>
  <c r="Q22" i="14"/>
  <c r="E23" i="14"/>
  <c r="F23" i="14"/>
  <c r="Q23" i="14"/>
  <c r="E24" i="14"/>
  <c r="F24" i="14"/>
  <c r="Q24" i="14"/>
  <c r="E25" i="14"/>
  <c r="F25" i="14"/>
  <c r="G25" i="14"/>
  <c r="Q25" i="14"/>
  <c r="AY25" i="14"/>
  <c r="E26" i="14"/>
  <c r="F26" i="14"/>
  <c r="Z26" i="14"/>
  <c r="Q26" i="14"/>
  <c r="E27" i="14"/>
  <c r="F27" i="14"/>
  <c r="Q27" i="14"/>
  <c r="AY27" i="14"/>
  <c r="E28" i="14"/>
  <c r="F28" i="14"/>
  <c r="Q28" i="14"/>
  <c r="E29" i="14"/>
  <c r="F29" i="14"/>
  <c r="Q29" i="14"/>
  <c r="Z29" i="14"/>
  <c r="AY29" i="14"/>
  <c r="E30" i="14"/>
  <c r="F30" i="14"/>
  <c r="Z30" i="14"/>
  <c r="Q30" i="14"/>
  <c r="E31" i="14"/>
  <c r="F31" i="14"/>
  <c r="Q31" i="14"/>
  <c r="E32" i="14"/>
  <c r="F32" i="14"/>
  <c r="Q32" i="14"/>
  <c r="AY32" i="14"/>
  <c r="E33" i="14"/>
  <c r="F33" i="14"/>
  <c r="Q33" i="14"/>
  <c r="E34" i="14"/>
  <c r="F34" i="14"/>
  <c r="Z34" i="14"/>
  <c r="Q34" i="14"/>
  <c r="AY34" i="14"/>
  <c r="E35" i="14"/>
  <c r="F35" i="14"/>
  <c r="Q35" i="14"/>
  <c r="AY35" i="14"/>
  <c r="E36" i="14"/>
  <c r="F36" i="14"/>
  <c r="Q36" i="14"/>
  <c r="E37" i="14"/>
  <c r="F37" i="14"/>
  <c r="G37" i="14"/>
  <c r="Q37" i="14"/>
  <c r="E38" i="14"/>
  <c r="F38" i="14"/>
  <c r="G38" i="14"/>
  <c r="Q38" i="14"/>
  <c r="E39" i="14"/>
  <c r="F39" i="14"/>
  <c r="G39" i="14"/>
  <c r="Q39" i="14"/>
  <c r="AY39" i="14"/>
  <c r="E40" i="14"/>
  <c r="F40" i="14"/>
  <c r="Q40" i="14"/>
  <c r="E41" i="14"/>
  <c r="F41" i="14"/>
  <c r="Q41" i="14"/>
  <c r="AY41" i="14"/>
  <c r="E42" i="14"/>
  <c r="F42" i="14"/>
  <c r="G42" i="14"/>
  <c r="Q42" i="14"/>
  <c r="E43" i="14"/>
  <c r="F43" i="14"/>
  <c r="Q43" i="14"/>
  <c r="E44" i="14"/>
  <c r="F44" i="14"/>
  <c r="Q44" i="14"/>
  <c r="E45" i="14"/>
  <c r="F45" i="14"/>
  <c r="G45" i="14"/>
  <c r="Q45" i="14"/>
  <c r="E46" i="14"/>
  <c r="F46" i="14"/>
  <c r="G46" i="14"/>
  <c r="Q46" i="14"/>
  <c r="AY46" i="14"/>
  <c r="E47" i="14"/>
  <c r="F47" i="14"/>
  <c r="G47" i="14"/>
  <c r="Q47" i="14"/>
  <c r="AY47" i="14"/>
  <c r="E48" i="14"/>
  <c r="F48" i="14"/>
  <c r="Q48" i="14"/>
  <c r="AY48" i="14"/>
  <c r="E49" i="14"/>
  <c r="F49" i="14"/>
  <c r="Q49" i="14"/>
  <c r="AY49" i="14"/>
  <c r="E50" i="14"/>
  <c r="F50" i="14"/>
  <c r="G50" i="14"/>
  <c r="Q50" i="14"/>
  <c r="E51" i="14"/>
  <c r="F51" i="14"/>
  <c r="Q51" i="14"/>
  <c r="E52" i="14"/>
  <c r="F52" i="14"/>
  <c r="Q52" i="14"/>
  <c r="E53" i="14"/>
  <c r="F53" i="14"/>
  <c r="Q53" i="14"/>
  <c r="AY53" i="14"/>
  <c r="E54" i="14"/>
  <c r="F54" i="14"/>
  <c r="G54" i="14"/>
  <c r="Q54" i="14"/>
  <c r="E55" i="14"/>
  <c r="F55" i="14"/>
  <c r="Q55" i="14"/>
  <c r="E56" i="14"/>
  <c r="F56" i="14"/>
  <c r="Q56" i="14"/>
  <c r="E57" i="14"/>
  <c r="F57" i="14"/>
  <c r="Z57" i="14"/>
  <c r="Q57" i="14"/>
  <c r="E58" i="14"/>
  <c r="F58" i="14"/>
  <c r="Q58" i="14"/>
  <c r="E59" i="14"/>
  <c r="F59" i="14"/>
  <c r="Z59" i="14"/>
  <c r="Q59" i="14"/>
  <c r="E60" i="14"/>
  <c r="F60" i="14"/>
  <c r="Q60" i="14"/>
  <c r="E61" i="14"/>
  <c r="F61" i="14"/>
  <c r="Z61" i="14"/>
  <c r="Q61" i="14"/>
  <c r="E62" i="14"/>
  <c r="F62" i="14"/>
  <c r="Q62" i="14"/>
  <c r="E63" i="14"/>
  <c r="F63" i="14"/>
  <c r="G63" i="14"/>
  <c r="Q63" i="14"/>
  <c r="E64" i="14"/>
  <c r="F64" i="14"/>
  <c r="Q64" i="14"/>
  <c r="E65" i="14"/>
  <c r="F65" i="14"/>
  <c r="Z65" i="14"/>
  <c r="Q65" i="14"/>
  <c r="E66" i="14"/>
  <c r="F66" i="14"/>
  <c r="Q66" i="14"/>
  <c r="E67" i="14"/>
  <c r="F67" i="14"/>
  <c r="Q67" i="14"/>
  <c r="E68" i="14"/>
  <c r="F68" i="14"/>
  <c r="Q68" i="14"/>
  <c r="E69" i="14"/>
  <c r="F69" i="14"/>
  <c r="Z69" i="14"/>
  <c r="Q69" i="14"/>
  <c r="E70" i="14"/>
  <c r="F70" i="14"/>
  <c r="Q70" i="14"/>
  <c r="E71" i="14"/>
  <c r="F71" i="14"/>
  <c r="AU71" i="14"/>
  <c r="Q71" i="14"/>
  <c r="E72" i="14"/>
  <c r="F72" i="14"/>
  <c r="Q72" i="14"/>
  <c r="E73" i="14"/>
  <c r="F73" i="14"/>
  <c r="Z73" i="14"/>
  <c r="Q73" i="14"/>
  <c r="E74" i="14"/>
  <c r="F74" i="14"/>
  <c r="Q74" i="14"/>
  <c r="E75" i="14"/>
  <c r="F75" i="14"/>
  <c r="Q75" i="14"/>
  <c r="E76" i="14"/>
  <c r="F76" i="14"/>
  <c r="Q76" i="14"/>
  <c r="E77" i="14"/>
  <c r="F77" i="14"/>
  <c r="Q77" i="14"/>
  <c r="E78" i="14"/>
  <c r="F78" i="14"/>
  <c r="Q78" i="14"/>
  <c r="E79" i="14"/>
  <c r="F79" i="14"/>
  <c r="Q79" i="14"/>
  <c r="E80" i="14"/>
  <c r="F80" i="14"/>
  <c r="Q80" i="14"/>
  <c r="E81" i="14"/>
  <c r="F81" i="14"/>
  <c r="Q81" i="14"/>
  <c r="E82" i="14"/>
  <c r="F82" i="14"/>
  <c r="Q82" i="14"/>
  <c r="E83" i="14"/>
  <c r="F83" i="14"/>
  <c r="Z83" i="14"/>
  <c r="Q83" i="14"/>
  <c r="E84" i="14"/>
  <c r="F84" i="14"/>
  <c r="Q84" i="14"/>
  <c r="E85" i="14"/>
  <c r="F85" i="14"/>
  <c r="G85" i="14"/>
  <c r="Q85" i="14"/>
  <c r="E86" i="14"/>
  <c r="F86" i="14"/>
  <c r="Q86" i="14"/>
  <c r="E87" i="14"/>
  <c r="F87" i="14"/>
  <c r="AU87" i="14"/>
  <c r="Q87" i="14"/>
  <c r="E88" i="14"/>
  <c r="F88" i="14"/>
  <c r="Q88" i="14"/>
  <c r="E89" i="14"/>
  <c r="F89" i="14"/>
  <c r="Q89" i="14"/>
  <c r="E90" i="14"/>
  <c r="F90" i="14"/>
  <c r="Q90" i="14"/>
  <c r="E91" i="14"/>
  <c r="F91" i="14"/>
  <c r="AU91" i="14"/>
  <c r="Q91" i="14"/>
  <c r="E92" i="14"/>
  <c r="F92" i="14"/>
  <c r="Q92" i="14"/>
  <c r="E93" i="14"/>
  <c r="F93" i="14"/>
  <c r="Q93" i="14"/>
  <c r="E94" i="14"/>
  <c r="F94" i="14"/>
  <c r="Q94" i="14"/>
  <c r="E95" i="14"/>
  <c r="F95" i="14"/>
  <c r="Q95" i="14"/>
  <c r="E96" i="14"/>
  <c r="F96" i="14"/>
  <c r="Q96" i="14"/>
  <c r="E97" i="14"/>
  <c r="F97" i="14"/>
  <c r="Q97" i="14"/>
  <c r="E98" i="14"/>
  <c r="F98" i="14"/>
  <c r="Q98" i="14"/>
  <c r="E99" i="14"/>
  <c r="F99" i="14"/>
  <c r="Q99" i="14"/>
  <c r="E100" i="14"/>
  <c r="F100" i="14"/>
  <c r="S100" i="14"/>
  <c r="Q100" i="14"/>
  <c r="E101" i="14"/>
  <c r="F101" i="14"/>
  <c r="Q101" i="14"/>
  <c r="E102" i="14"/>
  <c r="F102" i="14"/>
  <c r="Q102" i="14"/>
  <c r="E103" i="14"/>
  <c r="F103" i="14"/>
  <c r="Q103" i="14"/>
  <c r="E104" i="14"/>
  <c r="F104" i="14"/>
  <c r="Q104" i="14"/>
  <c r="E105" i="14"/>
  <c r="F105" i="14"/>
  <c r="Q105" i="14"/>
  <c r="E106" i="14"/>
  <c r="F106" i="14"/>
  <c r="Q106" i="14"/>
  <c r="E107" i="14"/>
  <c r="F107" i="14"/>
  <c r="Z107" i="14"/>
  <c r="Q107" i="14"/>
  <c r="E108" i="14"/>
  <c r="F108" i="14"/>
  <c r="Q108" i="14"/>
  <c r="E109" i="14"/>
  <c r="F109" i="14"/>
  <c r="G109" i="14"/>
  <c r="Q109" i="14"/>
  <c r="E110" i="14"/>
  <c r="F110" i="14"/>
  <c r="Q110" i="14"/>
  <c r="E111" i="14"/>
  <c r="F111" i="14"/>
  <c r="AU111" i="14"/>
  <c r="Q111" i="14"/>
  <c r="E112" i="14"/>
  <c r="F112" i="14"/>
  <c r="Q112" i="14"/>
  <c r="E113" i="14"/>
  <c r="F113" i="14"/>
  <c r="Q113" i="14"/>
  <c r="E114" i="14"/>
  <c r="F114" i="14"/>
  <c r="Q114" i="14"/>
  <c r="E115" i="14"/>
  <c r="F115" i="14"/>
  <c r="Q115" i="14"/>
  <c r="E116" i="14"/>
  <c r="F116" i="14"/>
  <c r="Q116" i="14"/>
  <c r="E117" i="14"/>
  <c r="F117" i="14"/>
  <c r="G117" i="14"/>
  <c r="Q117" i="14"/>
  <c r="E118" i="14"/>
  <c r="F118" i="14"/>
  <c r="Q118" i="14"/>
  <c r="E119" i="14"/>
  <c r="F119" i="14"/>
  <c r="Q119" i="14"/>
  <c r="E120" i="14"/>
  <c r="F120" i="14"/>
  <c r="G120" i="14"/>
  <c r="Q120" i="14"/>
  <c r="E121" i="14"/>
  <c r="F121" i="14"/>
  <c r="G121" i="14"/>
  <c r="Q121" i="14"/>
  <c r="E122" i="14"/>
  <c r="F122" i="14"/>
  <c r="Q122" i="14"/>
  <c r="E123" i="14"/>
  <c r="F123" i="14"/>
  <c r="Q123" i="14"/>
  <c r="E124" i="14"/>
  <c r="F124" i="14"/>
  <c r="Q124" i="14"/>
  <c r="E125" i="14"/>
  <c r="F125" i="14"/>
  <c r="G125" i="14"/>
  <c r="Q125" i="14"/>
  <c r="E126" i="14"/>
  <c r="F126" i="14"/>
  <c r="Q126" i="14"/>
  <c r="E127" i="14"/>
  <c r="F127" i="14"/>
  <c r="Z127" i="14"/>
  <c r="Q127" i="14"/>
  <c r="E128" i="14"/>
  <c r="F128" i="14"/>
  <c r="G128" i="14"/>
  <c r="Q128" i="14"/>
  <c r="E129" i="14"/>
  <c r="F129" i="14"/>
  <c r="Q129" i="14"/>
  <c r="E130" i="14"/>
  <c r="F130" i="14"/>
  <c r="Z130" i="14"/>
  <c r="Q130" i="14"/>
  <c r="E131" i="14"/>
  <c r="F131" i="14"/>
  <c r="Q131" i="14"/>
  <c r="E132" i="14"/>
  <c r="F132" i="14"/>
  <c r="Q132" i="14"/>
  <c r="E133" i="14"/>
  <c r="F133" i="14"/>
  <c r="Z133" i="14"/>
  <c r="Q133" i="14"/>
  <c r="E134" i="14"/>
  <c r="F134" i="14"/>
  <c r="Q134" i="14"/>
  <c r="E135" i="14"/>
  <c r="F135" i="14"/>
  <c r="Q135" i="14"/>
  <c r="E136" i="14"/>
  <c r="F136" i="14"/>
  <c r="Q136" i="14"/>
  <c r="E137" i="14"/>
  <c r="F137" i="14"/>
  <c r="Z137" i="14"/>
  <c r="Q137" i="14"/>
  <c r="E138" i="14"/>
  <c r="F138" i="14"/>
  <c r="Q138" i="14"/>
  <c r="E139" i="14"/>
  <c r="F139" i="14"/>
  <c r="Q139" i="14"/>
  <c r="E140" i="14"/>
  <c r="F140" i="14"/>
  <c r="Q140" i="14"/>
  <c r="E141" i="14"/>
  <c r="F141" i="14"/>
  <c r="Z141" i="14"/>
  <c r="Q141" i="14"/>
  <c r="E142" i="14"/>
  <c r="F142" i="14"/>
  <c r="Q142" i="14"/>
  <c r="E143" i="14"/>
  <c r="F143" i="14"/>
  <c r="Q143" i="14"/>
  <c r="E144" i="14"/>
  <c r="F144" i="14"/>
  <c r="Q144" i="14"/>
  <c r="E145" i="14"/>
  <c r="F145" i="14"/>
  <c r="Z145" i="14"/>
  <c r="Q145" i="14"/>
  <c r="E146" i="14"/>
  <c r="F146" i="14"/>
  <c r="Q146" i="14"/>
  <c r="E147" i="14"/>
  <c r="F147" i="14"/>
  <c r="Q147" i="14"/>
  <c r="E148" i="14"/>
  <c r="F148" i="14"/>
  <c r="Q148" i="14"/>
  <c r="E149" i="14"/>
  <c r="F149" i="14"/>
  <c r="Z149" i="14"/>
  <c r="Q149" i="14"/>
  <c r="E150" i="14"/>
  <c r="F150" i="14"/>
  <c r="Q150" i="14"/>
  <c r="E151" i="14"/>
  <c r="F151" i="14"/>
  <c r="Q151" i="14"/>
  <c r="E152" i="14"/>
  <c r="F152" i="14"/>
  <c r="Q152" i="14"/>
  <c r="E153" i="14"/>
  <c r="F153" i="14"/>
  <c r="Z153" i="14"/>
  <c r="Q153" i="14"/>
  <c r="E154" i="14"/>
  <c r="F154" i="14"/>
  <c r="Q154" i="14"/>
  <c r="E155" i="14"/>
  <c r="F155" i="14"/>
  <c r="Q155" i="14"/>
  <c r="E156" i="14"/>
  <c r="F156" i="14"/>
  <c r="Q156" i="14"/>
  <c r="E157" i="14"/>
  <c r="F157" i="14"/>
  <c r="Z157" i="14"/>
  <c r="Q157" i="14"/>
  <c r="E158" i="14"/>
  <c r="F158" i="14"/>
  <c r="Q158" i="14"/>
  <c r="E159" i="14"/>
  <c r="F159" i="14"/>
  <c r="Q159" i="14"/>
  <c r="E160" i="14"/>
  <c r="F160" i="14"/>
  <c r="Z160" i="14"/>
  <c r="Q160" i="14"/>
  <c r="E161" i="14"/>
  <c r="F161" i="14"/>
  <c r="Z161" i="14"/>
  <c r="Q161" i="14"/>
  <c r="E162" i="14"/>
  <c r="F162" i="14"/>
  <c r="Q162" i="14"/>
  <c r="E163" i="14"/>
  <c r="F163" i="14"/>
  <c r="Z163" i="14"/>
  <c r="Q163" i="14"/>
  <c r="E164" i="14"/>
  <c r="F164" i="14"/>
  <c r="Z164" i="14"/>
  <c r="Q164" i="14"/>
  <c r="E165" i="14"/>
  <c r="F165" i="14"/>
  <c r="Q165" i="14"/>
  <c r="E166" i="14"/>
  <c r="F166" i="14"/>
  <c r="AU166" i="14"/>
  <c r="Q166" i="14"/>
  <c r="E167" i="14"/>
  <c r="F167" i="14"/>
  <c r="Z167" i="14"/>
  <c r="Q167" i="14"/>
  <c r="E168" i="14"/>
  <c r="F168" i="14"/>
  <c r="G168" i="14"/>
  <c r="Q168" i="14"/>
  <c r="E169" i="14"/>
  <c r="F169" i="14"/>
  <c r="Z169" i="14"/>
  <c r="Q169" i="14"/>
  <c r="E170" i="14"/>
  <c r="F170" i="14"/>
  <c r="Z170" i="14"/>
  <c r="Q170" i="14"/>
  <c r="E171" i="14"/>
  <c r="F171" i="14"/>
  <c r="G171" i="14"/>
  <c r="Q171" i="14"/>
  <c r="E172" i="14"/>
  <c r="F172" i="14"/>
  <c r="Q172" i="14"/>
  <c r="E173" i="14"/>
  <c r="F173" i="14"/>
  <c r="Z173" i="14"/>
  <c r="Q173" i="14"/>
  <c r="E174" i="14"/>
  <c r="F174" i="14"/>
  <c r="Z174" i="14"/>
  <c r="Q174" i="14"/>
  <c r="E175" i="14"/>
  <c r="F175" i="14"/>
  <c r="G175" i="14"/>
  <c r="Q175" i="14"/>
  <c r="E176" i="14"/>
  <c r="F176" i="14"/>
  <c r="Q176" i="14"/>
  <c r="E177" i="14"/>
  <c r="F177" i="14"/>
  <c r="Q177" i="14"/>
  <c r="E178" i="14"/>
  <c r="F178" i="14"/>
  <c r="G178" i="14"/>
  <c r="Q178" i="14"/>
  <c r="E179" i="14"/>
  <c r="F179" i="14"/>
  <c r="Q179" i="14"/>
  <c r="E180" i="14"/>
  <c r="F180" i="14"/>
  <c r="Q180" i="14"/>
  <c r="E181" i="14"/>
  <c r="F181" i="14"/>
  <c r="Q181" i="14"/>
  <c r="E182" i="14"/>
  <c r="F182" i="14"/>
  <c r="G182" i="14"/>
  <c r="Q182" i="14"/>
  <c r="E183" i="14"/>
  <c r="F183" i="14"/>
  <c r="Q183" i="14"/>
  <c r="E184" i="14"/>
  <c r="F184" i="14"/>
  <c r="G184" i="14"/>
  <c r="Q184" i="14"/>
  <c r="E185" i="14"/>
  <c r="F185" i="14"/>
  <c r="Q185" i="14"/>
  <c r="E186" i="14"/>
  <c r="F186" i="14"/>
  <c r="G186" i="14"/>
  <c r="Q186" i="14"/>
  <c r="E187" i="14"/>
  <c r="F187" i="14"/>
  <c r="Q187" i="14"/>
  <c r="E188" i="14"/>
  <c r="F188" i="14"/>
  <c r="Q188" i="14"/>
  <c r="E189" i="14"/>
  <c r="F189" i="14"/>
  <c r="Q189" i="14"/>
  <c r="E190" i="14"/>
  <c r="F190" i="14"/>
  <c r="G190" i="14"/>
  <c r="Q190" i="14"/>
  <c r="E191" i="14"/>
  <c r="F191" i="14"/>
  <c r="Q191" i="14"/>
  <c r="E192" i="14"/>
  <c r="F192" i="14"/>
  <c r="G192" i="14"/>
  <c r="Q192" i="14"/>
  <c r="E193" i="14"/>
  <c r="F193" i="14"/>
  <c r="Q193" i="14"/>
  <c r="E194" i="14"/>
  <c r="F194" i="14"/>
  <c r="G194" i="14"/>
  <c r="Q194" i="14"/>
  <c r="E195" i="14"/>
  <c r="F195" i="14"/>
  <c r="Q195" i="14"/>
  <c r="E196" i="14"/>
  <c r="F196" i="14"/>
  <c r="Q196" i="14"/>
  <c r="E197" i="14"/>
  <c r="F197" i="14"/>
  <c r="Q197" i="14"/>
  <c r="E198" i="14"/>
  <c r="F198" i="14"/>
  <c r="G198" i="14"/>
  <c r="Q198" i="14"/>
  <c r="E199" i="14"/>
  <c r="F199" i="14"/>
  <c r="Q199" i="14"/>
  <c r="E200" i="14"/>
  <c r="F200" i="14"/>
  <c r="G200" i="14"/>
  <c r="Q200" i="14"/>
  <c r="E201" i="14"/>
  <c r="F201" i="14"/>
  <c r="Q201" i="14"/>
  <c r="E202" i="14"/>
  <c r="F202" i="14"/>
  <c r="G202" i="14"/>
  <c r="Q202" i="14"/>
  <c r="E203" i="14"/>
  <c r="F203" i="14"/>
  <c r="Q203" i="14"/>
  <c r="E204" i="14"/>
  <c r="F204" i="14"/>
  <c r="Q204" i="14"/>
  <c r="E205" i="14"/>
  <c r="F205" i="14"/>
  <c r="Q205" i="14"/>
  <c r="E206" i="14"/>
  <c r="F206" i="14"/>
  <c r="G206" i="14"/>
  <c r="Q206" i="14"/>
  <c r="E207" i="14"/>
  <c r="F207" i="14"/>
  <c r="Z207" i="14"/>
  <c r="Q207" i="14"/>
  <c r="E208" i="14"/>
  <c r="F208" i="14"/>
  <c r="Q208" i="14"/>
  <c r="E209" i="14"/>
  <c r="F209" i="14"/>
  <c r="Z209" i="14"/>
  <c r="Q209" i="14"/>
  <c r="A11" i="13"/>
  <c r="B11" i="13"/>
  <c r="C11" i="13"/>
  <c r="D11" i="13"/>
  <c r="A12" i="13"/>
  <c r="B12" i="13"/>
  <c r="C12" i="13"/>
  <c r="D12" i="13"/>
  <c r="A13" i="13"/>
  <c r="B13" i="13"/>
  <c r="C13" i="13"/>
  <c r="D13" i="13"/>
  <c r="A14" i="13"/>
  <c r="B14" i="13"/>
  <c r="C14" i="13"/>
  <c r="D14" i="13"/>
  <c r="A15" i="13"/>
  <c r="B15" i="13"/>
  <c r="C15" i="13"/>
  <c r="D15" i="13"/>
  <c r="A16" i="13"/>
  <c r="B16" i="13"/>
  <c r="C16" i="13"/>
  <c r="D16" i="13"/>
  <c r="A17" i="13"/>
  <c r="B17" i="13"/>
  <c r="C17" i="13"/>
  <c r="D17" i="13"/>
  <c r="A18" i="13"/>
  <c r="B18" i="13"/>
  <c r="C18" i="13"/>
  <c r="D18" i="13"/>
  <c r="A19" i="13"/>
  <c r="B19" i="13"/>
  <c r="C19" i="13"/>
  <c r="D19" i="13"/>
  <c r="A20" i="13"/>
  <c r="B20" i="13"/>
  <c r="C20" i="13"/>
  <c r="D20" i="13"/>
  <c r="A21" i="13"/>
  <c r="B21" i="13"/>
  <c r="C21" i="13"/>
  <c r="D21" i="13"/>
  <c r="A22" i="13"/>
  <c r="B22" i="13"/>
  <c r="C22" i="13"/>
  <c r="D22" i="13"/>
  <c r="A23" i="13"/>
  <c r="B23" i="13"/>
  <c r="C23" i="13"/>
  <c r="D23" i="13"/>
  <c r="A24" i="13"/>
  <c r="B24" i="13"/>
  <c r="C24" i="13"/>
  <c r="D24" i="13"/>
  <c r="A25" i="13"/>
  <c r="B25" i="13"/>
  <c r="C25" i="13"/>
  <c r="D25" i="13"/>
  <c r="A26" i="13"/>
  <c r="B26" i="13"/>
  <c r="C26" i="13"/>
  <c r="D26" i="13"/>
  <c r="A27" i="13"/>
  <c r="B27" i="13"/>
  <c r="C27" i="13"/>
  <c r="D27" i="13"/>
  <c r="A28" i="13"/>
  <c r="B28" i="13"/>
  <c r="C28" i="13"/>
  <c r="D28" i="13"/>
  <c r="A29" i="13"/>
  <c r="B29" i="13"/>
  <c r="C29" i="13"/>
  <c r="D29" i="13"/>
  <c r="A30" i="13"/>
  <c r="B30" i="13"/>
  <c r="C30" i="13"/>
  <c r="D30" i="13"/>
  <c r="A31" i="13"/>
  <c r="B31" i="13"/>
  <c r="C31" i="13"/>
  <c r="D31" i="13"/>
  <c r="A32" i="13"/>
  <c r="B32" i="13"/>
  <c r="C32" i="13"/>
  <c r="D32" i="13"/>
  <c r="A33" i="13"/>
  <c r="B33" i="13"/>
  <c r="C33" i="13"/>
  <c r="D33" i="13"/>
  <c r="A34" i="13"/>
  <c r="B34" i="13"/>
  <c r="C34" i="13"/>
  <c r="D34" i="13"/>
  <c r="A35" i="13"/>
  <c r="B35" i="13"/>
  <c r="C35" i="13"/>
  <c r="D35" i="13"/>
  <c r="A36" i="13"/>
  <c r="B36" i="13"/>
  <c r="C36" i="13"/>
  <c r="D36" i="13"/>
  <c r="A37" i="13"/>
  <c r="B37" i="13"/>
  <c r="C37" i="13"/>
  <c r="D37" i="13"/>
  <c r="A38" i="13"/>
  <c r="B38" i="13"/>
  <c r="C38" i="13"/>
  <c r="D38" i="13"/>
  <c r="A39" i="13"/>
  <c r="B39" i="13"/>
  <c r="C39" i="13"/>
  <c r="D39" i="13"/>
  <c r="A40" i="13"/>
  <c r="B40" i="13"/>
  <c r="C40" i="13"/>
  <c r="D40" i="13"/>
  <c r="A41" i="13"/>
  <c r="B41" i="13"/>
  <c r="C41" i="13"/>
  <c r="D41" i="13"/>
  <c r="A42" i="13"/>
  <c r="B42" i="13"/>
  <c r="C42" i="13"/>
  <c r="D42" i="13"/>
  <c r="A43" i="13"/>
  <c r="B43" i="13"/>
  <c r="C43" i="13"/>
  <c r="D43" i="13"/>
  <c r="A44" i="13"/>
  <c r="B44" i="13"/>
  <c r="C44" i="13"/>
  <c r="D44" i="13"/>
  <c r="A45" i="13"/>
  <c r="B45" i="13"/>
  <c r="C45" i="13"/>
  <c r="D45" i="13"/>
  <c r="A46" i="13"/>
  <c r="B46" i="13"/>
  <c r="C46" i="13"/>
  <c r="D46" i="13"/>
  <c r="A47" i="13"/>
  <c r="B47" i="13"/>
  <c r="C47" i="13"/>
  <c r="D47" i="13"/>
  <c r="A48" i="13"/>
  <c r="B48" i="13"/>
  <c r="C48" i="13"/>
  <c r="D48" i="13"/>
  <c r="A49" i="13"/>
  <c r="B49" i="13"/>
  <c r="C49" i="13"/>
  <c r="D49" i="13"/>
  <c r="A50" i="13"/>
  <c r="B50" i="13"/>
  <c r="C50" i="13"/>
  <c r="D50" i="13"/>
  <c r="A51" i="13"/>
  <c r="B51" i="13"/>
  <c r="C51" i="13"/>
  <c r="D51" i="13"/>
  <c r="A52" i="13"/>
  <c r="B52" i="13"/>
  <c r="C52" i="13"/>
  <c r="D52" i="13"/>
  <c r="A53" i="13"/>
  <c r="B53" i="13"/>
  <c r="C53" i="13"/>
  <c r="D53" i="13"/>
  <c r="A54" i="13"/>
  <c r="B54" i="13"/>
  <c r="C54" i="13"/>
  <c r="D54" i="13"/>
  <c r="A55" i="13"/>
  <c r="B55" i="13"/>
  <c r="C55" i="13"/>
  <c r="D55" i="13"/>
  <c r="A56" i="13"/>
  <c r="B56" i="13"/>
  <c r="C56" i="13"/>
  <c r="D56" i="13"/>
  <c r="A57" i="13"/>
  <c r="B57" i="13"/>
  <c r="C57" i="13"/>
  <c r="D57" i="13"/>
  <c r="A58" i="13"/>
  <c r="B58" i="13"/>
  <c r="C58" i="13"/>
  <c r="D58" i="13"/>
  <c r="A59" i="13"/>
  <c r="B59" i="13"/>
  <c r="C59" i="13"/>
  <c r="D59" i="13"/>
  <c r="A60" i="13"/>
  <c r="B60" i="13"/>
  <c r="C60" i="13"/>
  <c r="D60" i="13"/>
  <c r="A61" i="13"/>
  <c r="B61" i="13"/>
  <c r="C61" i="13"/>
  <c r="D61" i="13"/>
  <c r="A62" i="13"/>
  <c r="B62" i="13"/>
  <c r="C62" i="13"/>
  <c r="D62" i="13"/>
  <c r="A63" i="13"/>
  <c r="B63" i="13"/>
  <c r="C63" i="13"/>
  <c r="D63" i="13"/>
  <c r="A64" i="13"/>
  <c r="B64" i="13"/>
  <c r="C64" i="13"/>
  <c r="D64" i="13"/>
  <c r="A65" i="13"/>
  <c r="B65" i="13"/>
  <c r="C65" i="13"/>
  <c r="D65" i="13"/>
  <c r="A66" i="13"/>
  <c r="B66" i="13"/>
  <c r="C66" i="13"/>
  <c r="D66" i="13"/>
  <c r="A67" i="13"/>
  <c r="B67" i="13"/>
  <c r="C67" i="13"/>
  <c r="D67" i="13"/>
  <c r="A68" i="13"/>
  <c r="B68" i="13"/>
  <c r="C68" i="13"/>
  <c r="D68" i="13"/>
  <c r="A69" i="13"/>
  <c r="B69" i="13"/>
  <c r="C69" i="13"/>
  <c r="D69" i="13"/>
  <c r="A70" i="13"/>
  <c r="B70" i="13"/>
  <c r="C70" i="13"/>
  <c r="D70" i="13"/>
  <c r="A71" i="13"/>
  <c r="B71" i="13"/>
  <c r="C71" i="13"/>
  <c r="D71" i="13"/>
  <c r="A72" i="13"/>
  <c r="B72" i="13"/>
  <c r="C72" i="13"/>
  <c r="D72" i="13"/>
  <c r="A73" i="13"/>
  <c r="B73" i="13"/>
  <c r="C73" i="13"/>
  <c r="D73" i="13"/>
  <c r="A74" i="13"/>
  <c r="B74" i="13"/>
  <c r="C74" i="13"/>
  <c r="D74" i="13"/>
  <c r="A75" i="13"/>
  <c r="B75" i="13"/>
  <c r="C75" i="13"/>
  <c r="D75" i="13"/>
  <c r="A76" i="13"/>
  <c r="B76" i="13"/>
  <c r="C76" i="13"/>
  <c r="D76" i="13"/>
  <c r="A77" i="13"/>
  <c r="B77" i="13"/>
  <c r="C77" i="13"/>
  <c r="D77" i="13"/>
  <c r="A78" i="13"/>
  <c r="B78" i="13"/>
  <c r="C78" i="13"/>
  <c r="D78" i="13"/>
  <c r="A79" i="13"/>
  <c r="B79" i="13"/>
  <c r="C79" i="13"/>
  <c r="D79" i="13"/>
  <c r="A80" i="13"/>
  <c r="B80" i="13"/>
  <c r="C80" i="13"/>
  <c r="D80" i="13"/>
  <c r="A81" i="13"/>
  <c r="B81" i="13"/>
  <c r="C81" i="13"/>
  <c r="D81" i="13"/>
  <c r="A82" i="13"/>
  <c r="B82" i="13"/>
  <c r="C82" i="13"/>
  <c r="D82" i="13"/>
  <c r="A83" i="13"/>
  <c r="B83" i="13"/>
  <c r="C83" i="13"/>
  <c r="D83" i="13"/>
  <c r="A84" i="13"/>
  <c r="B84" i="13"/>
  <c r="C84" i="13"/>
  <c r="D84" i="13"/>
  <c r="A85" i="13"/>
  <c r="B85" i="13"/>
  <c r="C85" i="13"/>
  <c r="D85" i="13"/>
  <c r="A86" i="13"/>
  <c r="B86" i="13"/>
  <c r="C86" i="13"/>
  <c r="D86" i="13"/>
  <c r="A87" i="13"/>
  <c r="B87" i="13"/>
  <c r="C87" i="13"/>
  <c r="D87" i="13"/>
  <c r="A88" i="13"/>
  <c r="B88" i="13"/>
  <c r="C88" i="13"/>
  <c r="D88" i="13"/>
  <c r="A89" i="13"/>
  <c r="B89" i="13"/>
  <c r="C89" i="13"/>
  <c r="D89" i="13"/>
  <c r="A90" i="13"/>
  <c r="B90" i="13"/>
  <c r="C90" i="13"/>
  <c r="D90" i="13"/>
  <c r="A91" i="13"/>
  <c r="B91" i="13"/>
  <c r="C91" i="13"/>
  <c r="D91" i="13"/>
  <c r="A92" i="13"/>
  <c r="B92" i="13"/>
  <c r="C92" i="13"/>
  <c r="D92" i="13"/>
  <c r="A93" i="13"/>
  <c r="B93" i="13"/>
  <c r="C93" i="13"/>
  <c r="D93" i="13"/>
  <c r="A94" i="13"/>
  <c r="B94" i="13"/>
  <c r="C94" i="13"/>
  <c r="D94" i="13"/>
  <c r="A95" i="13"/>
  <c r="B95" i="13"/>
  <c r="C95" i="13"/>
  <c r="D95" i="13"/>
  <c r="A96" i="13"/>
  <c r="B96" i="13"/>
  <c r="C96" i="13"/>
  <c r="D96" i="13"/>
  <c r="A97" i="13"/>
  <c r="B97" i="13"/>
  <c r="C97" i="13"/>
  <c r="D97" i="13"/>
  <c r="A98" i="13"/>
  <c r="B98" i="13"/>
  <c r="C98" i="13"/>
  <c r="D98" i="13"/>
  <c r="A99" i="13"/>
  <c r="B99" i="13"/>
  <c r="C99" i="13"/>
  <c r="D99" i="13"/>
  <c r="A100" i="13"/>
  <c r="B100" i="13"/>
  <c r="C100" i="13"/>
  <c r="D100" i="13"/>
  <c r="A101" i="13"/>
  <c r="B101" i="13"/>
  <c r="C101" i="13"/>
  <c r="D101" i="13"/>
  <c r="A102" i="13"/>
  <c r="B102" i="13"/>
  <c r="C102" i="13"/>
  <c r="D102" i="13"/>
  <c r="A103" i="13"/>
  <c r="B103" i="13"/>
  <c r="C103" i="13"/>
  <c r="D103" i="13"/>
  <c r="A104" i="13"/>
  <c r="B104" i="13"/>
  <c r="C104" i="13"/>
  <c r="D104" i="13"/>
  <c r="A105" i="13"/>
  <c r="B105" i="13"/>
  <c r="C105" i="13"/>
  <c r="D105" i="13"/>
  <c r="A106" i="13"/>
  <c r="B106" i="13"/>
  <c r="C106" i="13"/>
  <c r="D106" i="13"/>
  <c r="A107" i="13"/>
  <c r="B107" i="13"/>
  <c r="C107" i="13"/>
  <c r="D107" i="13"/>
  <c r="A108" i="13"/>
  <c r="B108" i="13"/>
  <c r="C108" i="13"/>
  <c r="D108" i="13"/>
  <c r="A109" i="13"/>
  <c r="B109" i="13"/>
  <c r="C109" i="13"/>
  <c r="D109" i="13"/>
  <c r="A110" i="13"/>
  <c r="B110" i="13"/>
  <c r="C110" i="13"/>
  <c r="D110" i="13"/>
  <c r="A111" i="13"/>
  <c r="B111" i="13"/>
  <c r="C111" i="13"/>
  <c r="D111" i="13"/>
  <c r="A112" i="13"/>
  <c r="B112" i="13"/>
  <c r="C112" i="13"/>
  <c r="D112" i="13"/>
  <c r="A113" i="13"/>
  <c r="B113" i="13"/>
  <c r="C113" i="13"/>
  <c r="D113" i="13"/>
  <c r="A114" i="13"/>
  <c r="B114" i="13"/>
  <c r="C114" i="13"/>
  <c r="D114" i="13"/>
  <c r="A115" i="13"/>
  <c r="B115" i="13"/>
  <c r="C115" i="13"/>
  <c r="D115" i="13"/>
  <c r="A116" i="13"/>
  <c r="B116" i="13"/>
  <c r="C116" i="13"/>
  <c r="D116" i="13"/>
  <c r="A117" i="13"/>
  <c r="B117" i="13"/>
  <c r="C117" i="13"/>
  <c r="D117" i="13"/>
  <c r="A118" i="13"/>
  <c r="B118" i="13"/>
  <c r="C118" i="13"/>
  <c r="D118" i="13"/>
  <c r="A119" i="13"/>
  <c r="B119" i="13"/>
  <c r="C119" i="13"/>
  <c r="D119" i="13"/>
  <c r="A120" i="13"/>
  <c r="B120" i="13"/>
  <c r="C120" i="13"/>
  <c r="D120" i="13"/>
  <c r="A121" i="13"/>
  <c r="B121" i="13"/>
  <c r="C121" i="13"/>
  <c r="D121" i="13"/>
  <c r="A122" i="13"/>
  <c r="B122" i="13"/>
  <c r="C122" i="13"/>
  <c r="D122" i="13"/>
  <c r="A123" i="13"/>
  <c r="B123" i="13"/>
  <c r="C123" i="13"/>
  <c r="D123" i="13"/>
  <c r="A124" i="13"/>
  <c r="B124" i="13"/>
  <c r="C124" i="13"/>
  <c r="D124" i="13"/>
  <c r="A125" i="13"/>
  <c r="B125" i="13"/>
  <c r="C125" i="13"/>
  <c r="D125" i="13"/>
  <c r="A126" i="13"/>
  <c r="B126" i="13"/>
  <c r="C126" i="13"/>
  <c r="D126" i="13"/>
  <c r="A127" i="13"/>
  <c r="B127" i="13"/>
  <c r="C127" i="13"/>
  <c r="D127" i="13"/>
  <c r="A128" i="13"/>
  <c r="B128" i="13"/>
  <c r="C128" i="13"/>
  <c r="D128" i="13"/>
  <c r="A129" i="13"/>
  <c r="B129" i="13"/>
  <c r="C129" i="13"/>
  <c r="D129" i="13"/>
  <c r="A130" i="13"/>
  <c r="B130" i="13"/>
  <c r="C130" i="13"/>
  <c r="D130" i="13"/>
  <c r="A131" i="13"/>
  <c r="B131" i="13"/>
  <c r="C131" i="13"/>
  <c r="D131" i="13"/>
  <c r="A132" i="13"/>
  <c r="B132" i="13"/>
  <c r="C132" i="13"/>
  <c r="D132" i="13"/>
  <c r="A133" i="13"/>
  <c r="B133" i="13"/>
  <c r="C133" i="13"/>
  <c r="D133" i="13"/>
  <c r="A134" i="13"/>
  <c r="B134" i="13"/>
  <c r="C134" i="13"/>
  <c r="D134" i="13"/>
  <c r="A135" i="13"/>
  <c r="B135" i="13"/>
  <c r="C135" i="13"/>
  <c r="D135" i="13"/>
  <c r="A136" i="13"/>
  <c r="B136" i="13"/>
  <c r="C136" i="13"/>
  <c r="D136" i="13"/>
  <c r="A137" i="13"/>
  <c r="B137" i="13"/>
  <c r="C137" i="13"/>
  <c r="D137" i="13"/>
  <c r="A138" i="13"/>
  <c r="B138" i="13"/>
  <c r="C138" i="13"/>
  <c r="D138" i="13"/>
  <c r="A139" i="13"/>
  <c r="B139" i="13"/>
  <c r="C139" i="13"/>
  <c r="D139" i="13"/>
  <c r="A140" i="13"/>
  <c r="B140" i="13"/>
  <c r="C140" i="13"/>
  <c r="D140" i="13"/>
  <c r="A141" i="13"/>
  <c r="B141" i="13"/>
  <c r="C141" i="13"/>
  <c r="D141" i="13"/>
  <c r="A142" i="13"/>
  <c r="B142" i="13"/>
  <c r="C142" i="13"/>
  <c r="D142" i="13"/>
  <c r="A143" i="13"/>
  <c r="B143" i="13"/>
  <c r="C143" i="13"/>
  <c r="D143" i="13"/>
  <c r="A144" i="13"/>
  <c r="B144" i="13"/>
  <c r="C144" i="13"/>
  <c r="D144" i="13"/>
  <c r="A145" i="13"/>
  <c r="B145" i="13"/>
  <c r="C145" i="13"/>
  <c r="D145" i="13"/>
  <c r="A146" i="13"/>
  <c r="B146" i="13"/>
  <c r="C146" i="13"/>
  <c r="D146" i="13"/>
  <c r="A147" i="13"/>
  <c r="B147" i="13"/>
  <c r="C147" i="13"/>
  <c r="D147" i="13"/>
  <c r="A11" i="12"/>
  <c r="D11" i="12"/>
  <c r="E43" i="1"/>
  <c r="G11" i="12"/>
  <c r="C11" i="12"/>
  <c r="E11" i="12"/>
  <c r="H11" i="12"/>
  <c r="B11" i="12"/>
  <c r="A12" i="12"/>
  <c r="D12" i="12"/>
  <c r="E54" i="1"/>
  <c r="G12" i="12"/>
  <c r="C12" i="12"/>
  <c r="E12" i="12"/>
  <c r="H12" i="12"/>
  <c r="B12" i="12"/>
  <c r="A13" i="12"/>
  <c r="D13" i="12"/>
  <c r="E55" i="1"/>
  <c r="G13" i="12"/>
  <c r="C13" i="12"/>
  <c r="H13" i="12"/>
  <c r="B13" i="12"/>
  <c r="A14" i="12"/>
  <c r="D14" i="12"/>
  <c r="E57" i="1"/>
  <c r="E14" i="12" s="1"/>
  <c r="G14" i="12"/>
  <c r="C14" i="12"/>
  <c r="H14" i="12"/>
  <c r="B14" i="12"/>
  <c r="A15" i="12"/>
  <c r="D15" i="12"/>
  <c r="E59" i="1"/>
  <c r="E15" i="12" s="1"/>
  <c r="G15" i="12"/>
  <c r="C15" i="12"/>
  <c r="H15" i="12"/>
  <c r="B15" i="12"/>
  <c r="A16" i="12"/>
  <c r="D16" i="12"/>
  <c r="E61" i="1"/>
  <c r="E16" i="12" s="1"/>
  <c r="G16" i="12"/>
  <c r="C16" i="12"/>
  <c r="H16" i="12"/>
  <c r="B16" i="12"/>
  <c r="A17" i="12"/>
  <c r="D17" i="12"/>
  <c r="E62" i="1"/>
  <c r="F62" i="1"/>
  <c r="G62" i="1" s="1"/>
  <c r="J62" i="1" s="1"/>
  <c r="G17" i="12"/>
  <c r="C17" i="12"/>
  <c r="H17" i="12"/>
  <c r="B17" i="12"/>
  <c r="A18" i="12"/>
  <c r="D18" i="12"/>
  <c r="E63" i="1"/>
  <c r="G18" i="12"/>
  <c r="C18" i="12"/>
  <c r="H18" i="12"/>
  <c r="B18" i="12"/>
  <c r="A19" i="12"/>
  <c r="D19" i="12"/>
  <c r="E64" i="1"/>
  <c r="E19" i="12" s="1"/>
  <c r="G19" i="12"/>
  <c r="C19" i="12"/>
  <c r="H19" i="12"/>
  <c r="B19" i="12"/>
  <c r="A20" i="12"/>
  <c r="D20" i="12"/>
  <c r="E65" i="1"/>
  <c r="G20" i="12"/>
  <c r="C20" i="12"/>
  <c r="E20" i="12"/>
  <c r="H20" i="12"/>
  <c r="B20" i="12"/>
  <c r="A21" i="12"/>
  <c r="D21" i="12"/>
  <c r="E66" i="1"/>
  <c r="F66" i="1" s="1"/>
  <c r="G21" i="12"/>
  <c r="C21" i="12"/>
  <c r="H21" i="12"/>
  <c r="B21" i="12"/>
  <c r="A22" i="12"/>
  <c r="D22" i="12"/>
  <c r="E67" i="1"/>
  <c r="G22" i="12"/>
  <c r="C22" i="12"/>
  <c r="H22" i="12"/>
  <c r="B22" i="12"/>
  <c r="A23" i="12"/>
  <c r="D23" i="12"/>
  <c r="E68" i="1"/>
  <c r="E23" i="12" s="1"/>
  <c r="G23" i="12"/>
  <c r="C23" i="12"/>
  <c r="H23" i="12"/>
  <c r="B23" i="12"/>
  <c r="A24" i="12"/>
  <c r="D24" i="12"/>
  <c r="E69" i="1"/>
  <c r="F69" i="1" s="1"/>
  <c r="P69" i="1" s="1"/>
  <c r="G24" i="12"/>
  <c r="C24" i="12"/>
  <c r="H24" i="12"/>
  <c r="B24" i="12"/>
  <c r="A25" i="12"/>
  <c r="D25" i="12"/>
  <c r="E70" i="1"/>
  <c r="F70" i="1" s="1"/>
  <c r="G70" i="1" s="1"/>
  <c r="J70" i="1" s="1"/>
  <c r="G25" i="12"/>
  <c r="C25" i="12"/>
  <c r="H25" i="12"/>
  <c r="B25" i="12"/>
  <c r="A26" i="12"/>
  <c r="D26" i="12"/>
  <c r="E71" i="1"/>
  <c r="F71" i="1" s="1"/>
  <c r="G26" i="12"/>
  <c r="C26" i="12"/>
  <c r="H26" i="12"/>
  <c r="B26" i="12"/>
  <c r="A27" i="12"/>
  <c r="D27" i="12"/>
  <c r="E72" i="1"/>
  <c r="E27" i="12" s="1"/>
  <c r="G27" i="12"/>
  <c r="C27" i="12"/>
  <c r="H27" i="12"/>
  <c r="B27" i="12"/>
  <c r="A28" i="12"/>
  <c r="D28" i="12"/>
  <c r="E73" i="1"/>
  <c r="E28" i="12" s="1"/>
  <c r="G28" i="12"/>
  <c r="C28" i="12"/>
  <c r="H28" i="12"/>
  <c r="B28" i="12"/>
  <c r="A29" i="12"/>
  <c r="D29" i="12"/>
  <c r="E74" i="1"/>
  <c r="F74" i="1" s="1"/>
  <c r="P74" i="1" s="1"/>
  <c r="G29" i="12"/>
  <c r="C29" i="12"/>
  <c r="H29" i="12"/>
  <c r="B29" i="12"/>
  <c r="A30" i="12"/>
  <c r="D30" i="12"/>
  <c r="E83" i="1"/>
  <c r="E30" i="12" s="1"/>
  <c r="G30" i="12"/>
  <c r="C30" i="12"/>
  <c r="H30" i="12"/>
  <c r="B30" i="12"/>
  <c r="A31" i="12"/>
  <c r="D31" i="12"/>
  <c r="E94" i="1"/>
  <c r="E31" i="12" s="1"/>
  <c r="G31" i="12"/>
  <c r="C31" i="12"/>
  <c r="H31" i="12"/>
  <c r="B31" i="12"/>
  <c r="A32" i="12"/>
  <c r="D32" i="12"/>
  <c r="E95" i="1"/>
  <c r="E32" i="12" s="1"/>
  <c r="G32" i="12"/>
  <c r="C32" i="12"/>
  <c r="H32" i="12"/>
  <c r="B32" i="12"/>
  <c r="A33" i="12"/>
  <c r="D33" i="12"/>
  <c r="E96" i="1"/>
  <c r="F96" i="1" s="1"/>
  <c r="G33" i="12"/>
  <c r="C33" i="12"/>
  <c r="H33" i="12"/>
  <c r="B33" i="12"/>
  <c r="A34" i="12"/>
  <c r="D34" i="12"/>
  <c r="E97" i="1"/>
  <c r="E34" i="12" s="1"/>
  <c r="G34" i="12"/>
  <c r="C34" i="12"/>
  <c r="H34" i="12"/>
  <c r="B34" i="12"/>
  <c r="A35" i="12"/>
  <c r="D35" i="12"/>
  <c r="E98" i="1"/>
  <c r="E35" i="12" s="1"/>
  <c r="G35" i="12"/>
  <c r="C35" i="12"/>
  <c r="H35" i="12"/>
  <c r="B35" i="12"/>
  <c r="A36" i="12"/>
  <c r="D36" i="12"/>
  <c r="E103" i="1"/>
  <c r="E36" i="12" s="1"/>
  <c r="G36" i="12"/>
  <c r="C36" i="12"/>
  <c r="H36" i="12"/>
  <c r="B36" i="12"/>
  <c r="A37" i="12"/>
  <c r="D37" i="12"/>
  <c r="E104" i="1"/>
  <c r="F104" i="1" s="1"/>
  <c r="G104" i="1" s="1"/>
  <c r="I104" i="1" s="1"/>
  <c r="G37" i="12"/>
  <c r="C37" i="12"/>
  <c r="H37" i="12"/>
  <c r="B37" i="12"/>
  <c r="A38" i="12"/>
  <c r="D38" i="12"/>
  <c r="E105" i="1"/>
  <c r="E38" i="12" s="1"/>
  <c r="G38" i="12"/>
  <c r="C38" i="12"/>
  <c r="H38" i="12"/>
  <c r="B38" i="12"/>
  <c r="A39" i="12"/>
  <c r="D39" i="12"/>
  <c r="E106" i="1"/>
  <c r="E39" i="12" s="1"/>
  <c r="G39" i="12"/>
  <c r="C39" i="12"/>
  <c r="H39" i="12"/>
  <c r="B39" i="12"/>
  <c r="A40" i="12"/>
  <c r="D40" i="12"/>
  <c r="E107" i="1"/>
  <c r="E40" i="12" s="1"/>
  <c r="G40" i="12"/>
  <c r="C40" i="12"/>
  <c r="H40" i="12"/>
  <c r="B40" i="12"/>
  <c r="A41" i="12"/>
  <c r="D41" i="12"/>
  <c r="E108" i="1"/>
  <c r="F108" i="1" s="1"/>
  <c r="G41" i="12"/>
  <c r="C41" i="12"/>
  <c r="H41" i="12"/>
  <c r="B41" i="12"/>
  <c r="A42" i="12"/>
  <c r="F42" i="12"/>
  <c r="D42" i="12"/>
  <c r="E109" i="1"/>
  <c r="E42" i="12" s="1"/>
  <c r="G42" i="12"/>
  <c r="C42" i="12"/>
  <c r="H42" i="12"/>
  <c r="B42" i="12"/>
  <c r="A43" i="12"/>
  <c r="G43" i="12"/>
  <c r="C43" i="12"/>
  <c r="E110" i="1"/>
  <c r="F43" i="12"/>
  <c r="D43" i="12"/>
  <c r="H43" i="12"/>
  <c r="B43" i="12"/>
  <c r="A44" i="12"/>
  <c r="F44" i="12"/>
  <c r="D44" i="12"/>
  <c r="E111" i="1"/>
  <c r="G44" i="12"/>
  <c r="C44" i="12"/>
  <c r="H44" i="12"/>
  <c r="B44" i="12"/>
  <c r="A45" i="12"/>
  <c r="E112" i="1"/>
  <c r="E45" i="12"/>
  <c r="F45" i="12"/>
  <c r="D45" i="12"/>
  <c r="G45" i="12"/>
  <c r="C45" i="12"/>
  <c r="H45" i="12"/>
  <c r="B45" i="12"/>
  <c r="A46" i="12"/>
  <c r="H46" i="12"/>
  <c r="B46" i="12"/>
  <c r="E113" i="1"/>
  <c r="F46" i="12"/>
  <c r="D46" i="12"/>
  <c r="G46" i="12"/>
  <c r="C46" i="12"/>
  <c r="A47" i="12"/>
  <c r="D47" i="12"/>
  <c r="E114" i="1"/>
  <c r="E47" i="12" s="1"/>
  <c r="G47" i="12"/>
  <c r="C47" i="12"/>
  <c r="H47" i="12"/>
  <c r="B47" i="12"/>
  <c r="A48" i="12"/>
  <c r="D48" i="12"/>
  <c r="E115" i="1"/>
  <c r="E48" i="12" s="1"/>
  <c r="G48" i="12"/>
  <c r="C48" i="12"/>
  <c r="H48" i="12"/>
  <c r="B48" i="12"/>
  <c r="A49" i="12"/>
  <c r="D49" i="12"/>
  <c r="E116" i="1"/>
  <c r="G49" i="12"/>
  <c r="C49" i="12"/>
  <c r="H49" i="12"/>
  <c r="B49" i="12"/>
  <c r="A50" i="12"/>
  <c r="H50" i="12"/>
  <c r="B50" i="12"/>
  <c r="D50" i="12"/>
  <c r="E117" i="1"/>
  <c r="F117" i="1" s="1"/>
  <c r="G117" i="1" s="1"/>
  <c r="G50" i="12"/>
  <c r="C50" i="12"/>
  <c r="A51" i="12"/>
  <c r="H51" i="12"/>
  <c r="B51" i="12"/>
  <c r="D51" i="12"/>
  <c r="E118" i="1"/>
  <c r="G51" i="12"/>
  <c r="C51" i="12"/>
  <c r="A52" i="12"/>
  <c r="H52" i="12"/>
  <c r="B52" i="12"/>
  <c r="D52" i="12"/>
  <c r="E119" i="1"/>
  <c r="E52" i="12" s="1"/>
  <c r="G52" i="12"/>
  <c r="C52" i="12"/>
  <c r="A53" i="12"/>
  <c r="H53" i="12"/>
  <c r="B53" i="12"/>
  <c r="D53" i="12"/>
  <c r="E120" i="1"/>
  <c r="E53" i="12" s="1"/>
  <c r="G53" i="12"/>
  <c r="C53" i="12"/>
  <c r="A54" i="12"/>
  <c r="H54" i="12"/>
  <c r="B54" i="12"/>
  <c r="G54" i="12"/>
  <c r="C54" i="12"/>
  <c r="E121" i="1"/>
  <c r="E54" i="12" s="1"/>
  <c r="D54" i="12"/>
  <c r="A55" i="12"/>
  <c r="H55" i="12"/>
  <c r="B55" i="12"/>
  <c r="D55" i="12"/>
  <c r="E122" i="1"/>
  <c r="E55" i="12" s="1"/>
  <c r="G55" i="12"/>
  <c r="C55" i="12"/>
  <c r="A56" i="12"/>
  <c r="H56" i="12"/>
  <c r="B56" i="12"/>
  <c r="D56" i="12"/>
  <c r="E123" i="1"/>
  <c r="E56" i="12" s="1"/>
  <c r="G56" i="12"/>
  <c r="C56" i="12"/>
  <c r="A57" i="12"/>
  <c r="H57" i="12"/>
  <c r="B57" i="12"/>
  <c r="D57" i="12"/>
  <c r="E124" i="1"/>
  <c r="E57" i="12" s="1"/>
  <c r="G57" i="12"/>
  <c r="C57" i="12"/>
  <c r="A58" i="12"/>
  <c r="G58" i="12"/>
  <c r="C58" i="12"/>
  <c r="D58" i="12"/>
  <c r="E125" i="1"/>
  <c r="F125" i="1" s="1"/>
  <c r="G125" i="1" s="1"/>
  <c r="I125" i="1" s="1"/>
  <c r="H58" i="12"/>
  <c r="B58" i="12"/>
  <c r="A59" i="12"/>
  <c r="G59" i="12"/>
  <c r="C59" i="12"/>
  <c r="D59" i="12"/>
  <c r="E126" i="1"/>
  <c r="H59" i="12"/>
  <c r="B59" i="12"/>
  <c r="A60" i="12"/>
  <c r="D60" i="12"/>
  <c r="E127" i="1"/>
  <c r="E60" i="12" s="1"/>
  <c r="G60" i="12"/>
  <c r="C60" i="12"/>
  <c r="H60" i="12"/>
  <c r="B60" i="12"/>
  <c r="A61" i="12"/>
  <c r="D61" i="12"/>
  <c r="E128" i="1"/>
  <c r="E61" i="12" s="1"/>
  <c r="G61" i="12"/>
  <c r="C61" i="12"/>
  <c r="H61" i="12"/>
  <c r="B61" i="12"/>
  <c r="A62" i="12"/>
  <c r="D62" i="12"/>
  <c r="E129" i="1"/>
  <c r="E62" i="12"/>
  <c r="G62" i="12"/>
  <c r="C62" i="12"/>
  <c r="H62" i="12"/>
  <c r="B62" i="12"/>
  <c r="A63" i="12"/>
  <c r="D63" i="12"/>
  <c r="E130" i="1"/>
  <c r="F130" i="1"/>
  <c r="G130" i="1" s="1"/>
  <c r="I130" i="1" s="1"/>
  <c r="G63" i="12"/>
  <c r="C63" i="12"/>
  <c r="H63" i="12"/>
  <c r="B63" i="12"/>
  <c r="A64" i="12"/>
  <c r="D64" i="12"/>
  <c r="E131" i="1"/>
  <c r="E64" i="12" s="1"/>
  <c r="G64" i="12"/>
  <c r="C64" i="12"/>
  <c r="H64" i="12"/>
  <c r="B64" i="12"/>
  <c r="A65" i="12"/>
  <c r="D65" i="12"/>
  <c r="E132" i="1"/>
  <c r="E65" i="12" s="1"/>
  <c r="G65" i="12"/>
  <c r="C65" i="12"/>
  <c r="H65" i="12"/>
  <c r="B65" i="12"/>
  <c r="A66" i="12"/>
  <c r="D66" i="12"/>
  <c r="E133" i="1"/>
  <c r="E66" i="12" s="1"/>
  <c r="G66" i="12"/>
  <c r="C66" i="12"/>
  <c r="H66" i="12"/>
  <c r="B66" i="12"/>
  <c r="A67" i="12"/>
  <c r="D67" i="12"/>
  <c r="E134" i="1"/>
  <c r="E67" i="12" s="1"/>
  <c r="G67" i="12"/>
  <c r="C67" i="12"/>
  <c r="H67" i="12"/>
  <c r="B67" i="12"/>
  <c r="A68" i="12"/>
  <c r="D68" i="12"/>
  <c r="E135" i="1"/>
  <c r="G68" i="12"/>
  <c r="C68" i="12"/>
  <c r="H68" i="12"/>
  <c r="B68" i="12"/>
  <c r="A69" i="12"/>
  <c r="D69" i="12"/>
  <c r="E136" i="1"/>
  <c r="G69" i="12"/>
  <c r="C69" i="12"/>
  <c r="H69" i="12"/>
  <c r="B69" i="12"/>
  <c r="A70" i="12"/>
  <c r="D70" i="12"/>
  <c r="E137" i="1"/>
  <c r="G70" i="12"/>
  <c r="C70" i="12"/>
  <c r="H70" i="12"/>
  <c r="B70" i="12"/>
  <c r="A71" i="12"/>
  <c r="D71" i="12"/>
  <c r="E138" i="1"/>
  <c r="F138" i="1" s="1"/>
  <c r="G71" i="12"/>
  <c r="C71" i="12"/>
  <c r="H71" i="12"/>
  <c r="B71" i="12"/>
  <c r="A72" i="12"/>
  <c r="D72" i="12"/>
  <c r="E139" i="1"/>
  <c r="E72" i="12" s="1"/>
  <c r="G72" i="12"/>
  <c r="C72" i="12"/>
  <c r="H72" i="12"/>
  <c r="B72" i="12"/>
  <c r="A73" i="12"/>
  <c r="D73" i="12"/>
  <c r="E140" i="1"/>
  <c r="E73" i="12" s="1"/>
  <c r="G73" i="12"/>
  <c r="C73" i="12"/>
  <c r="H73" i="12"/>
  <c r="B73" i="12"/>
  <c r="A74" i="12"/>
  <c r="D74" i="12"/>
  <c r="E141" i="1"/>
  <c r="F141" i="1" s="1"/>
  <c r="P141" i="1" s="1"/>
  <c r="G74" i="12"/>
  <c r="C74" i="12"/>
  <c r="H74" i="12"/>
  <c r="B74" i="12"/>
  <c r="A75" i="12"/>
  <c r="G75" i="12"/>
  <c r="C75" i="12"/>
  <c r="E142" i="1"/>
  <c r="F142" i="1" s="1"/>
  <c r="G142" i="1" s="1"/>
  <c r="I142" i="1" s="1"/>
  <c r="D75" i="12"/>
  <c r="H75" i="12"/>
  <c r="B75" i="12"/>
  <c r="A76" i="12"/>
  <c r="D76" i="12"/>
  <c r="E143" i="1"/>
  <c r="E76" i="12" s="1"/>
  <c r="G76" i="12"/>
  <c r="C76" i="12"/>
  <c r="H76" i="12"/>
  <c r="B76" i="12"/>
  <c r="A77" i="12"/>
  <c r="D77" i="12"/>
  <c r="E144" i="1"/>
  <c r="F144" i="1" s="1"/>
  <c r="G77" i="12"/>
  <c r="C77" i="12"/>
  <c r="H77" i="12"/>
  <c r="B77" i="12"/>
  <c r="A78" i="12"/>
  <c r="D78" i="12"/>
  <c r="E145" i="1"/>
  <c r="E78" i="12" s="1"/>
  <c r="G78" i="12"/>
  <c r="C78" i="12"/>
  <c r="H78" i="12"/>
  <c r="B78" i="12"/>
  <c r="A79" i="12"/>
  <c r="G79" i="12"/>
  <c r="C79" i="12"/>
  <c r="E146" i="1"/>
  <c r="D79" i="12"/>
  <c r="H79" i="12"/>
  <c r="B79" i="12"/>
  <c r="A80" i="12"/>
  <c r="D80" i="12"/>
  <c r="E147" i="1"/>
  <c r="G80" i="12"/>
  <c r="C80" i="12"/>
  <c r="H80" i="12"/>
  <c r="B80" i="12"/>
  <c r="A81" i="12"/>
  <c r="D81" i="12"/>
  <c r="E148" i="1"/>
  <c r="F148" i="1" s="1"/>
  <c r="G81" i="12"/>
  <c r="C81" i="12"/>
  <c r="H81" i="12"/>
  <c r="B81" i="12"/>
  <c r="A82" i="12"/>
  <c r="D82" i="12"/>
  <c r="E149" i="1"/>
  <c r="E82" i="12" s="1"/>
  <c r="G82" i="12"/>
  <c r="C82" i="12"/>
  <c r="H82" i="12"/>
  <c r="B82" i="12"/>
  <c r="A83" i="12"/>
  <c r="D83" i="12"/>
  <c r="E150" i="1"/>
  <c r="F150" i="1" s="1"/>
  <c r="G150" i="1" s="1"/>
  <c r="I150" i="1" s="1"/>
  <c r="G83" i="12"/>
  <c r="C83" i="12"/>
  <c r="H83" i="12"/>
  <c r="B83" i="12"/>
  <c r="A84" i="12"/>
  <c r="D84" i="12"/>
  <c r="E151" i="1"/>
  <c r="F151" i="1" s="1"/>
  <c r="G151" i="1" s="1"/>
  <c r="I151" i="1" s="1"/>
  <c r="G84" i="12"/>
  <c r="C84" i="12"/>
  <c r="H84" i="12"/>
  <c r="B84" i="12"/>
  <c r="A85" i="12"/>
  <c r="G85" i="12"/>
  <c r="C85" i="12"/>
  <c r="E152" i="1"/>
  <c r="E85" i="12" s="1"/>
  <c r="D85" i="12"/>
  <c r="H85" i="12"/>
  <c r="B85" i="12"/>
  <c r="A86" i="12"/>
  <c r="D86" i="12"/>
  <c r="E153" i="1"/>
  <c r="E86" i="12" s="1"/>
  <c r="G86" i="12"/>
  <c r="C86" i="12"/>
  <c r="H86" i="12"/>
  <c r="B86" i="12"/>
  <c r="A87" i="12"/>
  <c r="D87" i="12"/>
  <c r="E154" i="1"/>
  <c r="G87" i="12"/>
  <c r="C87" i="12"/>
  <c r="H87" i="12"/>
  <c r="B87" i="12"/>
  <c r="A88" i="12"/>
  <c r="D88" i="12"/>
  <c r="E155" i="1"/>
  <c r="G88" i="12"/>
  <c r="C88" i="12"/>
  <c r="H88" i="12"/>
  <c r="B88" i="12"/>
  <c r="A89" i="12"/>
  <c r="G89" i="12"/>
  <c r="C89" i="12"/>
  <c r="D89" i="12"/>
  <c r="E156" i="1"/>
  <c r="F156" i="1" s="1"/>
  <c r="G156" i="1" s="1"/>
  <c r="I156" i="1" s="1"/>
  <c r="H89" i="12"/>
  <c r="B89" i="12"/>
  <c r="A90" i="12"/>
  <c r="D90" i="12"/>
  <c r="E157" i="1"/>
  <c r="E90" i="12" s="1"/>
  <c r="G90" i="12"/>
  <c r="C90" i="12"/>
  <c r="H90" i="12"/>
  <c r="B90" i="12"/>
  <c r="A91" i="12"/>
  <c r="D91" i="12"/>
  <c r="E158" i="1"/>
  <c r="F158" i="1" s="1"/>
  <c r="G91" i="12"/>
  <c r="C91" i="12"/>
  <c r="H91" i="12"/>
  <c r="B91" i="12"/>
  <c r="A92" i="12"/>
  <c r="D92" i="12"/>
  <c r="E159" i="1"/>
  <c r="F159" i="1" s="1"/>
  <c r="G159" i="1" s="1"/>
  <c r="I159" i="1" s="1"/>
  <c r="G92" i="12"/>
  <c r="C92" i="12"/>
  <c r="H92" i="12"/>
  <c r="B92" i="12"/>
  <c r="A93" i="12"/>
  <c r="D93" i="12"/>
  <c r="E160" i="1"/>
  <c r="E93" i="12" s="1"/>
  <c r="G93" i="12"/>
  <c r="C93" i="12"/>
  <c r="H93" i="12"/>
  <c r="B93" i="12"/>
  <c r="A94" i="12"/>
  <c r="D94" i="12"/>
  <c r="E161" i="1"/>
  <c r="G94" i="12"/>
  <c r="C94" i="12"/>
  <c r="H94" i="12"/>
  <c r="B94" i="12"/>
  <c r="A95" i="12"/>
  <c r="D95" i="12"/>
  <c r="E162" i="1"/>
  <c r="E95" i="12" s="1"/>
  <c r="G95" i="12"/>
  <c r="C95" i="12"/>
  <c r="H95" i="12"/>
  <c r="B95" i="12"/>
  <c r="A96" i="12"/>
  <c r="D96" i="12"/>
  <c r="E163" i="1"/>
  <c r="G96" i="12"/>
  <c r="C96" i="12"/>
  <c r="H96" i="12"/>
  <c r="B96" i="12"/>
  <c r="A97" i="12"/>
  <c r="G97" i="12"/>
  <c r="C97" i="12"/>
  <c r="D97" i="12"/>
  <c r="E164" i="1"/>
  <c r="F164" i="1" s="1"/>
  <c r="G164" i="1" s="1"/>
  <c r="H97" i="12"/>
  <c r="B97" i="12"/>
  <c r="A98" i="12"/>
  <c r="D98" i="12"/>
  <c r="E165" i="1"/>
  <c r="G98" i="12"/>
  <c r="C98" i="12"/>
  <c r="H98" i="12"/>
  <c r="B98" i="12"/>
  <c r="A99" i="12"/>
  <c r="D99" i="12"/>
  <c r="E166" i="1"/>
  <c r="G99" i="12"/>
  <c r="C99" i="12"/>
  <c r="H99" i="12"/>
  <c r="B99" i="12"/>
  <c r="A100" i="12"/>
  <c r="D100" i="12"/>
  <c r="E167" i="1"/>
  <c r="G100" i="12"/>
  <c r="C100" i="12"/>
  <c r="H100" i="12"/>
  <c r="B100" i="12"/>
  <c r="A101" i="12"/>
  <c r="D101" i="12"/>
  <c r="E168" i="1"/>
  <c r="G101" i="12"/>
  <c r="C101" i="12"/>
  <c r="H101" i="12"/>
  <c r="B101" i="12"/>
  <c r="A102" i="12"/>
  <c r="D102" i="12"/>
  <c r="E171" i="1"/>
  <c r="F171" i="1" s="1"/>
  <c r="G171" i="1" s="1"/>
  <c r="I171" i="1" s="1"/>
  <c r="G102" i="12"/>
  <c r="C102" i="12"/>
  <c r="H102" i="12"/>
  <c r="B102" i="12"/>
  <c r="A103" i="12"/>
  <c r="D103" i="12"/>
  <c r="E172" i="1"/>
  <c r="F172" i="1" s="1"/>
  <c r="G103" i="12"/>
  <c r="C103" i="12"/>
  <c r="H103" i="12"/>
  <c r="B103" i="12"/>
  <c r="A104" i="12"/>
  <c r="D104" i="12"/>
  <c r="E173" i="1"/>
  <c r="G104" i="12"/>
  <c r="C104" i="12"/>
  <c r="H104" i="12"/>
  <c r="B104" i="12"/>
  <c r="A105" i="12"/>
  <c r="G105" i="12"/>
  <c r="C105" i="12"/>
  <c r="D105" i="12"/>
  <c r="E174" i="1"/>
  <c r="F174" i="1" s="1"/>
  <c r="G174" i="1" s="1"/>
  <c r="H105" i="12"/>
  <c r="B105" i="12"/>
  <c r="A106" i="12"/>
  <c r="D106" i="12"/>
  <c r="E176" i="1"/>
  <c r="F176" i="1" s="1"/>
  <c r="G176" i="1" s="1"/>
  <c r="I176" i="1" s="1"/>
  <c r="G106" i="12"/>
  <c r="C106" i="12"/>
  <c r="H106" i="12"/>
  <c r="B106" i="12"/>
  <c r="A107" i="12"/>
  <c r="D107" i="12"/>
  <c r="E179" i="1"/>
  <c r="G107" i="12"/>
  <c r="C107" i="12"/>
  <c r="H107" i="12"/>
  <c r="B107" i="12"/>
  <c r="A108" i="12"/>
  <c r="D108" i="12"/>
  <c r="E180" i="1"/>
  <c r="G108" i="12"/>
  <c r="C108" i="12"/>
  <c r="H108" i="12"/>
  <c r="B108" i="12"/>
  <c r="A109" i="12"/>
  <c r="D109" i="12"/>
  <c r="E181" i="1"/>
  <c r="E109" i="12" s="1"/>
  <c r="G109" i="12"/>
  <c r="C109" i="12"/>
  <c r="H109" i="12"/>
  <c r="B109" i="12"/>
  <c r="A110" i="12"/>
  <c r="D110" i="12"/>
  <c r="E182" i="1"/>
  <c r="F182" i="1" s="1"/>
  <c r="G182" i="1" s="1"/>
  <c r="I182" i="1" s="1"/>
  <c r="G110" i="12"/>
  <c r="C110" i="12"/>
  <c r="H110" i="12"/>
  <c r="B110" i="12"/>
  <c r="A111" i="12"/>
  <c r="D111" i="12"/>
  <c r="E183" i="1"/>
  <c r="E111" i="12" s="1"/>
  <c r="G111" i="12"/>
  <c r="C111" i="12"/>
  <c r="H111" i="12"/>
  <c r="B111" i="12"/>
  <c r="A112" i="12"/>
  <c r="D112" i="12"/>
  <c r="E184" i="1"/>
  <c r="F184" i="1" s="1"/>
  <c r="G112" i="12"/>
  <c r="C112" i="12"/>
  <c r="H112" i="12"/>
  <c r="B112" i="12"/>
  <c r="A113" i="12"/>
  <c r="D113" i="12"/>
  <c r="E185" i="1"/>
  <c r="F185" i="1" s="1"/>
  <c r="G185" i="1" s="1"/>
  <c r="I185" i="1" s="1"/>
  <c r="G113" i="12"/>
  <c r="C113" i="12"/>
  <c r="H113" i="12"/>
  <c r="B113" i="12"/>
  <c r="A114" i="12"/>
  <c r="D114" i="12"/>
  <c r="E186" i="1"/>
  <c r="G114" i="12"/>
  <c r="C114" i="12"/>
  <c r="H114" i="12"/>
  <c r="B114" i="12"/>
  <c r="A115" i="12"/>
  <c r="D115" i="12"/>
  <c r="E187" i="1"/>
  <c r="F187" i="1" s="1"/>
  <c r="G115" i="12"/>
  <c r="C115" i="12"/>
  <c r="H115" i="12"/>
  <c r="B115" i="12"/>
  <c r="A116" i="12"/>
  <c r="D116" i="12"/>
  <c r="E188" i="1"/>
  <c r="F188" i="1" s="1"/>
  <c r="G188" i="1" s="1"/>
  <c r="I188" i="1" s="1"/>
  <c r="G116" i="12"/>
  <c r="C116" i="12"/>
  <c r="H116" i="12"/>
  <c r="B116" i="12"/>
  <c r="A117" i="12"/>
  <c r="D117" i="12"/>
  <c r="E189" i="1"/>
  <c r="G117" i="12"/>
  <c r="C117" i="12"/>
  <c r="H117" i="12"/>
  <c r="B117" i="12"/>
  <c r="A118" i="12"/>
  <c r="D118" i="12"/>
  <c r="E190" i="1"/>
  <c r="E118" i="12" s="1"/>
  <c r="G118" i="12"/>
  <c r="C118" i="12"/>
  <c r="H118" i="12"/>
  <c r="B118" i="12"/>
  <c r="A119" i="12"/>
  <c r="D119" i="12"/>
  <c r="E191" i="1"/>
  <c r="E119" i="12" s="1"/>
  <c r="G119" i="12"/>
  <c r="C119" i="12"/>
  <c r="H119" i="12"/>
  <c r="B119" i="12"/>
  <c r="A120" i="12"/>
  <c r="D120" i="12"/>
  <c r="E192" i="1"/>
  <c r="G120" i="12"/>
  <c r="C120" i="12"/>
  <c r="H120" i="12"/>
  <c r="B120" i="12"/>
  <c r="A121" i="12"/>
  <c r="D121" i="12"/>
  <c r="E193" i="1"/>
  <c r="G121" i="12"/>
  <c r="C121" i="12"/>
  <c r="H121" i="12"/>
  <c r="B121" i="12"/>
  <c r="A122" i="12"/>
  <c r="D122" i="12"/>
  <c r="E194" i="1"/>
  <c r="E122" i="12" s="1"/>
  <c r="G122" i="12"/>
  <c r="C122" i="12"/>
  <c r="H122" i="12"/>
  <c r="B122" i="12"/>
  <c r="A123" i="12"/>
  <c r="D123" i="12"/>
  <c r="E195" i="1"/>
  <c r="G123" i="12"/>
  <c r="C123" i="12"/>
  <c r="H123" i="12"/>
  <c r="B123" i="12"/>
  <c r="A124" i="12"/>
  <c r="D124" i="12"/>
  <c r="E196" i="1"/>
  <c r="F196" i="1" s="1"/>
  <c r="G196" i="1" s="1"/>
  <c r="I196" i="1" s="1"/>
  <c r="G124" i="12"/>
  <c r="C124" i="12"/>
  <c r="H124" i="12"/>
  <c r="B124" i="12"/>
  <c r="A125" i="12"/>
  <c r="D125" i="12"/>
  <c r="E197" i="1"/>
  <c r="G125" i="12"/>
  <c r="C125" i="12"/>
  <c r="H125" i="12"/>
  <c r="B125" i="12"/>
  <c r="A126" i="12"/>
  <c r="D126" i="12"/>
  <c r="E200" i="1"/>
  <c r="F200" i="1" s="1"/>
  <c r="G200" i="1" s="1"/>
  <c r="I200" i="1" s="1"/>
  <c r="G126" i="12"/>
  <c r="C126" i="12"/>
  <c r="H126" i="12"/>
  <c r="B126" i="12"/>
  <c r="A127" i="12"/>
  <c r="D127" i="12"/>
  <c r="E202" i="1"/>
  <c r="G127" i="12"/>
  <c r="C127" i="12"/>
  <c r="H127" i="12"/>
  <c r="B127" i="12"/>
  <c r="A128" i="12"/>
  <c r="D128" i="12"/>
  <c r="E205" i="1"/>
  <c r="G128" i="12"/>
  <c r="C128" i="12"/>
  <c r="H128" i="12"/>
  <c r="B128" i="12"/>
  <c r="A129" i="12"/>
  <c r="D129" i="12"/>
  <c r="E206" i="1"/>
  <c r="F206" i="1" s="1"/>
  <c r="G206" i="1" s="1"/>
  <c r="I206" i="1" s="1"/>
  <c r="G129" i="12"/>
  <c r="C129" i="12"/>
  <c r="H129" i="12"/>
  <c r="B129" i="12"/>
  <c r="A130" i="12"/>
  <c r="D130" i="12"/>
  <c r="E207" i="1"/>
  <c r="E130" i="12" s="1"/>
  <c r="G130" i="12"/>
  <c r="C130" i="12"/>
  <c r="H130" i="12"/>
  <c r="B130" i="12"/>
  <c r="A131" i="12"/>
  <c r="D131" i="12"/>
  <c r="E208" i="1"/>
  <c r="G131" i="12"/>
  <c r="C131" i="12"/>
  <c r="H131" i="12"/>
  <c r="B131" i="12"/>
  <c r="A132" i="12"/>
  <c r="D132" i="12"/>
  <c r="E210" i="1"/>
  <c r="F210" i="1" s="1"/>
  <c r="G132" i="12"/>
  <c r="C132" i="12"/>
  <c r="H132" i="12"/>
  <c r="B132" i="12"/>
  <c r="A133" i="12"/>
  <c r="D133" i="12"/>
  <c r="E211" i="1"/>
  <c r="F211" i="1" s="1"/>
  <c r="G211" i="1" s="1"/>
  <c r="I211" i="1" s="1"/>
  <c r="G133" i="12"/>
  <c r="C133" i="12"/>
  <c r="H133" i="12"/>
  <c r="B133" i="12"/>
  <c r="A134" i="12"/>
  <c r="D134" i="12"/>
  <c r="E212" i="1"/>
  <c r="G134" i="12"/>
  <c r="C134" i="12"/>
  <c r="H134" i="12"/>
  <c r="B134" i="12"/>
  <c r="A135" i="12"/>
  <c r="D135" i="12"/>
  <c r="E214" i="1"/>
  <c r="G135" i="12"/>
  <c r="C135" i="12"/>
  <c r="H135" i="12"/>
  <c r="B135" i="12"/>
  <c r="A136" i="12"/>
  <c r="D136" i="12"/>
  <c r="E215" i="1"/>
  <c r="G136" i="12"/>
  <c r="C136" i="12"/>
  <c r="H136" i="12"/>
  <c r="B136" i="12"/>
  <c r="A137" i="12"/>
  <c r="D137" i="12"/>
  <c r="E216" i="1"/>
  <c r="F216" i="1" s="1"/>
  <c r="G137" i="12"/>
  <c r="C137" i="12"/>
  <c r="H137" i="12"/>
  <c r="B137" i="12"/>
  <c r="A138" i="12"/>
  <c r="D138" i="12"/>
  <c r="E217" i="1"/>
  <c r="F217" i="1" s="1"/>
  <c r="G138" i="12"/>
  <c r="C138" i="12"/>
  <c r="H138" i="12"/>
  <c r="B138" i="12"/>
  <c r="A139" i="12"/>
  <c r="D139" i="12"/>
  <c r="E218" i="1"/>
  <c r="G139" i="12"/>
  <c r="C139" i="12"/>
  <c r="H139" i="12"/>
  <c r="B139" i="12"/>
  <c r="A140" i="12"/>
  <c r="D140" i="12"/>
  <c r="E219" i="1"/>
  <c r="F219" i="1" s="1"/>
  <c r="G140" i="12"/>
  <c r="C140" i="12"/>
  <c r="H140" i="12"/>
  <c r="B140" i="12"/>
  <c r="A141" i="12"/>
  <c r="D141" i="12"/>
  <c r="E221" i="1"/>
  <c r="E141" i="12" s="1"/>
  <c r="G141" i="12"/>
  <c r="C141" i="12"/>
  <c r="H141" i="12"/>
  <c r="B141" i="12"/>
  <c r="A142" i="12"/>
  <c r="D142" i="12"/>
  <c r="E224" i="1"/>
  <c r="E142" i="12" s="1"/>
  <c r="G142" i="12"/>
  <c r="C142" i="12"/>
  <c r="H142" i="12"/>
  <c r="B142" i="12"/>
  <c r="A143" i="12"/>
  <c r="D143" i="12"/>
  <c r="E225" i="1"/>
  <c r="E143" i="12" s="1"/>
  <c r="G143" i="12"/>
  <c r="C143" i="12"/>
  <c r="H143" i="12"/>
  <c r="B143" i="12"/>
  <c r="A144" i="12"/>
  <c r="D144" i="12"/>
  <c r="E227" i="1"/>
  <c r="G144" i="12"/>
  <c r="C144" i="12"/>
  <c r="H144" i="12"/>
  <c r="B144" i="12"/>
  <c r="A145" i="12"/>
  <c r="D145" i="12"/>
  <c r="E228" i="1"/>
  <c r="F228" i="1" s="1"/>
  <c r="G228" i="1" s="1"/>
  <c r="I228" i="1" s="1"/>
  <c r="G145" i="12"/>
  <c r="C145" i="12"/>
  <c r="H145" i="12"/>
  <c r="B145" i="12"/>
  <c r="A146" i="12"/>
  <c r="D146" i="12"/>
  <c r="E229" i="1"/>
  <c r="E146" i="12" s="1"/>
  <c r="G146" i="12"/>
  <c r="C146" i="12"/>
  <c r="H146" i="12"/>
  <c r="B146" i="12"/>
  <c r="A147" i="12"/>
  <c r="D147" i="12"/>
  <c r="E230" i="1"/>
  <c r="G147" i="12"/>
  <c r="C147" i="12"/>
  <c r="H147" i="12"/>
  <c r="B147" i="12"/>
  <c r="A148" i="12"/>
  <c r="D148" i="12"/>
  <c r="E231" i="1"/>
  <c r="F231" i="1" s="1"/>
  <c r="G231" i="1" s="1"/>
  <c r="I231" i="1" s="1"/>
  <c r="G148" i="12"/>
  <c r="C148" i="12"/>
  <c r="H148" i="12"/>
  <c r="B148" i="12"/>
  <c r="A149" i="12"/>
  <c r="D149" i="12"/>
  <c r="E232" i="1"/>
  <c r="E149" i="12" s="1"/>
  <c r="G149" i="12"/>
  <c r="C149" i="12"/>
  <c r="H149" i="12"/>
  <c r="B149" i="12"/>
  <c r="A150" i="12"/>
  <c r="D150" i="12"/>
  <c r="E233" i="1"/>
  <c r="E150" i="12" s="1"/>
  <c r="G150" i="12"/>
  <c r="C150" i="12"/>
  <c r="H150" i="12"/>
  <c r="B150" i="12"/>
  <c r="A151" i="12"/>
  <c r="D151" i="12"/>
  <c r="E234" i="1"/>
  <c r="E151" i="12" s="1"/>
  <c r="G151" i="12"/>
  <c r="C151" i="12"/>
  <c r="H151" i="12"/>
  <c r="B151" i="12"/>
  <c r="A152" i="12"/>
  <c r="D152" i="12"/>
  <c r="E236" i="1"/>
  <c r="F236" i="1" s="1"/>
  <c r="G152" i="12"/>
  <c r="C152" i="12"/>
  <c r="H152" i="12"/>
  <c r="B152" i="12"/>
  <c r="A153" i="12"/>
  <c r="D153" i="12"/>
  <c r="E237" i="1"/>
  <c r="F237" i="1" s="1"/>
  <c r="G153" i="12"/>
  <c r="C153" i="12"/>
  <c r="H153" i="12"/>
  <c r="B153" i="12"/>
  <c r="A154" i="12"/>
  <c r="D154" i="12"/>
  <c r="E238" i="1"/>
  <c r="E154" i="12" s="1"/>
  <c r="G154" i="12"/>
  <c r="C154" i="12"/>
  <c r="H154" i="12"/>
  <c r="B154" i="12"/>
  <c r="A155" i="12"/>
  <c r="D155" i="12"/>
  <c r="E239" i="1"/>
  <c r="G155" i="12"/>
  <c r="C155" i="12"/>
  <c r="H155" i="12"/>
  <c r="B155" i="12"/>
  <c r="A156" i="12"/>
  <c r="D156" i="12"/>
  <c r="E240" i="1"/>
  <c r="F240" i="1" s="1"/>
  <c r="G240" i="1" s="1"/>
  <c r="I240" i="1" s="1"/>
  <c r="G156" i="12"/>
  <c r="C156" i="12"/>
  <c r="H156" i="12"/>
  <c r="B156" i="12"/>
  <c r="A157" i="12"/>
  <c r="D157" i="12"/>
  <c r="E241" i="1"/>
  <c r="E157" i="12" s="1"/>
  <c r="G157" i="12"/>
  <c r="C157" i="12"/>
  <c r="H157" i="12"/>
  <c r="B157" i="12"/>
  <c r="A158" i="12"/>
  <c r="D158" i="12"/>
  <c r="E242" i="1"/>
  <c r="E158" i="12" s="1"/>
  <c r="G158" i="12"/>
  <c r="C158" i="12"/>
  <c r="H158" i="12"/>
  <c r="B158" i="12"/>
  <c r="A159" i="12"/>
  <c r="D159" i="12"/>
  <c r="E243" i="1"/>
  <c r="G159" i="12"/>
  <c r="C159" i="12"/>
  <c r="H159" i="12"/>
  <c r="B159" i="12"/>
  <c r="A160" i="12"/>
  <c r="D160" i="12"/>
  <c r="E244" i="1"/>
  <c r="E160" i="12" s="1"/>
  <c r="G160" i="12"/>
  <c r="C160" i="12"/>
  <c r="H160" i="12"/>
  <c r="B160" i="12"/>
  <c r="A161" i="12"/>
  <c r="G161" i="12"/>
  <c r="C161" i="12"/>
  <c r="D161" i="12"/>
  <c r="E245" i="1"/>
  <c r="F245" i="1" s="1"/>
  <c r="G245" i="1" s="1"/>
  <c r="I245" i="1" s="1"/>
  <c r="H161" i="12"/>
  <c r="B161" i="12"/>
  <c r="A162" i="12"/>
  <c r="D162" i="12"/>
  <c r="E246" i="1"/>
  <c r="G162" i="12"/>
  <c r="C162" i="12"/>
  <c r="E162" i="12"/>
  <c r="H162" i="12"/>
  <c r="B162" i="12"/>
  <c r="A163" i="12"/>
  <c r="D163" i="12"/>
  <c r="E247" i="1"/>
  <c r="G163" i="12"/>
  <c r="C163" i="12"/>
  <c r="H163" i="12"/>
  <c r="B163" i="12"/>
  <c r="A164" i="12"/>
  <c r="D164" i="12"/>
  <c r="E248" i="1"/>
  <c r="F248" i="1" s="1"/>
  <c r="G164" i="12"/>
  <c r="C164" i="12"/>
  <c r="H164" i="12"/>
  <c r="B164" i="12"/>
  <c r="A165" i="12"/>
  <c r="D165" i="12"/>
  <c r="E249" i="1"/>
  <c r="E165" i="12" s="1"/>
  <c r="G165" i="12"/>
  <c r="C165" i="12"/>
  <c r="H165" i="12"/>
  <c r="B165" i="12"/>
  <c r="A166" i="12"/>
  <c r="D166" i="12"/>
  <c r="E250" i="1"/>
  <c r="E166" i="12" s="1"/>
  <c r="G166" i="12"/>
  <c r="C166" i="12"/>
  <c r="H166" i="12"/>
  <c r="B166" i="12"/>
  <c r="A167" i="12"/>
  <c r="D167" i="12"/>
  <c r="E251" i="1"/>
  <c r="E167" i="12" s="1"/>
  <c r="G167" i="12"/>
  <c r="C167" i="12"/>
  <c r="H167" i="12"/>
  <c r="B167" i="12"/>
  <c r="A168" i="12"/>
  <c r="D168" i="12"/>
  <c r="E252" i="1"/>
  <c r="G168" i="12"/>
  <c r="C168" i="12"/>
  <c r="H168" i="12"/>
  <c r="B168" i="12"/>
  <c r="A169" i="12"/>
  <c r="D169" i="12"/>
  <c r="E256" i="1"/>
  <c r="G169" i="12"/>
  <c r="C169" i="12"/>
  <c r="H169" i="12"/>
  <c r="B169" i="12"/>
  <c r="A170" i="12"/>
  <c r="D170" i="12"/>
  <c r="E259" i="1"/>
  <c r="F259" i="1" s="1"/>
  <c r="G259" i="1" s="1"/>
  <c r="I259" i="1" s="1"/>
  <c r="G170" i="12"/>
  <c r="C170" i="12"/>
  <c r="H170" i="12"/>
  <c r="B170" i="12"/>
  <c r="A171" i="12"/>
  <c r="D171" i="12"/>
  <c r="E267" i="1"/>
  <c r="G171" i="12"/>
  <c r="C171" i="12"/>
  <c r="H171" i="12"/>
  <c r="B171" i="12"/>
  <c r="A172" i="12"/>
  <c r="D172" i="12"/>
  <c r="E271" i="1"/>
  <c r="F271" i="1" s="1"/>
  <c r="G271" i="1" s="1"/>
  <c r="I271" i="1" s="1"/>
  <c r="G172" i="12"/>
  <c r="C172" i="12"/>
  <c r="H172" i="12"/>
  <c r="B172" i="12"/>
  <c r="A173" i="12"/>
  <c r="D173" i="12"/>
  <c r="E275" i="1"/>
  <c r="G173" i="12"/>
  <c r="C173" i="12"/>
  <c r="H173" i="12"/>
  <c r="B173" i="12"/>
  <c r="A174" i="12"/>
  <c r="D174" i="12"/>
  <c r="E276" i="1"/>
  <c r="E174" i="12" s="1"/>
  <c r="G174" i="12"/>
  <c r="C174" i="12"/>
  <c r="H174" i="12"/>
  <c r="B174" i="12"/>
  <c r="A175" i="12"/>
  <c r="D175" i="12"/>
  <c r="E280" i="1"/>
  <c r="F280" i="1" s="1"/>
  <c r="G280" i="1" s="1"/>
  <c r="I280" i="1" s="1"/>
  <c r="G175" i="12"/>
  <c r="C175" i="12"/>
  <c r="H175" i="12"/>
  <c r="B175" i="12"/>
  <c r="A176" i="12"/>
  <c r="D176" i="12"/>
  <c r="E281" i="1"/>
  <c r="E176" i="12" s="1"/>
  <c r="G176" i="12"/>
  <c r="C176" i="12"/>
  <c r="H176" i="12"/>
  <c r="B176" i="12"/>
  <c r="A177" i="12"/>
  <c r="G177" i="12"/>
  <c r="C177" i="12"/>
  <c r="D177" i="12"/>
  <c r="E282" i="1"/>
  <c r="E177" i="12" s="1"/>
  <c r="H177" i="12"/>
  <c r="B177" i="12"/>
  <c r="A178" i="12"/>
  <c r="D178" i="12"/>
  <c r="E283" i="1"/>
  <c r="E178" i="12" s="1"/>
  <c r="G178" i="12"/>
  <c r="C178" i="12"/>
  <c r="H178" i="12"/>
  <c r="B178" i="12"/>
  <c r="A179" i="12"/>
  <c r="D179" i="12"/>
  <c r="E284" i="1"/>
  <c r="E179" i="12" s="1"/>
  <c r="G179" i="12"/>
  <c r="C179" i="12"/>
  <c r="H179" i="12"/>
  <c r="B179" i="12"/>
  <c r="A180" i="12"/>
  <c r="D180" i="12"/>
  <c r="E285" i="1"/>
  <c r="F285" i="1" s="1"/>
  <c r="G180" i="12"/>
  <c r="C180" i="12"/>
  <c r="H180" i="12"/>
  <c r="B180" i="12"/>
  <c r="A181" i="12"/>
  <c r="D181" i="12"/>
  <c r="E286" i="1"/>
  <c r="E181" i="12" s="1"/>
  <c r="G181" i="12"/>
  <c r="C181" i="12"/>
  <c r="H181" i="12"/>
  <c r="B181" i="12"/>
  <c r="A182" i="12"/>
  <c r="D182" i="12"/>
  <c r="E288" i="1"/>
  <c r="E182" i="12" s="1"/>
  <c r="G182" i="12"/>
  <c r="C182" i="12"/>
  <c r="H182" i="12"/>
  <c r="B182" i="12"/>
  <c r="A183" i="12"/>
  <c r="G183" i="12"/>
  <c r="C183" i="12"/>
  <c r="D183" i="12"/>
  <c r="E289" i="1"/>
  <c r="H183" i="12"/>
  <c r="B183" i="12"/>
  <c r="A184" i="12"/>
  <c r="D184" i="12"/>
  <c r="E290" i="1"/>
  <c r="G184" i="12"/>
  <c r="C184" i="12"/>
  <c r="H184" i="12"/>
  <c r="B184" i="12"/>
  <c r="A185" i="12"/>
  <c r="D185" i="12"/>
  <c r="E291" i="1"/>
  <c r="F291" i="1" s="1"/>
  <c r="G291" i="1" s="1"/>
  <c r="I291" i="1" s="1"/>
  <c r="G185" i="12"/>
  <c r="C185" i="12"/>
  <c r="H185" i="12"/>
  <c r="B185" i="12"/>
  <c r="A186" i="12"/>
  <c r="D186" i="12"/>
  <c r="E292" i="1"/>
  <c r="E186" i="12" s="1"/>
  <c r="G186" i="12"/>
  <c r="C186" i="12"/>
  <c r="H186" i="12"/>
  <c r="B186" i="12"/>
  <c r="A187" i="12"/>
  <c r="D187" i="12"/>
  <c r="E293" i="1"/>
  <c r="G187" i="12"/>
  <c r="C187" i="12"/>
  <c r="H187" i="12"/>
  <c r="B187" i="12"/>
  <c r="A188" i="12"/>
  <c r="D188" i="12"/>
  <c r="E294" i="1"/>
  <c r="G188" i="12"/>
  <c r="C188" i="12"/>
  <c r="H188" i="12"/>
  <c r="B188" i="12"/>
  <c r="A189" i="12"/>
  <c r="D189" i="12"/>
  <c r="E295" i="1"/>
  <c r="E189" i="12" s="1"/>
  <c r="G189" i="12"/>
  <c r="C189" i="12"/>
  <c r="H189" i="12"/>
  <c r="B189" i="12"/>
  <c r="A190" i="12"/>
  <c r="H190" i="12"/>
  <c r="B190" i="12"/>
  <c r="D190" i="12"/>
  <c r="E296" i="1"/>
  <c r="G190" i="12"/>
  <c r="C190" i="12"/>
  <c r="A191" i="12"/>
  <c r="H191" i="12"/>
  <c r="B191" i="12"/>
  <c r="D191" i="12"/>
  <c r="E297" i="1"/>
  <c r="F297" i="1" s="1"/>
  <c r="G297" i="1" s="1"/>
  <c r="I297" i="1" s="1"/>
  <c r="G191" i="12"/>
  <c r="C191" i="12"/>
  <c r="A192" i="12"/>
  <c r="D192" i="12"/>
  <c r="E300" i="1"/>
  <c r="F300" i="1" s="1"/>
  <c r="G300" i="1" s="1"/>
  <c r="I300" i="1" s="1"/>
  <c r="G192" i="12"/>
  <c r="C192" i="12"/>
  <c r="H192" i="12"/>
  <c r="B192" i="12"/>
  <c r="A193" i="12"/>
  <c r="D193" i="12"/>
  <c r="E301" i="1"/>
  <c r="E193" i="12" s="1"/>
  <c r="G193" i="12"/>
  <c r="C193" i="12"/>
  <c r="H193" i="12"/>
  <c r="B193" i="12"/>
  <c r="A194" i="12"/>
  <c r="D194" i="12"/>
  <c r="E304" i="1"/>
  <c r="F304" i="1" s="1"/>
  <c r="G194" i="12"/>
  <c r="C194" i="12"/>
  <c r="H194" i="12"/>
  <c r="B194" i="12"/>
  <c r="A195" i="12"/>
  <c r="D195" i="12"/>
  <c r="E306" i="1"/>
  <c r="E195" i="12" s="1"/>
  <c r="G195" i="12"/>
  <c r="C195" i="12"/>
  <c r="H195" i="12"/>
  <c r="B195" i="12"/>
  <c r="A196" i="12"/>
  <c r="D196" i="12"/>
  <c r="E308" i="1"/>
  <c r="F308" i="1" s="1"/>
  <c r="G308" i="1" s="1"/>
  <c r="G196" i="12"/>
  <c r="C196" i="12"/>
  <c r="H196" i="12"/>
  <c r="B196" i="12"/>
  <c r="A197" i="12"/>
  <c r="D197" i="12"/>
  <c r="E309" i="1"/>
  <c r="E197" i="12" s="1"/>
  <c r="G197" i="12"/>
  <c r="C197" i="12"/>
  <c r="H197" i="12"/>
  <c r="B197" i="12"/>
  <c r="A198" i="12"/>
  <c r="D198" i="12"/>
  <c r="E312" i="1"/>
  <c r="G198" i="12"/>
  <c r="C198" i="12"/>
  <c r="H198" i="12"/>
  <c r="B198" i="12"/>
  <c r="A199" i="12"/>
  <c r="D199" i="12"/>
  <c r="E314" i="1"/>
  <c r="E199" i="12" s="1"/>
  <c r="G199" i="12"/>
  <c r="C199" i="12"/>
  <c r="H199" i="12"/>
  <c r="B199" i="12"/>
  <c r="A200" i="12"/>
  <c r="D200" i="12"/>
  <c r="E315" i="1"/>
  <c r="F315" i="1" s="1"/>
  <c r="G315" i="1" s="1"/>
  <c r="I315" i="1" s="1"/>
  <c r="G200" i="12"/>
  <c r="C200" i="12"/>
  <c r="H200" i="12"/>
  <c r="B200" i="12"/>
  <c r="A201" i="12"/>
  <c r="H201" i="12"/>
  <c r="B201" i="12"/>
  <c r="D201" i="12"/>
  <c r="E316" i="1"/>
  <c r="E201" i="12" s="1"/>
  <c r="G201" i="12"/>
  <c r="C201" i="12"/>
  <c r="A202" i="12"/>
  <c r="H202" i="12"/>
  <c r="B202" i="12"/>
  <c r="D202" i="12"/>
  <c r="E317" i="1"/>
  <c r="F317" i="1" s="1"/>
  <c r="G202" i="12"/>
  <c r="C202" i="12"/>
  <c r="A203" i="12"/>
  <c r="D203" i="12"/>
  <c r="E318" i="1"/>
  <c r="E203" i="12" s="1"/>
  <c r="G203" i="12"/>
  <c r="C203" i="12"/>
  <c r="H203" i="12"/>
  <c r="B203" i="12"/>
  <c r="A204" i="12"/>
  <c r="D204" i="12"/>
  <c r="E319" i="1"/>
  <c r="F319" i="1" s="1"/>
  <c r="G319" i="1" s="1"/>
  <c r="I319" i="1" s="1"/>
  <c r="G204" i="12"/>
  <c r="C204" i="12"/>
  <c r="H204" i="12"/>
  <c r="B204" i="12"/>
  <c r="A205" i="12"/>
  <c r="D205" i="12"/>
  <c r="E322" i="1"/>
  <c r="G205" i="12"/>
  <c r="C205" i="12"/>
  <c r="H205" i="12"/>
  <c r="B205" i="12"/>
  <c r="A206" i="12"/>
  <c r="D206" i="12"/>
  <c r="E324" i="1"/>
  <c r="F324" i="1" s="1"/>
  <c r="G324" i="1" s="1"/>
  <c r="I324" i="1" s="1"/>
  <c r="G206" i="12"/>
  <c r="C206" i="12"/>
  <c r="H206" i="12"/>
  <c r="B206" i="12"/>
  <c r="A207" i="12"/>
  <c r="H207" i="12"/>
  <c r="B207" i="12"/>
  <c r="D207" i="12"/>
  <c r="E325" i="1"/>
  <c r="E207" i="12" s="1"/>
  <c r="G207" i="12"/>
  <c r="C207" i="12"/>
  <c r="A208" i="12"/>
  <c r="D208" i="12"/>
  <c r="E326" i="1"/>
  <c r="G208" i="12"/>
  <c r="C208" i="12"/>
  <c r="H208" i="12"/>
  <c r="B208" i="12"/>
  <c r="A209" i="12"/>
  <c r="H209" i="12"/>
  <c r="B209" i="12"/>
  <c r="D209" i="12"/>
  <c r="E328" i="1"/>
  <c r="E209" i="12" s="1"/>
  <c r="G209" i="12"/>
  <c r="C209" i="12"/>
  <c r="A210" i="12"/>
  <c r="H210" i="12"/>
  <c r="B210" i="12"/>
  <c r="D210" i="12"/>
  <c r="E329" i="1"/>
  <c r="F329" i="1" s="1"/>
  <c r="G329" i="1" s="1"/>
  <c r="I329" i="1" s="1"/>
  <c r="G210" i="12"/>
  <c r="C210" i="12"/>
  <c r="A211" i="12"/>
  <c r="H211" i="12"/>
  <c r="B211" i="12"/>
  <c r="D211" i="12"/>
  <c r="E330" i="1"/>
  <c r="E211" i="12" s="1"/>
  <c r="G211" i="12"/>
  <c r="C211" i="12"/>
  <c r="A212" i="12"/>
  <c r="H212" i="12"/>
  <c r="B212" i="12"/>
  <c r="D212" i="12"/>
  <c r="E331" i="1"/>
  <c r="F331" i="1" s="1"/>
  <c r="G212" i="12"/>
  <c r="C212" i="12"/>
  <c r="A213" i="12"/>
  <c r="H213" i="12"/>
  <c r="B213" i="12"/>
  <c r="D213" i="12"/>
  <c r="E335" i="1"/>
  <c r="E213" i="12" s="1"/>
  <c r="G213" i="12"/>
  <c r="C213" i="12"/>
  <c r="A214" i="12"/>
  <c r="D214" i="12"/>
  <c r="E336" i="1"/>
  <c r="G214" i="12"/>
  <c r="C214" i="12"/>
  <c r="H214" i="12"/>
  <c r="B214" i="12"/>
  <c r="A215" i="12"/>
  <c r="D215" i="12"/>
  <c r="E337" i="1"/>
  <c r="E215" i="12" s="1"/>
  <c r="G215" i="12"/>
  <c r="C215" i="12"/>
  <c r="H215" i="12"/>
  <c r="B215" i="12"/>
  <c r="A216" i="12"/>
  <c r="D216" i="12"/>
  <c r="E339" i="1"/>
  <c r="G216" i="12"/>
  <c r="C216" i="12"/>
  <c r="H216" i="12"/>
  <c r="B216" i="12"/>
  <c r="A217" i="12"/>
  <c r="D217" i="12"/>
  <c r="E340" i="1"/>
  <c r="E217" i="12" s="1"/>
  <c r="G217" i="12"/>
  <c r="C217" i="12"/>
  <c r="H217" i="12"/>
  <c r="B217" i="12"/>
  <c r="A218" i="12"/>
  <c r="D218" i="12"/>
  <c r="E341" i="1"/>
  <c r="G218" i="12"/>
  <c r="C218" i="12"/>
  <c r="H218" i="12"/>
  <c r="B218" i="12"/>
  <c r="A219" i="12"/>
  <c r="H219" i="12"/>
  <c r="B219" i="12"/>
  <c r="D219" i="12"/>
  <c r="E343" i="1"/>
  <c r="F343" i="1" s="1"/>
  <c r="G343" i="1" s="1"/>
  <c r="I343" i="1" s="1"/>
  <c r="G219" i="12"/>
  <c r="C219" i="12"/>
  <c r="A220" i="12"/>
  <c r="D220" i="12"/>
  <c r="E344" i="1"/>
  <c r="F344" i="1" s="1"/>
  <c r="G344" i="1" s="1"/>
  <c r="I344" i="1" s="1"/>
  <c r="G220" i="12"/>
  <c r="C220" i="12"/>
  <c r="H220" i="12"/>
  <c r="B220" i="12"/>
  <c r="A221" i="12"/>
  <c r="D221" i="12"/>
  <c r="E348" i="1"/>
  <c r="F348" i="1" s="1"/>
  <c r="G348" i="1" s="1"/>
  <c r="I348" i="1" s="1"/>
  <c r="G221" i="12"/>
  <c r="C221" i="12"/>
  <c r="H221" i="12"/>
  <c r="B221" i="12"/>
  <c r="A222" i="12"/>
  <c r="D222" i="12"/>
  <c r="E350" i="1"/>
  <c r="E222" i="12" s="1"/>
  <c r="G222" i="12"/>
  <c r="C222" i="12"/>
  <c r="H222" i="12"/>
  <c r="B222" i="12"/>
  <c r="A223" i="12"/>
  <c r="D223" i="12"/>
  <c r="E351" i="1"/>
  <c r="F351" i="1" s="1"/>
  <c r="G351" i="1" s="1"/>
  <c r="I351" i="1" s="1"/>
  <c r="G223" i="12"/>
  <c r="C223" i="12"/>
  <c r="H223" i="12"/>
  <c r="B223" i="12"/>
  <c r="A224" i="12"/>
  <c r="D224" i="12"/>
  <c r="E353" i="1"/>
  <c r="F353" i="1" s="1"/>
  <c r="G353" i="1" s="1"/>
  <c r="I353" i="1" s="1"/>
  <c r="G224" i="12"/>
  <c r="C224" i="12"/>
  <c r="H224" i="12"/>
  <c r="B224" i="12"/>
  <c r="A225" i="12"/>
  <c r="H225" i="12"/>
  <c r="B225" i="12"/>
  <c r="D225" i="12"/>
  <c r="E354" i="1"/>
  <c r="E225" i="12" s="1"/>
  <c r="G225" i="12"/>
  <c r="C225" i="12"/>
  <c r="A226" i="12"/>
  <c r="H226" i="12"/>
  <c r="B226" i="12"/>
  <c r="D226" i="12"/>
  <c r="E355" i="1"/>
  <c r="F355" i="1" s="1"/>
  <c r="G355" i="1" s="1"/>
  <c r="G226" i="12"/>
  <c r="C226" i="12"/>
  <c r="A227" i="12"/>
  <c r="H227" i="12"/>
  <c r="B227" i="12"/>
  <c r="D227" i="12"/>
  <c r="E356" i="1"/>
  <c r="E227" i="12" s="1"/>
  <c r="G227" i="12"/>
  <c r="C227" i="12"/>
  <c r="A228" i="12"/>
  <c r="H228" i="12"/>
  <c r="B228" i="12"/>
  <c r="D228" i="12"/>
  <c r="E357" i="1"/>
  <c r="F357" i="1" s="1"/>
  <c r="G357" i="1" s="1"/>
  <c r="I357" i="1" s="1"/>
  <c r="G228" i="12"/>
  <c r="C228" i="12"/>
  <c r="A229" i="12"/>
  <c r="H229" i="12"/>
  <c r="B229" i="12"/>
  <c r="D229" i="12"/>
  <c r="E361" i="1"/>
  <c r="E229" i="12" s="1"/>
  <c r="G229" i="12"/>
  <c r="C229" i="12"/>
  <c r="A230" i="12"/>
  <c r="D230" i="12"/>
  <c r="E365" i="1"/>
  <c r="F365" i="1" s="1"/>
  <c r="G365" i="1" s="1"/>
  <c r="I365" i="1" s="1"/>
  <c r="G230" i="12"/>
  <c r="C230" i="12"/>
  <c r="H230" i="12"/>
  <c r="B230" i="12"/>
  <c r="A231" i="12"/>
  <c r="D231" i="12"/>
  <c r="E366" i="1"/>
  <c r="G231" i="12"/>
  <c r="C231" i="12"/>
  <c r="H231" i="12"/>
  <c r="B231" i="12"/>
  <c r="A232" i="12"/>
  <c r="D232" i="12"/>
  <c r="E372" i="1"/>
  <c r="G232" i="12"/>
  <c r="C232" i="12"/>
  <c r="H232" i="12"/>
  <c r="B232" i="12"/>
  <c r="A233" i="12"/>
  <c r="H233" i="12"/>
  <c r="B233" i="12"/>
  <c r="D233" i="12"/>
  <c r="E375" i="1"/>
  <c r="G233" i="12"/>
  <c r="C233" i="12"/>
  <c r="A234" i="12"/>
  <c r="H234" i="12"/>
  <c r="B234" i="12"/>
  <c r="D234" i="12"/>
  <c r="E376" i="1"/>
  <c r="G234" i="12"/>
  <c r="C234" i="12"/>
  <c r="A235" i="12"/>
  <c r="H235" i="12"/>
  <c r="B235" i="12"/>
  <c r="D235" i="12"/>
  <c r="E378" i="1"/>
  <c r="E235" i="12" s="1"/>
  <c r="G235" i="12"/>
  <c r="C235" i="12"/>
  <c r="A236" i="12"/>
  <c r="D236" i="12"/>
  <c r="E379" i="1"/>
  <c r="G236" i="12"/>
  <c r="C236" i="12"/>
  <c r="H236" i="12"/>
  <c r="B236" i="12"/>
  <c r="A237" i="12"/>
  <c r="D237" i="12"/>
  <c r="E381" i="1"/>
  <c r="E237" i="12" s="1"/>
  <c r="G237" i="12"/>
  <c r="C237" i="12"/>
  <c r="H237" i="12"/>
  <c r="B237" i="12"/>
  <c r="A238" i="12"/>
  <c r="D238" i="12"/>
  <c r="E382" i="1"/>
  <c r="F382" i="1" s="1"/>
  <c r="G238" i="12"/>
  <c r="C238" i="12"/>
  <c r="H238" i="12"/>
  <c r="B238" i="12"/>
  <c r="A239" i="12"/>
  <c r="D239" i="12"/>
  <c r="E383" i="1"/>
  <c r="E239" i="12" s="1"/>
  <c r="G239" i="12"/>
  <c r="C239" i="12"/>
  <c r="H239" i="12"/>
  <c r="B239" i="12"/>
  <c r="A240" i="12"/>
  <c r="H240" i="12"/>
  <c r="B240" i="12"/>
  <c r="D240" i="12"/>
  <c r="E384" i="1"/>
  <c r="G240" i="12"/>
  <c r="C240" i="12"/>
  <c r="A241" i="12"/>
  <c r="D241" i="12"/>
  <c r="E385" i="1"/>
  <c r="E241" i="12" s="1"/>
  <c r="G241" i="12"/>
  <c r="C241" i="12"/>
  <c r="H241" i="12"/>
  <c r="B241" i="12"/>
  <c r="A242" i="12"/>
  <c r="D242" i="12"/>
  <c r="E386" i="1"/>
  <c r="F386" i="1" s="1"/>
  <c r="G242" i="12"/>
  <c r="C242" i="12"/>
  <c r="H242" i="12"/>
  <c r="B242" i="12"/>
  <c r="A243" i="12"/>
  <c r="H243" i="12"/>
  <c r="B243" i="12"/>
  <c r="D243" i="12"/>
  <c r="E387" i="1"/>
  <c r="E243" i="12" s="1"/>
  <c r="G243" i="12"/>
  <c r="C243" i="12"/>
  <c r="A244" i="12"/>
  <c r="H244" i="12"/>
  <c r="B244" i="12"/>
  <c r="D244" i="12"/>
  <c r="E388" i="1"/>
  <c r="F388" i="1" s="1"/>
  <c r="G388" i="1" s="1"/>
  <c r="G244" i="12"/>
  <c r="C244" i="12"/>
  <c r="A245" i="12"/>
  <c r="D245" i="12"/>
  <c r="E389" i="1"/>
  <c r="E245" i="12" s="1"/>
  <c r="G245" i="12"/>
  <c r="C245" i="12"/>
  <c r="H245" i="12"/>
  <c r="B245" i="12"/>
  <c r="A246" i="12"/>
  <c r="D246" i="12"/>
  <c r="E390" i="1"/>
  <c r="G246" i="12"/>
  <c r="C246" i="12"/>
  <c r="H246" i="12"/>
  <c r="B246" i="12"/>
  <c r="A247" i="12"/>
  <c r="D247" i="12"/>
  <c r="E391" i="1"/>
  <c r="E247" i="12" s="1"/>
  <c r="G247" i="12"/>
  <c r="C247" i="12"/>
  <c r="H247" i="12"/>
  <c r="B247" i="12"/>
  <c r="A248" i="12"/>
  <c r="H248" i="12"/>
  <c r="B248" i="12"/>
  <c r="D248" i="12"/>
  <c r="E392" i="1"/>
  <c r="G248" i="12"/>
  <c r="C248" i="12"/>
  <c r="A249" i="12"/>
  <c r="H249" i="12"/>
  <c r="B249" i="12"/>
  <c r="D249" i="12"/>
  <c r="E393" i="1"/>
  <c r="E249" i="12" s="1"/>
  <c r="G249" i="12"/>
  <c r="C249" i="12"/>
  <c r="A250" i="12"/>
  <c r="H250" i="12"/>
  <c r="B250" i="12"/>
  <c r="D250" i="12"/>
  <c r="E395" i="1"/>
  <c r="F395" i="1" s="1"/>
  <c r="G395" i="1" s="1"/>
  <c r="I395" i="1" s="1"/>
  <c r="G250" i="12"/>
  <c r="C250" i="12"/>
  <c r="A251" i="12"/>
  <c r="H251" i="12"/>
  <c r="B251" i="12"/>
  <c r="D251" i="12"/>
  <c r="E396" i="1"/>
  <c r="E251" i="12" s="1"/>
  <c r="G251" i="12"/>
  <c r="C251" i="12"/>
  <c r="A252" i="12"/>
  <c r="D252" i="12"/>
  <c r="E397" i="1"/>
  <c r="G252" i="12"/>
  <c r="C252" i="12"/>
  <c r="H252" i="12"/>
  <c r="B252" i="12"/>
  <c r="A253" i="12"/>
  <c r="D253" i="12"/>
  <c r="E398" i="1"/>
  <c r="F398" i="1" s="1"/>
  <c r="G253" i="12"/>
  <c r="C253" i="12"/>
  <c r="H253" i="12"/>
  <c r="B253" i="12"/>
  <c r="A254" i="12"/>
  <c r="D254" i="12"/>
  <c r="E400" i="1"/>
  <c r="F400" i="1" s="1"/>
  <c r="G400" i="1" s="1"/>
  <c r="G254" i="12"/>
  <c r="C254" i="12"/>
  <c r="H254" i="12"/>
  <c r="B254" i="12"/>
  <c r="A255" i="12"/>
  <c r="D255" i="12"/>
  <c r="E401" i="1"/>
  <c r="G255" i="12"/>
  <c r="C255" i="12"/>
  <c r="H255" i="12"/>
  <c r="B255" i="12"/>
  <c r="A256" i="12"/>
  <c r="D256" i="12"/>
  <c r="E402" i="1"/>
  <c r="G256" i="12"/>
  <c r="C256" i="12"/>
  <c r="H256" i="12"/>
  <c r="B256" i="12"/>
  <c r="A257" i="12"/>
  <c r="D257" i="12"/>
  <c r="E403" i="1"/>
  <c r="G257" i="12"/>
  <c r="C257" i="12"/>
  <c r="H257" i="12"/>
  <c r="B257" i="12"/>
  <c r="A258" i="12"/>
  <c r="H258" i="12"/>
  <c r="B258" i="12"/>
  <c r="D258" i="12"/>
  <c r="E404" i="1"/>
  <c r="F404" i="1" s="1"/>
  <c r="G404" i="1" s="1"/>
  <c r="I404" i="1" s="1"/>
  <c r="G258" i="12"/>
  <c r="C258" i="12"/>
  <c r="A259" i="12"/>
  <c r="D259" i="12"/>
  <c r="E405" i="1"/>
  <c r="G259" i="12"/>
  <c r="C259" i="12"/>
  <c r="H259" i="12"/>
  <c r="B259" i="12"/>
  <c r="A260" i="12"/>
  <c r="D260" i="12"/>
  <c r="E406" i="1"/>
  <c r="G260" i="12"/>
  <c r="C260" i="12"/>
  <c r="H260" i="12"/>
  <c r="B260" i="12"/>
  <c r="A261" i="12"/>
  <c r="H261" i="12"/>
  <c r="B261" i="12"/>
  <c r="D261" i="12"/>
  <c r="E407" i="1"/>
  <c r="E261" i="12" s="1"/>
  <c r="G261" i="12"/>
  <c r="C261" i="12"/>
  <c r="A262" i="12"/>
  <c r="D262" i="12"/>
  <c r="E408" i="1"/>
  <c r="G262" i="12"/>
  <c r="C262" i="12"/>
  <c r="H262" i="12"/>
  <c r="B262" i="12"/>
  <c r="A263" i="12"/>
  <c r="D263" i="12"/>
  <c r="E409" i="1"/>
  <c r="G263" i="12"/>
  <c r="C263" i="12"/>
  <c r="H263" i="12"/>
  <c r="B263" i="12"/>
  <c r="A264" i="12"/>
  <c r="D264" i="12"/>
  <c r="E410" i="1"/>
  <c r="F410" i="1" s="1"/>
  <c r="G264" i="12"/>
  <c r="C264" i="12"/>
  <c r="H264" i="12"/>
  <c r="B264" i="12"/>
  <c r="A265" i="12"/>
  <c r="D265" i="12"/>
  <c r="E415" i="1"/>
  <c r="G265" i="12"/>
  <c r="C265" i="12"/>
  <c r="H265" i="12"/>
  <c r="B265" i="12"/>
  <c r="A266" i="12"/>
  <c r="D266" i="12"/>
  <c r="E416" i="1"/>
  <c r="F416" i="1" s="1"/>
  <c r="P416" i="1" s="1"/>
  <c r="G266" i="12"/>
  <c r="C266" i="12"/>
  <c r="H266" i="12"/>
  <c r="B266" i="12"/>
  <c r="A267" i="12"/>
  <c r="D267" i="12"/>
  <c r="E417" i="1"/>
  <c r="E267" i="12" s="1"/>
  <c r="G267" i="12"/>
  <c r="C267" i="12"/>
  <c r="H267" i="12"/>
  <c r="B267" i="12"/>
  <c r="A268" i="12"/>
  <c r="H268" i="12"/>
  <c r="B268" i="12"/>
  <c r="D268" i="12"/>
  <c r="E418" i="1"/>
  <c r="F418" i="1" s="1"/>
  <c r="G418" i="1" s="1"/>
  <c r="I418" i="1" s="1"/>
  <c r="G268" i="12"/>
  <c r="C268" i="12"/>
  <c r="A269" i="12"/>
  <c r="D269" i="12"/>
  <c r="E419" i="1"/>
  <c r="E269" i="12" s="1"/>
  <c r="G269" i="12"/>
  <c r="C269" i="12"/>
  <c r="H269" i="12"/>
  <c r="B269" i="12"/>
  <c r="A270" i="12"/>
  <c r="D270" i="12"/>
  <c r="E420" i="1"/>
  <c r="F420" i="1" s="1"/>
  <c r="G420" i="1" s="1"/>
  <c r="G270" i="12"/>
  <c r="C270" i="12"/>
  <c r="H270" i="12"/>
  <c r="B270" i="12"/>
  <c r="A271" i="12"/>
  <c r="H271" i="12"/>
  <c r="B271" i="12"/>
  <c r="D271" i="12"/>
  <c r="E421" i="1"/>
  <c r="G271" i="12"/>
  <c r="C271" i="12"/>
  <c r="A272" i="12"/>
  <c r="H272" i="12"/>
  <c r="B272" i="12"/>
  <c r="D272" i="12"/>
  <c r="E422" i="1"/>
  <c r="G272" i="12"/>
  <c r="C272" i="12"/>
  <c r="A273" i="12"/>
  <c r="D273" i="12"/>
  <c r="E423" i="1"/>
  <c r="E273" i="12" s="1"/>
  <c r="G273" i="12"/>
  <c r="C273" i="12"/>
  <c r="H273" i="12"/>
  <c r="B273" i="12"/>
  <c r="A274" i="12"/>
  <c r="D274" i="12"/>
  <c r="E424" i="1"/>
  <c r="F424" i="1" s="1"/>
  <c r="G424" i="1" s="1"/>
  <c r="I424" i="1" s="1"/>
  <c r="G274" i="12"/>
  <c r="C274" i="12"/>
  <c r="H274" i="12"/>
  <c r="B274" i="12"/>
  <c r="A275" i="12"/>
  <c r="D275" i="12"/>
  <c r="E425" i="1"/>
  <c r="E275" i="12" s="1"/>
  <c r="G275" i="12"/>
  <c r="C275" i="12"/>
  <c r="H275" i="12"/>
  <c r="B275" i="12"/>
  <c r="A276" i="12"/>
  <c r="D276" i="12"/>
  <c r="E426" i="1"/>
  <c r="F426" i="1" s="1"/>
  <c r="G426" i="1" s="1"/>
  <c r="I426" i="1" s="1"/>
  <c r="G276" i="12"/>
  <c r="C276" i="12"/>
  <c r="H276" i="12"/>
  <c r="B276" i="12"/>
  <c r="A277" i="12"/>
  <c r="H277" i="12"/>
  <c r="B277" i="12"/>
  <c r="D277" i="12"/>
  <c r="E427" i="1"/>
  <c r="F427" i="1" s="1"/>
  <c r="G427" i="1" s="1"/>
  <c r="I427" i="1" s="1"/>
  <c r="G277" i="12"/>
  <c r="C277" i="12"/>
  <c r="A278" i="12"/>
  <c r="H278" i="12"/>
  <c r="B278" i="12"/>
  <c r="D278" i="12"/>
  <c r="E428" i="1"/>
  <c r="F428" i="1" s="1"/>
  <c r="G428" i="1" s="1"/>
  <c r="I428" i="1" s="1"/>
  <c r="G278" i="12"/>
  <c r="C278" i="12"/>
  <c r="A279" i="12"/>
  <c r="H279" i="12"/>
  <c r="B279" i="12"/>
  <c r="D279" i="12"/>
  <c r="E429" i="1"/>
  <c r="E279" i="12" s="1"/>
  <c r="G279" i="12"/>
  <c r="C279" i="12"/>
  <c r="A280" i="12"/>
  <c r="D280" i="12"/>
  <c r="E430" i="1"/>
  <c r="F430" i="1" s="1"/>
  <c r="G430" i="1" s="1"/>
  <c r="G280" i="12"/>
  <c r="C280" i="12"/>
  <c r="H280" i="12"/>
  <c r="B280" i="12"/>
  <c r="A281" i="12"/>
  <c r="D281" i="12"/>
  <c r="E431" i="1"/>
  <c r="E281" i="12" s="1"/>
  <c r="G281" i="12"/>
  <c r="C281" i="12"/>
  <c r="H281" i="12"/>
  <c r="B281" i="12"/>
  <c r="A282" i="12"/>
  <c r="H282" i="12"/>
  <c r="B282" i="12"/>
  <c r="D282" i="12"/>
  <c r="E432" i="1"/>
  <c r="F432" i="1" s="1"/>
  <c r="P432" i="1" s="1"/>
  <c r="G282" i="12"/>
  <c r="C282" i="12"/>
  <c r="A283" i="12"/>
  <c r="D283" i="12"/>
  <c r="E433" i="1"/>
  <c r="G283" i="12"/>
  <c r="C283" i="12"/>
  <c r="H283" i="12"/>
  <c r="B283" i="12"/>
  <c r="A284" i="12"/>
  <c r="D284" i="12"/>
  <c r="E434" i="1"/>
  <c r="F434" i="1" s="1"/>
  <c r="G434" i="1" s="1"/>
  <c r="I434" i="1" s="1"/>
  <c r="G284" i="12"/>
  <c r="C284" i="12"/>
  <c r="H284" i="12"/>
  <c r="B284" i="12"/>
  <c r="A285" i="12"/>
  <c r="D285" i="12"/>
  <c r="E435" i="1"/>
  <c r="G285" i="12"/>
  <c r="C285" i="12"/>
  <c r="H285" i="12"/>
  <c r="B285" i="12"/>
  <c r="A286" i="12"/>
  <c r="D286" i="12"/>
  <c r="E436" i="1"/>
  <c r="F436" i="1"/>
  <c r="G286" i="12"/>
  <c r="C286" i="12"/>
  <c r="H286" i="12"/>
  <c r="B286" i="12"/>
  <c r="A287" i="12"/>
  <c r="D287" i="12"/>
  <c r="E437" i="1"/>
  <c r="G287" i="12"/>
  <c r="C287" i="12"/>
  <c r="H287" i="12"/>
  <c r="B287" i="12"/>
  <c r="A288" i="12"/>
  <c r="D288" i="12"/>
  <c r="E438" i="1"/>
  <c r="F438" i="1" s="1"/>
  <c r="G288" i="12"/>
  <c r="C288" i="12"/>
  <c r="H288" i="12"/>
  <c r="B288" i="12"/>
  <c r="A289" i="12"/>
  <c r="D289" i="12"/>
  <c r="E439" i="1"/>
  <c r="E289" i="12" s="1"/>
  <c r="G289" i="12"/>
  <c r="C289" i="12"/>
  <c r="H289" i="12"/>
  <c r="B289" i="12"/>
  <c r="A290" i="12"/>
  <c r="H290" i="12"/>
  <c r="B290" i="12"/>
  <c r="D290" i="12"/>
  <c r="E440" i="1"/>
  <c r="F440" i="1" s="1"/>
  <c r="G440" i="1" s="1"/>
  <c r="G290" i="12"/>
  <c r="C290" i="12"/>
  <c r="A291" i="12"/>
  <c r="H291" i="12"/>
  <c r="B291" i="12"/>
  <c r="D291" i="12"/>
  <c r="E441" i="1"/>
  <c r="E291" i="12" s="1"/>
  <c r="G291" i="12"/>
  <c r="C291" i="12"/>
  <c r="A292" i="12"/>
  <c r="H292" i="12"/>
  <c r="B292" i="12"/>
  <c r="D292" i="12"/>
  <c r="E442" i="1"/>
  <c r="F442" i="1" s="1"/>
  <c r="G442" i="1" s="1"/>
  <c r="I442" i="1" s="1"/>
  <c r="G292" i="12"/>
  <c r="C292" i="12"/>
  <c r="A293" i="12"/>
  <c r="H293" i="12"/>
  <c r="B293" i="12"/>
  <c r="D293" i="12"/>
  <c r="E443" i="1"/>
  <c r="E293" i="12" s="1"/>
  <c r="G293" i="12"/>
  <c r="C293" i="12"/>
  <c r="A294" i="12"/>
  <c r="D294" i="12"/>
  <c r="E444" i="1"/>
  <c r="G294" i="12"/>
  <c r="C294" i="12"/>
  <c r="H294" i="12"/>
  <c r="B294" i="12"/>
  <c r="A295" i="12"/>
  <c r="D295" i="12"/>
  <c r="E445" i="1"/>
  <c r="G295" i="12"/>
  <c r="C295" i="12"/>
  <c r="H295" i="12"/>
  <c r="B295" i="12"/>
  <c r="A296" i="12"/>
  <c r="D296" i="12"/>
  <c r="E446" i="1"/>
  <c r="F446" i="1" s="1"/>
  <c r="G446" i="1" s="1"/>
  <c r="I446" i="1" s="1"/>
  <c r="G296" i="12"/>
  <c r="C296" i="12"/>
  <c r="H296" i="12"/>
  <c r="B296" i="12"/>
  <c r="A297" i="12"/>
  <c r="H297" i="12"/>
  <c r="B297" i="12"/>
  <c r="D297" i="12"/>
  <c r="E447" i="1"/>
  <c r="G297" i="12"/>
  <c r="C297" i="12"/>
  <c r="A298" i="12"/>
  <c r="H298" i="12"/>
  <c r="B298" i="12"/>
  <c r="D298" i="12"/>
  <c r="E448" i="1"/>
  <c r="F448" i="1" s="1"/>
  <c r="G448" i="1" s="1"/>
  <c r="I448" i="1" s="1"/>
  <c r="G298" i="12"/>
  <c r="C298" i="12"/>
  <c r="A299" i="12"/>
  <c r="H299" i="12"/>
  <c r="B299" i="12"/>
  <c r="D299" i="12"/>
  <c r="E449" i="1"/>
  <c r="E299" i="12" s="1"/>
  <c r="G299" i="12"/>
  <c r="C299" i="12"/>
  <c r="A300" i="12"/>
  <c r="H300" i="12"/>
  <c r="B300" i="12"/>
  <c r="D300" i="12"/>
  <c r="E450" i="1"/>
  <c r="F450" i="1" s="1"/>
  <c r="G450" i="1" s="1"/>
  <c r="I450" i="1" s="1"/>
  <c r="G300" i="12"/>
  <c r="C300" i="12"/>
  <c r="A301" i="12"/>
  <c r="H301" i="12"/>
  <c r="B301" i="12"/>
  <c r="D301" i="12"/>
  <c r="E451" i="1"/>
  <c r="G301" i="12"/>
  <c r="C301" i="12"/>
  <c r="A302" i="12"/>
  <c r="D302" i="12"/>
  <c r="E452" i="1"/>
  <c r="F452" i="1" s="1"/>
  <c r="G452" i="1" s="1"/>
  <c r="I452" i="1" s="1"/>
  <c r="G302" i="12"/>
  <c r="C302" i="12"/>
  <c r="H302" i="12"/>
  <c r="B302" i="12"/>
  <c r="A303" i="12"/>
  <c r="H303" i="12"/>
  <c r="B303" i="12"/>
  <c r="D303" i="12"/>
  <c r="E453" i="1"/>
  <c r="E303" i="12" s="1"/>
  <c r="G303" i="12"/>
  <c r="C303" i="12"/>
  <c r="A304" i="12"/>
  <c r="D304" i="12"/>
  <c r="E455" i="1"/>
  <c r="F455" i="1" s="1"/>
  <c r="G455" i="1" s="1"/>
  <c r="I455" i="1" s="1"/>
  <c r="G304" i="12"/>
  <c r="C304" i="12"/>
  <c r="H304" i="12"/>
  <c r="B304" i="12"/>
  <c r="A305" i="12"/>
  <c r="D305" i="12"/>
  <c r="E456" i="1"/>
  <c r="G305" i="12"/>
  <c r="C305" i="12"/>
  <c r="H305" i="12"/>
  <c r="B305" i="12"/>
  <c r="A306" i="12"/>
  <c r="D306" i="12"/>
  <c r="E457" i="1"/>
  <c r="F457" i="1" s="1"/>
  <c r="G457" i="1" s="1"/>
  <c r="I457" i="1" s="1"/>
  <c r="G306" i="12"/>
  <c r="C306" i="12"/>
  <c r="H306" i="12"/>
  <c r="B306" i="12"/>
  <c r="A307" i="12"/>
  <c r="H307" i="12"/>
  <c r="B307" i="12"/>
  <c r="D307" i="12"/>
  <c r="E458" i="1"/>
  <c r="G307" i="12"/>
  <c r="C307" i="12"/>
  <c r="A308" i="12"/>
  <c r="H308" i="12"/>
  <c r="B308" i="12"/>
  <c r="D308" i="12"/>
  <c r="E459" i="1"/>
  <c r="G308" i="12"/>
  <c r="C308" i="12"/>
  <c r="A309" i="12"/>
  <c r="D309" i="12"/>
  <c r="E461" i="1"/>
  <c r="E309" i="12" s="1"/>
  <c r="G309" i="12"/>
  <c r="C309" i="12"/>
  <c r="H309" i="12"/>
  <c r="B309" i="12"/>
  <c r="A310" i="12"/>
  <c r="D310" i="12"/>
  <c r="E462" i="1"/>
  <c r="F462" i="1" s="1"/>
  <c r="G462" i="1" s="1"/>
  <c r="I462" i="1" s="1"/>
  <c r="G310" i="12"/>
  <c r="C310" i="12"/>
  <c r="H310" i="12"/>
  <c r="B310" i="12"/>
  <c r="A311" i="12"/>
  <c r="D311" i="12"/>
  <c r="E463" i="1"/>
  <c r="E311" i="12" s="1"/>
  <c r="G311" i="12"/>
  <c r="C311" i="12"/>
  <c r="H311" i="12"/>
  <c r="B311" i="12"/>
  <c r="A312" i="12"/>
  <c r="H312" i="12"/>
  <c r="B312" i="12"/>
  <c r="D312" i="12"/>
  <c r="E464" i="1"/>
  <c r="F464" i="1" s="1"/>
  <c r="G464" i="1" s="1"/>
  <c r="I464" i="1" s="1"/>
  <c r="G312" i="12"/>
  <c r="C312" i="12"/>
  <c r="A313" i="12"/>
  <c r="D313" i="12"/>
  <c r="E465" i="1"/>
  <c r="E313" i="12" s="1"/>
  <c r="G313" i="12"/>
  <c r="C313" i="12"/>
  <c r="H313" i="12"/>
  <c r="B313" i="12"/>
  <c r="A314" i="12"/>
  <c r="D314" i="12"/>
  <c r="E466" i="1"/>
  <c r="F466" i="1" s="1"/>
  <c r="G466" i="1" s="1"/>
  <c r="I466" i="1" s="1"/>
  <c r="G314" i="12"/>
  <c r="C314" i="12"/>
  <c r="H314" i="12"/>
  <c r="B314" i="12"/>
  <c r="A315" i="12"/>
  <c r="H315" i="12"/>
  <c r="B315" i="12"/>
  <c r="D315" i="12"/>
  <c r="E467" i="1"/>
  <c r="F467" i="1" s="1"/>
  <c r="G315" i="12"/>
  <c r="C315" i="12"/>
  <c r="A316" i="12"/>
  <c r="H316" i="12"/>
  <c r="B316" i="12"/>
  <c r="D316" i="12"/>
  <c r="E469" i="1"/>
  <c r="F469" i="1" s="1"/>
  <c r="G316" i="12"/>
  <c r="C316" i="12"/>
  <c r="A317" i="12"/>
  <c r="H317" i="12"/>
  <c r="B317" i="12"/>
  <c r="D317" i="12"/>
  <c r="E470" i="1"/>
  <c r="G317" i="12"/>
  <c r="C317" i="12"/>
  <c r="A318" i="12"/>
  <c r="D318" i="12"/>
  <c r="E472" i="1"/>
  <c r="F472" i="1" s="1"/>
  <c r="G472" i="1" s="1"/>
  <c r="I472" i="1" s="1"/>
  <c r="G318" i="12"/>
  <c r="C318" i="12"/>
  <c r="H318" i="12"/>
  <c r="B318" i="12"/>
  <c r="A319" i="12"/>
  <c r="D319" i="12"/>
  <c r="E473" i="1"/>
  <c r="G319" i="12"/>
  <c r="C319" i="12"/>
  <c r="H319" i="12"/>
  <c r="B319" i="12"/>
  <c r="A320" i="12"/>
  <c r="D320" i="12"/>
  <c r="E474" i="1"/>
  <c r="G320" i="12"/>
  <c r="C320" i="12"/>
  <c r="H320" i="12"/>
  <c r="B320" i="12"/>
  <c r="A321" i="12"/>
  <c r="D321" i="12"/>
  <c r="E475" i="1"/>
  <c r="E321" i="12" s="1"/>
  <c r="G321" i="12"/>
  <c r="C321" i="12"/>
  <c r="H321" i="12"/>
  <c r="B321" i="12"/>
  <c r="A322" i="12"/>
  <c r="D322" i="12"/>
  <c r="E476" i="1"/>
  <c r="F476" i="1"/>
  <c r="G476" i="1" s="1"/>
  <c r="I476" i="1" s="1"/>
  <c r="G322" i="12"/>
  <c r="C322" i="12"/>
  <c r="H322" i="12"/>
  <c r="B322" i="12"/>
  <c r="A323" i="12"/>
  <c r="D323" i="12"/>
  <c r="E478" i="1"/>
  <c r="G323" i="12"/>
  <c r="C323" i="12"/>
  <c r="H323" i="12"/>
  <c r="B323" i="12"/>
  <c r="A324" i="12"/>
  <c r="D324" i="12"/>
  <c r="E479" i="1"/>
  <c r="G324" i="12"/>
  <c r="C324" i="12"/>
  <c r="H324" i="12"/>
  <c r="B324" i="12"/>
  <c r="A325" i="12"/>
  <c r="D325" i="12"/>
  <c r="E480" i="1"/>
  <c r="G325" i="12"/>
  <c r="C325" i="12"/>
  <c r="H325" i="12"/>
  <c r="B325" i="12"/>
  <c r="A326" i="12"/>
  <c r="D326" i="12"/>
  <c r="E481" i="1"/>
  <c r="G326" i="12"/>
  <c r="C326" i="12"/>
  <c r="H326" i="12"/>
  <c r="B326" i="12"/>
  <c r="A327" i="12"/>
  <c r="D327" i="12"/>
  <c r="E482" i="1"/>
  <c r="F482" i="1" s="1"/>
  <c r="G482" i="1" s="1"/>
  <c r="I482" i="1" s="1"/>
  <c r="G327" i="12"/>
  <c r="C327" i="12"/>
  <c r="H327" i="12"/>
  <c r="B327" i="12"/>
  <c r="A328" i="12"/>
  <c r="H328" i="12"/>
  <c r="B328" i="12"/>
  <c r="D328" i="12"/>
  <c r="E483" i="1"/>
  <c r="F483" i="1" s="1"/>
  <c r="G328" i="12"/>
  <c r="C328" i="12"/>
  <c r="A329" i="12"/>
  <c r="H329" i="12"/>
  <c r="B329" i="12"/>
  <c r="D329" i="12"/>
  <c r="E484" i="1"/>
  <c r="E329" i="12" s="1"/>
  <c r="G329" i="12"/>
  <c r="C329" i="12"/>
  <c r="A330" i="12"/>
  <c r="D330" i="12"/>
  <c r="E485" i="1"/>
  <c r="F485" i="1" s="1"/>
  <c r="G485" i="1" s="1"/>
  <c r="I485" i="1" s="1"/>
  <c r="G330" i="12"/>
  <c r="C330" i="12"/>
  <c r="H330" i="12"/>
  <c r="B330" i="12"/>
  <c r="A331" i="12"/>
  <c r="D331" i="12"/>
  <c r="E486" i="1"/>
  <c r="E331" i="12" s="1"/>
  <c r="G331" i="12"/>
  <c r="C331" i="12"/>
  <c r="H331" i="12"/>
  <c r="B331" i="12"/>
  <c r="A332" i="12"/>
  <c r="D332" i="12"/>
  <c r="E487" i="1"/>
  <c r="F487" i="1" s="1"/>
  <c r="G487" i="1" s="1"/>
  <c r="I487" i="1" s="1"/>
  <c r="G332" i="12"/>
  <c r="C332" i="12"/>
  <c r="H332" i="12"/>
  <c r="B332" i="12"/>
  <c r="A333" i="12"/>
  <c r="D333" i="12"/>
  <c r="E488" i="1"/>
  <c r="E333" i="12" s="1"/>
  <c r="G333" i="12"/>
  <c r="C333" i="12"/>
  <c r="H333" i="12"/>
  <c r="B333" i="12"/>
  <c r="A334" i="12"/>
  <c r="D334" i="12"/>
  <c r="E489" i="1"/>
  <c r="F489" i="1" s="1"/>
  <c r="G489" i="1" s="1"/>
  <c r="I489" i="1" s="1"/>
  <c r="G334" i="12"/>
  <c r="C334" i="12"/>
  <c r="H334" i="12"/>
  <c r="B334" i="12"/>
  <c r="A335" i="12"/>
  <c r="H335" i="12"/>
  <c r="B335" i="12"/>
  <c r="D335" i="12"/>
  <c r="E490" i="1"/>
  <c r="G335" i="12"/>
  <c r="C335" i="12"/>
  <c r="A336" i="12"/>
  <c r="H336" i="12"/>
  <c r="B336" i="12"/>
  <c r="D336" i="12"/>
  <c r="E491" i="1"/>
  <c r="F491" i="1" s="1"/>
  <c r="G491" i="1" s="1"/>
  <c r="G336" i="12"/>
  <c r="C336" i="12"/>
  <c r="A337" i="12"/>
  <c r="H337" i="12"/>
  <c r="B337" i="12"/>
  <c r="D337" i="12"/>
  <c r="E492" i="1"/>
  <c r="G337" i="12"/>
  <c r="C337" i="12"/>
  <c r="A338" i="12"/>
  <c r="H338" i="12"/>
  <c r="B338" i="12"/>
  <c r="D338" i="12"/>
  <c r="E493" i="1"/>
  <c r="F493" i="1" s="1"/>
  <c r="G493" i="1" s="1"/>
  <c r="I493" i="1" s="1"/>
  <c r="G338" i="12"/>
  <c r="C338" i="12"/>
  <c r="A339" i="12"/>
  <c r="H339" i="12"/>
  <c r="B339" i="12"/>
  <c r="D339" i="12"/>
  <c r="E494" i="1"/>
  <c r="G339" i="12"/>
  <c r="C339" i="12"/>
  <c r="A340" i="12"/>
  <c r="H340" i="12"/>
  <c r="B340" i="12"/>
  <c r="D340" i="12"/>
  <c r="E495" i="1"/>
  <c r="F495" i="1" s="1"/>
  <c r="G340" i="12"/>
  <c r="C340" i="12"/>
  <c r="A341" i="12"/>
  <c r="H341" i="12"/>
  <c r="B341" i="12"/>
  <c r="D341" i="12"/>
  <c r="E496" i="1"/>
  <c r="G341" i="12"/>
  <c r="C341" i="12"/>
  <c r="A342" i="12"/>
  <c r="H342" i="12"/>
  <c r="B342" i="12"/>
  <c r="D342" i="12"/>
  <c r="E497" i="1"/>
  <c r="G342" i="12"/>
  <c r="C342" i="12"/>
  <c r="A343" i="12"/>
  <c r="H343" i="12"/>
  <c r="B343" i="12"/>
  <c r="D343" i="12"/>
  <c r="E498" i="1"/>
  <c r="G343" i="12"/>
  <c r="C343" i="12"/>
  <c r="A344" i="12"/>
  <c r="D344" i="12"/>
  <c r="E499" i="1"/>
  <c r="F499" i="1" s="1"/>
  <c r="G499" i="1" s="1"/>
  <c r="I499" i="1" s="1"/>
  <c r="G344" i="12"/>
  <c r="C344" i="12"/>
  <c r="H344" i="12"/>
  <c r="B344" i="12"/>
  <c r="A345" i="12"/>
  <c r="H345" i="12"/>
  <c r="B345" i="12"/>
  <c r="D345" i="12"/>
  <c r="E518" i="1"/>
  <c r="G345" i="12"/>
  <c r="C345" i="12"/>
  <c r="A346" i="12"/>
  <c r="H346" i="12"/>
  <c r="B346" i="12"/>
  <c r="D346" i="12"/>
  <c r="E519" i="1"/>
  <c r="F519" i="1" s="1"/>
  <c r="G519" i="1" s="1"/>
  <c r="I519" i="1" s="1"/>
  <c r="G346" i="12"/>
  <c r="C346" i="12"/>
  <c r="A347" i="12"/>
  <c r="H347" i="12"/>
  <c r="B347" i="12"/>
  <c r="D347" i="12"/>
  <c r="E520" i="1"/>
  <c r="G347" i="12"/>
  <c r="C347" i="12"/>
  <c r="A348" i="12"/>
  <c r="H348" i="12"/>
  <c r="B348" i="12"/>
  <c r="D348" i="12"/>
  <c r="E521" i="1"/>
  <c r="F521" i="1" s="1"/>
  <c r="G521" i="1" s="1"/>
  <c r="I521" i="1" s="1"/>
  <c r="G348" i="12"/>
  <c r="C348" i="12"/>
  <c r="A349" i="12"/>
  <c r="H349" i="12"/>
  <c r="B349" i="12"/>
  <c r="D349" i="12"/>
  <c r="E522" i="1"/>
  <c r="G349" i="12"/>
  <c r="C349" i="12"/>
  <c r="A350" i="12"/>
  <c r="D350" i="12"/>
  <c r="E523" i="1"/>
  <c r="F523" i="1" s="1"/>
  <c r="G350" i="12"/>
  <c r="C350" i="12"/>
  <c r="H350" i="12"/>
  <c r="B350" i="12"/>
  <c r="A351" i="12"/>
  <c r="H351" i="12"/>
  <c r="B351" i="12"/>
  <c r="D351" i="12"/>
  <c r="E524" i="1"/>
  <c r="G351" i="12"/>
  <c r="C351" i="12"/>
  <c r="A352" i="12"/>
  <c r="H352" i="12"/>
  <c r="B352" i="12"/>
  <c r="D352" i="12"/>
  <c r="E525" i="1"/>
  <c r="G352" i="12"/>
  <c r="C352" i="12"/>
  <c r="A353" i="12"/>
  <c r="H353" i="12"/>
  <c r="B353" i="12"/>
  <c r="D353" i="12"/>
  <c r="E526" i="1"/>
  <c r="G353" i="12"/>
  <c r="C353" i="12"/>
  <c r="A354" i="12"/>
  <c r="D354" i="12"/>
  <c r="E527" i="1"/>
  <c r="F527" i="1" s="1"/>
  <c r="G527" i="1" s="1"/>
  <c r="G354" i="12"/>
  <c r="C354" i="12"/>
  <c r="H354" i="12"/>
  <c r="B354" i="12"/>
  <c r="A355" i="12"/>
  <c r="H355" i="12"/>
  <c r="B355" i="12"/>
  <c r="D355" i="12"/>
  <c r="E528" i="1"/>
  <c r="G355" i="12"/>
  <c r="C355" i="12"/>
  <c r="A356" i="12"/>
  <c r="H356" i="12"/>
  <c r="B356" i="12"/>
  <c r="D356" i="12"/>
  <c r="E529" i="1"/>
  <c r="F529" i="1" s="1"/>
  <c r="G529" i="1" s="1"/>
  <c r="I529" i="1" s="1"/>
  <c r="G356" i="12"/>
  <c r="C356" i="12"/>
  <c r="A357" i="12"/>
  <c r="D357" i="12"/>
  <c r="E530" i="1"/>
  <c r="G357" i="12"/>
  <c r="C357" i="12"/>
  <c r="H357" i="12"/>
  <c r="B357" i="12"/>
  <c r="A358" i="12"/>
  <c r="H358" i="12"/>
  <c r="B358" i="12"/>
  <c r="D358" i="12"/>
  <c r="E531" i="1"/>
  <c r="F531" i="1" s="1"/>
  <c r="G531" i="1" s="1"/>
  <c r="I531" i="1" s="1"/>
  <c r="G358" i="12"/>
  <c r="C358" i="12"/>
  <c r="A359" i="12"/>
  <c r="H359" i="12"/>
  <c r="B359" i="12"/>
  <c r="D359" i="12"/>
  <c r="E532" i="1"/>
  <c r="G359" i="12"/>
  <c r="C359" i="12"/>
  <c r="E359" i="12"/>
  <c r="A360" i="12"/>
  <c r="D360" i="12"/>
  <c r="E533" i="1"/>
  <c r="G360" i="12"/>
  <c r="C360" i="12"/>
  <c r="H360" i="12"/>
  <c r="B360" i="12"/>
  <c r="A361" i="12"/>
  <c r="D361" i="12"/>
  <c r="E534" i="1"/>
  <c r="E361" i="12" s="1"/>
  <c r="G361" i="12"/>
  <c r="C361" i="12"/>
  <c r="H361" i="12"/>
  <c r="B361" i="12"/>
  <c r="A362" i="12"/>
  <c r="D362" i="12"/>
  <c r="E535" i="1"/>
  <c r="F535" i="1" s="1"/>
  <c r="G362" i="12"/>
  <c r="C362" i="12"/>
  <c r="H362" i="12"/>
  <c r="B362" i="12"/>
  <c r="A363" i="12"/>
  <c r="D363" i="12"/>
  <c r="E536" i="1"/>
  <c r="G363" i="12"/>
  <c r="C363" i="12"/>
  <c r="H363" i="12"/>
  <c r="B363" i="12"/>
  <c r="A364" i="12"/>
  <c r="D364" i="12"/>
  <c r="E537" i="1"/>
  <c r="E364" i="12" s="1"/>
  <c r="G364" i="12"/>
  <c r="C364" i="12"/>
  <c r="H364" i="12"/>
  <c r="B364" i="12"/>
  <c r="A365" i="12"/>
  <c r="D365" i="12"/>
  <c r="E538" i="1"/>
  <c r="E365" i="12" s="1"/>
  <c r="G365" i="12"/>
  <c r="C365" i="12"/>
  <c r="H365" i="12"/>
  <c r="B365" i="12"/>
  <c r="A366" i="12"/>
  <c r="H366" i="12"/>
  <c r="B366" i="12"/>
  <c r="D366" i="12"/>
  <c r="E539" i="1"/>
  <c r="G366" i="12"/>
  <c r="C366" i="12"/>
  <c r="A367" i="12"/>
  <c r="D367" i="12"/>
  <c r="E540" i="1"/>
  <c r="E367" i="12" s="1"/>
  <c r="G367" i="12"/>
  <c r="C367" i="12"/>
  <c r="H367" i="12"/>
  <c r="B367" i="12"/>
  <c r="A368" i="12"/>
  <c r="D368" i="12"/>
  <c r="E541" i="1"/>
  <c r="F541" i="1" s="1"/>
  <c r="G541" i="1" s="1"/>
  <c r="I541" i="1" s="1"/>
  <c r="G368" i="12"/>
  <c r="C368" i="12"/>
  <c r="H368" i="12"/>
  <c r="B368" i="12"/>
  <c r="A369" i="12"/>
  <c r="D369" i="12"/>
  <c r="E542" i="1"/>
  <c r="G369" i="12"/>
  <c r="C369" i="12"/>
  <c r="H369" i="12"/>
  <c r="B369" i="12"/>
  <c r="A370" i="12"/>
  <c r="D370" i="12"/>
  <c r="E544" i="1"/>
  <c r="F544" i="1" s="1"/>
  <c r="G544" i="1" s="1"/>
  <c r="I544" i="1" s="1"/>
  <c r="G370" i="12"/>
  <c r="C370" i="12"/>
  <c r="H370" i="12"/>
  <c r="B370" i="12"/>
  <c r="A371" i="12"/>
  <c r="H371" i="12"/>
  <c r="B371" i="12"/>
  <c r="D371" i="12"/>
  <c r="E545" i="1"/>
  <c r="E371" i="12" s="1"/>
  <c r="G371" i="12"/>
  <c r="C371" i="12"/>
  <c r="A372" i="12"/>
  <c r="H372" i="12"/>
  <c r="B372" i="12"/>
  <c r="D372" i="12"/>
  <c r="E548" i="1"/>
  <c r="F548" i="1" s="1"/>
  <c r="G548" i="1" s="1"/>
  <c r="I548" i="1" s="1"/>
  <c r="G372" i="12"/>
  <c r="C372" i="12"/>
  <c r="A373" i="12"/>
  <c r="H373" i="12"/>
  <c r="B373" i="12"/>
  <c r="D373" i="12"/>
  <c r="E549" i="1"/>
  <c r="E373" i="12" s="1"/>
  <c r="G373" i="12"/>
  <c r="C373" i="12"/>
  <c r="A374" i="12"/>
  <c r="H374" i="12"/>
  <c r="B374" i="12"/>
  <c r="D374" i="12"/>
  <c r="E550" i="1"/>
  <c r="F550" i="1" s="1"/>
  <c r="G550" i="1" s="1"/>
  <c r="I550" i="1" s="1"/>
  <c r="G374" i="12"/>
  <c r="C374" i="12"/>
  <c r="A375" i="12"/>
  <c r="D375" i="12"/>
  <c r="E551" i="1"/>
  <c r="E375" i="12" s="1"/>
  <c r="G375" i="12"/>
  <c r="C375" i="12"/>
  <c r="H375" i="12"/>
  <c r="B375" i="12"/>
  <c r="A376" i="12"/>
  <c r="D376" i="12"/>
  <c r="E552" i="1"/>
  <c r="F552" i="1" s="1"/>
  <c r="G552" i="1" s="1"/>
  <c r="I552" i="1" s="1"/>
  <c r="G376" i="12"/>
  <c r="C376" i="12"/>
  <c r="H376" i="12"/>
  <c r="B376" i="12"/>
  <c r="A377" i="12"/>
  <c r="H377" i="12"/>
  <c r="B377" i="12"/>
  <c r="D377" i="12"/>
  <c r="E553" i="1"/>
  <c r="G377" i="12"/>
  <c r="C377" i="12"/>
  <c r="A378" i="12"/>
  <c r="H378" i="12"/>
  <c r="B378" i="12"/>
  <c r="D378" i="12"/>
  <c r="E554" i="1"/>
  <c r="F554" i="1" s="1"/>
  <c r="G554" i="1" s="1"/>
  <c r="I554" i="1" s="1"/>
  <c r="G378" i="12"/>
  <c r="C378" i="12"/>
  <c r="A379" i="12"/>
  <c r="H379" i="12"/>
  <c r="B379" i="12"/>
  <c r="D379" i="12"/>
  <c r="E555" i="1"/>
  <c r="G379" i="12"/>
  <c r="C379" i="12"/>
  <c r="A380" i="12"/>
  <c r="H380" i="12"/>
  <c r="B380" i="12"/>
  <c r="D380" i="12"/>
  <c r="E556" i="1"/>
  <c r="G380" i="12"/>
  <c r="C380" i="12"/>
  <c r="A381" i="12"/>
  <c r="D381" i="12"/>
  <c r="E557" i="1"/>
  <c r="E381" i="12" s="1"/>
  <c r="G381" i="12"/>
  <c r="C381" i="12"/>
  <c r="H381" i="12"/>
  <c r="B381" i="12"/>
  <c r="A382" i="12"/>
  <c r="D382" i="12"/>
  <c r="E558" i="1"/>
  <c r="E382" i="12" s="1"/>
  <c r="G382" i="12"/>
  <c r="C382" i="12"/>
  <c r="H382" i="12"/>
  <c r="B382" i="12"/>
  <c r="A383" i="12"/>
  <c r="H383" i="12"/>
  <c r="B383" i="12"/>
  <c r="D383" i="12"/>
  <c r="E559" i="1"/>
  <c r="G383" i="12"/>
  <c r="C383" i="12"/>
  <c r="A384" i="12"/>
  <c r="H384" i="12"/>
  <c r="B384" i="12"/>
  <c r="D384" i="12"/>
  <c r="E560" i="1"/>
  <c r="F560" i="1" s="1"/>
  <c r="G560" i="1" s="1"/>
  <c r="K560" i="1" s="1"/>
  <c r="G384" i="12"/>
  <c r="C384" i="12"/>
  <c r="A385" i="12"/>
  <c r="H385" i="12"/>
  <c r="B385" i="12"/>
  <c r="D385" i="12"/>
  <c r="E561" i="1"/>
  <c r="G385" i="12"/>
  <c r="C385" i="12"/>
  <c r="A386" i="12"/>
  <c r="H386" i="12"/>
  <c r="B386" i="12"/>
  <c r="D386" i="12"/>
  <c r="E562" i="1"/>
  <c r="F562" i="1" s="1"/>
  <c r="G386" i="12"/>
  <c r="C386" i="12"/>
  <c r="A387" i="12"/>
  <c r="H387" i="12"/>
  <c r="B387" i="12"/>
  <c r="D387" i="12"/>
  <c r="E563" i="1"/>
  <c r="F563" i="1" s="1"/>
  <c r="G563" i="1" s="1"/>
  <c r="I563" i="1" s="1"/>
  <c r="G387" i="12"/>
  <c r="C387" i="12"/>
  <c r="A388" i="12"/>
  <c r="D388" i="12"/>
  <c r="E564" i="1"/>
  <c r="F564" i="1" s="1"/>
  <c r="G564" i="1" s="1"/>
  <c r="I564" i="1" s="1"/>
  <c r="G388" i="12"/>
  <c r="C388" i="12"/>
  <c r="H388" i="12"/>
  <c r="B388" i="12"/>
  <c r="A389" i="12"/>
  <c r="D389" i="12"/>
  <c r="E565" i="1"/>
  <c r="E389" i="12" s="1"/>
  <c r="G389" i="12"/>
  <c r="C389" i="12"/>
  <c r="H389" i="12"/>
  <c r="B389" i="12"/>
  <c r="A390" i="12"/>
  <c r="D390" i="12"/>
  <c r="E566" i="1"/>
  <c r="G390" i="12"/>
  <c r="C390" i="12"/>
  <c r="H390" i="12"/>
  <c r="B390" i="12"/>
  <c r="A391" i="12"/>
  <c r="H391" i="12"/>
  <c r="B391" i="12"/>
  <c r="D391" i="12"/>
  <c r="E567" i="1"/>
  <c r="G391" i="12"/>
  <c r="C391" i="12"/>
  <c r="A392" i="12"/>
  <c r="D392" i="12"/>
  <c r="E569" i="1"/>
  <c r="F569" i="1" s="1"/>
  <c r="G569" i="1" s="1"/>
  <c r="I569" i="1" s="1"/>
  <c r="G392" i="12"/>
  <c r="C392" i="12"/>
  <c r="H392" i="12"/>
  <c r="B392" i="12"/>
  <c r="A393" i="12"/>
  <c r="D393" i="12"/>
  <c r="E573" i="1"/>
  <c r="E393" i="12" s="1"/>
  <c r="G393" i="12"/>
  <c r="C393" i="12"/>
  <c r="H393" i="12"/>
  <c r="B393" i="12"/>
  <c r="A394" i="12"/>
  <c r="H394" i="12"/>
  <c r="B394" i="12"/>
  <c r="D394" i="12"/>
  <c r="E574" i="1"/>
  <c r="G394" i="12"/>
  <c r="C394" i="12"/>
  <c r="A395" i="12"/>
  <c r="D395" i="12"/>
  <c r="E575" i="1"/>
  <c r="G395" i="12"/>
  <c r="C395" i="12"/>
  <c r="H395" i="12"/>
  <c r="B395" i="12"/>
  <c r="A396" i="12"/>
  <c r="H396" i="12"/>
  <c r="B396" i="12"/>
  <c r="D396" i="12"/>
  <c r="E576" i="1"/>
  <c r="F576" i="1" s="1"/>
  <c r="G396" i="12"/>
  <c r="C396" i="12"/>
  <c r="A397" i="12"/>
  <c r="D397" i="12"/>
  <c r="E579" i="1"/>
  <c r="E397" i="12" s="1"/>
  <c r="G397" i="12"/>
  <c r="C397" i="12"/>
  <c r="H397" i="12"/>
  <c r="B397" i="12"/>
  <c r="A398" i="12"/>
  <c r="D398" i="12"/>
  <c r="E580" i="1"/>
  <c r="F580" i="1" s="1"/>
  <c r="G580" i="1" s="1"/>
  <c r="I580" i="1" s="1"/>
  <c r="G398" i="12"/>
  <c r="C398" i="12"/>
  <c r="H398" i="12"/>
  <c r="B398" i="12"/>
  <c r="A399" i="12"/>
  <c r="H399" i="12"/>
  <c r="B399" i="12"/>
  <c r="D399" i="12"/>
  <c r="E583" i="1"/>
  <c r="G399" i="12"/>
  <c r="C399" i="12"/>
  <c r="A400" i="12"/>
  <c r="H400" i="12"/>
  <c r="B400" i="12"/>
  <c r="D400" i="12"/>
  <c r="E584" i="1"/>
  <c r="F584" i="1" s="1"/>
  <c r="G584" i="1" s="1"/>
  <c r="I584" i="1" s="1"/>
  <c r="G400" i="12"/>
  <c r="C400" i="12"/>
  <c r="A401" i="12"/>
  <c r="D401" i="12"/>
  <c r="E585" i="1"/>
  <c r="E401" i="12" s="1"/>
  <c r="G401" i="12"/>
  <c r="C401" i="12"/>
  <c r="H401" i="12"/>
  <c r="B401" i="12"/>
  <c r="A402" i="12"/>
  <c r="D402" i="12"/>
  <c r="E586" i="1"/>
  <c r="G402" i="12"/>
  <c r="C402" i="12"/>
  <c r="H402" i="12"/>
  <c r="B402" i="12"/>
  <c r="A403" i="12"/>
  <c r="D403" i="12"/>
  <c r="G403" i="12"/>
  <c r="C403" i="12"/>
  <c r="H403" i="12"/>
  <c r="B403" i="12"/>
  <c r="A404" i="12"/>
  <c r="G404" i="12"/>
  <c r="C404" i="12"/>
  <c r="D404" i="12"/>
  <c r="H404" i="12"/>
  <c r="B404" i="12"/>
  <c r="A405" i="12"/>
  <c r="D405" i="12"/>
  <c r="G405" i="12"/>
  <c r="C405" i="12"/>
  <c r="H405" i="12"/>
  <c r="B405" i="12"/>
  <c r="A406" i="12"/>
  <c r="D406" i="12"/>
  <c r="G406" i="12"/>
  <c r="C406" i="12"/>
  <c r="H406" i="12"/>
  <c r="B406" i="12"/>
  <c r="A407" i="12"/>
  <c r="D407" i="12"/>
  <c r="G407" i="12"/>
  <c r="C407" i="12"/>
  <c r="H407" i="12"/>
  <c r="B407" i="12"/>
  <c r="A408" i="12"/>
  <c r="G408" i="12"/>
  <c r="C408" i="12"/>
  <c r="D408" i="12"/>
  <c r="H408" i="12"/>
  <c r="B408" i="12"/>
  <c r="A409" i="12"/>
  <c r="D409" i="12"/>
  <c r="G409" i="12"/>
  <c r="C409" i="12"/>
  <c r="H409" i="12"/>
  <c r="B409" i="12"/>
  <c r="A410" i="12"/>
  <c r="D410" i="12"/>
  <c r="G410" i="12"/>
  <c r="C410" i="12"/>
  <c r="H410" i="12"/>
  <c r="B410" i="12"/>
  <c r="A411" i="12"/>
  <c r="D411" i="12"/>
  <c r="G411" i="12"/>
  <c r="C411" i="12"/>
  <c r="H411" i="12"/>
  <c r="B411" i="12"/>
  <c r="A412" i="12"/>
  <c r="G412" i="12"/>
  <c r="C412" i="12"/>
  <c r="D412" i="12"/>
  <c r="H412" i="12"/>
  <c r="B412" i="12"/>
  <c r="A413" i="12"/>
  <c r="D413" i="12"/>
  <c r="G413" i="12"/>
  <c r="C413" i="12"/>
  <c r="H413" i="12"/>
  <c r="B413" i="12"/>
  <c r="A414" i="12"/>
  <c r="D414" i="12"/>
  <c r="G414" i="12"/>
  <c r="C414" i="12"/>
  <c r="H414" i="12"/>
  <c r="B414" i="12"/>
  <c r="A415" i="12"/>
  <c r="D415" i="12"/>
  <c r="G415" i="12"/>
  <c r="C415" i="12"/>
  <c r="H415" i="12"/>
  <c r="B415" i="12"/>
  <c r="A416" i="12"/>
  <c r="G416" i="12"/>
  <c r="C416" i="12"/>
  <c r="D416" i="12"/>
  <c r="H416" i="12"/>
  <c r="B416" i="12"/>
  <c r="A417" i="12"/>
  <c r="D417" i="12"/>
  <c r="G417" i="12"/>
  <c r="C417" i="12"/>
  <c r="H417" i="12"/>
  <c r="B417" i="12"/>
  <c r="A418" i="12"/>
  <c r="D418" i="12"/>
  <c r="G418" i="12"/>
  <c r="C418" i="12"/>
  <c r="H418" i="12"/>
  <c r="B418" i="12"/>
  <c r="A419" i="12"/>
  <c r="D419" i="12"/>
  <c r="G419" i="12"/>
  <c r="C419" i="12"/>
  <c r="H419" i="12"/>
  <c r="B419" i="12"/>
  <c r="A420" i="12"/>
  <c r="G420" i="12"/>
  <c r="C420" i="12"/>
  <c r="D420" i="12"/>
  <c r="H420" i="12"/>
  <c r="B420" i="12"/>
  <c r="A421" i="12"/>
  <c r="D421" i="12"/>
  <c r="G421" i="12"/>
  <c r="C421" i="12"/>
  <c r="H421" i="12"/>
  <c r="B421" i="12"/>
  <c r="A422" i="12"/>
  <c r="D422" i="12"/>
  <c r="G422" i="12"/>
  <c r="C422" i="12"/>
  <c r="H422" i="12"/>
  <c r="B422" i="12"/>
  <c r="A423" i="12"/>
  <c r="D423" i="12"/>
  <c r="G423" i="12"/>
  <c r="C423" i="12"/>
  <c r="H423" i="12"/>
  <c r="B423" i="12"/>
  <c r="A424" i="12"/>
  <c r="G424" i="12"/>
  <c r="C424" i="12"/>
  <c r="D424" i="12"/>
  <c r="H424" i="12"/>
  <c r="B424" i="12"/>
  <c r="A425" i="12"/>
  <c r="D425" i="12"/>
  <c r="G425" i="12"/>
  <c r="C425" i="12"/>
  <c r="H425" i="12"/>
  <c r="B425" i="12"/>
  <c r="A426" i="12"/>
  <c r="D426" i="12"/>
  <c r="G426" i="12"/>
  <c r="C426" i="12"/>
  <c r="H426" i="12"/>
  <c r="B426" i="12"/>
  <c r="A427" i="12"/>
  <c r="D427" i="12"/>
  <c r="G427" i="12"/>
  <c r="C427" i="12"/>
  <c r="H427" i="12"/>
  <c r="B427" i="12"/>
  <c r="A428" i="12"/>
  <c r="G428" i="12"/>
  <c r="C428" i="12"/>
  <c r="D428" i="12"/>
  <c r="H428" i="12"/>
  <c r="B428" i="12"/>
  <c r="A429" i="12"/>
  <c r="D429" i="12"/>
  <c r="G429" i="12"/>
  <c r="C429" i="12"/>
  <c r="H429" i="12"/>
  <c r="B429" i="12"/>
  <c r="A430" i="12"/>
  <c r="D430" i="12"/>
  <c r="G430" i="12"/>
  <c r="C430" i="12"/>
  <c r="H430" i="12"/>
  <c r="B430" i="12"/>
  <c r="A431" i="12"/>
  <c r="D431" i="12"/>
  <c r="G431" i="12"/>
  <c r="C431" i="12"/>
  <c r="H431" i="12"/>
  <c r="B431" i="12"/>
  <c r="A432" i="12"/>
  <c r="G432" i="12"/>
  <c r="C432" i="12"/>
  <c r="D432" i="12"/>
  <c r="H432" i="12"/>
  <c r="B432" i="12"/>
  <c r="A433" i="12"/>
  <c r="D433" i="12"/>
  <c r="G433" i="12"/>
  <c r="C433" i="12"/>
  <c r="H433" i="12"/>
  <c r="B433" i="12"/>
  <c r="A434" i="12"/>
  <c r="D434" i="12"/>
  <c r="G434" i="12"/>
  <c r="C434" i="12"/>
  <c r="H434" i="12"/>
  <c r="B434" i="12"/>
  <c r="A435" i="12"/>
  <c r="D435" i="12"/>
  <c r="G435" i="12"/>
  <c r="C435" i="12"/>
  <c r="H435" i="12"/>
  <c r="B435" i="12"/>
  <c r="A436" i="12"/>
  <c r="G436" i="12"/>
  <c r="C436" i="12"/>
  <c r="D436" i="12"/>
  <c r="H436" i="12"/>
  <c r="B436" i="12"/>
  <c r="A437" i="12"/>
  <c r="D437" i="12"/>
  <c r="G437" i="12"/>
  <c r="C437" i="12"/>
  <c r="H437" i="12"/>
  <c r="B437" i="12"/>
  <c r="A438" i="12"/>
  <c r="D438" i="12"/>
  <c r="G438" i="12"/>
  <c r="C438" i="12"/>
  <c r="H438" i="12"/>
  <c r="B438" i="12"/>
  <c r="A439" i="12"/>
  <c r="D439" i="12"/>
  <c r="G439" i="12"/>
  <c r="C439" i="12"/>
  <c r="H439" i="12"/>
  <c r="B439" i="12"/>
  <c r="A440" i="12"/>
  <c r="G440" i="12"/>
  <c r="C440" i="12"/>
  <c r="D440" i="12"/>
  <c r="H440" i="12"/>
  <c r="B440" i="12"/>
  <c r="A441" i="12"/>
  <c r="D441" i="12"/>
  <c r="G441" i="12"/>
  <c r="C441" i="12"/>
  <c r="H441" i="12"/>
  <c r="B441" i="12"/>
  <c r="A442" i="12"/>
  <c r="D442" i="12"/>
  <c r="G442" i="12"/>
  <c r="C442" i="12"/>
  <c r="H442" i="12"/>
  <c r="B442" i="12"/>
  <c r="A443" i="12"/>
  <c r="D443" i="12"/>
  <c r="G443" i="12"/>
  <c r="C443" i="12"/>
  <c r="H443" i="12"/>
  <c r="B443" i="12"/>
  <c r="A444" i="12"/>
  <c r="G444" i="12"/>
  <c r="C444" i="12"/>
  <c r="D444" i="12"/>
  <c r="H444" i="12"/>
  <c r="B444" i="12"/>
  <c r="A445" i="12"/>
  <c r="D445" i="12"/>
  <c r="G445" i="12"/>
  <c r="C445" i="12"/>
  <c r="H445" i="12"/>
  <c r="B445" i="12"/>
  <c r="A446" i="12"/>
  <c r="D446" i="12"/>
  <c r="G446" i="12"/>
  <c r="C446" i="12"/>
  <c r="H446" i="12"/>
  <c r="B446" i="12"/>
  <c r="A447" i="12"/>
  <c r="D447" i="12"/>
  <c r="G447" i="12"/>
  <c r="C447" i="12"/>
  <c r="H447" i="12"/>
  <c r="B447" i="12"/>
  <c r="A448" i="12"/>
  <c r="G448" i="12"/>
  <c r="C448" i="12"/>
  <c r="D448" i="12"/>
  <c r="H448" i="12"/>
  <c r="B448" i="12"/>
  <c r="A449" i="12"/>
  <c r="D449" i="12"/>
  <c r="G449" i="12"/>
  <c r="C449" i="12"/>
  <c r="H449" i="12"/>
  <c r="B449" i="12"/>
  <c r="A450" i="12"/>
  <c r="D450" i="12"/>
  <c r="G450" i="12"/>
  <c r="C450" i="12"/>
  <c r="H450" i="12"/>
  <c r="B450" i="12"/>
  <c r="A451" i="12"/>
  <c r="D451" i="12"/>
  <c r="G451" i="12"/>
  <c r="C451" i="12"/>
  <c r="H451" i="12"/>
  <c r="B451" i="12"/>
  <c r="A452" i="12"/>
  <c r="G452" i="12"/>
  <c r="C452" i="12"/>
  <c r="D452" i="12"/>
  <c r="H452" i="12"/>
  <c r="B452" i="12"/>
  <c r="A453" i="12"/>
  <c r="D453" i="12"/>
  <c r="G453" i="12"/>
  <c r="C453" i="12"/>
  <c r="H453" i="12"/>
  <c r="B453" i="12"/>
  <c r="A454" i="12"/>
  <c r="D454" i="12"/>
  <c r="G454" i="12"/>
  <c r="C454" i="12"/>
  <c r="H454" i="12"/>
  <c r="B454" i="12"/>
  <c r="A455" i="12"/>
  <c r="D455" i="12"/>
  <c r="G455" i="12"/>
  <c r="C455" i="12"/>
  <c r="H455" i="12"/>
  <c r="B455" i="12"/>
  <c r="A456" i="12"/>
  <c r="G456" i="12"/>
  <c r="C456" i="12"/>
  <c r="D456" i="12"/>
  <c r="H456" i="12"/>
  <c r="B456" i="12"/>
  <c r="A457" i="12"/>
  <c r="D457" i="12"/>
  <c r="G457" i="12"/>
  <c r="C457" i="12"/>
  <c r="H457" i="12"/>
  <c r="B457" i="12"/>
  <c r="A458" i="12"/>
  <c r="D458" i="12"/>
  <c r="G458" i="12"/>
  <c r="C458" i="12"/>
  <c r="H458" i="12"/>
  <c r="B458" i="12"/>
  <c r="A459" i="12"/>
  <c r="D459" i="12"/>
  <c r="G459" i="12"/>
  <c r="C459" i="12"/>
  <c r="H459" i="12"/>
  <c r="B459" i="12"/>
  <c r="A460" i="12"/>
  <c r="G460" i="12"/>
  <c r="C460" i="12"/>
  <c r="D460" i="12"/>
  <c r="H460" i="12"/>
  <c r="B460" i="12"/>
  <c r="A461" i="12"/>
  <c r="D461" i="12"/>
  <c r="G461" i="12"/>
  <c r="C461" i="12"/>
  <c r="H461" i="12"/>
  <c r="B461" i="12"/>
  <c r="A462" i="12"/>
  <c r="D462" i="12"/>
  <c r="G462" i="12"/>
  <c r="C462" i="12"/>
  <c r="H462" i="12"/>
  <c r="B462" i="12"/>
  <c r="A463" i="12"/>
  <c r="D463" i="12"/>
  <c r="G463" i="12"/>
  <c r="C463" i="12"/>
  <c r="H463" i="12"/>
  <c r="B463" i="12"/>
  <c r="A464" i="12"/>
  <c r="D464" i="12"/>
  <c r="G464" i="12"/>
  <c r="C464" i="12"/>
  <c r="H464" i="12"/>
  <c r="B464" i="12"/>
  <c r="A465" i="12"/>
  <c r="D465" i="12"/>
  <c r="G465" i="12"/>
  <c r="C465" i="12"/>
  <c r="H465" i="12"/>
  <c r="B465" i="12"/>
  <c r="A466" i="12"/>
  <c r="D466" i="12"/>
  <c r="G466" i="12"/>
  <c r="C466" i="12"/>
  <c r="H466" i="12"/>
  <c r="B466" i="12"/>
  <c r="A467" i="12"/>
  <c r="D467" i="12"/>
  <c r="G467" i="12"/>
  <c r="C467" i="12"/>
  <c r="H467" i="12"/>
  <c r="B467" i="12"/>
  <c r="A468" i="12"/>
  <c r="D468" i="12"/>
  <c r="G468" i="12"/>
  <c r="C468" i="12"/>
  <c r="H468" i="12"/>
  <c r="B468" i="12"/>
  <c r="A469" i="12"/>
  <c r="D469" i="12"/>
  <c r="G469" i="12"/>
  <c r="C469" i="12"/>
  <c r="H469" i="12"/>
  <c r="B469" i="12"/>
  <c r="A470" i="12"/>
  <c r="D470" i="12"/>
  <c r="G470" i="12"/>
  <c r="C470" i="12"/>
  <c r="H470" i="12"/>
  <c r="B470" i="12"/>
  <c r="A471" i="12"/>
  <c r="D471" i="12"/>
  <c r="G471" i="12"/>
  <c r="C471" i="12"/>
  <c r="H471" i="12"/>
  <c r="B471" i="12"/>
  <c r="A472" i="12"/>
  <c r="D472" i="12"/>
  <c r="G472" i="12"/>
  <c r="C472" i="12"/>
  <c r="H472" i="12"/>
  <c r="B472" i="12"/>
  <c r="A473" i="12"/>
  <c r="D473" i="12"/>
  <c r="G473" i="12"/>
  <c r="C473" i="12"/>
  <c r="H473" i="12"/>
  <c r="B473" i="12"/>
  <c r="A474" i="12"/>
  <c r="D474" i="12"/>
  <c r="G474" i="12"/>
  <c r="C474" i="12"/>
  <c r="H474" i="12"/>
  <c r="B474" i="12"/>
  <c r="A475" i="12"/>
  <c r="D475" i="12"/>
  <c r="G475" i="12"/>
  <c r="C475" i="12"/>
  <c r="H475" i="12"/>
  <c r="B475" i="12"/>
  <c r="A476" i="12"/>
  <c r="D476" i="12"/>
  <c r="G476" i="12"/>
  <c r="C476" i="12"/>
  <c r="H476" i="12"/>
  <c r="B476" i="12"/>
  <c r="A477" i="12"/>
  <c r="D477" i="12"/>
  <c r="G477" i="12"/>
  <c r="C477" i="12"/>
  <c r="H477" i="12"/>
  <c r="B477" i="12"/>
  <c r="A478" i="12"/>
  <c r="D478" i="12"/>
  <c r="G478" i="12"/>
  <c r="C478" i="12"/>
  <c r="H478" i="12"/>
  <c r="B478" i="12"/>
  <c r="A479" i="12"/>
  <c r="D479" i="12"/>
  <c r="G479" i="12"/>
  <c r="C479" i="12"/>
  <c r="H479" i="12"/>
  <c r="B479" i="12"/>
  <c r="A480" i="12"/>
  <c r="D480" i="12"/>
  <c r="G480" i="12"/>
  <c r="C480" i="12"/>
  <c r="H480" i="12"/>
  <c r="B480" i="12"/>
  <c r="A481" i="12"/>
  <c r="D481" i="12"/>
  <c r="G481" i="12"/>
  <c r="C481" i="12"/>
  <c r="H481" i="12"/>
  <c r="B481" i="12"/>
  <c r="A482" i="12"/>
  <c r="D482" i="12"/>
  <c r="G482" i="12"/>
  <c r="C482" i="12"/>
  <c r="H482" i="12"/>
  <c r="B482" i="12"/>
  <c r="A483" i="12"/>
  <c r="D483" i="12"/>
  <c r="G483" i="12"/>
  <c r="C483" i="12"/>
  <c r="H483" i="12"/>
  <c r="B483" i="12"/>
  <c r="A484" i="12"/>
  <c r="D484" i="12"/>
  <c r="G484" i="12"/>
  <c r="C484" i="12"/>
  <c r="H484" i="12"/>
  <c r="B484" i="12"/>
  <c r="A485" i="12"/>
  <c r="D485" i="12"/>
  <c r="G485" i="12"/>
  <c r="C485" i="12"/>
  <c r="H485" i="12"/>
  <c r="B485" i="12"/>
  <c r="A486" i="12"/>
  <c r="H486" i="12"/>
  <c r="B486" i="12"/>
  <c r="D486" i="12"/>
  <c r="E722" i="1"/>
  <c r="G486" i="12"/>
  <c r="C486" i="12"/>
  <c r="A487" i="12"/>
  <c r="D487" i="12"/>
  <c r="G487" i="12"/>
  <c r="C487" i="12"/>
  <c r="H487" i="12"/>
  <c r="B487" i="12"/>
  <c r="A488" i="12"/>
  <c r="D488" i="12"/>
  <c r="G488" i="12"/>
  <c r="C488" i="12"/>
  <c r="H488" i="12"/>
  <c r="B488" i="12"/>
  <c r="A489" i="12"/>
  <c r="G489" i="12"/>
  <c r="C489" i="12"/>
  <c r="D489" i="12"/>
  <c r="H489" i="12"/>
  <c r="B489" i="12"/>
  <c r="A490" i="12"/>
  <c r="D490" i="12"/>
  <c r="G490" i="12"/>
  <c r="C490" i="12"/>
  <c r="H490" i="12"/>
  <c r="B490" i="12"/>
  <c r="A491" i="12"/>
  <c r="D491" i="12"/>
  <c r="G491" i="12"/>
  <c r="C491" i="12"/>
  <c r="H491" i="12"/>
  <c r="B491" i="12"/>
  <c r="A492" i="12"/>
  <c r="D492" i="12"/>
  <c r="G492" i="12"/>
  <c r="C492" i="12"/>
  <c r="H492" i="12"/>
  <c r="B492" i="12"/>
  <c r="A493" i="12"/>
  <c r="G493" i="12"/>
  <c r="C493" i="12"/>
  <c r="D493" i="12"/>
  <c r="H493" i="12"/>
  <c r="B493" i="12"/>
  <c r="A494" i="12"/>
  <c r="D494" i="12"/>
  <c r="G494" i="12"/>
  <c r="C494" i="12"/>
  <c r="H494" i="12"/>
  <c r="B494" i="12"/>
  <c r="A495" i="12"/>
  <c r="H495" i="12"/>
  <c r="B495" i="12"/>
  <c r="D495" i="12"/>
  <c r="E733" i="1"/>
  <c r="F733" i="1" s="1"/>
  <c r="G495" i="12"/>
  <c r="C495" i="12"/>
  <c r="A496" i="12"/>
  <c r="D496" i="12"/>
  <c r="G496" i="12"/>
  <c r="C496" i="12"/>
  <c r="H496" i="12"/>
  <c r="B496" i="12"/>
  <c r="A497" i="12"/>
  <c r="D497" i="12"/>
  <c r="G497" i="12"/>
  <c r="C497" i="12"/>
  <c r="H497" i="12"/>
  <c r="B497" i="12"/>
  <c r="A498" i="12"/>
  <c r="G498" i="12"/>
  <c r="C498" i="12"/>
  <c r="D498" i="12"/>
  <c r="H498" i="12"/>
  <c r="B498" i="12"/>
  <c r="A499" i="12"/>
  <c r="D499" i="12"/>
  <c r="G499" i="12"/>
  <c r="C499" i="12"/>
  <c r="H499" i="12"/>
  <c r="B499" i="12"/>
  <c r="A500" i="12"/>
  <c r="D500" i="12"/>
  <c r="G500" i="12"/>
  <c r="C500" i="12"/>
  <c r="H500" i="12"/>
  <c r="B500" i="12"/>
  <c r="A501" i="12"/>
  <c r="D501" i="12"/>
  <c r="G501" i="12"/>
  <c r="C501" i="12"/>
  <c r="H501" i="12"/>
  <c r="B501" i="12"/>
  <c r="A502" i="12"/>
  <c r="G502" i="12"/>
  <c r="C502" i="12"/>
  <c r="D502" i="12"/>
  <c r="H502" i="12"/>
  <c r="B502" i="12"/>
  <c r="A503" i="12"/>
  <c r="D503" i="12"/>
  <c r="E743" i="1"/>
  <c r="F743" i="1" s="1"/>
  <c r="G503" i="12"/>
  <c r="C503" i="12"/>
  <c r="H503" i="12"/>
  <c r="B503" i="12"/>
  <c r="A504" i="12"/>
  <c r="D504" i="12"/>
  <c r="G504" i="12"/>
  <c r="C504" i="12"/>
  <c r="H504" i="12"/>
  <c r="B504" i="12"/>
  <c r="A505" i="12"/>
  <c r="D505" i="12"/>
  <c r="G505" i="12"/>
  <c r="C505" i="12"/>
  <c r="H505" i="12"/>
  <c r="B505" i="12"/>
  <c r="A506" i="12"/>
  <c r="D506" i="12"/>
  <c r="G506" i="12"/>
  <c r="C506" i="12"/>
  <c r="H506" i="12"/>
  <c r="B506" i="12"/>
  <c r="A507" i="12"/>
  <c r="G507" i="12"/>
  <c r="C507" i="12"/>
  <c r="D507" i="12"/>
  <c r="H507" i="12"/>
  <c r="B507" i="12"/>
  <c r="A508" i="12"/>
  <c r="D508" i="12"/>
  <c r="G508" i="12"/>
  <c r="C508" i="12"/>
  <c r="H508" i="12"/>
  <c r="B508" i="12"/>
  <c r="A509" i="12"/>
  <c r="D509" i="12"/>
  <c r="G509" i="12"/>
  <c r="C509" i="12"/>
  <c r="H509" i="12"/>
  <c r="B509" i="12"/>
  <c r="A510" i="12"/>
  <c r="D510" i="12"/>
  <c r="G510" i="12"/>
  <c r="C510" i="12"/>
  <c r="H510" i="12"/>
  <c r="B510" i="12"/>
  <c r="A511" i="12"/>
  <c r="G511" i="12"/>
  <c r="C511" i="12"/>
  <c r="D511" i="12"/>
  <c r="H511" i="12"/>
  <c r="B511" i="12"/>
  <c r="A512" i="12"/>
  <c r="D512" i="12"/>
  <c r="G512" i="12"/>
  <c r="C512" i="12"/>
  <c r="H512" i="12"/>
  <c r="B512" i="12"/>
  <c r="A513" i="12"/>
  <c r="D513" i="12"/>
  <c r="G513" i="12"/>
  <c r="C513" i="12"/>
  <c r="H513" i="12"/>
  <c r="B513" i="12"/>
  <c r="A514" i="12"/>
  <c r="D514" i="12"/>
  <c r="G514" i="12"/>
  <c r="C514" i="12"/>
  <c r="H514" i="12"/>
  <c r="B514" i="12"/>
  <c r="A515" i="12"/>
  <c r="G515" i="12"/>
  <c r="C515" i="12"/>
  <c r="D515" i="12"/>
  <c r="H515" i="12"/>
  <c r="B515" i="12"/>
  <c r="A516" i="12"/>
  <c r="D516" i="12"/>
  <c r="G516" i="12"/>
  <c r="C516" i="12"/>
  <c r="H516" i="12"/>
  <c r="B516" i="12"/>
  <c r="A517" i="12"/>
  <c r="D517" i="12"/>
  <c r="G517" i="12"/>
  <c r="C517" i="12"/>
  <c r="H517" i="12"/>
  <c r="B517" i="12"/>
  <c r="A518" i="12"/>
  <c r="D518" i="12"/>
  <c r="G518" i="12"/>
  <c r="C518" i="12"/>
  <c r="H518" i="12"/>
  <c r="B518" i="12"/>
  <c r="A519" i="12"/>
  <c r="G519" i="12"/>
  <c r="C519" i="12"/>
  <c r="D519" i="12"/>
  <c r="H519" i="12"/>
  <c r="B519" i="12"/>
  <c r="A520" i="12"/>
  <c r="D520" i="12"/>
  <c r="G520" i="12"/>
  <c r="C520" i="12"/>
  <c r="H520" i="12"/>
  <c r="B520" i="12"/>
  <c r="A521" i="12"/>
  <c r="D521" i="12"/>
  <c r="G521" i="12"/>
  <c r="C521" i="12"/>
  <c r="H521" i="12"/>
  <c r="B521" i="12"/>
  <c r="A522" i="12"/>
  <c r="D522" i="12"/>
  <c r="G522" i="12"/>
  <c r="C522" i="12"/>
  <c r="H522" i="12"/>
  <c r="B522" i="12"/>
  <c r="A523" i="12"/>
  <c r="G523" i="12"/>
  <c r="C523" i="12"/>
  <c r="D523" i="12"/>
  <c r="H523" i="12"/>
  <c r="B523" i="12"/>
  <c r="A524" i="12"/>
  <c r="D524" i="12"/>
  <c r="G524" i="12"/>
  <c r="C524" i="12"/>
  <c r="H524" i="12"/>
  <c r="B524" i="12"/>
  <c r="A525" i="12"/>
  <c r="D525" i="12"/>
  <c r="G525" i="12"/>
  <c r="C525" i="12"/>
  <c r="H525" i="12"/>
  <c r="B525" i="12"/>
  <c r="A526" i="12"/>
  <c r="D526" i="12"/>
  <c r="G526" i="12"/>
  <c r="C526" i="12"/>
  <c r="H526" i="12"/>
  <c r="B526" i="12"/>
  <c r="A527" i="12"/>
  <c r="G527" i="12"/>
  <c r="C527" i="12"/>
  <c r="D527" i="12"/>
  <c r="H527" i="12"/>
  <c r="B527" i="12"/>
  <c r="A528" i="12"/>
  <c r="D528" i="12"/>
  <c r="G528" i="12"/>
  <c r="C528" i="12"/>
  <c r="H528" i="12"/>
  <c r="B528" i="12"/>
  <c r="A529" i="12"/>
  <c r="D529" i="12"/>
  <c r="G529" i="12"/>
  <c r="C529" i="12"/>
  <c r="H529" i="12"/>
  <c r="B529" i="12"/>
  <c r="A530" i="12"/>
  <c r="D530" i="12"/>
  <c r="G530" i="12"/>
  <c r="C530" i="12"/>
  <c r="H530" i="12"/>
  <c r="B530" i="12"/>
  <c r="A531" i="12"/>
  <c r="G531" i="12"/>
  <c r="C531" i="12"/>
  <c r="D531" i="12"/>
  <c r="H531" i="12"/>
  <c r="B531" i="12"/>
  <c r="A532" i="12"/>
  <c r="D532" i="12"/>
  <c r="G532" i="12"/>
  <c r="C532" i="12"/>
  <c r="H532" i="12"/>
  <c r="B532" i="12"/>
  <c r="A533" i="12"/>
  <c r="D533" i="12"/>
  <c r="G533" i="12"/>
  <c r="C533" i="12"/>
  <c r="H533" i="12"/>
  <c r="B533" i="12"/>
  <c r="A534" i="12"/>
  <c r="D534" i="12"/>
  <c r="G534" i="12"/>
  <c r="C534" i="12"/>
  <c r="H534" i="12"/>
  <c r="B534" i="12"/>
  <c r="A535" i="12"/>
  <c r="G535" i="12"/>
  <c r="C535" i="12"/>
  <c r="D535" i="12"/>
  <c r="H535" i="12"/>
  <c r="B535" i="12"/>
  <c r="A536" i="12"/>
  <c r="D536" i="12"/>
  <c r="G536" i="12"/>
  <c r="C536" i="12"/>
  <c r="H536" i="12"/>
  <c r="B536" i="12"/>
  <c r="A537" i="12"/>
  <c r="D537" i="12"/>
  <c r="G537" i="12"/>
  <c r="C537" i="12"/>
  <c r="H537" i="12"/>
  <c r="B537" i="12"/>
  <c r="A538" i="12"/>
  <c r="D538" i="12"/>
  <c r="G538" i="12"/>
  <c r="C538" i="12"/>
  <c r="H538" i="12"/>
  <c r="B538" i="12"/>
  <c r="A539" i="12"/>
  <c r="G539" i="12"/>
  <c r="C539" i="12"/>
  <c r="D539" i="12"/>
  <c r="H539" i="12"/>
  <c r="B539" i="12"/>
  <c r="A540" i="12"/>
  <c r="D540" i="12"/>
  <c r="G540" i="12"/>
  <c r="C540" i="12"/>
  <c r="H540" i="12"/>
  <c r="B540" i="12"/>
  <c r="A541" i="12"/>
  <c r="D541" i="12"/>
  <c r="G541" i="12"/>
  <c r="C541" i="12"/>
  <c r="H541" i="12"/>
  <c r="B541" i="12"/>
  <c r="A542" i="12"/>
  <c r="D542" i="12"/>
  <c r="G542" i="12"/>
  <c r="C542" i="12"/>
  <c r="H542" i="12"/>
  <c r="B542" i="12"/>
  <c r="A543" i="12"/>
  <c r="G543" i="12"/>
  <c r="C543" i="12"/>
  <c r="D543" i="12"/>
  <c r="H543" i="12"/>
  <c r="B543" i="12"/>
  <c r="A544" i="12"/>
  <c r="D544" i="12"/>
  <c r="G544" i="12"/>
  <c r="C544" i="12"/>
  <c r="H544" i="12"/>
  <c r="B544" i="12"/>
  <c r="A545" i="12"/>
  <c r="D545" i="12"/>
  <c r="G545" i="12"/>
  <c r="C545" i="12"/>
  <c r="H545" i="12"/>
  <c r="B545" i="12"/>
  <c r="A546" i="12"/>
  <c r="D546" i="12"/>
  <c r="G546" i="12"/>
  <c r="C546" i="12"/>
  <c r="H546" i="12"/>
  <c r="B546" i="12"/>
  <c r="A547" i="12"/>
  <c r="G547" i="12"/>
  <c r="C547" i="12"/>
  <c r="D547" i="12"/>
  <c r="H547" i="12"/>
  <c r="B547" i="12"/>
  <c r="A548" i="12"/>
  <c r="D548" i="12"/>
  <c r="G548" i="12"/>
  <c r="C548" i="12"/>
  <c r="H548" i="12"/>
  <c r="B548" i="12"/>
  <c r="A549" i="12"/>
  <c r="D549" i="12"/>
  <c r="G549" i="12"/>
  <c r="C549" i="12"/>
  <c r="H549" i="12"/>
  <c r="B549" i="12"/>
  <c r="A550" i="12"/>
  <c r="D550" i="12"/>
  <c r="G550" i="12"/>
  <c r="C550" i="12"/>
  <c r="E550" i="12"/>
  <c r="H550" i="12"/>
  <c r="B550" i="12"/>
  <c r="A551" i="12"/>
  <c r="D551" i="12"/>
  <c r="G551" i="12"/>
  <c r="C551" i="12"/>
  <c r="E551" i="12"/>
  <c r="H551" i="12"/>
  <c r="B551" i="12"/>
  <c r="A552" i="12"/>
  <c r="H552" i="12"/>
  <c r="B552" i="12"/>
  <c r="D552" i="12"/>
  <c r="G552" i="12"/>
  <c r="C552" i="12"/>
  <c r="E552" i="12"/>
  <c r="A553" i="12"/>
  <c r="H553" i="12"/>
  <c r="B553" i="12"/>
  <c r="D553" i="12"/>
  <c r="G553" i="12"/>
  <c r="C553" i="12"/>
  <c r="E553" i="12"/>
  <c r="A554" i="12"/>
  <c r="D554" i="12"/>
  <c r="G554" i="12"/>
  <c r="C554" i="12"/>
  <c r="E554" i="12"/>
  <c r="H554" i="12"/>
  <c r="B554" i="12"/>
  <c r="A555" i="12"/>
  <c r="D555" i="12"/>
  <c r="G555" i="12"/>
  <c r="C555" i="12"/>
  <c r="E555" i="12"/>
  <c r="H555" i="12"/>
  <c r="B555" i="12"/>
  <c r="A556" i="12"/>
  <c r="H556" i="12"/>
  <c r="B556" i="12"/>
  <c r="D556" i="12"/>
  <c r="G556" i="12"/>
  <c r="C556" i="12"/>
  <c r="E556" i="12"/>
  <c r="A557" i="12"/>
  <c r="H557" i="12"/>
  <c r="B557" i="12"/>
  <c r="D557" i="12"/>
  <c r="G557" i="12"/>
  <c r="C557" i="12"/>
  <c r="E557" i="12"/>
  <c r="A558" i="12"/>
  <c r="D558" i="12"/>
  <c r="G558" i="12"/>
  <c r="C558" i="12"/>
  <c r="E558" i="12"/>
  <c r="H558" i="12"/>
  <c r="B558" i="12"/>
  <c r="A559" i="12"/>
  <c r="D559" i="12"/>
  <c r="E21" i="1"/>
  <c r="F21" i="1" s="1"/>
  <c r="G21" i="1" s="1"/>
  <c r="H21" i="1" s="1"/>
  <c r="G559" i="12"/>
  <c r="C559" i="12"/>
  <c r="H559" i="12"/>
  <c r="B559" i="12"/>
  <c r="A560" i="12"/>
  <c r="D560" i="12"/>
  <c r="E22" i="1"/>
  <c r="F22" i="1" s="1"/>
  <c r="G560" i="12"/>
  <c r="C560" i="12"/>
  <c r="H560" i="12"/>
  <c r="B560" i="12"/>
  <c r="A561" i="12"/>
  <c r="D561" i="12"/>
  <c r="E23" i="1"/>
  <c r="E561" i="12" s="1"/>
  <c r="G561" i="12"/>
  <c r="C561" i="12"/>
  <c r="H561" i="12"/>
  <c r="B561" i="12"/>
  <c r="A562" i="12"/>
  <c r="D562" i="12"/>
  <c r="E24" i="1"/>
  <c r="E562" i="12" s="1"/>
  <c r="G562" i="12"/>
  <c r="C562" i="12"/>
  <c r="H562" i="12"/>
  <c r="B562" i="12"/>
  <c r="A563" i="12"/>
  <c r="D563" i="12"/>
  <c r="E25" i="1"/>
  <c r="E563" i="12" s="1"/>
  <c r="G563" i="12"/>
  <c r="C563" i="12"/>
  <c r="H563" i="12"/>
  <c r="B563" i="12"/>
  <c r="A564" i="12"/>
  <c r="D564" i="12"/>
  <c r="E26" i="1"/>
  <c r="G564" i="12"/>
  <c r="C564" i="12"/>
  <c r="H564" i="12"/>
  <c r="B564" i="12"/>
  <c r="A565" i="12"/>
  <c r="D565" i="12"/>
  <c r="E27" i="1"/>
  <c r="G565" i="12"/>
  <c r="C565" i="12"/>
  <c r="H565" i="12"/>
  <c r="B565" i="12"/>
  <c r="A566" i="12"/>
  <c r="D566" i="12"/>
  <c r="E28" i="1"/>
  <c r="E566" i="12" s="1"/>
  <c r="G566" i="12"/>
  <c r="C566" i="12"/>
  <c r="H566" i="12"/>
  <c r="B566" i="12"/>
  <c r="A567" i="12"/>
  <c r="D567" i="12"/>
  <c r="E29" i="1"/>
  <c r="F29" i="1" s="1"/>
  <c r="G29" i="1" s="1"/>
  <c r="H29" i="1" s="1"/>
  <c r="G567" i="12"/>
  <c r="C567" i="12"/>
  <c r="H567" i="12"/>
  <c r="B567" i="12"/>
  <c r="A568" i="12"/>
  <c r="D568" i="12"/>
  <c r="E31" i="1"/>
  <c r="G568" i="12"/>
  <c r="C568" i="12"/>
  <c r="H568" i="12"/>
  <c r="B568" i="12"/>
  <c r="A569" i="12"/>
  <c r="D569" i="12"/>
  <c r="E32" i="1"/>
  <c r="E569" i="12" s="1"/>
  <c r="G569" i="12"/>
  <c r="C569" i="12"/>
  <c r="H569" i="12"/>
  <c r="B569" i="12"/>
  <c r="A570" i="12"/>
  <c r="D570" i="12"/>
  <c r="E33" i="1"/>
  <c r="F33" i="1" s="1"/>
  <c r="G570" i="12"/>
  <c r="C570" i="12"/>
  <c r="H570" i="12"/>
  <c r="B570" i="12"/>
  <c r="A571" i="12"/>
  <c r="D571" i="12"/>
  <c r="E34" i="1"/>
  <c r="G571" i="12"/>
  <c r="C571" i="12"/>
  <c r="H571" i="12"/>
  <c r="B571" i="12"/>
  <c r="A572" i="12"/>
  <c r="D572" i="12"/>
  <c r="E35" i="1"/>
  <c r="F35" i="1" s="1"/>
  <c r="G35" i="1" s="1"/>
  <c r="H35" i="1" s="1"/>
  <c r="G572" i="12"/>
  <c r="C572" i="12"/>
  <c r="H572" i="12"/>
  <c r="B572" i="12"/>
  <c r="A573" i="12"/>
  <c r="D573" i="12"/>
  <c r="E36" i="1"/>
  <c r="F36" i="1" s="1"/>
  <c r="G36" i="1" s="1"/>
  <c r="H36" i="1" s="1"/>
  <c r="G573" i="12"/>
  <c r="C573" i="12"/>
  <c r="H573" i="12"/>
  <c r="B573" i="12"/>
  <c r="A574" i="12"/>
  <c r="D574" i="12"/>
  <c r="E37" i="1"/>
  <c r="G574" i="12"/>
  <c r="C574" i="12"/>
  <c r="H574" i="12"/>
  <c r="B574" i="12"/>
  <c r="A575" i="12"/>
  <c r="D575" i="12"/>
  <c r="E38" i="1"/>
  <c r="F38" i="1" s="1"/>
  <c r="G38" i="1" s="1"/>
  <c r="H38" i="1" s="1"/>
  <c r="G575" i="12"/>
  <c r="C575" i="12"/>
  <c r="H575" i="12"/>
  <c r="B575" i="12"/>
  <c r="A576" i="12"/>
  <c r="D576" i="12"/>
  <c r="E40" i="1"/>
  <c r="G576" i="12"/>
  <c r="C576" i="12"/>
  <c r="H576" i="12"/>
  <c r="B576" i="12"/>
  <c r="A577" i="12"/>
  <c r="D577" i="12"/>
  <c r="E41" i="1"/>
  <c r="E577" i="12" s="1"/>
  <c r="G577" i="12"/>
  <c r="C577" i="12"/>
  <c r="H577" i="12"/>
  <c r="B577" i="12"/>
  <c r="A578" i="12"/>
  <c r="D578" i="12"/>
  <c r="E42" i="1"/>
  <c r="E578" i="12" s="1"/>
  <c r="G578" i="12"/>
  <c r="C578" i="12"/>
  <c r="H578" i="12"/>
  <c r="B578" i="12"/>
  <c r="A579" i="12"/>
  <c r="D579" i="12"/>
  <c r="E44" i="1"/>
  <c r="E579" i="12" s="1"/>
  <c r="G579" i="12"/>
  <c r="C579" i="12"/>
  <c r="H579" i="12"/>
  <c r="B579" i="12"/>
  <c r="A580" i="12"/>
  <c r="D580" i="12"/>
  <c r="E46" i="1"/>
  <c r="F46" i="1" s="1"/>
  <c r="G46" i="1" s="1"/>
  <c r="H46" i="1" s="1"/>
  <c r="G580" i="12"/>
  <c r="C580" i="12"/>
  <c r="H580" i="12"/>
  <c r="B580" i="12"/>
  <c r="A581" i="12"/>
  <c r="D581" i="12"/>
  <c r="E47" i="1"/>
  <c r="F47" i="1" s="1"/>
  <c r="G47" i="1" s="1"/>
  <c r="H47" i="1" s="1"/>
  <c r="G581" i="12"/>
  <c r="C581" i="12"/>
  <c r="H581" i="12"/>
  <c r="B581" i="12"/>
  <c r="A582" i="12"/>
  <c r="D582" i="12"/>
  <c r="E48" i="1"/>
  <c r="E582" i="12" s="1"/>
  <c r="G582" i="12"/>
  <c r="C582" i="12"/>
  <c r="H582" i="12"/>
  <c r="B582" i="12"/>
  <c r="A583" i="12"/>
  <c r="D583" i="12"/>
  <c r="E49" i="1"/>
  <c r="F49" i="1" s="1"/>
  <c r="G49" i="1" s="1"/>
  <c r="H49" i="1" s="1"/>
  <c r="G583" i="12"/>
  <c r="C583" i="12"/>
  <c r="H583" i="12"/>
  <c r="B583" i="12"/>
  <c r="A584" i="12"/>
  <c r="D584" i="12"/>
  <c r="E50" i="1"/>
  <c r="G584" i="12"/>
  <c r="C584" i="12"/>
  <c r="H584" i="12"/>
  <c r="B584" i="12"/>
  <c r="A585" i="12"/>
  <c r="D585" i="12"/>
  <c r="E51" i="1"/>
  <c r="F51" i="1" s="1"/>
  <c r="G585" i="12"/>
  <c r="C585" i="12"/>
  <c r="H585" i="12"/>
  <c r="B585" i="12"/>
  <c r="A586" i="12"/>
  <c r="D586" i="12"/>
  <c r="E52" i="1"/>
  <c r="E586" i="12" s="1"/>
  <c r="G586" i="12"/>
  <c r="C586" i="12"/>
  <c r="H586" i="12"/>
  <c r="B586" i="12"/>
  <c r="A587" i="12"/>
  <c r="D587" i="12"/>
  <c r="E53" i="1"/>
  <c r="G587" i="12"/>
  <c r="C587" i="12"/>
  <c r="H587" i="12"/>
  <c r="B587" i="12"/>
  <c r="A588" i="12"/>
  <c r="D588" i="12"/>
  <c r="E56" i="1"/>
  <c r="G588" i="12"/>
  <c r="C588" i="12"/>
  <c r="H588" i="12"/>
  <c r="B588" i="12"/>
  <c r="A589" i="12"/>
  <c r="D589" i="12"/>
  <c r="G589" i="12"/>
  <c r="C589" i="12"/>
  <c r="E589" i="12"/>
  <c r="H589" i="12"/>
  <c r="B589" i="12"/>
  <c r="A590" i="12"/>
  <c r="H590" i="12"/>
  <c r="B590" i="12"/>
  <c r="D590" i="12"/>
  <c r="G590" i="12"/>
  <c r="C590" i="12"/>
  <c r="E590" i="12"/>
  <c r="A591" i="12"/>
  <c r="D591" i="12"/>
  <c r="G591" i="12"/>
  <c r="C591" i="12"/>
  <c r="E591" i="12"/>
  <c r="H591" i="12"/>
  <c r="B591" i="12"/>
  <c r="A592" i="12"/>
  <c r="H592" i="12"/>
  <c r="B592" i="12"/>
  <c r="D592" i="12"/>
  <c r="G592" i="12"/>
  <c r="C592" i="12"/>
  <c r="E592" i="12"/>
  <c r="A593" i="12"/>
  <c r="D593" i="12"/>
  <c r="G593" i="12"/>
  <c r="C593" i="12"/>
  <c r="E593" i="12"/>
  <c r="H593" i="12"/>
  <c r="B593" i="12"/>
  <c r="A594" i="12"/>
  <c r="D594" i="12"/>
  <c r="E91" i="1"/>
  <c r="E594" i="12" s="1"/>
  <c r="G594" i="12"/>
  <c r="C594" i="12"/>
  <c r="H594" i="12"/>
  <c r="B594" i="12"/>
  <c r="A595" i="12"/>
  <c r="D595" i="12"/>
  <c r="E169" i="1"/>
  <c r="E595" i="12" s="1"/>
  <c r="G595" i="12"/>
  <c r="C595" i="12"/>
  <c r="H595" i="12"/>
  <c r="B595" i="12"/>
  <c r="A596" i="12"/>
  <c r="D596" i="12"/>
  <c r="E170" i="1"/>
  <c r="F170" i="1" s="1"/>
  <c r="G170" i="1" s="1"/>
  <c r="I170" i="1" s="1"/>
  <c r="G596" i="12"/>
  <c r="C596" i="12"/>
  <c r="H596" i="12"/>
  <c r="B596" i="12"/>
  <c r="A597" i="12"/>
  <c r="D597" i="12"/>
  <c r="E175" i="1"/>
  <c r="G597" i="12"/>
  <c r="C597" i="12"/>
  <c r="H597" i="12"/>
  <c r="B597" i="12"/>
  <c r="A598" i="12"/>
  <c r="D598" i="12"/>
  <c r="E177" i="1"/>
  <c r="E598" i="12" s="1"/>
  <c r="G598" i="12"/>
  <c r="C598" i="12"/>
  <c r="H598" i="12"/>
  <c r="B598" i="12"/>
  <c r="A599" i="12"/>
  <c r="D599" i="12"/>
  <c r="E178" i="1"/>
  <c r="F178" i="1" s="1"/>
  <c r="G178" i="1" s="1"/>
  <c r="G599" i="12"/>
  <c r="C599" i="12"/>
  <c r="H599" i="12"/>
  <c r="B599" i="12"/>
  <c r="A600" i="12"/>
  <c r="D600" i="12"/>
  <c r="E198" i="1"/>
  <c r="G600" i="12"/>
  <c r="C600" i="12"/>
  <c r="H600" i="12"/>
  <c r="B600" i="12"/>
  <c r="A601" i="12"/>
  <c r="D601" i="12"/>
  <c r="E199" i="1"/>
  <c r="G601" i="12"/>
  <c r="C601" i="12"/>
  <c r="H601" i="12"/>
  <c r="B601" i="12"/>
  <c r="A602" i="12"/>
  <c r="D602" i="12"/>
  <c r="E201" i="1"/>
  <c r="G602" i="12"/>
  <c r="C602" i="12"/>
  <c r="H602" i="12"/>
  <c r="B602" i="12"/>
  <c r="A603" i="12"/>
  <c r="D603" i="12"/>
  <c r="E203" i="1"/>
  <c r="G603" i="12"/>
  <c r="C603" i="12"/>
  <c r="H603" i="12"/>
  <c r="B603" i="12"/>
  <c r="A604" i="12"/>
  <c r="D604" i="12"/>
  <c r="E204" i="1"/>
  <c r="F204" i="1" s="1"/>
  <c r="G204" i="1" s="1"/>
  <c r="I204" i="1" s="1"/>
  <c r="G604" i="12"/>
  <c r="C604" i="12"/>
  <c r="H604" i="12"/>
  <c r="B604" i="12"/>
  <c r="A605" i="12"/>
  <c r="D605" i="12"/>
  <c r="E209" i="1"/>
  <c r="F209" i="1" s="1"/>
  <c r="G209" i="1" s="1"/>
  <c r="I209" i="1" s="1"/>
  <c r="G605" i="12"/>
  <c r="C605" i="12"/>
  <c r="H605" i="12"/>
  <c r="B605" i="12"/>
  <c r="A606" i="12"/>
  <c r="D606" i="12"/>
  <c r="E213" i="1"/>
  <c r="G606" i="12"/>
  <c r="C606" i="12"/>
  <c r="H606" i="12"/>
  <c r="B606" i="12"/>
  <c r="A607" i="12"/>
  <c r="D607" i="12"/>
  <c r="E220" i="1"/>
  <c r="E607" i="12" s="1"/>
  <c r="G607" i="12"/>
  <c r="C607" i="12"/>
  <c r="H607" i="12"/>
  <c r="B607" i="12"/>
  <c r="A608" i="12"/>
  <c r="D608" i="12"/>
  <c r="E222" i="1"/>
  <c r="F222" i="1" s="1"/>
  <c r="G222" i="1" s="1"/>
  <c r="I222" i="1" s="1"/>
  <c r="G608" i="12"/>
  <c r="C608" i="12"/>
  <c r="H608" i="12"/>
  <c r="B608" i="12"/>
  <c r="A609" i="12"/>
  <c r="D609" i="12"/>
  <c r="E223" i="1"/>
  <c r="G609" i="12"/>
  <c r="C609" i="12"/>
  <c r="H609" i="12"/>
  <c r="B609" i="12"/>
  <c r="A610" i="12"/>
  <c r="D610" i="12"/>
  <c r="E226" i="1"/>
  <c r="E610" i="12" s="1"/>
  <c r="G610" i="12"/>
  <c r="C610" i="12"/>
  <c r="H610" i="12"/>
  <c r="B610" i="12"/>
  <c r="A611" i="12"/>
  <c r="D611" i="12"/>
  <c r="E253" i="1"/>
  <c r="F253" i="1" s="1"/>
  <c r="G253" i="1" s="1"/>
  <c r="I253" i="1" s="1"/>
  <c r="G611" i="12"/>
  <c r="C611" i="12"/>
  <c r="H611" i="12"/>
  <c r="B611" i="12"/>
  <c r="A612" i="12"/>
  <c r="D612" i="12"/>
  <c r="E254" i="1"/>
  <c r="G612" i="12"/>
  <c r="C612" i="12"/>
  <c r="H612" i="12"/>
  <c r="B612" i="12"/>
  <c r="A613" i="12"/>
  <c r="D613" i="12"/>
  <c r="E255" i="1"/>
  <c r="G613" i="12"/>
  <c r="C613" i="12"/>
  <c r="H613" i="12"/>
  <c r="B613" i="12"/>
  <c r="A614" i="12"/>
  <c r="D614" i="12"/>
  <c r="E257" i="1"/>
  <c r="E614" i="12" s="1"/>
  <c r="G614" i="12"/>
  <c r="C614" i="12"/>
  <c r="H614" i="12"/>
  <c r="B614" i="12"/>
  <c r="A615" i="12"/>
  <c r="D615" i="12"/>
  <c r="E258" i="1"/>
  <c r="G615" i="12"/>
  <c r="C615" i="12"/>
  <c r="H615" i="12"/>
  <c r="B615" i="12"/>
  <c r="A616" i="12"/>
  <c r="D616" i="12"/>
  <c r="E260" i="1"/>
  <c r="F260" i="1" s="1"/>
  <c r="G260" i="1" s="1"/>
  <c r="I260" i="1" s="1"/>
  <c r="G616" i="12"/>
  <c r="C616" i="12"/>
  <c r="H616" i="12"/>
  <c r="B616" i="12"/>
  <c r="A617" i="12"/>
  <c r="D617" i="12"/>
  <c r="E261" i="1"/>
  <c r="F261" i="1" s="1"/>
  <c r="G261" i="1" s="1"/>
  <c r="G617" i="12"/>
  <c r="C617" i="12"/>
  <c r="H617" i="12"/>
  <c r="B617" i="12"/>
  <c r="A618" i="12"/>
  <c r="D618" i="12"/>
  <c r="E262" i="1"/>
  <c r="G618" i="12"/>
  <c r="C618" i="12"/>
  <c r="H618" i="12"/>
  <c r="B618" i="12"/>
  <c r="A619" i="12"/>
  <c r="D619" i="12"/>
  <c r="E263" i="1"/>
  <c r="G619" i="12"/>
  <c r="C619" i="12"/>
  <c r="H619" i="12"/>
  <c r="B619" i="12"/>
  <c r="A620" i="12"/>
  <c r="D620" i="12"/>
  <c r="E264" i="1"/>
  <c r="F264" i="1" s="1"/>
  <c r="G264" i="1" s="1"/>
  <c r="I264" i="1" s="1"/>
  <c r="G620" i="12"/>
  <c r="C620" i="12"/>
  <c r="H620" i="12"/>
  <c r="B620" i="12"/>
  <c r="A621" i="12"/>
  <c r="D621" i="12"/>
  <c r="E265" i="1"/>
  <c r="G621" i="12"/>
  <c r="C621" i="12"/>
  <c r="H621" i="12"/>
  <c r="B621" i="12"/>
  <c r="A622" i="12"/>
  <c r="D622" i="12"/>
  <c r="E266" i="1"/>
  <c r="E622" i="12" s="1"/>
  <c r="G622" i="12"/>
  <c r="C622" i="12"/>
  <c r="H622" i="12"/>
  <c r="B622" i="12"/>
  <c r="A623" i="12"/>
  <c r="D623" i="12"/>
  <c r="E268" i="1"/>
  <c r="F268" i="1" s="1"/>
  <c r="G268" i="1" s="1"/>
  <c r="I268" i="1" s="1"/>
  <c r="G623" i="12"/>
  <c r="C623" i="12"/>
  <c r="H623" i="12"/>
  <c r="B623" i="12"/>
  <c r="A624" i="12"/>
  <c r="D624" i="12"/>
  <c r="E269" i="1"/>
  <c r="F269" i="1" s="1"/>
  <c r="G269" i="1" s="1"/>
  <c r="I269" i="1" s="1"/>
  <c r="G624" i="12"/>
  <c r="C624" i="12"/>
  <c r="H624" i="12"/>
  <c r="B624" i="12"/>
  <c r="A625" i="12"/>
  <c r="D625" i="12"/>
  <c r="E270" i="1"/>
  <c r="G625" i="12"/>
  <c r="C625" i="12"/>
  <c r="H625" i="12"/>
  <c r="B625" i="12"/>
  <c r="A626" i="12"/>
  <c r="D626" i="12"/>
  <c r="E272" i="1"/>
  <c r="E626" i="12" s="1"/>
  <c r="G626" i="12"/>
  <c r="C626" i="12"/>
  <c r="H626" i="12"/>
  <c r="B626" i="12"/>
  <c r="A627" i="12"/>
  <c r="D627" i="12"/>
  <c r="E273" i="1"/>
  <c r="E627" i="12" s="1"/>
  <c r="G627" i="12"/>
  <c r="C627" i="12"/>
  <c r="H627" i="12"/>
  <c r="B627" i="12"/>
  <c r="A628" i="12"/>
  <c r="D628" i="12"/>
  <c r="E274" i="1"/>
  <c r="F274" i="1" s="1"/>
  <c r="G274" i="1" s="1"/>
  <c r="I274" i="1" s="1"/>
  <c r="G628" i="12"/>
  <c r="C628" i="12"/>
  <c r="H628" i="12"/>
  <c r="B628" i="12"/>
  <c r="A629" i="12"/>
  <c r="D629" i="12"/>
  <c r="E277" i="1"/>
  <c r="G629" i="12"/>
  <c r="C629" i="12"/>
  <c r="H629" i="12"/>
  <c r="B629" i="12"/>
  <c r="A630" i="12"/>
  <c r="D630" i="12"/>
  <c r="E278" i="1"/>
  <c r="G630" i="12"/>
  <c r="C630" i="12"/>
  <c r="H630" i="12"/>
  <c r="B630" i="12"/>
  <c r="A631" i="12"/>
  <c r="D631" i="12"/>
  <c r="E279" i="1"/>
  <c r="F279" i="1" s="1"/>
  <c r="G279" i="1" s="1"/>
  <c r="G631" i="12"/>
  <c r="C631" i="12"/>
  <c r="H631" i="12"/>
  <c r="B631" i="12"/>
  <c r="A632" i="12"/>
  <c r="D632" i="12"/>
  <c r="E298" i="1"/>
  <c r="F298" i="1" s="1"/>
  <c r="G298" i="1" s="1"/>
  <c r="I298" i="1" s="1"/>
  <c r="G632" i="12"/>
  <c r="C632" i="12"/>
  <c r="H632" i="12"/>
  <c r="B632" i="12"/>
  <c r="A633" i="12"/>
  <c r="D633" i="12"/>
  <c r="E299" i="1"/>
  <c r="G633" i="12"/>
  <c r="C633" i="12"/>
  <c r="H633" i="12"/>
  <c r="B633" i="12"/>
  <c r="A634" i="12"/>
  <c r="D634" i="12"/>
  <c r="E302" i="1"/>
  <c r="E634" i="12" s="1"/>
  <c r="G634" i="12"/>
  <c r="C634" i="12"/>
  <c r="H634" i="12"/>
  <c r="B634" i="12"/>
  <c r="A635" i="12"/>
  <c r="D635" i="12"/>
  <c r="E303" i="1"/>
  <c r="E635" i="12" s="1"/>
  <c r="G635" i="12"/>
  <c r="C635" i="12"/>
  <c r="H635" i="12"/>
  <c r="B635" i="12"/>
  <c r="A636" i="12"/>
  <c r="D636" i="12"/>
  <c r="E305" i="1"/>
  <c r="F305" i="1" s="1"/>
  <c r="G636" i="12"/>
  <c r="C636" i="12"/>
  <c r="H636" i="12"/>
  <c r="B636" i="12"/>
  <c r="A637" i="12"/>
  <c r="D637" i="12"/>
  <c r="E307" i="1"/>
  <c r="E637" i="12" s="1"/>
  <c r="G637" i="12"/>
  <c r="C637" i="12"/>
  <c r="H637" i="12"/>
  <c r="B637" i="12"/>
  <c r="A638" i="12"/>
  <c r="D638" i="12"/>
  <c r="E310" i="1"/>
  <c r="E638" i="12" s="1"/>
  <c r="G638" i="12"/>
  <c r="C638" i="12"/>
  <c r="H638" i="12"/>
  <c r="B638" i="12"/>
  <c r="A639" i="12"/>
  <c r="D639" i="12"/>
  <c r="E311" i="1"/>
  <c r="F311" i="1" s="1"/>
  <c r="G311" i="1" s="1"/>
  <c r="I311" i="1" s="1"/>
  <c r="G639" i="12"/>
  <c r="C639" i="12"/>
  <c r="H639" i="12"/>
  <c r="B639" i="12"/>
  <c r="A640" i="12"/>
  <c r="D640" i="12"/>
  <c r="E313" i="1"/>
  <c r="E640" i="12" s="1"/>
  <c r="G640" i="12"/>
  <c r="C640" i="12"/>
  <c r="H640" i="12"/>
  <c r="B640" i="12"/>
  <c r="A641" i="12"/>
  <c r="D641" i="12"/>
  <c r="E320" i="1"/>
  <c r="F320" i="1" s="1"/>
  <c r="G320" i="1" s="1"/>
  <c r="I320" i="1" s="1"/>
  <c r="G641" i="12"/>
  <c r="C641" i="12"/>
  <c r="H641" i="12"/>
  <c r="B641" i="12"/>
  <c r="A642" i="12"/>
  <c r="D642" i="12"/>
  <c r="E321" i="1"/>
  <c r="E642" i="12" s="1"/>
  <c r="G642" i="12"/>
  <c r="C642" i="12"/>
  <c r="H642" i="12"/>
  <c r="B642" i="12"/>
  <c r="A643" i="12"/>
  <c r="D643" i="12"/>
  <c r="E323" i="1"/>
  <c r="G643" i="12"/>
  <c r="C643" i="12"/>
  <c r="H643" i="12"/>
  <c r="B643" i="12"/>
  <c r="A644" i="12"/>
  <c r="D644" i="12"/>
  <c r="E327" i="1"/>
  <c r="F327" i="1" s="1"/>
  <c r="G327" i="1" s="1"/>
  <c r="I327" i="1" s="1"/>
  <c r="G644" i="12"/>
  <c r="C644" i="12"/>
  <c r="H644" i="12"/>
  <c r="B644" i="12"/>
  <c r="A645" i="12"/>
  <c r="D645" i="12"/>
  <c r="E332" i="1"/>
  <c r="E645" i="12" s="1"/>
  <c r="G645" i="12"/>
  <c r="C645" i="12"/>
  <c r="H645" i="12"/>
  <c r="B645" i="12"/>
  <c r="A646" i="12"/>
  <c r="D646" i="12"/>
  <c r="E333" i="1"/>
  <c r="E646" i="12" s="1"/>
  <c r="G646" i="12"/>
  <c r="C646" i="12"/>
  <c r="H646" i="12"/>
  <c r="B646" i="12"/>
  <c r="A647" i="12"/>
  <c r="D647" i="12"/>
  <c r="E334" i="1"/>
  <c r="F334" i="1" s="1"/>
  <c r="G334" i="1" s="1"/>
  <c r="G647" i="12"/>
  <c r="C647" i="12"/>
  <c r="H647" i="12"/>
  <c r="B647" i="12"/>
  <c r="A648" i="12"/>
  <c r="D648" i="12"/>
  <c r="E338" i="1"/>
  <c r="F338" i="1" s="1"/>
  <c r="G338" i="1" s="1"/>
  <c r="I338" i="1" s="1"/>
  <c r="G648" i="12"/>
  <c r="C648" i="12"/>
  <c r="H648" i="12"/>
  <c r="B648" i="12"/>
  <c r="A649" i="12"/>
  <c r="D649" i="12"/>
  <c r="E342" i="1"/>
  <c r="F342" i="1" s="1"/>
  <c r="G342" i="1" s="1"/>
  <c r="I342" i="1" s="1"/>
  <c r="G649" i="12"/>
  <c r="C649" i="12"/>
  <c r="H649" i="12"/>
  <c r="B649" i="12"/>
  <c r="A650" i="12"/>
  <c r="D650" i="12"/>
  <c r="E345" i="1"/>
  <c r="G650" i="12"/>
  <c r="C650" i="12"/>
  <c r="H650" i="12"/>
  <c r="B650" i="12"/>
  <c r="A651" i="12"/>
  <c r="D651" i="12"/>
  <c r="E346" i="1"/>
  <c r="E651" i="12" s="1"/>
  <c r="G651" i="12"/>
  <c r="C651" i="12"/>
  <c r="H651" i="12"/>
  <c r="B651" i="12"/>
  <c r="A652" i="12"/>
  <c r="D652" i="12"/>
  <c r="E347" i="1"/>
  <c r="F347" i="1" s="1"/>
  <c r="G347" i="1" s="1"/>
  <c r="I347" i="1" s="1"/>
  <c r="G652" i="12"/>
  <c r="C652" i="12"/>
  <c r="H652" i="12"/>
  <c r="B652" i="12"/>
  <c r="A653" i="12"/>
  <c r="D653" i="12"/>
  <c r="E349" i="1"/>
  <c r="G653" i="12"/>
  <c r="C653" i="12"/>
  <c r="H653" i="12"/>
  <c r="B653" i="12"/>
  <c r="A654" i="12"/>
  <c r="D654" i="12"/>
  <c r="E352" i="1"/>
  <c r="E654" i="12" s="1"/>
  <c r="G654" i="12"/>
  <c r="C654" i="12"/>
  <c r="H654" i="12"/>
  <c r="B654" i="12"/>
  <c r="A655" i="12"/>
  <c r="D655" i="12"/>
  <c r="E358" i="1"/>
  <c r="E655" i="12" s="1"/>
  <c r="G655" i="12"/>
  <c r="C655" i="12"/>
  <c r="H655" i="12"/>
  <c r="B655" i="12"/>
  <c r="A656" i="12"/>
  <c r="D656" i="12"/>
  <c r="E359" i="1"/>
  <c r="E656" i="12" s="1"/>
  <c r="G656" i="12"/>
  <c r="C656" i="12"/>
  <c r="H656" i="12"/>
  <c r="B656" i="12"/>
  <c r="A657" i="12"/>
  <c r="D657" i="12"/>
  <c r="E360" i="1"/>
  <c r="G657" i="12"/>
  <c r="C657" i="12"/>
  <c r="H657" i="12"/>
  <c r="B657" i="12"/>
  <c r="A658" i="12"/>
  <c r="D658" i="12"/>
  <c r="E362" i="1"/>
  <c r="E658" i="12" s="1"/>
  <c r="G658" i="12"/>
  <c r="C658" i="12"/>
  <c r="H658" i="12"/>
  <c r="B658" i="12"/>
  <c r="A659" i="12"/>
  <c r="D659" i="12"/>
  <c r="E363" i="1"/>
  <c r="E659" i="12" s="1"/>
  <c r="G659" i="12"/>
  <c r="C659" i="12"/>
  <c r="H659" i="12"/>
  <c r="B659" i="12"/>
  <c r="A660" i="12"/>
  <c r="D660" i="12"/>
  <c r="E364" i="1"/>
  <c r="G660" i="12"/>
  <c r="C660" i="12"/>
  <c r="H660" i="12"/>
  <c r="B660" i="12"/>
  <c r="A661" i="12"/>
  <c r="D661" i="12"/>
  <c r="E367" i="1"/>
  <c r="G661" i="12"/>
  <c r="C661" i="12"/>
  <c r="H661" i="12"/>
  <c r="B661" i="12"/>
  <c r="A662" i="12"/>
  <c r="D662" i="12"/>
  <c r="E368" i="1"/>
  <c r="E662" i="12" s="1"/>
  <c r="G662" i="12"/>
  <c r="C662" i="12"/>
  <c r="H662" i="12"/>
  <c r="B662" i="12"/>
  <c r="A663" i="12"/>
  <c r="D663" i="12"/>
  <c r="E369" i="1"/>
  <c r="E663" i="12" s="1"/>
  <c r="G663" i="12"/>
  <c r="C663" i="12"/>
  <c r="H663" i="12"/>
  <c r="B663" i="12"/>
  <c r="A664" i="12"/>
  <c r="D664" i="12"/>
  <c r="E370" i="1"/>
  <c r="F370" i="1" s="1"/>
  <c r="G370" i="1" s="1"/>
  <c r="G664" i="12"/>
  <c r="C664" i="12"/>
  <c r="H664" i="12"/>
  <c r="B664" i="12"/>
  <c r="A665" i="12"/>
  <c r="D665" i="12"/>
  <c r="E371" i="1"/>
  <c r="F371" i="1" s="1"/>
  <c r="G371" i="1" s="1"/>
  <c r="I371" i="1" s="1"/>
  <c r="G665" i="12"/>
  <c r="C665" i="12"/>
  <c r="H665" i="12"/>
  <c r="B665" i="12"/>
  <c r="A666" i="12"/>
  <c r="D666" i="12"/>
  <c r="E373" i="1"/>
  <c r="E666" i="12" s="1"/>
  <c r="G666" i="12"/>
  <c r="C666" i="12"/>
  <c r="H666" i="12"/>
  <c r="B666" i="12"/>
  <c r="A667" i="12"/>
  <c r="D667" i="12"/>
  <c r="E374" i="1"/>
  <c r="E667" i="12" s="1"/>
  <c r="G667" i="12"/>
  <c r="C667" i="12"/>
  <c r="H667" i="12"/>
  <c r="B667" i="12"/>
  <c r="A668" i="12"/>
  <c r="D668" i="12"/>
  <c r="E377" i="1"/>
  <c r="G668" i="12"/>
  <c r="C668" i="12"/>
  <c r="H668" i="12"/>
  <c r="B668" i="12"/>
  <c r="A669" i="12"/>
  <c r="D669" i="12"/>
  <c r="E399" i="1"/>
  <c r="E669" i="12" s="1"/>
  <c r="G669" i="12"/>
  <c r="C669" i="12"/>
  <c r="H669" i="12"/>
  <c r="B669" i="12"/>
  <c r="A670" i="12"/>
  <c r="D670" i="12"/>
  <c r="G670" i="12"/>
  <c r="C670" i="12"/>
  <c r="H670" i="12"/>
  <c r="B670" i="12"/>
  <c r="A671" i="12"/>
  <c r="D671" i="12"/>
  <c r="G671" i="12"/>
  <c r="C671" i="12"/>
  <c r="H671" i="12"/>
  <c r="B671" i="12"/>
  <c r="A672" i="12"/>
  <c r="D672" i="12"/>
  <c r="G672" i="12"/>
  <c r="C672" i="12"/>
  <c r="H672" i="12"/>
  <c r="B672" i="12"/>
  <c r="A673" i="12"/>
  <c r="D673" i="12"/>
  <c r="G673" i="12"/>
  <c r="C673" i="12"/>
  <c r="E673" i="12"/>
  <c r="H673" i="12"/>
  <c r="B673" i="12"/>
  <c r="A674" i="12"/>
  <c r="H674" i="12"/>
  <c r="B674" i="12"/>
  <c r="D674" i="12"/>
  <c r="G674" i="12"/>
  <c r="C674" i="12"/>
  <c r="E674" i="12"/>
  <c r="A675" i="12"/>
  <c r="H675" i="12"/>
  <c r="B675" i="12"/>
  <c r="D675" i="12"/>
  <c r="G675" i="12"/>
  <c r="C675" i="12"/>
  <c r="E675" i="12"/>
  <c r="A676" i="12"/>
  <c r="H676" i="12"/>
  <c r="B676" i="12"/>
  <c r="D676" i="12"/>
  <c r="G676" i="12"/>
  <c r="C676" i="12"/>
  <c r="E676" i="12"/>
  <c r="A677" i="12"/>
  <c r="D677" i="12"/>
  <c r="G677" i="12"/>
  <c r="C677" i="12"/>
  <c r="H677" i="12"/>
  <c r="B677" i="12"/>
  <c r="A678" i="12"/>
  <c r="D678" i="12"/>
  <c r="G678" i="12"/>
  <c r="C678" i="12"/>
  <c r="H678" i="12"/>
  <c r="B678" i="12"/>
  <c r="A679" i="12"/>
  <c r="D679" i="12"/>
  <c r="G679" i="12"/>
  <c r="C679" i="12"/>
  <c r="H679" i="12"/>
  <c r="B679" i="12"/>
  <c r="A680" i="12"/>
  <c r="D680" i="12"/>
  <c r="G680" i="12"/>
  <c r="C680" i="12"/>
  <c r="H680" i="12"/>
  <c r="B680" i="12"/>
  <c r="A681" i="12"/>
  <c r="D681" i="12"/>
  <c r="G681" i="12"/>
  <c r="C681" i="12"/>
  <c r="H681" i="12"/>
  <c r="B681" i="12"/>
  <c r="A682" i="12"/>
  <c r="D682" i="12"/>
  <c r="G682" i="12"/>
  <c r="C682" i="12"/>
  <c r="H682" i="12"/>
  <c r="B682" i="12"/>
  <c r="A683" i="12"/>
  <c r="D683" i="12"/>
  <c r="G683" i="12"/>
  <c r="C683" i="12"/>
  <c r="H683" i="12"/>
  <c r="B683" i="12"/>
  <c r="A684" i="12"/>
  <c r="D684" i="12"/>
  <c r="G684" i="12"/>
  <c r="C684" i="12"/>
  <c r="H684" i="12"/>
  <c r="B684" i="12"/>
  <c r="A685" i="12"/>
  <c r="D685" i="12"/>
  <c r="G685" i="12"/>
  <c r="C685" i="12"/>
  <c r="H685" i="12"/>
  <c r="B685" i="12"/>
  <c r="A686" i="12"/>
  <c r="H686" i="12"/>
  <c r="B686" i="12"/>
  <c r="D686" i="12"/>
  <c r="G686" i="12"/>
  <c r="C686" i="12"/>
  <c r="E686" i="12"/>
  <c r="A687" i="12"/>
  <c r="D687" i="12"/>
  <c r="G687" i="12"/>
  <c r="C687" i="12"/>
  <c r="H687" i="12"/>
  <c r="B687" i="12"/>
  <c r="A688" i="12"/>
  <c r="D688" i="12"/>
  <c r="G688" i="12"/>
  <c r="C688" i="12"/>
  <c r="H688" i="12"/>
  <c r="B688" i="12"/>
  <c r="A689" i="12"/>
  <c r="G689" i="12"/>
  <c r="C689" i="12"/>
  <c r="E689" i="12"/>
  <c r="D689" i="12"/>
  <c r="H689" i="12"/>
  <c r="B689" i="12"/>
  <c r="A690" i="12"/>
  <c r="D690" i="12"/>
  <c r="G690" i="12"/>
  <c r="C690" i="12"/>
  <c r="E690" i="12"/>
  <c r="H690" i="12"/>
  <c r="B690" i="12"/>
  <c r="A691" i="12"/>
  <c r="H691" i="12"/>
  <c r="B691" i="12"/>
  <c r="D691" i="12"/>
  <c r="G691" i="12"/>
  <c r="C691" i="12"/>
  <c r="E691" i="12"/>
  <c r="A692" i="12"/>
  <c r="H692" i="12"/>
  <c r="B692" i="12"/>
  <c r="D692" i="12"/>
  <c r="G692" i="12"/>
  <c r="C692" i="12"/>
  <c r="E692" i="12"/>
  <c r="A693" i="12"/>
  <c r="G693" i="12"/>
  <c r="C693" i="12"/>
  <c r="E693" i="12"/>
  <c r="D693" i="12"/>
  <c r="H693" i="12"/>
  <c r="B693" i="12"/>
  <c r="A694" i="12"/>
  <c r="D694" i="12"/>
  <c r="G694" i="12"/>
  <c r="C694" i="12"/>
  <c r="H694" i="12"/>
  <c r="B694" i="12"/>
  <c r="A695" i="12"/>
  <c r="H695" i="12"/>
  <c r="B695" i="12"/>
  <c r="D695" i="12"/>
  <c r="G695" i="12"/>
  <c r="C695" i="12"/>
  <c r="E695" i="12"/>
  <c r="A696" i="12"/>
  <c r="D696" i="12"/>
  <c r="G696" i="12"/>
  <c r="C696" i="12"/>
  <c r="H696" i="12"/>
  <c r="B696" i="12"/>
  <c r="A697" i="12"/>
  <c r="D697" i="12"/>
  <c r="G697" i="12"/>
  <c r="C697" i="12"/>
  <c r="H697" i="12"/>
  <c r="B697" i="12"/>
  <c r="A698" i="12"/>
  <c r="D698" i="12"/>
  <c r="G698" i="12"/>
  <c r="C698" i="12"/>
  <c r="H698" i="12"/>
  <c r="B698" i="12"/>
  <c r="A699" i="12"/>
  <c r="D699" i="12"/>
  <c r="G699" i="12"/>
  <c r="C699" i="12"/>
  <c r="H699" i="12"/>
  <c r="B699" i="12"/>
  <c r="A700" i="12"/>
  <c r="D700" i="12"/>
  <c r="G700" i="12"/>
  <c r="C700" i="12"/>
  <c r="H700" i="12"/>
  <c r="B700" i="12"/>
  <c r="A701" i="12"/>
  <c r="D701" i="12"/>
  <c r="G701" i="12"/>
  <c r="C701" i="12"/>
  <c r="H701" i="12"/>
  <c r="B701" i="12"/>
  <c r="A702" i="12"/>
  <c r="D702" i="12"/>
  <c r="G702" i="12"/>
  <c r="C702" i="12"/>
  <c r="H702" i="12"/>
  <c r="B702" i="12"/>
  <c r="A703" i="12"/>
  <c r="D703" i="12"/>
  <c r="G703" i="12"/>
  <c r="C703" i="12"/>
  <c r="H703" i="12"/>
  <c r="B703" i="12"/>
  <c r="A704" i="12"/>
  <c r="D704" i="12"/>
  <c r="G704" i="12"/>
  <c r="C704" i="12"/>
  <c r="H704" i="12"/>
  <c r="B704" i="12"/>
  <c r="A705" i="12"/>
  <c r="D705" i="12"/>
  <c r="G705" i="12"/>
  <c r="C705" i="12"/>
  <c r="H705" i="12"/>
  <c r="B705" i="12"/>
  <c r="A706" i="12"/>
  <c r="D706" i="12"/>
  <c r="G706" i="12"/>
  <c r="C706" i="12"/>
  <c r="H706" i="12"/>
  <c r="B706" i="12"/>
  <c r="A707" i="12"/>
  <c r="D707" i="12"/>
  <c r="G707" i="12"/>
  <c r="C707" i="12"/>
  <c r="H707" i="12"/>
  <c r="B707" i="12"/>
  <c r="A708" i="12"/>
  <c r="D708" i="12"/>
  <c r="G708" i="12"/>
  <c r="C708" i="12"/>
  <c r="H708" i="12"/>
  <c r="B708" i="12"/>
  <c r="A709" i="12"/>
  <c r="D709" i="12"/>
  <c r="G709" i="12"/>
  <c r="C709" i="12"/>
  <c r="H709" i="12"/>
  <c r="B709" i="12"/>
  <c r="A710" i="12"/>
  <c r="D710" i="12"/>
  <c r="G710" i="12"/>
  <c r="C710" i="12"/>
  <c r="H710" i="12"/>
  <c r="B710" i="12"/>
  <c r="A711" i="12"/>
  <c r="D711" i="12"/>
  <c r="G711" i="12"/>
  <c r="C711" i="12"/>
  <c r="H711" i="12"/>
  <c r="B711" i="12"/>
  <c r="A712" i="12"/>
  <c r="D712" i="12"/>
  <c r="G712" i="12"/>
  <c r="C712" i="12"/>
  <c r="H712" i="12"/>
  <c r="B712" i="12"/>
  <c r="A713" i="12"/>
  <c r="D713" i="12"/>
  <c r="G713" i="12"/>
  <c r="C713" i="12"/>
  <c r="H713" i="12"/>
  <c r="B713" i="12"/>
  <c r="A714" i="12"/>
  <c r="D714" i="12"/>
  <c r="G714" i="12"/>
  <c r="C714" i="12"/>
  <c r="H714" i="12"/>
  <c r="B714" i="12"/>
  <c r="A715" i="12"/>
  <c r="D715" i="12"/>
  <c r="G715" i="12"/>
  <c r="C715" i="12"/>
  <c r="H715" i="12"/>
  <c r="B715" i="12"/>
  <c r="A716" i="12"/>
  <c r="D716" i="12"/>
  <c r="G716" i="12"/>
  <c r="C716" i="12"/>
  <c r="H716" i="12"/>
  <c r="B716" i="12"/>
  <c r="A717" i="12"/>
  <c r="D717" i="12"/>
  <c r="G717" i="12"/>
  <c r="C717" i="12"/>
  <c r="H717" i="12"/>
  <c r="B717" i="12"/>
  <c r="A718" i="12"/>
  <c r="D718" i="12"/>
  <c r="G718" i="12"/>
  <c r="C718" i="12"/>
  <c r="H718" i="12"/>
  <c r="B718" i="12"/>
  <c r="A719" i="12"/>
  <c r="D719" i="12"/>
  <c r="G719" i="12"/>
  <c r="C719" i="12"/>
  <c r="H719" i="12"/>
  <c r="B719" i="12"/>
  <c r="A720" i="12"/>
  <c r="D720" i="12"/>
  <c r="G720" i="12"/>
  <c r="C720" i="12"/>
  <c r="H720" i="12"/>
  <c r="B720" i="12"/>
  <c r="A721" i="12"/>
  <c r="D721" i="12"/>
  <c r="G721" i="12"/>
  <c r="C721" i="12"/>
  <c r="H721" i="12"/>
  <c r="B721" i="12"/>
  <c r="A722" i="12"/>
  <c r="D722" i="12"/>
  <c r="G722" i="12"/>
  <c r="C722" i="12"/>
  <c r="H722" i="12"/>
  <c r="B722" i="12"/>
  <c r="A723" i="12"/>
  <c r="D723" i="12"/>
  <c r="G723" i="12"/>
  <c r="C723" i="12"/>
  <c r="H723" i="12"/>
  <c r="B723" i="12"/>
  <c r="A724" i="12"/>
  <c r="H724" i="12"/>
  <c r="B724" i="12"/>
  <c r="D724" i="12"/>
  <c r="G724" i="12"/>
  <c r="C724" i="12"/>
  <c r="A725" i="12"/>
  <c r="D725" i="12"/>
  <c r="G725" i="12"/>
  <c r="C725" i="12"/>
  <c r="H725" i="12"/>
  <c r="B725" i="12"/>
  <c r="A726" i="12"/>
  <c r="H726" i="12"/>
  <c r="B726" i="12"/>
  <c r="D726" i="12"/>
  <c r="G726" i="12"/>
  <c r="C726" i="12"/>
  <c r="A727" i="12"/>
  <c r="D727" i="12"/>
  <c r="G727" i="12"/>
  <c r="C727" i="12"/>
  <c r="H727" i="12"/>
  <c r="B727" i="12"/>
  <c r="A728" i="12"/>
  <c r="D728" i="12"/>
  <c r="G728" i="12"/>
  <c r="C728" i="12"/>
  <c r="H728" i="12"/>
  <c r="B728" i="12"/>
  <c r="A729" i="12"/>
  <c r="D729" i="12"/>
  <c r="G729" i="12"/>
  <c r="C729" i="12"/>
  <c r="H729" i="12"/>
  <c r="B729" i="12"/>
  <c r="A730" i="12"/>
  <c r="D730" i="12"/>
  <c r="G730" i="12"/>
  <c r="C730" i="12"/>
  <c r="H730" i="12"/>
  <c r="B730" i="12"/>
  <c r="A731" i="12"/>
  <c r="D731" i="12"/>
  <c r="G731" i="12"/>
  <c r="C731" i="12"/>
  <c r="H731" i="12"/>
  <c r="B731" i="12"/>
  <c r="A732" i="12"/>
  <c r="H732" i="12"/>
  <c r="B732" i="12"/>
  <c r="D732" i="12"/>
  <c r="G732" i="12"/>
  <c r="C732" i="12"/>
  <c r="A733" i="12"/>
  <c r="D733" i="12"/>
  <c r="G733" i="12"/>
  <c r="C733" i="12"/>
  <c r="H733" i="12"/>
  <c r="B733" i="12"/>
  <c r="A734" i="12"/>
  <c r="H734" i="12"/>
  <c r="B734" i="12"/>
  <c r="D734" i="12"/>
  <c r="G734" i="12"/>
  <c r="C734" i="12"/>
  <c r="A735" i="12"/>
  <c r="D735" i="12"/>
  <c r="G735" i="12"/>
  <c r="C735" i="12"/>
  <c r="H735" i="12"/>
  <c r="B735" i="12"/>
  <c r="A736" i="12"/>
  <c r="D736" i="12"/>
  <c r="G736" i="12"/>
  <c r="C736" i="12"/>
  <c r="H736" i="12"/>
  <c r="B736" i="12"/>
  <c r="A737" i="12"/>
  <c r="D737" i="12"/>
  <c r="G737" i="12"/>
  <c r="C737" i="12"/>
  <c r="H737" i="12"/>
  <c r="B737" i="12"/>
  <c r="A738" i="12"/>
  <c r="D738" i="12"/>
  <c r="G738" i="12"/>
  <c r="C738" i="12"/>
  <c r="H738" i="12"/>
  <c r="B738" i="12"/>
  <c r="A739" i="12"/>
  <c r="D739" i="12"/>
  <c r="G739" i="12"/>
  <c r="C739" i="12"/>
  <c r="H739" i="12"/>
  <c r="B739" i="12"/>
  <c r="A740" i="12"/>
  <c r="H740" i="12"/>
  <c r="B740" i="12"/>
  <c r="D740" i="12"/>
  <c r="G740" i="12"/>
  <c r="C740" i="12"/>
  <c r="A741" i="12"/>
  <c r="D741" i="12"/>
  <c r="G741" i="12"/>
  <c r="C741" i="12"/>
  <c r="H741" i="12"/>
  <c r="B741" i="12"/>
  <c r="A742" i="12"/>
  <c r="H742" i="12"/>
  <c r="B742" i="12"/>
  <c r="D742" i="12"/>
  <c r="G742" i="12"/>
  <c r="C742" i="12"/>
  <c r="A743" i="12"/>
  <c r="D743" i="12"/>
  <c r="G743" i="12"/>
  <c r="C743" i="12"/>
  <c r="H743" i="12"/>
  <c r="B743" i="12"/>
  <c r="A744" i="12"/>
  <c r="D744" i="12"/>
  <c r="G744" i="12"/>
  <c r="C744" i="12"/>
  <c r="H744" i="12"/>
  <c r="B744" i="12"/>
  <c r="A745" i="12"/>
  <c r="D745" i="12"/>
  <c r="G745" i="12"/>
  <c r="C745" i="12"/>
  <c r="H745" i="12"/>
  <c r="B745" i="12"/>
  <c r="A746" i="12"/>
  <c r="D746" i="12"/>
  <c r="G746" i="12"/>
  <c r="C746" i="12"/>
  <c r="H746" i="12"/>
  <c r="B746" i="12"/>
  <c r="A747" i="12"/>
  <c r="D747" i="12"/>
  <c r="G747" i="12"/>
  <c r="C747" i="12"/>
  <c r="H747" i="12"/>
  <c r="B747" i="12"/>
  <c r="A748" i="12"/>
  <c r="H748" i="12"/>
  <c r="B748" i="12"/>
  <c r="D748" i="12"/>
  <c r="G748" i="12"/>
  <c r="C748" i="12"/>
  <c r="A749" i="12"/>
  <c r="D749" i="12"/>
  <c r="G749" i="12"/>
  <c r="C749" i="12"/>
  <c r="H749" i="12"/>
  <c r="B749" i="12"/>
  <c r="A750" i="12"/>
  <c r="H750" i="12"/>
  <c r="B750" i="12"/>
  <c r="D750" i="12"/>
  <c r="G750" i="12"/>
  <c r="C750" i="12"/>
  <c r="A751" i="12"/>
  <c r="D751" i="12"/>
  <c r="G751" i="12"/>
  <c r="C751" i="12"/>
  <c r="H751" i="12"/>
  <c r="B751" i="12"/>
  <c r="A752" i="12"/>
  <c r="D752" i="12"/>
  <c r="G752" i="12"/>
  <c r="C752" i="12"/>
  <c r="H752" i="12"/>
  <c r="B752" i="12"/>
  <c r="A753" i="12"/>
  <c r="D753" i="12"/>
  <c r="G753" i="12"/>
  <c r="C753" i="12"/>
  <c r="H753" i="12"/>
  <c r="B753" i="12"/>
  <c r="A754" i="12"/>
  <c r="D754" i="12"/>
  <c r="G754" i="12"/>
  <c r="C754" i="12"/>
  <c r="H754" i="12"/>
  <c r="B754" i="12"/>
  <c r="A755" i="12"/>
  <c r="D755" i="12"/>
  <c r="G755" i="12"/>
  <c r="C755" i="12"/>
  <c r="H755" i="12"/>
  <c r="B755" i="12"/>
  <c r="A756" i="12"/>
  <c r="H756" i="12"/>
  <c r="B756" i="12"/>
  <c r="D756" i="12"/>
  <c r="G756" i="12"/>
  <c r="C756" i="12"/>
  <c r="A757" i="12"/>
  <c r="D757" i="12"/>
  <c r="G757" i="12"/>
  <c r="C757" i="12"/>
  <c r="H757" i="12"/>
  <c r="B757" i="12"/>
  <c r="A758" i="12"/>
  <c r="H758" i="12"/>
  <c r="B758" i="12"/>
  <c r="D758" i="12"/>
  <c r="G758" i="12"/>
  <c r="C758" i="12"/>
  <c r="A759" i="12"/>
  <c r="D759" i="12"/>
  <c r="G759" i="12"/>
  <c r="C759" i="12"/>
  <c r="H759" i="12"/>
  <c r="B759" i="12"/>
  <c r="A760" i="12"/>
  <c r="D760" i="12"/>
  <c r="G760" i="12"/>
  <c r="C760" i="12"/>
  <c r="H760" i="12"/>
  <c r="B760" i="12"/>
  <c r="A761" i="12"/>
  <c r="D761" i="12"/>
  <c r="G761" i="12"/>
  <c r="C761" i="12"/>
  <c r="H761" i="12"/>
  <c r="B761" i="12"/>
  <c r="A762" i="12"/>
  <c r="D762" i="12"/>
  <c r="G762" i="12"/>
  <c r="C762" i="12"/>
  <c r="H762" i="12"/>
  <c r="B762" i="12"/>
  <c r="A763" i="12"/>
  <c r="D763" i="12"/>
  <c r="G763" i="12"/>
  <c r="C763" i="12"/>
  <c r="H763" i="12"/>
  <c r="B763" i="12"/>
  <c r="A764" i="12"/>
  <c r="H764" i="12"/>
  <c r="B764" i="12"/>
  <c r="D764" i="12"/>
  <c r="G764" i="12"/>
  <c r="C764" i="12"/>
  <c r="A765" i="12"/>
  <c r="D765" i="12"/>
  <c r="G765" i="12"/>
  <c r="C765" i="12"/>
  <c r="H765" i="12"/>
  <c r="B765" i="12"/>
  <c r="A766" i="12"/>
  <c r="H766" i="12"/>
  <c r="B766" i="12"/>
  <c r="D766" i="12"/>
  <c r="G766" i="12"/>
  <c r="C766" i="12"/>
  <c r="A767" i="12"/>
  <c r="D767" i="12"/>
  <c r="G767" i="12"/>
  <c r="C767" i="12"/>
  <c r="H767" i="12"/>
  <c r="B767" i="12"/>
  <c r="A768" i="12"/>
  <c r="D768" i="12"/>
  <c r="G768" i="12"/>
  <c r="C768" i="12"/>
  <c r="H768" i="12"/>
  <c r="B768" i="12"/>
  <c r="A769" i="12"/>
  <c r="D769" i="12"/>
  <c r="G769" i="12"/>
  <c r="C769" i="12"/>
  <c r="H769" i="12"/>
  <c r="B769" i="12"/>
  <c r="A770" i="12"/>
  <c r="D770" i="12"/>
  <c r="G770" i="12"/>
  <c r="C770" i="12"/>
  <c r="H770" i="12"/>
  <c r="B770" i="12"/>
  <c r="A771" i="12"/>
  <c r="D771" i="12"/>
  <c r="G771" i="12"/>
  <c r="C771" i="12"/>
  <c r="H771" i="12"/>
  <c r="B771" i="12"/>
  <c r="A772" i="12"/>
  <c r="H772" i="12"/>
  <c r="B772" i="12"/>
  <c r="D772" i="12"/>
  <c r="G772" i="12"/>
  <c r="C772" i="12"/>
  <c r="A773" i="12"/>
  <c r="D773" i="12"/>
  <c r="G773" i="12"/>
  <c r="C773" i="12"/>
  <c r="H773" i="12"/>
  <c r="B773" i="12"/>
  <c r="A774" i="12"/>
  <c r="H774" i="12"/>
  <c r="B774" i="12"/>
  <c r="D774" i="12"/>
  <c r="G774" i="12"/>
  <c r="C774" i="12"/>
  <c r="A775" i="12"/>
  <c r="D775" i="12"/>
  <c r="G775" i="12"/>
  <c r="C775" i="12"/>
  <c r="H775" i="12"/>
  <c r="B775" i="12"/>
  <c r="A776" i="12"/>
  <c r="D776" i="12"/>
  <c r="G776" i="12"/>
  <c r="C776" i="12"/>
  <c r="H776" i="12"/>
  <c r="B776" i="12"/>
  <c r="A777" i="12"/>
  <c r="D777" i="12"/>
  <c r="G777" i="12"/>
  <c r="C777" i="12"/>
  <c r="H777" i="12"/>
  <c r="B777" i="12"/>
  <c r="A778" i="12"/>
  <c r="D778" i="12"/>
  <c r="G778" i="12"/>
  <c r="C778" i="12"/>
  <c r="H778" i="12"/>
  <c r="B778" i="12"/>
  <c r="A779" i="12"/>
  <c r="D779" i="12"/>
  <c r="G779" i="12"/>
  <c r="C779" i="12"/>
  <c r="H779" i="12"/>
  <c r="B779" i="12"/>
  <c r="A780" i="12"/>
  <c r="H780" i="12"/>
  <c r="B780" i="12"/>
  <c r="D780" i="12"/>
  <c r="G780" i="12"/>
  <c r="C780" i="12"/>
  <c r="A781" i="12"/>
  <c r="D781" i="12"/>
  <c r="G781" i="12"/>
  <c r="C781" i="12"/>
  <c r="H781" i="12"/>
  <c r="B781" i="12"/>
  <c r="A782" i="12"/>
  <c r="H782" i="12"/>
  <c r="B782" i="12"/>
  <c r="D782" i="12"/>
  <c r="G782" i="12"/>
  <c r="C782" i="12"/>
  <c r="A783" i="12"/>
  <c r="D783" i="12"/>
  <c r="G783" i="12"/>
  <c r="C783" i="12"/>
  <c r="H783" i="12"/>
  <c r="B783" i="12"/>
  <c r="A784" i="12"/>
  <c r="D784" i="12"/>
  <c r="G784" i="12"/>
  <c r="C784" i="12"/>
  <c r="H784" i="12"/>
  <c r="B784" i="12"/>
  <c r="A785" i="12"/>
  <c r="D785" i="12"/>
  <c r="G785" i="12"/>
  <c r="C785" i="12"/>
  <c r="H785" i="12"/>
  <c r="B785" i="12"/>
  <c r="A786" i="12"/>
  <c r="D786" i="12"/>
  <c r="G786" i="12"/>
  <c r="C786" i="12"/>
  <c r="H786" i="12"/>
  <c r="B786" i="12"/>
  <c r="A787" i="12"/>
  <c r="D787" i="12"/>
  <c r="G787" i="12"/>
  <c r="C787" i="12"/>
  <c r="H787" i="12"/>
  <c r="B787" i="12"/>
  <c r="A788" i="12"/>
  <c r="H788" i="12"/>
  <c r="B788" i="12"/>
  <c r="D788" i="12"/>
  <c r="G788" i="12"/>
  <c r="C788" i="12"/>
  <c r="A789" i="12"/>
  <c r="D789" i="12"/>
  <c r="G789" i="12"/>
  <c r="C789" i="12"/>
  <c r="H789" i="12"/>
  <c r="B789" i="12"/>
  <c r="A790" i="12"/>
  <c r="H790" i="12"/>
  <c r="B790" i="12"/>
  <c r="D790" i="12"/>
  <c r="G790" i="12"/>
  <c r="C790" i="12"/>
  <c r="A791" i="12"/>
  <c r="D791" i="12"/>
  <c r="G791" i="12"/>
  <c r="C791" i="12"/>
  <c r="H791" i="12"/>
  <c r="B791" i="12"/>
  <c r="A792" i="12"/>
  <c r="D792" i="12"/>
  <c r="G792" i="12"/>
  <c r="C792" i="12"/>
  <c r="H792" i="12"/>
  <c r="B792" i="12"/>
  <c r="A793" i="12"/>
  <c r="D793" i="12"/>
  <c r="G793" i="12"/>
  <c r="C793" i="12"/>
  <c r="H793" i="12"/>
  <c r="B793" i="12"/>
  <c r="A794" i="12"/>
  <c r="D794" i="12"/>
  <c r="G794" i="12"/>
  <c r="C794" i="12"/>
  <c r="H794" i="12"/>
  <c r="B794" i="12"/>
  <c r="A795" i="12"/>
  <c r="D795" i="12"/>
  <c r="G795" i="12"/>
  <c r="C795" i="12"/>
  <c r="H795" i="12"/>
  <c r="B795" i="12"/>
  <c r="A796" i="12"/>
  <c r="H796" i="12"/>
  <c r="B796" i="12"/>
  <c r="D796" i="12"/>
  <c r="G796" i="12"/>
  <c r="C796" i="12"/>
  <c r="A797" i="12"/>
  <c r="D797" i="12"/>
  <c r="G797" i="12"/>
  <c r="C797" i="12"/>
  <c r="H797" i="12"/>
  <c r="B797" i="12"/>
  <c r="A798" i="12"/>
  <c r="D798" i="12"/>
  <c r="G798" i="12"/>
  <c r="C798" i="12"/>
  <c r="H798" i="12"/>
  <c r="B798" i="12"/>
  <c r="A799" i="12"/>
  <c r="D799" i="12"/>
  <c r="G799" i="12"/>
  <c r="C799" i="12"/>
  <c r="H799" i="12"/>
  <c r="B799" i="12"/>
  <c r="A800" i="12"/>
  <c r="H800" i="12"/>
  <c r="B800" i="12"/>
  <c r="D800" i="12"/>
  <c r="G800" i="12"/>
  <c r="C800" i="12"/>
  <c r="A801" i="12"/>
  <c r="D801" i="12"/>
  <c r="G801" i="12"/>
  <c r="C801" i="12"/>
  <c r="H801" i="12"/>
  <c r="B801" i="12"/>
  <c r="A802" i="12"/>
  <c r="H802" i="12"/>
  <c r="B802" i="12"/>
  <c r="D802" i="12"/>
  <c r="G802" i="12"/>
  <c r="C802" i="12"/>
  <c r="A803" i="12"/>
  <c r="D803" i="12"/>
  <c r="G803" i="12"/>
  <c r="C803" i="12"/>
  <c r="H803" i="12"/>
  <c r="B803" i="12"/>
  <c r="A804" i="12"/>
  <c r="D804" i="12"/>
  <c r="G804" i="12"/>
  <c r="C804" i="12"/>
  <c r="H804" i="12"/>
  <c r="B804" i="12"/>
  <c r="A805" i="12"/>
  <c r="D805" i="12"/>
  <c r="G805" i="12"/>
  <c r="C805" i="12"/>
  <c r="H805" i="12"/>
  <c r="B805" i="12"/>
  <c r="A806" i="12"/>
  <c r="H806" i="12"/>
  <c r="B806" i="12"/>
  <c r="D806" i="12"/>
  <c r="G806" i="12"/>
  <c r="C806" i="12"/>
  <c r="A807" i="12"/>
  <c r="D807" i="12"/>
  <c r="G807" i="12"/>
  <c r="C807" i="12"/>
  <c r="H807" i="12"/>
  <c r="B807" i="12"/>
  <c r="A808" i="12"/>
  <c r="D808" i="12"/>
  <c r="G808" i="12"/>
  <c r="C808" i="12"/>
  <c r="H808" i="12"/>
  <c r="B808" i="12"/>
  <c r="A809" i="12"/>
  <c r="D809" i="12"/>
  <c r="G809" i="12"/>
  <c r="C809" i="12"/>
  <c r="H809" i="12"/>
  <c r="B809" i="12"/>
  <c r="A810" i="12"/>
  <c r="D810" i="12"/>
  <c r="G810" i="12"/>
  <c r="C810" i="12"/>
  <c r="H810" i="12"/>
  <c r="B810" i="12"/>
  <c r="A811" i="12"/>
  <c r="D811" i="12"/>
  <c r="G811" i="12"/>
  <c r="C811" i="12"/>
  <c r="H811" i="12"/>
  <c r="B811" i="12"/>
  <c r="A812" i="12"/>
  <c r="H812" i="12"/>
  <c r="B812" i="12"/>
  <c r="D812" i="12"/>
  <c r="G812" i="12"/>
  <c r="C812" i="12"/>
  <c r="A813" i="12"/>
  <c r="D813" i="12"/>
  <c r="G813" i="12"/>
  <c r="C813" i="12"/>
  <c r="H813" i="12"/>
  <c r="B813" i="12"/>
  <c r="A814" i="12"/>
  <c r="D814" i="12"/>
  <c r="G814" i="12"/>
  <c r="C814" i="12"/>
  <c r="H814" i="12"/>
  <c r="B814" i="12"/>
  <c r="A815" i="12"/>
  <c r="D815" i="12"/>
  <c r="G815" i="12"/>
  <c r="C815" i="12"/>
  <c r="H815" i="12"/>
  <c r="B815" i="12"/>
  <c r="A816" i="12"/>
  <c r="H816" i="12"/>
  <c r="B816" i="12"/>
  <c r="D816" i="12"/>
  <c r="G816" i="12"/>
  <c r="C816" i="12"/>
  <c r="A817" i="12"/>
  <c r="D817" i="12"/>
  <c r="G817" i="12"/>
  <c r="C817" i="12"/>
  <c r="H817" i="12"/>
  <c r="B817" i="12"/>
  <c r="A818" i="12"/>
  <c r="H818" i="12"/>
  <c r="B818" i="12"/>
  <c r="D818" i="12"/>
  <c r="G818" i="12"/>
  <c r="C818" i="12"/>
  <c r="A819" i="12"/>
  <c r="D819" i="12"/>
  <c r="G819" i="12"/>
  <c r="C819" i="12"/>
  <c r="H819" i="12"/>
  <c r="B819" i="12"/>
  <c r="A820" i="12"/>
  <c r="D820" i="12"/>
  <c r="G820" i="12"/>
  <c r="C820" i="12"/>
  <c r="H820" i="12"/>
  <c r="B820" i="12"/>
  <c r="A821" i="12"/>
  <c r="D821" i="12"/>
  <c r="G821" i="12"/>
  <c r="C821" i="12"/>
  <c r="H821" i="12"/>
  <c r="B821" i="12"/>
  <c r="A822" i="12"/>
  <c r="H822" i="12"/>
  <c r="B822" i="12"/>
  <c r="D822" i="12"/>
  <c r="G822" i="12"/>
  <c r="C822" i="12"/>
  <c r="A823" i="12"/>
  <c r="D823" i="12"/>
  <c r="G823" i="12"/>
  <c r="C823" i="12"/>
  <c r="H823" i="12"/>
  <c r="B823" i="12"/>
  <c r="A824" i="12"/>
  <c r="D824" i="12"/>
  <c r="G824" i="12"/>
  <c r="C824" i="12"/>
  <c r="H824" i="12"/>
  <c r="B824" i="12"/>
  <c r="A825" i="12"/>
  <c r="D825" i="12"/>
  <c r="G825" i="12"/>
  <c r="C825" i="12"/>
  <c r="H825" i="12"/>
  <c r="B825" i="12"/>
  <c r="A826" i="12"/>
  <c r="D826" i="12"/>
  <c r="G826" i="12"/>
  <c r="C826" i="12"/>
  <c r="H826" i="12"/>
  <c r="B826" i="12"/>
  <c r="A827" i="12"/>
  <c r="D827" i="12"/>
  <c r="G827" i="12"/>
  <c r="C827" i="12"/>
  <c r="H827" i="12"/>
  <c r="B827" i="12"/>
  <c r="A828" i="12"/>
  <c r="H828" i="12"/>
  <c r="B828" i="12"/>
  <c r="D828" i="12"/>
  <c r="G828" i="12"/>
  <c r="C828" i="12"/>
  <c r="A829" i="12"/>
  <c r="D829" i="12"/>
  <c r="G829" i="12"/>
  <c r="C829" i="12"/>
  <c r="H829" i="12"/>
  <c r="B829" i="12"/>
  <c r="A830" i="12"/>
  <c r="D830" i="12"/>
  <c r="G830" i="12"/>
  <c r="C830" i="12"/>
  <c r="H830" i="12"/>
  <c r="B830" i="12"/>
  <c r="A831" i="12"/>
  <c r="D831" i="12"/>
  <c r="G831" i="12"/>
  <c r="C831" i="12"/>
  <c r="H831" i="12"/>
  <c r="B831" i="12"/>
  <c r="A832" i="12"/>
  <c r="H832" i="12"/>
  <c r="B832" i="12"/>
  <c r="D832" i="12"/>
  <c r="G832" i="12"/>
  <c r="C832" i="12"/>
  <c r="A833" i="12"/>
  <c r="D833" i="12"/>
  <c r="G833" i="12"/>
  <c r="C833" i="12"/>
  <c r="H833" i="12"/>
  <c r="B833" i="12"/>
  <c r="A834" i="12"/>
  <c r="H834" i="12"/>
  <c r="B834" i="12"/>
  <c r="D834" i="12"/>
  <c r="G834" i="12"/>
  <c r="C834" i="12"/>
  <c r="A835" i="12"/>
  <c r="D835" i="12"/>
  <c r="G835" i="12"/>
  <c r="C835" i="12"/>
  <c r="H835" i="12"/>
  <c r="B835" i="12"/>
  <c r="A836" i="12"/>
  <c r="D836" i="12"/>
  <c r="G836" i="12"/>
  <c r="C836" i="12"/>
  <c r="H836" i="12"/>
  <c r="B836" i="12"/>
  <c r="A837" i="12"/>
  <c r="D837" i="12"/>
  <c r="G837" i="12"/>
  <c r="C837" i="12"/>
  <c r="H837" i="12"/>
  <c r="B837" i="12"/>
  <c r="A838" i="12"/>
  <c r="H838" i="12"/>
  <c r="B838" i="12"/>
  <c r="D838" i="12"/>
  <c r="G838" i="12"/>
  <c r="C838" i="12"/>
  <c r="A839" i="12"/>
  <c r="D839" i="12"/>
  <c r="G839" i="12"/>
  <c r="C839" i="12"/>
  <c r="H839" i="12"/>
  <c r="B839" i="12"/>
  <c r="A840" i="12"/>
  <c r="D840" i="12"/>
  <c r="G840" i="12"/>
  <c r="C840" i="12"/>
  <c r="H840" i="12"/>
  <c r="B840" i="12"/>
  <c r="A841" i="12"/>
  <c r="D841" i="12"/>
  <c r="G841" i="12"/>
  <c r="C841" i="12"/>
  <c r="H841" i="12"/>
  <c r="B841" i="12"/>
  <c r="A842" i="12"/>
  <c r="D842" i="12"/>
  <c r="G842" i="12"/>
  <c r="C842" i="12"/>
  <c r="H842" i="12"/>
  <c r="B842" i="12"/>
  <c r="A843" i="12"/>
  <c r="D843" i="12"/>
  <c r="G843" i="12"/>
  <c r="C843" i="12"/>
  <c r="H843" i="12"/>
  <c r="B843" i="12"/>
  <c r="A844" i="12"/>
  <c r="H844" i="12"/>
  <c r="B844" i="12"/>
  <c r="D844" i="12"/>
  <c r="G844" i="12"/>
  <c r="C844" i="12"/>
  <c r="A845" i="12"/>
  <c r="D845" i="12"/>
  <c r="G845" i="12"/>
  <c r="C845" i="12"/>
  <c r="H845" i="12"/>
  <c r="B845" i="12"/>
  <c r="A846" i="12"/>
  <c r="D846" i="12"/>
  <c r="G846" i="12"/>
  <c r="C846" i="12"/>
  <c r="H846" i="12"/>
  <c r="B846" i="12"/>
  <c r="A847" i="12"/>
  <c r="D847" i="12"/>
  <c r="G847" i="12"/>
  <c r="C847" i="12"/>
  <c r="H847" i="12"/>
  <c r="B847" i="12"/>
  <c r="A848" i="12"/>
  <c r="H848" i="12"/>
  <c r="B848" i="12"/>
  <c r="D848" i="12"/>
  <c r="G848" i="12"/>
  <c r="C848" i="12"/>
  <c r="A849" i="12"/>
  <c r="D849" i="12"/>
  <c r="G849" i="12"/>
  <c r="C849" i="12"/>
  <c r="H849" i="12"/>
  <c r="B849" i="12"/>
  <c r="A850" i="12"/>
  <c r="H850" i="12"/>
  <c r="B850" i="12"/>
  <c r="D850" i="12"/>
  <c r="G850" i="12"/>
  <c r="C850" i="12"/>
  <c r="A851" i="12"/>
  <c r="D851" i="12"/>
  <c r="G851" i="12"/>
  <c r="C851" i="12"/>
  <c r="H851" i="12"/>
  <c r="B851" i="12"/>
  <c r="A852" i="12"/>
  <c r="D852" i="12"/>
  <c r="G852" i="12"/>
  <c r="C852" i="12"/>
  <c r="H852" i="12"/>
  <c r="B852" i="12"/>
  <c r="A853" i="12"/>
  <c r="D853" i="12"/>
  <c r="G853" i="12"/>
  <c r="C853" i="12"/>
  <c r="H853" i="12"/>
  <c r="B853" i="12"/>
  <c r="A854" i="12"/>
  <c r="H854" i="12"/>
  <c r="B854" i="12"/>
  <c r="D854" i="12"/>
  <c r="G854" i="12"/>
  <c r="C854" i="12"/>
  <c r="A855" i="12"/>
  <c r="D855" i="12"/>
  <c r="G855" i="12"/>
  <c r="C855" i="12"/>
  <c r="H855" i="12"/>
  <c r="B855" i="12"/>
  <c r="A856" i="12"/>
  <c r="D856" i="12"/>
  <c r="G856" i="12"/>
  <c r="C856" i="12"/>
  <c r="H856" i="12"/>
  <c r="B856" i="12"/>
  <c r="A857" i="12"/>
  <c r="D857" i="12"/>
  <c r="G857" i="12"/>
  <c r="C857" i="12"/>
  <c r="H857" i="12"/>
  <c r="B857" i="12"/>
  <c r="A858" i="12"/>
  <c r="D858" i="12"/>
  <c r="G858" i="12"/>
  <c r="C858" i="12"/>
  <c r="H858" i="12"/>
  <c r="B858" i="12"/>
  <c r="A859" i="12"/>
  <c r="D859" i="12"/>
  <c r="G859" i="12"/>
  <c r="C859" i="12"/>
  <c r="H859" i="12"/>
  <c r="B859" i="12"/>
  <c r="A860" i="12"/>
  <c r="H860" i="12"/>
  <c r="B860" i="12"/>
  <c r="D860" i="12"/>
  <c r="G860" i="12"/>
  <c r="C860" i="12"/>
  <c r="A861" i="12"/>
  <c r="D861" i="12"/>
  <c r="G861" i="12"/>
  <c r="C861" i="12"/>
  <c r="H861" i="12"/>
  <c r="B861" i="12"/>
  <c r="A862" i="12"/>
  <c r="D862" i="12"/>
  <c r="G862" i="12"/>
  <c r="C862" i="12"/>
  <c r="H862" i="12"/>
  <c r="B862" i="12"/>
  <c r="A863" i="12"/>
  <c r="D863" i="12"/>
  <c r="G863" i="12"/>
  <c r="C863" i="12"/>
  <c r="H863" i="12"/>
  <c r="B863" i="12"/>
  <c r="A864" i="12"/>
  <c r="H864" i="12"/>
  <c r="B864" i="12"/>
  <c r="D864" i="12"/>
  <c r="G864" i="12"/>
  <c r="C864" i="12"/>
  <c r="A865" i="12"/>
  <c r="D865" i="12"/>
  <c r="G865" i="12"/>
  <c r="C865" i="12"/>
  <c r="H865" i="12"/>
  <c r="B865" i="12"/>
  <c r="A866" i="12"/>
  <c r="H866" i="12"/>
  <c r="B866" i="12"/>
  <c r="D866" i="12"/>
  <c r="G866" i="12"/>
  <c r="C866" i="12"/>
  <c r="A867" i="12"/>
  <c r="D867" i="12"/>
  <c r="G867" i="12"/>
  <c r="C867" i="12"/>
  <c r="H867" i="12"/>
  <c r="B867" i="12"/>
  <c r="A868" i="12"/>
  <c r="D868" i="12"/>
  <c r="G868" i="12"/>
  <c r="C868" i="12"/>
  <c r="H868" i="12"/>
  <c r="B868" i="12"/>
  <c r="A869" i="12"/>
  <c r="D869" i="12"/>
  <c r="G869" i="12"/>
  <c r="C869" i="12"/>
  <c r="H869" i="12"/>
  <c r="B869" i="12"/>
  <c r="A870" i="12"/>
  <c r="H870" i="12"/>
  <c r="B870" i="12"/>
  <c r="D870" i="12"/>
  <c r="G870" i="12"/>
  <c r="C870" i="12"/>
  <c r="A871" i="12"/>
  <c r="D871" i="12"/>
  <c r="G871" i="12"/>
  <c r="C871" i="12"/>
  <c r="H871" i="12"/>
  <c r="B871" i="12"/>
  <c r="A872" i="12"/>
  <c r="D872" i="12"/>
  <c r="G872" i="12"/>
  <c r="C872" i="12"/>
  <c r="H872" i="12"/>
  <c r="B872" i="12"/>
  <c r="A873" i="12"/>
  <c r="D873" i="12"/>
  <c r="G873" i="12"/>
  <c r="C873" i="12"/>
  <c r="H873" i="12"/>
  <c r="B873" i="12"/>
  <c r="A874" i="12"/>
  <c r="D874" i="12"/>
  <c r="G874" i="12"/>
  <c r="C874" i="12"/>
  <c r="H874" i="12"/>
  <c r="B874" i="12"/>
  <c r="A875" i="12"/>
  <c r="D875" i="12"/>
  <c r="G875" i="12"/>
  <c r="C875" i="12"/>
  <c r="H875" i="12"/>
  <c r="B875" i="12"/>
  <c r="A876" i="12"/>
  <c r="H876" i="12"/>
  <c r="B876" i="12"/>
  <c r="D876" i="12"/>
  <c r="G876" i="12"/>
  <c r="C876" i="12"/>
  <c r="A877" i="12"/>
  <c r="D877" i="12"/>
  <c r="G877" i="12"/>
  <c r="C877" i="12"/>
  <c r="E877" i="12"/>
  <c r="H877" i="12"/>
  <c r="B877" i="12"/>
  <c r="A878" i="12"/>
  <c r="H878" i="12"/>
  <c r="B878" i="12"/>
  <c r="D878" i="12"/>
  <c r="G878" i="12"/>
  <c r="C878" i="12"/>
  <c r="E878" i="12"/>
  <c r="A879" i="12"/>
  <c r="D879" i="12"/>
  <c r="G879" i="12"/>
  <c r="C879" i="12"/>
  <c r="E879" i="12"/>
  <c r="H879" i="12"/>
  <c r="B879" i="12"/>
  <c r="A880" i="12"/>
  <c r="D880" i="12"/>
  <c r="G880" i="12"/>
  <c r="C880" i="12"/>
  <c r="E880" i="12"/>
  <c r="H880" i="12"/>
  <c r="B880" i="12"/>
  <c r="A881" i="12"/>
  <c r="D881" i="12"/>
  <c r="G881" i="12"/>
  <c r="C881" i="12"/>
  <c r="E881" i="12"/>
  <c r="H881" i="12"/>
  <c r="B881" i="12"/>
  <c r="A882" i="12"/>
  <c r="H882" i="12"/>
  <c r="B882" i="12"/>
  <c r="D882" i="12"/>
  <c r="G882" i="12"/>
  <c r="C882" i="12"/>
  <c r="E882" i="12"/>
  <c r="A883" i="12"/>
  <c r="D883" i="12"/>
  <c r="G883" i="12"/>
  <c r="C883" i="12"/>
  <c r="E883" i="12"/>
  <c r="H883" i="12"/>
  <c r="B883" i="12"/>
  <c r="A884" i="12"/>
  <c r="D884" i="12"/>
  <c r="G884" i="12"/>
  <c r="C884" i="12"/>
  <c r="E884" i="12"/>
  <c r="H884" i="12"/>
  <c r="B884" i="12"/>
  <c r="A885" i="12"/>
  <c r="D885" i="12"/>
  <c r="G885" i="12"/>
  <c r="C885" i="12"/>
  <c r="E885" i="12"/>
  <c r="H885" i="12"/>
  <c r="B885" i="12"/>
  <c r="A886" i="12"/>
  <c r="H886" i="12"/>
  <c r="B886" i="12"/>
  <c r="D886" i="12"/>
  <c r="G886" i="12"/>
  <c r="C886" i="12"/>
  <c r="E886" i="12"/>
  <c r="A887" i="12"/>
  <c r="D887" i="12"/>
  <c r="G887" i="12"/>
  <c r="C887" i="12"/>
  <c r="E887" i="12"/>
  <c r="H887" i="12"/>
  <c r="B887" i="12"/>
  <c r="A888" i="12"/>
  <c r="D888" i="12"/>
  <c r="G888" i="12"/>
  <c r="C888" i="12"/>
  <c r="E888" i="12"/>
  <c r="H888" i="12"/>
  <c r="B888" i="12"/>
  <c r="A889" i="12"/>
  <c r="D889" i="12"/>
  <c r="G889" i="12"/>
  <c r="C889" i="12"/>
  <c r="E889" i="12"/>
  <c r="H889" i="12"/>
  <c r="B889" i="12"/>
  <c r="A890" i="12"/>
  <c r="H890" i="12"/>
  <c r="B890" i="12"/>
  <c r="D890" i="12"/>
  <c r="G890" i="12"/>
  <c r="C890" i="12"/>
  <c r="E890" i="12"/>
  <c r="A891" i="12"/>
  <c r="D891" i="12"/>
  <c r="G891" i="12"/>
  <c r="C891" i="12"/>
  <c r="E891" i="12"/>
  <c r="H891" i="12"/>
  <c r="B891" i="12"/>
  <c r="A892" i="12"/>
  <c r="D892" i="12"/>
  <c r="G892" i="12"/>
  <c r="C892" i="12"/>
  <c r="E892" i="12"/>
  <c r="H892" i="12"/>
  <c r="B892" i="12"/>
  <c r="A893" i="12"/>
  <c r="D893" i="12"/>
  <c r="G893" i="12"/>
  <c r="C893" i="12"/>
  <c r="E893" i="12"/>
  <c r="H893" i="12"/>
  <c r="B893" i="12"/>
  <c r="A894" i="12"/>
  <c r="H894" i="12"/>
  <c r="B894" i="12"/>
  <c r="D894" i="12"/>
  <c r="G894" i="12"/>
  <c r="C894" i="12"/>
  <c r="E894" i="12"/>
  <c r="A895" i="12"/>
  <c r="D895" i="12"/>
  <c r="G895" i="12"/>
  <c r="C895" i="12"/>
  <c r="E895" i="12"/>
  <c r="H895" i="12"/>
  <c r="B895" i="12"/>
  <c r="A896" i="12"/>
  <c r="D896" i="12"/>
  <c r="G896" i="12"/>
  <c r="C896" i="12"/>
  <c r="E896" i="12"/>
  <c r="H896" i="12"/>
  <c r="B896" i="12"/>
  <c r="A897" i="12"/>
  <c r="D897" i="12"/>
  <c r="G897" i="12"/>
  <c r="C897" i="12"/>
  <c r="E897" i="12"/>
  <c r="H897" i="12"/>
  <c r="B897" i="12"/>
  <c r="A898" i="12"/>
  <c r="H898" i="12"/>
  <c r="B898" i="12"/>
  <c r="D898" i="12"/>
  <c r="G898" i="12"/>
  <c r="C898" i="12"/>
  <c r="E898" i="12"/>
  <c r="A899" i="12"/>
  <c r="D899" i="12"/>
  <c r="G899" i="12"/>
  <c r="C899" i="12"/>
  <c r="E899" i="12"/>
  <c r="H899" i="12"/>
  <c r="B899" i="12"/>
  <c r="A900" i="12"/>
  <c r="D900" i="12"/>
  <c r="G900" i="12"/>
  <c r="C900" i="12"/>
  <c r="E900" i="12"/>
  <c r="H900" i="12"/>
  <c r="B900" i="12"/>
  <c r="A901" i="12"/>
  <c r="D901" i="12"/>
  <c r="G901" i="12"/>
  <c r="C901" i="12"/>
  <c r="E901" i="12"/>
  <c r="H901" i="12"/>
  <c r="B901" i="12"/>
  <c r="A902" i="12"/>
  <c r="H902" i="12"/>
  <c r="B902" i="12"/>
  <c r="D902" i="12"/>
  <c r="G902" i="12"/>
  <c r="C902" i="12"/>
  <c r="E902" i="12"/>
  <c r="A903" i="12"/>
  <c r="D903" i="12"/>
  <c r="G903" i="12"/>
  <c r="C903" i="12"/>
  <c r="E903" i="12"/>
  <c r="H903" i="12"/>
  <c r="B903" i="12"/>
  <c r="A904" i="12"/>
  <c r="D904" i="12"/>
  <c r="G904" i="12"/>
  <c r="C904" i="12"/>
  <c r="E904" i="12"/>
  <c r="H904" i="12"/>
  <c r="B904" i="12"/>
  <c r="A905" i="12"/>
  <c r="D905" i="12"/>
  <c r="G905" i="12"/>
  <c r="C905" i="12"/>
  <c r="E905" i="12"/>
  <c r="H905" i="12"/>
  <c r="B905" i="12"/>
  <c r="A906" i="12"/>
  <c r="H906" i="12"/>
  <c r="B906" i="12"/>
  <c r="D906" i="12"/>
  <c r="G906" i="12"/>
  <c r="C906" i="12"/>
  <c r="E906" i="12"/>
  <c r="A907" i="12"/>
  <c r="D907" i="12"/>
  <c r="G907" i="12"/>
  <c r="C907" i="12"/>
  <c r="E907" i="12"/>
  <c r="H907" i="12"/>
  <c r="B907" i="12"/>
  <c r="A908" i="12"/>
  <c r="D908" i="12"/>
  <c r="G908" i="12"/>
  <c r="C908" i="12"/>
  <c r="E908" i="12"/>
  <c r="H908" i="12"/>
  <c r="B908" i="12"/>
  <c r="A909" i="12"/>
  <c r="D909" i="12"/>
  <c r="G909" i="12"/>
  <c r="C909" i="12"/>
  <c r="E909" i="12"/>
  <c r="H909" i="12"/>
  <c r="B909" i="12"/>
  <c r="A910" i="12"/>
  <c r="H910" i="12"/>
  <c r="B910" i="12"/>
  <c r="D910" i="12"/>
  <c r="G910" i="12"/>
  <c r="C910" i="12"/>
  <c r="E910" i="12"/>
  <c r="A911" i="12"/>
  <c r="D911" i="12"/>
  <c r="G911" i="12"/>
  <c r="C911" i="12"/>
  <c r="E911" i="12"/>
  <c r="H911" i="12"/>
  <c r="B911" i="12"/>
  <c r="A912" i="12"/>
  <c r="D912" i="12"/>
  <c r="G912" i="12"/>
  <c r="C912" i="12"/>
  <c r="E912" i="12"/>
  <c r="H912" i="12"/>
  <c r="B912" i="12"/>
  <c r="A913" i="12"/>
  <c r="D913" i="12"/>
  <c r="G913" i="12"/>
  <c r="C913" i="12"/>
  <c r="E913" i="12"/>
  <c r="H913" i="12"/>
  <c r="B913" i="12"/>
  <c r="U2" i="10"/>
  <c r="U3" i="10"/>
  <c r="Y2" i="10"/>
  <c r="Y3" i="10"/>
  <c r="Y4" i="10"/>
  <c r="Y5" i="10"/>
  <c r="Y6" i="10"/>
  <c r="Y7" i="10"/>
  <c r="Y8" i="10"/>
  <c r="D9" i="10"/>
  <c r="E9" i="10"/>
  <c r="Y9" i="10"/>
  <c r="Y10" i="10"/>
  <c r="F66" i="10"/>
  <c r="E53" i="10"/>
  <c r="F53" i="10"/>
  <c r="E54" i="10"/>
  <c r="F54" i="10"/>
  <c r="E55" i="10"/>
  <c r="F55" i="10"/>
  <c r="E56" i="10"/>
  <c r="F56" i="10"/>
  <c r="U56" i="10"/>
  <c r="E57" i="10"/>
  <c r="F57" i="10"/>
  <c r="E58" i="10"/>
  <c r="F58" i="10"/>
  <c r="E59" i="10"/>
  <c r="F59" i="10"/>
  <c r="U59" i="10"/>
  <c r="E60" i="10"/>
  <c r="F60" i="10"/>
  <c r="U60" i="10"/>
  <c r="E61" i="10"/>
  <c r="F61" i="10"/>
  <c r="E62" i="10"/>
  <c r="F62" i="10"/>
  <c r="E63" i="10"/>
  <c r="F63" i="10"/>
  <c r="U63" i="10"/>
  <c r="E64" i="10"/>
  <c r="F64" i="10"/>
  <c r="U64" i="10"/>
  <c r="E65" i="10"/>
  <c r="F65" i="10"/>
  <c r="E67" i="10"/>
  <c r="F67" i="10"/>
  <c r="E68" i="10"/>
  <c r="F68" i="10"/>
  <c r="E69" i="10"/>
  <c r="F69" i="10"/>
  <c r="E70" i="10"/>
  <c r="F70" i="10"/>
  <c r="E71" i="10"/>
  <c r="F71" i="10"/>
  <c r="G71" i="10"/>
  <c r="E72" i="10"/>
  <c r="F72" i="10"/>
  <c r="G72" i="10"/>
  <c r="E74" i="10"/>
  <c r="F74" i="10"/>
  <c r="E75" i="10"/>
  <c r="F75" i="10"/>
  <c r="E21" i="10"/>
  <c r="F21" i="10"/>
  <c r="E22" i="10"/>
  <c r="F22" i="10"/>
  <c r="E23" i="10"/>
  <c r="F23" i="10"/>
  <c r="E24" i="10"/>
  <c r="F24" i="10"/>
  <c r="E25" i="10"/>
  <c r="F25" i="10"/>
  <c r="E26" i="10"/>
  <c r="F26" i="10"/>
  <c r="G26" i="10"/>
  <c r="N26" i="10"/>
  <c r="E27" i="10"/>
  <c r="F27" i="10"/>
  <c r="E28" i="10"/>
  <c r="F28" i="10"/>
  <c r="U28" i="10"/>
  <c r="E29" i="10"/>
  <c r="F29" i="10"/>
  <c r="E30" i="10"/>
  <c r="F30" i="10"/>
  <c r="E31" i="10"/>
  <c r="F31" i="10"/>
  <c r="E32" i="10"/>
  <c r="F32" i="10"/>
  <c r="E33" i="10"/>
  <c r="F33" i="10"/>
  <c r="E34" i="10"/>
  <c r="F34" i="10"/>
  <c r="G34" i="10"/>
  <c r="N34" i="10"/>
  <c r="E35" i="10"/>
  <c r="F35" i="10"/>
  <c r="E36" i="10"/>
  <c r="F36" i="10"/>
  <c r="U36" i="10"/>
  <c r="E37" i="10"/>
  <c r="F37" i="10"/>
  <c r="E38" i="10"/>
  <c r="F38" i="10"/>
  <c r="G38" i="10"/>
  <c r="E39" i="10"/>
  <c r="F39" i="10"/>
  <c r="E40" i="10"/>
  <c r="F40" i="10"/>
  <c r="U40" i="10"/>
  <c r="E41" i="10"/>
  <c r="F41" i="10"/>
  <c r="E42" i="10"/>
  <c r="F42" i="10"/>
  <c r="G42" i="10"/>
  <c r="N42" i="10"/>
  <c r="E43" i="10"/>
  <c r="F43" i="10"/>
  <c r="E44" i="10"/>
  <c r="F44" i="10"/>
  <c r="U44" i="10"/>
  <c r="E45" i="10"/>
  <c r="F45" i="10"/>
  <c r="E46" i="10"/>
  <c r="F46" i="10"/>
  <c r="E47" i="10"/>
  <c r="F47" i="10"/>
  <c r="E48" i="10"/>
  <c r="F48" i="10"/>
  <c r="E49" i="10"/>
  <c r="F49" i="10"/>
  <c r="E50" i="10"/>
  <c r="F50" i="10"/>
  <c r="G50" i="10"/>
  <c r="E51" i="10"/>
  <c r="F51" i="10"/>
  <c r="E52" i="10"/>
  <c r="F52" i="10"/>
  <c r="U52" i="10"/>
  <c r="E76" i="10"/>
  <c r="F76" i="10"/>
  <c r="U76" i="10"/>
  <c r="E77" i="10"/>
  <c r="F77" i="10"/>
  <c r="E78" i="10"/>
  <c r="F78" i="10"/>
  <c r="E79" i="10"/>
  <c r="F79" i="10"/>
  <c r="E80" i="10"/>
  <c r="F80" i="10"/>
  <c r="E81" i="10"/>
  <c r="F81" i="10"/>
  <c r="G81" i="10"/>
  <c r="E82" i="10"/>
  <c r="F82" i="10"/>
  <c r="E83" i="10"/>
  <c r="F83" i="10"/>
  <c r="E84" i="10"/>
  <c r="F84" i="10"/>
  <c r="E85" i="10"/>
  <c r="F85" i="10"/>
  <c r="U85" i="10"/>
  <c r="E86" i="10"/>
  <c r="F86" i="10"/>
  <c r="E87" i="10"/>
  <c r="F87" i="10"/>
  <c r="E88" i="10"/>
  <c r="F88" i="10"/>
  <c r="E89" i="10"/>
  <c r="F89" i="10"/>
  <c r="G89" i="10"/>
  <c r="E90" i="10"/>
  <c r="F90" i="10"/>
  <c r="E91" i="10"/>
  <c r="F91" i="10"/>
  <c r="E92" i="10"/>
  <c r="F92" i="10"/>
  <c r="U92" i="10"/>
  <c r="E93" i="10"/>
  <c r="F93" i="10"/>
  <c r="E94" i="10"/>
  <c r="F94" i="10"/>
  <c r="E95" i="10"/>
  <c r="F95" i="10"/>
  <c r="E96" i="10"/>
  <c r="F96" i="10"/>
  <c r="E97" i="10"/>
  <c r="F97" i="10"/>
  <c r="G97" i="10"/>
  <c r="E98" i="10"/>
  <c r="F98" i="10"/>
  <c r="E99" i="10"/>
  <c r="F99" i="10"/>
  <c r="E100" i="10"/>
  <c r="F100" i="10"/>
  <c r="E101" i="10"/>
  <c r="F101" i="10"/>
  <c r="E102" i="10"/>
  <c r="F102" i="10"/>
  <c r="E103" i="10"/>
  <c r="F103" i="10"/>
  <c r="E104" i="10"/>
  <c r="F104" i="10"/>
  <c r="U104" i="10"/>
  <c r="E105" i="10"/>
  <c r="F105" i="10"/>
  <c r="G105" i="10"/>
  <c r="E106" i="10"/>
  <c r="F106" i="10"/>
  <c r="E109" i="10"/>
  <c r="F109" i="10"/>
  <c r="E110" i="10"/>
  <c r="F110" i="10"/>
  <c r="E111" i="10"/>
  <c r="F111" i="10"/>
  <c r="E112" i="10"/>
  <c r="F112" i="10"/>
  <c r="E113" i="10"/>
  <c r="F113" i="10"/>
  <c r="E114" i="10"/>
  <c r="F114" i="10"/>
  <c r="E115" i="10"/>
  <c r="F115" i="10"/>
  <c r="G115" i="10"/>
  <c r="E116" i="10"/>
  <c r="F116" i="10"/>
  <c r="E117" i="10"/>
  <c r="F117" i="10"/>
  <c r="E118" i="10"/>
  <c r="F118" i="10"/>
  <c r="U118" i="10"/>
  <c r="E119" i="10"/>
  <c r="F119" i="10"/>
  <c r="U119" i="10"/>
  <c r="E120" i="10"/>
  <c r="F120" i="10"/>
  <c r="E121" i="10"/>
  <c r="F121" i="10"/>
  <c r="Y11" i="10"/>
  <c r="Y12" i="10"/>
  <c r="Y13" i="10"/>
  <c r="D14" i="10"/>
  <c r="Y14" i="10"/>
  <c r="Y15" i="10"/>
  <c r="Y16" i="10"/>
  <c r="C17" i="10"/>
  <c r="U24" i="10"/>
  <c r="U55" i="10"/>
  <c r="Y17" i="10"/>
  <c r="Y18" i="10"/>
  <c r="Y19" i="10"/>
  <c r="Y20" i="10"/>
  <c r="Q21" i="10"/>
  <c r="Y21" i="10"/>
  <c r="Q22" i="10"/>
  <c r="Y22" i="10"/>
  <c r="Q23" i="10"/>
  <c r="Y23" i="10"/>
  <c r="Q24" i="10"/>
  <c r="Y24" i="10"/>
  <c r="Q25" i="10"/>
  <c r="Y25" i="10"/>
  <c r="Q26" i="10"/>
  <c r="Y26" i="10"/>
  <c r="Q27" i="10"/>
  <c r="Y27" i="10"/>
  <c r="Q28" i="10"/>
  <c r="Y28" i="10"/>
  <c r="Q29" i="10"/>
  <c r="Y29" i="10"/>
  <c r="Q30" i="10"/>
  <c r="Y30" i="10"/>
  <c r="Q31" i="10"/>
  <c r="Y31" i="10"/>
  <c r="Q32" i="10"/>
  <c r="Y32" i="10"/>
  <c r="Q33" i="10"/>
  <c r="Y33" i="10"/>
  <c r="Q34" i="10"/>
  <c r="Y34" i="10"/>
  <c r="Q35" i="10"/>
  <c r="Y35" i="10"/>
  <c r="Q36" i="10"/>
  <c r="Y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U2" i="6"/>
  <c r="U3" i="6"/>
  <c r="Y2" i="6"/>
  <c r="AY2" i="6"/>
  <c r="Y3" i="6"/>
  <c r="AY3" i="6"/>
  <c r="Y4" i="6"/>
  <c r="AY4" i="6"/>
  <c r="Y5" i="6"/>
  <c r="AY5" i="6"/>
  <c r="Y6" i="6"/>
  <c r="AY6" i="6"/>
  <c r="Y7" i="6"/>
  <c r="AY7" i="6"/>
  <c r="Y8" i="6"/>
  <c r="AY8" i="6"/>
  <c r="D9" i="6"/>
  <c r="E9" i="6"/>
  <c r="Y9" i="6"/>
  <c r="AY9" i="6"/>
  <c r="Y10" i="6"/>
  <c r="AY10" i="6"/>
  <c r="Y11" i="6"/>
  <c r="AY11" i="6"/>
  <c r="Y12" i="6"/>
  <c r="AY12" i="6"/>
  <c r="Y13" i="6"/>
  <c r="AB13" i="6"/>
  <c r="AD13" i="6"/>
  <c r="AY13" i="6"/>
  <c r="Y14" i="6"/>
  <c r="AB14" i="6"/>
  <c r="AE14" i="6"/>
  <c r="AY14" i="6"/>
  <c r="Y15" i="6"/>
  <c r="AY15" i="6"/>
  <c r="Y16" i="6"/>
  <c r="AB16" i="6"/>
  <c r="AE16" i="6"/>
  <c r="AY16" i="6"/>
  <c r="C17" i="6"/>
  <c r="Y17" i="6"/>
  <c r="AB17" i="6"/>
  <c r="AY17" i="6"/>
  <c r="Y18" i="6"/>
  <c r="AY18" i="6"/>
  <c r="Y19" i="6"/>
  <c r="AY19" i="6"/>
  <c r="Y20" i="6"/>
  <c r="AY20" i="6"/>
  <c r="Y21" i="6"/>
  <c r="AY21" i="6"/>
  <c r="Y22" i="6"/>
  <c r="AY22" i="6"/>
  <c r="Y23" i="6"/>
  <c r="AY23" i="6"/>
  <c r="Y24" i="6"/>
  <c r="AY24" i="6"/>
  <c r="Y25" i="6"/>
  <c r="AY25" i="6"/>
  <c r="Y26" i="6"/>
  <c r="AY26" i="6"/>
  <c r="Y27" i="6"/>
  <c r="AY27" i="6"/>
  <c r="Y28" i="6"/>
  <c r="AY28" i="6"/>
  <c r="Y29" i="6"/>
  <c r="AY29" i="6"/>
  <c r="Y30" i="6"/>
  <c r="AY30" i="6"/>
  <c r="Y31" i="6"/>
  <c r="AY31" i="6"/>
  <c r="Y32" i="6"/>
  <c r="AY32" i="6"/>
  <c r="Y33" i="6"/>
  <c r="AY33" i="6"/>
  <c r="Y34" i="6"/>
  <c r="AY34" i="6"/>
  <c r="Y35" i="6"/>
  <c r="AY35" i="6"/>
  <c r="Y36" i="6"/>
  <c r="AY36" i="6"/>
  <c r="AY37" i="6"/>
  <c r="AY38" i="6"/>
  <c r="AY39" i="6"/>
  <c r="AY40" i="6"/>
  <c r="AY41" i="6"/>
  <c r="AY42" i="6"/>
  <c r="AY43" i="6"/>
  <c r="AY44" i="6"/>
  <c r="AY45" i="6"/>
  <c r="AY46" i="6"/>
  <c r="AY47" i="6"/>
  <c r="AY48" i="6"/>
  <c r="AY49" i="6"/>
  <c r="AY50" i="6"/>
  <c r="AY51" i="6"/>
  <c r="AY52" i="6"/>
  <c r="AY53" i="6"/>
  <c r="AY54" i="6"/>
  <c r="A9" i="9"/>
  <c r="C9" i="9" s="1"/>
  <c r="L13" i="9" s="1"/>
  <c r="D21" i="9"/>
  <c r="E21" i="9"/>
  <c r="G4" i="9"/>
  <c r="G5" i="9"/>
  <c r="G6" i="9"/>
  <c r="G7" i="9"/>
  <c r="B10" i="9"/>
  <c r="G16" i="9"/>
  <c r="G15" i="9"/>
  <c r="G12" i="9"/>
  <c r="I16" i="9"/>
  <c r="I15" i="9"/>
  <c r="K16" i="9"/>
  <c r="K15" i="9"/>
  <c r="Q16" i="9"/>
  <c r="Q15" i="9"/>
  <c r="C16" i="9"/>
  <c r="C15" i="9"/>
  <c r="D16" i="9"/>
  <c r="D15" i="9"/>
  <c r="E16" i="9"/>
  <c r="E15" i="9"/>
  <c r="F16" i="9"/>
  <c r="F15" i="9"/>
  <c r="H16" i="9"/>
  <c r="H15" i="9"/>
  <c r="J16" i="9"/>
  <c r="J15" i="9"/>
  <c r="J12" i="9"/>
  <c r="L16" i="9"/>
  <c r="L15" i="9"/>
  <c r="M16" i="9"/>
  <c r="M15" i="9"/>
  <c r="N16" i="9"/>
  <c r="N15" i="9"/>
  <c r="O16" i="9"/>
  <c r="O15" i="9"/>
  <c r="O12" i="9"/>
  <c r="P16" i="9"/>
  <c r="P15" i="9"/>
  <c r="P12" i="9"/>
  <c r="D22" i="9"/>
  <c r="E22" i="9"/>
  <c r="D23" i="9"/>
  <c r="E23" i="9"/>
  <c r="H23" i="9"/>
  <c r="D24" i="9"/>
  <c r="F24" i="9"/>
  <c r="E24" i="9"/>
  <c r="G24" i="9"/>
  <c r="L24" i="9"/>
  <c r="D25" i="9"/>
  <c r="I25" i="9"/>
  <c r="E25" i="9"/>
  <c r="G25" i="9"/>
  <c r="D26" i="9"/>
  <c r="E26" i="9"/>
  <c r="D27" i="9"/>
  <c r="E27" i="9"/>
  <c r="H27" i="9"/>
  <c r="D28" i="9"/>
  <c r="F28" i="9"/>
  <c r="E28" i="9"/>
  <c r="G28" i="9"/>
  <c r="D29" i="9"/>
  <c r="I29" i="9"/>
  <c r="E29" i="9"/>
  <c r="G29" i="9"/>
  <c r="D30" i="9"/>
  <c r="E30" i="9"/>
  <c r="D31" i="9"/>
  <c r="E31" i="9"/>
  <c r="H31" i="9"/>
  <c r="D32" i="9"/>
  <c r="E32" i="9"/>
  <c r="G32" i="9"/>
  <c r="K32" i="9"/>
  <c r="D33" i="9"/>
  <c r="I33" i="9"/>
  <c r="E33" i="9"/>
  <c r="G33" i="9"/>
  <c r="D34" i="9"/>
  <c r="E34" i="9"/>
  <c r="D35" i="9"/>
  <c r="E35" i="9"/>
  <c r="H35" i="9"/>
  <c r="D36" i="9"/>
  <c r="E36" i="9"/>
  <c r="L36" i="9"/>
  <c r="F36" i="9"/>
  <c r="K36" i="9"/>
  <c r="D37" i="9"/>
  <c r="I37" i="9"/>
  <c r="E37" i="9"/>
  <c r="G37" i="9"/>
  <c r="D38" i="9"/>
  <c r="E38" i="9"/>
  <c r="D39" i="9"/>
  <c r="H39" i="9"/>
  <c r="E39" i="9"/>
  <c r="G39" i="9"/>
  <c r="D40" i="9"/>
  <c r="E40" i="9"/>
  <c r="D41" i="9"/>
  <c r="I41" i="9"/>
  <c r="E41" i="9"/>
  <c r="G41" i="9"/>
  <c r="D42" i="9"/>
  <c r="E42" i="9"/>
  <c r="D43" i="9"/>
  <c r="H43" i="9"/>
  <c r="E43" i="9"/>
  <c r="G43" i="9"/>
  <c r="D44" i="9"/>
  <c r="E44" i="9"/>
  <c r="K44" i="9"/>
  <c r="F44" i="9"/>
  <c r="D45" i="9"/>
  <c r="I45" i="9"/>
  <c r="E45" i="9"/>
  <c r="G45" i="9"/>
  <c r="D46" i="9"/>
  <c r="E46" i="9"/>
  <c r="D47" i="9"/>
  <c r="E47" i="9"/>
  <c r="G47" i="9"/>
  <c r="H47" i="9"/>
  <c r="K47" i="9"/>
  <c r="D48" i="9"/>
  <c r="E48" i="9"/>
  <c r="F48" i="9"/>
  <c r="G48" i="9"/>
  <c r="D49" i="9"/>
  <c r="I49" i="9"/>
  <c r="E49" i="9"/>
  <c r="G49" i="9"/>
  <c r="D50" i="9"/>
  <c r="E50" i="9"/>
  <c r="D51" i="9"/>
  <c r="H51" i="9"/>
  <c r="E51" i="9"/>
  <c r="G51" i="9"/>
  <c r="K51" i="9"/>
  <c r="D52" i="9"/>
  <c r="E52" i="9"/>
  <c r="F52" i="9"/>
  <c r="G52" i="9"/>
  <c r="D53" i="9"/>
  <c r="I53" i="9"/>
  <c r="E53" i="9"/>
  <c r="G53" i="9"/>
  <c r="D54" i="9"/>
  <c r="E54" i="9"/>
  <c r="D55" i="9"/>
  <c r="E55" i="9"/>
  <c r="G55" i="9"/>
  <c r="D56" i="9"/>
  <c r="E56" i="9"/>
  <c r="D57" i="9"/>
  <c r="H57" i="9"/>
  <c r="E57" i="9"/>
  <c r="G57" i="9"/>
  <c r="D58" i="9"/>
  <c r="I58" i="9"/>
  <c r="E58" i="9"/>
  <c r="D59" i="9"/>
  <c r="H59" i="9"/>
  <c r="E59" i="9"/>
  <c r="G59" i="9"/>
  <c r="D60" i="9"/>
  <c r="I60" i="9"/>
  <c r="E60" i="9"/>
  <c r="D61" i="9"/>
  <c r="H61" i="9"/>
  <c r="E61" i="9"/>
  <c r="G61" i="9"/>
  <c r="D62" i="9"/>
  <c r="E62" i="9"/>
  <c r="D63" i="9"/>
  <c r="E63" i="9"/>
  <c r="G63" i="9"/>
  <c r="D64" i="9"/>
  <c r="E64" i="9"/>
  <c r="D65" i="9"/>
  <c r="E65" i="9"/>
  <c r="G65" i="9"/>
  <c r="H65" i="9"/>
  <c r="D66" i="9"/>
  <c r="E66" i="9"/>
  <c r="I66" i="9"/>
  <c r="D67" i="9"/>
  <c r="H67" i="9"/>
  <c r="E67" i="9"/>
  <c r="G67" i="9"/>
  <c r="D68" i="9"/>
  <c r="I68" i="9"/>
  <c r="E68" i="9"/>
  <c r="D69" i="9"/>
  <c r="H69" i="9"/>
  <c r="E69" i="9"/>
  <c r="G69" i="9"/>
  <c r="D70" i="9"/>
  <c r="E70" i="9"/>
  <c r="D71" i="9"/>
  <c r="E71" i="9"/>
  <c r="G71" i="9"/>
  <c r="D72" i="9"/>
  <c r="E72" i="9"/>
  <c r="D73" i="9"/>
  <c r="H73" i="9"/>
  <c r="E73" i="9"/>
  <c r="G73" i="9"/>
  <c r="D74" i="9"/>
  <c r="E74" i="9"/>
  <c r="I74" i="9"/>
  <c r="D75" i="9"/>
  <c r="E75" i="9"/>
  <c r="G75" i="9"/>
  <c r="H75" i="9"/>
  <c r="D76" i="9"/>
  <c r="I76" i="9"/>
  <c r="E76" i="9"/>
  <c r="D77" i="9"/>
  <c r="H77" i="9"/>
  <c r="E77" i="9"/>
  <c r="G77" i="9"/>
  <c r="D78" i="9"/>
  <c r="E78" i="9"/>
  <c r="D79" i="9"/>
  <c r="E79" i="9"/>
  <c r="G79" i="9"/>
  <c r="D80" i="9"/>
  <c r="E80" i="9"/>
  <c r="D81" i="9"/>
  <c r="H81" i="9"/>
  <c r="E81" i="9"/>
  <c r="G81" i="9"/>
  <c r="D82" i="9"/>
  <c r="I82" i="9"/>
  <c r="E82" i="9"/>
  <c r="D83" i="9"/>
  <c r="H83" i="9"/>
  <c r="E83" i="9"/>
  <c r="G83" i="9"/>
  <c r="D84" i="9"/>
  <c r="I84" i="9"/>
  <c r="E84" i="9"/>
  <c r="D85" i="9"/>
  <c r="H85" i="9"/>
  <c r="E85" i="9"/>
  <c r="G85" i="9"/>
  <c r="D86" i="9"/>
  <c r="E86" i="9"/>
  <c r="D87" i="9"/>
  <c r="E87" i="9"/>
  <c r="G87" i="9"/>
  <c r="D88" i="9"/>
  <c r="E88" i="9"/>
  <c r="D89" i="9"/>
  <c r="H89" i="9"/>
  <c r="E89" i="9"/>
  <c r="G89" i="9"/>
  <c r="D90" i="9"/>
  <c r="I90" i="9"/>
  <c r="E90" i="9"/>
  <c r="D91" i="9"/>
  <c r="H91" i="9"/>
  <c r="E91" i="9"/>
  <c r="G91" i="9"/>
  <c r="D92" i="9"/>
  <c r="I92" i="9"/>
  <c r="E92" i="9"/>
  <c r="D93" i="9"/>
  <c r="H93" i="9"/>
  <c r="E93" i="9"/>
  <c r="G93" i="9"/>
  <c r="D94" i="9"/>
  <c r="E94" i="9"/>
  <c r="D95" i="9"/>
  <c r="E95" i="9"/>
  <c r="G95" i="9"/>
  <c r="D96" i="9"/>
  <c r="E96" i="9"/>
  <c r="D97" i="9"/>
  <c r="H97" i="9"/>
  <c r="E97" i="9"/>
  <c r="G97" i="9"/>
  <c r="D98" i="9"/>
  <c r="I98" i="9"/>
  <c r="E98" i="9"/>
  <c r="D99" i="9"/>
  <c r="H99" i="9"/>
  <c r="E99" i="9"/>
  <c r="G99" i="9"/>
  <c r="D100" i="9"/>
  <c r="I100" i="9"/>
  <c r="E100" i="9"/>
  <c r="D101" i="9"/>
  <c r="H101" i="9"/>
  <c r="E101" i="9"/>
  <c r="G101" i="9"/>
  <c r="D102" i="9"/>
  <c r="E102" i="9"/>
  <c r="D103" i="9"/>
  <c r="E103" i="9"/>
  <c r="G103" i="9"/>
  <c r="D104" i="9"/>
  <c r="E104" i="9"/>
  <c r="D105" i="9"/>
  <c r="E105" i="9"/>
  <c r="G105" i="9"/>
  <c r="H105" i="9"/>
  <c r="D106" i="9"/>
  <c r="I106" i="9"/>
  <c r="E106" i="9"/>
  <c r="D107" i="9"/>
  <c r="H107" i="9"/>
  <c r="E107" i="9"/>
  <c r="G107" i="9"/>
  <c r="D108" i="9"/>
  <c r="I108" i="9"/>
  <c r="E108" i="9"/>
  <c r="D109" i="9"/>
  <c r="H109" i="9"/>
  <c r="E109" i="9"/>
  <c r="G109" i="9"/>
  <c r="D110" i="9"/>
  <c r="E110" i="9"/>
  <c r="D111" i="9"/>
  <c r="E111" i="9"/>
  <c r="G111" i="9"/>
  <c r="D112" i="9"/>
  <c r="E112" i="9"/>
  <c r="D113" i="9"/>
  <c r="H113" i="9"/>
  <c r="E113" i="9"/>
  <c r="G113" i="9"/>
  <c r="D114" i="9"/>
  <c r="I114" i="9"/>
  <c r="E114" i="9"/>
  <c r="D115" i="9"/>
  <c r="E115" i="9"/>
  <c r="G115" i="9"/>
  <c r="H115" i="9"/>
  <c r="D116" i="9"/>
  <c r="I116" i="9"/>
  <c r="E116" i="9"/>
  <c r="D117" i="9"/>
  <c r="H117" i="9"/>
  <c r="E117" i="9"/>
  <c r="G117" i="9"/>
  <c r="D118" i="9"/>
  <c r="E118" i="9"/>
  <c r="D119" i="9"/>
  <c r="E119" i="9"/>
  <c r="G119" i="9"/>
  <c r="D120" i="9"/>
  <c r="E120" i="9"/>
  <c r="D121" i="9"/>
  <c r="H121" i="9"/>
  <c r="E121" i="9"/>
  <c r="G121" i="9"/>
  <c r="D122" i="9"/>
  <c r="I122" i="9"/>
  <c r="E122" i="9"/>
  <c r="D123" i="9"/>
  <c r="H123" i="9"/>
  <c r="E123" i="9"/>
  <c r="G123" i="9"/>
  <c r="D124" i="9"/>
  <c r="I124" i="9"/>
  <c r="E124" i="9"/>
  <c r="D125" i="9"/>
  <c r="H125" i="9"/>
  <c r="E125" i="9"/>
  <c r="G125" i="9"/>
  <c r="D126" i="9"/>
  <c r="E126" i="9"/>
  <c r="D127" i="9"/>
  <c r="E127" i="9"/>
  <c r="G127" i="9"/>
  <c r="D128" i="9"/>
  <c r="E128" i="9"/>
  <c r="D129" i="9"/>
  <c r="E129" i="9"/>
  <c r="G129" i="9"/>
  <c r="H129" i="9"/>
  <c r="D130" i="9"/>
  <c r="I130" i="9"/>
  <c r="E130" i="9"/>
  <c r="D131" i="9"/>
  <c r="H131" i="9"/>
  <c r="E131" i="9"/>
  <c r="G131" i="9"/>
  <c r="D132" i="9"/>
  <c r="I132" i="9"/>
  <c r="E132" i="9"/>
  <c r="D133" i="9"/>
  <c r="H133" i="9"/>
  <c r="E133" i="9"/>
  <c r="G133" i="9"/>
  <c r="D134" i="9"/>
  <c r="E134" i="9"/>
  <c r="D135" i="9"/>
  <c r="E135" i="9"/>
  <c r="G135" i="9"/>
  <c r="D136" i="9"/>
  <c r="E136" i="9"/>
  <c r="D137" i="9"/>
  <c r="H137" i="9"/>
  <c r="E137" i="9"/>
  <c r="G137" i="9"/>
  <c r="D138" i="9"/>
  <c r="E138" i="9"/>
  <c r="I138" i="9"/>
  <c r="D139" i="9"/>
  <c r="E139" i="9"/>
  <c r="G139" i="9"/>
  <c r="H139" i="9"/>
  <c r="D140" i="9"/>
  <c r="I140" i="9"/>
  <c r="E140" i="9"/>
  <c r="D141" i="9"/>
  <c r="H141" i="9"/>
  <c r="E141" i="9"/>
  <c r="G141" i="9"/>
  <c r="D142" i="9"/>
  <c r="E142" i="9"/>
  <c r="D143" i="9"/>
  <c r="E143" i="9"/>
  <c r="G143" i="9"/>
  <c r="D144" i="9"/>
  <c r="E144" i="9"/>
  <c r="D145" i="9"/>
  <c r="H145" i="9"/>
  <c r="E145" i="9"/>
  <c r="G145" i="9"/>
  <c r="D146" i="9"/>
  <c r="I146" i="9"/>
  <c r="E146" i="9"/>
  <c r="D147" i="9"/>
  <c r="H147" i="9"/>
  <c r="E147" i="9"/>
  <c r="G147" i="9"/>
  <c r="D148" i="9"/>
  <c r="E148" i="9"/>
  <c r="I148" i="9"/>
  <c r="D149" i="9"/>
  <c r="H149" i="9"/>
  <c r="E149" i="9"/>
  <c r="G149" i="9"/>
  <c r="D150" i="9"/>
  <c r="E150" i="9"/>
  <c r="D151" i="9"/>
  <c r="E151" i="9"/>
  <c r="G151" i="9"/>
  <c r="D152" i="9"/>
  <c r="E152" i="9"/>
  <c r="D153" i="9"/>
  <c r="H153" i="9"/>
  <c r="E153" i="9"/>
  <c r="G153" i="9"/>
  <c r="D154" i="9"/>
  <c r="I154" i="9"/>
  <c r="E154" i="9"/>
  <c r="D155" i="9"/>
  <c r="H155" i="9"/>
  <c r="E155" i="9"/>
  <c r="G155" i="9"/>
  <c r="D156" i="9"/>
  <c r="I156" i="9"/>
  <c r="E156" i="9"/>
  <c r="D157" i="9"/>
  <c r="H157" i="9"/>
  <c r="E157" i="9"/>
  <c r="G157" i="9"/>
  <c r="D158" i="9"/>
  <c r="E158" i="9"/>
  <c r="D159" i="9"/>
  <c r="E159" i="9"/>
  <c r="G159" i="9"/>
  <c r="D160" i="9"/>
  <c r="E160" i="9"/>
  <c r="D161" i="9"/>
  <c r="E161" i="9"/>
  <c r="G161" i="9"/>
  <c r="D162" i="9"/>
  <c r="I162" i="9"/>
  <c r="E162" i="9"/>
  <c r="D163" i="9"/>
  <c r="H163" i="9"/>
  <c r="E163" i="9"/>
  <c r="G163" i="9"/>
  <c r="D164" i="9"/>
  <c r="I164" i="9"/>
  <c r="E164" i="9"/>
  <c r="D165" i="9"/>
  <c r="H165" i="9"/>
  <c r="E165" i="9"/>
  <c r="G165" i="9"/>
  <c r="D166" i="9"/>
  <c r="E166" i="9"/>
  <c r="D167" i="9"/>
  <c r="E167" i="9"/>
  <c r="G167" i="9"/>
  <c r="D168" i="9"/>
  <c r="E168" i="9"/>
  <c r="D169" i="9"/>
  <c r="H169" i="9"/>
  <c r="E169" i="9"/>
  <c r="G169" i="9"/>
  <c r="D170" i="9"/>
  <c r="E170" i="9"/>
  <c r="D171" i="9"/>
  <c r="E171" i="9"/>
  <c r="G171" i="9"/>
  <c r="H171" i="9"/>
  <c r="D172" i="9"/>
  <c r="I172" i="9"/>
  <c r="E172" i="9"/>
  <c r="D173" i="9"/>
  <c r="H173" i="9"/>
  <c r="E173" i="9"/>
  <c r="G173" i="9"/>
  <c r="D174" i="9"/>
  <c r="E174" i="9"/>
  <c r="D175" i="9"/>
  <c r="E175" i="9"/>
  <c r="G175" i="9"/>
  <c r="D176" i="9"/>
  <c r="E176" i="9"/>
  <c r="D177" i="9"/>
  <c r="H177" i="9"/>
  <c r="E177" i="9"/>
  <c r="G177" i="9"/>
  <c r="D178" i="9"/>
  <c r="E178" i="9"/>
  <c r="I178" i="9"/>
  <c r="D179" i="9"/>
  <c r="E179" i="9"/>
  <c r="G179" i="9"/>
  <c r="H179" i="9"/>
  <c r="D180" i="9"/>
  <c r="I180" i="9"/>
  <c r="E180" i="9"/>
  <c r="D181" i="9"/>
  <c r="H181" i="9"/>
  <c r="E181" i="9"/>
  <c r="G181" i="9"/>
  <c r="D182" i="9"/>
  <c r="E182" i="9"/>
  <c r="D183" i="9"/>
  <c r="E183" i="9"/>
  <c r="G183" i="9"/>
  <c r="D184" i="9"/>
  <c r="E184" i="9"/>
  <c r="D185" i="9"/>
  <c r="H185" i="9"/>
  <c r="E185" i="9"/>
  <c r="G185" i="9"/>
  <c r="D186" i="9"/>
  <c r="I186" i="9"/>
  <c r="E186" i="9"/>
  <c r="D187" i="9"/>
  <c r="H187" i="9"/>
  <c r="E187" i="9"/>
  <c r="G187" i="9"/>
  <c r="D188" i="9"/>
  <c r="E188" i="9"/>
  <c r="I188" i="9"/>
  <c r="D189" i="9"/>
  <c r="H189" i="9"/>
  <c r="E189" i="9"/>
  <c r="G189" i="9"/>
  <c r="D190" i="9"/>
  <c r="E190" i="9"/>
  <c r="D191" i="9"/>
  <c r="E191" i="9"/>
  <c r="G191" i="9"/>
  <c r="D192" i="9"/>
  <c r="E192" i="9"/>
  <c r="D193" i="9"/>
  <c r="H193" i="9"/>
  <c r="E193" i="9"/>
  <c r="G193" i="9"/>
  <c r="D194" i="9"/>
  <c r="I194" i="9"/>
  <c r="E194" i="9"/>
  <c r="D195" i="9"/>
  <c r="H195" i="9"/>
  <c r="E195" i="9"/>
  <c r="G195" i="9"/>
  <c r="D196" i="9"/>
  <c r="I196" i="9"/>
  <c r="E196" i="9"/>
  <c r="D197" i="9"/>
  <c r="H197" i="9"/>
  <c r="E197" i="9"/>
  <c r="G197" i="9"/>
  <c r="D198" i="9"/>
  <c r="E198" i="9"/>
  <c r="D199" i="9"/>
  <c r="E199" i="9"/>
  <c r="G199" i="9"/>
  <c r="D200" i="9"/>
  <c r="E200" i="9"/>
  <c r="D201" i="9"/>
  <c r="E201" i="9"/>
  <c r="G201" i="9"/>
  <c r="H201" i="9"/>
  <c r="D202" i="9"/>
  <c r="E202" i="9"/>
  <c r="I202" i="9"/>
  <c r="D203" i="9"/>
  <c r="E203" i="9"/>
  <c r="G203" i="9"/>
  <c r="H203" i="9"/>
  <c r="D204" i="9"/>
  <c r="I204" i="9"/>
  <c r="E204" i="9"/>
  <c r="D205" i="9"/>
  <c r="H205" i="9"/>
  <c r="E205" i="9"/>
  <c r="G205" i="9"/>
  <c r="D206" i="9"/>
  <c r="E206" i="9"/>
  <c r="D207" i="9"/>
  <c r="E207" i="9"/>
  <c r="G207" i="9"/>
  <c r="D208" i="9"/>
  <c r="E208" i="9"/>
  <c r="D209" i="9"/>
  <c r="H209" i="9"/>
  <c r="E209" i="9"/>
  <c r="G209" i="9"/>
  <c r="D210" i="9"/>
  <c r="I210" i="9"/>
  <c r="E210" i="9"/>
  <c r="D211" i="9"/>
  <c r="E211" i="9"/>
  <c r="G211" i="9"/>
  <c r="H211" i="9"/>
  <c r="D212" i="9"/>
  <c r="I212" i="9"/>
  <c r="E212" i="9"/>
  <c r="D213" i="9"/>
  <c r="H213" i="9"/>
  <c r="E213" i="9"/>
  <c r="G213" i="9"/>
  <c r="D214" i="9"/>
  <c r="E214" i="9"/>
  <c r="D215" i="9"/>
  <c r="E215" i="9"/>
  <c r="G215" i="9"/>
  <c r="D216" i="9"/>
  <c r="E216" i="9"/>
  <c r="D217" i="9"/>
  <c r="E217" i="9"/>
  <c r="G217" i="9"/>
  <c r="H217" i="9"/>
  <c r="D218" i="9"/>
  <c r="I218" i="9"/>
  <c r="E218" i="9"/>
  <c r="D219" i="9"/>
  <c r="H219" i="9"/>
  <c r="E219" i="9"/>
  <c r="G219" i="9"/>
  <c r="D220" i="9"/>
  <c r="E220" i="9"/>
  <c r="I220" i="9"/>
  <c r="D221" i="9"/>
  <c r="H221" i="9"/>
  <c r="E221" i="9"/>
  <c r="G221" i="9"/>
  <c r="D222" i="9"/>
  <c r="E222" i="9"/>
  <c r="D223" i="9"/>
  <c r="E223" i="9"/>
  <c r="G223" i="9"/>
  <c r="D224" i="9"/>
  <c r="E224" i="9"/>
  <c r="D225" i="9"/>
  <c r="E225" i="9"/>
  <c r="G225" i="9"/>
  <c r="H225" i="9"/>
  <c r="D226" i="9"/>
  <c r="I226" i="9"/>
  <c r="E226" i="9"/>
  <c r="D227" i="9"/>
  <c r="E227" i="9"/>
  <c r="G227" i="9"/>
  <c r="H227" i="9"/>
  <c r="D228" i="9"/>
  <c r="I228" i="9"/>
  <c r="E228" i="9"/>
  <c r="D229" i="9"/>
  <c r="H229" i="9"/>
  <c r="E229" i="9"/>
  <c r="G229" i="9"/>
  <c r="D230" i="9"/>
  <c r="E230" i="9"/>
  <c r="D231" i="9"/>
  <c r="E231" i="9"/>
  <c r="G231" i="9"/>
  <c r="D232" i="9"/>
  <c r="E232" i="9"/>
  <c r="D233" i="9"/>
  <c r="H233" i="9"/>
  <c r="E233" i="9"/>
  <c r="G233" i="9"/>
  <c r="D234" i="9"/>
  <c r="I234" i="9"/>
  <c r="E234" i="9"/>
  <c r="D235" i="9"/>
  <c r="H235" i="9"/>
  <c r="E235" i="9"/>
  <c r="G235" i="9"/>
  <c r="D236" i="9"/>
  <c r="I236" i="9"/>
  <c r="E236" i="9"/>
  <c r="AG2" i="11"/>
  <c r="AG10" i="11"/>
  <c r="AI2" i="11"/>
  <c r="AG3" i="11"/>
  <c r="S3" i="11"/>
  <c r="S5" i="11"/>
  <c r="AG4" i="11"/>
  <c r="T3" i="11"/>
  <c r="T5" i="11"/>
  <c r="Z3" i="11"/>
  <c r="Z5" i="11"/>
  <c r="AG5" i="11"/>
  <c r="BD4" i="11"/>
  <c r="AG14" i="11"/>
  <c r="AG6" i="11"/>
  <c r="AG7" i="11"/>
  <c r="AG8" i="11"/>
  <c r="D9" i="11"/>
  <c r="E9" i="11"/>
  <c r="AG9" i="11"/>
  <c r="Y3" i="11"/>
  <c r="Y5" i="11"/>
  <c r="D12" i="11"/>
  <c r="H13" i="11"/>
  <c r="BD15" i="11"/>
  <c r="S16" i="11"/>
  <c r="C17" i="11"/>
  <c r="W16" i="11"/>
  <c r="W17" i="11"/>
  <c r="R18" i="11"/>
  <c r="R19" i="11"/>
  <c r="BD20" i="11"/>
  <c r="E21" i="11"/>
  <c r="F21" i="11"/>
  <c r="M21" i="11"/>
  <c r="AD21" i="11"/>
  <c r="E22" i="11"/>
  <c r="F22" i="11"/>
  <c r="M22" i="11"/>
  <c r="AD22" i="11"/>
  <c r="E23" i="11"/>
  <c r="F23" i="11"/>
  <c r="M23" i="11"/>
  <c r="AD23" i="11"/>
  <c r="E24" i="11"/>
  <c r="F24" i="11"/>
  <c r="AE24" i="11"/>
  <c r="M24" i="11"/>
  <c r="AD24" i="11"/>
  <c r="BD24" i="11"/>
  <c r="E25" i="11"/>
  <c r="F25" i="11"/>
  <c r="M25" i="11"/>
  <c r="AD25" i="11"/>
  <c r="E26" i="11"/>
  <c r="F26" i="11"/>
  <c r="M26" i="11"/>
  <c r="AD26" i="11"/>
  <c r="BD26" i="11"/>
  <c r="E27" i="11"/>
  <c r="F27" i="11"/>
  <c r="M27" i="11"/>
  <c r="AD27" i="11"/>
  <c r="E28" i="11"/>
  <c r="F28" i="11"/>
  <c r="AE28" i="11"/>
  <c r="M28" i="11"/>
  <c r="AD28" i="11"/>
  <c r="BD28" i="11"/>
  <c r="E29" i="11"/>
  <c r="F29" i="11"/>
  <c r="M29" i="11"/>
  <c r="AD29" i="11"/>
  <c r="E30" i="11"/>
  <c r="F30" i="11"/>
  <c r="M30" i="11"/>
  <c r="AD30" i="11"/>
  <c r="BD30" i="11"/>
  <c r="E31" i="11"/>
  <c r="F31" i="11"/>
  <c r="M31" i="11"/>
  <c r="AD31" i="11"/>
  <c r="E32" i="11"/>
  <c r="F32" i="11"/>
  <c r="AE32" i="11"/>
  <c r="M32" i="11"/>
  <c r="AD32" i="11"/>
  <c r="E33" i="11"/>
  <c r="F33" i="11"/>
  <c r="M33" i="11"/>
  <c r="AD33" i="11"/>
  <c r="E34" i="11"/>
  <c r="F34" i="11"/>
  <c r="M34" i="11"/>
  <c r="AD34" i="11"/>
  <c r="E35" i="11"/>
  <c r="F35" i="11"/>
  <c r="M35" i="11"/>
  <c r="AD35" i="11"/>
  <c r="E36" i="11"/>
  <c r="F36" i="11"/>
  <c r="G36" i="11"/>
  <c r="AE36" i="11"/>
  <c r="M36" i="11"/>
  <c r="AD36" i="11"/>
  <c r="BD36" i="11"/>
  <c r="E37" i="11"/>
  <c r="F37" i="11"/>
  <c r="M37" i="11"/>
  <c r="AD37" i="11"/>
  <c r="E38" i="11"/>
  <c r="F38" i="11"/>
  <c r="M38" i="11"/>
  <c r="AD38" i="11"/>
  <c r="E39" i="11"/>
  <c r="F39" i="11"/>
  <c r="M39" i="11"/>
  <c r="AD39" i="11"/>
  <c r="E40" i="11"/>
  <c r="F40" i="11"/>
  <c r="AE40" i="11"/>
  <c r="M40" i="11"/>
  <c r="AD40" i="11"/>
  <c r="E41" i="11"/>
  <c r="F41" i="11"/>
  <c r="M41" i="11"/>
  <c r="AD41" i="11"/>
  <c r="E42" i="11"/>
  <c r="F42" i="11"/>
  <c r="M42" i="11"/>
  <c r="AD42" i="11"/>
  <c r="BD42" i="11"/>
  <c r="E43" i="11"/>
  <c r="F43" i="11"/>
  <c r="M43" i="11"/>
  <c r="AD43" i="11"/>
  <c r="E44" i="11"/>
  <c r="F44" i="11"/>
  <c r="M44" i="11"/>
  <c r="AD44" i="11"/>
  <c r="E45" i="11"/>
  <c r="F45" i="11"/>
  <c r="M45" i="11"/>
  <c r="AD45" i="11"/>
  <c r="E46" i="11"/>
  <c r="F46" i="11"/>
  <c r="M46" i="11"/>
  <c r="AD46" i="11"/>
  <c r="E47" i="11"/>
  <c r="F47" i="11"/>
  <c r="M47" i="11"/>
  <c r="AD47" i="11"/>
  <c r="E48" i="11"/>
  <c r="F48" i="11"/>
  <c r="AE48" i="11"/>
  <c r="M48" i="11"/>
  <c r="AD48" i="11"/>
  <c r="E49" i="11"/>
  <c r="F49" i="11"/>
  <c r="M49" i="11"/>
  <c r="AD49" i="11"/>
  <c r="E50" i="11"/>
  <c r="F50" i="11"/>
  <c r="M50" i="11"/>
  <c r="AD50" i="11"/>
  <c r="BD50" i="11"/>
  <c r="E51" i="11"/>
  <c r="F51" i="11"/>
  <c r="M51" i="11"/>
  <c r="AD51" i="11"/>
  <c r="E52" i="11"/>
  <c r="F52" i="11"/>
  <c r="AE52" i="11"/>
  <c r="G52" i="11"/>
  <c r="M52" i="11"/>
  <c r="AD52" i="11"/>
  <c r="BD52" i="11"/>
  <c r="E53" i="11"/>
  <c r="F53" i="11"/>
  <c r="M53" i="11"/>
  <c r="AD53" i="11"/>
  <c r="BD53" i="11"/>
  <c r="E54" i="11"/>
  <c r="F54" i="11"/>
  <c r="M54" i="11"/>
  <c r="AD54" i="11"/>
  <c r="BD54" i="11"/>
  <c r="E55" i="11"/>
  <c r="F55" i="11"/>
  <c r="M55" i="11"/>
  <c r="AD55" i="11"/>
  <c r="E56" i="11"/>
  <c r="F56" i="11"/>
  <c r="M56" i="11"/>
  <c r="AD56" i="11"/>
  <c r="E57" i="11"/>
  <c r="F57" i="11"/>
  <c r="M57" i="11"/>
  <c r="AD57" i="11"/>
  <c r="E58" i="11"/>
  <c r="F58" i="11"/>
  <c r="M58" i="11"/>
  <c r="AD58" i="11"/>
  <c r="E59" i="11"/>
  <c r="F59" i="11"/>
  <c r="M59" i="11"/>
  <c r="AD59" i="11"/>
  <c r="E60" i="11"/>
  <c r="F60" i="11"/>
  <c r="M60" i="11"/>
  <c r="AD60" i="11"/>
  <c r="E61" i="11"/>
  <c r="F61" i="11"/>
  <c r="M61" i="11"/>
  <c r="AD61" i="11"/>
  <c r="E62" i="11"/>
  <c r="F62" i="11"/>
  <c r="M62" i="11"/>
  <c r="AD62" i="11"/>
  <c r="E63" i="11"/>
  <c r="F63" i="11"/>
  <c r="M63" i="11"/>
  <c r="AD63" i="11"/>
  <c r="E64" i="11"/>
  <c r="F64" i="11"/>
  <c r="G64" i="11"/>
  <c r="M64" i="11"/>
  <c r="AD64" i="11"/>
  <c r="E65" i="11"/>
  <c r="F65" i="11"/>
  <c r="M65" i="11"/>
  <c r="AD65" i="11"/>
  <c r="E66" i="11"/>
  <c r="F66" i="11"/>
  <c r="M66" i="11"/>
  <c r="AD66" i="11"/>
  <c r="E67" i="11"/>
  <c r="F67" i="11"/>
  <c r="M67" i="11"/>
  <c r="AD67" i="11"/>
  <c r="E68" i="11"/>
  <c r="F68" i="11"/>
  <c r="M68" i="11"/>
  <c r="AD68" i="11"/>
  <c r="E69" i="11"/>
  <c r="F69" i="11"/>
  <c r="M69" i="11"/>
  <c r="AD69" i="11"/>
  <c r="E70" i="11"/>
  <c r="F70" i="11"/>
  <c r="M70" i="11"/>
  <c r="AD70" i="11"/>
  <c r="E71" i="11"/>
  <c r="F71" i="11"/>
  <c r="M71" i="11"/>
  <c r="AD71" i="11"/>
  <c r="E72" i="11"/>
  <c r="F72" i="11"/>
  <c r="M72" i="11"/>
  <c r="AD72" i="11"/>
  <c r="E73" i="11"/>
  <c r="F73" i="11"/>
  <c r="M73" i="11"/>
  <c r="AD73" i="11"/>
  <c r="E74" i="11"/>
  <c r="F74" i="11"/>
  <c r="M74" i="11"/>
  <c r="AD74" i="11"/>
  <c r="E75" i="11"/>
  <c r="F75" i="11"/>
  <c r="M75" i="11"/>
  <c r="AD75" i="11"/>
  <c r="E76" i="11"/>
  <c r="F76" i="11"/>
  <c r="M76" i="11"/>
  <c r="AD76" i="11"/>
  <c r="E77" i="11"/>
  <c r="F77" i="11"/>
  <c r="M77" i="11"/>
  <c r="AD77" i="11"/>
  <c r="E78" i="11"/>
  <c r="F78" i="11"/>
  <c r="M78" i="11"/>
  <c r="AD78" i="11"/>
  <c r="E79" i="11"/>
  <c r="F79" i="11"/>
  <c r="M79" i="11"/>
  <c r="AD79" i="11"/>
  <c r="E80" i="11"/>
  <c r="F80" i="11"/>
  <c r="G80" i="11"/>
  <c r="M80" i="11"/>
  <c r="AD80" i="11"/>
  <c r="E81" i="11"/>
  <c r="F81" i="11"/>
  <c r="M81" i="11"/>
  <c r="AD81" i="11"/>
  <c r="E82" i="11"/>
  <c r="F82" i="11"/>
  <c r="M82" i="11"/>
  <c r="AD82" i="11"/>
  <c r="E83" i="11"/>
  <c r="F83" i="11"/>
  <c r="M83" i="11"/>
  <c r="AD83" i="11"/>
  <c r="E84" i="11"/>
  <c r="F84" i="11"/>
  <c r="M84" i="11"/>
  <c r="AD84" i="11"/>
  <c r="E85" i="11"/>
  <c r="F85" i="11"/>
  <c r="M85" i="11"/>
  <c r="AD85" i="11"/>
  <c r="E86" i="11"/>
  <c r="F86" i="11"/>
  <c r="M86" i="11"/>
  <c r="AD86" i="11"/>
  <c r="E87" i="11"/>
  <c r="F87" i="11"/>
  <c r="M87" i="11"/>
  <c r="AD87" i="11"/>
  <c r="E88" i="11"/>
  <c r="F88" i="11"/>
  <c r="M88" i="11"/>
  <c r="AD88" i="11"/>
  <c r="E89" i="11"/>
  <c r="F89" i="11"/>
  <c r="M89" i="11"/>
  <c r="AD89" i="11"/>
  <c r="E90" i="11"/>
  <c r="F90" i="11"/>
  <c r="M90" i="11"/>
  <c r="AD90" i="11"/>
  <c r="E91" i="11"/>
  <c r="F91" i="11"/>
  <c r="M91" i="11"/>
  <c r="AD91" i="11"/>
  <c r="E92" i="11"/>
  <c r="F92" i="11"/>
  <c r="M92" i="11"/>
  <c r="AD92" i="11"/>
  <c r="E93" i="11"/>
  <c r="F93" i="11"/>
  <c r="M93" i="11"/>
  <c r="AD93" i="11"/>
  <c r="E94" i="11"/>
  <c r="F94" i="11"/>
  <c r="M94" i="11"/>
  <c r="AD94" i="11"/>
  <c r="E95" i="11"/>
  <c r="F95" i="11"/>
  <c r="M95" i="11"/>
  <c r="AD95" i="11"/>
  <c r="E96" i="11"/>
  <c r="F96" i="11"/>
  <c r="G96" i="11"/>
  <c r="M96" i="11"/>
  <c r="AD96" i="11"/>
  <c r="E97" i="11"/>
  <c r="F97" i="11"/>
  <c r="M97" i="11"/>
  <c r="AD97" i="11"/>
  <c r="E98" i="11"/>
  <c r="F98" i="11"/>
  <c r="M98" i="11"/>
  <c r="AD98" i="11"/>
  <c r="E99" i="11"/>
  <c r="F99" i="11"/>
  <c r="M99" i="11"/>
  <c r="AD99" i="11"/>
  <c r="E100" i="11"/>
  <c r="F100" i="11"/>
  <c r="M100" i="11"/>
  <c r="AD100" i="11"/>
  <c r="E101" i="11"/>
  <c r="F101" i="11"/>
  <c r="M101" i="11"/>
  <c r="AD101" i="11"/>
  <c r="E102" i="11"/>
  <c r="F102" i="11"/>
  <c r="M102" i="11"/>
  <c r="AD102" i="11"/>
  <c r="E103" i="11"/>
  <c r="F103" i="11"/>
  <c r="M103" i="11"/>
  <c r="AD103" i="11"/>
  <c r="E104" i="11"/>
  <c r="F104" i="11"/>
  <c r="G104" i="11"/>
  <c r="M104" i="11"/>
  <c r="AD104" i="11"/>
  <c r="AE104" i="11"/>
  <c r="E105" i="11"/>
  <c r="F105" i="11"/>
  <c r="M105" i="11"/>
  <c r="AD105" i="11"/>
  <c r="E106" i="11"/>
  <c r="F106" i="11"/>
  <c r="M106" i="11"/>
  <c r="AD106" i="11"/>
  <c r="E107" i="11"/>
  <c r="F107" i="11"/>
  <c r="M107" i="11"/>
  <c r="AD107" i="11"/>
  <c r="E108" i="11"/>
  <c r="F108" i="11"/>
  <c r="M108" i="11"/>
  <c r="AD108" i="11"/>
  <c r="E109" i="11"/>
  <c r="F109" i="11"/>
  <c r="M109" i="11"/>
  <c r="AD109" i="11"/>
  <c r="E110" i="11"/>
  <c r="F110" i="11"/>
  <c r="M110" i="11"/>
  <c r="AD110" i="11"/>
  <c r="E111" i="11"/>
  <c r="F111" i="11"/>
  <c r="M111" i="11"/>
  <c r="AD111" i="11"/>
  <c r="E112" i="11"/>
  <c r="F112" i="11"/>
  <c r="G112" i="11"/>
  <c r="M112" i="11"/>
  <c r="AD112" i="11"/>
  <c r="E113" i="11"/>
  <c r="F113" i="11"/>
  <c r="M113" i="11"/>
  <c r="AD113" i="11"/>
  <c r="E114" i="11"/>
  <c r="F114" i="11"/>
  <c r="M114" i="11"/>
  <c r="AD114" i="11"/>
  <c r="E115" i="11"/>
  <c r="F115" i="11"/>
  <c r="M115" i="11"/>
  <c r="AD115" i="11"/>
  <c r="E116" i="11"/>
  <c r="F116" i="11"/>
  <c r="M116" i="11"/>
  <c r="AD116" i="11"/>
  <c r="E117" i="11"/>
  <c r="F117" i="11"/>
  <c r="M117" i="11"/>
  <c r="AD117" i="11"/>
  <c r="E118" i="11"/>
  <c r="F118" i="11"/>
  <c r="M118" i="11"/>
  <c r="AD118" i="11"/>
  <c r="E119" i="11"/>
  <c r="F119" i="11"/>
  <c r="M119" i="11"/>
  <c r="AD119" i="11"/>
  <c r="E120" i="11"/>
  <c r="F120" i="11"/>
  <c r="M120" i="11"/>
  <c r="AD120" i="11"/>
  <c r="E121" i="11"/>
  <c r="F121" i="11"/>
  <c r="M121" i="11"/>
  <c r="AD121" i="11"/>
  <c r="E122" i="11"/>
  <c r="F122" i="11"/>
  <c r="M122" i="11"/>
  <c r="AD122" i="11"/>
  <c r="E123" i="11"/>
  <c r="F123" i="11"/>
  <c r="M123" i="11"/>
  <c r="AD123" i="11"/>
  <c r="E124" i="11"/>
  <c r="F124" i="11"/>
  <c r="M124" i="11"/>
  <c r="AD124" i="11"/>
  <c r="E125" i="11"/>
  <c r="F125" i="11"/>
  <c r="M125" i="11"/>
  <c r="AD125" i="11"/>
  <c r="E126" i="11"/>
  <c r="F126" i="11"/>
  <c r="M126" i="11"/>
  <c r="AD126" i="11"/>
  <c r="E127" i="11"/>
  <c r="F127" i="11"/>
  <c r="M127" i="11"/>
  <c r="AD127" i="11"/>
  <c r="E128" i="11"/>
  <c r="F128" i="11"/>
  <c r="G128" i="11"/>
  <c r="M128" i="11"/>
  <c r="AD128" i="11"/>
  <c r="E129" i="11"/>
  <c r="F129" i="11"/>
  <c r="M129" i="11"/>
  <c r="AD129" i="11"/>
  <c r="E130" i="11"/>
  <c r="F130" i="11"/>
  <c r="M130" i="11"/>
  <c r="AD130" i="11"/>
  <c r="E131" i="11"/>
  <c r="F131" i="11"/>
  <c r="M131" i="11"/>
  <c r="AD131" i="11"/>
  <c r="E132" i="11"/>
  <c r="F132" i="11"/>
  <c r="M132" i="11"/>
  <c r="AD132" i="11"/>
  <c r="E133" i="11"/>
  <c r="F133" i="11"/>
  <c r="M133" i="11"/>
  <c r="AD133" i="11"/>
  <c r="E134" i="11"/>
  <c r="F134" i="11"/>
  <c r="M134" i="11"/>
  <c r="AD134" i="11"/>
  <c r="E135" i="11"/>
  <c r="F135" i="11"/>
  <c r="M135" i="11"/>
  <c r="AD135" i="11"/>
  <c r="E136" i="11"/>
  <c r="F136" i="11"/>
  <c r="M136" i="11"/>
  <c r="AD136" i="11"/>
  <c r="E137" i="11"/>
  <c r="F137" i="11"/>
  <c r="M137" i="11"/>
  <c r="AD137" i="11"/>
  <c r="E138" i="11"/>
  <c r="F138" i="11"/>
  <c r="M138" i="11"/>
  <c r="AD138" i="11"/>
  <c r="E139" i="11"/>
  <c r="F139" i="11"/>
  <c r="M139" i="11"/>
  <c r="AD139" i="11"/>
  <c r="E140" i="11"/>
  <c r="F140" i="11"/>
  <c r="M140" i="11"/>
  <c r="AD140" i="11"/>
  <c r="E141" i="11"/>
  <c r="F141" i="11"/>
  <c r="M141" i="11"/>
  <c r="AD141" i="11"/>
  <c r="E142" i="11"/>
  <c r="F142" i="11"/>
  <c r="M142" i="11"/>
  <c r="AD142" i="11"/>
  <c r="E143" i="11"/>
  <c r="F143" i="11"/>
  <c r="M143" i="11"/>
  <c r="AD143" i="11"/>
  <c r="E144" i="11"/>
  <c r="F144" i="11"/>
  <c r="AE144" i="11"/>
  <c r="G144" i="11"/>
  <c r="M144" i="11"/>
  <c r="AD144" i="11"/>
  <c r="E145" i="11"/>
  <c r="F145" i="11"/>
  <c r="M145" i="11"/>
  <c r="AD145" i="11"/>
  <c r="E146" i="11"/>
  <c r="F146" i="11"/>
  <c r="M146" i="11"/>
  <c r="AD146" i="11"/>
  <c r="E147" i="11"/>
  <c r="F147" i="11"/>
  <c r="M147" i="11"/>
  <c r="AD147" i="11"/>
  <c r="E148" i="11"/>
  <c r="F148" i="11"/>
  <c r="M148" i="11"/>
  <c r="AD148" i="11"/>
  <c r="E149" i="11"/>
  <c r="F149" i="11"/>
  <c r="M149" i="11"/>
  <c r="AD149" i="11"/>
  <c r="E150" i="11"/>
  <c r="F150" i="11"/>
  <c r="M150" i="11"/>
  <c r="AD150" i="11"/>
  <c r="E151" i="11"/>
  <c r="F151" i="11"/>
  <c r="M151" i="11"/>
  <c r="AD151" i="11"/>
  <c r="E152" i="11"/>
  <c r="F152" i="11"/>
  <c r="AE152" i="11"/>
  <c r="G152" i="11"/>
  <c r="M152" i="11"/>
  <c r="AD152" i="11"/>
  <c r="E153" i="11"/>
  <c r="F153" i="11"/>
  <c r="M153" i="11"/>
  <c r="AD153" i="11"/>
  <c r="E154" i="11"/>
  <c r="F154" i="11"/>
  <c r="M154" i="11"/>
  <c r="AD154" i="11"/>
  <c r="E155" i="11"/>
  <c r="F155" i="11"/>
  <c r="M155" i="11"/>
  <c r="AD155" i="11"/>
  <c r="E156" i="11"/>
  <c r="F156" i="11"/>
  <c r="M156" i="11"/>
  <c r="AD156" i="11"/>
  <c r="E157" i="11"/>
  <c r="F157" i="11"/>
  <c r="M157" i="11"/>
  <c r="AD157" i="11"/>
  <c r="E158" i="11"/>
  <c r="F158" i="11"/>
  <c r="M158" i="11"/>
  <c r="AD158" i="11"/>
  <c r="E159" i="11"/>
  <c r="F159" i="11"/>
  <c r="M159" i="11"/>
  <c r="AD159" i="11"/>
  <c r="E160" i="11"/>
  <c r="F160" i="11"/>
  <c r="M160" i="11"/>
  <c r="AD160" i="11"/>
  <c r="E161" i="11"/>
  <c r="F161" i="11"/>
  <c r="M161" i="11"/>
  <c r="AD161" i="11"/>
  <c r="E162" i="11"/>
  <c r="F162" i="11"/>
  <c r="M162" i="11"/>
  <c r="AD162" i="11"/>
  <c r="E163" i="11"/>
  <c r="F163" i="11"/>
  <c r="M163" i="11"/>
  <c r="AD163" i="11"/>
  <c r="E164" i="11"/>
  <c r="F164" i="11"/>
  <c r="M164" i="11"/>
  <c r="AD164" i="11"/>
  <c r="E165" i="11"/>
  <c r="F165" i="11"/>
  <c r="M165" i="11"/>
  <c r="AD165" i="11"/>
  <c r="E166" i="11"/>
  <c r="F166" i="11"/>
  <c r="M166" i="11"/>
  <c r="AD166" i="11"/>
  <c r="E167" i="11"/>
  <c r="F167" i="11"/>
  <c r="M167" i="11"/>
  <c r="AD167" i="11"/>
  <c r="E168" i="11"/>
  <c r="F168" i="11"/>
  <c r="M168" i="11"/>
  <c r="AD168" i="11"/>
  <c r="E169" i="11"/>
  <c r="F169" i="11"/>
  <c r="M169" i="11"/>
  <c r="AD169" i="11"/>
  <c r="E170" i="11"/>
  <c r="F170" i="11"/>
  <c r="M170" i="11"/>
  <c r="AD170" i="11"/>
  <c r="E171" i="11"/>
  <c r="F171" i="11"/>
  <c r="M171" i="11"/>
  <c r="AD171" i="11"/>
  <c r="E172" i="11"/>
  <c r="F172" i="11"/>
  <c r="M172" i="11"/>
  <c r="AD172" i="11"/>
  <c r="E173" i="11"/>
  <c r="F173" i="11"/>
  <c r="M173" i="11"/>
  <c r="AD173" i="11"/>
  <c r="E174" i="11"/>
  <c r="F174" i="11"/>
  <c r="M174" i="11"/>
  <c r="AD174" i="11"/>
  <c r="E175" i="11"/>
  <c r="F175" i="11"/>
  <c r="M175" i="11"/>
  <c r="AD175" i="11"/>
  <c r="E176" i="11"/>
  <c r="F176" i="11"/>
  <c r="G176" i="11"/>
  <c r="M176" i="11"/>
  <c r="AD176" i="11"/>
  <c r="AE176" i="11"/>
  <c r="E177" i="11"/>
  <c r="F177" i="11"/>
  <c r="M177" i="11"/>
  <c r="AD177" i="11"/>
  <c r="E178" i="11"/>
  <c r="F178" i="11"/>
  <c r="M178" i="11"/>
  <c r="AD178" i="11"/>
  <c r="E179" i="11"/>
  <c r="F179" i="11"/>
  <c r="M179" i="11"/>
  <c r="AD179" i="11"/>
  <c r="E180" i="11"/>
  <c r="F180" i="11"/>
  <c r="M180" i="11"/>
  <c r="AD180" i="11"/>
  <c r="E181" i="11"/>
  <c r="F181" i="11"/>
  <c r="M181" i="11"/>
  <c r="AD181" i="11"/>
  <c r="E182" i="11"/>
  <c r="F182" i="11"/>
  <c r="M182" i="11"/>
  <c r="AD182" i="11"/>
  <c r="E183" i="11"/>
  <c r="F183" i="11"/>
  <c r="M183" i="11"/>
  <c r="AD183" i="11"/>
  <c r="E184" i="11"/>
  <c r="F184" i="11"/>
  <c r="M184" i="11"/>
  <c r="AD184" i="11"/>
  <c r="E185" i="11"/>
  <c r="F185" i="11"/>
  <c r="M185" i="11"/>
  <c r="AD185" i="11"/>
  <c r="E186" i="11"/>
  <c r="F186" i="11"/>
  <c r="M186" i="11"/>
  <c r="AD186" i="11"/>
  <c r="E187" i="11"/>
  <c r="F187" i="11"/>
  <c r="M187" i="11"/>
  <c r="AD187" i="11"/>
  <c r="E188" i="11"/>
  <c r="F188" i="11"/>
  <c r="M188" i="11"/>
  <c r="AD188" i="11"/>
  <c r="E189" i="11"/>
  <c r="F189" i="11"/>
  <c r="M189" i="11"/>
  <c r="AD189" i="11"/>
  <c r="E190" i="11"/>
  <c r="F190" i="11"/>
  <c r="M190" i="11"/>
  <c r="AD190" i="11"/>
  <c r="E191" i="11"/>
  <c r="F191" i="11"/>
  <c r="M191" i="11"/>
  <c r="AD191" i="11"/>
  <c r="E192" i="11"/>
  <c r="F192" i="11"/>
  <c r="M192" i="11"/>
  <c r="AD192" i="11"/>
  <c r="E193" i="11"/>
  <c r="F193" i="11"/>
  <c r="M193" i="11"/>
  <c r="AD193" i="11"/>
  <c r="E194" i="11"/>
  <c r="F194" i="11"/>
  <c r="M194" i="11"/>
  <c r="AD194" i="11"/>
  <c r="E195" i="11"/>
  <c r="F195" i="11"/>
  <c r="M195" i="11"/>
  <c r="AD195" i="11"/>
  <c r="E196" i="11"/>
  <c r="F196" i="11"/>
  <c r="M196" i="11"/>
  <c r="AD196" i="11"/>
  <c r="E197" i="11"/>
  <c r="F197" i="11"/>
  <c r="M197" i="11"/>
  <c r="AD197" i="11"/>
  <c r="E198" i="11"/>
  <c r="F198" i="11"/>
  <c r="M198" i="11"/>
  <c r="AD198" i="11"/>
  <c r="E199" i="11"/>
  <c r="F199" i="11"/>
  <c r="M199" i="11"/>
  <c r="AD199" i="11"/>
  <c r="E200" i="11"/>
  <c r="F200" i="11"/>
  <c r="M200" i="11"/>
  <c r="AD200" i="11"/>
  <c r="E201" i="11"/>
  <c r="F201" i="11"/>
  <c r="M201" i="11"/>
  <c r="AD201" i="11"/>
  <c r="E202" i="11"/>
  <c r="F202" i="11"/>
  <c r="M202" i="11"/>
  <c r="AD202" i="11"/>
  <c r="E203" i="11"/>
  <c r="F203" i="11"/>
  <c r="M203" i="11"/>
  <c r="AD203" i="11"/>
  <c r="E204" i="11"/>
  <c r="F204" i="11"/>
  <c r="M204" i="11"/>
  <c r="AD204" i="11"/>
  <c r="E205" i="11"/>
  <c r="F205" i="11"/>
  <c r="M205" i="11"/>
  <c r="AD205" i="11"/>
  <c r="E206" i="11"/>
  <c r="F206" i="11"/>
  <c r="M206" i="11"/>
  <c r="AD206" i="11"/>
  <c r="E207" i="11"/>
  <c r="F207" i="11"/>
  <c r="M207" i="11"/>
  <c r="AD207" i="11"/>
  <c r="E208" i="11"/>
  <c r="F208" i="11"/>
  <c r="G208" i="11"/>
  <c r="M208" i="11"/>
  <c r="AD208" i="11"/>
  <c r="AE208" i="11"/>
  <c r="E209" i="11"/>
  <c r="F209" i="11"/>
  <c r="M209" i="11"/>
  <c r="AD209" i="11"/>
  <c r="E210" i="11"/>
  <c r="F210" i="11"/>
  <c r="M210" i="11"/>
  <c r="AD210" i="11"/>
  <c r="E211" i="11"/>
  <c r="F211" i="11"/>
  <c r="M211" i="11"/>
  <c r="AD211" i="11"/>
  <c r="E212" i="11"/>
  <c r="F212" i="11"/>
  <c r="M212" i="11"/>
  <c r="AD212" i="11"/>
  <c r="E213" i="11"/>
  <c r="F213" i="11"/>
  <c r="M213" i="11"/>
  <c r="AD213" i="11"/>
  <c r="E214" i="11"/>
  <c r="F214" i="11"/>
  <c r="M214" i="11"/>
  <c r="AD214" i="11"/>
  <c r="E215" i="11"/>
  <c r="F215" i="11"/>
  <c r="M215" i="11"/>
  <c r="AD215" i="11"/>
  <c r="E216" i="11"/>
  <c r="F216" i="11"/>
  <c r="M216" i="11"/>
  <c r="AD216" i="11"/>
  <c r="E217" i="11"/>
  <c r="F217" i="11"/>
  <c r="M217" i="11"/>
  <c r="AD217" i="11"/>
  <c r="E218" i="11"/>
  <c r="F218" i="11"/>
  <c r="M218" i="11"/>
  <c r="AD218" i="11"/>
  <c r="E219" i="11"/>
  <c r="F219" i="11"/>
  <c r="M219" i="11"/>
  <c r="AD219" i="11"/>
  <c r="E220" i="11"/>
  <c r="F220" i="11"/>
  <c r="M220" i="11"/>
  <c r="AD220" i="11"/>
  <c r="E221" i="11"/>
  <c r="F221" i="11"/>
  <c r="M221" i="11"/>
  <c r="AD221" i="11"/>
  <c r="E222" i="11"/>
  <c r="F222" i="11"/>
  <c r="M222" i="11"/>
  <c r="AD222" i="11"/>
  <c r="E223" i="11"/>
  <c r="F223" i="11"/>
  <c r="M223" i="11"/>
  <c r="AD223" i="11"/>
  <c r="E224" i="11"/>
  <c r="F224" i="11"/>
  <c r="AE224" i="11"/>
  <c r="G224" i="11"/>
  <c r="M224" i="11"/>
  <c r="AD224" i="11"/>
  <c r="E225" i="11"/>
  <c r="F225" i="11"/>
  <c r="M225" i="11"/>
  <c r="AD225" i="11"/>
  <c r="E226" i="11"/>
  <c r="F226" i="11"/>
  <c r="M226" i="11"/>
  <c r="AD226" i="11"/>
  <c r="E227" i="11"/>
  <c r="F227" i="11"/>
  <c r="M227" i="11"/>
  <c r="AD227" i="11"/>
  <c r="E228" i="11"/>
  <c r="F228" i="11"/>
  <c r="M228" i="11"/>
  <c r="AD228" i="11"/>
  <c r="E229" i="11"/>
  <c r="F229" i="11"/>
  <c r="M229" i="11"/>
  <c r="AD229" i="11"/>
  <c r="E230" i="11"/>
  <c r="F230" i="11"/>
  <c r="M230" i="11"/>
  <c r="AD230" i="11"/>
  <c r="E231" i="11"/>
  <c r="F231" i="11"/>
  <c r="M231" i="11"/>
  <c r="AD231" i="11"/>
  <c r="E232" i="11"/>
  <c r="F232" i="11"/>
  <c r="M232" i="11"/>
  <c r="AD232" i="11"/>
  <c r="E233" i="11"/>
  <c r="F233" i="11"/>
  <c r="M233" i="11"/>
  <c r="AD233" i="11"/>
  <c r="E234" i="11"/>
  <c r="F234" i="11"/>
  <c r="M234" i="11"/>
  <c r="AD234" i="11"/>
  <c r="E235" i="11"/>
  <c r="F235" i="11"/>
  <c r="M235" i="11"/>
  <c r="AD235" i="11"/>
  <c r="E236" i="11"/>
  <c r="F236" i="11"/>
  <c r="M236" i="11"/>
  <c r="AD236" i="11"/>
  <c r="E241" i="11"/>
  <c r="F241" i="11"/>
  <c r="M241" i="11"/>
  <c r="E242" i="11"/>
  <c r="F242" i="11"/>
  <c r="G242" i="11"/>
  <c r="I242" i="11"/>
  <c r="M242" i="11"/>
  <c r="E243" i="11"/>
  <c r="F243" i="11"/>
  <c r="M243" i="11"/>
  <c r="E244" i="11"/>
  <c r="F244" i="11"/>
  <c r="G244" i="11"/>
  <c r="I244" i="11"/>
  <c r="M244" i="11"/>
  <c r="E245" i="11"/>
  <c r="F245" i="11"/>
  <c r="M245" i="11"/>
  <c r="E246" i="11"/>
  <c r="F246" i="11"/>
  <c r="G246" i="11"/>
  <c r="I246" i="11"/>
  <c r="M246" i="11"/>
  <c r="E247" i="11"/>
  <c r="F247" i="11"/>
  <c r="G247" i="11"/>
  <c r="I247" i="11"/>
  <c r="M247" i="11"/>
  <c r="E248" i="11"/>
  <c r="F248" i="11"/>
  <c r="G248" i="11"/>
  <c r="M248" i="11"/>
  <c r="E249" i="11"/>
  <c r="F249" i="11"/>
  <c r="M249" i="11"/>
  <c r="E250" i="11"/>
  <c r="F250" i="11"/>
  <c r="G250" i="11"/>
  <c r="I250" i="11"/>
  <c r="M250" i="11"/>
  <c r="E251" i="11"/>
  <c r="F251" i="11"/>
  <c r="M251" i="11"/>
  <c r="E252" i="11"/>
  <c r="F252" i="11"/>
  <c r="G252" i="11"/>
  <c r="I252" i="11"/>
  <c r="M252" i="11"/>
  <c r="E253" i="11"/>
  <c r="F253" i="11"/>
  <c r="M253" i="11"/>
  <c r="E254" i="11"/>
  <c r="F254" i="11"/>
  <c r="G254" i="11"/>
  <c r="I254" i="11"/>
  <c r="M254" i="11"/>
  <c r="E255" i="11"/>
  <c r="F255" i="11"/>
  <c r="G255" i="11"/>
  <c r="I255" i="11"/>
  <c r="M255" i="11"/>
  <c r="E256" i="11"/>
  <c r="F256" i="11"/>
  <c r="G256" i="11"/>
  <c r="I256" i="11"/>
  <c r="M256" i="11"/>
  <c r="E257" i="11"/>
  <c r="F257" i="11"/>
  <c r="M257" i="11"/>
  <c r="E258" i="11"/>
  <c r="F258" i="11"/>
  <c r="G258" i="11"/>
  <c r="M258" i="11"/>
  <c r="E259" i="11"/>
  <c r="F259" i="11"/>
  <c r="M259" i="11"/>
  <c r="E260" i="11"/>
  <c r="F260" i="11"/>
  <c r="G260" i="11"/>
  <c r="I260" i="11"/>
  <c r="M260" i="11"/>
  <c r="E261" i="11"/>
  <c r="F261" i="11"/>
  <c r="M261" i="11"/>
  <c r="E262" i="11"/>
  <c r="M262" i="11"/>
  <c r="E263" i="11"/>
  <c r="F263" i="11"/>
  <c r="G263" i="11"/>
  <c r="I263" i="11"/>
  <c r="M263" i="11"/>
  <c r="E264" i="11"/>
  <c r="M264" i="11"/>
  <c r="E265" i="11"/>
  <c r="F265" i="11"/>
  <c r="M265" i="11"/>
  <c r="E266" i="11"/>
  <c r="F266" i="11"/>
  <c r="M266" i="11"/>
  <c r="E267" i="11"/>
  <c r="F267" i="11"/>
  <c r="M267" i="11"/>
  <c r="E268" i="11"/>
  <c r="F268" i="11"/>
  <c r="G268" i="11"/>
  <c r="I268" i="11"/>
  <c r="M268" i="11"/>
  <c r="E269" i="11"/>
  <c r="F269" i="11"/>
  <c r="M269" i="11"/>
  <c r="E270" i="11"/>
  <c r="F270" i="11"/>
  <c r="G270" i="11"/>
  <c r="I270" i="11"/>
  <c r="M270" i="11"/>
  <c r="E271" i="11"/>
  <c r="F271" i="11"/>
  <c r="G271" i="11"/>
  <c r="I271" i="11"/>
  <c r="M271" i="11"/>
  <c r="E272" i="11"/>
  <c r="F272" i="11"/>
  <c r="G272" i="11"/>
  <c r="I272" i="11"/>
  <c r="M272" i="11"/>
  <c r="E273" i="11"/>
  <c r="F273" i="11"/>
  <c r="M273" i="11"/>
  <c r="E274" i="11"/>
  <c r="F274" i="11"/>
  <c r="G274" i="11"/>
  <c r="I274" i="11"/>
  <c r="M274" i="11"/>
  <c r="E275" i="11"/>
  <c r="F275" i="11"/>
  <c r="M275" i="11"/>
  <c r="E276" i="11"/>
  <c r="F276" i="11"/>
  <c r="G276" i="11"/>
  <c r="I276" i="11"/>
  <c r="M276" i="11"/>
  <c r="E277" i="11"/>
  <c r="F277" i="11"/>
  <c r="M277" i="11"/>
  <c r="E278" i="11"/>
  <c r="F278" i="11"/>
  <c r="G278" i="11"/>
  <c r="I278" i="11"/>
  <c r="M278" i="11"/>
  <c r="E279" i="11"/>
  <c r="F279" i="11"/>
  <c r="G279" i="11"/>
  <c r="I279" i="11"/>
  <c r="M279" i="11"/>
  <c r="E280" i="11"/>
  <c r="F280" i="11"/>
  <c r="G280" i="11"/>
  <c r="I280" i="11"/>
  <c r="M280" i="11"/>
  <c r="E281" i="11"/>
  <c r="F281" i="11"/>
  <c r="M281" i="11"/>
  <c r="E282" i="11"/>
  <c r="F282" i="11"/>
  <c r="G282" i="11"/>
  <c r="I282" i="11"/>
  <c r="M282" i="11"/>
  <c r="E283" i="11"/>
  <c r="F283" i="11"/>
  <c r="M283" i="11"/>
  <c r="E284" i="11"/>
  <c r="F284" i="11"/>
  <c r="G284" i="11"/>
  <c r="I284" i="11"/>
  <c r="M284" i="11"/>
  <c r="E285" i="11"/>
  <c r="F285" i="11"/>
  <c r="M285" i="11"/>
  <c r="E286" i="11"/>
  <c r="F286" i="11"/>
  <c r="G286" i="11"/>
  <c r="I286" i="11"/>
  <c r="M286" i="11"/>
  <c r="E287" i="11"/>
  <c r="F287" i="11"/>
  <c r="G287" i="11"/>
  <c r="I287" i="11"/>
  <c r="M287" i="11"/>
  <c r="E288" i="11"/>
  <c r="F288" i="11"/>
  <c r="G288" i="11"/>
  <c r="I288" i="11"/>
  <c r="M288" i="11"/>
  <c r="E289" i="11"/>
  <c r="F289" i="11"/>
  <c r="M289" i="11"/>
  <c r="E290" i="11"/>
  <c r="F290" i="11"/>
  <c r="G290" i="11"/>
  <c r="I290" i="11"/>
  <c r="M290" i="11"/>
  <c r="E291" i="11"/>
  <c r="F291" i="11"/>
  <c r="M291" i="11"/>
  <c r="E292" i="11"/>
  <c r="F292" i="11"/>
  <c r="G292" i="11"/>
  <c r="I292" i="11"/>
  <c r="M292" i="11"/>
  <c r="E293" i="11"/>
  <c r="F293" i="11"/>
  <c r="M293" i="11"/>
  <c r="E294" i="11"/>
  <c r="F294" i="11"/>
  <c r="G294" i="11"/>
  <c r="I294" i="11"/>
  <c r="M294" i="11"/>
  <c r="E295" i="11"/>
  <c r="F295" i="11"/>
  <c r="G295" i="11"/>
  <c r="I295" i="11"/>
  <c r="M295" i="11"/>
  <c r="E296" i="11"/>
  <c r="F296" i="11"/>
  <c r="G296" i="11"/>
  <c r="I296" i="11"/>
  <c r="M296" i="11"/>
  <c r="E297" i="11"/>
  <c r="F297" i="11"/>
  <c r="M297" i="11"/>
  <c r="E298" i="11"/>
  <c r="F298" i="11"/>
  <c r="G298" i="11"/>
  <c r="I298" i="11"/>
  <c r="M298" i="11"/>
  <c r="E299" i="11"/>
  <c r="F299" i="11"/>
  <c r="M299" i="11"/>
  <c r="E300" i="11"/>
  <c r="F300" i="11"/>
  <c r="G300" i="11"/>
  <c r="I300" i="11"/>
  <c r="M300" i="11"/>
  <c r="E301" i="11"/>
  <c r="F301" i="11"/>
  <c r="M301" i="11"/>
  <c r="E302" i="11"/>
  <c r="F302" i="11"/>
  <c r="G302" i="11"/>
  <c r="I302" i="11"/>
  <c r="M302" i="11"/>
  <c r="E303" i="11"/>
  <c r="F303" i="11"/>
  <c r="G303" i="11"/>
  <c r="I303" i="11"/>
  <c r="M303" i="11"/>
  <c r="E304" i="11"/>
  <c r="F304" i="11"/>
  <c r="G304" i="11"/>
  <c r="I304" i="11"/>
  <c r="M304" i="11"/>
  <c r="E305" i="11"/>
  <c r="F305" i="11"/>
  <c r="M305" i="11"/>
  <c r="E306" i="11"/>
  <c r="F306" i="11"/>
  <c r="G306" i="11"/>
  <c r="I306" i="11"/>
  <c r="M306" i="11"/>
  <c r="E307" i="11"/>
  <c r="F307" i="11"/>
  <c r="M307" i="11"/>
  <c r="E308" i="11"/>
  <c r="F308" i="11"/>
  <c r="G308" i="11"/>
  <c r="I308" i="11"/>
  <c r="M308" i="11"/>
  <c r="E309" i="11"/>
  <c r="F309" i="11"/>
  <c r="M309" i="11"/>
  <c r="E310" i="11"/>
  <c r="F310" i="11"/>
  <c r="G310" i="11"/>
  <c r="I310" i="11"/>
  <c r="M310" i="11"/>
  <c r="E311" i="11"/>
  <c r="F311" i="11"/>
  <c r="G311" i="11"/>
  <c r="I311" i="11"/>
  <c r="M311" i="11"/>
  <c r="E312" i="11"/>
  <c r="F312" i="11"/>
  <c r="G312" i="11"/>
  <c r="I312" i="11"/>
  <c r="M312" i="11"/>
  <c r="E313" i="11"/>
  <c r="F313" i="11"/>
  <c r="M313" i="11"/>
  <c r="E314" i="11"/>
  <c r="F314" i="11"/>
  <c r="G314" i="11"/>
  <c r="I314" i="11"/>
  <c r="M314" i="11"/>
  <c r="E315" i="11"/>
  <c r="F315" i="11"/>
  <c r="M315" i="11"/>
  <c r="E316" i="11"/>
  <c r="F316" i="11"/>
  <c r="G316" i="11"/>
  <c r="I316" i="11"/>
  <c r="M316" i="11"/>
  <c r="E317" i="11"/>
  <c r="F317" i="11"/>
  <c r="M317" i="11"/>
  <c r="E318" i="11"/>
  <c r="F318" i="11"/>
  <c r="G318" i="11"/>
  <c r="I318" i="11"/>
  <c r="M318" i="11"/>
  <c r="E319" i="11"/>
  <c r="F319" i="11"/>
  <c r="G319" i="11"/>
  <c r="I319" i="11"/>
  <c r="M319" i="11"/>
  <c r="E320" i="11"/>
  <c r="F320" i="11"/>
  <c r="G320" i="11"/>
  <c r="I320" i="11"/>
  <c r="M320" i="11"/>
  <c r="E321" i="11"/>
  <c r="F321" i="11"/>
  <c r="M321" i="11"/>
  <c r="E322" i="11"/>
  <c r="F322" i="11"/>
  <c r="M322" i="11"/>
  <c r="E323" i="11"/>
  <c r="F323" i="11"/>
  <c r="G323" i="11"/>
  <c r="I323" i="11"/>
  <c r="M323" i="11"/>
  <c r="E324" i="11"/>
  <c r="F324" i="11"/>
  <c r="M324" i="11"/>
  <c r="E325" i="11"/>
  <c r="F325" i="11"/>
  <c r="G325" i="11"/>
  <c r="I325" i="11"/>
  <c r="M325" i="11"/>
  <c r="E326" i="11"/>
  <c r="F326" i="11"/>
  <c r="M326" i="11"/>
  <c r="E327" i="11"/>
  <c r="F327" i="11"/>
  <c r="G327" i="11"/>
  <c r="I327" i="11"/>
  <c r="M327" i="11"/>
  <c r="E328" i="11"/>
  <c r="F328" i="11"/>
  <c r="G328" i="11"/>
  <c r="I328" i="11"/>
  <c r="M328" i="11"/>
  <c r="E329" i="11"/>
  <c r="F329" i="11"/>
  <c r="G329" i="11"/>
  <c r="I329" i="11"/>
  <c r="M329" i="11"/>
  <c r="E330" i="11"/>
  <c r="F330" i="11"/>
  <c r="M330" i="11"/>
  <c r="E331" i="11"/>
  <c r="F331" i="11"/>
  <c r="G331" i="11"/>
  <c r="I331" i="11"/>
  <c r="M331" i="11"/>
  <c r="E332" i="11"/>
  <c r="F332" i="11"/>
  <c r="M332" i="11"/>
  <c r="E333" i="11"/>
  <c r="F333" i="11"/>
  <c r="G333" i="11"/>
  <c r="I333" i="11"/>
  <c r="M333" i="11"/>
  <c r="E334" i="11"/>
  <c r="F334" i="11"/>
  <c r="M334" i="11"/>
  <c r="E335" i="11"/>
  <c r="F335" i="11"/>
  <c r="G335" i="11"/>
  <c r="I335" i="11"/>
  <c r="M335" i="11"/>
  <c r="E336" i="11"/>
  <c r="F336" i="11"/>
  <c r="G336" i="11"/>
  <c r="I336" i="11"/>
  <c r="M336" i="11"/>
  <c r="E337" i="11"/>
  <c r="F337" i="11"/>
  <c r="G337" i="11"/>
  <c r="I337" i="11"/>
  <c r="M337" i="11"/>
  <c r="E338" i="11"/>
  <c r="F338" i="11"/>
  <c r="M338" i="11"/>
  <c r="E339" i="11"/>
  <c r="F339" i="11"/>
  <c r="G339" i="11"/>
  <c r="I339" i="11"/>
  <c r="M339" i="11"/>
  <c r="E340" i="11"/>
  <c r="F340" i="11"/>
  <c r="M340" i="11"/>
  <c r="E341" i="11"/>
  <c r="F341" i="11"/>
  <c r="G341" i="11"/>
  <c r="I341" i="11"/>
  <c r="M341" i="11"/>
  <c r="E342" i="11"/>
  <c r="F342" i="11"/>
  <c r="M342" i="11"/>
  <c r="E343" i="11"/>
  <c r="F343" i="11"/>
  <c r="G343" i="11"/>
  <c r="I343" i="11"/>
  <c r="M343" i="11"/>
  <c r="E344" i="11"/>
  <c r="F344" i="11"/>
  <c r="G344" i="11"/>
  <c r="I344" i="11"/>
  <c r="M344" i="11"/>
  <c r="E345" i="11"/>
  <c r="F345" i="11"/>
  <c r="G345" i="11"/>
  <c r="I345" i="11"/>
  <c r="M345" i="11"/>
  <c r="E346" i="11"/>
  <c r="F346" i="11"/>
  <c r="M346" i="11"/>
  <c r="E347" i="11"/>
  <c r="F347" i="11"/>
  <c r="G347" i="11"/>
  <c r="I347" i="11"/>
  <c r="M347" i="11"/>
  <c r="E348" i="11"/>
  <c r="F348" i="11"/>
  <c r="M348" i="11"/>
  <c r="E349" i="11"/>
  <c r="F349" i="11"/>
  <c r="G349" i="11"/>
  <c r="I349" i="11"/>
  <c r="M349" i="11"/>
  <c r="E350" i="11"/>
  <c r="F350" i="11"/>
  <c r="M350" i="11"/>
  <c r="E351" i="11"/>
  <c r="F351" i="11"/>
  <c r="G351" i="11"/>
  <c r="I351" i="11"/>
  <c r="M351" i="11"/>
  <c r="E352" i="11"/>
  <c r="F352" i="11"/>
  <c r="G352" i="11"/>
  <c r="I352" i="11"/>
  <c r="M352" i="11"/>
  <c r="E353" i="11"/>
  <c r="F353" i="11"/>
  <c r="G353" i="11"/>
  <c r="I353" i="11"/>
  <c r="M353" i="11"/>
  <c r="E354" i="11"/>
  <c r="F354" i="11"/>
  <c r="M354" i="11"/>
  <c r="E355" i="11"/>
  <c r="F355" i="11"/>
  <c r="G355" i="11"/>
  <c r="I355" i="11"/>
  <c r="M355" i="11"/>
  <c r="E356" i="11"/>
  <c r="F356" i="11"/>
  <c r="M356" i="11"/>
  <c r="E357" i="11"/>
  <c r="F357" i="11"/>
  <c r="G357" i="11"/>
  <c r="I357" i="11"/>
  <c r="M357" i="11"/>
  <c r="E358" i="11"/>
  <c r="F358" i="11"/>
  <c r="M358" i="11"/>
  <c r="E359" i="11"/>
  <c r="F359" i="11"/>
  <c r="G359" i="11"/>
  <c r="I359" i="11"/>
  <c r="M359" i="11"/>
  <c r="E360" i="11"/>
  <c r="F360" i="11"/>
  <c r="G360" i="11"/>
  <c r="I360" i="11"/>
  <c r="M360" i="11"/>
  <c r="E361" i="11"/>
  <c r="F361" i="11"/>
  <c r="G361" i="11"/>
  <c r="I361" i="11"/>
  <c r="M361" i="11"/>
  <c r="E362" i="11"/>
  <c r="F362" i="11"/>
  <c r="M362" i="11"/>
  <c r="E363" i="11"/>
  <c r="F363" i="11"/>
  <c r="G363" i="11"/>
  <c r="I363" i="11"/>
  <c r="M363" i="11"/>
  <c r="E364" i="11"/>
  <c r="F364" i="11"/>
  <c r="M364" i="11"/>
  <c r="E365" i="11"/>
  <c r="F365" i="11"/>
  <c r="G365" i="11"/>
  <c r="I365" i="11"/>
  <c r="M365" i="11"/>
  <c r="E366" i="11"/>
  <c r="F366" i="11"/>
  <c r="M366" i="11"/>
  <c r="E367" i="11"/>
  <c r="F367" i="11"/>
  <c r="G367" i="11"/>
  <c r="I367" i="11"/>
  <c r="M367" i="11"/>
  <c r="E368" i="11"/>
  <c r="F368" i="11"/>
  <c r="G368" i="11"/>
  <c r="I368" i="11"/>
  <c r="M368" i="11"/>
  <c r="E369" i="11"/>
  <c r="F369" i="11"/>
  <c r="G369" i="11"/>
  <c r="I369" i="11"/>
  <c r="M369" i="11"/>
  <c r="E370" i="11"/>
  <c r="F370" i="11"/>
  <c r="M370" i="11"/>
  <c r="E371" i="11"/>
  <c r="F371" i="11"/>
  <c r="G371" i="11"/>
  <c r="I371" i="11"/>
  <c r="M371" i="11"/>
  <c r="E372" i="11"/>
  <c r="F372" i="11"/>
  <c r="M372" i="11"/>
  <c r="E373" i="11"/>
  <c r="F373" i="11"/>
  <c r="G373" i="11"/>
  <c r="I373" i="11"/>
  <c r="M373" i="11"/>
  <c r="E374" i="11"/>
  <c r="F374" i="11"/>
  <c r="M374" i="11"/>
  <c r="E375" i="11"/>
  <c r="F375" i="11"/>
  <c r="G375" i="11"/>
  <c r="I375" i="11"/>
  <c r="M375" i="11"/>
  <c r="E376" i="11"/>
  <c r="F376" i="11"/>
  <c r="G376" i="11"/>
  <c r="I376" i="11"/>
  <c r="M376" i="11"/>
  <c r="E377" i="11"/>
  <c r="F377" i="11"/>
  <c r="G377" i="11"/>
  <c r="I377" i="11"/>
  <c r="M377" i="11"/>
  <c r="E378" i="11"/>
  <c r="F378" i="11"/>
  <c r="M378" i="11"/>
  <c r="E379" i="11"/>
  <c r="F379" i="11"/>
  <c r="G379" i="11"/>
  <c r="I379" i="11"/>
  <c r="M379" i="11"/>
  <c r="E380" i="11"/>
  <c r="F380" i="11"/>
  <c r="M380" i="11"/>
  <c r="E381" i="11"/>
  <c r="F381" i="11"/>
  <c r="G381" i="11"/>
  <c r="I381" i="11"/>
  <c r="M381" i="11"/>
  <c r="E382" i="11"/>
  <c r="F382" i="11"/>
  <c r="M382" i="11"/>
  <c r="E383" i="11"/>
  <c r="F383" i="11"/>
  <c r="G383" i="11"/>
  <c r="I383" i="11"/>
  <c r="M383" i="11"/>
  <c r="E384" i="11"/>
  <c r="F384" i="11"/>
  <c r="G384" i="11"/>
  <c r="I384" i="11"/>
  <c r="M384" i="11"/>
  <c r="E385" i="11"/>
  <c r="F385" i="11"/>
  <c r="G385" i="11"/>
  <c r="I385" i="11"/>
  <c r="M385" i="11"/>
  <c r="E386" i="11"/>
  <c r="F386" i="11"/>
  <c r="M386" i="11"/>
  <c r="E387" i="11"/>
  <c r="F387" i="11"/>
  <c r="G387" i="11"/>
  <c r="I387" i="11"/>
  <c r="M387" i="11"/>
  <c r="E388" i="11"/>
  <c r="F388" i="11"/>
  <c r="M388" i="11"/>
  <c r="E389" i="11"/>
  <c r="F389" i="11"/>
  <c r="M389" i="11"/>
  <c r="E390" i="11"/>
  <c r="F390" i="11"/>
  <c r="M390" i="11"/>
  <c r="E391" i="11"/>
  <c r="F391" i="11"/>
  <c r="G391" i="11"/>
  <c r="I391" i="11"/>
  <c r="M391" i="11"/>
  <c r="E392" i="11"/>
  <c r="F392" i="11"/>
  <c r="M392" i="11"/>
  <c r="E393" i="11"/>
  <c r="F393" i="11"/>
  <c r="G393" i="11"/>
  <c r="I393" i="11"/>
  <c r="M393" i="11"/>
  <c r="E394" i="11"/>
  <c r="F394" i="11"/>
  <c r="G394" i="11"/>
  <c r="I394" i="11"/>
  <c r="M394" i="11"/>
  <c r="E395" i="11"/>
  <c r="F395" i="11"/>
  <c r="G395" i="11"/>
  <c r="I395" i="11"/>
  <c r="M395" i="11"/>
  <c r="E396" i="11"/>
  <c r="F396" i="11"/>
  <c r="M396" i="11"/>
  <c r="E397" i="11"/>
  <c r="F397" i="11"/>
  <c r="G397" i="11"/>
  <c r="I397" i="11"/>
  <c r="M397" i="11"/>
  <c r="E398" i="11"/>
  <c r="F398" i="11"/>
  <c r="M398" i="11"/>
  <c r="E399" i="11"/>
  <c r="F399" i="11"/>
  <c r="G399" i="11"/>
  <c r="I399" i="11"/>
  <c r="M399" i="11"/>
  <c r="E400" i="11"/>
  <c r="F400" i="11"/>
  <c r="M400" i="11"/>
  <c r="E401" i="11"/>
  <c r="F401" i="11"/>
  <c r="G401" i="11"/>
  <c r="I401" i="11"/>
  <c r="M401" i="11"/>
  <c r="E402" i="11"/>
  <c r="F402" i="11"/>
  <c r="G402" i="11"/>
  <c r="I402" i="11"/>
  <c r="M402" i="11"/>
  <c r="E403" i="11"/>
  <c r="F403" i="11"/>
  <c r="G403" i="11"/>
  <c r="I403" i="11"/>
  <c r="M403" i="11"/>
  <c r="E404" i="11"/>
  <c r="F404" i="11"/>
  <c r="M404" i="11"/>
  <c r="E405" i="11"/>
  <c r="F405" i="11"/>
  <c r="G405" i="11"/>
  <c r="I405" i="11"/>
  <c r="M405" i="11"/>
  <c r="E406" i="11"/>
  <c r="F406" i="11"/>
  <c r="M406" i="11"/>
  <c r="E407" i="11"/>
  <c r="F407" i="11"/>
  <c r="G407" i="11"/>
  <c r="I407" i="11"/>
  <c r="M407" i="11"/>
  <c r="E408" i="11"/>
  <c r="F408" i="11"/>
  <c r="M408" i="11"/>
  <c r="E409" i="11"/>
  <c r="F409" i="11"/>
  <c r="G409" i="11"/>
  <c r="I409" i="11"/>
  <c r="M409" i="11"/>
  <c r="E410" i="11"/>
  <c r="F410" i="11"/>
  <c r="G410" i="11"/>
  <c r="I410" i="11"/>
  <c r="M410" i="11"/>
  <c r="E411" i="11"/>
  <c r="F411" i="11"/>
  <c r="G411" i="11"/>
  <c r="I411" i="11"/>
  <c r="M411" i="11"/>
  <c r="E412" i="11"/>
  <c r="F412" i="11"/>
  <c r="M412" i="11"/>
  <c r="E413" i="11"/>
  <c r="F413" i="11"/>
  <c r="G413" i="11"/>
  <c r="I413" i="11"/>
  <c r="M413" i="11"/>
  <c r="E414" i="11"/>
  <c r="F414" i="11"/>
  <c r="M414" i="11"/>
  <c r="E415" i="11"/>
  <c r="F415" i="11"/>
  <c r="G415" i="11"/>
  <c r="I415" i="11"/>
  <c r="M415" i="11"/>
  <c r="E416" i="11"/>
  <c r="F416" i="11"/>
  <c r="M416" i="11"/>
  <c r="E417" i="11"/>
  <c r="F417" i="11"/>
  <c r="G417" i="11"/>
  <c r="I417" i="11"/>
  <c r="M417" i="11"/>
  <c r="E418" i="11"/>
  <c r="F418" i="11"/>
  <c r="G418" i="11"/>
  <c r="I418" i="11"/>
  <c r="M418" i="11"/>
  <c r="E419" i="11"/>
  <c r="F419" i="11"/>
  <c r="G419" i="11"/>
  <c r="I419" i="11"/>
  <c r="M419" i="11"/>
  <c r="E420" i="11"/>
  <c r="F420" i="11"/>
  <c r="M420" i="11"/>
  <c r="E421" i="11"/>
  <c r="F421" i="11"/>
  <c r="G421" i="11"/>
  <c r="I421" i="11"/>
  <c r="M421" i="11"/>
  <c r="E422" i="11"/>
  <c r="F422" i="11"/>
  <c r="M422" i="11"/>
  <c r="E423" i="11"/>
  <c r="F423" i="11"/>
  <c r="G423" i="11"/>
  <c r="I423" i="11"/>
  <c r="M423" i="11"/>
  <c r="E424" i="11"/>
  <c r="F424" i="11"/>
  <c r="M424" i="11"/>
  <c r="E425" i="11"/>
  <c r="F425" i="11"/>
  <c r="G425" i="11"/>
  <c r="I425" i="11"/>
  <c r="M425" i="11"/>
  <c r="E426" i="11"/>
  <c r="F426" i="11"/>
  <c r="G426" i="11"/>
  <c r="I426" i="11"/>
  <c r="M426" i="11"/>
  <c r="E427" i="11"/>
  <c r="F427" i="11"/>
  <c r="G427" i="11"/>
  <c r="I427" i="11"/>
  <c r="M427" i="11"/>
  <c r="E428" i="11"/>
  <c r="F428" i="11"/>
  <c r="M428" i="11"/>
  <c r="E429" i="11"/>
  <c r="F429" i="11"/>
  <c r="G429" i="11"/>
  <c r="I429" i="11"/>
  <c r="M429" i="11"/>
  <c r="E430" i="11"/>
  <c r="F430" i="11"/>
  <c r="M430" i="11"/>
  <c r="E431" i="11"/>
  <c r="F431" i="11"/>
  <c r="G431" i="11"/>
  <c r="I431" i="11"/>
  <c r="M431" i="11"/>
  <c r="E432" i="11"/>
  <c r="F432" i="11"/>
  <c r="M432" i="11"/>
  <c r="E433" i="11"/>
  <c r="F433" i="11"/>
  <c r="G433" i="11"/>
  <c r="I433" i="11"/>
  <c r="M433" i="11"/>
  <c r="E434" i="11"/>
  <c r="F434" i="11"/>
  <c r="G434" i="11"/>
  <c r="I434" i="11"/>
  <c r="M434" i="11"/>
  <c r="E435" i="11"/>
  <c r="F435" i="11"/>
  <c r="G435" i="11"/>
  <c r="I435" i="11"/>
  <c r="M435" i="11"/>
  <c r="E436" i="11"/>
  <c r="F436" i="11"/>
  <c r="M436" i="11"/>
  <c r="E437" i="11"/>
  <c r="F437" i="11"/>
  <c r="G437" i="11"/>
  <c r="I437" i="11"/>
  <c r="M437" i="11"/>
  <c r="E438" i="11"/>
  <c r="F438" i="11"/>
  <c r="M438" i="11"/>
  <c r="E439" i="11"/>
  <c r="F439" i="11"/>
  <c r="G439" i="11"/>
  <c r="I439" i="11"/>
  <c r="M439" i="11"/>
  <c r="E440" i="11"/>
  <c r="F440" i="11"/>
  <c r="M440" i="11"/>
  <c r="E441" i="11"/>
  <c r="F441" i="11"/>
  <c r="G441" i="11"/>
  <c r="I441" i="11"/>
  <c r="M441" i="11"/>
  <c r="E442" i="11"/>
  <c r="F442" i="11"/>
  <c r="I442" i="11"/>
  <c r="M442" i="11"/>
  <c r="E443" i="11"/>
  <c r="F443" i="11"/>
  <c r="G443" i="11"/>
  <c r="I443" i="11"/>
  <c r="M443" i="11"/>
  <c r="E444" i="11"/>
  <c r="F444" i="11"/>
  <c r="G444" i="11"/>
  <c r="I444" i="11"/>
  <c r="M444" i="11"/>
  <c r="E445" i="11"/>
  <c r="F445" i="11"/>
  <c r="G445" i="11"/>
  <c r="I445" i="11"/>
  <c r="M445" i="11"/>
  <c r="E446" i="11"/>
  <c r="F446" i="11"/>
  <c r="G446" i="11"/>
  <c r="I446" i="11"/>
  <c r="M446" i="11"/>
  <c r="E447" i="11"/>
  <c r="F447" i="11"/>
  <c r="M447" i="11"/>
  <c r="E448" i="11"/>
  <c r="F448" i="11"/>
  <c r="G448" i="11"/>
  <c r="I448" i="11"/>
  <c r="M448" i="11"/>
  <c r="E449" i="11"/>
  <c r="F449" i="11"/>
  <c r="G449" i="11"/>
  <c r="I449" i="11"/>
  <c r="M449" i="11"/>
  <c r="E450" i="11"/>
  <c r="F450" i="11"/>
  <c r="G450" i="11"/>
  <c r="I450" i="11"/>
  <c r="M450" i="11"/>
  <c r="E451" i="11"/>
  <c r="F451" i="11"/>
  <c r="G451" i="11"/>
  <c r="I451" i="11"/>
  <c r="M451" i="11"/>
  <c r="E452" i="11"/>
  <c r="F452" i="11"/>
  <c r="G452" i="11"/>
  <c r="I452" i="11"/>
  <c r="M452" i="11"/>
  <c r="E453" i="11"/>
  <c r="F453" i="11"/>
  <c r="G453" i="11"/>
  <c r="I453" i="11"/>
  <c r="M453" i="11"/>
  <c r="E454" i="11"/>
  <c r="F454" i="11"/>
  <c r="G454" i="11"/>
  <c r="I454" i="11"/>
  <c r="M454" i="11"/>
  <c r="E455" i="11"/>
  <c r="F455" i="11"/>
  <c r="M455" i="11"/>
  <c r="E456" i="11"/>
  <c r="F456" i="11"/>
  <c r="G456" i="11"/>
  <c r="I456" i="11"/>
  <c r="M456" i="11"/>
  <c r="E457" i="11"/>
  <c r="F457" i="11"/>
  <c r="G457" i="11"/>
  <c r="I457" i="11"/>
  <c r="M457" i="11"/>
  <c r="E458" i="11"/>
  <c r="F458" i="11"/>
  <c r="G458" i="11"/>
  <c r="I458" i="11"/>
  <c r="M458" i="11"/>
  <c r="E459" i="11"/>
  <c r="F459" i="11"/>
  <c r="G459" i="11"/>
  <c r="I459" i="11"/>
  <c r="M459" i="11"/>
  <c r="E460" i="11"/>
  <c r="F460" i="11"/>
  <c r="G460" i="11"/>
  <c r="I460" i="11"/>
  <c r="M460" i="11"/>
  <c r="E461" i="11"/>
  <c r="F461" i="11"/>
  <c r="G461" i="11"/>
  <c r="I461" i="11"/>
  <c r="M461" i="11"/>
  <c r="E462" i="11"/>
  <c r="F462" i="11"/>
  <c r="G462" i="11"/>
  <c r="I462" i="11"/>
  <c r="M462" i="11"/>
  <c r="E463" i="11"/>
  <c r="F463" i="11"/>
  <c r="M463" i="11"/>
  <c r="E464" i="11"/>
  <c r="F464" i="11"/>
  <c r="G464" i="11"/>
  <c r="I464" i="11"/>
  <c r="M464" i="11"/>
  <c r="E465" i="11"/>
  <c r="F465" i="11"/>
  <c r="G465" i="11"/>
  <c r="I465" i="11"/>
  <c r="M465" i="11"/>
  <c r="E466" i="11"/>
  <c r="F466" i="11"/>
  <c r="G466" i="11"/>
  <c r="I466" i="11"/>
  <c r="M466" i="11"/>
  <c r="E467" i="11"/>
  <c r="F467" i="11"/>
  <c r="G467" i="11"/>
  <c r="I467" i="11"/>
  <c r="M467" i="11"/>
  <c r="E468" i="11"/>
  <c r="F468" i="11"/>
  <c r="G468" i="11"/>
  <c r="I468" i="11"/>
  <c r="M468" i="11"/>
  <c r="E469" i="11"/>
  <c r="F469" i="11"/>
  <c r="G469" i="11"/>
  <c r="I469" i="11"/>
  <c r="M469" i="11"/>
  <c r="E470" i="11"/>
  <c r="F470" i="11"/>
  <c r="G470" i="11"/>
  <c r="I470" i="11"/>
  <c r="M470" i="11"/>
  <c r="E471" i="11"/>
  <c r="F471" i="11"/>
  <c r="M471" i="11"/>
  <c r="E472" i="11"/>
  <c r="F472" i="11"/>
  <c r="G472" i="11"/>
  <c r="I472" i="11"/>
  <c r="M472" i="11"/>
  <c r="E473" i="11"/>
  <c r="F473" i="11"/>
  <c r="G473" i="11"/>
  <c r="I473" i="11"/>
  <c r="M473" i="11"/>
  <c r="E474" i="11"/>
  <c r="F474" i="11"/>
  <c r="G474" i="11"/>
  <c r="I474" i="11"/>
  <c r="M474" i="11"/>
  <c r="E475" i="11"/>
  <c r="F475" i="11"/>
  <c r="G475" i="11"/>
  <c r="I475" i="11"/>
  <c r="M475" i="11"/>
  <c r="E476" i="11"/>
  <c r="F476" i="11"/>
  <c r="G476" i="11"/>
  <c r="I476" i="11"/>
  <c r="M476" i="11"/>
  <c r="E477" i="11"/>
  <c r="F477" i="11"/>
  <c r="G477" i="11"/>
  <c r="I477" i="11"/>
  <c r="M477" i="11"/>
  <c r="E478" i="11"/>
  <c r="F478" i="11"/>
  <c r="G478" i="11"/>
  <c r="I478" i="11"/>
  <c r="M478" i="11"/>
  <c r="E479" i="11"/>
  <c r="F479" i="11"/>
  <c r="M479" i="11"/>
  <c r="E480" i="11"/>
  <c r="F480" i="11"/>
  <c r="G480" i="11"/>
  <c r="I480" i="11"/>
  <c r="M480" i="11"/>
  <c r="E481" i="11"/>
  <c r="F481" i="11"/>
  <c r="G481" i="11"/>
  <c r="I481" i="11"/>
  <c r="M481" i="11"/>
  <c r="E482" i="11"/>
  <c r="F482" i="11"/>
  <c r="G482" i="11"/>
  <c r="I482" i="11"/>
  <c r="M482" i="11"/>
  <c r="E483" i="11"/>
  <c r="F483" i="11"/>
  <c r="G483" i="11"/>
  <c r="I483" i="11"/>
  <c r="M483" i="11"/>
  <c r="E484" i="11"/>
  <c r="F484" i="11"/>
  <c r="G484" i="11"/>
  <c r="I484" i="11"/>
  <c r="M484" i="11"/>
  <c r="E485" i="11"/>
  <c r="F485" i="11"/>
  <c r="G485" i="11"/>
  <c r="I485" i="11"/>
  <c r="M485" i="11"/>
  <c r="E486" i="11"/>
  <c r="F486" i="11"/>
  <c r="G486" i="11"/>
  <c r="I486" i="11"/>
  <c r="M486" i="11"/>
  <c r="E487" i="11"/>
  <c r="F487" i="11"/>
  <c r="M487" i="11"/>
  <c r="E488" i="11"/>
  <c r="F488" i="11"/>
  <c r="G488" i="11"/>
  <c r="I488" i="11"/>
  <c r="M488" i="11"/>
  <c r="E489" i="11"/>
  <c r="F489" i="11"/>
  <c r="G489" i="11"/>
  <c r="I489" i="11"/>
  <c r="M489" i="11"/>
  <c r="E490" i="11"/>
  <c r="F490" i="11"/>
  <c r="M490" i="11"/>
  <c r="E491" i="11"/>
  <c r="F491" i="11"/>
  <c r="G491" i="11"/>
  <c r="I491" i="11"/>
  <c r="M491" i="11"/>
  <c r="E492" i="11"/>
  <c r="F492" i="11"/>
  <c r="G492" i="11"/>
  <c r="I492" i="11"/>
  <c r="M492" i="11"/>
  <c r="E493" i="11"/>
  <c r="F493" i="11"/>
  <c r="G493" i="11"/>
  <c r="I493" i="11"/>
  <c r="M493" i="11"/>
  <c r="E494" i="11"/>
  <c r="F494" i="11"/>
  <c r="G494" i="11"/>
  <c r="I494" i="11"/>
  <c r="M494" i="11"/>
  <c r="E495" i="11"/>
  <c r="F495" i="11"/>
  <c r="M495" i="11"/>
  <c r="E496" i="11"/>
  <c r="F496" i="11"/>
  <c r="G496" i="11"/>
  <c r="M496" i="11"/>
  <c r="E497" i="11"/>
  <c r="F497" i="11"/>
  <c r="G497" i="11"/>
  <c r="I497" i="11"/>
  <c r="M497" i="11"/>
  <c r="E498" i="11"/>
  <c r="F498" i="11"/>
  <c r="G498" i="11"/>
  <c r="I498" i="11"/>
  <c r="M498" i="11"/>
  <c r="E499" i="11"/>
  <c r="F499" i="11"/>
  <c r="G499" i="11"/>
  <c r="I499" i="11"/>
  <c r="M499" i="11"/>
  <c r="E500" i="11"/>
  <c r="F500" i="11"/>
  <c r="G500" i="11"/>
  <c r="I500" i="11"/>
  <c r="M500" i="11"/>
  <c r="E501" i="11"/>
  <c r="F501" i="11"/>
  <c r="G501" i="11"/>
  <c r="I501" i="11"/>
  <c r="M501" i="11"/>
  <c r="E502" i="11"/>
  <c r="F502" i="11"/>
  <c r="G502" i="11"/>
  <c r="I502" i="11"/>
  <c r="M502" i="11"/>
  <c r="E503" i="11"/>
  <c r="F503" i="11"/>
  <c r="M503" i="11"/>
  <c r="E504" i="11"/>
  <c r="F504" i="11"/>
  <c r="G504" i="11"/>
  <c r="I504" i="11"/>
  <c r="M504" i="11"/>
  <c r="E505" i="11"/>
  <c r="F505" i="11"/>
  <c r="G505" i="11"/>
  <c r="I505" i="11"/>
  <c r="M505" i="11"/>
  <c r="E506" i="11"/>
  <c r="F506" i="11"/>
  <c r="G506" i="11"/>
  <c r="I506" i="11"/>
  <c r="M506" i="11"/>
  <c r="E507" i="11"/>
  <c r="F507" i="11"/>
  <c r="G507" i="11"/>
  <c r="I507" i="11"/>
  <c r="M507" i="11"/>
  <c r="E508" i="11"/>
  <c r="F508" i="11"/>
  <c r="G508" i="11"/>
  <c r="I508" i="11"/>
  <c r="M508" i="11"/>
  <c r="E509" i="11"/>
  <c r="F509" i="11"/>
  <c r="G509" i="11"/>
  <c r="I509" i="11"/>
  <c r="M509" i="11"/>
  <c r="E510" i="11"/>
  <c r="F510" i="11"/>
  <c r="M510" i="11"/>
  <c r="E511" i="11"/>
  <c r="F511" i="11"/>
  <c r="M511" i="11"/>
  <c r="E512" i="11"/>
  <c r="F512" i="11"/>
  <c r="G512" i="11"/>
  <c r="I512" i="11"/>
  <c r="M512" i="11"/>
  <c r="E513" i="11"/>
  <c r="F513" i="11"/>
  <c r="M513" i="11"/>
  <c r="E514" i="11"/>
  <c r="F514" i="11"/>
  <c r="G514" i="11"/>
  <c r="I514" i="11"/>
  <c r="M514" i="11"/>
  <c r="E515" i="11"/>
  <c r="F515" i="11"/>
  <c r="G515" i="11"/>
  <c r="I515" i="11"/>
  <c r="M515" i="11"/>
  <c r="E516" i="11"/>
  <c r="F516" i="11"/>
  <c r="G516" i="11"/>
  <c r="I516" i="11"/>
  <c r="M516" i="11"/>
  <c r="E517" i="11"/>
  <c r="F517" i="11"/>
  <c r="G517" i="11"/>
  <c r="I517" i="11"/>
  <c r="M517" i="11"/>
  <c r="E518" i="11"/>
  <c r="F518" i="11"/>
  <c r="G518" i="11"/>
  <c r="I518" i="11"/>
  <c r="M518" i="11"/>
  <c r="E519" i="11"/>
  <c r="F519" i="11"/>
  <c r="G519" i="11"/>
  <c r="I519" i="11"/>
  <c r="M519" i="11"/>
  <c r="E520" i="11"/>
  <c r="F520" i="11"/>
  <c r="G520" i="11"/>
  <c r="I520" i="11"/>
  <c r="M520" i="11"/>
  <c r="E521" i="11"/>
  <c r="F521" i="11"/>
  <c r="M521" i="11"/>
  <c r="E522" i="11"/>
  <c r="F522" i="11"/>
  <c r="M522" i="11"/>
  <c r="E523" i="11"/>
  <c r="F523" i="11"/>
  <c r="G523" i="11"/>
  <c r="I523" i="11"/>
  <c r="M523" i="11"/>
  <c r="E524" i="11"/>
  <c r="F524" i="11"/>
  <c r="G524" i="11"/>
  <c r="I524" i="11"/>
  <c r="M524" i="11"/>
  <c r="E525" i="11"/>
  <c r="F525" i="11"/>
  <c r="G525" i="11"/>
  <c r="I525" i="11"/>
  <c r="M525" i="11"/>
  <c r="E526" i="11"/>
  <c r="F526" i="11"/>
  <c r="G526" i="11"/>
  <c r="I526" i="11"/>
  <c r="M526" i="11"/>
  <c r="E527" i="11"/>
  <c r="F527" i="11"/>
  <c r="G527" i="11"/>
  <c r="I527" i="11"/>
  <c r="M527" i="11"/>
  <c r="E528" i="11"/>
  <c r="F528" i="11"/>
  <c r="M528" i="11"/>
  <c r="E529" i="11"/>
  <c r="F529" i="11"/>
  <c r="G529" i="11"/>
  <c r="I529" i="11"/>
  <c r="M529" i="11"/>
  <c r="E530" i="11"/>
  <c r="F530" i="11"/>
  <c r="G530" i="11"/>
  <c r="I530" i="11"/>
  <c r="M530" i="11"/>
  <c r="E531" i="11"/>
  <c r="F531" i="11"/>
  <c r="M531" i="11"/>
  <c r="E532" i="11"/>
  <c r="F532" i="11"/>
  <c r="G532" i="11"/>
  <c r="I532" i="11"/>
  <c r="M532" i="11"/>
  <c r="E533" i="11"/>
  <c r="F533" i="11"/>
  <c r="G533" i="11"/>
  <c r="I533" i="11"/>
  <c r="M533" i="11"/>
  <c r="E534" i="11"/>
  <c r="F534" i="11"/>
  <c r="M534" i="11"/>
  <c r="E535" i="11"/>
  <c r="F535" i="11"/>
  <c r="G535" i="11"/>
  <c r="I535" i="11"/>
  <c r="M535" i="11"/>
  <c r="E536" i="11"/>
  <c r="F536" i="11"/>
  <c r="G536" i="11"/>
  <c r="I536" i="11"/>
  <c r="M536" i="11"/>
  <c r="E537" i="11"/>
  <c r="F537" i="11"/>
  <c r="M537" i="11"/>
  <c r="E538" i="11"/>
  <c r="F538" i="11"/>
  <c r="G538" i="11"/>
  <c r="I538" i="11"/>
  <c r="M538" i="11"/>
  <c r="E539" i="11"/>
  <c r="F539" i="11"/>
  <c r="G539" i="11"/>
  <c r="I539" i="11"/>
  <c r="M539" i="11"/>
  <c r="E540" i="11"/>
  <c r="F540" i="11"/>
  <c r="G540" i="11"/>
  <c r="I540" i="11"/>
  <c r="M540" i="11"/>
  <c r="E541" i="11"/>
  <c r="F541" i="11"/>
  <c r="M541" i="11"/>
  <c r="E542" i="11"/>
  <c r="F542" i="11"/>
  <c r="G542" i="11"/>
  <c r="I542" i="11"/>
  <c r="M542" i="11"/>
  <c r="E543" i="11"/>
  <c r="F543" i="11"/>
  <c r="G543" i="11"/>
  <c r="I543" i="11"/>
  <c r="M543" i="11"/>
  <c r="E544" i="11"/>
  <c r="F544" i="11"/>
  <c r="G544" i="11"/>
  <c r="I544" i="11"/>
  <c r="M544" i="11"/>
  <c r="E545" i="11"/>
  <c r="F545" i="11"/>
  <c r="G545" i="11"/>
  <c r="I545" i="11"/>
  <c r="M545" i="11"/>
  <c r="E546" i="11"/>
  <c r="F546" i="11"/>
  <c r="G546" i="11"/>
  <c r="I546" i="11"/>
  <c r="M546" i="11"/>
  <c r="E547" i="11"/>
  <c r="F547" i="11"/>
  <c r="G547" i="11"/>
  <c r="I547" i="11"/>
  <c r="M547" i="11"/>
  <c r="E548" i="11"/>
  <c r="F548" i="11"/>
  <c r="G548" i="11"/>
  <c r="I548" i="11"/>
  <c r="M548" i="11"/>
  <c r="E549" i="11"/>
  <c r="F549" i="11"/>
  <c r="M549" i="11"/>
  <c r="E550" i="11"/>
  <c r="F550" i="11"/>
  <c r="G550" i="11"/>
  <c r="I550" i="11"/>
  <c r="M550" i="11"/>
  <c r="E551" i="11"/>
  <c r="F551" i="11"/>
  <c r="G551" i="11"/>
  <c r="I551" i="11"/>
  <c r="M551" i="11"/>
  <c r="E552" i="11"/>
  <c r="F552" i="11"/>
  <c r="G552" i="11"/>
  <c r="I552" i="11"/>
  <c r="M552" i="11"/>
  <c r="E553" i="11"/>
  <c r="F553" i="11"/>
  <c r="G553" i="11"/>
  <c r="I553" i="11"/>
  <c r="M553" i="11"/>
  <c r="E554" i="11"/>
  <c r="F554" i="11"/>
  <c r="G554" i="11"/>
  <c r="I554" i="11"/>
  <c r="M554" i="11"/>
  <c r="E555" i="11"/>
  <c r="F555" i="11"/>
  <c r="M555" i="11"/>
  <c r="E556" i="11"/>
  <c r="F556" i="11"/>
  <c r="M556" i="11"/>
  <c r="E557" i="11"/>
  <c r="M557" i="11"/>
  <c r="E558" i="11"/>
  <c r="F558" i="11"/>
  <c r="M558" i="11"/>
  <c r="E559" i="11"/>
  <c r="F559" i="11"/>
  <c r="M559" i="11"/>
  <c r="E560" i="11"/>
  <c r="F560" i="11"/>
  <c r="G560" i="11"/>
  <c r="I560" i="11"/>
  <c r="M560" i="11"/>
  <c r="E561" i="11"/>
  <c r="F561" i="11"/>
  <c r="G561" i="11"/>
  <c r="I561" i="11"/>
  <c r="M561" i="11"/>
  <c r="E562" i="11"/>
  <c r="F562" i="11"/>
  <c r="M562" i="11"/>
  <c r="E563" i="11"/>
  <c r="F563" i="11"/>
  <c r="G563" i="11"/>
  <c r="I563" i="11"/>
  <c r="M563" i="11"/>
  <c r="E564" i="11"/>
  <c r="F564" i="11"/>
  <c r="G564" i="11"/>
  <c r="I564" i="11"/>
  <c r="M564" i="11"/>
  <c r="E565" i="11"/>
  <c r="F565" i="11"/>
  <c r="G565" i="11"/>
  <c r="I565" i="11"/>
  <c r="M565" i="11"/>
  <c r="E566" i="11"/>
  <c r="F566" i="11"/>
  <c r="G566" i="11"/>
  <c r="I566" i="11"/>
  <c r="M566" i="11"/>
  <c r="E567" i="11"/>
  <c r="F567" i="11"/>
  <c r="G567" i="11"/>
  <c r="I567" i="11"/>
  <c r="M567" i="11"/>
  <c r="E568" i="11"/>
  <c r="F568" i="11"/>
  <c r="G568" i="11"/>
  <c r="I568" i="11"/>
  <c r="M568" i="11"/>
  <c r="E569" i="11"/>
  <c r="F569" i="11"/>
  <c r="G569" i="11"/>
  <c r="I569" i="11"/>
  <c r="M569" i="11"/>
  <c r="E570" i="11"/>
  <c r="F570" i="11"/>
  <c r="M570" i="11"/>
  <c r="E571" i="11"/>
  <c r="F571" i="11"/>
  <c r="G571" i="11"/>
  <c r="I571" i="11"/>
  <c r="M571" i="11"/>
  <c r="E572" i="11"/>
  <c r="F572" i="11"/>
  <c r="G572" i="11"/>
  <c r="I572" i="11"/>
  <c r="M572" i="11"/>
  <c r="E573" i="11"/>
  <c r="F573" i="11"/>
  <c r="G573" i="11"/>
  <c r="I573" i="11"/>
  <c r="M573" i="11"/>
  <c r="E574" i="11"/>
  <c r="F574" i="11"/>
  <c r="G574" i="11"/>
  <c r="I574" i="11"/>
  <c r="M574" i="11"/>
  <c r="E575" i="11"/>
  <c r="F575" i="11"/>
  <c r="G575" i="11"/>
  <c r="I575" i="11"/>
  <c r="M575" i="11"/>
  <c r="E576" i="11"/>
  <c r="F576" i="11"/>
  <c r="G576" i="11"/>
  <c r="I576" i="11"/>
  <c r="M576" i="11"/>
  <c r="E577" i="11"/>
  <c r="F577" i="11"/>
  <c r="G577" i="11"/>
  <c r="I577" i="11"/>
  <c r="M577" i="11"/>
  <c r="E578" i="11"/>
  <c r="F578" i="11"/>
  <c r="M578" i="11"/>
  <c r="E579" i="11"/>
  <c r="F579" i="11"/>
  <c r="G579" i="11"/>
  <c r="I579" i="11"/>
  <c r="M579" i="11"/>
  <c r="E580" i="11"/>
  <c r="F580" i="11"/>
  <c r="G580" i="11"/>
  <c r="I580" i="11"/>
  <c r="M580" i="11"/>
  <c r="E581" i="11"/>
  <c r="F581" i="11"/>
  <c r="G581" i="11"/>
  <c r="I581" i="11"/>
  <c r="M581" i="11"/>
  <c r="E582" i="11"/>
  <c r="F582" i="11"/>
  <c r="G582" i="11"/>
  <c r="I582" i="11"/>
  <c r="M582" i="11"/>
  <c r="E583" i="11"/>
  <c r="F583" i="11"/>
  <c r="G583" i="11"/>
  <c r="I583" i="11"/>
  <c r="M583" i="11"/>
  <c r="E584" i="11"/>
  <c r="F584" i="11"/>
  <c r="G584" i="11"/>
  <c r="I584" i="11"/>
  <c r="M584" i="11"/>
  <c r="E585" i="11"/>
  <c r="F585" i="11"/>
  <c r="G585" i="11"/>
  <c r="I585" i="11"/>
  <c r="M585" i="11"/>
  <c r="E586" i="11"/>
  <c r="F586" i="11"/>
  <c r="M586" i="11"/>
  <c r="E587" i="11"/>
  <c r="F587" i="11"/>
  <c r="G587" i="11"/>
  <c r="I587" i="11"/>
  <c r="M587" i="11"/>
  <c r="E588" i="11"/>
  <c r="F588" i="11"/>
  <c r="G588" i="11"/>
  <c r="I588" i="11"/>
  <c r="M588" i="11"/>
  <c r="E589" i="11"/>
  <c r="F589" i="11"/>
  <c r="G589" i="11"/>
  <c r="I589" i="11"/>
  <c r="M589" i="11"/>
  <c r="E590" i="11"/>
  <c r="F590" i="11"/>
  <c r="G590" i="11"/>
  <c r="I590" i="11"/>
  <c r="M590" i="11"/>
  <c r="E591" i="11"/>
  <c r="F591" i="11"/>
  <c r="G591" i="11"/>
  <c r="I591" i="11"/>
  <c r="M591" i="11"/>
  <c r="E592" i="11"/>
  <c r="F592" i="11"/>
  <c r="G592" i="11"/>
  <c r="I592" i="11"/>
  <c r="M592" i="11"/>
  <c r="E593" i="11"/>
  <c r="F593" i="11"/>
  <c r="G593" i="11"/>
  <c r="I593" i="11"/>
  <c r="M593" i="11"/>
  <c r="E594" i="11"/>
  <c r="F594" i="11"/>
  <c r="M594" i="11"/>
  <c r="E595" i="11"/>
  <c r="F595" i="11"/>
  <c r="G595" i="11"/>
  <c r="I595" i="11"/>
  <c r="M595" i="11"/>
  <c r="E596" i="11"/>
  <c r="F596" i="11"/>
  <c r="G596" i="11"/>
  <c r="I596" i="11"/>
  <c r="M596" i="11"/>
  <c r="E597" i="11"/>
  <c r="F597" i="11"/>
  <c r="G597" i="11"/>
  <c r="I597" i="11"/>
  <c r="M597" i="11"/>
  <c r="E598" i="11"/>
  <c r="F598" i="11"/>
  <c r="G598" i="11"/>
  <c r="I598" i="11"/>
  <c r="M598" i="11"/>
  <c r="E599" i="11"/>
  <c r="F599" i="11"/>
  <c r="M599" i="11"/>
  <c r="E600" i="11"/>
  <c r="F600" i="11"/>
  <c r="G600" i="11"/>
  <c r="I600" i="11"/>
  <c r="M600" i="11"/>
  <c r="E601" i="11"/>
  <c r="F601" i="11"/>
  <c r="G601" i="11"/>
  <c r="I601" i="11"/>
  <c r="M601" i="11"/>
  <c r="E602" i="11"/>
  <c r="F602" i="11"/>
  <c r="M602" i="11"/>
  <c r="E603" i="11"/>
  <c r="F603" i="11"/>
  <c r="G603" i="11"/>
  <c r="I603" i="11"/>
  <c r="M603" i="11"/>
  <c r="E604" i="11"/>
  <c r="F604" i="11"/>
  <c r="G604" i="11"/>
  <c r="I604" i="11"/>
  <c r="M604" i="11"/>
  <c r="E605" i="11"/>
  <c r="F605" i="11"/>
  <c r="M605" i="11"/>
  <c r="E606" i="11"/>
  <c r="F606" i="11"/>
  <c r="G606" i="11"/>
  <c r="I606" i="11"/>
  <c r="M606" i="11"/>
  <c r="E607" i="11"/>
  <c r="F607" i="11"/>
  <c r="G607" i="11"/>
  <c r="I607" i="11"/>
  <c r="M607" i="11"/>
  <c r="E608" i="11"/>
  <c r="F608" i="11"/>
  <c r="G608" i="11"/>
  <c r="I608" i="11"/>
  <c r="M608" i="11"/>
  <c r="E609" i="11"/>
  <c r="F609" i="11"/>
  <c r="G609" i="11"/>
  <c r="I609" i="11"/>
  <c r="M609" i="11"/>
  <c r="E610" i="11"/>
  <c r="F610" i="11"/>
  <c r="M610" i="11"/>
  <c r="E611" i="11"/>
  <c r="F611" i="11"/>
  <c r="G611" i="11"/>
  <c r="I611" i="11"/>
  <c r="M611" i="11"/>
  <c r="E612" i="11"/>
  <c r="F612" i="11"/>
  <c r="G612" i="11"/>
  <c r="I612" i="11"/>
  <c r="M612" i="11"/>
  <c r="E613" i="11"/>
  <c r="F613" i="11"/>
  <c r="G613" i="11"/>
  <c r="I613" i="11"/>
  <c r="M613" i="11"/>
  <c r="E614" i="11"/>
  <c r="F614" i="11"/>
  <c r="G614" i="11"/>
  <c r="I614" i="11"/>
  <c r="M614" i="11"/>
  <c r="E615" i="11"/>
  <c r="F615" i="11"/>
  <c r="G615" i="11"/>
  <c r="I615" i="11"/>
  <c r="M615" i="11"/>
  <c r="E616" i="11"/>
  <c r="F616" i="11"/>
  <c r="G616" i="11"/>
  <c r="I616" i="11"/>
  <c r="M616" i="11"/>
  <c r="E617" i="11"/>
  <c r="F617" i="11"/>
  <c r="G617" i="11"/>
  <c r="I617" i="11"/>
  <c r="M617" i="11"/>
  <c r="E618" i="11"/>
  <c r="F618" i="11"/>
  <c r="M618" i="11"/>
  <c r="E619" i="11"/>
  <c r="F619" i="11"/>
  <c r="G619" i="11"/>
  <c r="I619" i="11"/>
  <c r="M619" i="11"/>
  <c r="E620" i="11"/>
  <c r="F620" i="11"/>
  <c r="G620" i="11"/>
  <c r="I620" i="11"/>
  <c r="M620" i="11"/>
  <c r="E621" i="11"/>
  <c r="F621" i="11"/>
  <c r="G621" i="11"/>
  <c r="I621" i="11"/>
  <c r="M621" i="11"/>
  <c r="E622" i="11"/>
  <c r="F622" i="11"/>
  <c r="G622" i="11"/>
  <c r="I622" i="11"/>
  <c r="M622" i="11"/>
  <c r="E623" i="11"/>
  <c r="F623" i="11"/>
  <c r="G623" i="11"/>
  <c r="I623" i="11"/>
  <c r="M623" i="11"/>
  <c r="E624" i="11"/>
  <c r="F624" i="11"/>
  <c r="G624" i="11"/>
  <c r="I624" i="11"/>
  <c r="M624" i="11"/>
  <c r="E625" i="11"/>
  <c r="F625" i="11"/>
  <c r="G625" i="11"/>
  <c r="I625" i="11"/>
  <c r="M625" i="11"/>
  <c r="E626" i="11"/>
  <c r="F626" i="11"/>
  <c r="M626" i="11"/>
  <c r="E627" i="11"/>
  <c r="F627" i="11"/>
  <c r="G627" i="11"/>
  <c r="I627" i="11"/>
  <c r="M627" i="11"/>
  <c r="E628" i="11"/>
  <c r="F628" i="11"/>
  <c r="G628" i="11"/>
  <c r="I628" i="11"/>
  <c r="M628" i="11"/>
  <c r="E629" i="11"/>
  <c r="F629" i="11"/>
  <c r="G629" i="11"/>
  <c r="I629" i="11"/>
  <c r="M629" i="11"/>
  <c r="E630" i="11"/>
  <c r="F630" i="11"/>
  <c r="G630" i="11"/>
  <c r="I630" i="11"/>
  <c r="M630" i="11"/>
  <c r="E631" i="11"/>
  <c r="F631" i="11"/>
  <c r="G631" i="11"/>
  <c r="I631" i="11"/>
  <c r="M631" i="11"/>
  <c r="E632" i="11"/>
  <c r="F632" i="11"/>
  <c r="G632" i="11"/>
  <c r="I632" i="11"/>
  <c r="M632" i="11"/>
  <c r="E633" i="11"/>
  <c r="F633" i="11"/>
  <c r="G633" i="11"/>
  <c r="I633" i="11"/>
  <c r="M633" i="11"/>
  <c r="E634" i="11"/>
  <c r="F634" i="11"/>
  <c r="M634" i="11"/>
  <c r="E635" i="11"/>
  <c r="F635" i="11"/>
  <c r="G635" i="11"/>
  <c r="I635" i="11"/>
  <c r="M635" i="11"/>
  <c r="E636" i="11"/>
  <c r="F636" i="11"/>
  <c r="G636" i="11"/>
  <c r="I636" i="11"/>
  <c r="M636" i="11"/>
  <c r="E637" i="11"/>
  <c r="F637" i="11"/>
  <c r="G637" i="11"/>
  <c r="I637" i="11"/>
  <c r="M637" i="11"/>
  <c r="E638" i="11"/>
  <c r="F638" i="11"/>
  <c r="G638" i="11"/>
  <c r="I638" i="11"/>
  <c r="M638" i="11"/>
  <c r="E639" i="11"/>
  <c r="F639" i="11"/>
  <c r="G639" i="11"/>
  <c r="I639" i="11"/>
  <c r="M639" i="11"/>
  <c r="E640" i="11"/>
  <c r="F640" i="11"/>
  <c r="G640" i="11"/>
  <c r="I640" i="11"/>
  <c r="M640" i="11"/>
  <c r="E641" i="11"/>
  <c r="F641" i="11"/>
  <c r="G641" i="11"/>
  <c r="I641" i="11"/>
  <c r="M641" i="11"/>
  <c r="E642" i="11"/>
  <c r="F642" i="11"/>
  <c r="M642" i="11"/>
  <c r="E643" i="11"/>
  <c r="F643" i="11"/>
  <c r="M643" i="11"/>
  <c r="E644" i="11"/>
  <c r="F644" i="11"/>
  <c r="G644" i="11"/>
  <c r="I644" i="11"/>
  <c r="M644" i="11"/>
  <c r="E645" i="11"/>
  <c r="F645" i="11"/>
  <c r="M645" i="11"/>
  <c r="E646" i="11"/>
  <c r="F646" i="11"/>
  <c r="G646" i="11"/>
  <c r="I646" i="11"/>
  <c r="M646" i="11"/>
  <c r="E647" i="11"/>
  <c r="F647" i="11"/>
  <c r="G647" i="11"/>
  <c r="I647" i="11"/>
  <c r="M647" i="11"/>
  <c r="E648" i="11"/>
  <c r="F648" i="11"/>
  <c r="G648" i="11"/>
  <c r="I648" i="11"/>
  <c r="M648" i="11"/>
  <c r="E649" i="11"/>
  <c r="F649" i="11"/>
  <c r="M649" i="11"/>
  <c r="E650" i="11"/>
  <c r="F650" i="11"/>
  <c r="G650" i="11"/>
  <c r="I650" i="11"/>
  <c r="M650" i="11"/>
  <c r="E651" i="11"/>
  <c r="F651" i="11"/>
  <c r="G651" i="11"/>
  <c r="I651" i="11"/>
  <c r="M651" i="11"/>
  <c r="E652" i="11"/>
  <c r="F652" i="11"/>
  <c r="G652" i="11"/>
  <c r="I652" i="11"/>
  <c r="M652" i="11"/>
  <c r="E653" i="11"/>
  <c r="F653" i="11"/>
  <c r="M653" i="11"/>
  <c r="E654" i="11"/>
  <c r="F654" i="11"/>
  <c r="G654" i="11"/>
  <c r="I654" i="11"/>
  <c r="M654" i="11"/>
  <c r="E655" i="11"/>
  <c r="F655" i="11"/>
  <c r="G655" i="11"/>
  <c r="I655" i="11"/>
  <c r="M655" i="11"/>
  <c r="E656" i="11"/>
  <c r="F656" i="11"/>
  <c r="G656" i="11"/>
  <c r="I656" i="11"/>
  <c r="M656" i="11"/>
  <c r="E657" i="11"/>
  <c r="F657" i="11"/>
  <c r="M657" i="11"/>
  <c r="E658" i="11"/>
  <c r="F658" i="11"/>
  <c r="G658" i="11"/>
  <c r="I658" i="11"/>
  <c r="M658" i="11"/>
  <c r="E659" i="11"/>
  <c r="F659" i="11"/>
  <c r="G659" i="11"/>
  <c r="I659" i="11"/>
  <c r="M659" i="11"/>
  <c r="E660" i="11"/>
  <c r="F660" i="11"/>
  <c r="G660" i="11"/>
  <c r="I660" i="11"/>
  <c r="M660" i="11"/>
  <c r="E661" i="11"/>
  <c r="F661" i="11"/>
  <c r="M661" i="11"/>
  <c r="E662" i="11"/>
  <c r="F662" i="11"/>
  <c r="G662" i="11"/>
  <c r="I662" i="11"/>
  <c r="M662" i="11"/>
  <c r="E663" i="11"/>
  <c r="F663" i="11"/>
  <c r="G663" i="11"/>
  <c r="I663" i="11"/>
  <c r="M663" i="11"/>
  <c r="E664" i="11"/>
  <c r="F664" i="11"/>
  <c r="G664" i="11"/>
  <c r="I664" i="11"/>
  <c r="M664" i="11"/>
  <c r="E665" i="11"/>
  <c r="F665" i="11"/>
  <c r="M665" i="11"/>
  <c r="E666" i="11"/>
  <c r="F666" i="11"/>
  <c r="G666" i="11"/>
  <c r="I666" i="11"/>
  <c r="M666" i="11"/>
  <c r="E667" i="11"/>
  <c r="F667" i="11"/>
  <c r="G667" i="11"/>
  <c r="I667" i="11"/>
  <c r="M667" i="11"/>
  <c r="E668" i="11"/>
  <c r="F668" i="11"/>
  <c r="G668" i="11"/>
  <c r="I668" i="11"/>
  <c r="M668" i="11"/>
  <c r="E669" i="11"/>
  <c r="F669" i="11"/>
  <c r="M669" i="11"/>
  <c r="E670" i="11"/>
  <c r="F670" i="11"/>
  <c r="M670" i="11"/>
  <c r="E671" i="11"/>
  <c r="F671" i="11"/>
  <c r="G671" i="11"/>
  <c r="I671" i="11"/>
  <c r="M671" i="11"/>
  <c r="E672" i="11"/>
  <c r="F672" i="11"/>
  <c r="M672" i="11"/>
  <c r="E673" i="11"/>
  <c r="F673" i="11"/>
  <c r="G673" i="11"/>
  <c r="I673" i="11"/>
  <c r="M673" i="11"/>
  <c r="E674" i="11"/>
  <c r="F674" i="11"/>
  <c r="M674" i="11"/>
  <c r="E675" i="11"/>
  <c r="F675" i="11"/>
  <c r="M675" i="11"/>
  <c r="E676" i="11"/>
  <c r="F676" i="11"/>
  <c r="G676" i="11"/>
  <c r="I676" i="11"/>
  <c r="M676" i="11"/>
  <c r="E677" i="11"/>
  <c r="F677" i="11"/>
  <c r="G677" i="11"/>
  <c r="I677" i="11"/>
  <c r="M677" i="11"/>
  <c r="E678" i="11"/>
  <c r="F678" i="11"/>
  <c r="M678" i="11"/>
  <c r="E679" i="11"/>
  <c r="F679" i="11"/>
  <c r="M679" i="11"/>
  <c r="E680" i="11"/>
  <c r="F680" i="11"/>
  <c r="M680" i="11"/>
  <c r="E681" i="11"/>
  <c r="F681" i="11"/>
  <c r="G681" i="11"/>
  <c r="I681" i="11"/>
  <c r="M681" i="11"/>
  <c r="E682" i="11"/>
  <c r="F682" i="11"/>
  <c r="G682" i="11"/>
  <c r="I682" i="11"/>
  <c r="M682" i="11"/>
  <c r="E683" i="11"/>
  <c r="F683" i="11"/>
  <c r="M683" i="11"/>
  <c r="E684" i="11"/>
  <c r="F684" i="11"/>
  <c r="M684" i="11"/>
  <c r="E685" i="11"/>
  <c r="F685" i="11"/>
  <c r="G685" i="11"/>
  <c r="I685" i="11"/>
  <c r="M685" i="11"/>
  <c r="E686" i="11"/>
  <c r="F686" i="11"/>
  <c r="G686" i="11"/>
  <c r="I686" i="11"/>
  <c r="M686" i="11"/>
  <c r="E687" i="11"/>
  <c r="F687" i="11"/>
  <c r="N687" i="11"/>
  <c r="M687" i="11"/>
  <c r="E688" i="11"/>
  <c r="F688" i="11"/>
  <c r="M688" i="11"/>
  <c r="E689" i="11"/>
  <c r="E711" i="11"/>
  <c r="M689" i="11"/>
  <c r="E703" i="11"/>
  <c r="E704" i="11"/>
  <c r="E706" i="11"/>
  <c r="E707" i="11"/>
  <c r="E709" i="11"/>
  <c r="E710" i="11"/>
  <c r="BL2" i="8"/>
  <c r="BK2" i="8"/>
  <c r="AY2" i="8"/>
  <c r="BL3" i="8"/>
  <c r="BK3" i="8"/>
  <c r="AY3" i="8"/>
  <c r="BL4" i="8"/>
  <c r="BK4" i="8"/>
  <c r="AY4" i="8"/>
  <c r="BL5" i="8"/>
  <c r="BK5" i="8"/>
  <c r="AY5" i="8"/>
  <c r="BL6" i="8"/>
  <c r="BK6" i="8"/>
  <c r="AY6" i="8"/>
  <c r="BL7" i="8"/>
  <c r="BK7" i="8"/>
  <c r="AY7" i="8"/>
  <c r="BL8" i="8"/>
  <c r="BK8" i="8"/>
  <c r="AY8" i="8"/>
  <c r="BL9" i="8"/>
  <c r="BK9" i="8"/>
  <c r="BJ9" i="8"/>
  <c r="BI9" i="8"/>
  <c r="BH9" i="8"/>
  <c r="BG9" i="8"/>
  <c r="BF9" i="8"/>
  <c r="BE9" i="8"/>
  <c r="BD9" i="8"/>
  <c r="BC9" i="8"/>
  <c r="AY9" i="8"/>
  <c r="BL10" i="8"/>
  <c r="AY10" i="8"/>
  <c r="I1085" i="8"/>
  <c r="I1101" i="8"/>
  <c r="I1109" i="8"/>
  <c r="I1117" i="8"/>
  <c r="I1125" i="8"/>
  <c r="I1133" i="8"/>
  <c r="I1142" i="8"/>
  <c r="I1150" i="8"/>
  <c r="I1158" i="8"/>
  <c r="I1166" i="8"/>
  <c r="G633" i="8"/>
  <c r="Z633" i="8"/>
  <c r="AA633" i="8"/>
  <c r="G637" i="8"/>
  <c r="G639" i="8"/>
  <c r="G641" i="8"/>
  <c r="Z641" i="8"/>
  <c r="AA641" i="8"/>
  <c r="G647" i="8"/>
  <c r="G649" i="8"/>
  <c r="Z649" i="8"/>
  <c r="AA649" i="8"/>
  <c r="AB649" i="8"/>
  <c r="G653" i="8"/>
  <c r="G655" i="8"/>
  <c r="G657" i="8"/>
  <c r="Z657" i="8"/>
  <c r="AA657" i="8"/>
  <c r="AE657" i="8"/>
  <c r="G663" i="8"/>
  <c r="G665" i="8"/>
  <c r="Z665" i="8"/>
  <c r="AA665" i="8"/>
  <c r="G669" i="8"/>
  <c r="G671" i="8"/>
  <c r="G673" i="8"/>
  <c r="Z673" i="8"/>
  <c r="AA673" i="8"/>
  <c r="AB673" i="8"/>
  <c r="G679" i="8"/>
  <c r="G681" i="8"/>
  <c r="Z681" i="8"/>
  <c r="AA681" i="8"/>
  <c r="G685" i="8"/>
  <c r="G687" i="8"/>
  <c r="G693" i="8"/>
  <c r="G697" i="8"/>
  <c r="Z697" i="8"/>
  <c r="AA697" i="8"/>
  <c r="AB697" i="8"/>
  <c r="AE697" i="8"/>
  <c r="G699" i="8"/>
  <c r="Z699" i="8"/>
  <c r="AA699" i="8"/>
  <c r="AB699" i="8"/>
  <c r="G703" i="8"/>
  <c r="G705" i="8"/>
  <c r="Z707" i="8"/>
  <c r="AA707" i="8"/>
  <c r="G709" i="8"/>
  <c r="G711" i="8"/>
  <c r="G717" i="8"/>
  <c r="G719" i="8"/>
  <c r="G729" i="8"/>
  <c r="Z729" i="8"/>
  <c r="AA729" i="8"/>
  <c r="G731" i="8"/>
  <c r="Z731" i="8"/>
  <c r="AA731" i="8"/>
  <c r="BL11" i="8"/>
  <c r="BK11" i="8"/>
  <c r="AY11" i="8"/>
  <c r="BL12" i="8"/>
  <c r="AY12" i="8"/>
  <c r="AB13" i="8"/>
  <c r="BL13" i="8"/>
  <c r="AY13" i="8"/>
  <c r="G736" i="8"/>
  <c r="G737" i="8"/>
  <c r="G739" i="8"/>
  <c r="G741" i="8"/>
  <c r="G742" i="8"/>
  <c r="I742" i="8"/>
  <c r="G743" i="8"/>
  <c r="G744" i="8"/>
  <c r="I744" i="8"/>
  <c r="G745" i="8"/>
  <c r="I745" i="8"/>
  <c r="G746" i="8"/>
  <c r="G747" i="8"/>
  <c r="G749" i="8"/>
  <c r="I749" i="8"/>
  <c r="G750" i="8"/>
  <c r="I750" i="8"/>
  <c r="G751" i="8"/>
  <c r="G752" i="8"/>
  <c r="G753" i="8"/>
  <c r="G755" i="8"/>
  <c r="G758" i="8"/>
  <c r="G759" i="8"/>
  <c r="G760" i="8"/>
  <c r="I760" i="8"/>
  <c r="G761" i="8"/>
  <c r="G762" i="8"/>
  <c r="G765" i="8"/>
  <c r="I765" i="8"/>
  <c r="G766" i="8"/>
  <c r="I766" i="8"/>
  <c r="G767" i="8"/>
  <c r="I767" i="8"/>
  <c r="G768" i="8"/>
  <c r="I768" i="8"/>
  <c r="G769" i="8"/>
  <c r="G771" i="8"/>
  <c r="G773" i="8"/>
  <c r="I773" i="8"/>
  <c r="G774" i="8"/>
  <c r="G775" i="8"/>
  <c r="I775" i="8"/>
  <c r="G777" i="8"/>
  <c r="G778" i="8"/>
  <c r="I778" i="8"/>
  <c r="G779" i="8"/>
  <c r="G781" i="8"/>
  <c r="I781" i="8"/>
  <c r="G782" i="8"/>
  <c r="I782" i="8"/>
  <c r="G783" i="8"/>
  <c r="I783" i="8"/>
  <c r="G784" i="8"/>
  <c r="G785" i="8"/>
  <c r="G787" i="8"/>
  <c r="I787" i="8"/>
  <c r="G790" i="8"/>
  <c r="I790" i="8"/>
  <c r="G791" i="8"/>
  <c r="G792" i="8"/>
  <c r="G793" i="8"/>
  <c r="G794" i="8"/>
  <c r="G797" i="8"/>
  <c r="I797" i="8"/>
  <c r="G798" i="8"/>
  <c r="I798" i="8"/>
  <c r="G799" i="8"/>
  <c r="G800" i="8"/>
  <c r="G801" i="8"/>
  <c r="G803" i="8"/>
  <c r="G805" i="8"/>
  <c r="G806" i="8"/>
  <c r="I806" i="8"/>
  <c r="G807" i="8"/>
  <c r="I807" i="8"/>
  <c r="G809" i="8"/>
  <c r="I809" i="8"/>
  <c r="G811" i="8"/>
  <c r="G813" i="8"/>
  <c r="I813" i="8"/>
  <c r="G815" i="8"/>
  <c r="G816" i="8"/>
  <c r="G820" i="8"/>
  <c r="G822" i="8"/>
  <c r="G823" i="8"/>
  <c r="G824" i="8"/>
  <c r="I824" i="8"/>
  <c r="G825" i="8"/>
  <c r="G826" i="8"/>
  <c r="G828" i="8"/>
  <c r="I828" i="8"/>
  <c r="G829" i="8"/>
  <c r="I830" i="8"/>
  <c r="G832" i="8"/>
  <c r="I832" i="8"/>
  <c r="G833" i="8"/>
  <c r="G836" i="8"/>
  <c r="G837" i="8"/>
  <c r="G838" i="8"/>
  <c r="I838" i="8"/>
  <c r="G839" i="8"/>
  <c r="G841" i="8"/>
  <c r="G843" i="8"/>
  <c r="G844" i="8"/>
  <c r="G845" i="8"/>
  <c r="G846" i="8"/>
  <c r="I846" i="8"/>
  <c r="G848" i="8"/>
  <c r="G849" i="8"/>
  <c r="G852" i="8"/>
  <c r="I853" i="8"/>
  <c r="G854" i="8"/>
  <c r="G855" i="8"/>
  <c r="G856" i="8"/>
  <c r="G857" i="8"/>
  <c r="G858" i="8"/>
  <c r="G860" i="8"/>
  <c r="G861" i="8"/>
  <c r="I861" i="8"/>
  <c r="G864" i="8"/>
  <c r="I864" i="8"/>
  <c r="G865" i="8"/>
  <c r="G868" i="8"/>
  <c r="I868" i="8"/>
  <c r="G869" i="8"/>
  <c r="G870" i="8"/>
  <c r="G871" i="8"/>
  <c r="G873" i="8"/>
  <c r="G875" i="8"/>
  <c r="G876" i="8"/>
  <c r="I876" i="8"/>
  <c r="G877" i="8"/>
  <c r="G880" i="8"/>
  <c r="G881" i="8"/>
  <c r="G886" i="8"/>
  <c r="I886" i="8"/>
  <c r="G887" i="8"/>
  <c r="I887" i="8"/>
  <c r="G888" i="8"/>
  <c r="G889" i="8"/>
  <c r="G890" i="8"/>
  <c r="G892" i="8"/>
  <c r="G893" i="8"/>
  <c r="I893" i="8"/>
  <c r="G895" i="8"/>
  <c r="G899" i="8"/>
  <c r="I899" i="8"/>
  <c r="G903" i="8"/>
  <c r="I906" i="8"/>
  <c r="G907" i="8"/>
  <c r="G911" i="8"/>
  <c r="G913" i="8"/>
  <c r="I913" i="8"/>
  <c r="G915" i="8"/>
  <c r="I917" i="8"/>
  <c r="G919" i="8"/>
  <c r="I922" i="8"/>
  <c r="G923" i="8"/>
  <c r="G927" i="8"/>
  <c r="I927" i="8"/>
  <c r="G931" i="8"/>
  <c r="I932" i="8"/>
  <c r="G935" i="8"/>
  <c r="I938" i="8"/>
  <c r="G939" i="8"/>
  <c r="G943" i="8"/>
  <c r="I943" i="8"/>
  <c r="G947" i="8"/>
  <c r="I947" i="8"/>
  <c r="G951" i="8"/>
  <c r="I951" i="8"/>
  <c r="G955" i="8"/>
  <c r="I955" i="8"/>
  <c r="G956" i="8"/>
  <c r="I956" i="8"/>
  <c r="G959" i="8"/>
  <c r="I959" i="8"/>
  <c r="I961" i="8"/>
  <c r="G963" i="8"/>
  <c r="I963" i="8"/>
  <c r="G975" i="8"/>
  <c r="G979" i="8"/>
  <c r="I979" i="8"/>
  <c r="G983" i="8"/>
  <c r="G987" i="8"/>
  <c r="I987" i="8"/>
  <c r="I993" i="8"/>
  <c r="I1001" i="8"/>
  <c r="I1009" i="8"/>
  <c r="I1015" i="8"/>
  <c r="I1020" i="8"/>
  <c r="AB14" i="8"/>
  <c r="BL14" i="8"/>
  <c r="AY14" i="8"/>
  <c r="BL15" i="8"/>
  <c r="BK15" i="8"/>
  <c r="BJ15" i="8"/>
  <c r="BI15" i="8"/>
  <c r="AY15" i="8"/>
  <c r="AB16" i="8"/>
  <c r="BL16" i="8"/>
  <c r="BK16" i="8"/>
  <c r="AY16" i="8"/>
  <c r="AB17" i="8"/>
  <c r="BL17" i="8"/>
  <c r="AY17" i="8"/>
  <c r="BL18" i="8"/>
  <c r="AY18" i="8"/>
  <c r="BL19" i="8"/>
  <c r="BK19" i="8"/>
  <c r="BJ19" i="8"/>
  <c r="AY19" i="8"/>
  <c r="BL20" i="8"/>
  <c r="AY20" i="8"/>
  <c r="X21" i="8"/>
  <c r="BL21" i="8"/>
  <c r="BK21" i="8"/>
  <c r="AY21" i="8"/>
  <c r="X22" i="8"/>
  <c r="BL22" i="8"/>
  <c r="BK22" i="8"/>
  <c r="AY22" i="8"/>
  <c r="X23" i="8"/>
  <c r="BL23" i="8"/>
  <c r="BK23" i="8"/>
  <c r="AY23" i="8"/>
  <c r="X24" i="8"/>
  <c r="BL24" i="8"/>
  <c r="BK24" i="8"/>
  <c r="AY24" i="8"/>
  <c r="X25" i="8"/>
  <c r="BL25" i="8"/>
  <c r="BK25" i="8"/>
  <c r="AY25" i="8"/>
  <c r="X26" i="8"/>
  <c r="BL26" i="8"/>
  <c r="BK26" i="8"/>
  <c r="AY26" i="8"/>
  <c r="X27" i="8"/>
  <c r="BL27" i="8"/>
  <c r="AY27" i="8"/>
  <c r="I28" i="8"/>
  <c r="X28" i="8"/>
  <c r="BL28" i="8"/>
  <c r="BK28" i="8"/>
  <c r="AY28" i="8"/>
  <c r="X29" i="8"/>
  <c r="BL29" i="8"/>
  <c r="BK29" i="8"/>
  <c r="BJ29" i="8"/>
  <c r="BI29" i="8"/>
  <c r="BH29" i="8"/>
  <c r="BG29" i="8"/>
  <c r="BF29" i="8"/>
  <c r="BE29" i="8"/>
  <c r="BD29" i="8"/>
  <c r="BC29" i="8"/>
  <c r="AY29" i="8"/>
  <c r="X30" i="8"/>
  <c r="BL30" i="8"/>
  <c r="BK30" i="8"/>
  <c r="AY30" i="8"/>
  <c r="X31" i="8"/>
  <c r="BL31" i="8"/>
  <c r="AY31" i="8"/>
  <c r="X32" i="8"/>
  <c r="BL32" i="8"/>
  <c r="BK32" i="8"/>
  <c r="AY32" i="8"/>
  <c r="X33" i="8"/>
  <c r="BL33" i="8"/>
  <c r="AY33" i="8"/>
  <c r="X34" i="8"/>
  <c r="BL34" i="8"/>
  <c r="AY34" i="8"/>
  <c r="X35" i="8"/>
  <c r="BL35" i="8"/>
  <c r="AY35" i="8"/>
  <c r="X36" i="8"/>
  <c r="BL36" i="8"/>
  <c r="BK36" i="8"/>
  <c r="AY36" i="8"/>
  <c r="X37" i="8"/>
  <c r="BL37" i="8"/>
  <c r="BK37" i="8"/>
  <c r="BJ37" i="8"/>
  <c r="BI37" i="8"/>
  <c r="BH37" i="8"/>
  <c r="BG37" i="8"/>
  <c r="BF37" i="8"/>
  <c r="BE37" i="8"/>
  <c r="BD37" i="8"/>
  <c r="BC37" i="8"/>
  <c r="BA37" i="8"/>
  <c r="AY37" i="8"/>
  <c r="X38" i="8"/>
  <c r="BL38" i="8"/>
  <c r="AY38" i="8"/>
  <c r="X39" i="8"/>
  <c r="BL39" i="8"/>
  <c r="BK39" i="8"/>
  <c r="BJ39" i="8"/>
  <c r="AY39" i="8"/>
  <c r="X40" i="8"/>
  <c r="BL40" i="8"/>
  <c r="BK40" i="8"/>
  <c r="AY40" i="8"/>
  <c r="X41" i="8"/>
  <c r="BL41" i="8"/>
  <c r="AY41" i="8"/>
  <c r="X42" i="8"/>
  <c r="BL42" i="8"/>
  <c r="BK42" i="8"/>
  <c r="AY42" i="8"/>
  <c r="X43" i="8"/>
  <c r="BL43" i="8"/>
  <c r="AY43" i="8"/>
  <c r="X44" i="8"/>
  <c r="BL44" i="8"/>
  <c r="BK44" i="8"/>
  <c r="AY44" i="8"/>
  <c r="X45" i="8"/>
  <c r="BL45" i="8"/>
  <c r="BK45" i="8"/>
  <c r="AY45" i="8"/>
  <c r="X46" i="8"/>
  <c r="BL46" i="8"/>
  <c r="AY46" i="8"/>
  <c r="X47" i="8"/>
  <c r="BL47" i="8"/>
  <c r="BK47" i="8"/>
  <c r="BJ47" i="8"/>
  <c r="AY47" i="8"/>
  <c r="X48" i="8"/>
  <c r="BL48" i="8"/>
  <c r="BK48" i="8"/>
  <c r="AY48" i="8"/>
  <c r="X49" i="8"/>
  <c r="BL49" i="8"/>
  <c r="BK49" i="8"/>
  <c r="AY49" i="8"/>
  <c r="X50" i="8"/>
  <c r="BL50" i="8"/>
  <c r="AY50" i="8"/>
  <c r="X51" i="8"/>
  <c r="BL51" i="8"/>
  <c r="AY51" i="8"/>
  <c r="X52" i="8"/>
  <c r="BL52" i="8"/>
  <c r="AY52" i="8"/>
  <c r="X53" i="8"/>
  <c r="BL53" i="8"/>
  <c r="BK53" i="8"/>
  <c r="AY53" i="8"/>
  <c r="X54" i="8"/>
  <c r="BL54" i="8"/>
  <c r="AY54" i="8"/>
  <c r="X55" i="8"/>
  <c r="X56" i="8"/>
  <c r="X57" i="8"/>
  <c r="X58" i="8"/>
  <c r="X59" i="8"/>
  <c r="X60" i="8"/>
  <c r="X61" i="8"/>
  <c r="X62" i="8"/>
  <c r="X63" i="8"/>
  <c r="X64" i="8"/>
  <c r="X65" i="8"/>
  <c r="X66" i="8"/>
  <c r="X70" i="8"/>
  <c r="X78" i="8"/>
  <c r="X79" i="8"/>
  <c r="X80" i="8"/>
  <c r="X90" i="8"/>
  <c r="X96" i="8"/>
  <c r="X97" i="8"/>
  <c r="X98" i="8"/>
  <c r="J99" i="8"/>
  <c r="X99" i="8"/>
  <c r="X102" i="8"/>
  <c r="X105" i="8"/>
  <c r="X116" i="8"/>
  <c r="X119" i="8"/>
  <c r="X121" i="8"/>
  <c r="X122" i="8"/>
  <c r="X123" i="8"/>
  <c r="X124" i="8"/>
  <c r="X125" i="8"/>
  <c r="X126" i="8"/>
  <c r="X127" i="8"/>
  <c r="X128" i="8"/>
  <c r="X129" i="8"/>
  <c r="X130" i="8"/>
  <c r="X131" i="8"/>
  <c r="X132" i="8"/>
  <c r="X133" i="8"/>
  <c r="X142" i="8"/>
  <c r="X143" i="8"/>
  <c r="X144" i="8"/>
  <c r="X146" i="8"/>
  <c r="X147" i="8"/>
  <c r="X149" i="8"/>
  <c r="X150" i="8"/>
  <c r="X151" i="8"/>
  <c r="X152" i="8"/>
  <c r="X157" i="8"/>
  <c r="X158" i="8"/>
  <c r="X162" i="8"/>
  <c r="X163" i="8"/>
  <c r="X164" i="8"/>
  <c r="X165" i="8"/>
  <c r="X168" i="8"/>
  <c r="X169" i="8"/>
  <c r="X172" i="8"/>
  <c r="X173" i="8"/>
  <c r="X176" i="8"/>
  <c r="X177" i="8"/>
  <c r="X178" i="8"/>
  <c r="X179" i="8"/>
  <c r="X180" i="8"/>
  <c r="X181" i="8"/>
  <c r="X184" i="8"/>
  <c r="X185" i="8"/>
  <c r="X186" i="8"/>
  <c r="X187" i="8"/>
  <c r="X189" i="8"/>
  <c r="X190" i="8"/>
  <c r="X191" i="8"/>
  <c r="X195" i="8"/>
  <c r="X196" i="8"/>
  <c r="X197" i="8"/>
  <c r="X198" i="8"/>
  <c r="X200" i="8"/>
  <c r="X201" i="8"/>
  <c r="X202" i="8"/>
  <c r="X203" i="8"/>
  <c r="X204" i="8"/>
  <c r="X205" i="8"/>
  <c r="X206" i="8"/>
  <c r="X207" i="8"/>
  <c r="X208" i="8"/>
  <c r="X209" i="8"/>
  <c r="X210" i="8"/>
  <c r="X211" i="8"/>
  <c r="X212" i="8"/>
  <c r="J213" i="8"/>
  <c r="X213" i="8"/>
  <c r="X214" i="8"/>
  <c r="X215" i="8"/>
  <c r="X216" i="8"/>
  <c r="X234" i="8"/>
  <c r="X235" i="8"/>
  <c r="X238" i="8"/>
  <c r="X239" i="8"/>
  <c r="X240" i="8"/>
  <c r="X241" i="8"/>
  <c r="X244" i="8"/>
  <c r="X247" i="8"/>
  <c r="X250" i="8"/>
  <c r="X258" i="8"/>
  <c r="X261" i="8"/>
  <c r="X262" i="8"/>
  <c r="X263" i="8"/>
  <c r="X264" i="8"/>
  <c r="X269" i="8"/>
  <c r="X270" i="8"/>
  <c r="X271" i="8"/>
  <c r="X272" i="8"/>
  <c r="X273" i="8"/>
  <c r="X275" i="8"/>
  <c r="X276" i="8"/>
  <c r="X277" i="8"/>
  <c r="X278" i="8"/>
  <c r="X279" i="8"/>
  <c r="X281" i="8"/>
  <c r="X283" i="8"/>
  <c r="X284" i="8"/>
  <c r="X288" i="8"/>
  <c r="X289" i="8"/>
  <c r="X295" i="8"/>
  <c r="X300" i="8"/>
  <c r="X302" i="8"/>
  <c r="X305" i="8"/>
  <c r="X306" i="8"/>
  <c r="X307" i="8"/>
  <c r="K308" i="8"/>
  <c r="X308" i="8"/>
  <c r="X309" i="8"/>
  <c r="X314" i="8"/>
  <c r="X322" i="8"/>
  <c r="X323" i="8"/>
  <c r="X327" i="8"/>
  <c r="X341" i="8"/>
  <c r="X344" i="8"/>
  <c r="X347" i="8"/>
  <c r="X348" i="8"/>
  <c r="X350" i="8"/>
  <c r="X351" i="8"/>
  <c r="X352" i="8"/>
  <c r="X369" i="8"/>
  <c r="X372" i="8"/>
  <c r="X373" i="8"/>
  <c r="X374" i="8"/>
  <c r="X375" i="8"/>
  <c r="X376" i="8"/>
  <c r="X377" i="8"/>
  <c r="X378" i="8"/>
  <c r="X379" i="8"/>
  <c r="X380" i="8"/>
  <c r="X382" i="8"/>
  <c r="X383" i="8"/>
  <c r="X384" i="8"/>
  <c r="X385" i="8"/>
  <c r="X386" i="8"/>
  <c r="X388" i="8"/>
  <c r="X389" i="8"/>
  <c r="X390" i="8"/>
  <c r="X391" i="8"/>
  <c r="X395" i="8"/>
  <c r="X397" i="8"/>
  <c r="X398" i="8"/>
  <c r="X400" i="8"/>
  <c r="X407" i="8"/>
  <c r="X409" i="8"/>
  <c r="X411" i="8"/>
  <c r="X416" i="8"/>
  <c r="X418" i="8"/>
  <c r="X421" i="8"/>
  <c r="X422" i="8"/>
  <c r="X425" i="8"/>
  <c r="X426" i="8"/>
  <c r="X428" i="8"/>
  <c r="X429" i="8"/>
  <c r="X434" i="8"/>
  <c r="X435" i="8"/>
  <c r="X436" i="8"/>
  <c r="X439" i="8"/>
  <c r="X440" i="8"/>
  <c r="X441" i="8"/>
  <c r="X443" i="8"/>
  <c r="X627" i="8"/>
  <c r="X628" i="8"/>
  <c r="X629" i="8"/>
  <c r="X630" i="8"/>
  <c r="X631" i="8"/>
  <c r="X632" i="8"/>
  <c r="N633" i="8"/>
  <c r="X633" i="8"/>
  <c r="AD633" i="8"/>
  <c r="X634" i="8"/>
  <c r="X635" i="8"/>
  <c r="X636" i="8"/>
  <c r="N637" i="8"/>
  <c r="X637" i="8"/>
  <c r="AD637" i="8"/>
  <c r="X638" i="8"/>
  <c r="N639" i="8"/>
  <c r="X639" i="8"/>
  <c r="AD639" i="8"/>
  <c r="X640" i="8"/>
  <c r="N641" i="8"/>
  <c r="X641" i="8"/>
  <c r="AD641" i="8"/>
  <c r="X642" i="8"/>
  <c r="X643" i="8"/>
  <c r="X644" i="8"/>
  <c r="X645" i="8"/>
  <c r="X646" i="8"/>
  <c r="N647" i="8"/>
  <c r="X647" i="8"/>
  <c r="AD647" i="8"/>
  <c r="X648" i="8"/>
  <c r="N649" i="8"/>
  <c r="X649" i="8"/>
  <c r="AD649" i="8"/>
  <c r="X650" i="8"/>
  <c r="X651" i="8"/>
  <c r="X652" i="8"/>
  <c r="X653" i="8"/>
  <c r="X654" i="8"/>
  <c r="N655" i="8"/>
  <c r="X655" i="8"/>
  <c r="AD655" i="8"/>
  <c r="X656" i="8"/>
  <c r="X657" i="8"/>
  <c r="X658" i="8"/>
  <c r="X659" i="8"/>
  <c r="X660" i="8"/>
  <c r="X661" i="8"/>
  <c r="X662" i="8"/>
  <c r="N663" i="8"/>
  <c r="X663" i="8"/>
  <c r="AD663" i="8"/>
  <c r="X664" i="8"/>
  <c r="X665" i="8"/>
  <c r="X666" i="8"/>
  <c r="X667" i="8"/>
  <c r="X668" i="8"/>
  <c r="N669" i="8"/>
  <c r="X669" i="8"/>
  <c r="AD669" i="8"/>
  <c r="X670" i="8"/>
  <c r="X671" i="8"/>
  <c r="X672" i="8"/>
  <c r="N673" i="8"/>
  <c r="X673" i="8"/>
  <c r="AD673" i="8"/>
  <c r="X674" i="8"/>
  <c r="X675" i="8"/>
  <c r="X676" i="8"/>
  <c r="X677" i="8"/>
  <c r="X678" i="8"/>
  <c r="X679" i="8"/>
  <c r="X680" i="8"/>
  <c r="N681" i="8"/>
  <c r="X681" i="8"/>
  <c r="AD681" i="8"/>
  <c r="X682" i="8"/>
  <c r="X683" i="8"/>
  <c r="X684" i="8"/>
  <c r="X685" i="8"/>
  <c r="X686" i="8"/>
  <c r="N687" i="8"/>
  <c r="X687" i="8"/>
  <c r="AD687" i="8"/>
  <c r="X688" i="8"/>
  <c r="X689" i="8"/>
  <c r="X690" i="8"/>
  <c r="X691" i="8"/>
  <c r="X692" i="8"/>
  <c r="X693" i="8"/>
  <c r="X694" i="8"/>
  <c r="X695" i="8"/>
  <c r="X696" i="8"/>
  <c r="N697" i="8"/>
  <c r="X697" i="8"/>
  <c r="AD697" i="8"/>
  <c r="X698" i="8"/>
  <c r="N699" i="8"/>
  <c r="X699" i="8"/>
  <c r="AD699" i="8"/>
  <c r="X700" i="8"/>
  <c r="X701" i="8"/>
  <c r="X702" i="8"/>
  <c r="N703" i="8"/>
  <c r="X703" i="8"/>
  <c r="AD703" i="8"/>
  <c r="X704" i="8"/>
  <c r="X705" i="8"/>
  <c r="X706" i="8"/>
  <c r="X707" i="8"/>
  <c r="X708" i="8"/>
  <c r="X709" i="8"/>
  <c r="X710" i="8"/>
  <c r="X711" i="8"/>
  <c r="X712" i="8"/>
  <c r="X713" i="8"/>
  <c r="X714" i="8"/>
  <c r="X715" i="8"/>
  <c r="X716" i="8"/>
  <c r="N717" i="8"/>
  <c r="X717" i="8"/>
  <c r="AD717" i="8"/>
  <c r="X718" i="8"/>
  <c r="X719" i="8"/>
  <c r="X720" i="8"/>
  <c r="X721" i="8"/>
  <c r="X722" i="8"/>
  <c r="X723" i="8"/>
  <c r="X724" i="8"/>
  <c r="X725" i="8"/>
  <c r="X726" i="8"/>
  <c r="X727" i="8"/>
  <c r="X728" i="8"/>
  <c r="N729" i="8"/>
  <c r="X729" i="8"/>
  <c r="AD729" i="8"/>
  <c r="X730" i="8"/>
  <c r="N731" i="8"/>
  <c r="X731" i="8"/>
  <c r="AD731" i="8"/>
  <c r="I736" i="8"/>
  <c r="I737" i="8"/>
  <c r="I739" i="8"/>
  <c r="I741" i="8"/>
  <c r="I743" i="8"/>
  <c r="I746" i="8"/>
  <c r="I747" i="8"/>
  <c r="I751" i="8"/>
  <c r="I752" i="8"/>
  <c r="I753" i="8"/>
  <c r="I755" i="8"/>
  <c r="I758" i="8"/>
  <c r="I759" i="8"/>
  <c r="I761" i="8"/>
  <c r="I762" i="8"/>
  <c r="I769" i="8"/>
  <c r="I771" i="8"/>
  <c r="I774" i="8"/>
  <c r="I777" i="8"/>
  <c r="I779" i="8"/>
  <c r="I784" i="8"/>
  <c r="I785" i="8"/>
  <c r="I791" i="8"/>
  <c r="I792" i="8"/>
  <c r="I793" i="8"/>
  <c r="I794" i="8"/>
  <c r="I799" i="8"/>
  <c r="I800" i="8"/>
  <c r="I801" i="8"/>
  <c r="I803" i="8"/>
  <c r="I805" i="8"/>
  <c r="I811" i="8"/>
  <c r="I815" i="8"/>
  <c r="I816" i="8"/>
  <c r="I820" i="8"/>
  <c r="I822" i="8"/>
  <c r="I823" i="8"/>
  <c r="I825" i="8"/>
  <c r="I826" i="8"/>
  <c r="I827" i="8"/>
  <c r="I829" i="8"/>
  <c r="I833" i="8"/>
  <c r="I836" i="8"/>
  <c r="I837" i="8"/>
  <c r="I839" i="8"/>
  <c r="I841" i="8"/>
  <c r="I843" i="8"/>
  <c r="I844" i="8"/>
  <c r="I845" i="8"/>
  <c r="I848" i="8"/>
  <c r="I849" i="8"/>
  <c r="I852" i="8"/>
  <c r="I854" i="8"/>
  <c r="I855" i="8"/>
  <c r="I856" i="8"/>
  <c r="J857" i="8"/>
  <c r="I858" i="8"/>
  <c r="I860" i="8"/>
  <c r="I865" i="8"/>
  <c r="I869" i="8"/>
  <c r="I870" i="8"/>
  <c r="I871" i="8"/>
  <c r="I873" i="8"/>
  <c r="I875" i="8"/>
  <c r="I877" i="8"/>
  <c r="I880" i="8"/>
  <c r="I881" i="8"/>
  <c r="I888" i="8"/>
  <c r="I889" i="8"/>
  <c r="I890" i="8"/>
  <c r="I892" i="8"/>
  <c r="I895" i="8"/>
  <c r="I903" i="8"/>
  <c r="I904" i="8"/>
  <c r="I907" i="8"/>
  <c r="I911" i="8"/>
  <c r="I915" i="8"/>
  <c r="I919" i="8"/>
  <c r="I923" i="8"/>
  <c r="I931" i="8"/>
  <c r="I935" i="8"/>
  <c r="I937" i="8"/>
  <c r="I939" i="8"/>
  <c r="I940" i="8"/>
  <c r="I975" i="8"/>
  <c r="I983" i="8"/>
  <c r="I999" i="8"/>
  <c r="I1007" i="8"/>
  <c r="I1011" i="8"/>
  <c r="I1025" i="8"/>
  <c r="I1026" i="8"/>
  <c r="I1027" i="8"/>
  <c r="I1028" i="8"/>
  <c r="I1030" i="8"/>
  <c r="I1031" i="8"/>
  <c r="I1033" i="8"/>
  <c r="I1034" i="8"/>
  <c r="I1035" i="8"/>
  <c r="I1036" i="8"/>
  <c r="I1037" i="8"/>
  <c r="I1038" i="8"/>
  <c r="I1039" i="8"/>
  <c r="I1040" i="8"/>
  <c r="I1042" i="8"/>
  <c r="I1043" i="8"/>
  <c r="I1044" i="8"/>
  <c r="I1045" i="8"/>
  <c r="I1046" i="8"/>
  <c r="I1047" i="8"/>
  <c r="I1048" i="8"/>
  <c r="I1049" i="8"/>
  <c r="I1055" i="8"/>
  <c r="I1056" i="8"/>
  <c r="I1057" i="8"/>
  <c r="I1058" i="8"/>
  <c r="I1059" i="8"/>
  <c r="I1060" i="8"/>
  <c r="I1061" i="8"/>
  <c r="I1062" i="8"/>
  <c r="I1063" i="8"/>
  <c r="I1064" i="8"/>
  <c r="I1065" i="8"/>
  <c r="I1066" i="8"/>
  <c r="I1067" i="8"/>
  <c r="I1068" i="8"/>
  <c r="I1069" i="8"/>
  <c r="I1070" i="8"/>
  <c r="I1071" i="8"/>
  <c r="I1072" i="8"/>
  <c r="I1073" i="8"/>
  <c r="I1075" i="8"/>
  <c r="I1076" i="8"/>
  <c r="I1077" i="8"/>
  <c r="I1078" i="8"/>
  <c r="I1079" i="8"/>
  <c r="I1080" i="8"/>
  <c r="I1081" i="8"/>
  <c r="I1082" i="8"/>
  <c r="I1083" i="8"/>
  <c r="I1084" i="8"/>
  <c r="I1086" i="8"/>
  <c r="I1087" i="8"/>
  <c r="I1090" i="8"/>
  <c r="I1091" i="8"/>
  <c r="I1092" i="8"/>
  <c r="I1094" i="8"/>
  <c r="I1095" i="8"/>
  <c r="I1096" i="8"/>
  <c r="I1097" i="8"/>
  <c r="I1099" i="8"/>
  <c r="I1100" i="8"/>
  <c r="I1102" i="8"/>
  <c r="I1103" i="8"/>
  <c r="I1104" i="8"/>
  <c r="I1106" i="8"/>
  <c r="I1108" i="8"/>
  <c r="I1110" i="8"/>
  <c r="I1111" i="8"/>
  <c r="I1112" i="8"/>
  <c r="I1113" i="8"/>
  <c r="I1114" i="8"/>
  <c r="I1115" i="8"/>
  <c r="I1116" i="8"/>
  <c r="I1118" i="8"/>
  <c r="I1119" i="8"/>
  <c r="I1120" i="8"/>
  <c r="I1123" i="8"/>
  <c r="I1124" i="8"/>
  <c r="I1126" i="8"/>
  <c r="I1128" i="8"/>
  <c r="I1129" i="8"/>
  <c r="I1130" i="8"/>
  <c r="I1131" i="8"/>
  <c r="I1134" i="8"/>
  <c r="I1135" i="8"/>
  <c r="I1136" i="8"/>
  <c r="U1138" i="8"/>
  <c r="I1139" i="8"/>
  <c r="I1140" i="8"/>
  <c r="I1141" i="8"/>
  <c r="I1143" i="8"/>
  <c r="I1144" i="8"/>
  <c r="I1145" i="8"/>
  <c r="I1146" i="8"/>
  <c r="I1147" i="8"/>
  <c r="I1148" i="8"/>
  <c r="I1149" i="8"/>
  <c r="I1151" i="8"/>
  <c r="I1153" i="8"/>
  <c r="I1155" i="8"/>
  <c r="I1156" i="8"/>
  <c r="I1157" i="8"/>
  <c r="I1159" i="8"/>
  <c r="I1160" i="8"/>
  <c r="I1161" i="8"/>
  <c r="I1162" i="8"/>
  <c r="I1163" i="8"/>
  <c r="I1164" i="8"/>
  <c r="I1165" i="8"/>
  <c r="I1168" i="8"/>
  <c r="I1169" i="8"/>
  <c r="I1170" i="8"/>
  <c r="I1172" i="8"/>
  <c r="I1173" i="8"/>
  <c r="I1175" i="8"/>
  <c r="I1177" i="8"/>
  <c r="I1178" i="8"/>
  <c r="I1179" i="8"/>
  <c r="I1180" i="8"/>
  <c r="U1182" i="8"/>
  <c r="I1183" i="8"/>
  <c r="U1184" i="8"/>
  <c r="E1199" i="8"/>
  <c r="E1200" i="8"/>
  <c r="E1201" i="8"/>
  <c r="E1203" i="8"/>
  <c r="E1204" i="8"/>
  <c r="E1205" i="8"/>
  <c r="E1206" i="8"/>
  <c r="E1207" i="8"/>
  <c r="E1208" i="8"/>
  <c r="E1209" i="8"/>
  <c r="E1210" i="8"/>
  <c r="U12" i="7"/>
  <c r="U13" i="7"/>
  <c r="U14" i="7"/>
  <c r="U15" i="7"/>
  <c r="U2" i="7"/>
  <c r="U3" i="7"/>
  <c r="U16" i="7"/>
  <c r="C7" i="7"/>
  <c r="E23" i="7"/>
  <c r="F23" i="7"/>
  <c r="G23" i="7"/>
  <c r="D9" i="7"/>
  <c r="E9" i="7"/>
  <c r="D11" i="7"/>
  <c r="P120" i="7" s="1"/>
  <c r="T120" i="7" s="1"/>
  <c r="V120" i="7" s="1"/>
  <c r="D12" i="7"/>
  <c r="E39" i="7"/>
  <c r="F39" i="7"/>
  <c r="D13" i="7"/>
  <c r="E75" i="7"/>
  <c r="F75" i="7"/>
  <c r="G75" i="7"/>
  <c r="C17" i="7"/>
  <c r="E21" i="7"/>
  <c r="F21" i="7"/>
  <c r="Q21" i="7"/>
  <c r="Q22" i="7"/>
  <c r="Q23" i="7"/>
  <c r="E24" i="7"/>
  <c r="F24" i="7"/>
  <c r="Q24" i="7"/>
  <c r="E25" i="7"/>
  <c r="F25" i="7"/>
  <c r="G25" i="7"/>
  <c r="N25" i="7"/>
  <c r="Q25" i="7"/>
  <c r="E26" i="7"/>
  <c r="F26" i="7"/>
  <c r="G26" i="7"/>
  <c r="Q26" i="7"/>
  <c r="E27" i="7"/>
  <c r="F27" i="7"/>
  <c r="G27" i="7"/>
  <c r="Q27" i="7"/>
  <c r="E28" i="7"/>
  <c r="F28" i="7"/>
  <c r="G28" i="7"/>
  <c r="Q28" i="7"/>
  <c r="E29" i="7"/>
  <c r="F29" i="7"/>
  <c r="G29" i="7"/>
  <c r="N29" i="7"/>
  <c r="Q29" i="7"/>
  <c r="E30" i="7"/>
  <c r="F30" i="7"/>
  <c r="G30" i="7"/>
  <c r="Q30" i="7"/>
  <c r="E31" i="7"/>
  <c r="F31" i="7"/>
  <c r="G31" i="7"/>
  <c r="Q31" i="7"/>
  <c r="E32" i="7"/>
  <c r="F32" i="7"/>
  <c r="Q32" i="7"/>
  <c r="E33" i="7"/>
  <c r="F33" i="7"/>
  <c r="G33" i="7"/>
  <c r="N33" i="7"/>
  <c r="Q33" i="7"/>
  <c r="E34" i="7"/>
  <c r="F34" i="7"/>
  <c r="G34" i="7"/>
  <c r="Q34" i="7"/>
  <c r="E35" i="7"/>
  <c r="F35" i="7"/>
  <c r="G35" i="7"/>
  <c r="Q35" i="7"/>
  <c r="E36" i="7"/>
  <c r="F36" i="7"/>
  <c r="G36" i="7"/>
  <c r="Q36" i="7"/>
  <c r="E37" i="7"/>
  <c r="F37" i="7"/>
  <c r="G37" i="7"/>
  <c r="N37" i="7"/>
  <c r="Q37" i="7"/>
  <c r="E38" i="7"/>
  <c r="F38" i="7"/>
  <c r="G38" i="7"/>
  <c r="N38" i="7"/>
  <c r="Q38" i="7"/>
  <c r="Q39" i="7"/>
  <c r="E40" i="7"/>
  <c r="F40" i="7"/>
  <c r="G40" i="7"/>
  <c r="N40" i="7"/>
  <c r="Q40" i="7"/>
  <c r="E41" i="7"/>
  <c r="F41" i="7"/>
  <c r="G41" i="7"/>
  <c r="Q41" i="7"/>
  <c r="E42" i="7"/>
  <c r="F42" i="7"/>
  <c r="G42" i="7"/>
  <c r="Q42" i="7"/>
  <c r="E43" i="7"/>
  <c r="F43" i="7"/>
  <c r="G43" i="7"/>
  <c r="Q43" i="7"/>
  <c r="E44" i="7"/>
  <c r="F44" i="7"/>
  <c r="G44" i="7"/>
  <c r="N44" i="7"/>
  <c r="Q44" i="7"/>
  <c r="E45" i="7"/>
  <c r="F45" i="7"/>
  <c r="G45" i="7"/>
  <c r="N45" i="7"/>
  <c r="Q45" i="7"/>
  <c r="E46" i="7"/>
  <c r="F46" i="7"/>
  <c r="G46" i="7"/>
  <c r="N46" i="7"/>
  <c r="Q46" i="7"/>
  <c r="E47" i="7"/>
  <c r="F47" i="7"/>
  <c r="Q47" i="7"/>
  <c r="E48" i="7"/>
  <c r="F48" i="7"/>
  <c r="G48" i="7"/>
  <c r="N48" i="7"/>
  <c r="Q48" i="7"/>
  <c r="E49" i="7"/>
  <c r="F49" i="7"/>
  <c r="G49" i="7"/>
  <c r="Q49" i="7"/>
  <c r="E50" i="7"/>
  <c r="F50" i="7"/>
  <c r="G50" i="7"/>
  <c r="Q50" i="7"/>
  <c r="E51" i="7"/>
  <c r="F51" i="7"/>
  <c r="G51" i="7"/>
  <c r="Q51" i="7"/>
  <c r="E52" i="7"/>
  <c r="F52" i="7"/>
  <c r="G52" i="7"/>
  <c r="N52" i="7"/>
  <c r="Q52" i="7"/>
  <c r="E53" i="7"/>
  <c r="F53" i="7"/>
  <c r="G53" i="7"/>
  <c r="N53" i="7"/>
  <c r="Q53" i="7"/>
  <c r="E54" i="7"/>
  <c r="F54" i="7"/>
  <c r="Q54" i="7"/>
  <c r="E55" i="7"/>
  <c r="F55" i="7"/>
  <c r="Q55" i="7"/>
  <c r="E56" i="7"/>
  <c r="F56" i="7"/>
  <c r="G56" i="7"/>
  <c r="N56" i="7"/>
  <c r="Q56" i="7"/>
  <c r="E57" i="7"/>
  <c r="F57" i="7"/>
  <c r="Q57" i="7"/>
  <c r="E58" i="7"/>
  <c r="F58" i="7"/>
  <c r="G58" i="7"/>
  <c r="Q58" i="7"/>
  <c r="E59" i="7"/>
  <c r="F59" i="7"/>
  <c r="G59" i="7"/>
  <c r="Q59" i="7"/>
  <c r="E60" i="7"/>
  <c r="F60" i="7"/>
  <c r="G60" i="7"/>
  <c r="Q60" i="7"/>
  <c r="E61" i="7"/>
  <c r="F61" i="7"/>
  <c r="G61" i="7"/>
  <c r="N61" i="7"/>
  <c r="Q61" i="7"/>
  <c r="E62" i="7"/>
  <c r="F62" i="7"/>
  <c r="G62" i="7"/>
  <c r="N62" i="7"/>
  <c r="Q62" i="7"/>
  <c r="E63" i="7"/>
  <c r="F63" i="7"/>
  <c r="Q63" i="7"/>
  <c r="E64" i="7"/>
  <c r="F64" i="7"/>
  <c r="Q64" i="7"/>
  <c r="E65" i="7"/>
  <c r="F65" i="7"/>
  <c r="Q65" i="7"/>
  <c r="E66" i="7"/>
  <c r="F66" i="7"/>
  <c r="G66" i="7"/>
  <c r="Q66" i="7"/>
  <c r="E67" i="7"/>
  <c r="F67" i="7"/>
  <c r="G67" i="7"/>
  <c r="Q67" i="7"/>
  <c r="E68" i="7"/>
  <c r="F68" i="7"/>
  <c r="G68" i="7"/>
  <c r="Q68" i="7"/>
  <c r="E69" i="7"/>
  <c r="F69" i="7"/>
  <c r="G69" i="7"/>
  <c r="Q69" i="7"/>
  <c r="E70" i="7"/>
  <c r="F70" i="7"/>
  <c r="G70" i="7"/>
  <c r="Q70" i="7"/>
  <c r="E71" i="7"/>
  <c r="F71" i="7"/>
  <c r="Q71" i="7"/>
  <c r="E72" i="7"/>
  <c r="F72" i="7"/>
  <c r="Q72" i="7"/>
  <c r="E73" i="7"/>
  <c r="F73" i="7"/>
  <c r="Q73" i="7"/>
  <c r="E74" i="7"/>
  <c r="F74" i="7"/>
  <c r="G74" i="7"/>
  <c r="Q74" i="7"/>
  <c r="Q75" i="7"/>
  <c r="E76" i="7"/>
  <c r="F76" i="7"/>
  <c r="G76" i="7"/>
  <c r="Q76" i="7"/>
  <c r="E77" i="7"/>
  <c r="F77" i="7"/>
  <c r="G77" i="7"/>
  <c r="N77" i="7"/>
  <c r="Q77" i="7"/>
  <c r="E78" i="7"/>
  <c r="F78" i="7"/>
  <c r="G78" i="7"/>
  <c r="N78" i="7"/>
  <c r="Q78" i="7"/>
  <c r="E79" i="7"/>
  <c r="F79" i="7"/>
  <c r="Q79" i="7"/>
  <c r="E80" i="7"/>
  <c r="F80" i="7"/>
  <c r="Q80" i="7"/>
  <c r="E81" i="7"/>
  <c r="F81" i="7"/>
  <c r="Q81" i="7"/>
  <c r="E82" i="7"/>
  <c r="F82" i="7"/>
  <c r="G82" i="7"/>
  <c r="Q82" i="7"/>
  <c r="E83" i="7"/>
  <c r="F83" i="7"/>
  <c r="Q83" i="7"/>
  <c r="E84" i="7"/>
  <c r="F84" i="7"/>
  <c r="G84" i="7"/>
  <c r="Q84" i="7"/>
  <c r="E85" i="7"/>
  <c r="F85" i="7"/>
  <c r="G85" i="7"/>
  <c r="Q85" i="7"/>
  <c r="E86" i="7"/>
  <c r="F86" i="7"/>
  <c r="G86" i="7"/>
  <c r="Q86" i="7"/>
  <c r="E87" i="7"/>
  <c r="F87" i="7"/>
  <c r="Q87" i="7"/>
  <c r="E88" i="7"/>
  <c r="F88" i="7"/>
  <c r="Q88" i="7"/>
  <c r="E89" i="7"/>
  <c r="F89" i="7"/>
  <c r="Q89" i="7"/>
  <c r="E90" i="7"/>
  <c r="F90" i="7"/>
  <c r="G90" i="7"/>
  <c r="Q90" i="7"/>
  <c r="E91" i="7"/>
  <c r="F91" i="7"/>
  <c r="G91" i="7"/>
  <c r="Q91" i="7"/>
  <c r="E92" i="7"/>
  <c r="F92" i="7"/>
  <c r="G92" i="7"/>
  <c r="Q92" i="7"/>
  <c r="E93" i="7"/>
  <c r="F93" i="7"/>
  <c r="G93" i="7"/>
  <c r="N93" i="7"/>
  <c r="Q93" i="7"/>
  <c r="E94" i="7"/>
  <c r="F94" i="7"/>
  <c r="G94" i="7"/>
  <c r="N94" i="7"/>
  <c r="Q94" i="7"/>
  <c r="E95" i="7"/>
  <c r="F95" i="7"/>
  <c r="Q95" i="7"/>
  <c r="E96" i="7"/>
  <c r="F96" i="7"/>
  <c r="Q96" i="7"/>
  <c r="E97" i="7"/>
  <c r="F97" i="7"/>
  <c r="Q97" i="7"/>
  <c r="E98" i="7"/>
  <c r="F98" i="7"/>
  <c r="Q98" i="7"/>
  <c r="E99" i="7"/>
  <c r="F99" i="7"/>
  <c r="Q99" i="7"/>
  <c r="E100" i="7"/>
  <c r="F100" i="7"/>
  <c r="Q100" i="7"/>
  <c r="E101" i="7"/>
  <c r="F101" i="7"/>
  <c r="Q101" i="7"/>
  <c r="E102" i="7"/>
  <c r="F102" i="7"/>
  <c r="Q102" i="7"/>
  <c r="E103" i="7"/>
  <c r="F103" i="7"/>
  <c r="G103" i="7"/>
  <c r="Q103" i="7"/>
  <c r="E104" i="7"/>
  <c r="F104" i="7"/>
  <c r="Q104" i="7"/>
  <c r="E105" i="7"/>
  <c r="F105" i="7"/>
  <c r="G105" i="7"/>
  <c r="Q105" i="7"/>
  <c r="E106" i="7"/>
  <c r="F106" i="7"/>
  <c r="Q106" i="7"/>
  <c r="E107" i="7"/>
  <c r="F107" i="7"/>
  <c r="G107" i="7"/>
  <c r="Q107" i="7"/>
  <c r="E108" i="7"/>
  <c r="F108" i="7"/>
  <c r="Q108" i="7"/>
  <c r="E109" i="7"/>
  <c r="F109" i="7"/>
  <c r="Q109" i="7"/>
  <c r="E110" i="7"/>
  <c r="F110" i="7"/>
  <c r="Q110" i="7"/>
  <c r="E111" i="7"/>
  <c r="F111" i="7"/>
  <c r="G111" i="7"/>
  <c r="Q111" i="7"/>
  <c r="E112" i="7"/>
  <c r="F112" i="7"/>
  <c r="Q112" i="7"/>
  <c r="E113" i="7"/>
  <c r="F113" i="7"/>
  <c r="G113" i="7"/>
  <c r="Q113" i="7"/>
  <c r="E114" i="7"/>
  <c r="F114" i="7"/>
  <c r="Q114" i="7"/>
  <c r="E115" i="7"/>
  <c r="F115" i="7"/>
  <c r="G115" i="7"/>
  <c r="Q115" i="7"/>
  <c r="E116" i="7"/>
  <c r="F116" i="7"/>
  <c r="Q116" i="7"/>
  <c r="E117" i="7"/>
  <c r="F117" i="7"/>
  <c r="Q117" i="7"/>
  <c r="E118" i="7"/>
  <c r="F118" i="7"/>
  <c r="Q118" i="7"/>
  <c r="E119" i="7"/>
  <c r="F119" i="7"/>
  <c r="G119" i="7"/>
  <c r="Q119" i="7"/>
  <c r="E120" i="7"/>
  <c r="F120" i="7"/>
  <c r="Q120" i="7"/>
  <c r="E121" i="7"/>
  <c r="F121" i="7"/>
  <c r="G121" i="7"/>
  <c r="Q121" i="7"/>
  <c r="E122" i="7"/>
  <c r="F122" i="7"/>
  <c r="Q122" i="7"/>
  <c r="E123" i="7"/>
  <c r="F123" i="7"/>
  <c r="G123" i="7"/>
  <c r="Q123" i="7"/>
  <c r="E124" i="7"/>
  <c r="F124" i="7"/>
  <c r="Q124" i="7"/>
  <c r="E125" i="7"/>
  <c r="F125" i="7"/>
  <c r="Q125" i="7"/>
  <c r="E126" i="7"/>
  <c r="F126" i="7"/>
  <c r="Q126" i="7"/>
  <c r="E127" i="7"/>
  <c r="F127" i="7"/>
  <c r="G127" i="7"/>
  <c r="Q127" i="7"/>
  <c r="E128" i="7"/>
  <c r="F128" i="7"/>
  <c r="Q128" i="7"/>
  <c r="E129" i="7"/>
  <c r="F129" i="7"/>
  <c r="G129" i="7"/>
  <c r="Q129" i="7"/>
  <c r="E130" i="7"/>
  <c r="F130" i="7"/>
  <c r="Q130" i="7"/>
  <c r="E131" i="7"/>
  <c r="F131" i="7"/>
  <c r="G131" i="7"/>
  <c r="Q131" i="7"/>
  <c r="E132" i="7"/>
  <c r="F132" i="7"/>
  <c r="Q132" i="7"/>
  <c r="E133" i="7"/>
  <c r="F133" i="7"/>
  <c r="Q133" i="7"/>
  <c r="E134" i="7"/>
  <c r="F134" i="7"/>
  <c r="Q134" i="7"/>
  <c r="E135" i="7"/>
  <c r="F135" i="7"/>
  <c r="G135" i="7"/>
  <c r="Q135" i="7"/>
  <c r="E136" i="7"/>
  <c r="F136" i="7"/>
  <c r="Q136" i="7"/>
  <c r="E137" i="7"/>
  <c r="F137" i="7"/>
  <c r="G137" i="7"/>
  <c r="Q137" i="7"/>
  <c r="E138" i="7"/>
  <c r="F138" i="7"/>
  <c r="Q138" i="7"/>
  <c r="E139" i="7"/>
  <c r="F139" i="7"/>
  <c r="G139" i="7"/>
  <c r="Q139" i="7"/>
  <c r="E140" i="7"/>
  <c r="F140" i="7"/>
  <c r="Q140" i="7"/>
  <c r="E141" i="7"/>
  <c r="F141" i="7"/>
  <c r="Q141" i="7"/>
  <c r="E142" i="7"/>
  <c r="F142" i="7"/>
  <c r="Q142" i="7"/>
  <c r="E143" i="7"/>
  <c r="F143" i="7"/>
  <c r="G143" i="7"/>
  <c r="Q143" i="7"/>
  <c r="E144" i="7"/>
  <c r="F144" i="7"/>
  <c r="Q144" i="7"/>
  <c r="E145" i="7"/>
  <c r="F145" i="7"/>
  <c r="G145" i="7"/>
  <c r="Q145" i="7"/>
  <c r="E146" i="7"/>
  <c r="F146" i="7"/>
  <c r="Q146" i="7"/>
  <c r="E147" i="7"/>
  <c r="F147" i="7"/>
  <c r="G147" i="7"/>
  <c r="Q147" i="7"/>
  <c r="E148" i="7"/>
  <c r="F148" i="7"/>
  <c r="Q148" i="7"/>
  <c r="E149" i="7"/>
  <c r="F149" i="7"/>
  <c r="Q149" i="7"/>
  <c r="E150" i="7"/>
  <c r="F150" i="7"/>
  <c r="Q150" i="7"/>
  <c r="E151" i="7"/>
  <c r="F151" i="7"/>
  <c r="G151" i="7"/>
  <c r="Q151" i="7"/>
  <c r="E152" i="7"/>
  <c r="F152" i="7"/>
  <c r="Q152" i="7"/>
  <c r="E153" i="7"/>
  <c r="F153" i="7"/>
  <c r="G153" i="7"/>
  <c r="Q153" i="7"/>
  <c r="E154" i="7"/>
  <c r="F154" i="7"/>
  <c r="Q154" i="7"/>
  <c r="E155" i="7"/>
  <c r="F155" i="7"/>
  <c r="G155" i="7"/>
  <c r="Q155" i="7"/>
  <c r="E156" i="7"/>
  <c r="F156" i="7"/>
  <c r="Q156" i="7"/>
  <c r="E157" i="7"/>
  <c r="F157" i="7"/>
  <c r="Q157" i="7"/>
  <c r="E158" i="7"/>
  <c r="F158" i="7"/>
  <c r="Q158" i="7"/>
  <c r="E159" i="7"/>
  <c r="F159" i="7"/>
  <c r="G159" i="7"/>
  <c r="Q159" i="7"/>
  <c r="E160" i="7"/>
  <c r="F160" i="7"/>
  <c r="Q160" i="7"/>
  <c r="E161" i="7"/>
  <c r="F161" i="7"/>
  <c r="G161" i="7"/>
  <c r="Q161" i="7"/>
  <c r="E162" i="7"/>
  <c r="F162" i="7"/>
  <c r="Q162" i="7"/>
  <c r="E163" i="7"/>
  <c r="F163" i="7"/>
  <c r="Q163" i="7"/>
  <c r="E164" i="7"/>
  <c r="F164" i="7"/>
  <c r="Q164" i="7"/>
  <c r="E165" i="7"/>
  <c r="F165" i="7"/>
  <c r="Q165" i="7"/>
  <c r="E166" i="7"/>
  <c r="F166" i="7"/>
  <c r="Q166" i="7"/>
  <c r="E167" i="7"/>
  <c r="F167" i="7"/>
  <c r="Q167" i="7"/>
  <c r="E168" i="7"/>
  <c r="F168" i="7"/>
  <c r="Q168" i="7"/>
  <c r="E169" i="7"/>
  <c r="F169" i="7"/>
  <c r="G169" i="7"/>
  <c r="Q169" i="7"/>
  <c r="E170" i="7"/>
  <c r="F170" i="7"/>
  <c r="Q170" i="7"/>
  <c r="E171" i="7"/>
  <c r="F171" i="7"/>
  <c r="Q171" i="7"/>
  <c r="E172" i="7"/>
  <c r="F172" i="7"/>
  <c r="Q172" i="7"/>
  <c r="E173" i="7"/>
  <c r="F173" i="7"/>
  <c r="G173" i="7"/>
  <c r="Q173" i="7"/>
  <c r="E174" i="7"/>
  <c r="F174" i="7"/>
  <c r="Q174" i="7"/>
  <c r="E175" i="7"/>
  <c r="F175" i="7"/>
  <c r="Q175" i="7"/>
  <c r="E176" i="7"/>
  <c r="F176" i="7"/>
  <c r="Q176" i="7"/>
  <c r="E177" i="7"/>
  <c r="F177" i="7"/>
  <c r="G177" i="7"/>
  <c r="Q177" i="7"/>
  <c r="E178" i="7"/>
  <c r="F178" i="7"/>
  <c r="Q178" i="7"/>
  <c r="E179" i="7"/>
  <c r="F179" i="7"/>
  <c r="Q179" i="7"/>
  <c r="E180" i="7"/>
  <c r="F180" i="7"/>
  <c r="Q180" i="7"/>
  <c r="E181" i="7"/>
  <c r="F181" i="7"/>
  <c r="G181" i="7"/>
  <c r="Q181" i="7"/>
  <c r="E182" i="7"/>
  <c r="F182" i="7"/>
  <c r="Q182" i="7"/>
  <c r="E183" i="7"/>
  <c r="F183" i="7"/>
  <c r="Q183" i="7"/>
  <c r="E184" i="7"/>
  <c r="F184" i="7"/>
  <c r="Q184" i="7"/>
  <c r="E185" i="7"/>
  <c r="F185" i="7"/>
  <c r="G185" i="7"/>
  <c r="I185" i="7"/>
  <c r="Q185" i="7"/>
  <c r="E186" i="7"/>
  <c r="F186" i="7"/>
  <c r="Q186" i="7"/>
  <c r="E187" i="7"/>
  <c r="F187" i="7"/>
  <c r="Q187" i="7"/>
  <c r="E188" i="7"/>
  <c r="F188" i="7"/>
  <c r="Q188" i="7"/>
  <c r="E189" i="7"/>
  <c r="F189" i="7"/>
  <c r="G189" i="7"/>
  <c r="Q189" i="7"/>
  <c r="E190" i="7"/>
  <c r="F190" i="7"/>
  <c r="Q190" i="7"/>
  <c r="E191" i="7"/>
  <c r="F191" i="7"/>
  <c r="G191" i="7"/>
  <c r="I191" i="7"/>
  <c r="Q191" i="7"/>
  <c r="E192" i="7"/>
  <c r="F192" i="7"/>
  <c r="Q192" i="7"/>
  <c r="E193" i="7"/>
  <c r="F193" i="7"/>
  <c r="Q193" i="7"/>
  <c r="E194" i="7"/>
  <c r="F194" i="7"/>
  <c r="Q194" i="7"/>
  <c r="E195" i="7"/>
  <c r="F195" i="7"/>
  <c r="G195" i="7"/>
  <c r="I195" i="7"/>
  <c r="Q195" i="7"/>
  <c r="E196" i="7"/>
  <c r="F196" i="7"/>
  <c r="Q196" i="7"/>
  <c r="E197" i="7"/>
  <c r="F197" i="7"/>
  <c r="G197" i="7"/>
  <c r="I197" i="7"/>
  <c r="Q197" i="7"/>
  <c r="E198" i="7"/>
  <c r="F198" i="7"/>
  <c r="Q198" i="7"/>
  <c r="E199" i="7"/>
  <c r="F199" i="7"/>
  <c r="G199" i="7"/>
  <c r="Q199" i="7"/>
  <c r="E200" i="7"/>
  <c r="F200" i="7"/>
  <c r="Q200" i="7"/>
  <c r="E201" i="7"/>
  <c r="F201" i="7"/>
  <c r="Q201" i="7"/>
  <c r="E202" i="7"/>
  <c r="F202" i="7"/>
  <c r="Q202" i="7"/>
  <c r="E203" i="7"/>
  <c r="F203" i="7"/>
  <c r="G203" i="7"/>
  <c r="Q203" i="7"/>
  <c r="E204" i="7"/>
  <c r="F204" i="7"/>
  <c r="Q204" i="7"/>
  <c r="E205" i="7"/>
  <c r="F205" i="7"/>
  <c r="Q205" i="7"/>
  <c r="E206" i="7"/>
  <c r="F206" i="7"/>
  <c r="Q206" i="7"/>
  <c r="E207" i="7"/>
  <c r="F207" i="7"/>
  <c r="G207" i="7"/>
  <c r="Q207" i="7"/>
  <c r="E208" i="7"/>
  <c r="F208" i="7"/>
  <c r="Q208" i="7"/>
  <c r="E209" i="7"/>
  <c r="F209" i="7"/>
  <c r="Q209" i="7"/>
  <c r="E210" i="7"/>
  <c r="F210" i="7"/>
  <c r="Q210" i="7"/>
  <c r="E211" i="7"/>
  <c r="F211" i="7"/>
  <c r="G211" i="7"/>
  <c r="Q211" i="7"/>
  <c r="E212" i="7"/>
  <c r="F212" i="7"/>
  <c r="Q212" i="7"/>
  <c r="E213" i="7"/>
  <c r="F213" i="7"/>
  <c r="Q213" i="7"/>
  <c r="E214" i="7"/>
  <c r="F214" i="7"/>
  <c r="Q214" i="7"/>
  <c r="E215" i="7"/>
  <c r="F215" i="7"/>
  <c r="Q215" i="7"/>
  <c r="E216" i="7"/>
  <c r="F216" i="7"/>
  <c r="G216" i="7"/>
  <c r="Q216" i="7"/>
  <c r="E217" i="7"/>
  <c r="F217" i="7"/>
  <c r="Q217" i="7"/>
  <c r="U12" i="5"/>
  <c r="U13" i="5"/>
  <c r="U14" i="5"/>
  <c r="U15" i="5"/>
  <c r="U16" i="5"/>
  <c r="C7" i="5"/>
  <c r="C8" i="5"/>
  <c r="D9" i="5"/>
  <c r="E9" i="5"/>
  <c r="D11" i="5"/>
  <c r="P138" i="5" s="1"/>
  <c r="D12" i="5"/>
  <c r="D13" i="5"/>
  <c r="D14" i="5"/>
  <c r="C17" i="5"/>
  <c r="Q21" i="5"/>
  <c r="Y21" i="5"/>
  <c r="Q22" i="5"/>
  <c r="Q23" i="5"/>
  <c r="E24" i="5"/>
  <c r="F24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E54" i="5"/>
  <c r="F54" i="5"/>
  <c r="Q54" i="5"/>
  <c r="E55" i="5"/>
  <c r="F55" i="5"/>
  <c r="Q55" i="5"/>
  <c r="Q56" i="5"/>
  <c r="E57" i="5"/>
  <c r="F57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E70" i="5"/>
  <c r="F70" i="5"/>
  <c r="Q70" i="5"/>
  <c r="E71" i="5"/>
  <c r="F71" i="5"/>
  <c r="Q71" i="5"/>
  <c r="Q72" i="5"/>
  <c r="E73" i="5"/>
  <c r="F73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E104" i="5"/>
  <c r="F104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E133" i="5"/>
  <c r="F133" i="5"/>
  <c r="Q133" i="5"/>
  <c r="E134" i="5"/>
  <c r="F134" i="5"/>
  <c r="Q134" i="5"/>
  <c r="Q135" i="5"/>
  <c r="E136" i="5"/>
  <c r="F136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E175" i="5"/>
  <c r="F175" i="5"/>
  <c r="Q175" i="5"/>
  <c r="Q176" i="5"/>
  <c r="E177" i="5"/>
  <c r="F177" i="5"/>
  <c r="Q177" i="5"/>
  <c r="Q178" i="5"/>
  <c r="Q179" i="5"/>
  <c r="Q180" i="5"/>
  <c r="Q181" i="5"/>
  <c r="Q182" i="5"/>
  <c r="Q183" i="5"/>
  <c r="Q184" i="5"/>
  <c r="E185" i="5"/>
  <c r="F185" i="5"/>
  <c r="Q185" i="5"/>
  <c r="Q186" i="5"/>
  <c r="Q187" i="5"/>
  <c r="Q188" i="5"/>
  <c r="Q189" i="5"/>
  <c r="Q190" i="5"/>
  <c r="Q191" i="5"/>
  <c r="Q192" i="5"/>
  <c r="E193" i="5"/>
  <c r="F193" i="5"/>
  <c r="Q193" i="5"/>
  <c r="Q194" i="5"/>
  <c r="Q195" i="5"/>
  <c r="Q196" i="5"/>
  <c r="Q197" i="5"/>
  <c r="Q198" i="5"/>
  <c r="Q199" i="5"/>
  <c r="Q200" i="5"/>
  <c r="E201" i="5"/>
  <c r="F201" i="5"/>
  <c r="Q201" i="5"/>
  <c r="Q202" i="5"/>
  <c r="Q203" i="5"/>
  <c r="Q204" i="5"/>
  <c r="Q205" i="5"/>
  <c r="Q206" i="5"/>
  <c r="Q207" i="5"/>
  <c r="Q208" i="5"/>
  <c r="Q209" i="5"/>
  <c r="D21" i="4"/>
  <c r="F21" i="4" s="1"/>
  <c r="D22" i="4"/>
  <c r="D23" i="4"/>
  <c r="D24" i="4"/>
  <c r="F24" i="4" s="1"/>
  <c r="D25" i="4"/>
  <c r="F25" i="4" s="1"/>
  <c r="H25" i="4" s="1"/>
  <c r="D26" i="4"/>
  <c r="D27" i="4"/>
  <c r="F27" i="4" s="1"/>
  <c r="D28" i="4"/>
  <c r="F28" i="4" s="1"/>
  <c r="D29" i="4"/>
  <c r="F29" i="4" s="1"/>
  <c r="D30" i="4"/>
  <c r="F30" i="4" s="1"/>
  <c r="H30" i="4" s="1"/>
  <c r="D31" i="4"/>
  <c r="F31" i="4" s="1"/>
  <c r="D32" i="4"/>
  <c r="F32" i="4" s="1"/>
  <c r="H32" i="4" s="1"/>
  <c r="D33" i="4"/>
  <c r="F33" i="4" s="1"/>
  <c r="H33" i="4" s="1"/>
  <c r="D34" i="4"/>
  <c r="D35" i="4"/>
  <c r="D36" i="4"/>
  <c r="F36" i="4" s="1"/>
  <c r="H36" i="4" s="1"/>
  <c r="D37" i="4"/>
  <c r="F37" i="4" s="1"/>
  <c r="D38" i="4"/>
  <c r="D39" i="4"/>
  <c r="F39" i="4" s="1"/>
  <c r="H39" i="4" s="1"/>
  <c r="D40" i="4"/>
  <c r="F40" i="4" s="1"/>
  <c r="H40" i="4" s="1"/>
  <c r="D41" i="4"/>
  <c r="F41" i="4" s="1"/>
  <c r="H41" i="4" s="1"/>
  <c r="D42" i="4"/>
  <c r="D43" i="4"/>
  <c r="F43" i="4" s="1"/>
  <c r="D44" i="4"/>
  <c r="F44" i="4" s="1"/>
  <c r="D45" i="4"/>
  <c r="F45" i="4" s="1"/>
  <c r="H45" i="4" s="1"/>
  <c r="D46" i="4"/>
  <c r="D47" i="4"/>
  <c r="F47" i="4" s="1"/>
  <c r="D48" i="4"/>
  <c r="F48" i="4" s="1"/>
  <c r="H48" i="4" s="1"/>
  <c r="D49" i="4"/>
  <c r="F49" i="4" s="1"/>
  <c r="D50" i="4"/>
  <c r="D51" i="4"/>
  <c r="F51" i="4" s="1"/>
  <c r="H51" i="4" s="1"/>
  <c r="D52" i="4"/>
  <c r="F52" i="4" s="1"/>
  <c r="D53" i="4"/>
  <c r="F53" i="4"/>
  <c r="D54" i="4"/>
  <c r="D55" i="4"/>
  <c r="F55" i="4"/>
  <c r="D56" i="4"/>
  <c r="F56" i="4"/>
  <c r="H56" i="4"/>
  <c r="D57" i="4"/>
  <c r="F57" i="4"/>
  <c r="D58" i="4"/>
  <c r="I58" i="4"/>
  <c r="J58" i="4"/>
  <c r="D59" i="4"/>
  <c r="F59" i="4"/>
  <c r="D60" i="4"/>
  <c r="F60" i="4"/>
  <c r="H60" i="4"/>
  <c r="D61" i="4"/>
  <c r="F61" i="4"/>
  <c r="D62" i="4"/>
  <c r="D63" i="4"/>
  <c r="F63" i="4"/>
  <c r="D64" i="4"/>
  <c r="F64" i="4"/>
  <c r="H64" i="4"/>
  <c r="D65" i="4"/>
  <c r="F65" i="4"/>
  <c r="D66" i="4"/>
  <c r="I66" i="4"/>
  <c r="J66" i="4"/>
  <c r="D67" i="4"/>
  <c r="F67" i="4"/>
  <c r="D68" i="4"/>
  <c r="F68" i="4"/>
  <c r="H68" i="4"/>
  <c r="D69" i="4"/>
  <c r="F69" i="4"/>
  <c r="D70" i="4"/>
  <c r="D71" i="4"/>
  <c r="F71" i="4"/>
  <c r="D72" i="4"/>
  <c r="F72" i="4"/>
  <c r="H72" i="4"/>
  <c r="D73" i="4"/>
  <c r="F73" i="4"/>
  <c r="D74" i="4"/>
  <c r="I74" i="4"/>
  <c r="J74" i="4"/>
  <c r="D75" i="4"/>
  <c r="F75" i="4"/>
  <c r="D76" i="4"/>
  <c r="F76" i="4"/>
  <c r="H76" i="4"/>
  <c r="D77" i="4"/>
  <c r="F77" i="4"/>
  <c r="D78" i="4"/>
  <c r="D79" i="4"/>
  <c r="F79" i="4"/>
  <c r="D80" i="4"/>
  <c r="F80" i="4"/>
  <c r="H80" i="4"/>
  <c r="D81" i="4"/>
  <c r="F81" i="4"/>
  <c r="D82" i="4"/>
  <c r="I82" i="4"/>
  <c r="J82" i="4"/>
  <c r="D83" i="4"/>
  <c r="F83" i="4"/>
  <c r="D84" i="4"/>
  <c r="F84" i="4"/>
  <c r="H84" i="4"/>
  <c r="E21" i="4"/>
  <c r="I21" i="4" s="1"/>
  <c r="E22" i="4"/>
  <c r="I22" i="4" s="1"/>
  <c r="J22" i="4" s="1"/>
  <c r="E23" i="4"/>
  <c r="E24" i="4"/>
  <c r="I24" i="4" s="1"/>
  <c r="J24" i="4" s="1"/>
  <c r="E25" i="4"/>
  <c r="I25" i="4" s="1"/>
  <c r="J25" i="4" s="1"/>
  <c r="E26" i="4"/>
  <c r="I26" i="4" s="1"/>
  <c r="J26" i="4" s="1"/>
  <c r="E27" i="4"/>
  <c r="E28" i="4"/>
  <c r="I28" i="4" s="1"/>
  <c r="J28" i="4" s="1"/>
  <c r="E29" i="4"/>
  <c r="I29" i="4" s="1"/>
  <c r="J29" i="4" s="1"/>
  <c r="E30" i="4"/>
  <c r="E31" i="4"/>
  <c r="E32" i="4"/>
  <c r="I32" i="4" s="1"/>
  <c r="J32" i="4" s="1"/>
  <c r="E33" i="4"/>
  <c r="E34" i="4"/>
  <c r="E35" i="4"/>
  <c r="E36" i="4"/>
  <c r="I36" i="4" s="1"/>
  <c r="E37" i="4"/>
  <c r="E38" i="4"/>
  <c r="I38" i="4" s="1"/>
  <c r="J38" i="4" s="1"/>
  <c r="E39" i="4"/>
  <c r="I39" i="4" s="1"/>
  <c r="J39" i="4" s="1"/>
  <c r="E40" i="4"/>
  <c r="I40" i="4" s="1"/>
  <c r="J40" i="4" s="1"/>
  <c r="E41" i="4"/>
  <c r="E42" i="4"/>
  <c r="E43" i="4"/>
  <c r="E44" i="4"/>
  <c r="E45" i="4"/>
  <c r="E46" i="4"/>
  <c r="E47" i="4"/>
  <c r="I47" i="4"/>
  <c r="J47" i="4" s="1"/>
  <c r="E48" i="4"/>
  <c r="E49" i="4"/>
  <c r="E50" i="4"/>
  <c r="E51" i="4"/>
  <c r="E52" i="4"/>
  <c r="I52" i="4" s="1"/>
  <c r="J52" i="4" s="1"/>
  <c r="E53" i="4"/>
  <c r="E54" i="4"/>
  <c r="I54" i="4"/>
  <c r="J54" i="4"/>
  <c r="E55" i="4"/>
  <c r="I55" i="4"/>
  <c r="J55" i="4"/>
  <c r="E56" i="4"/>
  <c r="I56" i="4"/>
  <c r="J56" i="4"/>
  <c r="E57" i="4"/>
  <c r="I57" i="4"/>
  <c r="J57" i="4"/>
  <c r="E58" i="4"/>
  <c r="E59" i="4"/>
  <c r="I59" i="4"/>
  <c r="J59" i="4"/>
  <c r="E60" i="4"/>
  <c r="I60" i="4"/>
  <c r="J60" i="4"/>
  <c r="E61" i="4"/>
  <c r="E62" i="4"/>
  <c r="I62" i="4"/>
  <c r="J62" i="4"/>
  <c r="E63" i="4"/>
  <c r="I63" i="4"/>
  <c r="J63" i="4"/>
  <c r="E64" i="4"/>
  <c r="I64" i="4"/>
  <c r="J64" i="4"/>
  <c r="E65" i="4"/>
  <c r="E66" i="4"/>
  <c r="E67" i="4"/>
  <c r="I67" i="4"/>
  <c r="J67" i="4"/>
  <c r="E68" i="4"/>
  <c r="I68" i="4"/>
  <c r="J68" i="4"/>
  <c r="E69" i="4"/>
  <c r="E70" i="4"/>
  <c r="I70" i="4"/>
  <c r="J70" i="4"/>
  <c r="E71" i="4"/>
  <c r="I71" i="4"/>
  <c r="J71" i="4"/>
  <c r="E72" i="4"/>
  <c r="I72" i="4"/>
  <c r="J72" i="4"/>
  <c r="E73" i="4"/>
  <c r="I73" i="4"/>
  <c r="J73" i="4"/>
  <c r="E74" i="4"/>
  <c r="E75" i="4"/>
  <c r="I75" i="4"/>
  <c r="J75" i="4"/>
  <c r="E76" i="4"/>
  <c r="I76" i="4"/>
  <c r="J76" i="4"/>
  <c r="E77" i="4"/>
  <c r="E78" i="4"/>
  <c r="I78" i="4"/>
  <c r="J78" i="4"/>
  <c r="E79" i="4"/>
  <c r="I79" i="4"/>
  <c r="J79" i="4"/>
  <c r="E80" i="4"/>
  <c r="I80" i="4"/>
  <c r="J80" i="4"/>
  <c r="E81" i="4"/>
  <c r="E82" i="4"/>
  <c r="E83" i="4"/>
  <c r="I83" i="4"/>
  <c r="J83" i="4"/>
  <c r="E84" i="4"/>
  <c r="I84" i="4"/>
  <c r="J84" i="4"/>
  <c r="I53" i="4"/>
  <c r="J53" i="4"/>
  <c r="I61" i="4"/>
  <c r="J61" i="4"/>
  <c r="I65" i="4"/>
  <c r="J65" i="4"/>
  <c r="I69" i="4"/>
  <c r="J69" i="4"/>
  <c r="I77" i="4"/>
  <c r="J77" i="4"/>
  <c r="I81" i="4"/>
  <c r="J81" i="4"/>
  <c r="G4" i="4"/>
  <c r="G5" i="4"/>
  <c r="G6" i="4"/>
  <c r="G7" i="4"/>
  <c r="A13" i="4"/>
  <c r="D16" i="4"/>
  <c r="D15" i="4"/>
  <c r="E16" i="4"/>
  <c r="E15" i="4"/>
  <c r="F16" i="4"/>
  <c r="F15" i="4"/>
  <c r="G16" i="4"/>
  <c r="G15" i="4"/>
  <c r="H16" i="4"/>
  <c r="H15" i="4"/>
  <c r="I16" i="4"/>
  <c r="I15" i="4"/>
  <c r="J16" i="4"/>
  <c r="J15" i="4"/>
  <c r="K16" i="4"/>
  <c r="K15" i="4"/>
  <c r="L16" i="4"/>
  <c r="L15" i="4"/>
  <c r="M16" i="4"/>
  <c r="M15" i="4"/>
  <c r="N16" i="4"/>
  <c r="N15" i="4"/>
  <c r="O16" i="4"/>
  <c r="O15" i="4"/>
  <c r="D17" i="4"/>
  <c r="D85" i="4"/>
  <c r="E85" i="4"/>
  <c r="D86" i="4"/>
  <c r="E86" i="4"/>
  <c r="D87" i="4"/>
  <c r="E87" i="4"/>
  <c r="D88" i="4"/>
  <c r="E88" i="4"/>
  <c r="D89" i="4"/>
  <c r="E89" i="4"/>
  <c r="D90" i="4"/>
  <c r="E90" i="4"/>
  <c r="D91" i="4"/>
  <c r="E91" i="4"/>
  <c r="D92" i="4"/>
  <c r="E92" i="4"/>
  <c r="D93" i="4"/>
  <c r="E93" i="4"/>
  <c r="D94" i="4"/>
  <c r="E94" i="4"/>
  <c r="D95" i="4"/>
  <c r="E95" i="4"/>
  <c r="D96" i="4"/>
  <c r="E96" i="4"/>
  <c r="D97" i="4"/>
  <c r="E97" i="4"/>
  <c r="D98" i="4"/>
  <c r="E98" i="4"/>
  <c r="D99" i="4"/>
  <c r="E99" i="4"/>
  <c r="D100" i="4"/>
  <c r="E100" i="4"/>
  <c r="D101" i="4"/>
  <c r="E101" i="4"/>
  <c r="D102" i="4"/>
  <c r="E102" i="4"/>
  <c r="D103" i="4"/>
  <c r="E103" i="4"/>
  <c r="D104" i="4"/>
  <c r="E104" i="4"/>
  <c r="D105" i="4"/>
  <c r="E105" i="4"/>
  <c r="D106" i="4"/>
  <c r="E106" i="4"/>
  <c r="D107" i="4"/>
  <c r="E107" i="4"/>
  <c r="D108" i="4"/>
  <c r="E108" i="4"/>
  <c r="D109" i="4"/>
  <c r="E109" i="4"/>
  <c r="D110" i="4"/>
  <c r="E110" i="4"/>
  <c r="D111" i="4"/>
  <c r="E111" i="4"/>
  <c r="D112" i="4"/>
  <c r="E112" i="4"/>
  <c r="D113" i="4"/>
  <c r="E113" i="4"/>
  <c r="D114" i="4"/>
  <c r="E114" i="4"/>
  <c r="D115" i="4"/>
  <c r="E115" i="4"/>
  <c r="D116" i="4"/>
  <c r="E116" i="4"/>
  <c r="D117" i="4"/>
  <c r="E117" i="4"/>
  <c r="D118" i="4"/>
  <c r="E118" i="4"/>
  <c r="D119" i="4"/>
  <c r="E119" i="4"/>
  <c r="D120" i="4"/>
  <c r="E120" i="4"/>
  <c r="D121" i="4"/>
  <c r="E121" i="4"/>
  <c r="D122" i="4"/>
  <c r="E122" i="4"/>
  <c r="D123" i="4"/>
  <c r="E123" i="4"/>
  <c r="D124" i="4"/>
  <c r="E124" i="4"/>
  <c r="D125" i="4"/>
  <c r="E125" i="4"/>
  <c r="D126" i="4"/>
  <c r="E126" i="4"/>
  <c r="D127" i="4"/>
  <c r="E127" i="4"/>
  <c r="D128" i="4"/>
  <c r="E128" i="4"/>
  <c r="D129" i="4"/>
  <c r="E129" i="4"/>
  <c r="D130" i="4"/>
  <c r="E130" i="4"/>
  <c r="D131" i="4"/>
  <c r="E131" i="4"/>
  <c r="D132" i="4"/>
  <c r="E132" i="4"/>
  <c r="D133" i="4"/>
  <c r="E133" i="4"/>
  <c r="D134" i="4"/>
  <c r="E134" i="4"/>
  <c r="D135" i="4"/>
  <c r="E135" i="4"/>
  <c r="D136" i="4"/>
  <c r="E136" i="4"/>
  <c r="D137" i="4"/>
  <c r="E137" i="4"/>
  <c r="D138" i="4"/>
  <c r="E138" i="4"/>
  <c r="D139" i="4"/>
  <c r="E139" i="4"/>
  <c r="D140" i="4"/>
  <c r="E140" i="4"/>
  <c r="D141" i="4"/>
  <c r="E141" i="4"/>
  <c r="D142" i="4"/>
  <c r="E142" i="4"/>
  <c r="D143" i="4"/>
  <c r="E143" i="4"/>
  <c r="D144" i="4"/>
  <c r="E144" i="4"/>
  <c r="D145" i="4"/>
  <c r="E145" i="4"/>
  <c r="D146" i="4"/>
  <c r="E146" i="4"/>
  <c r="D147" i="4"/>
  <c r="E147" i="4"/>
  <c r="D148" i="4"/>
  <c r="E148" i="4"/>
  <c r="D149" i="4"/>
  <c r="E149" i="4"/>
  <c r="D150" i="4"/>
  <c r="E150" i="4"/>
  <c r="D151" i="4"/>
  <c r="E151" i="4"/>
  <c r="D152" i="4"/>
  <c r="E152" i="4"/>
  <c r="D153" i="4"/>
  <c r="E153" i="4"/>
  <c r="D154" i="4"/>
  <c r="E154" i="4"/>
  <c r="D155" i="4"/>
  <c r="E155" i="4"/>
  <c r="D156" i="4"/>
  <c r="E156" i="4"/>
  <c r="D157" i="4"/>
  <c r="E157" i="4"/>
  <c r="D158" i="4"/>
  <c r="E158" i="4"/>
  <c r="D159" i="4"/>
  <c r="E159" i="4"/>
  <c r="D160" i="4"/>
  <c r="E160" i="4"/>
  <c r="D161" i="4"/>
  <c r="E161" i="4"/>
  <c r="D162" i="4"/>
  <c r="E162" i="4"/>
  <c r="D163" i="4"/>
  <c r="E163" i="4"/>
  <c r="D164" i="4"/>
  <c r="E164" i="4"/>
  <c r="D165" i="4"/>
  <c r="E165" i="4"/>
  <c r="D166" i="4"/>
  <c r="E166" i="4"/>
  <c r="D167" i="4"/>
  <c r="E167" i="4"/>
  <c r="D168" i="4"/>
  <c r="E168" i="4"/>
  <c r="D169" i="4"/>
  <c r="E169" i="4"/>
  <c r="D170" i="4"/>
  <c r="E170" i="4"/>
  <c r="D171" i="4"/>
  <c r="E171" i="4"/>
  <c r="D172" i="4"/>
  <c r="E172" i="4"/>
  <c r="D173" i="4"/>
  <c r="E173" i="4"/>
  <c r="D174" i="4"/>
  <c r="E174" i="4"/>
  <c r="D175" i="4"/>
  <c r="E175" i="4"/>
  <c r="D176" i="4"/>
  <c r="E176" i="4"/>
  <c r="D177" i="4"/>
  <c r="E177" i="4"/>
  <c r="D178" i="4"/>
  <c r="E178" i="4"/>
  <c r="D179" i="4"/>
  <c r="E179" i="4"/>
  <c r="D180" i="4"/>
  <c r="E180" i="4"/>
  <c r="D181" i="4"/>
  <c r="E181" i="4"/>
  <c r="D182" i="4"/>
  <c r="E182" i="4"/>
  <c r="D183" i="4"/>
  <c r="E183" i="4"/>
  <c r="D184" i="4"/>
  <c r="E184" i="4"/>
  <c r="D185" i="4"/>
  <c r="E185" i="4"/>
  <c r="D186" i="4"/>
  <c r="E186" i="4"/>
  <c r="D187" i="4"/>
  <c r="E187" i="4"/>
  <c r="D188" i="4"/>
  <c r="E188" i="4"/>
  <c r="D189" i="4"/>
  <c r="E189" i="4"/>
  <c r="D190" i="4"/>
  <c r="E190" i="4"/>
  <c r="D191" i="4"/>
  <c r="E191" i="4"/>
  <c r="D192" i="4"/>
  <c r="E192" i="4"/>
  <c r="D193" i="4"/>
  <c r="E193" i="4"/>
  <c r="D194" i="4"/>
  <c r="E194" i="4"/>
  <c r="D195" i="4"/>
  <c r="E195" i="4"/>
  <c r="D196" i="4"/>
  <c r="E196" i="4"/>
  <c r="D197" i="4"/>
  <c r="E197" i="4"/>
  <c r="D198" i="4"/>
  <c r="E198" i="4"/>
  <c r="D199" i="4"/>
  <c r="E199" i="4"/>
  <c r="D200" i="4"/>
  <c r="E200" i="4"/>
  <c r="D201" i="4"/>
  <c r="E201" i="4"/>
  <c r="D202" i="4"/>
  <c r="E202" i="4"/>
  <c r="D203" i="4"/>
  <c r="E203" i="4"/>
  <c r="D204" i="4"/>
  <c r="E204" i="4"/>
  <c r="D205" i="4"/>
  <c r="E205" i="4"/>
  <c r="D206" i="4"/>
  <c r="E206" i="4"/>
  <c r="D207" i="4"/>
  <c r="E207" i="4"/>
  <c r="D208" i="4"/>
  <c r="E208" i="4"/>
  <c r="D209" i="4"/>
  <c r="E209" i="4"/>
  <c r="D210" i="4"/>
  <c r="E210" i="4"/>
  <c r="D211" i="4"/>
  <c r="E211" i="4"/>
  <c r="D212" i="4"/>
  <c r="E212" i="4"/>
  <c r="D213" i="4"/>
  <c r="E213" i="4"/>
  <c r="D214" i="4"/>
  <c r="E214" i="4"/>
  <c r="D215" i="4"/>
  <c r="E215" i="4"/>
  <c r="D216" i="4"/>
  <c r="E216" i="4"/>
  <c r="D217" i="4"/>
  <c r="E217" i="4"/>
  <c r="D218" i="4"/>
  <c r="E218" i="4"/>
  <c r="D219" i="4"/>
  <c r="E219" i="4"/>
  <c r="D220" i="4"/>
  <c r="E220" i="4"/>
  <c r="D221" i="4"/>
  <c r="E221" i="4"/>
  <c r="D222" i="4"/>
  <c r="E222" i="4"/>
  <c r="D223" i="4"/>
  <c r="E223" i="4"/>
  <c r="D224" i="4"/>
  <c r="E224" i="4"/>
  <c r="D225" i="4"/>
  <c r="E225" i="4"/>
  <c r="D226" i="4"/>
  <c r="E226" i="4"/>
  <c r="D227" i="4"/>
  <c r="E227" i="4"/>
  <c r="D228" i="4"/>
  <c r="E228" i="4"/>
  <c r="D229" i="4"/>
  <c r="E229" i="4"/>
  <c r="D230" i="4"/>
  <c r="E230" i="4"/>
  <c r="D231" i="4"/>
  <c r="E231" i="4"/>
  <c r="D232" i="4"/>
  <c r="E232" i="4"/>
  <c r="D233" i="4"/>
  <c r="E233" i="4"/>
  <c r="D234" i="4"/>
  <c r="E234" i="4"/>
  <c r="D235" i="4"/>
  <c r="E235" i="4"/>
  <c r="D236" i="4"/>
  <c r="E236" i="4"/>
  <c r="D237" i="4"/>
  <c r="E237" i="4"/>
  <c r="D238" i="4"/>
  <c r="E238" i="4"/>
  <c r="D239" i="4"/>
  <c r="E239" i="4"/>
  <c r="D240" i="4"/>
  <c r="E240" i="4"/>
  <c r="D241" i="4"/>
  <c r="E241" i="4"/>
  <c r="D242" i="4"/>
  <c r="E242" i="4"/>
  <c r="D243" i="4"/>
  <c r="E243" i="4"/>
  <c r="D244" i="4"/>
  <c r="E244" i="4"/>
  <c r="D245" i="4"/>
  <c r="E245" i="4"/>
  <c r="D246" i="4"/>
  <c r="E246" i="4"/>
  <c r="D247" i="4"/>
  <c r="E247" i="4"/>
  <c r="D248" i="4"/>
  <c r="E248" i="4"/>
  <c r="D249" i="4"/>
  <c r="E249" i="4"/>
  <c r="D250" i="4"/>
  <c r="E250" i="4"/>
  <c r="D251" i="4"/>
  <c r="E251" i="4"/>
  <c r="D252" i="4"/>
  <c r="E252" i="4"/>
  <c r="D253" i="4"/>
  <c r="E253" i="4"/>
  <c r="D254" i="4"/>
  <c r="E254" i="4"/>
  <c r="D255" i="4"/>
  <c r="E255" i="4"/>
  <c r="D256" i="4"/>
  <c r="E256" i="4"/>
  <c r="D257" i="4"/>
  <c r="E257" i="4"/>
  <c r="D258" i="4"/>
  <c r="E258" i="4"/>
  <c r="D259" i="4"/>
  <c r="E259" i="4"/>
  <c r="D260" i="4"/>
  <c r="E260" i="4"/>
  <c r="D261" i="4"/>
  <c r="E261" i="4"/>
  <c r="D262" i="4"/>
  <c r="E262" i="4"/>
  <c r="D263" i="4"/>
  <c r="E263" i="4"/>
  <c r="D264" i="4"/>
  <c r="E264" i="4"/>
  <c r="D265" i="4"/>
  <c r="E265" i="4"/>
  <c r="D266" i="4"/>
  <c r="E266" i="4"/>
  <c r="D267" i="4"/>
  <c r="E267" i="4"/>
  <c r="D268" i="4"/>
  <c r="E268" i="4"/>
  <c r="D269" i="4"/>
  <c r="E269" i="4"/>
  <c r="D270" i="4"/>
  <c r="E270" i="4"/>
  <c r="D271" i="4"/>
  <c r="E271" i="4"/>
  <c r="D272" i="4"/>
  <c r="E272" i="4"/>
  <c r="D273" i="4"/>
  <c r="E273" i="4"/>
  <c r="D274" i="4"/>
  <c r="E274" i="4"/>
  <c r="D275" i="4"/>
  <c r="E275" i="4"/>
  <c r="D276" i="4"/>
  <c r="E276" i="4"/>
  <c r="D277" i="4"/>
  <c r="E277" i="4"/>
  <c r="D278" i="4"/>
  <c r="E278" i="4"/>
  <c r="D279" i="4"/>
  <c r="E279" i="4"/>
  <c r="D280" i="4"/>
  <c r="E280" i="4"/>
  <c r="D281" i="4"/>
  <c r="E281" i="4"/>
  <c r="D282" i="4"/>
  <c r="E282" i="4"/>
  <c r="D283" i="4"/>
  <c r="E283" i="4"/>
  <c r="D284" i="4"/>
  <c r="E284" i="4"/>
  <c r="D285" i="4"/>
  <c r="E285" i="4"/>
  <c r="D286" i="4"/>
  <c r="E286" i="4"/>
  <c r="D287" i="4"/>
  <c r="E287" i="4"/>
  <c r="D288" i="4"/>
  <c r="E288" i="4"/>
  <c r="D289" i="4"/>
  <c r="E289" i="4"/>
  <c r="D290" i="4"/>
  <c r="E290" i="4"/>
  <c r="D291" i="4"/>
  <c r="E291" i="4"/>
  <c r="D292" i="4"/>
  <c r="E292" i="4"/>
  <c r="D293" i="4"/>
  <c r="E293" i="4"/>
  <c r="D294" i="4"/>
  <c r="E294" i="4"/>
  <c r="D295" i="4"/>
  <c r="E295" i="4"/>
  <c r="D296" i="4"/>
  <c r="E296" i="4"/>
  <c r="D297" i="4"/>
  <c r="E297" i="4"/>
  <c r="D298" i="4"/>
  <c r="E298" i="4"/>
  <c r="D299" i="4"/>
  <c r="E299" i="4"/>
  <c r="D300" i="4"/>
  <c r="E300" i="4"/>
  <c r="D301" i="4"/>
  <c r="E301" i="4"/>
  <c r="D302" i="4"/>
  <c r="E302" i="4"/>
  <c r="D303" i="4"/>
  <c r="E303" i="4"/>
  <c r="D304" i="4"/>
  <c r="E304" i="4"/>
  <c r="D305" i="4"/>
  <c r="E305" i="4"/>
  <c r="D306" i="4"/>
  <c r="E306" i="4"/>
  <c r="D307" i="4"/>
  <c r="E307" i="4"/>
  <c r="D308" i="4"/>
  <c r="E308" i="4"/>
  <c r="D309" i="4"/>
  <c r="E309" i="4"/>
  <c r="D310" i="4"/>
  <c r="E310" i="4"/>
  <c r="D311" i="4"/>
  <c r="E311" i="4"/>
  <c r="D312" i="4"/>
  <c r="E312" i="4"/>
  <c r="D313" i="4"/>
  <c r="E313" i="4"/>
  <c r="D314" i="4"/>
  <c r="E314" i="4"/>
  <c r="D315" i="4"/>
  <c r="E315" i="4"/>
  <c r="D316" i="4"/>
  <c r="E316" i="4"/>
  <c r="D317" i="4"/>
  <c r="E317" i="4"/>
  <c r="D318" i="4"/>
  <c r="E318" i="4"/>
  <c r="D319" i="4"/>
  <c r="E319" i="4"/>
  <c r="D320" i="4"/>
  <c r="E320" i="4"/>
  <c r="D321" i="4"/>
  <c r="E321" i="4"/>
  <c r="D322" i="4"/>
  <c r="E322" i="4"/>
  <c r="D323" i="4"/>
  <c r="E323" i="4"/>
  <c r="D324" i="4"/>
  <c r="E324" i="4"/>
  <c r="D325" i="4"/>
  <c r="E325" i="4"/>
  <c r="D326" i="4"/>
  <c r="E326" i="4"/>
  <c r="D327" i="4"/>
  <c r="E327" i="4"/>
  <c r="D328" i="4"/>
  <c r="E328" i="4"/>
  <c r="D329" i="4"/>
  <c r="E329" i="4"/>
  <c r="D330" i="4"/>
  <c r="E330" i="4"/>
  <c r="D331" i="4"/>
  <c r="E331" i="4"/>
  <c r="D332" i="4"/>
  <c r="E332" i="4"/>
  <c r="D333" i="4"/>
  <c r="E333" i="4"/>
  <c r="D334" i="4"/>
  <c r="E334" i="4"/>
  <c r="D335" i="4"/>
  <c r="E335" i="4"/>
  <c r="D336" i="4"/>
  <c r="E336" i="4"/>
  <c r="D337" i="4"/>
  <c r="E337" i="4"/>
  <c r="D338" i="4"/>
  <c r="E338" i="4"/>
  <c r="D339" i="4"/>
  <c r="E339" i="4"/>
  <c r="D340" i="4"/>
  <c r="E340" i="4"/>
  <c r="D341" i="4"/>
  <c r="E341" i="4"/>
  <c r="D342" i="4"/>
  <c r="E342" i="4"/>
  <c r="D343" i="4"/>
  <c r="E343" i="4"/>
  <c r="D344" i="4"/>
  <c r="E344" i="4"/>
  <c r="D345" i="4"/>
  <c r="E345" i="4"/>
  <c r="D346" i="4"/>
  <c r="E346" i="4"/>
  <c r="D347" i="4"/>
  <c r="E347" i="4"/>
  <c r="D348" i="4"/>
  <c r="E348" i="4"/>
  <c r="D349" i="4"/>
  <c r="E349" i="4"/>
  <c r="D350" i="4"/>
  <c r="E350" i="4"/>
  <c r="D351" i="4"/>
  <c r="E351" i="4"/>
  <c r="D352" i="4"/>
  <c r="E352" i="4"/>
  <c r="D353" i="4"/>
  <c r="E353" i="4"/>
  <c r="D354" i="4"/>
  <c r="E354" i="4"/>
  <c r="D355" i="4"/>
  <c r="E355" i="4"/>
  <c r="D356" i="4"/>
  <c r="E356" i="4"/>
  <c r="D357" i="4"/>
  <c r="E357" i="4"/>
  <c r="D358" i="4"/>
  <c r="E358" i="4"/>
  <c r="D359" i="4"/>
  <c r="E359" i="4"/>
  <c r="D360" i="4"/>
  <c r="E360" i="4"/>
  <c r="D361" i="4"/>
  <c r="E361" i="4"/>
  <c r="D362" i="4"/>
  <c r="E362" i="4"/>
  <c r="D363" i="4"/>
  <c r="E363" i="4"/>
  <c r="D364" i="4"/>
  <c r="E364" i="4"/>
  <c r="D365" i="4"/>
  <c r="E365" i="4"/>
  <c r="D366" i="4"/>
  <c r="E366" i="4"/>
  <c r="D367" i="4"/>
  <c r="E367" i="4"/>
  <c r="D368" i="4"/>
  <c r="E368" i="4"/>
  <c r="D369" i="4"/>
  <c r="E369" i="4"/>
  <c r="D370" i="4"/>
  <c r="E370" i="4"/>
  <c r="D371" i="4"/>
  <c r="E371" i="4"/>
  <c r="D372" i="4"/>
  <c r="E372" i="4"/>
  <c r="D373" i="4"/>
  <c r="E373" i="4"/>
  <c r="D374" i="4"/>
  <c r="E374" i="4"/>
  <c r="D375" i="4"/>
  <c r="E375" i="4"/>
  <c r="D376" i="4"/>
  <c r="E376" i="4"/>
  <c r="D377" i="4"/>
  <c r="E377" i="4"/>
  <c r="D378" i="4"/>
  <c r="E378" i="4"/>
  <c r="D379" i="4"/>
  <c r="F379" i="4"/>
  <c r="H379" i="4"/>
  <c r="E379" i="4"/>
  <c r="D380" i="4"/>
  <c r="F380" i="4"/>
  <c r="H380" i="4"/>
  <c r="E380" i="4"/>
  <c r="D381" i="4"/>
  <c r="E381" i="4"/>
  <c r="D382" i="4"/>
  <c r="F382" i="4"/>
  <c r="E382" i="4"/>
  <c r="D383" i="4"/>
  <c r="F383" i="4"/>
  <c r="H383" i="4"/>
  <c r="E383" i="4"/>
  <c r="D384" i="4"/>
  <c r="F384" i="4"/>
  <c r="H384" i="4"/>
  <c r="E384" i="4"/>
  <c r="D385" i="4"/>
  <c r="E385" i="4"/>
  <c r="D386" i="4"/>
  <c r="F386" i="4"/>
  <c r="H386" i="4"/>
  <c r="E386" i="4"/>
  <c r="D387" i="4"/>
  <c r="F387" i="4"/>
  <c r="H387" i="4"/>
  <c r="E387" i="4"/>
  <c r="D388" i="4"/>
  <c r="E388" i="4"/>
  <c r="D389" i="4"/>
  <c r="E389" i="4"/>
  <c r="D390" i="4"/>
  <c r="F390" i="4"/>
  <c r="H390" i="4"/>
  <c r="E390" i="4"/>
  <c r="D391" i="4"/>
  <c r="F391" i="4"/>
  <c r="H391" i="4"/>
  <c r="E391" i="4"/>
  <c r="D392" i="4"/>
  <c r="F392" i="4"/>
  <c r="H392" i="4"/>
  <c r="E392" i="4"/>
  <c r="D393" i="4"/>
  <c r="E393" i="4"/>
  <c r="D394" i="4"/>
  <c r="F394" i="4"/>
  <c r="H394" i="4"/>
  <c r="E394" i="4"/>
  <c r="D395" i="4"/>
  <c r="F395" i="4"/>
  <c r="H395" i="4"/>
  <c r="E395" i="4"/>
  <c r="D396" i="4"/>
  <c r="F396" i="4"/>
  <c r="H396" i="4"/>
  <c r="E396" i="4"/>
  <c r="D397" i="4"/>
  <c r="E397" i="4"/>
  <c r="D398" i="4"/>
  <c r="F398" i="4"/>
  <c r="H398" i="4"/>
  <c r="E398" i="4"/>
  <c r="D399" i="4"/>
  <c r="F399" i="4"/>
  <c r="H399" i="4"/>
  <c r="E399" i="4"/>
  <c r="D400" i="4"/>
  <c r="F400" i="4"/>
  <c r="E400" i="4"/>
  <c r="D401" i="4"/>
  <c r="E401" i="4"/>
  <c r="D402" i="4"/>
  <c r="F402" i="4"/>
  <c r="H402" i="4"/>
  <c r="E402" i="4"/>
  <c r="D403" i="4"/>
  <c r="F403" i="4"/>
  <c r="H403" i="4"/>
  <c r="E403" i="4"/>
  <c r="D404" i="4"/>
  <c r="E404" i="4"/>
  <c r="D405" i="4"/>
  <c r="E405" i="4"/>
  <c r="D406" i="4"/>
  <c r="F406" i="4"/>
  <c r="H406" i="4"/>
  <c r="E406" i="4"/>
  <c r="D407" i="4"/>
  <c r="F407" i="4"/>
  <c r="H407" i="4"/>
  <c r="E407" i="4"/>
  <c r="D408" i="4"/>
  <c r="F408" i="4"/>
  <c r="H408" i="4"/>
  <c r="E408" i="4"/>
  <c r="D409" i="4"/>
  <c r="E409" i="4"/>
  <c r="D410" i="4"/>
  <c r="F410" i="4"/>
  <c r="H410" i="4"/>
  <c r="E410" i="4"/>
  <c r="D411" i="4"/>
  <c r="E411" i="4"/>
  <c r="D412" i="4"/>
  <c r="F412" i="4"/>
  <c r="H412" i="4"/>
  <c r="E412" i="4"/>
  <c r="D413" i="4"/>
  <c r="I413" i="4"/>
  <c r="J413" i="4"/>
  <c r="E413" i="4"/>
  <c r="D414" i="4"/>
  <c r="I414" i="4"/>
  <c r="J414" i="4"/>
  <c r="E414" i="4"/>
  <c r="F414" i="4"/>
  <c r="D415" i="4"/>
  <c r="F415" i="4"/>
  <c r="H415" i="4"/>
  <c r="E415" i="4"/>
  <c r="D416" i="4"/>
  <c r="E416" i="4"/>
  <c r="I416" i="4"/>
  <c r="J416" i="4"/>
  <c r="D417" i="4"/>
  <c r="E417" i="4"/>
  <c r="I417" i="4"/>
  <c r="J417" i="4"/>
  <c r="D418" i="4"/>
  <c r="F418" i="4"/>
  <c r="H418" i="4"/>
  <c r="E418" i="4"/>
  <c r="I418" i="4"/>
  <c r="J418" i="4"/>
  <c r="D419" i="4"/>
  <c r="I419" i="4"/>
  <c r="J419" i="4"/>
  <c r="E419" i="4"/>
  <c r="F419" i="4"/>
  <c r="H419" i="4"/>
  <c r="D420" i="4"/>
  <c r="E420" i="4"/>
  <c r="I420" i="4"/>
  <c r="J420" i="4"/>
  <c r="D421" i="4"/>
  <c r="E421" i="4"/>
  <c r="I421" i="4"/>
  <c r="J421" i="4"/>
  <c r="D422" i="4"/>
  <c r="F422" i="4"/>
  <c r="H422" i="4"/>
  <c r="E422" i="4"/>
  <c r="D423" i="4"/>
  <c r="E423" i="4"/>
  <c r="I423" i="4"/>
  <c r="J423" i="4"/>
  <c r="F423" i="4"/>
  <c r="H423" i="4"/>
  <c r="D424" i="4"/>
  <c r="E424" i="4"/>
  <c r="I424" i="4"/>
  <c r="J424" i="4"/>
  <c r="D425" i="4"/>
  <c r="E425" i="4"/>
  <c r="I425" i="4"/>
  <c r="J425" i="4"/>
  <c r="D426" i="4"/>
  <c r="E426" i="4"/>
  <c r="I426" i="4"/>
  <c r="J426" i="4"/>
  <c r="D427" i="4"/>
  <c r="F427" i="4"/>
  <c r="H427" i="4"/>
  <c r="E427" i="4"/>
  <c r="I427" i="4"/>
  <c r="J427" i="4"/>
  <c r="D428" i="4"/>
  <c r="E428" i="4"/>
  <c r="I428" i="4"/>
  <c r="J428" i="4"/>
  <c r="D429" i="4"/>
  <c r="E429" i="4"/>
  <c r="I429" i="4"/>
  <c r="J429" i="4"/>
  <c r="D430" i="4"/>
  <c r="E430" i="4"/>
  <c r="I430" i="4"/>
  <c r="J430" i="4"/>
  <c r="F430" i="4"/>
  <c r="D431" i="4"/>
  <c r="F431" i="4"/>
  <c r="E431" i="4"/>
  <c r="I431" i="4"/>
  <c r="J431" i="4"/>
  <c r="D432" i="4"/>
  <c r="E432" i="4"/>
  <c r="I432" i="4"/>
  <c r="J432" i="4"/>
  <c r="D433" i="4"/>
  <c r="E433" i="4"/>
  <c r="I433" i="4"/>
  <c r="J433" i="4"/>
  <c r="D434" i="4"/>
  <c r="F434" i="4"/>
  <c r="E434" i="4"/>
  <c r="I434" i="4"/>
  <c r="J434" i="4"/>
  <c r="D435" i="4"/>
  <c r="E435" i="4"/>
  <c r="D436" i="4"/>
  <c r="E436" i="4"/>
  <c r="I436" i="4"/>
  <c r="J436" i="4"/>
  <c r="D437" i="4"/>
  <c r="E437" i="4"/>
  <c r="I437" i="4"/>
  <c r="J437" i="4"/>
  <c r="D438" i="4"/>
  <c r="F438" i="4"/>
  <c r="H438" i="4"/>
  <c r="E438" i="4"/>
  <c r="I438" i="4"/>
  <c r="J438" i="4"/>
  <c r="D439" i="4"/>
  <c r="I439" i="4"/>
  <c r="J439" i="4"/>
  <c r="E439" i="4"/>
  <c r="F439" i="4"/>
  <c r="H439" i="4"/>
  <c r="D440" i="4"/>
  <c r="E440" i="4"/>
  <c r="D441" i="4"/>
  <c r="E441" i="4"/>
  <c r="D442" i="4"/>
  <c r="E442" i="4"/>
  <c r="D443" i="4"/>
  <c r="E443" i="4"/>
  <c r="D444" i="4"/>
  <c r="E444" i="4"/>
  <c r="I444" i="4"/>
  <c r="J444" i="4"/>
  <c r="D445" i="4"/>
  <c r="E445" i="4"/>
  <c r="I445" i="4"/>
  <c r="J445" i="4"/>
  <c r="D446" i="4"/>
  <c r="E446" i="4"/>
  <c r="I446" i="4"/>
  <c r="J446" i="4"/>
  <c r="F446" i="4"/>
  <c r="D447" i="4"/>
  <c r="F447" i="4"/>
  <c r="H447" i="4"/>
  <c r="E447" i="4"/>
  <c r="D448" i="4"/>
  <c r="E448" i="4"/>
  <c r="I448" i="4"/>
  <c r="J448" i="4"/>
  <c r="D449" i="4"/>
  <c r="E449" i="4"/>
  <c r="I449" i="4"/>
  <c r="J449" i="4"/>
  <c r="D450" i="4"/>
  <c r="E450" i="4"/>
  <c r="I450" i="4"/>
  <c r="J450" i="4"/>
  <c r="F450" i="4"/>
  <c r="H450" i="4"/>
  <c r="G450" i="4"/>
  <c r="D451" i="4"/>
  <c r="E451" i="4"/>
  <c r="I451" i="4"/>
  <c r="J451" i="4"/>
  <c r="F451" i="4"/>
  <c r="H451" i="4"/>
  <c r="D452" i="4"/>
  <c r="I452" i="4"/>
  <c r="J452" i="4"/>
  <c r="E452" i="4"/>
  <c r="D453" i="4"/>
  <c r="I453" i="4"/>
  <c r="J453" i="4"/>
  <c r="E453" i="4"/>
  <c r="D454" i="4"/>
  <c r="F454" i="4"/>
  <c r="H454" i="4"/>
  <c r="E454" i="4"/>
  <c r="I454" i="4"/>
  <c r="J454" i="4"/>
  <c r="D455" i="4"/>
  <c r="F455" i="4"/>
  <c r="E455" i="4"/>
  <c r="I455" i="4"/>
  <c r="J455" i="4"/>
  <c r="D456" i="4"/>
  <c r="F456" i="4"/>
  <c r="G456" i="4"/>
  <c r="E456" i="4"/>
  <c r="I456" i="4"/>
  <c r="J456" i="4"/>
  <c r="D457" i="4"/>
  <c r="E457" i="4"/>
  <c r="D458" i="4"/>
  <c r="F458" i="4"/>
  <c r="H458" i="4"/>
  <c r="E458" i="4"/>
  <c r="I458" i="4"/>
  <c r="J458" i="4"/>
  <c r="D459" i="4"/>
  <c r="E459" i="4"/>
  <c r="I459" i="4"/>
  <c r="J459" i="4"/>
  <c r="F459" i="4"/>
  <c r="D460" i="4"/>
  <c r="F460" i="4"/>
  <c r="E460" i="4"/>
  <c r="I460" i="4"/>
  <c r="J460" i="4"/>
  <c r="D461" i="4"/>
  <c r="E461" i="4"/>
  <c r="D462" i="4"/>
  <c r="F462" i="4"/>
  <c r="H462" i="4"/>
  <c r="E462" i="4"/>
  <c r="I462" i="4"/>
  <c r="J462" i="4"/>
  <c r="G462" i="4"/>
  <c r="D463" i="4"/>
  <c r="F463" i="4"/>
  <c r="E463" i="4"/>
  <c r="I463" i="4"/>
  <c r="J463" i="4"/>
  <c r="D464" i="4"/>
  <c r="E464" i="4"/>
  <c r="D465" i="4"/>
  <c r="E465" i="4"/>
  <c r="D466" i="4"/>
  <c r="F466" i="4"/>
  <c r="H466" i="4"/>
  <c r="E466" i="4"/>
  <c r="D467" i="4"/>
  <c r="F467" i="4"/>
  <c r="E467" i="4"/>
  <c r="D468" i="4"/>
  <c r="E468" i="4"/>
  <c r="I468" i="4"/>
  <c r="J468" i="4"/>
  <c r="F468" i="4"/>
  <c r="H468" i="4"/>
  <c r="G468" i="4"/>
  <c r="D469" i="4"/>
  <c r="E469" i="4"/>
  <c r="D470" i="4"/>
  <c r="F470" i="4"/>
  <c r="H470" i="4"/>
  <c r="E470" i="4"/>
  <c r="D471" i="4"/>
  <c r="E471" i="4"/>
  <c r="D472" i="4"/>
  <c r="E472" i="4"/>
  <c r="I472" i="4"/>
  <c r="J472" i="4"/>
  <c r="F472" i="4"/>
  <c r="G472" i="4"/>
  <c r="D473" i="4"/>
  <c r="E473" i="4"/>
  <c r="D474" i="4"/>
  <c r="F474" i="4"/>
  <c r="G474" i="4"/>
  <c r="E474" i="4"/>
  <c r="I474" i="4"/>
  <c r="J474" i="4"/>
  <c r="D475" i="4"/>
  <c r="I475" i="4"/>
  <c r="J475" i="4"/>
  <c r="E475" i="4"/>
  <c r="F475" i="4"/>
  <c r="D476" i="4"/>
  <c r="E476" i="4"/>
  <c r="I476" i="4"/>
  <c r="J476" i="4"/>
  <c r="F476" i="4"/>
  <c r="H476" i="4"/>
  <c r="G476" i="4"/>
  <c r="D477" i="4"/>
  <c r="E477" i="4"/>
  <c r="D478" i="4"/>
  <c r="F478" i="4"/>
  <c r="H478" i="4"/>
  <c r="E478" i="4"/>
  <c r="D479" i="4"/>
  <c r="E479" i="4"/>
  <c r="F479" i="4"/>
  <c r="I479" i="4"/>
  <c r="J479" i="4"/>
  <c r="D480" i="4"/>
  <c r="G480" i="4"/>
  <c r="E480" i="4"/>
  <c r="F480" i="4"/>
  <c r="I480" i="4"/>
  <c r="J480" i="4"/>
  <c r="D481" i="4"/>
  <c r="E481" i="4"/>
  <c r="D482" i="4"/>
  <c r="F482" i="4"/>
  <c r="H482" i="4"/>
  <c r="E482" i="4"/>
  <c r="D483" i="4"/>
  <c r="E483" i="4"/>
  <c r="I483" i="4"/>
  <c r="J483" i="4"/>
  <c r="F483" i="4"/>
  <c r="D484" i="4"/>
  <c r="F484" i="4"/>
  <c r="E484" i="4"/>
  <c r="I484" i="4"/>
  <c r="J484" i="4"/>
  <c r="D485" i="4"/>
  <c r="E485" i="4"/>
  <c r="D486" i="4"/>
  <c r="E486" i="4"/>
  <c r="D487" i="4"/>
  <c r="E487" i="4"/>
  <c r="I487" i="4"/>
  <c r="J487" i="4"/>
  <c r="F487" i="4"/>
  <c r="D488" i="4"/>
  <c r="F488" i="4"/>
  <c r="G488" i="4"/>
  <c r="E488" i="4"/>
  <c r="I488" i="4"/>
  <c r="J488" i="4"/>
  <c r="D489" i="4"/>
  <c r="E489" i="4"/>
  <c r="D490" i="4"/>
  <c r="G490" i="4"/>
  <c r="F490" i="4"/>
  <c r="H490" i="4"/>
  <c r="E490" i="4"/>
  <c r="I490" i="4"/>
  <c r="J490" i="4"/>
  <c r="D491" i="4"/>
  <c r="F491" i="4"/>
  <c r="E491" i="4"/>
  <c r="I491" i="4"/>
  <c r="J491" i="4"/>
  <c r="D492" i="4"/>
  <c r="F492" i="4"/>
  <c r="E492" i="4"/>
  <c r="I492" i="4"/>
  <c r="J492" i="4"/>
  <c r="D493" i="4"/>
  <c r="E493" i="4"/>
  <c r="D494" i="4"/>
  <c r="E494" i="4"/>
  <c r="D495" i="4"/>
  <c r="F495" i="4"/>
  <c r="E495" i="4"/>
  <c r="I495" i="4"/>
  <c r="J495" i="4"/>
  <c r="D496" i="4"/>
  <c r="F496" i="4"/>
  <c r="E496" i="4"/>
  <c r="I496" i="4"/>
  <c r="J496" i="4"/>
  <c r="D497" i="4"/>
  <c r="E497" i="4"/>
  <c r="D498" i="4"/>
  <c r="F498" i="4"/>
  <c r="H498" i="4"/>
  <c r="E498" i="4"/>
  <c r="D499" i="4"/>
  <c r="E499" i="4"/>
  <c r="D500" i="4"/>
  <c r="E500" i="4"/>
  <c r="F500" i="4"/>
  <c r="H500" i="4"/>
  <c r="G500" i="4"/>
  <c r="I500" i="4"/>
  <c r="J500" i="4"/>
  <c r="D501" i="4"/>
  <c r="E501" i="4"/>
  <c r="D502" i="4"/>
  <c r="F502" i="4"/>
  <c r="H502" i="4"/>
  <c r="E502" i="4"/>
  <c r="I502" i="4"/>
  <c r="J502" i="4"/>
  <c r="D503" i="4"/>
  <c r="I503" i="4"/>
  <c r="J503" i="4"/>
  <c r="E503" i="4"/>
  <c r="F503" i="4"/>
  <c r="D504" i="4"/>
  <c r="E504" i="4"/>
  <c r="I504" i="4"/>
  <c r="J504" i="4"/>
  <c r="F504" i="4"/>
  <c r="G504" i="4"/>
  <c r="D505" i="4"/>
  <c r="E505" i="4"/>
  <c r="D506" i="4"/>
  <c r="F506" i="4"/>
  <c r="H506" i="4"/>
  <c r="E506" i="4"/>
  <c r="I506" i="4"/>
  <c r="J506" i="4"/>
  <c r="D507" i="4"/>
  <c r="E507" i="4"/>
  <c r="D508" i="4"/>
  <c r="E508" i="4"/>
  <c r="F508" i="4"/>
  <c r="H508" i="4"/>
  <c r="G508" i="4"/>
  <c r="I508" i="4"/>
  <c r="J508" i="4"/>
  <c r="D509" i="4"/>
  <c r="E509" i="4"/>
  <c r="D510" i="4"/>
  <c r="I510" i="4"/>
  <c r="J510" i="4"/>
  <c r="E510" i="4"/>
  <c r="D511" i="4"/>
  <c r="E511" i="4"/>
  <c r="F511" i="4"/>
  <c r="I511" i="4"/>
  <c r="J511" i="4"/>
  <c r="D512" i="4"/>
  <c r="G512" i="4"/>
  <c r="E512" i="4"/>
  <c r="F512" i="4"/>
  <c r="D513" i="4"/>
  <c r="E513" i="4"/>
  <c r="D514" i="4"/>
  <c r="F514" i="4"/>
  <c r="H514" i="4"/>
  <c r="E514" i="4"/>
  <c r="D515" i="4"/>
  <c r="E515" i="4"/>
  <c r="I515" i="4"/>
  <c r="J515" i="4"/>
  <c r="F515" i="4"/>
  <c r="D516" i="4"/>
  <c r="F516" i="4"/>
  <c r="E516" i="4"/>
  <c r="I516" i="4"/>
  <c r="J516" i="4"/>
  <c r="D517" i="4"/>
  <c r="E517" i="4"/>
  <c r="D518" i="4"/>
  <c r="F518" i="4"/>
  <c r="H518" i="4"/>
  <c r="E518" i="4"/>
  <c r="I518" i="4"/>
  <c r="J518" i="4"/>
  <c r="D519" i="4"/>
  <c r="F519" i="4"/>
  <c r="E519" i="4"/>
  <c r="I519" i="4"/>
  <c r="J519" i="4"/>
  <c r="D520" i="4"/>
  <c r="F520" i="4"/>
  <c r="G520" i="4"/>
  <c r="E520" i="4"/>
  <c r="I520" i="4"/>
  <c r="J520" i="4"/>
  <c r="D521" i="4"/>
  <c r="E521" i="4"/>
  <c r="D522" i="4"/>
  <c r="F522" i="4"/>
  <c r="H522" i="4"/>
  <c r="E522" i="4"/>
  <c r="I522" i="4"/>
  <c r="J522" i="4"/>
  <c r="D523" i="4"/>
  <c r="E523" i="4"/>
  <c r="I523" i="4"/>
  <c r="J523" i="4"/>
  <c r="F523" i="4"/>
  <c r="D524" i="4"/>
  <c r="F524" i="4"/>
  <c r="E524" i="4"/>
  <c r="I524" i="4"/>
  <c r="J524" i="4"/>
  <c r="D525" i="4"/>
  <c r="E525" i="4"/>
  <c r="D526" i="4"/>
  <c r="F526" i="4"/>
  <c r="H526" i="4"/>
  <c r="E526" i="4"/>
  <c r="I526" i="4"/>
  <c r="J526" i="4"/>
  <c r="G526" i="4"/>
  <c r="D527" i="4"/>
  <c r="F527" i="4"/>
  <c r="E527" i="4"/>
  <c r="I527" i="4"/>
  <c r="J527" i="4"/>
  <c r="D528" i="4"/>
  <c r="E528" i="4"/>
  <c r="D529" i="4"/>
  <c r="E529" i="4"/>
  <c r="D530" i="4"/>
  <c r="F530" i="4"/>
  <c r="H530" i="4"/>
  <c r="E530" i="4"/>
  <c r="D531" i="4"/>
  <c r="F531" i="4"/>
  <c r="E531" i="4"/>
  <c r="D532" i="4"/>
  <c r="E532" i="4"/>
  <c r="I532" i="4"/>
  <c r="J532" i="4"/>
  <c r="F532" i="4"/>
  <c r="H532" i="4"/>
  <c r="G532" i="4"/>
  <c r="D533" i="4"/>
  <c r="E533" i="4"/>
  <c r="D534" i="4"/>
  <c r="F534" i="4"/>
  <c r="H534" i="4"/>
  <c r="E534" i="4"/>
  <c r="D535" i="4"/>
  <c r="E535" i="4"/>
  <c r="D536" i="4"/>
  <c r="E536" i="4"/>
  <c r="I536" i="4"/>
  <c r="J536" i="4"/>
  <c r="F536" i="4"/>
  <c r="G536" i="4"/>
  <c r="D537" i="4"/>
  <c r="E537" i="4"/>
  <c r="D538" i="4"/>
  <c r="G538" i="4"/>
  <c r="F538" i="4"/>
  <c r="H538" i="4"/>
  <c r="E538" i="4"/>
  <c r="I538" i="4"/>
  <c r="J538" i="4"/>
  <c r="D539" i="4"/>
  <c r="I539" i="4"/>
  <c r="J539" i="4"/>
  <c r="E539" i="4"/>
  <c r="F539" i="4"/>
  <c r="D540" i="4"/>
  <c r="F540" i="4"/>
  <c r="E540" i="4"/>
  <c r="I540" i="4"/>
  <c r="J540" i="4"/>
  <c r="D541" i="4"/>
  <c r="E541" i="4"/>
  <c r="D542" i="4"/>
  <c r="F542" i="4"/>
  <c r="H542" i="4"/>
  <c r="E542" i="4"/>
  <c r="I542" i="4"/>
  <c r="J542" i="4"/>
  <c r="D543" i="4"/>
  <c r="F543" i="4"/>
  <c r="E543" i="4"/>
  <c r="I543" i="4"/>
  <c r="J543" i="4"/>
  <c r="D544" i="4"/>
  <c r="G544" i="4"/>
  <c r="E544" i="4"/>
  <c r="F544" i="4"/>
  <c r="I544" i="4"/>
  <c r="J544" i="4"/>
  <c r="D545" i="4"/>
  <c r="E545" i="4"/>
  <c r="D546" i="4"/>
  <c r="F546" i="4"/>
  <c r="H546" i="4"/>
  <c r="E546" i="4"/>
  <c r="D547" i="4"/>
  <c r="I547" i="4"/>
  <c r="J547" i="4"/>
  <c r="E547" i="4"/>
  <c r="F547" i="4"/>
  <c r="D548" i="4"/>
  <c r="F548" i="4"/>
  <c r="E548" i="4"/>
  <c r="I548" i="4"/>
  <c r="J548" i="4"/>
  <c r="D549" i="4"/>
  <c r="E549" i="4"/>
  <c r="D550" i="4"/>
  <c r="E550" i="4"/>
  <c r="D551" i="4"/>
  <c r="E551" i="4"/>
  <c r="I551" i="4"/>
  <c r="J551" i="4"/>
  <c r="F551" i="4"/>
  <c r="D552" i="4"/>
  <c r="F552" i="4"/>
  <c r="E552" i="4"/>
  <c r="D553" i="4"/>
  <c r="F553" i="4"/>
  <c r="E553" i="4"/>
  <c r="I553" i="4"/>
  <c r="J553" i="4"/>
  <c r="D554" i="4"/>
  <c r="E554" i="4"/>
  <c r="I554" i="4"/>
  <c r="J554" i="4"/>
  <c r="F554" i="4"/>
  <c r="G554" i="4"/>
  <c r="D555" i="4"/>
  <c r="E555" i="4"/>
  <c r="I555" i="4"/>
  <c r="J555" i="4"/>
  <c r="F555" i="4"/>
  <c r="G555" i="4"/>
  <c r="H555" i="4"/>
  <c r="D556" i="4"/>
  <c r="F556" i="4"/>
  <c r="E556" i="4"/>
  <c r="D557" i="4"/>
  <c r="F557" i="4"/>
  <c r="E557" i="4"/>
  <c r="I557" i="4"/>
  <c r="J557" i="4"/>
  <c r="D558" i="4"/>
  <c r="E558" i="4"/>
  <c r="D559" i="4"/>
  <c r="G559" i="4"/>
  <c r="E559" i="4"/>
  <c r="I559" i="4"/>
  <c r="J559" i="4"/>
  <c r="F559" i="4"/>
  <c r="H559" i="4"/>
  <c r="D560" i="4"/>
  <c r="F560" i="4"/>
  <c r="E560" i="4"/>
  <c r="D561" i="4"/>
  <c r="F561" i="4"/>
  <c r="E561" i="4"/>
  <c r="I561" i="4"/>
  <c r="J561" i="4"/>
  <c r="D562" i="4"/>
  <c r="F562" i="4"/>
  <c r="G562" i="4"/>
  <c r="E562" i="4"/>
  <c r="I562" i="4"/>
  <c r="J562" i="4"/>
  <c r="D563" i="4"/>
  <c r="E563" i="4"/>
  <c r="F563" i="4"/>
  <c r="H563" i="4"/>
  <c r="G563" i="4"/>
  <c r="I563" i="4"/>
  <c r="J563" i="4"/>
  <c r="D564" i="4"/>
  <c r="F564" i="4"/>
  <c r="E564" i="4"/>
  <c r="D565" i="4"/>
  <c r="F565" i="4"/>
  <c r="E565" i="4"/>
  <c r="I565" i="4"/>
  <c r="J565" i="4"/>
  <c r="D566" i="4"/>
  <c r="F566" i="4"/>
  <c r="E566" i="4"/>
  <c r="I566" i="4"/>
  <c r="J566" i="4"/>
  <c r="D567" i="4"/>
  <c r="E567" i="4"/>
  <c r="D568" i="4"/>
  <c r="F568" i="4"/>
  <c r="E568" i="4"/>
  <c r="D569" i="4"/>
  <c r="F569" i="4"/>
  <c r="E569" i="4"/>
  <c r="I569" i="4"/>
  <c r="J569" i="4"/>
  <c r="D570" i="4"/>
  <c r="F570" i="4"/>
  <c r="G570" i="4"/>
  <c r="E570" i="4"/>
  <c r="I570" i="4"/>
  <c r="J570" i="4"/>
  <c r="D571" i="4"/>
  <c r="E571" i="4"/>
  <c r="F571" i="4"/>
  <c r="H571" i="4"/>
  <c r="G571" i="4"/>
  <c r="I571" i="4"/>
  <c r="J571" i="4"/>
  <c r="D572" i="4"/>
  <c r="F572" i="4"/>
  <c r="E572" i="4"/>
  <c r="D573" i="4"/>
  <c r="F573" i="4"/>
  <c r="E573" i="4"/>
  <c r="I573" i="4"/>
  <c r="J573" i="4"/>
  <c r="D574" i="4"/>
  <c r="E574" i="4"/>
  <c r="F574" i="4"/>
  <c r="D575" i="4"/>
  <c r="G575" i="4"/>
  <c r="E575" i="4"/>
  <c r="F575" i="4"/>
  <c r="H575" i="4"/>
  <c r="D576" i="4"/>
  <c r="F576" i="4"/>
  <c r="E576" i="4"/>
  <c r="D577" i="4"/>
  <c r="F577" i="4"/>
  <c r="E577" i="4"/>
  <c r="I577" i="4"/>
  <c r="J577" i="4"/>
  <c r="D578" i="4"/>
  <c r="E578" i="4"/>
  <c r="I578" i="4"/>
  <c r="J578" i="4"/>
  <c r="F578" i="4"/>
  <c r="G578" i="4"/>
  <c r="D579" i="4"/>
  <c r="F579" i="4"/>
  <c r="E579" i="4"/>
  <c r="I579" i="4"/>
  <c r="J579" i="4"/>
  <c r="D580" i="4"/>
  <c r="F580" i="4"/>
  <c r="E580" i="4"/>
  <c r="D581" i="4"/>
  <c r="F581" i="4"/>
  <c r="E581" i="4"/>
  <c r="I581" i="4"/>
  <c r="J581" i="4"/>
  <c r="D582" i="4"/>
  <c r="G582" i="4"/>
  <c r="E582" i="4"/>
  <c r="I582" i="4"/>
  <c r="J582" i="4"/>
  <c r="F582" i="4"/>
  <c r="D583" i="4"/>
  <c r="F583" i="4"/>
  <c r="E583" i="4"/>
  <c r="I583" i="4"/>
  <c r="J583" i="4"/>
  <c r="H583" i="4"/>
  <c r="D584" i="4"/>
  <c r="F584" i="4"/>
  <c r="E584" i="4"/>
  <c r="D585" i="4"/>
  <c r="F585" i="4"/>
  <c r="E585" i="4"/>
  <c r="I585" i="4"/>
  <c r="J585" i="4"/>
  <c r="D586" i="4"/>
  <c r="E586" i="4"/>
  <c r="I586" i="4"/>
  <c r="J586" i="4"/>
  <c r="F586" i="4"/>
  <c r="G586" i="4"/>
  <c r="D587" i="4"/>
  <c r="F587" i="4"/>
  <c r="E587" i="4"/>
  <c r="I587" i="4"/>
  <c r="J587" i="4"/>
  <c r="D588" i="4"/>
  <c r="F588" i="4"/>
  <c r="E588" i="4"/>
  <c r="D589" i="4"/>
  <c r="F589" i="4"/>
  <c r="E589" i="4"/>
  <c r="I589" i="4"/>
  <c r="J589" i="4"/>
  <c r="D590" i="4"/>
  <c r="E590" i="4"/>
  <c r="D591" i="4"/>
  <c r="G591" i="4"/>
  <c r="E591" i="4"/>
  <c r="I591" i="4"/>
  <c r="J591" i="4"/>
  <c r="F591" i="4"/>
  <c r="H591" i="4"/>
  <c r="D592" i="4"/>
  <c r="F592" i="4"/>
  <c r="E592" i="4"/>
  <c r="D593" i="4"/>
  <c r="F593" i="4"/>
  <c r="E593" i="4"/>
  <c r="I593" i="4"/>
  <c r="J593" i="4"/>
  <c r="D594" i="4"/>
  <c r="F594" i="4"/>
  <c r="G594" i="4"/>
  <c r="E594" i="4"/>
  <c r="I594" i="4"/>
  <c r="J594" i="4"/>
  <c r="D595" i="4"/>
  <c r="E595" i="4"/>
  <c r="F595" i="4"/>
  <c r="G595" i="4"/>
  <c r="H595" i="4"/>
  <c r="I595" i="4"/>
  <c r="J595" i="4"/>
  <c r="D596" i="4"/>
  <c r="F596" i="4"/>
  <c r="E596" i="4"/>
  <c r="D597" i="4"/>
  <c r="F597" i="4"/>
  <c r="E597" i="4"/>
  <c r="I597" i="4"/>
  <c r="J597" i="4"/>
  <c r="D598" i="4"/>
  <c r="G598" i="4"/>
  <c r="E598" i="4"/>
  <c r="I598" i="4"/>
  <c r="J598" i="4"/>
  <c r="F598" i="4"/>
  <c r="D599" i="4"/>
  <c r="E599" i="4"/>
  <c r="D600" i="4"/>
  <c r="F600" i="4"/>
  <c r="E600" i="4"/>
  <c r="D601" i="4"/>
  <c r="F601" i="4"/>
  <c r="E601" i="4"/>
  <c r="I601" i="4"/>
  <c r="J601" i="4"/>
  <c r="D602" i="4"/>
  <c r="F602" i="4"/>
  <c r="G602" i="4"/>
  <c r="E602" i="4"/>
  <c r="I602" i="4"/>
  <c r="J602" i="4"/>
  <c r="D603" i="4"/>
  <c r="E603" i="4"/>
  <c r="I603" i="4"/>
  <c r="J603" i="4"/>
  <c r="F603" i="4"/>
  <c r="H603" i="4"/>
  <c r="G603" i="4"/>
  <c r="D604" i="4"/>
  <c r="F604" i="4"/>
  <c r="E604" i="4"/>
  <c r="D605" i="4"/>
  <c r="F605" i="4"/>
  <c r="E605" i="4"/>
  <c r="I605" i="4"/>
  <c r="J605" i="4"/>
  <c r="D606" i="4"/>
  <c r="E606" i="4"/>
  <c r="F606" i="4"/>
  <c r="D607" i="4"/>
  <c r="G607" i="4"/>
  <c r="E607" i="4"/>
  <c r="F607" i="4"/>
  <c r="H607" i="4"/>
  <c r="D608" i="4"/>
  <c r="F608" i="4"/>
  <c r="E608" i="4"/>
  <c r="D609" i="4"/>
  <c r="F609" i="4"/>
  <c r="E609" i="4"/>
  <c r="I609" i="4"/>
  <c r="J609" i="4"/>
  <c r="D610" i="4"/>
  <c r="F610" i="4"/>
  <c r="G610" i="4"/>
  <c r="E610" i="4"/>
  <c r="I610" i="4"/>
  <c r="J610" i="4"/>
  <c r="D611" i="4"/>
  <c r="F611" i="4"/>
  <c r="E611" i="4"/>
  <c r="I611" i="4"/>
  <c r="J611" i="4"/>
  <c r="D612" i="4"/>
  <c r="F612" i="4"/>
  <c r="E612" i="4"/>
  <c r="D613" i="4"/>
  <c r="F613" i="4"/>
  <c r="E613" i="4"/>
  <c r="I613" i="4"/>
  <c r="J613" i="4"/>
  <c r="D614" i="4"/>
  <c r="F614" i="4"/>
  <c r="E614" i="4"/>
  <c r="I614" i="4"/>
  <c r="J614" i="4"/>
  <c r="D615" i="4"/>
  <c r="I615" i="4"/>
  <c r="J615" i="4"/>
  <c r="E615" i="4"/>
  <c r="D616" i="4"/>
  <c r="F616" i="4"/>
  <c r="E616" i="4"/>
  <c r="D617" i="4"/>
  <c r="F617" i="4"/>
  <c r="E617" i="4"/>
  <c r="I617" i="4"/>
  <c r="J617" i="4"/>
  <c r="D618" i="4"/>
  <c r="E618" i="4"/>
  <c r="I618" i="4"/>
  <c r="J618" i="4"/>
  <c r="F618" i="4"/>
  <c r="G618" i="4"/>
  <c r="D619" i="4"/>
  <c r="E619" i="4"/>
  <c r="F619" i="4"/>
  <c r="H619" i="4"/>
  <c r="G619" i="4"/>
  <c r="I619" i="4"/>
  <c r="J619" i="4"/>
  <c r="D620" i="4"/>
  <c r="F620" i="4"/>
  <c r="E620" i="4"/>
  <c r="D621" i="4"/>
  <c r="F621" i="4"/>
  <c r="E621" i="4"/>
  <c r="I621" i="4"/>
  <c r="J621" i="4"/>
  <c r="D622" i="4"/>
  <c r="E622" i="4"/>
  <c r="D623" i="4"/>
  <c r="G623" i="4"/>
  <c r="E623" i="4"/>
  <c r="I623" i="4"/>
  <c r="J623" i="4"/>
  <c r="F623" i="4"/>
  <c r="H623" i="4"/>
  <c r="D624" i="4"/>
  <c r="F624" i="4"/>
  <c r="E624" i="4"/>
  <c r="D625" i="4"/>
  <c r="F625" i="4"/>
  <c r="E625" i="4"/>
  <c r="D626" i="4"/>
  <c r="F626" i="4"/>
  <c r="G626" i="4"/>
  <c r="E626" i="4"/>
  <c r="I626" i="4"/>
  <c r="J626" i="4"/>
  <c r="D627" i="4"/>
  <c r="F627" i="4"/>
  <c r="E627" i="4"/>
  <c r="I627" i="4"/>
  <c r="J627" i="4"/>
  <c r="D628" i="4"/>
  <c r="F628" i="4"/>
  <c r="E628" i="4"/>
  <c r="D629" i="4"/>
  <c r="F629" i="4"/>
  <c r="E629" i="4"/>
  <c r="I629" i="4"/>
  <c r="J629" i="4"/>
  <c r="D630" i="4"/>
  <c r="G630" i="4"/>
  <c r="E630" i="4"/>
  <c r="I630" i="4"/>
  <c r="J630" i="4"/>
  <c r="F630" i="4"/>
  <c r="D631" i="4"/>
  <c r="E631" i="4"/>
  <c r="D632" i="4"/>
  <c r="F632" i="4"/>
  <c r="E632" i="4"/>
  <c r="D633" i="4"/>
  <c r="F633" i="4"/>
  <c r="E633" i="4"/>
  <c r="I633" i="4"/>
  <c r="J633" i="4"/>
  <c r="D634" i="4"/>
  <c r="F634" i="4"/>
  <c r="G634" i="4"/>
  <c r="E634" i="4"/>
  <c r="I634" i="4"/>
  <c r="J634" i="4"/>
  <c r="D635" i="4"/>
  <c r="E635" i="4"/>
  <c r="I635" i="4"/>
  <c r="J635" i="4"/>
  <c r="F635" i="4"/>
  <c r="H635" i="4"/>
  <c r="G635" i="4"/>
  <c r="D636" i="4"/>
  <c r="F636" i="4"/>
  <c r="E636" i="4"/>
  <c r="D637" i="4"/>
  <c r="F637" i="4"/>
  <c r="E637" i="4"/>
  <c r="I637" i="4"/>
  <c r="J637" i="4"/>
  <c r="V5" i="1"/>
  <c r="V6" i="1"/>
  <c r="AE19" i="1" s="1"/>
  <c r="V7" i="1"/>
  <c r="F286" i="1"/>
  <c r="F63" i="1"/>
  <c r="F64" i="1"/>
  <c r="G64" i="1" s="1"/>
  <c r="J64" i="1" s="1"/>
  <c r="F65" i="1"/>
  <c r="F68" i="1"/>
  <c r="E75" i="1"/>
  <c r="F75" i="1" s="1"/>
  <c r="E76" i="1"/>
  <c r="F76" i="1" s="1"/>
  <c r="E77" i="1"/>
  <c r="F77" i="1" s="1"/>
  <c r="E78" i="1"/>
  <c r="F78" i="1" s="1"/>
  <c r="E79" i="1"/>
  <c r="F79" i="1" s="1"/>
  <c r="E80" i="1"/>
  <c r="F80" i="1" s="1"/>
  <c r="E81" i="1"/>
  <c r="F81" i="1" s="1"/>
  <c r="G81" i="1" s="1"/>
  <c r="J81" i="1" s="1"/>
  <c r="E82" i="1"/>
  <c r="F82" i="1" s="1"/>
  <c r="E84" i="1"/>
  <c r="F84" i="1" s="1"/>
  <c r="E85" i="1"/>
  <c r="F85" i="1" s="1"/>
  <c r="W85" i="1" s="1"/>
  <c r="E86" i="1"/>
  <c r="F86" i="1" s="1"/>
  <c r="G86" i="1" s="1"/>
  <c r="J86" i="1" s="1"/>
  <c r="E87" i="1"/>
  <c r="F87" i="1" s="1"/>
  <c r="E88" i="1"/>
  <c r="F88" i="1" s="1"/>
  <c r="E89" i="1"/>
  <c r="F89" i="1" s="1"/>
  <c r="G89" i="1" s="1"/>
  <c r="J89" i="1" s="1"/>
  <c r="E90" i="1"/>
  <c r="F90" i="1" s="1"/>
  <c r="E92" i="1"/>
  <c r="F92" i="1" s="1"/>
  <c r="E93" i="1"/>
  <c r="F93" i="1" s="1"/>
  <c r="F111" i="1"/>
  <c r="G111" i="1" s="1"/>
  <c r="K111" i="1" s="1"/>
  <c r="F112" i="1"/>
  <c r="W112" i="1" s="1"/>
  <c r="F114" i="1"/>
  <c r="E287" i="1"/>
  <c r="F287" i="1" s="1"/>
  <c r="W287" i="1" s="1"/>
  <c r="E380" i="1"/>
  <c r="F380" i="1" s="1"/>
  <c r="E411" i="1"/>
  <c r="F411" i="1" s="1"/>
  <c r="E412" i="1"/>
  <c r="F412" i="1" s="1"/>
  <c r="E413" i="1"/>
  <c r="F413" i="1" s="1"/>
  <c r="E414" i="1"/>
  <c r="F414" i="1" s="1"/>
  <c r="W414" i="1" s="1"/>
  <c r="F429" i="1"/>
  <c r="G429" i="1" s="1"/>
  <c r="K429" i="1" s="1"/>
  <c r="E500" i="1"/>
  <c r="F500" i="1" s="1"/>
  <c r="E501" i="1"/>
  <c r="F501" i="1" s="1"/>
  <c r="G501" i="1" s="1"/>
  <c r="K501" i="1" s="1"/>
  <c r="E502" i="1"/>
  <c r="F502" i="1" s="1"/>
  <c r="E503" i="1"/>
  <c r="F503" i="1" s="1"/>
  <c r="E504" i="1"/>
  <c r="F504" i="1" s="1"/>
  <c r="W504" i="1" s="1"/>
  <c r="E505" i="1"/>
  <c r="F505" i="1" s="1"/>
  <c r="E506" i="1"/>
  <c r="F506" i="1" s="1"/>
  <c r="E507" i="1"/>
  <c r="F507" i="1" s="1"/>
  <c r="G507" i="1" s="1"/>
  <c r="K507" i="1" s="1"/>
  <c r="E508" i="1"/>
  <c r="F508" i="1" s="1"/>
  <c r="W508" i="1" s="1"/>
  <c r="E509" i="1"/>
  <c r="F509" i="1" s="1"/>
  <c r="G509" i="1" s="1"/>
  <c r="K509" i="1" s="1"/>
  <c r="E510" i="1"/>
  <c r="F510" i="1" s="1"/>
  <c r="E511" i="1"/>
  <c r="F511" i="1" s="1"/>
  <c r="E512" i="1"/>
  <c r="F512" i="1" s="1"/>
  <c r="F540" i="1"/>
  <c r="G540" i="1" s="1"/>
  <c r="K540" i="1" s="1"/>
  <c r="F542" i="1"/>
  <c r="G542" i="1" s="1"/>
  <c r="E543" i="1"/>
  <c r="F543" i="1" s="1"/>
  <c r="G543" i="1" s="1"/>
  <c r="K543" i="1" s="1"/>
  <c r="E546" i="1"/>
  <c r="F546" i="1" s="1"/>
  <c r="G546" i="1" s="1"/>
  <c r="K546" i="1" s="1"/>
  <c r="E547" i="1"/>
  <c r="F547" i="1" s="1"/>
  <c r="G547" i="1" s="1"/>
  <c r="K547" i="1" s="1"/>
  <c r="E568" i="1"/>
  <c r="F568" i="1" s="1"/>
  <c r="E570" i="1"/>
  <c r="F570" i="1" s="1"/>
  <c r="E571" i="1"/>
  <c r="F571" i="1" s="1"/>
  <c r="G571" i="1" s="1"/>
  <c r="K571" i="1" s="1"/>
  <c r="E572" i="1"/>
  <c r="F572" i="1" s="1"/>
  <c r="E577" i="1"/>
  <c r="F577" i="1" s="1"/>
  <c r="E578" i="1"/>
  <c r="F578" i="1" s="1"/>
  <c r="W578" i="1" s="1"/>
  <c r="E581" i="1"/>
  <c r="F581" i="1" s="1"/>
  <c r="G581" i="1" s="1"/>
  <c r="K581" i="1" s="1"/>
  <c r="E582" i="1"/>
  <c r="F582" i="1" s="1"/>
  <c r="F25" i="1"/>
  <c r="G25" i="1" s="1"/>
  <c r="H25" i="1" s="1"/>
  <c r="F26" i="1"/>
  <c r="G26" i="1" s="1"/>
  <c r="H26" i="1" s="1"/>
  <c r="F28" i="1"/>
  <c r="G28" i="1" s="1"/>
  <c r="H28" i="1" s="1"/>
  <c r="F31" i="1"/>
  <c r="G31" i="1" s="1"/>
  <c r="F32" i="1"/>
  <c r="G32" i="1" s="1"/>
  <c r="H32" i="1" s="1"/>
  <c r="F34" i="1"/>
  <c r="G34" i="1" s="1"/>
  <c r="H34" i="1" s="1"/>
  <c r="E39" i="1"/>
  <c r="F39" i="1" s="1"/>
  <c r="G39" i="1" s="1"/>
  <c r="H39" i="1" s="1"/>
  <c r="F43" i="1"/>
  <c r="G43" i="1" s="1"/>
  <c r="H43" i="1" s="1"/>
  <c r="F48" i="1"/>
  <c r="G48" i="1" s="1"/>
  <c r="E60" i="1"/>
  <c r="F60" i="1" s="1"/>
  <c r="P60" i="1" s="1"/>
  <c r="E235" i="1"/>
  <c r="F235" i="1" s="1"/>
  <c r="G235" i="1" s="1"/>
  <c r="H235" i="1" s="1"/>
  <c r="E477" i="1"/>
  <c r="F477" i="1" s="1"/>
  <c r="E514" i="1"/>
  <c r="F514" i="1" s="1"/>
  <c r="E516" i="1"/>
  <c r="F516" i="1" s="1"/>
  <c r="E513" i="1"/>
  <c r="F513" i="1" s="1"/>
  <c r="E515" i="1"/>
  <c r="F515" i="1" s="1"/>
  <c r="E517" i="1"/>
  <c r="F517" i="1" s="1"/>
  <c r="F284" i="1"/>
  <c r="F453" i="1"/>
  <c r="F465" i="1"/>
  <c r="E454" i="1"/>
  <c r="F454" i="1" s="1"/>
  <c r="P454" i="1" s="1"/>
  <c r="E471" i="1"/>
  <c r="F471" i="1" s="1"/>
  <c r="F722" i="1"/>
  <c r="F579" i="1"/>
  <c r="F565" i="1"/>
  <c r="G565" i="1" s="1"/>
  <c r="I565" i="1" s="1"/>
  <c r="F585" i="1"/>
  <c r="G585" i="1" s="1"/>
  <c r="I585" i="1" s="1"/>
  <c r="F583" i="1"/>
  <c r="G583" i="1" s="1"/>
  <c r="I583" i="1" s="1"/>
  <c r="F575" i="1"/>
  <c r="G575" i="1" s="1"/>
  <c r="I575" i="1" s="1"/>
  <c r="F549" i="1"/>
  <c r="G549" i="1" s="1"/>
  <c r="I549" i="1" s="1"/>
  <c r="F573" i="1"/>
  <c r="G573" i="1" s="1"/>
  <c r="I573" i="1" s="1"/>
  <c r="F557" i="1"/>
  <c r="G557" i="1" s="1"/>
  <c r="I557" i="1" s="1"/>
  <c r="E394" i="1"/>
  <c r="F394" i="1" s="1"/>
  <c r="G394" i="1" s="1"/>
  <c r="I394" i="1" s="1"/>
  <c r="F545" i="1"/>
  <c r="G545" i="1" s="1"/>
  <c r="F534" i="1"/>
  <c r="G534" i="1" s="1"/>
  <c r="I534" i="1" s="1"/>
  <c r="F532" i="1"/>
  <c r="G532" i="1" s="1"/>
  <c r="F478" i="1"/>
  <c r="G478" i="1" s="1"/>
  <c r="I478" i="1" s="1"/>
  <c r="F417" i="1"/>
  <c r="G417" i="1" s="1"/>
  <c r="I417" i="1" s="1"/>
  <c r="F105" i="1"/>
  <c r="G105" i="1" s="1"/>
  <c r="I105" i="1" s="1"/>
  <c r="F488" i="1"/>
  <c r="G488" i="1" s="1"/>
  <c r="F461" i="1"/>
  <c r="G461" i="1" s="1"/>
  <c r="I461" i="1" s="1"/>
  <c r="F283" i="1"/>
  <c r="G283" i="1"/>
  <c r="I283" i="1" s="1"/>
  <c r="F449" i="1"/>
  <c r="G449" i="1" s="1"/>
  <c r="I449" i="1" s="1"/>
  <c r="F281" i="1"/>
  <c r="G281" i="1" s="1"/>
  <c r="I281" i="1" s="1"/>
  <c r="F451" i="1"/>
  <c r="G451" i="1" s="1"/>
  <c r="I451" i="1" s="1"/>
  <c r="F257" i="1"/>
  <c r="F463" i="1"/>
  <c r="G463" i="1" s="1"/>
  <c r="I463" i="1" s="1"/>
  <c r="F218" i="1"/>
  <c r="G218" i="1" s="1"/>
  <c r="I218" i="1" s="1"/>
  <c r="F447" i="1"/>
  <c r="G447" i="1" s="1"/>
  <c r="I447" i="1" s="1"/>
  <c r="F383" i="1"/>
  <c r="G383" i="1" s="1"/>
  <c r="I383" i="1" s="1"/>
  <c r="F183" i="1"/>
  <c r="G183" i="1" s="1"/>
  <c r="F232" i="1"/>
  <c r="G232" i="1" s="1"/>
  <c r="F161" i="1"/>
  <c r="G161" i="1"/>
  <c r="I161" i="1" s="1"/>
  <c r="F475" i="1"/>
  <c r="G475" i="1" s="1"/>
  <c r="I475" i="1" s="1"/>
  <c r="F473" i="1"/>
  <c r="G473" i="1" s="1"/>
  <c r="I473" i="1" s="1"/>
  <c r="E460" i="1"/>
  <c r="F460" i="1" s="1"/>
  <c r="G460" i="1" s="1"/>
  <c r="F173" i="1"/>
  <c r="F470" i="1"/>
  <c r="G470" i="1" s="1"/>
  <c r="I470" i="1" s="1"/>
  <c r="F484" i="1"/>
  <c r="G484" i="1" s="1"/>
  <c r="I484" i="1" s="1"/>
  <c r="F392" i="1"/>
  <c r="G392" i="1" s="1"/>
  <c r="I392" i="1" s="1"/>
  <c r="F325" i="1"/>
  <c r="G325" i="1" s="1"/>
  <c r="I325" i="1" s="1"/>
  <c r="F441" i="1"/>
  <c r="G441" i="1" s="1"/>
  <c r="I441" i="1" s="1"/>
  <c r="F486" i="1"/>
  <c r="G486" i="1" s="1"/>
  <c r="I486" i="1" s="1"/>
  <c r="F213" i="1"/>
  <c r="G213" i="1" s="1"/>
  <c r="I213" i="1" s="1"/>
  <c r="F186" i="1"/>
  <c r="G186" i="1" s="1"/>
  <c r="I186" i="1" s="1"/>
  <c r="F296" i="1"/>
  <c r="F207" i="1"/>
  <c r="G207" i="1" s="1"/>
  <c r="I207" i="1" s="1"/>
  <c r="F361" i="1"/>
  <c r="G361" i="1" s="1"/>
  <c r="I361" i="1" s="1"/>
  <c r="F368" i="1"/>
  <c r="G368" i="1" s="1"/>
  <c r="I368" i="1" s="1"/>
  <c r="F246" i="1"/>
  <c r="P246" i="1" s="1"/>
  <c r="F421" i="1"/>
  <c r="F194" i="1"/>
  <c r="G194" i="1" s="1"/>
  <c r="I194" i="1" s="1"/>
  <c r="F189" i="1"/>
  <c r="G189" i="1" s="1"/>
  <c r="I189" i="1" s="1"/>
  <c r="F192" i="1"/>
  <c r="G192" i="1" s="1"/>
  <c r="I192" i="1" s="1"/>
  <c r="F143" i="1"/>
  <c r="G143" i="1" s="1"/>
  <c r="I143" i="1" s="1"/>
  <c r="F326" i="1"/>
  <c r="F241" i="1"/>
  <c r="G241" i="1" s="1"/>
  <c r="I241" i="1" s="1"/>
  <c r="F118" i="1"/>
  <c r="P118" i="1" s="1"/>
  <c r="F303" i="1"/>
  <c r="G303" i="1" s="1"/>
  <c r="I303" i="1" s="1"/>
  <c r="F179" i="1"/>
  <c r="G179" i="1" s="1"/>
  <c r="I179" i="1" s="1"/>
  <c r="F262" i="1"/>
  <c r="F312" i="1"/>
  <c r="G312" i="1" s="1"/>
  <c r="I312" i="1" s="1"/>
  <c r="F310" i="1"/>
  <c r="G310" i="1" s="1"/>
  <c r="I310" i="1" s="1"/>
  <c r="F230" i="1"/>
  <c r="F116" i="1"/>
  <c r="G116" i="1" s="1"/>
  <c r="I116" i="1" s="1"/>
  <c r="F390" i="1"/>
  <c r="G390" i="1" s="1"/>
  <c r="I390" i="1" s="1"/>
  <c r="F153" i="1"/>
  <c r="P153" i="1" s="1"/>
  <c r="F288" i="1"/>
  <c r="F389" i="1"/>
  <c r="G389" i="1" s="1"/>
  <c r="I389" i="1" s="1"/>
  <c r="F266" i="1"/>
  <c r="G266" i="1" s="1"/>
  <c r="I266" i="1" s="1"/>
  <c r="F238" i="1"/>
  <c r="G238" i="1" s="1"/>
  <c r="I238" i="1" s="1"/>
  <c r="F335" i="1"/>
  <c r="F322" i="1"/>
  <c r="G322" i="1" s="1"/>
  <c r="I322" i="1" s="1"/>
  <c r="F272" i="1"/>
  <c r="E468" i="1"/>
  <c r="F468" i="1" s="1"/>
  <c r="G468" i="1" s="1"/>
  <c r="I468" i="1" s="1"/>
  <c r="F205" i="1"/>
  <c r="G205" i="1"/>
  <c r="I205" i="1" s="1"/>
  <c r="F373" i="1"/>
  <c r="G373" i="1" s="1"/>
  <c r="I373" i="1" s="1"/>
  <c r="F321" i="1"/>
  <c r="G321" i="1" s="1"/>
  <c r="I321" i="1" s="1"/>
  <c r="F346" i="1"/>
  <c r="G346" i="1" s="1"/>
  <c r="I346" i="1" s="1"/>
  <c r="F202" i="1"/>
  <c r="G202" i="1" s="1"/>
  <c r="I202" i="1" s="1"/>
  <c r="F166" i="1"/>
  <c r="G166" i="1" s="1"/>
  <c r="I166" i="1" s="1"/>
  <c r="F220" i="1"/>
  <c r="G220" i="1" s="1"/>
  <c r="I220" i="1" s="1"/>
  <c r="F168" i="1"/>
  <c r="G168" i="1" s="1"/>
  <c r="I168" i="1" s="1"/>
  <c r="F169" i="1"/>
  <c r="G169" i="1" s="1"/>
  <c r="I169" i="1" s="1"/>
  <c r="F162" i="1"/>
  <c r="G162" i="1"/>
  <c r="F349" i="1"/>
  <c r="F177" i="1"/>
  <c r="G177" i="1" s="1"/>
  <c r="I177" i="1" s="1"/>
  <c r="F165" i="1"/>
  <c r="G165" i="1" s="1"/>
  <c r="I165" i="1" s="1"/>
  <c r="F277" i="1"/>
  <c r="G277" i="1" s="1"/>
  <c r="I277" i="1" s="1"/>
  <c r="F437" i="1"/>
  <c r="G437" i="1" s="1"/>
  <c r="I437" i="1" s="1"/>
  <c r="F270" i="1"/>
  <c r="G270" i="1" s="1"/>
  <c r="I270" i="1" s="1"/>
  <c r="F234" i="1"/>
  <c r="G234" i="1" s="1"/>
  <c r="I234" i="1" s="1"/>
  <c r="F419" i="1"/>
  <c r="F367" i="1"/>
  <c r="G367" i="1" s="1"/>
  <c r="I367" i="1" s="1"/>
  <c r="F393" i="1"/>
  <c r="G393" i="1" s="1"/>
  <c r="I393" i="1" s="1"/>
  <c r="F129" i="1"/>
  <c r="G129" i="1" s="1"/>
  <c r="I129" i="1" s="1"/>
  <c r="F123" i="1"/>
  <c r="G123" i="1" s="1"/>
  <c r="I123" i="1" s="1"/>
  <c r="F208" i="1"/>
  <c r="G208" i="1" s="1"/>
  <c r="I208" i="1" s="1"/>
  <c r="F229" i="1"/>
  <c r="F247" i="1"/>
  <c r="G247" i="1" s="1"/>
  <c r="I247" i="1" s="1"/>
  <c r="F223" i="1"/>
  <c r="G223" i="1" s="1"/>
  <c r="I223" i="1" s="1"/>
  <c r="F302" i="1"/>
  <c r="G302" i="1" s="1"/>
  <c r="I302" i="1" s="1"/>
  <c r="F252" i="1"/>
  <c r="G252" i="1" s="1"/>
  <c r="F273" i="1"/>
  <c r="G273" i="1" s="1"/>
  <c r="I273" i="1" s="1"/>
  <c r="F358" i="1"/>
  <c r="G358" i="1" s="1"/>
  <c r="I358" i="1" s="1"/>
  <c r="F301" i="1"/>
  <c r="G301" i="1" s="1"/>
  <c r="I301" i="1" s="1"/>
  <c r="F422" i="1"/>
  <c r="G422" i="1" s="1"/>
  <c r="I422" i="1" s="1"/>
  <c r="F309" i="1"/>
  <c r="G309" i="1" s="1"/>
  <c r="I309" i="1" s="1"/>
  <c r="F369" i="1"/>
  <c r="G369" i="1" s="1"/>
  <c r="I369" i="1" s="1"/>
  <c r="F145" i="1"/>
  <c r="G145" i="1" s="1"/>
  <c r="I145" i="1" s="1"/>
  <c r="F127" i="1"/>
  <c r="P127" i="1" s="1"/>
  <c r="F401" i="1"/>
  <c r="G401" i="1" s="1"/>
  <c r="I401" i="1" s="1"/>
  <c r="F275" i="1"/>
  <c r="G275" i="1" s="1"/>
  <c r="I275" i="1" s="1"/>
  <c r="F333" i="1"/>
  <c r="G333" i="1" s="1"/>
  <c r="I333" i="1" s="1"/>
  <c r="F152" i="1"/>
  <c r="G152" i="1" s="1"/>
  <c r="I152" i="1" s="1"/>
  <c r="G138" i="1"/>
  <c r="F362" i="1"/>
  <c r="F439" i="1"/>
  <c r="F119" i="1"/>
  <c r="F191" i="1"/>
  <c r="G191" i="1" s="1"/>
  <c r="I191" i="1" s="1"/>
  <c r="E101" i="1"/>
  <c r="F101" i="1" s="1"/>
  <c r="F163" i="1"/>
  <c r="G163" i="1" s="1"/>
  <c r="I163" i="1" s="1"/>
  <c r="F332" i="1"/>
  <c r="G332" i="1" s="1"/>
  <c r="I332" i="1" s="1"/>
  <c r="E99" i="1"/>
  <c r="F99" i="1" s="1"/>
  <c r="P99" i="1" s="1"/>
  <c r="F181" i="1"/>
  <c r="G181" i="1" s="1"/>
  <c r="I181" i="1" s="1"/>
  <c r="F239" i="1"/>
  <c r="G239" i="1" s="1"/>
  <c r="I239" i="1" s="1"/>
  <c r="F226" i="1"/>
  <c r="G226" i="1" s="1"/>
  <c r="F175" i="1"/>
  <c r="F126" i="1"/>
  <c r="G126" i="1" s="1"/>
  <c r="I126" i="1" s="1"/>
  <c r="F120" i="1"/>
  <c r="G120" i="1" s="1"/>
  <c r="I120" i="1" s="1"/>
  <c r="F131" i="1"/>
  <c r="G131" i="1" s="1"/>
  <c r="I131" i="1" s="1"/>
  <c r="F289" i="1"/>
  <c r="F374" i="1"/>
  <c r="G374" i="1" s="1"/>
  <c r="I374" i="1" s="1"/>
  <c r="E102" i="1"/>
  <c r="F102" i="1" s="1"/>
  <c r="G102" i="1" s="1"/>
  <c r="I102" i="1" s="1"/>
  <c r="F97" i="1"/>
  <c r="G97" i="1" s="1"/>
  <c r="I97" i="1" s="1"/>
  <c r="F132" i="1"/>
  <c r="G132" i="1" s="1"/>
  <c r="I132" i="1" s="1"/>
  <c r="E100" i="1"/>
  <c r="F100" i="1" s="1"/>
  <c r="G100" i="1" s="1"/>
  <c r="I100" i="1" s="1"/>
  <c r="E45" i="1"/>
  <c r="F45" i="1" s="1"/>
  <c r="G45" i="1" s="1"/>
  <c r="I45" i="1" s="1"/>
  <c r="F54" i="1"/>
  <c r="G54" i="1"/>
  <c r="F55" i="1"/>
  <c r="G55" i="1" s="1"/>
  <c r="I55" i="1" s="1"/>
  <c r="E58" i="1"/>
  <c r="F58" i="1" s="1"/>
  <c r="G58" i="1" s="1"/>
  <c r="I58" i="1" s="1"/>
  <c r="F57" i="1"/>
  <c r="G57" i="1" s="1"/>
  <c r="I57" i="1" s="1"/>
  <c r="E30" i="1"/>
  <c r="F30" i="1" s="1"/>
  <c r="T376" i="1"/>
  <c r="T184" i="1"/>
  <c r="T477" i="1"/>
  <c r="T514" i="1"/>
  <c r="T480" i="1"/>
  <c r="T516" i="1"/>
  <c r="T513" i="1"/>
  <c r="T515" i="1"/>
  <c r="T517" i="1"/>
  <c r="T284" i="1"/>
  <c r="T285" i="1"/>
  <c r="T453" i="1"/>
  <c r="T465" i="1"/>
  <c r="T454" i="1"/>
  <c r="T471" i="1"/>
  <c r="T920" i="1"/>
  <c r="T722" i="1"/>
  <c r="T733" i="1"/>
  <c r="T743" i="1"/>
  <c r="F91" i="1"/>
  <c r="G91" i="1" s="1"/>
  <c r="I91" i="1" s="1"/>
  <c r="C17" i="1"/>
  <c r="Q897" i="1"/>
  <c r="Q883" i="1"/>
  <c r="Q881" i="1"/>
  <c r="Q899" i="1"/>
  <c r="Q886" i="1"/>
  <c r="Q900" i="1"/>
  <c r="Q896" i="1"/>
  <c r="Q889" i="1"/>
  <c r="Q891" i="1"/>
  <c r="Q880" i="1"/>
  <c r="Q885" i="1"/>
  <c r="Q884" i="1"/>
  <c r="Q882" i="1"/>
  <c r="Q888" i="1"/>
  <c r="Q868" i="1"/>
  <c r="Q858" i="1"/>
  <c r="Q874" i="1"/>
  <c r="Q853" i="1"/>
  <c r="Q850" i="1"/>
  <c r="Q855" i="1"/>
  <c r="Q862" i="1"/>
  <c r="Q847" i="1"/>
  <c r="Q852" i="1"/>
  <c r="Q848" i="1"/>
  <c r="Q854" i="1"/>
  <c r="Q851" i="1"/>
  <c r="Q843" i="1"/>
  <c r="Q849" i="1"/>
  <c r="Q856" i="1"/>
  <c r="Q807" i="1"/>
  <c r="Q838" i="1"/>
  <c r="Q833" i="1"/>
  <c r="Q819" i="1"/>
  <c r="Q817" i="1"/>
  <c r="Q832" i="1"/>
  <c r="Q857" i="1"/>
  <c r="Q836" i="1"/>
  <c r="Q818" i="1"/>
  <c r="Q837" i="1"/>
  <c r="Q830" i="1"/>
  <c r="Q769" i="1"/>
  <c r="Q815" i="1"/>
  <c r="Q812" i="1"/>
  <c r="Q814" i="1"/>
  <c r="Q834" i="1"/>
  <c r="Q808" i="1"/>
  <c r="Q782" i="1"/>
  <c r="Q806" i="1"/>
  <c r="Q816" i="1"/>
  <c r="Q810" i="1"/>
  <c r="Q763" i="1"/>
  <c r="Q795" i="1"/>
  <c r="Q823" i="1"/>
  <c r="Q794" i="1"/>
  <c r="Q788" i="1"/>
  <c r="Q824" i="1"/>
  <c r="Q768" i="1"/>
  <c r="Q790" i="1"/>
  <c r="Q789" i="1"/>
  <c r="Q771" i="1"/>
  <c r="Q802" i="1"/>
  <c r="Q840" i="1"/>
  <c r="Q827" i="1"/>
  <c r="Q831" i="1"/>
  <c r="Q792" i="1"/>
  <c r="Q756" i="1"/>
  <c r="Q777" i="1"/>
  <c r="Q765" i="1"/>
  <c r="Q791" i="1"/>
  <c r="Q759" i="1"/>
  <c r="Q787" i="1"/>
  <c r="Q813" i="1"/>
  <c r="Q798" i="1"/>
  <c r="Q785" i="1"/>
  <c r="Q825" i="1"/>
  <c r="Q801" i="1"/>
  <c r="Q796" i="1"/>
  <c r="Q775" i="1"/>
  <c r="Q752" i="1"/>
  <c r="Q839" i="1"/>
  <c r="Q767" i="1"/>
  <c r="Q822" i="1"/>
  <c r="Q749" i="1"/>
  <c r="Q741" i="1"/>
  <c r="Q739" i="1"/>
  <c r="Q748" i="1"/>
  <c r="Q732" i="1"/>
  <c r="Q735" i="1"/>
  <c r="Q797" i="1"/>
  <c r="Q776" i="1"/>
  <c r="Q764" i="1"/>
  <c r="Q720" i="1"/>
  <c r="Q770" i="1"/>
  <c r="Q731" i="1"/>
  <c r="Q746" i="1"/>
  <c r="Q728" i="1"/>
  <c r="Q784" i="1"/>
  <c r="Q766" i="1"/>
  <c r="Q736" i="1"/>
  <c r="Q758" i="1"/>
  <c r="Q809" i="1"/>
  <c r="Q698" i="1"/>
  <c r="Q772" i="1"/>
  <c r="Q727" i="1"/>
  <c r="Q744" i="1"/>
  <c r="Q760" i="1"/>
  <c r="Q734" i="1"/>
  <c r="Q740" i="1"/>
  <c r="Q692" i="1"/>
  <c r="Q676" i="1"/>
  <c r="Q693" i="1"/>
  <c r="Q726" i="1"/>
  <c r="Q742" i="1"/>
  <c r="Q700" i="1"/>
  <c r="Q647" i="1"/>
  <c r="Q655" i="1"/>
  <c r="Q689" i="1"/>
  <c r="Q688" i="1"/>
  <c r="Q708" i="1"/>
  <c r="Q670" i="1"/>
  <c r="Q653" i="1"/>
  <c r="Q699" i="1"/>
  <c r="Q679" i="1"/>
  <c r="Q650" i="1"/>
  <c r="Q696" i="1"/>
  <c r="Q690" i="1"/>
  <c r="Q669" i="1"/>
  <c r="Q667" i="1"/>
  <c r="Q691" i="1"/>
  <c r="Q680" i="1"/>
  <c r="Q687" i="1"/>
  <c r="Q706" i="1"/>
  <c r="Q737" i="1"/>
  <c r="Q686" i="1"/>
  <c r="Q649" i="1"/>
  <c r="Q646" i="1"/>
  <c r="Q654" i="1"/>
  <c r="Q638" i="1"/>
  <c r="Q651" i="1"/>
  <c r="Q685" i="1"/>
  <c r="Q677" i="1"/>
  <c r="Q666" i="1"/>
  <c r="Q684" i="1"/>
  <c r="Q661" i="1"/>
  <c r="Q714" i="1"/>
  <c r="Q705" i="1"/>
  <c r="Q707" i="1"/>
  <c r="Q644" i="1"/>
  <c r="Q675" i="1"/>
  <c r="Q601" i="1"/>
  <c r="Q642" i="1"/>
  <c r="Q645" i="1"/>
  <c r="Q697" i="1"/>
  <c r="Q695" i="1"/>
  <c r="Q725" i="1"/>
  <c r="Q682" i="1"/>
  <c r="Q643" i="1"/>
  <c r="Q620" i="1"/>
  <c r="Q656" i="1"/>
  <c r="Q637" i="1"/>
  <c r="Q652" i="1"/>
  <c r="Q609" i="1"/>
  <c r="Q660" i="1"/>
  <c r="Q636" i="1"/>
  <c r="Q606" i="1"/>
  <c r="Q579" i="1"/>
  <c r="Q641" i="1"/>
  <c r="Q640" i="1"/>
  <c r="Q626" i="1"/>
  <c r="Q614" i="1"/>
  <c r="Q683" i="1"/>
  <c r="Q607" i="1"/>
  <c r="Q618" i="1"/>
  <c r="Q639" i="1"/>
  <c r="Q619" i="1"/>
  <c r="Q648" i="1"/>
  <c r="Q595" i="1"/>
  <c r="Q593" i="1"/>
  <c r="Q592" i="1"/>
  <c r="Q548" i="1"/>
  <c r="Q552" i="1"/>
  <c r="Q604" i="1"/>
  <c r="Q584" i="1"/>
  <c r="Q565" i="1"/>
  <c r="Q576" i="1"/>
  <c r="Q585" i="1"/>
  <c r="Q594" i="1"/>
  <c r="Q561" i="1"/>
  <c r="Q562" i="1"/>
  <c r="Q528" i="1"/>
  <c r="Q596" i="1"/>
  <c r="Q583" i="1"/>
  <c r="Q608" i="1"/>
  <c r="Q575" i="1"/>
  <c r="Q580" i="1"/>
  <c r="Q554" i="1"/>
  <c r="Q544" i="1"/>
  <c r="Q564" i="1"/>
  <c r="Q556" i="1"/>
  <c r="Q555" i="1"/>
  <c r="Q574" i="1"/>
  <c r="Q549" i="1"/>
  <c r="Q550" i="1"/>
  <c r="Q519" i="1"/>
  <c r="Q566" i="1"/>
  <c r="Q558" i="1"/>
  <c r="Q553" i="1"/>
  <c r="Q573" i="1"/>
  <c r="Q518" i="1"/>
  <c r="Q569" i="1"/>
  <c r="Q538" i="1"/>
  <c r="Q567" i="1"/>
  <c r="Q523" i="1"/>
  <c r="Q557" i="1"/>
  <c r="Q527" i="1"/>
  <c r="Q530" i="1"/>
  <c r="Q520" i="1"/>
  <c r="Q529" i="1"/>
  <c r="Q499" i="1"/>
  <c r="Q551" i="1"/>
  <c r="Q521" i="1"/>
  <c r="Q394" i="1"/>
  <c r="Q545" i="1"/>
  <c r="Q533" i="1"/>
  <c r="Q526" i="1"/>
  <c r="Q522" i="1"/>
  <c r="Q531" i="1"/>
  <c r="Q563" i="1"/>
  <c r="Q525" i="1"/>
  <c r="Q541" i="1"/>
  <c r="Q534" i="1"/>
  <c r="Q474" i="1"/>
  <c r="Q496" i="1"/>
  <c r="Q532" i="1"/>
  <c r="Q478" i="1"/>
  <c r="Q417" i="1"/>
  <c r="Q524" i="1"/>
  <c r="Q442" i="1"/>
  <c r="Q452" i="1"/>
  <c r="Q456" i="1"/>
  <c r="Q323" i="1"/>
  <c r="Q494" i="1"/>
  <c r="Q105" i="1"/>
  <c r="Q488" i="1"/>
  <c r="Q461" i="1"/>
  <c r="Q317" i="1"/>
  <c r="Q459" i="1"/>
  <c r="Q495" i="1"/>
  <c r="Q336" i="1"/>
  <c r="Q482" i="1"/>
  <c r="Q432" i="1"/>
  <c r="Q476" i="1"/>
  <c r="Q283" i="1"/>
  <c r="Q449" i="1"/>
  <c r="Q462" i="1"/>
  <c r="Q479" i="1"/>
  <c r="Q485" i="1"/>
  <c r="Q448" i="1"/>
  <c r="Q386" i="1"/>
  <c r="Q382" i="1"/>
  <c r="Q472" i="1"/>
  <c r="Q443" i="1"/>
  <c r="Q329" i="1"/>
  <c r="Q445" i="1"/>
  <c r="Q457" i="1"/>
  <c r="Q281" i="1"/>
  <c r="Q451" i="1"/>
  <c r="Q257" i="1"/>
  <c r="Q464" i="1"/>
  <c r="Q219" i="1"/>
  <c r="Q481" i="1"/>
  <c r="Q209" i="1"/>
  <c r="Q444" i="1"/>
  <c r="Q497" i="1"/>
  <c r="Q490" i="1"/>
  <c r="Q407" i="1"/>
  <c r="Q446" i="1"/>
  <c r="Q423" i="1"/>
  <c r="Q463" i="1"/>
  <c r="Q218" i="1"/>
  <c r="Q297" i="1"/>
  <c r="Q409" i="1"/>
  <c r="Q141" i="1"/>
  <c r="Q447" i="1"/>
  <c r="Q383" i="1"/>
  <c r="Q396" i="1"/>
  <c r="Q183" i="1"/>
  <c r="Q221" i="1"/>
  <c r="Q171" i="1"/>
  <c r="Q232" i="1"/>
  <c r="Q161" i="1"/>
  <c r="Q493" i="1"/>
  <c r="Q434" i="1"/>
  <c r="Q428" i="1"/>
  <c r="Q379" i="1"/>
  <c r="Q359" i="1"/>
  <c r="Q475" i="1"/>
  <c r="Q450" i="1"/>
  <c r="Q398" i="1"/>
  <c r="Q473" i="1"/>
  <c r="Q352" i="1"/>
  <c r="Q469" i="1"/>
  <c r="Q356" i="1"/>
  <c r="Q460" i="1"/>
  <c r="Q427" i="1"/>
  <c r="Q348" i="1"/>
  <c r="Q341" i="1"/>
  <c r="Q489" i="1"/>
  <c r="Q355" i="1"/>
  <c r="Q173" i="1"/>
  <c r="Q387" i="1"/>
  <c r="Q180" i="1"/>
  <c r="Q397" i="1"/>
  <c r="Q304" i="1"/>
  <c r="Q206" i="1"/>
  <c r="Q147" i="1"/>
  <c r="Q236" i="1"/>
  <c r="Q385" i="1"/>
  <c r="Q316" i="1"/>
  <c r="Q233" i="1"/>
  <c r="Q364" i="1"/>
  <c r="Q337" i="1"/>
  <c r="Q253" i="1"/>
  <c r="Q470" i="1"/>
  <c r="Q418" i="1"/>
  <c r="Q342" i="1"/>
  <c r="Q484" i="1"/>
  <c r="Q392" i="1"/>
  <c r="Q325" i="1"/>
  <c r="Q254" i="1"/>
  <c r="Q311" i="1"/>
  <c r="Q441" i="1"/>
  <c r="Q433" i="1"/>
  <c r="Q486" i="1"/>
  <c r="Q318" i="1"/>
  <c r="Q293" i="1"/>
  <c r="Q164" i="1"/>
  <c r="Q305" i="1"/>
  <c r="Q213" i="1"/>
  <c r="Q186" i="1"/>
  <c r="Q217" i="1"/>
  <c r="Q370" i="1"/>
  <c r="I491" i="1"/>
  <c r="Q491" i="1"/>
  <c r="Q455" i="1"/>
  <c r="Q347" i="1"/>
  <c r="Q345" i="1"/>
  <c r="Q458" i="1"/>
  <c r="Q296" i="1"/>
  <c r="Q376" i="1"/>
  <c r="Q420" i="1"/>
  <c r="Q264" i="1"/>
  <c r="Q244" i="1"/>
  <c r="Q435" i="1"/>
  <c r="Q207" i="1"/>
  <c r="Q290" i="1"/>
  <c r="Q188" i="1"/>
  <c r="Q426" i="1"/>
  <c r="Q157" i="1"/>
  <c r="Q415" i="1"/>
  <c r="Q361" i="1"/>
  <c r="Q243" i="1"/>
  <c r="Q225" i="1"/>
  <c r="Q405" i="1"/>
  <c r="Q268" i="1"/>
  <c r="Q250" i="1"/>
  <c r="Q174" i="1"/>
  <c r="Q200" i="1"/>
  <c r="Q368" i="1"/>
  <c r="Q246" i="1"/>
  <c r="Q421" i="1"/>
  <c r="Q194" i="1"/>
  <c r="Q294" i="1"/>
  <c r="Q156" i="1"/>
  <c r="Q251" i="1"/>
  <c r="Q160" i="1"/>
  <c r="Q115" i="1"/>
  <c r="Q193" i="1"/>
  <c r="Q406" i="1"/>
  <c r="Q366" i="1"/>
  <c r="I388" i="1"/>
  <c r="Q388" i="1"/>
  <c r="Q189" i="1"/>
  <c r="Q404" i="1"/>
  <c r="Q216" i="1"/>
  <c r="I279" i="1"/>
  <c r="Q279" i="1"/>
  <c r="Q94" i="1"/>
  <c r="Q192" i="1"/>
  <c r="Q298" i="1"/>
  <c r="Q190" i="1"/>
  <c r="Q363" i="1"/>
  <c r="Q430" i="1"/>
  <c r="Q395" i="1"/>
  <c r="Q292" i="1"/>
  <c r="Q143" i="1"/>
  <c r="Q314" i="1"/>
  <c r="Q212" i="1"/>
  <c r="Q330" i="1"/>
  <c r="Q466" i="1"/>
  <c r="Q384" i="1"/>
  <c r="Q326" i="1"/>
  <c r="Q483" i="1"/>
  <c r="Q241" i="1"/>
  <c r="Q151" i="1"/>
  <c r="Q118" i="1"/>
  <c r="Q280" i="1"/>
  <c r="Q307" i="1"/>
  <c r="Q265" i="1"/>
  <c r="Q248" i="1"/>
  <c r="Q142" i="1"/>
  <c r="Q259" i="1"/>
  <c r="Q372" i="1"/>
  <c r="Q303" i="1"/>
  <c r="Q201" i="1"/>
  <c r="Q110" i="1"/>
  <c r="Q179" i="1"/>
  <c r="Q211" i="1"/>
  <c r="Q140" i="1"/>
  <c r="Q278" i="1"/>
  <c r="Q262" i="1"/>
  <c r="Q312" i="1"/>
  <c r="Q487" i="1"/>
  <c r="Q176" i="1"/>
  <c r="Q353" i="1"/>
  <c r="Q310" i="1"/>
  <c r="Q230" i="1"/>
  <c r="Q360" i="1"/>
  <c r="Q334" i="1"/>
  <c r="Q378" i="1"/>
  <c r="Q116" i="1"/>
  <c r="Q122" i="1"/>
  <c r="Q261" i="1"/>
  <c r="Q390" i="1"/>
  <c r="Q167" i="1"/>
  <c r="Q103" i="1"/>
  <c r="Q153" i="1"/>
  <c r="Q288" i="1"/>
  <c r="Q245" i="1"/>
  <c r="Q389" i="1"/>
  <c r="Q440" i="1"/>
  <c r="Q185" i="1"/>
  <c r="Q135" i="1"/>
  <c r="Q266" i="1"/>
  <c r="Q178" i="1"/>
  <c r="Q256" i="1"/>
  <c r="Q313" i="1"/>
  <c r="Q150" i="1"/>
  <c r="Q199" i="1"/>
  <c r="Q238" i="1"/>
  <c r="Q335" i="1"/>
  <c r="Q322" i="1"/>
  <c r="Q139" i="1"/>
  <c r="Q215" i="1"/>
  <c r="Q272" i="1"/>
  <c r="Q136" i="1"/>
  <c r="Q468" i="1"/>
  <c r="Q205" i="1"/>
  <c r="Q373" i="1"/>
  <c r="Q339" i="1"/>
  <c r="Q121" i="1"/>
  <c r="Q321" i="1"/>
  <c r="Q299" i="1"/>
  <c r="Q346" i="1"/>
  <c r="Q375" i="1"/>
  <c r="Q117" i="1"/>
  <c r="Q467" i="1"/>
  <c r="Q202" i="1"/>
  <c r="Q166" i="1"/>
  <c r="Q172" i="1"/>
  <c r="Q328" i="1"/>
  <c r="Q220" i="1"/>
  <c r="Q263" i="1"/>
  <c r="Q195" i="1"/>
  <c r="Q365" i="1"/>
  <c r="Q168" i="1"/>
  <c r="Q169" i="1"/>
  <c r="Q436" i="1"/>
  <c r="Q162" i="1"/>
  <c r="Q349" i="1"/>
  <c r="Q438" i="1"/>
  <c r="Q133" i="1"/>
  <c r="Q137" i="1"/>
  <c r="Q158" i="1"/>
  <c r="Q319" i="1"/>
  <c r="Q320" i="1"/>
  <c r="Q300" i="1"/>
  <c r="Q177" i="1"/>
  <c r="Q165" i="1"/>
  <c r="Q331" i="1"/>
  <c r="Q277" i="1"/>
  <c r="Q276" i="1"/>
  <c r="Q431" i="1"/>
  <c r="Q416" i="1"/>
  <c r="Q324" i="1"/>
  <c r="Q130" i="1"/>
  <c r="Q148" i="1"/>
  <c r="Q351" i="1"/>
  <c r="Q274" i="1"/>
  <c r="Q149" i="1"/>
  <c r="Q258" i="1"/>
  <c r="Q187" i="1"/>
  <c r="Q437" i="1"/>
  <c r="Q270" i="1"/>
  <c r="Q234" i="1"/>
  <c r="Q228" i="1"/>
  <c r="Q419" i="1"/>
  <c r="Q367" i="1"/>
  <c r="Q260" i="1"/>
  <c r="Q267" i="1"/>
  <c r="Q159" i="1"/>
  <c r="Q393" i="1"/>
  <c r="Q106" i="1"/>
  <c r="Q129" i="1"/>
  <c r="Q203" i="1"/>
  <c r="Q123" i="1"/>
  <c r="Q208" i="1"/>
  <c r="Q229" i="1"/>
  <c r="Q247" i="1"/>
  <c r="Q182" i="1"/>
  <c r="Q98" i="1"/>
  <c r="Q222" i="1"/>
  <c r="Q155" i="1"/>
  <c r="Q128" i="1"/>
  <c r="Q223" i="1"/>
  <c r="Q302" i="1"/>
  <c r="Q252" i="1"/>
  <c r="Q197" i="1"/>
  <c r="Q210" i="1"/>
  <c r="Q273" i="1"/>
  <c r="Q224" i="1"/>
  <c r="Q358" i="1"/>
  <c r="Q154" i="1"/>
  <c r="Q291" i="1"/>
  <c r="Q301" i="1"/>
  <c r="Q422" i="1"/>
  <c r="Q357" i="1"/>
  <c r="Q214" i="1"/>
  <c r="Q309" i="1"/>
  <c r="Q369" i="1"/>
  <c r="Q145" i="1"/>
  <c r="Q127" i="1"/>
  <c r="Q401" i="1"/>
  <c r="Q282" i="1"/>
  <c r="Q381" i="1"/>
  <c r="Q240" i="1"/>
  <c r="Q275" i="1"/>
  <c r="Q410" i="1"/>
  <c r="Q403" i="1"/>
  <c r="Q231" i="1"/>
  <c r="Q371" i="1"/>
  <c r="Q134" i="1"/>
  <c r="Q204" i="1"/>
  <c r="Q333" i="1"/>
  <c r="Q344" i="1"/>
  <c r="Q198" i="1"/>
  <c r="Q152" i="1"/>
  <c r="Q108" i="1"/>
  <c r="Q138" i="1"/>
  <c r="Q362" i="1"/>
  <c r="Q350" i="1"/>
  <c r="Q107" i="1"/>
  <c r="Q377" i="1"/>
  <c r="Q439" i="1"/>
  <c r="Q308" i="1"/>
  <c r="Q237" i="1"/>
  <c r="Q269" i="1"/>
  <c r="Q119" i="1"/>
  <c r="Q144" i="1"/>
  <c r="Q191" i="1"/>
  <c r="Q306" i="1"/>
  <c r="Q170" i="1"/>
  <c r="Q101" i="1"/>
  <c r="Q354" i="1"/>
  <c r="Q163" i="1"/>
  <c r="Q332" i="1"/>
  <c r="Q124" i="1"/>
  <c r="Q99" i="1"/>
  <c r="Q227" i="1"/>
  <c r="Q181" i="1"/>
  <c r="Q239" i="1"/>
  <c r="Q226" i="1"/>
  <c r="Q175" i="1"/>
  <c r="Q255" i="1"/>
  <c r="Q408" i="1"/>
  <c r="Q126" i="1"/>
  <c r="Q399" i="1"/>
  <c r="Q402" i="1"/>
  <c r="Q120" i="1"/>
  <c r="Q340" i="1"/>
  <c r="Q131" i="1"/>
  <c r="Q104" i="1"/>
  <c r="Q315" i="1"/>
  <c r="Q289" i="1"/>
  <c r="Q391" i="1"/>
  <c r="Q95" i="1"/>
  <c r="Q242" i="1"/>
  <c r="Q109" i="1"/>
  <c r="Q374" i="1"/>
  <c r="Q424" i="1"/>
  <c r="Q102" i="1"/>
  <c r="Q400" i="1"/>
  <c r="Q97" i="1"/>
  <c r="Q271" i="1"/>
  <c r="Q1000" i="1"/>
  <c r="Q196" i="1"/>
  <c r="Q132" i="1"/>
  <c r="Q343" i="1"/>
  <c r="Q91" i="1"/>
  <c r="Q96" i="1"/>
  <c r="Q338" i="1"/>
  <c r="Q100" i="1"/>
  <c r="Q976" i="1"/>
  <c r="Q327" i="1"/>
  <c r="Q146" i="1"/>
  <c r="Q125" i="1"/>
  <c r="Q947" i="1"/>
  <c r="Q951" i="1"/>
  <c r="Q921" i="1"/>
  <c r="Q922" i="1"/>
  <c r="Q924" i="1"/>
  <c r="Q931" i="1"/>
  <c r="Q926" i="1"/>
  <c r="Q930" i="1"/>
  <c r="Q923" i="1"/>
  <c r="Q906" i="1"/>
  <c r="Q932" i="1"/>
  <c r="Q928" i="1"/>
  <c r="Q904" i="1"/>
  <c r="Q903" i="1"/>
  <c r="Q927" i="1"/>
  <c r="Q915" i="1"/>
  <c r="Q45" i="1"/>
  <c r="Q54" i="1"/>
  <c r="Q59" i="1"/>
  <c r="Q55" i="1"/>
  <c r="Q58" i="1"/>
  <c r="Q57" i="1"/>
  <c r="Q30" i="1"/>
  <c r="Q21" i="1"/>
  <c r="Q22" i="1"/>
  <c r="Q23" i="1"/>
  <c r="Q24" i="1"/>
  <c r="Q25" i="1"/>
  <c r="Q26" i="1"/>
  <c r="Q27" i="1"/>
  <c r="Q28" i="1"/>
  <c r="Q29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6" i="1"/>
  <c r="Q47" i="1"/>
  <c r="Q48" i="1"/>
  <c r="Q49" i="1"/>
  <c r="Q50" i="1"/>
  <c r="Q51" i="1"/>
  <c r="Q52" i="1"/>
  <c r="Q53" i="1"/>
  <c r="Q56" i="1"/>
  <c r="Q60" i="1"/>
  <c r="Q184" i="1"/>
  <c r="Q477" i="1"/>
  <c r="Q514" i="1"/>
  <c r="Q480" i="1"/>
  <c r="Q516" i="1"/>
  <c r="Q513" i="1"/>
  <c r="Q515" i="1"/>
  <c r="Q517" i="1"/>
  <c r="Q284" i="1"/>
  <c r="Q285" i="1"/>
  <c r="Q453" i="1"/>
  <c r="Q465" i="1"/>
  <c r="Q454" i="1"/>
  <c r="Q471" i="1"/>
  <c r="Q92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2" i="1"/>
  <c r="Q93" i="1"/>
  <c r="Q111" i="1"/>
  <c r="Q112" i="1"/>
  <c r="Q113" i="1"/>
  <c r="Q114" i="1"/>
  <c r="Q249" i="1"/>
  <c r="Q286" i="1"/>
  <c r="Q287" i="1"/>
  <c r="Q295" i="1"/>
  <c r="Q380" i="1"/>
  <c r="Q411" i="1"/>
  <c r="Q412" i="1"/>
  <c r="Q413" i="1"/>
  <c r="Q414" i="1"/>
  <c r="Q425" i="1"/>
  <c r="Q429" i="1"/>
  <c r="Q492" i="1"/>
  <c r="Q498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35" i="1"/>
  <c r="Q536" i="1"/>
  <c r="Q537" i="1"/>
  <c r="Q539" i="1"/>
  <c r="Q540" i="1"/>
  <c r="Q542" i="1"/>
  <c r="Q543" i="1"/>
  <c r="Q546" i="1"/>
  <c r="Q547" i="1"/>
  <c r="Q559" i="1"/>
  <c r="Q560" i="1"/>
  <c r="Q568" i="1"/>
  <c r="Q570" i="1"/>
  <c r="Q571" i="1"/>
  <c r="Q572" i="1"/>
  <c r="Q577" i="1"/>
  <c r="Q578" i="1"/>
  <c r="Q581" i="1"/>
  <c r="Q582" i="1"/>
  <c r="Q586" i="1"/>
  <c r="Q587" i="1"/>
  <c r="Q588" i="1"/>
  <c r="Q589" i="1"/>
  <c r="Q590" i="1"/>
  <c r="Q591" i="1"/>
  <c r="Q597" i="1"/>
  <c r="Q598" i="1"/>
  <c r="Q599" i="1"/>
  <c r="Q600" i="1"/>
  <c r="Q602" i="1"/>
  <c r="Q603" i="1"/>
  <c r="Q605" i="1"/>
  <c r="Q610" i="1"/>
  <c r="Q611" i="1"/>
  <c r="Q612" i="1"/>
  <c r="Q613" i="1"/>
  <c r="Q615" i="1"/>
  <c r="Q616" i="1"/>
  <c r="Q617" i="1"/>
  <c r="Q621" i="1"/>
  <c r="Q622" i="1"/>
  <c r="Q623" i="1"/>
  <c r="Q624" i="1"/>
  <c r="Q625" i="1"/>
  <c r="Q627" i="1"/>
  <c r="Q628" i="1"/>
  <c r="Q629" i="1"/>
  <c r="Q630" i="1"/>
  <c r="Q631" i="1"/>
  <c r="Q632" i="1"/>
  <c r="Q633" i="1"/>
  <c r="Q634" i="1"/>
  <c r="Q635" i="1"/>
  <c r="Q657" i="1"/>
  <c r="Q658" i="1"/>
  <c r="Q662" i="1"/>
  <c r="Q663" i="1"/>
  <c r="Q664" i="1"/>
  <c r="Q665" i="1"/>
  <c r="Q668" i="1"/>
  <c r="Q678" i="1"/>
  <c r="Q681" i="1"/>
  <c r="Q694" i="1"/>
  <c r="Q701" i="1"/>
  <c r="Q702" i="1"/>
  <c r="Q703" i="1"/>
  <c r="Q704" i="1"/>
  <c r="Q709" i="1"/>
  <c r="Q710" i="1"/>
  <c r="Q711" i="1"/>
  <c r="Q712" i="1"/>
  <c r="Q713" i="1"/>
  <c r="Q715" i="1"/>
  <c r="Q716" i="1"/>
  <c r="Q717" i="1"/>
  <c r="Q718" i="1"/>
  <c r="Q719" i="1"/>
  <c r="Q721" i="1"/>
  <c r="Q723" i="1"/>
  <c r="Q724" i="1"/>
  <c r="Q729" i="1"/>
  <c r="Q730" i="1"/>
  <c r="Q738" i="1"/>
  <c r="Q745" i="1"/>
  <c r="Q747" i="1"/>
  <c r="Q750" i="1"/>
  <c r="Q751" i="1"/>
  <c r="Q753" i="1"/>
  <c r="Q754" i="1"/>
  <c r="Q755" i="1"/>
  <c r="Q762" i="1"/>
  <c r="Q773" i="1"/>
  <c r="Q774" i="1"/>
  <c r="Q786" i="1"/>
  <c r="Q828" i="1"/>
  <c r="Q835" i="1"/>
  <c r="Q841" i="1"/>
  <c r="Q861" i="1"/>
  <c r="Q870" i="1"/>
  <c r="Q871" i="1"/>
  <c r="Q872" i="1"/>
  <c r="Q901" i="1"/>
  <c r="Q902" i="1"/>
  <c r="Q905" i="1"/>
  <c r="Q907" i="1"/>
  <c r="Q908" i="1"/>
  <c r="Q909" i="1"/>
  <c r="Q910" i="1"/>
  <c r="Q911" i="1"/>
  <c r="Q912" i="1"/>
  <c r="Q913" i="1"/>
  <c r="Q919" i="1"/>
  <c r="Q925" i="1"/>
  <c r="Q929" i="1"/>
  <c r="Q933" i="1"/>
  <c r="Q934" i="1"/>
  <c r="Q935" i="1"/>
  <c r="Q936" i="1"/>
  <c r="Q937" i="1"/>
  <c r="Q938" i="1"/>
  <c r="Q939" i="1"/>
  <c r="Q946" i="1"/>
  <c r="Q956" i="1"/>
  <c r="Q958" i="1"/>
  <c r="Q962" i="1"/>
  <c r="Q963" i="1"/>
  <c r="Q968" i="1"/>
  <c r="Q972" i="1"/>
  <c r="Q973" i="1"/>
  <c r="Q988" i="1"/>
  <c r="Q989" i="1"/>
  <c r="Q990" i="1"/>
  <c r="Q995" i="1"/>
  <c r="Q998" i="1"/>
  <c r="Q999" i="1"/>
  <c r="Q1003" i="1"/>
  <c r="Q1005" i="1"/>
  <c r="Q1008" i="1"/>
  <c r="Q1010" i="1"/>
  <c r="Q1012" i="1"/>
  <c r="Q235" i="1"/>
  <c r="Q659" i="1"/>
  <c r="Q671" i="1"/>
  <c r="Q672" i="1"/>
  <c r="Q673" i="1"/>
  <c r="Q674" i="1"/>
  <c r="Q722" i="1"/>
  <c r="Q733" i="1"/>
  <c r="Q743" i="1"/>
  <c r="Q757" i="1"/>
  <c r="Q761" i="1"/>
  <c r="Q778" i="1"/>
  <c r="Q779" i="1"/>
  <c r="Q780" i="1"/>
  <c r="Q781" i="1"/>
  <c r="Q783" i="1"/>
  <c r="Q793" i="1"/>
  <c r="Q799" i="1"/>
  <c r="Q800" i="1"/>
  <c r="Q803" i="1"/>
  <c r="Q804" i="1"/>
  <c r="Q805" i="1"/>
  <c r="Q811" i="1"/>
  <c r="Q820" i="1"/>
  <c r="Q821" i="1"/>
  <c r="Q826" i="1"/>
  <c r="Q829" i="1"/>
  <c r="Q842" i="1"/>
  <c r="Q844" i="1"/>
  <c r="Q845" i="1"/>
  <c r="Q846" i="1"/>
  <c r="Q859" i="1"/>
  <c r="Q860" i="1"/>
  <c r="Q863" i="1"/>
  <c r="Q864" i="1"/>
  <c r="Q865" i="1"/>
  <c r="Q866" i="1"/>
  <c r="Q867" i="1"/>
  <c r="Q869" i="1"/>
  <c r="Q873" i="1"/>
  <c r="Q875" i="1"/>
  <c r="Q876" i="1"/>
  <c r="Q877" i="1"/>
  <c r="Q878" i="1"/>
  <c r="Q879" i="1"/>
  <c r="Q887" i="1"/>
  <c r="Q890" i="1"/>
  <c r="Q892" i="1"/>
  <c r="Q893" i="1"/>
  <c r="Q894" i="1"/>
  <c r="Q895" i="1"/>
  <c r="Q898" i="1"/>
  <c r="Q914" i="1"/>
  <c r="Q916" i="1"/>
  <c r="Q917" i="1"/>
  <c r="Q918" i="1"/>
  <c r="Q940" i="1"/>
  <c r="Q941" i="1"/>
  <c r="Q942" i="1"/>
  <c r="Q943" i="1"/>
  <c r="Q944" i="1"/>
  <c r="Q945" i="1"/>
  <c r="Q948" i="1"/>
  <c r="Q949" i="1"/>
  <c r="Q950" i="1"/>
  <c r="Q952" i="1"/>
  <c r="Q953" i="1"/>
  <c r="Q954" i="1"/>
  <c r="Q955" i="1"/>
  <c r="Q957" i="1"/>
  <c r="Q959" i="1"/>
  <c r="Q960" i="1"/>
  <c r="Q961" i="1"/>
  <c r="Q964" i="1"/>
  <c r="Q965" i="1"/>
  <c r="Q966" i="1"/>
  <c r="Q967" i="1"/>
  <c r="Q969" i="1"/>
  <c r="Q970" i="1"/>
  <c r="Q971" i="1"/>
  <c r="Q974" i="1"/>
  <c r="Q975" i="1"/>
  <c r="Q977" i="1"/>
  <c r="Q978" i="1"/>
  <c r="Q979" i="1"/>
  <c r="Q980" i="1"/>
  <c r="Q981" i="1"/>
  <c r="Q982" i="1"/>
  <c r="Q983" i="1"/>
  <c r="Q984" i="1"/>
  <c r="Q985" i="1"/>
  <c r="Q986" i="1"/>
  <c r="Q987" i="1"/>
  <c r="Q991" i="1"/>
  <c r="Q992" i="1"/>
  <c r="Q993" i="1"/>
  <c r="Q994" i="1"/>
  <c r="Q996" i="1"/>
  <c r="Q997" i="1"/>
  <c r="Q1001" i="1"/>
  <c r="Q1002" i="1"/>
  <c r="Q1004" i="1"/>
  <c r="Q1006" i="1"/>
  <c r="Q1007" i="1"/>
  <c r="Q1009" i="1"/>
  <c r="Q1011" i="1"/>
  <c r="Q1013" i="1"/>
  <c r="Q1014" i="1"/>
  <c r="Q1015" i="1"/>
  <c r="Q1016" i="1"/>
  <c r="G562" i="1"/>
  <c r="I562" i="1" s="1"/>
  <c r="G535" i="1"/>
  <c r="K535" i="1" s="1"/>
  <c r="G495" i="1"/>
  <c r="I495" i="1" s="1"/>
  <c r="G469" i="1"/>
  <c r="I469" i="1" s="1"/>
  <c r="G438" i="1"/>
  <c r="G410" i="1"/>
  <c r="I410" i="1" s="1"/>
  <c r="I400" i="1"/>
  <c r="G382" i="1"/>
  <c r="I382" i="1" s="1"/>
  <c r="I308" i="1"/>
  <c r="G304" i="1"/>
  <c r="I304" i="1" s="1"/>
  <c r="G248" i="1"/>
  <c r="I248" i="1" s="1"/>
  <c r="G237" i="1"/>
  <c r="I237" i="1" s="1"/>
  <c r="G219" i="1"/>
  <c r="G216" i="1"/>
  <c r="G210" i="1"/>
  <c r="I210" i="1" s="1"/>
  <c r="G148" i="1"/>
  <c r="G108" i="1"/>
  <c r="I108" i="1" s="1"/>
  <c r="G66" i="1"/>
  <c r="G523" i="1"/>
  <c r="I523" i="1" s="1"/>
  <c r="G362" i="1"/>
  <c r="I362" i="1" s="1"/>
  <c r="G349" i="1"/>
  <c r="G173" i="1"/>
  <c r="I173" i="1" s="1"/>
  <c r="E664" i="12"/>
  <c r="E648" i="12"/>
  <c r="E644" i="12"/>
  <c r="E580" i="12"/>
  <c r="E572" i="12"/>
  <c r="E568" i="12"/>
  <c r="E564" i="12"/>
  <c r="E560" i="12"/>
  <c r="G119" i="1"/>
  <c r="I119" i="1" s="1"/>
  <c r="G439" i="1"/>
  <c r="I439" i="1" s="1"/>
  <c r="G114" i="1"/>
  <c r="J114" i="1" s="1"/>
  <c r="G68" i="1"/>
  <c r="J68" i="1" s="1"/>
  <c r="G229" i="1"/>
  <c r="I229" i="1" s="1"/>
  <c r="G172" i="1"/>
  <c r="I172" i="1" s="1"/>
  <c r="G579" i="1"/>
  <c r="I579" i="1" s="1"/>
  <c r="G65" i="1"/>
  <c r="J65" i="1" s="1"/>
  <c r="E183" i="12"/>
  <c r="E168" i="12"/>
  <c r="E128" i="12"/>
  <c r="E120" i="12"/>
  <c r="E112" i="12"/>
  <c r="E104" i="12"/>
  <c r="E96" i="12"/>
  <c r="E396" i="12"/>
  <c r="E392" i="12"/>
  <c r="E388" i="12"/>
  <c r="E386" i="12"/>
  <c r="E378" i="12"/>
  <c r="E368" i="12"/>
  <c r="E362" i="12"/>
  <c r="E356" i="12"/>
  <c r="E354" i="12"/>
  <c r="E350" i="12"/>
  <c r="E348" i="12"/>
  <c r="E340" i="12"/>
  <c r="E338" i="12"/>
  <c r="E336" i="12"/>
  <c r="E334" i="12"/>
  <c r="E332" i="12"/>
  <c r="E330" i="12"/>
  <c r="E328" i="12"/>
  <c r="E322" i="12"/>
  <c r="E316" i="12"/>
  <c r="E314" i="12"/>
  <c r="E306" i="12"/>
  <c r="E300" i="12"/>
  <c r="E298" i="12"/>
  <c r="E296" i="12"/>
  <c r="E290" i="12"/>
  <c r="E288" i="12"/>
  <c r="E286" i="12"/>
  <c r="E282" i="12"/>
  <c r="E280" i="12"/>
  <c r="E272" i="12"/>
  <c r="E270" i="12"/>
  <c r="E264" i="12"/>
  <c r="E254" i="12"/>
  <c r="E248" i="12"/>
  <c r="E246" i="12"/>
  <c r="E244" i="12"/>
  <c r="E242" i="12"/>
  <c r="E238" i="12"/>
  <c r="E230" i="12"/>
  <c r="E226" i="12"/>
  <c r="E224" i="12"/>
  <c r="E220" i="12"/>
  <c r="E210" i="12"/>
  <c r="E208" i="12"/>
  <c r="E206" i="12"/>
  <c r="E202" i="12"/>
  <c r="E198" i="12"/>
  <c r="E196" i="12"/>
  <c r="E194" i="12"/>
  <c r="E190" i="12"/>
  <c r="E180" i="12"/>
  <c r="E172" i="12"/>
  <c r="E164" i="12"/>
  <c r="E163" i="12"/>
  <c r="E155" i="12"/>
  <c r="E148" i="12"/>
  <c r="E147" i="12"/>
  <c r="E140" i="12"/>
  <c r="E139" i="12"/>
  <c r="E132" i="12"/>
  <c r="E131" i="12"/>
  <c r="E115" i="12"/>
  <c r="E107" i="12"/>
  <c r="E99" i="12"/>
  <c r="E92" i="12"/>
  <c r="E84" i="12"/>
  <c r="E83" i="12"/>
  <c r="E59" i="12"/>
  <c r="E51" i="12"/>
  <c r="E21" i="12"/>
  <c r="E17" i="12"/>
  <c r="E13" i="12"/>
  <c r="E661" i="12"/>
  <c r="E653" i="12"/>
  <c r="E629" i="12"/>
  <c r="E625" i="12"/>
  <c r="E617" i="12"/>
  <c r="E609" i="12"/>
  <c r="E605" i="12"/>
  <c r="E597" i="12"/>
  <c r="E585" i="12"/>
  <c r="E581" i="12"/>
  <c r="E573" i="12"/>
  <c r="E486" i="12"/>
  <c r="E185" i="12"/>
  <c r="E161" i="12"/>
  <c r="E153" i="12"/>
  <c r="E145" i="12"/>
  <c r="E137" i="12"/>
  <c r="E129" i="12"/>
  <c r="E113" i="12"/>
  <c r="E105" i="12"/>
  <c r="E97" i="12"/>
  <c r="E89" i="12"/>
  <c r="E81" i="12"/>
  <c r="E49" i="12"/>
  <c r="E18" i="12"/>
  <c r="I232" i="1"/>
  <c r="I219" i="1"/>
  <c r="I532" i="1"/>
  <c r="I349" i="1"/>
  <c r="K542" i="1"/>
  <c r="J66" i="1"/>
  <c r="I440" i="1"/>
  <c r="I261" i="1"/>
  <c r="I334" i="1"/>
  <c r="I430" i="1"/>
  <c r="I174" i="1"/>
  <c r="I420" i="1"/>
  <c r="I164" i="1"/>
  <c r="I355" i="1"/>
  <c r="I527" i="1"/>
  <c r="G570" i="1"/>
  <c r="G412" i="4"/>
  <c r="I412" i="4"/>
  <c r="J412" i="4"/>
  <c r="G408" i="4"/>
  <c r="I408" i="4"/>
  <c r="J408" i="4"/>
  <c r="I400" i="4"/>
  <c r="J400" i="4"/>
  <c r="G396" i="4"/>
  <c r="I396" i="4"/>
  <c r="J396" i="4"/>
  <c r="G392" i="4"/>
  <c r="I392" i="4"/>
  <c r="J392" i="4"/>
  <c r="I388" i="4"/>
  <c r="J388" i="4"/>
  <c r="G384" i="4"/>
  <c r="I384" i="4"/>
  <c r="J384" i="4"/>
  <c r="G380" i="4"/>
  <c r="I380" i="4"/>
  <c r="J380" i="4"/>
  <c r="F378" i="4"/>
  <c r="H378" i="4"/>
  <c r="I378" i="4"/>
  <c r="J378" i="4"/>
  <c r="F374" i="4"/>
  <c r="I374" i="4"/>
  <c r="J374" i="4"/>
  <c r="F370" i="4"/>
  <c r="H370" i="4"/>
  <c r="I370" i="4"/>
  <c r="J370" i="4"/>
  <c r="F366" i="4"/>
  <c r="G366" i="4"/>
  <c r="I366" i="4"/>
  <c r="J366" i="4"/>
  <c r="F362" i="4"/>
  <c r="H362" i="4"/>
  <c r="I362" i="4"/>
  <c r="J362" i="4"/>
  <c r="F358" i="4"/>
  <c r="H358" i="4"/>
  <c r="G358" i="4"/>
  <c r="I358" i="4"/>
  <c r="J358" i="4"/>
  <c r="F354" i="4"/>
  <c r="H354" i="4"/>
  <c r="I354" i="4"/>
  <c r="J354" i="4"/>
  <c r="F350" i="4"/>
  <c r="H350" i="4"/>
  <c r="I350" i="4"/>
  <c r="J350" i="4"/>
  <c r="F346" i="4"/>
  <c r="H346" i="4"/>
  <c r="I346" i="4"/>
  <c r="J346" i="4"/>
  <c r="F342" i="4"/>
  <c r="G342" i="4"/>
  <c r="H342" i="4"/>
  <c r="I342" i="4"/>
  <c r="J342" i="4"/>
  <c r="F338" i="4"/>
  <c r="H338" i="4"/>
  <c r="I338" i="4"/>
  <c r="J338" i="4"/>
  <c r="F334" i="4"/>
  <c r="G334" i="4"/>
  <c r="I334" i="4"/>
  <c r="J334" i="4"/>
  <c r="F330" i="4"/>
  <c r="H330" i="4"/>
  <c r="I330" i="4"/>
  <c r="J330" i="4"/>
  <c r="F326" i="4"/>
  <c r="I326" i="4"/>
  <c r="J326" i="4"/>
  <c r="F322" i="4"/>
  <c r="H322" i="4"/>
  <c r="I322" i="4"/>
  <c r="J322" i="4"/>
  <c r="F318" i="4"/>
  <c r="H318" i="4"/>
  <c r="I318" i="4"/>
  <c r="J318" i="4"/>
  <c r="F314" i="4"/>
  <c r="H314" i="4"/>
  <c r="I314" i="4"/>
  <c r="J314" i="4"/>
  <c r="F310" i="4"/>
  <c r="H310" i="4"/>
  <c r="G310" i="4"/>
  <c r="I310" i="4"/>
  <c r="J310" i="4"/>
  <c r="F306" i="4"/>
  <c r="H306" i="4"/>
  <c r="I306" i="4"/>
  <c r="J306" i="4"/>
  <c r="F302" i="4"/>
  <c r="G302" i="4"/>
  <c r="I302" i="4"/>
  <c r="J302" i="4"/>
  <c r="F298" i="4"/>
  <c r="H298" i="4"/>
  <c r="I298" i="4"/>
  <c r="J298" i="4"/>
  <c r="F294" i="4"/>
  <c r="G294" i="4"/>
  <c r="H294" i="4"/>
  <c r="I294" i="4"/>
  <c r="J294" i="4"/>
  <c r="F290" i="4"/>
  <c r="H290" i="4"/>
  <c r="I290" i="4"/>
  <c r="J290" i="4"/>
  <c r="F286" i="4"/>
  <c r="H286" i="4"/>
  <c r="I286" i="4"/>
  <c r="J286" i="4"/>
  <c r="F282" i="4"/>
  <c r="H282" i="4"/>
  <c r="I282" i="4"/>
  <c r="J282" i="4"/>
  <c r="F278" i="4"/>
  <c r="G278" i="4"/>
  <c r="H278" i="4"/>
  <c r="I278" i="4"/>
  <c r="J278" i="4"/>
  <c r="M13" i="4"/>
  <c r="M12" i="4"/>
  <c r="I13" i="4"/>
  <c r="I12" i="4"/>
  <c r="E12" i="4"/>
  <c r="E13" i="4"/>
  <c r="G83" i="4"/>
  <c r="H83" i="4"/>
  <c r="G79" i="4"/>
  <c r="H79" i="4"/>
  <c r="G75" i="4"/>
  <c r="H75" i="4"/>
  <c r="G71" i="4"/>
  <c r="H71" i="4"/>
  <c r="G67" i="4"/>
  <c r="H67" i="4"/>
  <c r="G63" i="4"/>
  <c r="H63" i="4"/>
  <c r="G59" i="4"/>
  <c r="H59" i="4"/>
  <c r="G55" i="4"/>
  <c r="H55" i="4"/>
  <c r="U175" i="5"/>
  <c r="G175" i="5"/>
  <c r="G73" i="5"/>
  <c r="G57" i="5"/>
  <c r="G24" i="5"/>
  <c r="U24" i="5"/>
  <c r="N147" i="7"/>
  <c r="N139" i="7"/>
  <c r="N131" i="7"/>
  <c r="N123" i="7"/>
  <c r="N115" i="7"/>
  <c r="I107" i="7"/>
  <c r="U96" i="7"/>
  <c r="G96" i="7"/>
  <c r="G89" i="7"/>
  <c r="U89" i="7"/>
  <c r="I82" i="7"/>
  <c r="U80" i="7"/>
  <c r="G80" i="7"/>
  <c r="G73" i="7"/>
  <c r="U73" i="7"/>
  <c r="I66" i="7"/>
  <c r="U64" i="7"/>
  <c r="G64" i="7"/>
  <c r="G57" i="7"/>
  <c r="U57" i="7"/>
  <c r="N51" i="7"/>
  <c r="N34" i="7"/>
  <c r="N30" i="7"/>
  <c r="N26" i="7"/>
  <c r="AE8" i="1"/>
  <c r="W570" i="1"/>
  <c r="AE6" i="1"/>
  <c r="AE4" i="1"/>
  <c r="AE2" i="1"/>
  <c r="F452" i="4"/>
  <c r="F448" i="4"/>
  <c r="F444" i="4"/>
  <c r="F440" i="4"/>
  <c r="F436" i="4"/>
  <c r="F432" i="4"/>
  <c r="F428" i="4"/>
  <c r="F424" i="4"/>
  <c r="F420" i="4"/>
  <c r="F416" i="4"/>
  <c r="I409" i="4"/>
  <c r="J409" i="4"/>
  <c r="I405" i="4"/>
  <c r="J405" i="4"/>
  <c r="I401" i="4"/>
  <c r="J401" i="4"/>
  <c r="I397" i="4"/>
  <c r="J397" i="4"/>
  <c r="I393" i="4"/>
  <c r="J393" i="4"/>
  <c r="I389" i="4"/>
  <c r="J389" i="4"/>
  <c r="I385" i="4"/>
  <c r="J385" i="4"/>
  <c r="I381" i="4"/>
  <c r="J381" i="4"/>
  <c r="F377" i="4"/>
  <c r="G377" i="4"/>
  <c r="I377" i="4"/>
  <c r="J377" i="4"/>
  <c r="F373" i="4"/>
  <c r="H373" i="4"/>
  <c r="I373" i="4"/>
  <c r="J373" i="4"/>
  <c r="F369" i="4"/>
  <c r="I369" i="4"/>
  <c r="J369" i="4"/>
  <c r="F365" i="4"/>
  <c r="H365" i="4"/>
  <c r="I365" i="4"/>
  <c r="J365" i="4"/>
  <c r="F361" i="4"/>
  <c r="H361" i="4"/>
  <c r="I361" i="4"/>
  <c r="J361" i="4"/>
  <c r="F357" i="4"/>
  <c r="H357" i="4"/>
  <c r="I357" i="4"/>
  <c r="J357" i="4"/>
  <c r="F353" i="4"/>
  <c r="H353" i="4"/>
  <c r="G353" i="4"/>
  <c r="I353" i="4"/>
  <c r="J353" i="4"/>
  <c r="F349" i="4"/>
  <c r="H349" i="4"/>
  <c r="I349" i="4"/>
  <c r="J349" i="4"/>
  <c r="F345" i="4"/>
  <c r="G345" i="4"/>
  <c r="I345" i="4"/>
  <c r="J345" i="4"/>
  <c r="F341" i="4"/>
  <c r="H341" i="4"/>
  <c r="I341" i="4"/>
  <c r="J341" i="4"/>
  <c r="F337" i="4"/>
  <c r="G337" i="4"/>
  <c r="H337" i="4"/>
  <c r="I337" i="4"/>
  <c r="J337" i="4"/>
  <c r="F333" i="4"/>
  <c r="H333" i="4"/>
  <c r="I333" i="4"/>
  <c r="J333" i="4"/>
  <c r="F329" i="4"/>
  <c r="H329" i="4"/>
  <c r="I329" i="4"/>
  <c r="J329" i="4"/>
  <c r="F325" i="4"/>
  <c r="H325" i="4"/>
  <c r="I325" i="4"/>
  <c r="J325" i="4"/>
  <c r="F321" i="4"/>
  <c r="G321" i="4"/>
  <c r="H321" i="4"/>
  <c r="I321" i="4"/>
  <c r="J321" i="4"/>
  <c r="F317" i="4"/>
  <c r="H317" i="4"/>
  <c r="I317" i="4"/>
  <c r="J317" i="4"/>
  <c r="F313" i="4"/>
  <c r="G313" i="4"/>
  <c r="I313" i="4"/>
  <c r="J313" i="4"/>
  <c r="F309" i="4"/>
  <c r="H309" i="4"/>
  <c r="I309" i="4"/>
  <c r="J309" i="4"/>
  <c r="F305" i="4"/>
  <c r="G305" i="4"/>
  <c r="I305" i="4"/>
  <c r="J305" i="4"/>
  <c r="F301" i="4"/>
  <c r="H301" i="4"/>
  <c r="I301" i="4"/>
  <c r="J301" i="4"/>
  <c r="F297" i="4"/>
  <c r="H297" i="4"/>
  <c r="I297" i="4"/>
  <c r="J297" i="4"/>
  <c r="F293" i="4"/>
  <c r="H293" i="4"/>
  <c r="I293" i="4"/>
  <c r="J293" i="4"/>
  <c r="F289" i="4"/>
  <c r="H289" i="4"/>
  <c r="G289" i="4"/>
  <c r="I289" i="4"/>
  <c r="J289" i="4"/>
  <c r="F285" i="4"/>
  <c r="H285" i="4"/>
  <c r="I285" i="4"/>
  <c r="J285" i="4"/>
  <c r="F281" i="4"/>
  <c r="G281" i="4"/>
  <c r="I281" i="4"/>
  <c r="J281" i="4"/>
  <c r="F277" i="4"/>
  <c r="H277" i="4"/>
  <c r="I277" i="4"/>
  <c r="J277" i="4"/>
  <c r="N12" i="4"/>
  <c r="N13" i="4"/>
  <c r="J12" i="4"/>
  <c r="J13" i="4"/>
  <c r="F12" i="4"/>
  <c r="F13" i="4"/>
  <c r="G136" i="5"/>
  <c r="U136" i="5"/>
  <c r="G104" i="5"/>
  <c r="U104" i="5"/>
  <c r="U71" i="5"/>
  <c r="G71" i="5"/>
  <c r="U55" i="5"/>
  <c r="G55" i="5"/>
  <c r="I216" i="7"/>
  <c r="U214" i="7"/>
  <c r="G214" i="7"/>
  <c r="U212" i="7"/>
  <c r="G210" i="7"/>
  <c r="G208" i="7"/>
  <c r="G206" i="7"/>
  <c r="G204" i="7"/>
  <c r="U204" i="7"/>
  <c r="G202" i="7"/>
  <c r="G200" i="7"/>
  <c r="G198" i="7"/>
  <c r="G196" i="7"/>
  <c r="I196" i="7"/>
  <c r="G194" i="7"/>
  <c r="I194" i="7"/>
  <c r="G192" i="7"/>
  <c r="I192" i="7"/>
  <c r="G190" i="7"/>
  <c r="U190" i="7"/>
  <c r="G188" i="7"/>
  <c r="G186" i="7"/>
  <c r="G184" i="7"/>
  <c r="G182" i="7"/>
  <c r="U182" i="7"/>
  <c r="G180" i="7"/>
  <c r="G178" i="7"/>
  <c r="G176" i="7"/>
  <c r="G174" i="7"/>
  <c r="U174" i="7"/>
  <c r="G172" i="7"/>
  <c r="G170" i="7"/>
  <c r="G168" i="7"/>
  <c r="G166" i="7"/>
  <c r="I166" i="7"/>
  <c r="G164" i="7"/>
  <c r="G162" i="7"/>
  <c r="U162" i="7"/>
  <c r="G160" i="7"/>
  <c r="U158" i="7"/>
  <c r="G158" i="7"/>
  <c r="G156" i="7"/>
  <c r="G154" i="7"/>
  <c r="U154" i="7"/>
  <c r="U149" i="7"/>
  <c r="G149" i="7"/>
  <c r="U141" i="7"/>
  <c r="G141" i="7"/>
  <c r="U133" i="7"/>
  <c r="G133" i="7"/>
  <c r="U125" i="7"/>
  <c r="G125" i="7"/>
  <c r="U117" i="7"/>
  <c r="G117" i="7"/>
  <c r="U109" i="7"/>
  <c r="G109" i="7"/>
  <c r="N92" i="7"/>
  <c r="I76" i="7"/>
  <c r="N60" i="7"/>
  <c r="G410" i="4"/>
  <c r="I410" i="4"/>
  <c r="J410" i="4"/>
  <c r="G406" i="4"/>
  <c r="I406" i="4"/>
  <c r="J406" i="4"/>
  <c r="G402" i="4"/>
  <c r="I402" i="4"/>
  <c r="J402" i="4"/>
  <c r="G398" i="4"/>
  <c r="I398" i="4"/>
  <c r="J398" i="4"/>
  <c r="G394" i="4"/>
  <c r="I394" i="4"/>
  <c r="J394" i="4"/>
  <c r="G390" i="4"/>
  <c r="I390" i="4"/>
  <c r="J390" i="4"/>
  <c r="G386" i="4"/>
  <c r="I386" i="4"/>
  <c r="J386" i="4"/>
  <c r="I382" i="4"/>
  <c r="J382" i="4"/>
  <c r="F376" i="4"/>
  <c r="H376" i="4"/>
  <c r="I376" i="4"/>
  <c r="J376" i="4"/>
  <c r="F372" i="4"/>
  <c r="H372" i="4"/>
  <c r="I372" i="4"/>
  <c r="J372" i="4"/>
  <c r="F368" i="4"/>
  <c r="H368" i="4"/>
  <c r="I368" i="4"/>
  <c r="J368" i="4"/>
  <c r="F364" i="4"/>
  <c r="G364" i="4"/>
  <c r="I364" i="4"/>
  <c r="J364" i="4"/>
  <c r="F360" i="4"/>
  <c r="H360" i="4"/>
  <c r="I360" i="4"/>
  <c r="J360" i="4"/>
  <c r="F356" i="4"/>
  <c r="G356" i="4"/>
  <c r="I356" i="4"/>
  <c r="J356" i="4"/>
  <c r="F352" i="4"/>
  <c r="H352" i="4"/>
  <c r="I352" i="4"/>
  <c r="J352" i="4"/>
  <c r="F348" i="4"/>
  <c r="H348" i="4"/>
  <c r="G348" i="4"/>
  <c r="I348" i="4"/>
  <c r="J348" i="4"/>
  <c r="F344" i="4"/>
  <c r="H344" i="4"/>
  <c r="I344" i="4"/>
  <c r="J344" i="4"/>
  <c r="F340" i="4"/>
  <c r="H340" i="4"/>
  <c r="I340" i="4"/>
  <c r="J340" i="4"/>
  <c r="F336" i="4"/>
  <c r="H336" i="4"/>
  <c r="I336" i="4"/>
  <c r="J336" i="4"/>
  <c r="F332" i="4"/>
  <c r="G332" i="4"/>
  <c r="H332" i="4"/>
  <c r="I332" i="4"/>
  <c r="J332" i="4"/>
  <c r="F328" i="4"/>
  <c r="H328" i="4"/>
  <c r="I328" i="4"/>
  <c r="J328" i="4"/>
  <c r="F324" i="4"/>
  <c r="H324" i="4"/>
  <c r="I324" i="4"/>
  <c r="J324" i="4"/>
  <c r="F320" i="4"/>
  <c r="H320" i="4"/>
  <c r="I320" i="4"/>
  <c r="J320" i="4"/>
  <c r="F316" i="4"/>
  <c r="G316" i="4"/>
  <c r="I316" i="4"/>
  <c r="J316" i="4"/>
  <c r="F312" i="4"/>
  <c r="H312" i="4"/>
  <c r="I312" i="4"/>
  <c r="J312" i="4"/>
  <c r="F308" i="4"/>
  <c r="G308" i="4"/>
  <c r="H308" i="4"/>
  <c r="I308" i="4"/>
  <c r="J308" i="4"/>
  <c r="F304" i="4"/>
  <c r="H304" i="4"/>
  <c r="I304" i="4"/>
  <c r="J304" i="4"/>
  <c r="F300" i="4"/>
  <c r="H300" i="4"/>
  <c r="I300" i="4"/>
  <c r="J300" i="4"/>
  <c r="F296" i="4"/>
  <c r="H296" i="4"/>
  <c r="I296" i="4"/>
  <c r="J296" i="4"/>
  <c r="F292" i="4"/>
  <c r="H292" i="4"/>
  <c r="I292" i="4"/>
  <c r="J292" i="4"/>
  <c r="F288" i="4"/>
  <c r="H288" i="4"/>
  <c r="I288" i="4"/>
  <c r="J288" i="4"/>
  <c r="F284" i="4"/>
  <c r="I284" i="4"/>
  <c r="J284" i="4"/>
  <c r="F280" i="4"/>
  <c r="H280" i="4"/>
  <c r="I280" i="4"/>
  <c r="J280" i="4"/>
  <c r="F276" i="4"/>
  <c r="H276" i="4"/>
  <c r="I276" i="4"/>
  <c r="J276" i="4"/>
  <c r="O12" i="4"/>
  <c r="O13" i="4"/>
  <c r="K13" i="4"/>
  <c r="K12" i="4"/>
  <c r="G13" i="4"/>
  <c r="G12" i="4"/>
  <c r="H81" i="4"/>
  <c r="G81" i="4"/>
  <c r="H77" i="4"/>
  <c r="G77" i="4"/>
  <c r="H73" i="4"/>
  <c r="G73" i="4"/>
  <c r="H65" i="4"/>
  <c r="G65" i="4"/>
  <c r="H61" i="4"/>
  <c r="G61" i="4"/>
  <c r="H57" i="4"/>
  <c r="G57" i="4"/>
  <c r="G134" i="5"/>
  <c r="N151" i="7"/>
  <c r="I143" i="7"/>
  <c r="N135" i="7"/>
  <c r="N127" i="7"/>
  <c r="N119" i="7"/>
  <c r="N111" i="7"/>
  <c r="I103" i="7"/>
  <c r="U101" i="7"/>
  <c r="U99" i="7"/>
  <c r="N90" i="7"/>
  <c r="G88" i="7"/>
  <c r="U88" i="7"/>
  <c r="G81" i="7"/>
  <c r="U81" i="7"/>
  <c r="I74" i="7"/>
  <c r="G72" i="7"/>
  <c r="U72" i="7"/>
  <c r="G65" i="7"/>
  <c r="U65" i="7"/>
  <c r="N58" i="7"/>
  <c r="N43" i="7"/>
  <c r="N36" i="7"/>
  <c r="N28" i="7"/>
  <c r="G577" i="1"/>
  <c r="AE7" i="1"/>
  <c r="AE5" i="1"/>
  <c r="AE3" i="1"/>
  <c r="G451" i="4"/>
  <c r="G447" i="4"/>
  <c r="G439" i="4"/>
  <c r="G427" i="4"/>
  <c r="G423" i="4"/>
  <c r="G419" i="4"/>
  <c r="G415" i="4"/>
  <c r="G407" i="4"/>
  <c r="I407" i="4"/>
  <c r="J407" i="4"/>
  <c r="G403" i="4"/>
  <c r="I403" i="4"/>
  <c r="J403" i="4"/>
  <c r="G399" i="4"/>
  <c r="I399" i="4"/>
  <c r="J399" i="4"/>
  <c r="G395" i="4"/>
  <c r="I395" i="4"/>
  <c r="J395" i="4"/>
  <c r="G391" i="4"/>
  <c r="I391" i="4"/>
  <c r="J391" i="4"/>
  <c r="G387" i="4"/>
  <c r="I387" i="4"/>
  <c r="J387" i="4"/>
  <c r="G383" i="4"/>
  <c r="I383" i="4"/>
  <c r="J383" i="4"/>
  <c r="G379" i="4"/>
  <c r="I379" i="4"/>
  <c r="J379" i="4"/>
  <c r="F375" i="4"/>
  <c r="H375" i="4"/>
  <c r="I375" i="4"/>
  <c r="J375" i="4"/>
  <c r="F371" i="4"/>
  <c r="H371" i="4"/>
  <c r="I371" i="4"/>
  <c r="J371" i="4"/>
  <c r="F367" i="4"/>
  <c r="H367" i="4"/>
  <c r="I367" i="4"/>
  <c r="J367" i="4"/>
  <c r="F363" i="4"/>
  <c r="G363" i="4"/>
  <c r="H363" i="4"/>
  <c r="I363" i="4"/>
  <c r="J363" i="4"/>
  <c r="F359" i="4"/>
  <c r="H359" i="4"/>
  <c r="I359" i="4"/>
  <c r="J359" i="4"/>
  <c r="F355" i="4"/>
  <c r="G355" i="4"/>
  <c r="I355" i="4"/>
  <c r="J355" i="4"/>
  <c r="F351" i="4"/>
  <c r="H351" i="4"/>
  <c r="I351" i="4"/>
  <c r="J351" i="4"/>
  <c r="F347" i="4"/>
  <c r="G347" i="4"/>
  <c r="I347" i="4"/>
  <c r="J347" i="4"/>
  <c r="F343" i="4"/>
  <c r="H343" i="4"/>
  <c r="I343" i="4"/>
  <c r="J343" i="4"/>
  <c r="F339" i="4"/>
  <c r="H339" i="4"/>
  <c r="I339" i="4"/>
  <c r="J339" i="4"/>
  <c r="F335" i="4"/>
  <c r="H335" i="4"/>
  <c r="I335" i="4"/>
  <c r="J335" i="4"/>
  <c r="F331" i="4"/>
  <c r="H331" i="4"/>
  <c r="I331" i="4"/>
  <c r="J331" i="4"/>
  <c r="F327" i="4"/>
  <c r="H327" i="4"/>
  <c r="I327" i="4"/>
  <c r="J327" i="4"/>
  <c r="F323" i="4"/>
  <c r="H323" i="4"/>
  <c r="I323" i="4"/>
  <c r="J323" i="4"/>
  <c r="F319" i="4"/>
  <c r="H319" i="4"/>
  <c r="I319" i="4"/>
  <c r="J319" i="4"/>
  <c r="F315" i="4"/>
  <c r="H315" i="4"/>
  <c r="G315" i="4"/>
  <c r="I315" i="4"/>
  <c r="J315" i="4"/>
  <c r="F311" i="4"/>
  <c r="G311" i="4"/>
  <c r="I311" i="4"/>
  <c r="J311" i="4"/>
  <c r="F307" i="4"/>
  <c r="H307" i="4"/>
  <c r="I307" i="4"/>
  <c r="J307" i="4"/>
  <c r="F303" i="4"/>
  <c r="H303" i="4"/>
  <c r="I303" i="4"/>
  <c r="J303" i="4"/>
  <c r="F299" i="4"/>
  <c r="H299" i="4"/>
  <c r="I299" i="4"/>
  <c r="J299" i="4"/>
  <c r="F295" i="4"/>
  <c r="G295" i="4"/>
  <c r="H295" i="4"/>
  <c r="I295" i="4"/>
  <c r="J295" i="4"/>
  <c r="F291" i="4"/>
  <c r="H291" i="4"/>
  <c r="I291" i="4"/>
  <c r="J291" i="4"/>
  <c r="F287" i="4"/>
  <c r="H287" i="4"/>
  <c r="I287" i="4"/>
  <c r="J287" i="4"/>
  <c r="F283" i="4"/>
  <c r="H283" i="4"/>
  <c r="I283" i="4"/>
  <c r="J283" i="4"/>
  <c r="F279" i="4"/>
  <c r="H279" i="4"/>
  <c r="I279" i="4"/>
  <c r="J279" i="4"/>
  <c r="L12" i="4"/>
  <c r="L13" i="4"/>
  <c r="H12" i="4"/>
  <c r="H13" i="4"/>
  <c r="D12" i="4"/>
  <c r="D13" i="4"/>
  <c r="G201" i="5"/>
  <c r="U201" i="5"/>
  <c r="G193" i="5"/>
  <c r="U193" i="5"/>
  <c r="G185" i="5"/>
  <c r="U185" i="5"/>
  <c r="G177" i="5"/>
  <c r="U177" i="5"/>
  <c r="G217" i="7"/>
  <c r="I217" i="7"/>
  <c r="G215" i="7"/>
  <c r="U213" i="7"/>
  <c r="G213" i="7"/>
  <c r="M211" i="7"/>
  <c r="U209" i="7"/>
  <c r="G209" i="7"/>
  <c r="I207" i="7"/>
  <c r="U205" i="7"/>
  <c r="G205" i="7"/>
  <c r="I203" i="7"/>
  <c r="U201" i="7"/>
  <c r="G201" i="7"/>
  <c r="I199" i="7"/>
  <c r="U193" i="7"/>
  <c r="G193" i="7"/>
  <c r="J189" i="7"/>
  <c r="U187" i="7"/>
  <c r="G187" i="7"/>
  <c r="U183" i="7"/>
  <c r="G183" i="7"/>
  <c r="I181" i="7"/>
  <c r="G179" i="7"/>
  <c r="I177" i="7"/>
  <c r="U175" i="7"/>
  <c r="G175" i="7"/>
  <c r="I173" i="7"/>
  <c r="U171" i="7"/>
  <c r="G171" i="7"/>
  <c r="I169" i="7"/>
  <c r="U167" i="7"/>
  <c r="G167" i="7"/>
  <c r="U165" i="7"/>
  <c r="G165" i="7"/>
  <c r="I161" i="7"/>
  <c r="I159" i="7"/>
  <c r="U157" i="7"/>
  <c r="G157" i="7"/>
  <c r="I155" i="7"/>
  <c r="I153" i="7"/>
  <c r="N145" i="7"/>
  <c r="N137" i="7"/>
  <c r="N129" i="7"/>
  <c r="N121" i="7"/>
  <c r="I113" i="7"/>
  <c r="I105" i="7"/>
  <c r="I84" i="7"/>
  <c r="I68" i="7"/>
  <c r="W65" i="1"/>
  <c r="W63" i="1"/>
  <c r="F453" i="4"/>
  <c r="H453" i="4"/>
  <c r="F449" i="4"/>
  <c r="H449" i="4"/>
  <c r="F445" i="4"/>
  <c r="H445" i="4"/>
  <c r="F441" i="4"/>
  <c r="H441" i="4"/>
  <c r="F437" i="4"/>
  <c r="H437" i="4"/>
  <c r="F433" i="4"/>
  <c r="H433" i="4"/>
  <c r="F429" i="4"/>
  <c r="H429" i="4"/>
  <c r="F425" i="4"/>
  <c r="H425" i="4"/>
  <c r="F421" i="4"/>
  <c r="H421" i="4"/>
  <c r="F417" i="4"/>
  <c r="H417" i="4"/>
  <c r="F413" i="4"/>
  <c r="H413" i="4"/>
  <c r="F409" i="4"/>
  <c r="H409" i="4"/>
  <c r="F405" i="4"/>
  <c r="H405" i="4"/>
  <c r="F401" i="4"/>
  <c r="H401" i="4"/>
  <c r="F397" i="4"/>
  <c r="H397" i="4"/>
  <c r="F393" i="4"/>
  <c r="H393" i="4"/>
  <c r="F389" i="4"/>
  <c r="H389" i="4"/>
  <c r="F385" i="4"/>
  <c r="H385" i="4"/>
  <c r="F381" i="4"/>
  <c r="H381" i="4"/>
  <c r="D14" i="7"/>
  <c r="I275" i="4"/>
  <c r="J275" i="4"/>
  <c r="I274" i="4"/>
  <c r="J274" i="4"/>
  <c r="I273" i="4"/>
  <c r="J273" i="4"/>
  <c r="I272" i="4"/>
  <c r="J272" i="4"/>
  <c r="I271" i="4"/>
  <c r="J271" i="4"/>
  <c r="I270" i="4"/>
  <c r="J270" i="4"/>
  <c r="I269" i="4"/>
  <c r="J269" i="4"/>
  <c r="I268" i="4"/>
  <c r="J268" i="4"/>
  <c r="I267" i="4"/>
  <c r="J267" i="4"/>
  <c r="I266" i="4"/>
  <c r="J266" i="4"/>
  <c r="I265" i="4"/>
  <c r="J265" i="4"/>
  <c r="I264" i="4"/>
  <c r="J264" i="4"/>
  <c r="I263" i="4"/>
  <c r="J263" i="4"/>
  <c r="I262" i="4"/>
  <c r="J262" i="4"/>
  <c r="I261" i="4"/>
  <c r="J261" i="4"/>
  <c r="I260" i="4"/>
  <c r="J260" i="4"/>
  <c r="I259" i="4"/>
  <c r="J259" i="4"/>
  <c r="I258" i="4"/>
  <c r="J258" i="4"/>
  <c r="I257" i="4"/>
  <c r="J257" i="4"/>
  <c r="I256" i="4"/>
  <c r="J256" i="4"/>
  <c r="I255" i="4"/>
  <c r="J255" i="4"/>
  <c r="I254" i="4"/>
  <c r="J254" i="4"/>
  <c r="I253" i="4"/>
  <c r="J253" i="4"/>
  <c r="I252" i="4"/>
  <c r="J252" i="4"/>
  <c r="I251" i="4"/>
  <c r="J251" i="4"/>
  <c r="I250" i="4"/>
  <c r="J250" i="4"/>
  <c r="I249" i="4"/>
  <c r="J249" i="4"/>
  <c r="I248" i="4"/>
  <c r="J248" i="4"/>
  <c r="I247" i="4"/>
  <c r="J247" i="4"/>
  <c r="I246" i="4"/>
  <c r="J246" i="4"/>
  <c r="I245" i="4"/>
  <c r="J245" i="4"/>
  <c r="I244" i="4"/>
  <c r="J244" i="4"/>
  <c r="I243" i="4"/>
  <c r="J243" i="4"/>
  <c r="I242" i="4"/>
  <c r="J242" i="4"/>
  <c r="I241" i="4"/>
  <c r="J241" i="4"/>
  <c r="I240" i="4"/>
  <c r="J240" i="4"/>
  <c r="I239" i="4"/>
  <c r="J239" i="4"/>
  <c r="I238" i="4"/>
  <c r="J238" i="4"/>
  <c r="I237" i="4"/>
  <c r="J237" i="4"/>
  <c r="I236" i="4"/>
  <c r="J236" i="4"/>
  <c r="I235" i="4"/>
  <c r="J235" i="4"/>
  <c r="I234" i="4"/>
  <c r="J234" i="4"/>
  <c r="I233" i="4"/>
  <c r="J233" i="4"/>
  <c r="I232" i="4"/>
  <c r="J232" i="4"/>
  <c r="I231" i="4"/>
  <c r="J231" i="4"/>
  <c r="I230" i="4"/>
  <c r="J230" i="4"/>
  <c r="I229" i="4"/>
  <c r="J229" i="4"/>
  <c r="I228" i="4"/>
  <c r="J228" i="4"/>
  <c r="I227" i="4"/>
  <c r="J227" i="4"/>
  <c r="I226" i="4"/>
  <c r="J226" i="4"/>
  <c r="I225" i="4"/>
  <c r="J225" i="4"/>
  <c r="I224" i="4"/>
  <c r="J224" i="4"/>
  <c r="I223" i="4"/>
  <c r="J223" i="4"/>
  <c r="I222" i="4"/>
  <c r="J222" i="4"/>
  <c r="I221" i="4"/>
  <c r="J221" i="4"/>
  <c r="I220" i="4"/>
  <c r="J220" i="4"/>
  <c r="I219" i="4"/>
  <c r="J219" i="4"/>
  <c r="I218" i="4"/>
  <c r="J218" i="4"/>
  <c r="I217" i="4"/>
  <c r="J217" i="4"/>
  <c r="I216" i="4"/>
  <c r="J216" i="4"/>
  <c r="I215" i="4"/>
  <c r="J215" i="4"/>
  <c r="I214" i="4"/>
  <c r="J214" i="4"/>
  <c r="I213" i="4"/>
  <c r="J213" i="4"/>
  <c r="I212" i="4"/>
  <c r="J212" i="4"/>
  <c r="I211" i="4"/>
  <c r="J211" i="4"/>
  <c r="I210" i="4"/>
  <c r="J210" i="4"/>
  <c r="I209" i="4"/>
  <c r="J209" i="4"/>
  <c r="I208" i="4"/>
  <c r="J208" i="4"/>
  <c r="I207" i="4"/>
  <c r="J207" i="4"/>
  <c r="I206" i="4"/>
  <c r="J206" i="4"/>
  <c r="I205" i="4"/>
  <c r="J205" i="4"/>
  <c r="I204" i="4"/>
  <c r="J204" i="4"/>
  <c r="I203" i="4"/>
  <c r="J203" i="4"/>
  <c r="I202" i="4"/>
  <c r="J202" i="4"/>
  <c r="I201" i="4"/>
  <c r="J201" i="4"/>
  <c r="I200" i="4"/>
  <c r="J200" i="4"/>
  <c r="I199" i="4"/>
  <c r="J199" i="4"/>
  <c r="I198" i="4"/>
  <c r="J198" i="4"/>
  <c r="I197" i="4"/>
  <c r="J197" i="4"/>
  <c r="I196" i="4"/>
  <c r="J196" i="4"/>
  <c r="I195" i="4"/>
  <c r="J195" i="4"/>
  <c r="I194" i="4"/>
  <c r="J194" i="4"/>
  <c r="I193" i="4"/>
  <c r="J193" i="4"/>
  <c r="I192" i="4"/>
  <c r="J192" i="4"/>
  <c r="I191" i="4"/>
  <c r="J191" i="4"/>
  <c r="I190" i="4"/>
  <c r="J190" i="4"/>
  <c r="I189" i="4"/>
  <c r="J189" i="4"/>
  <c r="I188" i="4"/>
  <c r="J188" i="4"/>
  <c r="I187" i="4"/>
  <c r="J187" i="4"/>
  <c r="I186" i="4"/>
  <c r="J186" i="4"/>
  <c r="I185" i="4"/>
  <c r="J185" i="4"/>
  <c r="I184" i="4"/>
  <c r="J184" i="4"/>
  <c r="I183" i="4"/>
  <c r="J183" i="4"/>
  <c r="I182" i="4"/>
  <c r="J182" i="4"/>
  <c r="I181" i="4"/>
  <c r="J181" i="4"/>
  <c r="I180" i="4"/>
  <c r="J180" i="4"/>
  <c r="I179" i="4"/>
  <c r="J179" i="4"/>
  <c r="I178" i="4"/>
  <c r="J178" i="4"/>
  <c r="I177" i="4"/>
  <c r="J177" i="4"/>
  <c r="I176" i="4"/>
  <c r="J176" i="4"/>
  <c r="I175" i="4"/>
  <c r="J175" i="4"/>
  <c r="I174" i="4"/>
  <c r="J174" i="4"/>
  <c r="I173" i="4"/>
  <c r="J173" i="4"/>
  <c r="I172" i="4"/>
  <c r="J172" i="4"/>
  <c r="I171" i="4"/>
  <c r="J171" i="4"/>
  <c r="I170" i="4"/>
  <c r="J170" i="4"/>
  <c r="I169" i="4"/>
  <c r="J169" i="4"/>
  <c r="I168" i="4"/>
  <c r="J168" i="4"/>
  <c r="I167" i="4"/>
  <c r="J167" i="4"/>
  <c r="I166" i="4"/>
  <c r="J166" i="4"/>
  <c r="I165" i="4"/>
  <c r="J165" i="4"/>
  <c r="I164" i="4"/>
  <c r="J164" i="4"/>
  <c r="I163" i="4"/>
  <c r="J163" i="4"/>
  <c r="I162" i="4"/>
  <c r="J162" i="4"/>
  <c r="I161" i="4"/>
  <c r="J161" i="4"/>
  <c r="I160" i="4"/>
  <c r="J160" i="4"/>
  <c r="I159" i="4"/>
  <c r="J159" i="4"/>
  <c r="I158" i="4"/>
  <c r="J158" i="4"/>
  <c r="I157" i="4"/>
  <c r="J157" i="4"/>
  <c r="I156" i="4"/>
  <c r="J156" i="4"/>
  <c r="I155" i="4"/>
  <c r="J155" i="4"/>
  <c r="I154" i="4"/>
  <c r="J154" i="4"/>
  <c r="I153" i="4"/>
  <c r="J153" i="4"/>
  <c r="I152" i="4"/>
  <c r="J152" i="4"/>
  <c r="I151" i="4"/>
  <c r="J151" i="4"/>
  <c r="I150" i="4"/>
  <c r="J150" i="4"/>
  <c r="I149" i="4"/>
  <c r="J149" i="4"/>
  <c r="I148" i="4"/>
  <c r="J148" i="4"/>
  <c r="I147" i="4"/>
  <c r="J147" i="4"/>
  <c r="I146" i="4"/>
  <c r="J146" i="4"/>
  <c r="I145" i="4"/>
  <c r="J145" i="4"/>
  <c r="I144" i="4"/>
  <c r="J144" i="4"/>
  <c r="I143" i="4"/>
  <c r="J143" i="4"/>
  <c r="I142" i="4"/>
  <c r="J142" i="4"/>
  <c r="I141" i="4"/>
  <c r="J141" i="4"/>
  <c r="I140" i="4"/>
  <c r="J140" i="4"/>
  <c r="I139" i="4"/>
  <c r="J139" i="4"/>
  <c r="I138" i="4"/>
  <c r="J138" i="4"/>
  <c r="I137" i="4"/>
  <c r="J137" i="4"/>
  <c r="I136" i="4"/>
  <c r="J136" i="4"/>
  <c r="I135" i="4"/>
  <c r="J135" i="4"/>
  <c r="I134" i="4"/>
  <c r="J134" i="4"/>
  <c r="I133" i="4"/>
  <c r="J133" i="4"/>
  <c r="I132" i="4"/>
  <c r="J132" i="4"/>
  <c r="I131" i="4"/>
  <c r="J131" i="4"/>
  <c r="I130" i="4"/>
  <c r="J130" i="4"/>
  <c r="I129" i="4"/>
  <c r="J129" i="4"/>
  <c r="I128" i="4"/>
  <c r="J128" i="4"/>
  <c r="I127" i="4"/>
  <c r="J127" i="4"/>
  <c r="I126" i="4"/>
  <c r="J126" i="4"/>
  <c r="I125" i="4"/>
  <c r="J125" i="4"/>
  <c r="I124" i="4"/>
  <c r="J124" i="4"/>
  <c r="I123" i="4"/>
  <c r="J123" i="4"/>
  <c r="I122" i="4"/>
  <c r="J122" i="4"/>
  <c r="I121" i="4"/>
  <c r="J121" i="4"/>
  <c r="I120" i="4"/>
  <c r="J120" i="4"/>
  <c r="I119" i="4"/>
  <c r="J119" i="4"/>
  <c r="I118" i="4"/>
  <c r="J118" i="4"/>
  <c r="I117" i="4"/>
  <c r="J117" i="4"/>
  <c r="I116" i="4"/>
  <c r="J116" i="4"/>
  <c r="I115" i="4"/>
  <c r="J115" i="4"/>
  <c r="I114" i="4"/>
  <c r="J114" i="4"/>
  <c r="I113" i="4"/>
  <c r="J113" i="4"/>
  <c r="I112" i="4"/>
  <c r="J112" i="4"/>
  <c r="I111" i="4"/>
  <c r="J111" i="4"/>
  <c r="I110" i="4"/>
  <c r="J110" i="4"/>
  <c r="I109" i="4"/>
  <c r="J109" i="4"/>
  <c r="I108" i="4"/>
  <c r="J108" i="4"/>
  <c r="I107" i="4"/>
  <c r="J107" i="4"/>
  <c r="I106" i="4"/>
  <c r="J106" i="4"/>
  <c r="I105" i="4"/>
  <c r="J105" i="4"/>
  <c r="I104" i="4"/>
  <c r="J104" i="4"/>
  <c r="I103" i="4"/>
  <c r="J103" i="4"/>
  <c r="I102" i="4"/>
  <c r="J102" i="4"/>
  <c r="I101" i="4"/>
  <c r="J101" i="4"/>
  <c r="I100" i="4"/>
  <c r="J100" i="4"/>
  <c r="I99" i="4"/>
  <c r="J99" i="4"/>
  <c r="I98" i="4"/>
  <c r="J98" i="4"/>
  <c r="I97" i="4"/>
  <c r="J97" i="4"/>
  <c r="I96" i="4"/>
  <c r="J96" i="4"/>
  <c r="I95" i="4"/>
  <c r="J95" i="4"/>
  <c r="I94" i="4"/>
  <c r="J94" i="4"/>
  <c r="I93" i="4"/>
  <c r="J93" i="4"/>
  <c r="I92" i="4"/>
  <c r="J92" i="4"/>
  <c r="I91" i="4"/>
  <c r="J91" i="4"/>
  <c r="I90" i="4"/>
  <c r="J90" i="4"/>
  <c r="I89" i="4"/>
  <c r="J89" i="4"/>
  <c r="I88" i="4"/>
  <c r="J88" i="4"/>
  <c r="I87" i="4"/>
  <c r="J87" i="4"/>
  <c r="I86" i="4"/>
  <c r="J86" i="4"/>
  <c r="I85" i="4"/>
  <c r="J85" i="4"/>
  <c r="G84" i="4"/>
  <c r="G80" i="4"/>
  <c r="G76" i="4"/>
  <c r="G72" i="4"/>
  <c r="G68" i="4"/>
  <c r="G64" i="4"/>
  <c r="G60" i="4"/>
  <c r="G56" i="4"/>
  <c r="F82" i="4"/>
  <c r="H82" i="4"/>
  <c r="F78" i="4"/>
  <c r="H78" i="4"/>
  <c r="F74" i="4"/>
  <c r="H74" i="4"/>
  <c r="F70" i="4"/>
  <c r="H70" i="4"/>
  <c r="F66" i="4"/>
  <c r="H66" i="4"/>
  <c r="F62" i="4"/>
  <c r="H62" i="4"/>
  <c r="F58" i="4"/>
  <c r="H58" i="4"/>
  <c r="F54" i="4"/>
  <c r="H54" i="4"/>
  <c r="E208" i="5"/>
  <c r="F208" i="5"/>
  <c r="E176" i="5"/>
  <c r="F176" i="5"/>
  <c r="E172" i="5"/>
  <c r="F172" i="5"/>
  <c r="E169" i="5"/>
  <c r="F169" i="5"/>
  <c r="E165" i="5"/>
  <c r="F165" i="5"/>
  <c r="E162" i="5"/>
  <c r="F162" i="5"/>
  <c r="U162" i="5"/>
  <c r="E159" i="5"/>
  <c r="F159" i="5"/>
  <c r="E155" i="5"/>
  <c r="F155" i="5"/>
  <c r="E151" i="5"/>
  <c r="F151" i="5"/>
  <c r="E147" i="5"/>
  <c r="F147" i="5"/>
  <c r="E143" i="5"/>
  <c r="F143" i="5"/>
  <c r="E139" i="5"/>
  <c r="F139" i="5"/>
  <c r="E135" i="5"/>
  <c r="F135" i="5"/>
  <c r="G133" i="5"/>
  <c r="E131" i="5"/>
  <c r="F131" i="5"/>
  <c r="E127" i="5"/>
  <c r="F127" i="5"/>
  <c r="E123" i="5"/>
  <c r="F123" i="5"/>
  <c r="E119" i="5"/>
  <c r="F119" i="5"/>
  <c r="E115" i="5"/>
  <c r="F115" i="5"/>
  <c r="E111" i="5"/>
  <c r="F111" i="5"/>
  <c r="E107" i="5"/>
  <c r="F107" i="5"/>
  <c r="E103" i="5"/>
  <c r="F103" i="5"/>
  <c r="E101" i="5"/>
  <c r="F101" i="5"/>
  <c r="E99" i="5"/>
  <c r="F99" i="5"/>
  <c r="E96" i="5"/>
  <c r="F96" i="5"/>
  <c r="E92" i="5"/>
  <c r="F92" i="5"/>
  <c r="E88" i="5"/>
  <c r="F88" i="5"/>
  <c r="E84" i="5"/>
  <c r="F84" i="5"/>
  <c r="E80" i="5"/>
  <c r="F80" i="5"/>
  <c r="E76" i="5"/>
  <c r="F76" i="5"/>
  <c r="E72" i="5"/>
  <c r="F72" i="5"/>
  <c r="G70" i="5"/>
  <c r="E68" i="5"/>
  <c r="F68" i="5"/>
  <c r="E64" i="5"/>
  <c r="F64" i="5"/>
  <c r="E60" i="5"/>
  <c r="F60" i="5"/>
  <c r="E56" i="5"/>
  <c r="F56" i="5"/>
  <c r="G54" i="5"/>
  <c r="E52" i="5"/>
  <c r="F52" i="5"/>
  <c r="E48" i="5"/>
  <c r="F48" i="5"/>
  <c r="E44" i="5"/>
  <c r="F44" i="5"/>
  <c r="E40" i="5"/>
  <c r="F40" i="5"/>
  <c r="Y36" i="5"/>
  <c r="Y34" i="5"/>
  <c r="Y32" i="5"/>
  <c r="Y30" i="5"/>
  <c r="Y28" i="5"/>
  <c r="Y26" i="5"/>
  <c r="Y24" i="5"/>
  <c r="Y22" i="5"/>
  <c r="Y20" i="5"/>
  <c r="Y18" i="5"/>
  <c r="U134" i="5"/>
  <c r="U73" i="5"/>
  <c r="U57" i="5"/>
  <c r="Y10" i="5"/>
  <c r="Y8" i="5"/>
  <c r="G152" i="7"/>
  <c r="G148" i="7"/>
  <c r="G144" i="7"/>
  <c r="G140" i="7"/>
  <c r="G136" i="7"/>
  <c r="G132" i="7"/>
  <c r="G128" i="7"/>
  <c r="G124" i="7"/>
  <c r="G120" i="7"/>
  <c r="G116" i="7"/>
  <c r="G112" i="7"/>
  <c r="G108" i="7"/>
  <c r="G104" i="7"/>
  <c r="U102" i="7"/>
  <c r="U100" i="7"/>
  <c r="U98" i="7"/>
  <c r="G95" i="7"/>
  <c r="N91" i="7"/>
  <c r="G79" i="7"/>
  <c r="N75" i="7"/>
  <c r="G63" i="7"/>
  <c r="N59" i="7"/>
  <c r="G55" i="7"/>
  <c r="G47" i="7"/>
  <c r="G39" i="7"/>
  <c r="N35" i="7"/>
  <c r="G32" i="7"/>
  <c r="N31" i="7"/>
  <c r="N27" i="7"/>
  <c r="G24" i="7"/>
  <c r="N23" i="7"/>
  <c r="Y17" i="7"/>
  <c r="U208" i="7"/>
  <c r="U200" i="7"/>
  <c r="U186" i="7"/>
  <c r="U178" i="7"/>
  <c r="U170" i="7"/>
  <c r="U161" i="7"/>
  <c r="U153" i="7"/>
  <c r="U145" i="7"/>
  <c r="U137" i="7"/>
  <c r="U129" i="7"/>
  <c r="U121" i="7"/>
  <c r="U113" i="7"/>
  <c r="U105" i="7"/>
  <c r="U92" i="7"/>
  <c r="U84" i="7"/>
  <c r="U76" i="7"/>
  <c r="U68" i="7"/>
  <c r="U60" i="7"/>
  <c r="U52" i="7"/>
  <c r="U44" i="7"/>
  <c r="U36" i="7"/>
  <c r="U28" i="7"/>
  <c r="I1019" i="8"/>
  <c r="I1016" i="8"/>
  <c r="I1010" i="8"/>
  <c r="I1008" i="8"/>
  <c r="I1000" i="8"/>
  <c r="I998" i="8"/>
  <c r="I992" i="8"/>
  <c r="G990" i="8"/>
  <c r="I990" i="8"/>
  <c r="G982" i="8"/>
  <c r="I982" i="8"/>
  <c r="G974" i="8"/>
  <c r="I974" i="8"/>
  <c r="G966" i="8"/>
  <c r="I966" i="8"/>
  <c r="F275" i="4"/>
  <c r="H275" i="4"/>
  <c r="F274" i="4"/>
  <c r="H274" i="4"/>
  <c r="F273" i="4"/>
  <c r="H273" i="4"/>
  <c r="F272" i="4"/>
  <c r="H272" i="4"/>
  <c r="F271" i="4"/>
  <c r="H271" i="4"/>
  <c r="F270" i="4"/>
  <c r="H270" i="4"/>
  <c r="F269" i="4"/>
  <c r="H269" i="4"/>
  <c r="F268" i="4"/>
  <c r="H268" i="4"/>
  <c r="F267" i="4"/>
  <c r="H267" i="4"/>
  <c r="F266" i="4"/>
  <c r="H266" i="4"/>
  <c r="F265" i="4"/>
  <c r="H265" i="4"/>
  <c r="F264" i="4"/>
  <c r="H264" i="4"/>
  <c r="F263" i="4"/>
  <c r="H263" i="4"/>
  <c r="F262" i="4"/>
  <c r="H262" i="4"/>
  <c r="F261" i="4"/>
  <c r="H261" i="4"/>
  <c r="F260" i="4"/>
  <c r="H260" i="4"/>
  <c r="F259" i="4"/>
  <c r="H259" i="4"/>
  <c r="F258" i="4"/>
  <c r="H258" i="4"/>
  <c r="F257" i="4"/>
  <c r="H257" i="4"/>
  <c r="F256" i="4"/>
  <c r="H256" i="4"/>
  <c r="F255" i="4"/>
  <c r="H255" i="4"/>
  <c r="F254" i="4"/>
  <c r="H254" i="4"/>
  <c r="F253" i="4"/>
  <c r="H253" i="4"/>
  <c r="F252" i="4"/>
  <c r="H252" i="4"/>
  <c r="F251" i="4"/>
  <c r="H251" i="4"/>
  <c r="F250" i="4"/>
  <c r="H250" i="4"/>
  <c r="F249" i="4"/>
  <c r="H249" i="4"/>
  <c r="F248" i="4"/>
  <c r="H248" i="4"/>
  <c r="F247" i="4"/>
  <c r="H247" i="4"/>
  <c r="F246" i="4"/>
  <c r="H246" i="4"/>
  <c r="F245" i="4"/>
  <c r="H245" i="4"/>
  <c r="F244" i="4"/>
  <c r="H244" i="4"/>
  <c r="F243" i="4"/>
  <c r="H243" i="4"/>
  <c r="F242" i="4"/>
  <c r="H242" i="4"/>
  <c r="F241" i="4"/>
  <c r="H241" i="4"/>
  <c r="F240" i="4"/>
  <c r="H240" i="4"/>
  <c r="F239" i="4"/>
  <c r="H239" i="4"/>
  <c r="F238" i="4"/>
  <c r="H238" i="4"/>
  <c r="F237" i="4"/>
  <c r="H237" i="4"/>
  <c r="F236" i="4"/>
  <c r="H236" i="4"/>
  <c r="F235" i="4"/>
  <c r="H235" i="4"/>
  <c r="F234" i="4"/>
  <c r="H234" i="4"/>
  <c r="F233" i="4"/>
  <c r="H233" i="4"/>
  <c r="F232" i="4"/>
  <c r="H232" i="4"/>
  <c r="F231" i="4"/>
  <c r="H231" i="4"/>
  <c r="F230" i="4"/>
  <c r="H230" i="4"/>
  <c r="F229" i="4"/>
  <c r="H229" i="4"/>
  <c r="F228" i="4"/>
  <c r="H228" i="4"/>
  <c r="F227" i="4"/>
  <c r="H227" i="4"/>
  <c r="F226" i="4"/>
  <c r="H226" i="4"/>
  <c r="F225" i="4"/>
  <c r="H225" i="4"/>
  <c r="F224" i="4"/>
  <c r="H224" i="4"/>
  <c r="F223" i="4"/>
  <c r="H223" i="4"/>
  <c r="F222" i="4"/>
  <c r="H222" i="4"/>
  <c r="F221" i="4"/>
  <c r="H221" i="4"/>
  <c r="F220" i="4"/>
  <c r="H220" i="4"/>
  <c r="F219" i="4"/>
  <c r="H219" i="4"/>
  <c r="F218" i="4"/>
  <c r="H218" i="4"/>
  <c r="F217" i="4"/>
  <c r="H217" i="4"/>
  <c r="F216" i="4"/>
  <c r="H216" i="4"/>
  <c r="F215" i="4"/>
  <c r="H215" i="4"/>
  <c r="F214" i="4"/>
  <c r="H214" i="4"/>
  <c r="F213" i="4"/>
  <c r="H213" i="4"/>
  <c r="F212" i="4"/>
  <c r="H212" i="4"/>
  <c r="F211" i="4"/>
  <c r="H211" i="4"/>
  <c r="F210" i="4"/>
  <c r="H210" i="4"/>
  <c r="F209" i="4"/>
  <c r="H209" i="4"/>
  <c r="F208" i="4"/>
  <c r="H208" i="4"/>
  <c r="F207" i="4"/>
  <c r="H207" i="4"/>
  <c r="F206" i="4"/>
  <c r="H206" i="4"/>
  <c r="F205" i="4"/>
  <c r="H205" i="4"/>
  <c r="F204" i="4"/>
  <c r="H204" i="4"/>
  <c r="F203" i="4"/>
  <c r="H203" i="4"/>
  <c r="F202" i="4"/>
  <c r="H202" i="4"/>
  <c r="F201" i="4"/>
  <c r="H201" i="4"/>
  <c r="F200" i="4"/>
  <c r="H200" i="4"/>
  <c r="F199" i="4"/>
  <c r="H199" i="4"/>
  <c r="F198" i="4"/>
  <c r="H198" i="4"/>
  <c r="F197" i="4"/>
  <c r="H197" i="4"/>
  <c r="F196" i="4"/>
  <c r="H196" i="4"/>
  <c r="F195" i="4"/>
  <c r="H195" i="4"/>
  <c r="F194" i="4"/>
  <c r="H194" i="4"/>
  <c r="F193" i="4"/>
  <c r="H193" i="4"/>
  <c r="F192" i="4"/>
  <c r="H192" i="4"/>
  <c r="F191" i="4"/>
  <c r="H191" i="4"/>
  <c r="F190" i="4"/>
  <c r="H190" i="4"/>
  <c r="F189" i="4"/>
  <c r="H189" i="4"/>
  <c r="F188" i="4"/>
  <c r="H188" i="4"/>
  <c r="F187" i="4"/>
  <c r="H187" i="4"/>
  <c r="F186" i="4"/>
  <c r="H186" i="4"/>
  <c r="F185" i="4"/>
  <c r="H185" i="4"/>
  <c r="F184" i="4"/>
  <c r="H184" i="4"/>
  <c r="F183" i="4"/>
  <c r="H183" i="4"/>
  <c r="F182" i="4"/>
  <c r="H182" i="4"/>
  <c r="F181" i="4"/>
  <c r="H181" i="4"/>
  <c r="F180" i="4"/>
  <c r="H180" i="4"/>
  <c r="F179" i="4"/>
  <c r="H179" i="4"/>
  <c r="F178" i="4"/>
  <c r="H178" i="4"/>
  <c r="F177" i="4"/>
  <c r="H177" i="4"/>
  <c r="F176" i="4"/>
  <c r="H176" i="4"/>
  <c r="F175" i="4"/>
  <c r="H175" i="4"/>
  <c r="F174" i="4"/>
  <c r="H174" i="4"/>
  <c r="F173" i="4"/>
  <c r="H173" i="4"/>
  <c r="F172" i="4"/>
  <c r="H172" i="4"/>
  <c r="F171" i="4"/>
  <c r="H171" i="4"/>
  <c r="F170" i="4"/>
  <c r="H170" i="4"/>
  <c r="F169" i="4"/>
  <c r="H169" i="4"/>
  <c r="F168" i="4"/>
  <c r="H168" i="4"/>
  <c r="F167" i="4"/>
  <c r="H167" i="4"/>
  <c r="F166" i="4"/>
  <c r="H166" i="4"/>
  <c r="F165" i="4"/>
  <c r="H165" i="4"/>
  <c r="F164" i="4"/>
  <c r="H164" i="4"/>
  <c r="F163" i="4"/>
  <c r="H163" i="4"/>
  <c r="F162" i="4"/>
  <c r="H162" i="4"/>
  <c r="F161" i="4"/>
  <c r="H161" i="4"/>
  <c r="F160" i="4"/>
  <c r="H160" i="4"/>
  <c r="F159" i="4"/>
  <c r="H159" i="4"/>
  <c r="F158" i="4"/>
  <c r="H158" i="4"/>
  <c r="F157" i="4"/>
  <c r="H157" i="4"/>
  <c r="F156" i="4"/>
  <c r="H156" i="4"/>
  <c r="F155" i="4"/>
  <c r="H155" i="4"/>
  <c r="F154" i="4"/>
  <c r="H154" i="4"/>
  <c r="F153" i="4"/>
  <c r="H153" i="4"/>
  <c r="F152" i="4"/>
  <c r="H152" i="4"/>
  <c r="F151" i="4"/>
  <c r="H151" i="4"/>
  <c r="F150" i="4"/>
  <c r="H150" i="4"/>
  <c r="F149" i="4"/>
  <c r="H149" i="4"/>
  <c r="F148" i="4"/>
  <c r="H148" i="4"/>
  <c r="F147" i="4"/>
  <c r="H147" i="4"/>
  <c r="F146" i="4"/>
  <c r="H146" i="4"/>
  <c r="F145" i="4"/>
  <c r="H145" i="4"/>
  <c r="F144" i="4"/>
  <c r="H144" i="4"/>
  <c r="F143" i="4"/>
  <c r="H143" i="4"/>
  <c r="F142" i="4"/>
  <c r="H142" i="4"/>
  <c r="F141" i="4"/>
  <c r="H141" i="4"/>
  <c r="F140" i="4"/>
  <c r="H140" i="4"/>
  <c r="F139" i="4"/>
  <c r="H139" i="4"/>
  <c r="F138" i="4"/>
  <c r="H138" i="4"/>
  <c r="F137" i="4"/>
  <c r="H137" i="4"/>
  <c r="F136" i="4"/>
  <c r="H136" i="4"/>
  <c r="F135" i="4"/>
  <c r="H135" i="4"/>
  <c r="F134" i="4"/>
  <c r="H134" i="4"/>
  <c r="F133" i="4"/>
  <c r="H133" i="4"/>
  <c r="F132" i="4"/>
  <c r="H132" i="4"/>
  <c r="F131" i="4"/>
  <c r="H131" i="4"/>
  <c r="F130" i="4"/>
  <c r="H130" i="4"/>
  <c r="F129" i="4"/>
  <c r="H129" i="4"/>
  <c r="F128" i="4"/>
  <c r="H128" i="4"/>
  <c r="F127" i="4"/>
  <c r="H127" i="4"/>
  <c r="F126" i="4"/>
  <c r="H126" i="4"/>
  <c r="F125" i="4"/>
  <c r="H125" i="4"/>
  <c r="F124" i="4"/>
  <c r="H124" i="4"/>
  <c r="F123" i="4"/>
  <c r="H123" i="4"/>
  <c r="F122" i="4"/>
  <c r="H122" i="4"/>
  <c r="F121" i="4"/>
  <c r="H121" i="4"/>
  <c r="F120" i="4"/>
  <c r="H120" i="4"/>
  <c r="F119" i="4"/>
  <c r="H119" i="4"/>
  <c r="F118" i="4"/>
  <c r="H118" i="4"/>
  <c r="F117" i="4"/>
  <c r="H117" i="4"/>
  <c r="F116" i="4"/>
  <c r="H116" i="4"/>
  <c r="F115" i="4"/>
  <c r="H115" i="4"/>
  <c r="F114" i="4"/>
  <c r="H114" i="4"/>
  <c r="F113" i="4"/>
  <c r="H113" i="4"/>
  <c r="F112" i="4"/>
  <c r="H112" i="4"/>
  <c r="F111" i="4"/>
  <c r="H111" i="4"/>
  <c r="F110" i="4"/>
  <c r="H110" i="4"/>
  <c r="F109" i="4"/>
  <c r="H109" i="4"/>
  <c r="F108" i="4"/>
  <c r="H108" i="4"/>
  <c r="F107" i="4"/>
  <c r="H107" i="4"/>
  <c r="F106" i="4"/>
  <c r="H106" i="4"/>
  <c r="F105" i="4"/>
  <c r="H105" i="4"/>
  <c r="F104" i="4"/>
  <c r="H104" i="4"/>
  <c r="F103" i="4"/>
  <c r="H103" i="4"/>
  <c r="F102" i="4"/>
  <c r="H102" i="4"/>
  <c r="F101" i="4"/>
  <c r="H101" i="4"/>
  <c r="F100" i="4"/>
  <c r="H100" i="4"/>
  <c r="F99" i="4"/>
  <c r="H99" i="4"/>
  <c r="F98" i="4"/>
  <c r="H98" i="4"/>
  <c r="F97" i="4"/>
  <c r="H97" i="4"/>
  <c r="F96" i="4"/>
  <c r="H96" i="4"/>
  <c r="F95" i="4"/>
  <c r="H95" i="4"/>
  <c r="F94" i="4"/>
  <c r="H94" i="4"/>
  <c r="F93" i="4"/>
  <c r="H93" i="4"/>
  <c r="F92" i="4"/>
  <c r="H92" i="4"/>
  <c r="F91" i="4"/>
  <c r="H91" i="4"/>
  <c r="F90" i="4"/>
  <c r="H90" i="4"/>
  <c r="F89" i="4"/>
  <c r="H89" i="4"/>
  <c r="F88" i="4"/>
  <c r="H88" i="4"/>
  <c r="F87" i="4"/>
  <c r="H87" i="4"/>
  <c r="F86" i="4"/>
  <c r="H86" i="4"/>
  <c r="F85" i="4"/>
  <c r="H85" i="4"/>
  <c r="U133" i="5"/>
  <c r="U2" i="5"/>
  <c r="U3" i="5"/>
  <c r="U146" i="7"/>
  <c r="U138" i="7"/>
  <c r="U130" i="7"/>
  <c r="U122" i="7"/>
  <c r="U114" i="7"/>
  <c r="U106" i="7"/>
  <c r="U93" i="7"/>
  <c r="U85" i="7"/>
  <c r="U77" i="7"/>
  <c r="U69" i="7"/>
  <c r="U61" i="7"/>
  <c r="U53" i="7"/>
  <c r="U45" i="7"/>
  <c r="U37" i="7"/>
  <c r="U29" i="7"/>
  <c r="Y2" i="7"/>
  <c r="Y5" i="7"/>
  <c r="Y8" i="7"/>
  <c r="Y10" i="7"/>
  <c r="U23" i="7"/>
  <c r="U27" i="7"/>
  <c r="U31" i="7"/>
  <c r="U35" i="7"/>
  <c r="U39" i="7"/>
  <c r="U43" i="7"/>
  <c r="U47" i="7"/>
  <c r="U51" i="7"/>
  <c r="U55" i="7"/>
  <c r="U59" i="7"/>
  <c r="U63" i="7"/>
  <c r="U67" i="7"/>
  <c r="U71" i="7"/>
  <c r="U75" i="7"/>
  <c r="U79" i="7"/>
  <c r="U83" i="7"/>
  <c r="U87" i="7"/>
  <c r="U91" i="7"/>
  <c r="U95" i="7"/>
  <c r="U104" i="7"/>
  <c r="U108" i="7"/>
  <c r="U112" i="7"/>
  <c r="U116" i="7"/>
  <c r="U120" i="7"/>
  <c r="U124" i="7"/>
  <c r="U128" i="7"/>
  <c r="U132" i="7"/>
  <c r="U136" i="7"/>
  <c r="U140" i="7"/>
  <c r="U144" i="7"/>
  <c r="U148" i="7"/>
  <c r="U152" i="7"/>
  <c r="U156" i="7"/>
  <c r="U160" i="7"/>
  <c r="U164" i="7"/>
  <c r="U169" i="7"/>
  <c r="U173" i="7"/>
  <c r="U177" i="7"/>
  <c r="U181" i="7"/>
  <c r="U185" i="7"/>
  <c r="U189" i="7"/>
  <c r="U199" i="7"/>
  <c r="U203" i="7"/>
  <c r="U207" i="7"/>
  <c r="U211" i="7"/>
  <c r="U216" i="7"/>
  <c r="Y21" i="7"/>
  <c r="Y23" i="7"/>
  <c r="Y25" i="7"/>
  <c r="Y27" i="7"/>
  <c r="Y29" i="7"/>
  <c r="Y31" i="7"/>
  <c r="Y33" i="7"/>
  <c r="Y35" i="7"/>
  <c r="Y3" i="7"/>
  <c r="Y12" i="7"/>
  <c r="Y6" i="7"/>
  <c r="Y13" i="7"/>
  <c r="U26" i="7"/>
  <c r="U30" i="7"/>
  <c r="U34" i="7"/>
  <c r="U38" i="7"/>
  <c r="U42" i="7"/>
  <c r="U46" i="7"/>
  <c r="U50" i="7"/>
  <c r="U58" i="7"/>
  <c r="U62" i="7"/>
  <c r="U66" i="7"/>
  <c r="U70" i="7"/>
  <c r="U74" i="7"/>
  <c r="U78" i="7"/>
  <c r="U82" i="7"/>
  <c r="U86" i="7"/>
  <c r="U90" i="7"/>
  <c r="U94" i="7"/>
  <c r="U103" i="7"/>
  <c r="U107" i="7"/>
  <c r="U111" i="7"/>
  <c r="U115" i="7"/>
  <c r="U119" i="7"/>
  <c r="U123" i="7"/>
  <c r="U127" i="7"/>
  <c r="U131" i="7"/>
  <c r="U135" i="7"/>
  <c r="U139" i="7"/>
  <c r="U143" i="7"/>
  <c r="U147" i="7"/>
  <c r="U151" i="7"/>
  <c r="U155" i="7"/>
  <c r="U159" i="7"/>
  <c r="U168" i="7"/>
  <c r="U172" i="7"/>
  <c r="U176" i="7"/>
  <c r="U180" i="7"/>
  <c r="U184" i="7"/>
  <c r="U188" i="7"/>
  <c r="U198" i="7"/>
  <c r="U202" i="7"/>
  <c r="U206" i="7"/>
  <c r="U210" i="7"/>
  <c r="U215" i="7"/>
  <c r="Y19" i="7"/>
  <c r="G150" i="7"/>
  <c r="G146" i="7"/>
  <c r="G142" i="7"/>
  <c r="G138" i="7"/>
  <c r="G134" i="7"/>
  <c r="G130" i="7"/>
  <c r="G126" i="7"/>
  <c r="G122" i="7"/>
  <c r="G118" i="7"/>
  <c r="G114" i="7"/>
  <c r="G110" i="7"/>
  <c r="G106" i="7"/>
  <c r="G87" i="7"/>
  <c r="N86" i="7"/>
  <c r="N85" i="7"/>
  <c r="G71" i="7"/>
  <c r="I70" i="7"/>
  <c r="I69" i="7"/>
  <c r="I67" i="7"/>
  <c r="N50" i="7"/>
  <c r="N49" i="7"/>
  <c r="N42" i="7"/>
  <c r="N41" i="7"/>
  <c r="U56" i="7"/>
  <c r="U48" i="7"/>
  <c r="U40" i="7"/>
  <c r="U49" i="7"/>
  <c r="U41" i="7"/>
  <c r="U33" i="7"/>
  <c r="U25" i="7"/>
  <c r="Z724" i="8"/>
  <c r="AA724" i="8"/>
  <c r="G724" i="8"/>
  <c r="Z716" i="8"/>
  <c r="AA716" i="8"/>
  <c r="G716" i="8"/>
  <c r="Z700" i="8"/>
  <c r="AA700" i="8"/>
  <c r="G700" i="8"/>
  <c r="Z692" i="8"/>
  <c r="AA692" i="8"/>
  <c r="G692" i="8"/>
  <c r="Z684" i="8"/>
  <c r="AA684" i="8"/>
  <c r="G684" i="8"/>
  <c r="G676" i="8"/>
  <c r="Z668" i="8"/>
  <c r="AA668" i="8"/>
  <c r="G668" i="8"/>
  <c r="Z660" i="8"/>
  <c r="AA660" i="8"/>
  <c r="G660" i="8"/>
  <c r="Z652" i="8"/>
  <c r="AA652" i="8"/>
  <c r="G652" i="8"/>
  <c r="Z644" i="8"/>
  <c r="AA644" i="8"/>
  <c r="G644" i="8"/>
  <c r="Z636" i="8"/>
  <c r="AA636" i="8"/>
  <c r="G636" i="8"/>
  <c r="G683" i="11"/>
  <c r="I683" i="11"/>
  <c r="G675" i="11"/>
  <c r="I675" i="11"/>
  <c r="G642" i="11"/>
  <c r="G634" i="11"/>
  <c r="I634" i="11"/>
  <c r="G626" i="11"/>
  <c r="I626" i="11"/>
  <c r="G618" i="11"/>
  <c r="I618" i="11"/>
  <c r="G610" i="11"/>
  <c r="I610" i="11"/>
  <c r="G602" i="11"/>
  <c r="I602" i="11"/>
  <c r="G594" i="11"/>
  <c r="I594" i="11"/>
  <c r="G586" i="11"/>
  <c r="I586" i="11"/>
  <c r="G578" i="11"/>
  <c r="I578" i="11"/>
  <c r="G570" i="11"/>
  <c r="I570" i="11"/>
  <c r="G562" i="11"/>
  <c r="I562" i="11"/>
  <c r="G549" i="11"/>
  <c r="I549" i="11"/>
  <c r="G541" i="11"/>
  <c r="I541" i="11"/>
  <c r="G440" i="11"/>
  <c r="I440" i="11"/>
  <c r="G438" i="11"/>
  <c r="I438" i="11"/>
  <c r="G436" i="11"/>
  <c r="I436" i="11"/>
  <c r="G432" i="11"/>
  <c r="I432" i="11"/>
  <c r="G430" i="11"/>
  <c r="I430" i="11"/>
  <c r="G428" i="11"/>
  <c r="I428" i="11"/>
  <c r="G424" i="11"/>
  <c r="I424" i="11"/>
  <c r="G422" i="11"/>
  <c r="I422" i="11"/>
  <c r="G420" i="11"/>
  <c r="I420" i="11"/>
  <c r="G416" i="11"/>
  <c r="I416" i="11"/>
  <c r="G414" i="11"/>
  <c r="I414" i="11"/>
  <c r="G412" i="11"/>
  <c r="I412" i="11"/>
  <c r="G408" i="11"/>
  <c r="I408" i="11"/>
  <c r="G406" i="11"/>
  <c r="I406" i="11"/>
  <c r="G404" i="11"/>
  <c r="I404" i="11"/>
  <c r="G400" i="11"/>
  <c r="I400" i="11"/>
  <c r="G398" i="11"/>
  <c r="I398" i="11"/>
  <c r="G396" i="11"/>
  <c r="I396" i="11"/>
  <c r="G392" i="11"/>
  <c r="I392" i="11"/>
  <c r="G388" i="11"/>
  <c r="I388" i="11"/>
  <c r="G386" i="11"/>
  <c r="I386" i="11"/>
  <c r="G382" i="11"/>
  <c r="I382" i="11"/>
  <c r="G380" i="11"/>
  <c r="I380" i="11"/>
  <c r="G378" i="11"/>
  <c r="I378" i="11"/>
  <c r="G374" i="11"/>
  <c r="I374" i="11"/>
  <c r="G372" i="11"/>
  <c r="I372" i="11"/>
  <c r="G370" i="11"/>
  <c r="I370" i="11"/>
  <c r="G366" i="11"/>
  <c r="I366" i="11"/>
  <c r="G364" i="11"/>
  <c r="I364" i="11"/>
  <c r="G362" i="11"/>
  <c r="J362" i="11"/>
  <c r="G358" i="11"/>
  <c r="I358" i="11"/>
  <c r="G356" i="11"/>
  <c r="I356" i="11"/>
  <c r="G354" i="11"/>
  <c r="I354" i="11"/>
  <c r="G350" i="11"/>
  <c r="I350" i="11"/>
  <c r="G348" i="11"/>
  <c r="I348" i="11"/>
  <c r="G346" i="11"/>
  <c r="I346" i="11"/>
  <c r="G342" i="11"/>
  <c r="I342" i="11"/>
  <c r="G340" i="11"/>
  <c r="I340" i="11"/>
  <c r="G338" i="11"/>
  <c r="I338" i="11"/>
  <c r="G334" i="11"/>
  <c r="I334" i="11"/>
  <c r="G332" i="11"/>
  <c r="I332" i="11"/>
  <c r="G330" i="11"/>
  <c r="I330" i="11"/>
  <c r="G326" i="11"/>
  <c r="I326" i="11"/>
  <c r="G324" i="11"/>
  <c r="I324" i="11"/>
  <c r="G321" i="11"/>
  <c r="I321" i="11"/>
  <c r="G317" i="11"/>
  <c r="I317" i="11"/>
  <c r="G315" i="11"/>
  <c r="I315" i="11"/>
  <c r="G313" i="11"/>
  <c r="I313" i="11"/>
  <c r="G309" i="11"/>
  <c r="I309" i="11"/>
  <c r="G307" i="11"/>
  <c r="I307" i="11"/>
  <c r="G305" i="11"/>
  <c r="I305" i="11"/>
  <c r="G301" i="11"/>
  <c r="I301" i="11"/>
  <c r="G299" i="11"/>
  <c r="I299" i="11"/>
  <c r="G297" i="11"/>
  <c r="I297" i="11"/>
  <c r="G293" i="11"/>
  <c r="I293" i="11"/>
  <c r="G291" i="11"/>
  <c r="I291" i="11"/>
  <c r="G289" i="11"/>
  <c r="I289" i="11"/>
  <c r="G285" i="11"/>
  <c r="I285" i="11"/>
  <c r="G283" i="11"/>
  <c r="I283" i="11"/>
  <c r="G281" i="11"/>
  <c r="I281" i="11"/>
  <c r="G277" i="11"/>
  <c r="I277" i="11"/>
  <c r="G275" i="11"/>
  <c r="I275" i="11"/>
  <c r="G273" i="11"/>
  <c r="I273" i="11"/>
  <c r="G269" i="11"/>
  <c r="I269" i="11"/>
  <c r="G267" i="11"/>
  <c r="I267" i="11"/>
  <c r="G265" i="11"/>
  <c r="I265" i="11"/>
  <c r="G261" i="11"/>
  <c r="I261" i="11"/>
  <c r="G259" i="11"/>
  <c r="I259" i="11"/>
  <c r="G257" i="11"/>
  <c r="I257" i="11"/>
  <c r="G253" i="11"/>
  <c r="I253" i="11"/>
  <c r="G251" i="11"/>
  <c r="I251" i="11"/>
  <c r="G249" i="11"/>
  <c r="I249" i="11"/>
  <c r="G245" i="11"/>
  <c r="I245" i="11"/>
  <c r="G243" i="11"/>
  <c r="I243" i="11"/>
  <c r="G241" i="11"/>
  <c r="I241" i="11"/>
  <c r="G234" i="11"/>
  <c r="AE234" i="11"/>
  <c r="G231" i="11"/>
  <c r="AE231" i="11"/>
  <c r="K224" i="11"/>
  <c r="G221" i="11"/>
  <c r="AE221" i="11"/>
  <c r="G215" i="11"/>
  <c r="AE215" i="11"/>
  <c r="G205" i="11"/>
  <c r="AE205" i="11"/>
  <c r="G202" i="11"/>
  <c r="AE202" i="11"/>
  <c r="G199" i="11"/>
  <c r="AE199" i="11"/>
  <c r="G189" i="11"/>
  <c r="AE189" i="11"/>
  <c r="G186" i="11"/>
  <c r="AE186" i="11"/>
  <c r="G183" i="11"/>
  <c r="AE183" i="11"/>
  <c r="K176" i="11"/>
  <c r="G173" i="11"/>
  <c r="AE173" i="11"/>
  <c r="G170" i="11"/>
  <c r="AE170" i="11"/>
  <c r="G167" i="11"/>
  <c r="AE167" i="11"/>
  <c r="G157" i="11"/>
  <c r="AE157" i="11"/>
  <c r="G154" i="11"/>
  <c r="AE154" i="11"/>
  <c r="G151" i="11"/>
  <c r="AE151" i="11"/>
  <c r="J144" i="11"/>
  <c r="G141" i="11"/>
  <c r="AE141" i="11"/>
  <c r="G138" i="11"/>
  <c r="AE138" i="11"/>
  <c r="G135" i="11"/>
  <c r="AE135" i="11"/>
  <c r="J128" i="11"/>
  <c r="G125" i="11"/>
  <c r="AE125" i="11"/>
  <c r="G122" i="11"/>
  <c r="AE122" i="11"/>
  <c r="G119" i="11"/>
  <c r="AE119" i="11"/>
  <c r="J112" i="11"/>
  <c r="G109" i="11"/>
  <c r="AE109" i="11"/>
  <c r="G106" i="11"/>
  <c r="AE106" i="11"/>
  <c r="G103" i="11"/>
  <c r="AE103" i="11"/>
  <c r="J96" i="11"/>
  <c r="G93" i="11"/>
  <c r="AE93" i="11"/>
  <c r="G90" i="11"/>
  <c r="AE90" i="11"/>
  <c r="G87" i="11"/>
  <c r="AE87" i="11"/>
  <c r="J80" i="11"/>
  <c r="G77" i="11"/>
  <c r="AE77" i="11"/>
  <c r="G74" i="11"/>
  <c r="AE74" i="11"/>
  <c r="G71" i="11"/>
  <c r="AE71" i="11"/>
  <c r="J64" i="11"/>
  <c r="G61" i="11"/>
  <c r="AE61" i="11"/>
  <c r="G58" i="11"/>
  <c r="AE58" i="11"/>
  <c r="G55" i="11"/>
  <c r="AE55" i="11"/>
  <c r="E22" i="7"/>
  <c r="F22" i="7"/>
  <c r="G22" i="7"/>
  <c r="G21" i="7"/>
  <c r="BJ53" i="8"/>
  <c r="BJ49" i="8"/>
  <c r="BI49" i="8"/>
  <c r="BH49" i="8"/>
  <c r="BG49" i="8"/>
  <c r="BF49" i="8"/>
  <c r="BE49" i="8"/>
  <c r="BD49" i="8"/>
  <c r="BC49" i="8"/>
  <c r="BJ45" i="8"/>
  <c r="BJ25" i="8"/>
  <c r="BI25" i="8"/>
  <c r="BH25" i="8"/>
  <c r="BG25" i="8"/>
  <c r="BF25" i="8"/>
  <c r="BE25" i="8"/>
  <c r="BD25" i="8"/>
  <c r="BC25" i="8"/>
  <c r="BJ23" i="8"/>
  <c r="BJ21" i="8"/>
  <c r="BI21" i="8"/>
  <c r="BH21" i="8"/>
  <c r="BG21" i="8"/>
  <c r="BF21" i="8"/>
  <c r="BE21" i="8"/>
  <c r="BD21" i="8"/>
  <c r="BC21" i="8"/>
  <c r="BA21" i="8"/>
  <c r="BH15" i="8"/>
  <c r="BG15" i="8"/>
  <c r="BF15" i="8"/>
  <c r="BE15" i="8"/>
  <c r="BD15" i="8"/>
  <c r="BC15" i="8"/>
  <c r="Z719" i="8"/>
  <c r="AA719" i="8"/>
  <c r="Z711" i="8"/>
  <c r="AA711" i="8"/>
  <c r="Z703" i="8"/>
  <c r="AA703" i="8"/>
  <c r="Z695" i="8"/>
  <c r="AA695" i="8"/>
  <c r="Z687" i="8"/>
  <c r="AA687" i="8"/>
  <c r="Z679" i="8"/>
  <c r="AA679" i="8"/>
  <c r="AE673" i="8"/>
  <c r="Z671" i="8"/>
  <c r="AA671" i="8"/>
  <c r="Z663" i="8"/>
  <c r="AA663" i="8"/>
  <c r="Z655" i="8"/>
  <c r="AA655" i="8"/>
  <c r="AE649" i="8"/>
  <c r="Z647" i="8"/>
  <c r="AA647" i="8"/>
  <c r="Z639" i="8"/>
  <c r="AA639" i="8"/>
  <c r="BK12" i="8"/>
  <c r="BJ12" i="8"/>
  <c r="BI12" i="8"/>
  <c r="BH12" i="8"/>
  <c r="BG12" i="8"/>
  <c r="BF12" i="8"/>
  <c r="BE12" i="8"/>
  <c r="BD12" i="8"/>
  <c r="BC12" i="8"/>
  <c r="BA12" i="8"/>
  <c r="Z726" i="8"/>
  <c r="AA726" i="8"/>
  <c r="G726" i="8"/>
  <c r="Z718" i="8"/>
  <c r="AA718" i="8"/>
  <c r="G718" i="8"/>
  <c r="Z710" i="8"/>
  <c r="AA710" i="8"/>
  <c r="G710" i="8"/>
  <c r="Z702" i="8"/>
  <c r="AA702" i="8"/>
  <c r="G702" i="8"/>
  <c r="Z694" i="8"/>
  <c r="AA694" i="8"/>
  <c r="G694" i="8"/>
  <c r="Z686" i="8"/>
  <c r="AA686" i="8"/>
  <c r="G686" i="8"/>
  <c r="Z678" i="8"/>
  <c r="AA678" i="8"/>
  <c r="G678" i="8"/>
  <c r="Z670" i="8"/>
  <c r="AA670" i="8"/>
  <c r="G670" i="8"/>
  <c r="Z662" i="8"/>
  <c r="AA662" i="8"/>
  <c r="G662" i="8"/>
  <c r="Z654" i="8"/>
  <c r="AA654" i="8"/>
  <c r="G654" i="8"/>
  <c r="Z646" i="8"/>
  <c r="AA646" i="8"/>
  <c r="G646" i="8"/>
  <c r="Z638" i="8"/>
  <c r="AA638" i="8"/>
  <c r="G638" i="8"/>
  <c r="G670" i="11"/>
  <c r="I670" i="11"/>
  <c r="G521" i="11"/>
  <c r="I521" i="11"/>
  <c r="G513" i="11"/>
  <c r="I513" i="11"/>
  <c r="G235" i="11"/>
  <c r="AE235" i="11"/>
  <c r="G225" i="11"/>
  <c r="AE225" i="11"/>
  <c r="G222" i="11"/>
  <c r="AE222" i="11"/>
  <c r="G219" i="11"/>
  <c r="AE219" i="11"/>
  <c r="G209" i="11"/>
  <c r="AE209" i="11"/>
  <c r="G206" i="11"/>
  <c r="AE206" i="11"/>
  <c r="G203" i="11"/>
  <c r="AE203" i="11"/>
  <c r="G193" i="11"/>
  <c r="AE193" i="11"/>
  <c r="G190" i="11"/>
  <c r="AE190" i="11"/>
  <c r="G187" i="11"/>
  <c r="AE187" i="11"/>
  <c r="G177" i="11"/>
  <c r="AE177" i="11"/>
  <c r="G174" i="11"/>
  <c r="AE174" i="11"/>
  <c r="G171" i="11"/>
  <c r="AE171" i="11"/>
  <c r="G161" i="11"/>
  <c r="AE161" i="11"/>
  <c r="G158" i="11"/>
  <c r="AE158" i="11"/>
  <c r="G155" i="11"/>
  <c r="AE155" i="11"/>
  <c r="G145" i="11"/>
  <c r="AE145" i="11"/>
  <c r="G142" i="11"/>
  <c r="AE142" i="11"/>
  <c r="G129" i="11"/>
  <c r="AE129" i="11"/>
  <c r="G126" i="11"/>
  <c r="AE126" i="11"/>
  <c r="G123" i="11"/>
  <c r="AE123" i="11"/>
  <c r="G113" i="11"/>
  <c r="AE113" i="11"/>
  <c r="G110" i="11"/>
  <c r="AE110" i="11"/>
  <c r="G107" i="11"/>
  <c r="AE107" i="11"/>
  <c r="G97" i="11"/>
  <c r="AE97" i="11"/>
  <c r="G94" i="11"/>
  <c r="AE94" i="11"/>
  <c r="G91" i="11"/>
  <c r="AE91" i="11"/>
  <c r="G81" i="11"/>
  <c r="AE81" i="11"/>
  <c r="G78" i="11"/>
  <c r="AE78" i="11"/>
  <c r="G75" i="11"/>
  <c r="AE75" i="11"/>
  <c r="G65" i="11"/>
  <c r="AE65" i="11"/>
  <c r="G62" i="11"/>
  <c r="AE62" i="11"/>
  <c r="G59" i="11"/>
  <c r="AE59" i="11"/>
  <c r="G54" i="11"/>
  <c r="AE54" i="11"/>
  <c r="G53" i="11"/>
  <c r="AE53" i="11"/>
  <c r="BI53" i="8"/>
  <c r="BH53" i="8"/>
  <c r="BG53" i="8"/>
  <c r="BF53" i="8"/>
  <c r="BE53" i="8"/>
  <c r="BD53" i="8"/>
  <c r="BC53" i="8"/>
  <c r="BI45" i="8"/>
  <c r="BH45" i="8"/>
  <c r="BG45" i="8"/>
  <c r="BF45" i="8"/>
  <c r="BE45" i="8"/>
  <c r="BD45" i="8"/>
  <c r="BC45" i="8"/>
  <c r="BI23" i="8"/>
  <c r="BH23" i="8"/>
  <c r="BG23" i="8"/>
  <c r="BF23" i="8"/>
  <c r="BE23" i="8"/>
  <c r="BD23" i="8"/>
  <c r="BC23" i="8"/>
  <c r="AE699" i="8"/>
  <c r="Z728" i="8"/>
  <c r="AA728" i="8"/>
  <c r="G728" i="8"/>
  <c r="Z720" i="8"/>
  <c r="AA720" i="8"/>
  <c r="G720" i="8"/>
  <c r="Z712" i="8"/>
  <c r="AA712" i="8"/>
  <c r="G712" i="8"/>
  <c r="Z704" i="8"/>
  <c r="AA704" i="8"/>
  <c r="G704" i="8"/>
  <c r="Z696" i="8"/>
  <c r="AA696" i="8"/>
  <c r="G696" i="8"/>
  <c r="Z688" i="8"/>
  <c r="AA688" i="8"/>
  <c r="G688" i="8"/>
  <c r="Z680" i="8"/>
  <c r="AA680" i="8"/>
  <c r="G680" i="8"/>
  <c r="Z672" i="8"/>
  <c r="AA672" i="8"/>
  <c r="G672" i="8"/>
  <c r="Z664" i="8"/>
  <c r="AA664" i="8"/>
  <c r="G664" i="8"/>
  <c r="Z656" i="8"/>
  <c r="AA656" i="8"/>
  <c r="G656" i="8"/>
  <c r="Z648" i="8"/>
  <c r="AA648" i="8"/>
  <c r="G648" i="8"/>
  <c r="Z640" i="8"/>
  <c r="AA640" i="8"/>
  <c r="G640" i="8"/>
  <c r="G684" i="11"/>
  <c r="I684" i="11"/>
  <c r="G680" i="11"/>
  <c r="I680" i="11"/>
  <c r="G678" i="11"/>
  <c r="I678" i="11"/>
  <c r="G674" i="11"/>
  <c r="I674" i="11"/>
  <c r="N643" i="11"/>
  <c r="F264" i="11"/>
  <c r="E702" i="11"/>
  <c r="G229" i="11"/>
  <c r="AE229" i="11"/>
  <c r="G226" i="11"/>
  <c r="AE226" i="11"/>
  <c r="G223" i="11"/>
  <c r="AE223" i="11"/>
  <c r="G213" i="11"/>
  <c r="AE213" i="11"/>
  <c r="G210" i="11"/>
  <c r="AE210" i="11"/>
  <c r="G207" i="11"/>
  <c r="AE207" i="11"/>
  <c r="G197" i="11"/>
  <c r="AE197" i="11"/>
  <c r="G194" i="11"/>
  <c r="AE194" i="11"/>
  <c r="G191" i="11"/>
  <c r="AE191" i="11"/>
  <c r="G181" i="11"/>
  <c r="AE181" i="11"/>
  <c r="G175" i="11"/>
  <c r="AE175" i="11"/>
  <c r="G165" i="11"/>
  <c r="AE165" i="11"/>
  <c r="G159" i="11"/>
  <c r="AE159" i="11"/>
  <c r="J152" i="11"/>
  <c r="G149" i="11"/>
  <c r="AE149" i="11"/>
  <c r="G146" i="11"/>
  <c r="AE146" i="11"/>
  <c r="G143" i="11"/>
  <c r="AE143" i="11"/>
  <c r="G133" i="11"/>
  <c r="AE133" i="11"/>
  <c r="G130" i="11"/>
  <c r="AE130" i="11"/>
  <c r="G127" i="11"/>
  <c r="AE127" i="11"/>
  <c r="G117" i="11"/>
  <c r="AE117" i="11"/>
  <c r="G114" i="11"/>
  <c r="AE114" i="11"/>
  <c r="G111" i="11"/>
  <c r="AE111" i="11"/>
  <c r="J104" i="11"/>
  <c r="G101" i="11"/>
  <c r="AE101" i="11"/>
  <c r="G98" i="11"/>
  <c r="AE98" i="11"/>
  <c r="G95" i="11"/>
  <c r="AE95" i="11"/>
  <c r="G85" i="11"/>
  <c r="AE85" i="11"/>
  <c r="G82" i="11"/>
  <c r="AE82" i="11"/>
  <c r="G79" i="11"/>
  <c r="AE79" i="11"/>
  <c r="G69" i="11"/>
  <c r="AE69" i="11"/>
  <c r="G66" i="11"/>
  <c r="AE66" i="11"/>
  <c r="Z730" i="8"/>
  <c r="AA730" i="8"/>
  <c r="G730" i="8"/>
  <c r="Z722" i="8"/>
  <c r="AA722" i="8"/>
  <c r="G722" i="8"/>
  <c r="Z706" i="8"/>
  <c r="AA706" i="8"/>
  <c r="G706" i="8"/>
  <c r="Z698" i="8"/>
  <c r="AA698" i="8"/>
  <c r="G698" i="8"/>
  <c r="Z690" i="8"/>
  <c r="AA690" i="8"/>
  <c r="G690" i="8"/>
  <c r="Z682" i="8"/>
  <c r="AA682" i="8"/>
  <c r="Z674" i="8"/>
  <c r="AA674" i="8"/>
  <c r="G674" i="8"/>
  <c r="Z666" i="8"/>
  <c r="AA666" i="8"/>
  <c r="G666" i="8"/>
  <c r="Z658" i="8"/>
  <c r="AA658" i="8"/>
  <c r="G658" i="8"/>
  <c r="Z650" i="8"/>
  <c r="AA650" i="8"/>
  <c r="G650" i="8"/>
  <c r="Z642" i="8"/>
  <c r="AA642" i="8"/>
  <c r="G642" i="8"/>
  <c r="Z634" i="8"/>
  <c r="AA634" i="8"/>
  <c r="G634" i="8"/>
  <c r="G688" i="11"/>
  <c r="I688" i="11"/>
  <c r="G669" i="11"/>
  <c r="I669" i="11"/>
  <c r="G665" i="11"/>
  <c r="I665" i="11"/>
  <c r="G661" i="11"/>
  <c r="I661" i="11"/>
  <c r="G657" i="11"/>
  <c r="I657" i="11"/>
  <c r="G653" i="11"/>
  <c r="I653" i="11"/>
  <c r="G649" i="11"/>
  <c r="I649" i="11"/>
  <c r="G645" i="11"/>
  <c r="I645" i="11"/>
  <c r="G531" i="11"/>
  <c r="I531" i="11"/>
  <c r="G503" i="11"/>
  <c r="I503" i="11"/>
  <c r="G495" i="11"/>
  <c r="I495" i="11"/>
  <c r="G487" i="11"/>
  <c r="I487" i="11"/>
  <c r="G479" i="11"/>
  <c r="I479" i="11"/>
  <c r="G471" i="11"/>
  <c r="I471" i="11"/>
  <c r="G463" i="11"/>
  <c r="I463" i="11"/>
  <c r="G455" i="11"/>
  <c r="I455" i="11"/>
  <c r="G447" i="11"/>
  <c r="I447" i="11"/>
  <c r="G233" i="11"/>
  <c r="AE233" i="11"/>
  <c r="G230" i="11"/>
  <c r="AE230" i="11"/>
  <c r="G227" i="11"/>
  <c r="AE227" i="11"/>
  <c r="G217" i="11"/>
  <c r="AE217" i="11"/>
  <c r="G214" i="11"/>
  <c r="AE214" i="11"/>
  <c r="G211" i="11"/>
  <c r="AE211" i="11"/>
  <c r="G201" i="11"/>
  <c r="AE201" i="11"/>
  <c r="G195" i="11"/>
  <c r="AE195" i="11"/>
  <c r="G185" i="11"/>
  <c r="AE185" i="11"/>
  <c r="G182" i="11"/>
  <c r="AE182" i="11"/>
  <c r="G179" i="11"/>
  <c r="AE179" i="11"/>
  <c r="G169" i="11"/>
  <c r="AE169" i="11"/>
  <c r="G166" i="11"/>
  <c r="AE166" i="11"/>
  <c r="G163" i="11"/>
  <c r="AE163" i="11"/>
  <c r="G153" i="11"/>
  <c r="AE153" i="11"/>
  <c r="G150" i="11"/>
  <c r="AE150" i="11"/>
  <c r="G147" i="11"/>
  <c r="AE147" i="11"/>
  <c r="G137" i="11"/>
  <c r="AE137" i="11"/>
  <c r="G134" i="11"/>
  <c r="AE134" i="11"/>
  <c r="G131" i="11"/>
  <c r="AE131" i="11"/>
  <c r="G121" i="11"/>
  <c r="AE121" i="11"/>
  <c r="G115" i="11"/>
  <c r="AE115" i="11"/>
  <c r="G105" i="11"/>
  <c r="AE105" i="11"/>
  <c r="G102" i="11"/>
  <c r="AE102" i="11"/>
  <c r="G99" i="11"/>
  <c r="AE99" i="11"/>
  <c r="G89" i="11"/>
  <c r="AE89" i="11"/>
  <c r="G86" i="11"/>
  <c r="AE86" i="11"/>
  <c r="G83" i="11"/>
  <c r="AE83" i="11"/>
  <c r="G73" i="11"/>
  <c r="AE73" i="11"/>
  <c r="G70" i="11"/>
  <c r="AE70" i="11"/>
  <c r="G67" i="11"/>
  <c r="AE67" i="11"/>
  <c r="G57" i="11"/>
  <c r="AE57" i="11"/>
  <c r="J52" i="11"/>
  <c r="J36" i="11"/>
  <c r="D12" i="9"/>
  <c r="Z725" i="8"/>
  <c r="AA725" i="8"/>
  <c r="Z717" i="8"/>
  <c r="AA717" i="8"/>
  <c r="AB717" i="8"/>
  <c r="Z709" i="8"/>
  <c r="AA709" i="8"/>
  <c r="AB709" i="8"/>
  <c r="Z701" i="8"/>
  <c r="AA701" i="8"/>
  <c r="Z693" i="8"/>
  <c r="AA693" i="8"/>
  <c r="AB693" i="8"/>
  <c r="Z685" i="8"/>
  <c r="AA685" i="8"/>
  <c r="AB685" i="8"/>
  <c r="Z677" i="8"/>
  <c r="AA677" i="8"/>
  <c r="Z669" i="8"/>
  <c r="AA669" i="8"/>
  <c r="AB669" i="8"/>
  <c r="Z661" i="8"/>
  <c r="AA661" i="8"/>
  <c r="Z653" i="8"/>
  <c r="AA653" i="8"/>
  <c r="Z645" i="8"/>
  <c r="AA645" i="8"/>
  <c r="Z637" i="8"/>
  <c r="AA637" i="8"/>
  <c r="AB637" i="8"/>
  <c r="AG12" i="11"/>
  <c r="AG11" i="11"/>
  <c r="W3" i="11"/>
  <c r="W5" i="11"/>
  <c r="F232" i="9"/>
  <c r="L232" i="9"/>
  <c r="J232" i="9"/>
  <c r="H232" i="9"/>
  <c r="I231" i="9"/>
  <c r="F231" i="9"/>
  <c r="K231" i="9"/>
  <c r="J231" i="9"/>
  <c r="L231" i="9"/>
  <c r="F224" i="9"/>
  <c r="L224" i="9"/>
  <c r="J224" i="9"/>
  <c r="H224" i="9"/>
  <c r="I223" i="9"/>
  <c r="F223" i="9"/>
  <c r="K223" i="9"/>
  <c r="J223" i="9"/>
  <c r="L223" i="9"/>
  <c r="F216" i="9"/>
  <c r="L216" i="9"/>
  <c r="J216" i="9"/>
  <c r="H216" i="9"/>
  <c r="I215" i="9"/>
  <c r="F215" i="9"/>
  <c r="K215" i="9"/>
  <c r="J215" i="9"/>
  <c r="L215" i="9"/>
  <c r="F208" i="9"/>
  <c r="L208" i="9"/>
  <c r="J208" i="9"/>
  <c r="H208" i="9"/>
  <c r="I207" i="9"/>
  <c r="F207" i="9"/>
  <c r="K207" i="9"/>
  <c r="J207" i="9"/>
  <c r="L207" i="9"/>
  <c r="F200" i="9"/>
  <c r="L200" i="9"/>
  <c r="J200" i="9"/>
  <c r="H200" i="9"/>
  <c r="I199" i="9"/>
  <c r="F199" i="9"/>
  <c r="K199" i="9"/>
  <c r="J199" i="9"/>
  <c r="L199" i="9"/>
  <c r="F192" i="9"/>
  <c r="L192" i="9"/>
  <c r="J192" i="9"/>
  <c r="H192" i="9"/>
  <c r="I191" i="9"/>
  <c r="F191" i="9"/>
  <c r="K191" i="9"/>
  <c r="J191" i="9"/>
  <c r="L191" i="9"/>
  <c r="F184" i="9"/>
  <c r="L184" i="9"/>
  <c r="J184" i="9"/>
  <c r="H184" i="9"/>
  <c r="I183" i="9"/>
  <c r="F183" i="9"/>
  <c r="K183" i="9"/>
  <c r="J183" i="9"/>
  <c r="L183" i="9"/>
  <c r="F176" i="9"/>
  <c r="L176" i="9"/>
  <c r="J176" i="9"/>
  <c r="H176" i="9"/>
  <c r="I175" i="9"/>
  <c r="F175" i="9"/>
  <c r="K175" i="9"/>
  <c r="J175" i="9"/>
  <c r="L175" i="9"/>
  <c r="F168" i="9"/>
  <c r="L168" i="9"/>
  <c r="J168" i="9"/>
  <c r="H168" i="9"/>
  <c r="I167" i="9"/>
  <c r="F167" i="9"/>
  <c r="K167" i="9"/>
  <c r="J167" i="9"/>
  <c r="L167" i="9"/>
  <c r="F160" i="9"/>
  <c r="L160" i="9"/>
  <c r="J160" i="9"/>
  <c r="H160" i="9"/>
  <c r="I159" i="9"/>
  <c r="F159" i="9"/>
  <c r="K159" i="9"/>
  <c r="J159" i="9"/>
  <c r="L159" i="9"/>
  <c r="F152" i="9"/>
  <c r="L152" i="9"/>
  <c r="J152" i="9"/>
  <c r="H152" i="9"/>
  <c r="I151" i="9"/>
  <c r="F151" i="9"/>
  <c r="K151" i="9"/>
  <c r="J151" i="9"/>
  <c r="L151" i="9"/>
  <c r="F144" i="9"/>
  <c r="L144" i="9"/>
  <c r="J144" i="9"/>
  <c r="H144" i="9"/>
  <c r="F136" i="9"/>
  <c r="L136" i="9"/>
  <c r="J136" i="9"/>
  <c r="H136" i="9"/>
  <c r="I135" i="9"/>
  <c r="F135" i="9"/>
  <c r="K135" i="9"/>
  <c r="J135" i="9"/>
  <c r="L135" i="9"/>
  <c r="F128" i="9"/>
  <c r="L128" i="9"/>
  <c r="J128" i="9"/>
  <c r="H128" i="9"/>
  <c r="I127" i="9"/>
  <c r="F127" i="9"/>
  <c r="K127" i="9"/>
  <c r="J127" i="9"/>
  <c r="L127" i="9"/>
  <c r="F120" i="9"/>
  <c r="L120" i="9"/>
  <c r="J120" i="9"/>
  <c r="H120" i="9"/>
  <c r="I119" i="9"/>
  <c r="F119" i="9"/>
  <c r="K119" i="9"/>
  <c r="J119" i="9"/>
  <c r="L119" i="9"/>
  <c r="F112" i="9"/>
  <c r="L112" i="9"/>
  <c r="J112" i="9"/>
  <c r="H112" i="9"/>
  <c r="I111" i="9"/>
  <c r="F111" i="9"/>
  <c r="K111" i="9"/>
  <c r="J111" i="9"/>
  <c r="L111" i="9"/>
  <c r="F104" i="9"/>
  <c r="L104" i="9"/>
  <c r="J104" i="9"/>
  <c r="H104" i="9"/>
  <c r="I103" i="9"/>
  <c r="F103" i="9"/>
  <c r="K103" i="9"/>
  <c r="J103" i="9"/>
  <c r="L103" i="9"/>
  <c r="F96" i="9"/>
  <c r="L96" i="9"/>
  <c r="J96" i="9"/>
  <c r="H96" i="9"/>
  <c r="I95" i="9"/>
  <c r="F95" i="9"/>
  <c r="K95" i="9"/>
  <c r="J95" i="9"/>
  <c r="L95" i="9"/>
  <c r="F88" i="9"/>
  <c r="L88" i="9"/>
  <c r="J88" i="9"/>
  <c r="H88" i="9"/>
  <c r="I87" i="9"/>
  <c r="F87" i="9"/>
  <c r="K87" i="9"/>
  <c r="J87" i="9"/>
  <c r="L87" i="9"/>
  <c r="F80" i="9"/>
  <c r="L80" i="9"/>
  <c r="J80" i="9"/>
  <c r="H80" i="9"/>
  <c r="I79" i="9"/>
  <c r="F79" i="9"/>
  <c r="K79" i="9"/>
  <c r="J79" i="9"/>
  <c r="L79" i="9"/>
  <c r="F72" i="9"/>
  <c r="L72" i="9"/>
  <c r="J72" i="9"/>
  <c r="H72" i="9"/>
  <c r="I71" i="9"/>
  <c r="F71" i="9"/>
  <c r="K71" i="9"/>
  <c r="J71" i="9"/>
  <c r="L71" i="9"/>
  <c r="F64" i="9"/>
  <c r="L64" i="9"/>
  <c r="J64" i="9"/>
  <c r="H64" i="9"/>
  <c r="I63" i="9"/>
  <c r="F63" i="9"/>
  <c r="K63" i="9"/>
  <c r="J63" i="9"/>
  <c r="L63" i="9"/>
  <c r="F56" i="9"/>
  <c r="L56" i="9"/>
  <c r="J56" i="9"/>
  <c r="H56" i="9"/>
  <c r="I55" i="9"/>
  <c r="F55" i="9"/>
  <c r="K55" i="9"/>
  <c r="J55" i="9"/>
  <c r="L55" i="9"/>
  <c r="G121" i="10"/>
  <c r="U121" i="10"/>
  <c r="N89" i="10"/>
  <c r="G87" i="10"/>
  <c r="U87" i="10"/>
  <c r="G32" i="10"/>
  <c r="U32" i="10"/>
  <c r="G53" i="10"/>
  <c r="U53" i="10"/>
  <c r="AG13" i="11"/>
  <c r="V3" i="11"/>
  <c r="V5" i="11"/>
  <c r="F230" i="9"/>
  <c r="L230" i="9"/>
  <c r="J230" i="9"/>
  <c r="H230" i="9"/>
  <c r="I229" i="9"/>
  <c r="F229" i="9"/>
  <c r="K229" i="9"/>
  <c r="J229" i="9"/>
  <c r="L229" i="9"/>
  <c r="F222" i="9"/>
  <c r="L222" i="9"/>
  <c r="J222" i="9"/>
  <c r="H222" i="9"/>
  <c r="I221" i="9"/>
  <c r="F221" i="9"/>
  <c r="K221" i="9"/>
  <c r="J221" i="9"/>
  <c r="L221" i="9"/>
  <c r="F214" i="9"/>
  <c r="L214" i="9"/>
  <c r="J214" i="9"/>
  <c r="H214" i="9"/>
  <c r="I213" i="9"/>
  <c r="F213" i="9"/>
  <c r="K213" i="9"/>
  <c r="J213" i="9"/>
  <c r="L213" i="9"/>
  <c r="F206" i="9"/>
  <c r="L206" i="9"/>
  <c r="J206" i="9"/>
  <c r="H206" i="9"/>
  <c r="I205" i="9"/>
  <c r="F205" i="9"/>
  <c r="K205" i="9"/>
  <c r="J205" i="9"/>
  <c r="L205" i="9"/>
  <c r="F198" i="9"/>
  <c r="L198" i="9"/>
  <c r="J198" i="9"/>
  <c r="H198" i="9"/>
  <c r="I197" i="9"/>
  <c r="F197" i="9"/>
  <c r="K197" i="9"/>
  <c r="J197" i="9"/>
  <c r="L197" i="9"/>
  <c r="F190" i="9"/>
  <c r="L190" i="9"/>
  <c r="J190" i="9"/>
  <c r="H190" i="9"/>
  <c r="I189" i="9"/>
  <c r="F189" i="9"/>
  <c r="K189" i="9"/>
  <c r="J189" i="9"/>
  <c r="L189" i="9"/>
  <c r="F182" i="9"/>
  <c r="L182" i="9"/>
  <c r="J182" i="9"/>
  <c r="H182" i="9"/>
  <c r="I181" i="9"/>
  <c r="F181" i="9"/>
  <c r="K181" i="9"/>
  <c r="J181" i="9"/>
  <c r="L181" i="9"/>
  <c r="F174" i="9"/>
  <c r="L174" i="9"/>
  <c r="J174" i="9"/>
  <c r="H174" i="9"/>
  <c r="I173" i="9"/>
  <c r="F173" i="9"/>
  <c r="K173" i="9"/>
  <c r="J173" i="9"/>
  <c r="L173" i="9"/>
  <c r="F166" i="9"/>
  <c r="L166" i="9"/>
  <c r="J166" i="9"/>
  <c r="H166" i="9"/>
  <c r="I165" i="9"/>
  <c r="F165" i="9"/>
  <c r="K165" i="9"/>
  <c r="J165" i="9"/>
  <c r="L165" i="9"/>
  <c r="F158" i="9"/>
  <c r="L158" i="9"/>
  <c r="J158" i="9"/>
  <c r="H158" i="9"/>
  <c r="I157" i="9"/>
  <c r="F157" i="9"/>
  <c r="K157" i="9"/>
  <c r="J157" i="9"/>
  <c r="L157" i="9"/>
  <c r="F150" i="9"/>
  <c r="L150" i="9"/>
  <c r="J150" i="9"/>
  <c r="H150" i="9"/>
  <c r="I149" i="9"/>
  <c r="F149" i="9"/>
  <c r="K149" i="9"/>
  <c r="J149" i="9"/>
  <c r="L149" i="9"/>
  <c r="F142" i="9"/>
  <c r="L142" i="9"/>
  <c r="J142" i="9"/>
  <c r="H142" i="9"/>
  <c r="I141" i="9"/>
  <c r="F141" i="9"/>
  <c r="K141" i="9"/>
  <c r="J141" i="9"/>
  <c r="L141" i="9"/>
  <c r="F134" i="9"/>
  <c r="L134" i="9"/>
  <c r="J134" i="9"/>
  <c r="H134" i="9"/>
  <c r="I133" i="9"/>
  <c r="F133" i="9"/>
  <c r="K133" i="9"/>
  <c r="J133" i="9"/>
  <c r="L133" i="9"/>
  <c r="F126" i="9"/>
  <c r="L126" i="9"/>
  <c r="J126" i="9"/>
  <c r="H126" i="9"/>
  <c r="I125" i="9"/>
  <c r="F125" i="9"/>
  <c r="K125" i="9"/>
  <c r="J125" i="9"/>
  <c r="L125" i="9"/>
  <c r="F118" i="9"/>
  <c r="L118" i="9"/>
  <c r="J118" i="9"/>
  <c r="H118" i="9"/>
  <c r="I117" i="9"/>
  <c r="F117" i="9"/>
  <c r="K117" i="9"/>
  <c r="J117" i="9"/>
  <c r="L117" i="9"/>
  <c r="F110" i="9"/>
  <c r="L110" i="9"/>
  <c r="J110" i="9"/>
  <c r="H110" i="9"/>
  <c r="I109" i="9"/>
  <c r="F109" i="9"/>
  <c r="K109" i="9"/>
  <c r="J109" i="9"/>
  <c r="L109" i="9"/>
  <c r="F102" i="9"/>
  <c r="L102" i="9"/>
  <c r="J102" i="9"/>
  <c r="H102" i="9"/>
  <c r="I101" i="9"/>
  <c r="F101" i="9"/>
  <c r="K101" i="9"/>
  <c r="J101" i="9"/>
  <c r="L101" i="9"/>
  <c r="F94" i="9"/>
  <c r="L94" i="9"/>
  <c r="J94" i="9"/>
  <c r="H94" i="9"/>
  <c r="I93" i="9"/>
  <c r="F93" i="9"/>
  <c r="K93" i="9"/>
  <c r="J93" i="9"/>
  <c r="L93" i="9"/>
  <c r="F86" i="9"/>
  <c r="L86" i="9"/>
  <c r="J86" i="9"/>
  <c r="H86" i="9"/>
  <c r="I85" i="9"/>
  <c r="F85" i="9"/>
  <c r="K85" i="9"/>
  <c r="J85" i="9"/>
  <c r="L85" i="9"/>
  <c r="F78" i="9"/>
  <c r="L78" i="9"/>
  <c r="J78" i="9"/>
  <c r="H78" i="9"/>
  <c r="I77" i="9"/>
  <c r="F77" i="9"/>
  <c r="K77" i="9"/>
  <c r="J77" i="9"/>
  <c r="L77" i="9"/>
  <c r="F70" i="9"/>
  <c r="L70" i="9"/>
  <c r="J70" i="9"/>
  <c r="H70" i="9"/>
  <c r="I69" i="9"/>
  <c r="F69" i="9"/>
  <c r="K69" i="9"/>
  <c r="J69" i="9"/>
  <c r="L69" i="9"/>
  <c r="F62" i="9"/>
  <c r="L62" i="9"/>
  <c r="J62" i="9"/>
  <c r="H62" i="9"/>
  <c r="I61" i="9"/>
  <c r="F61" i="9"/>
  <c r="K61" i="9"/>
  <c r="J61" i="9"/>
  <c r="L61" i="9"/>
  <c r="F54" i="9"/>
  <c r="L54" i="9"/>
  <c r="J54" i="9"/>
  <c r="H54" i="9"/>
  <c r="F53" i="9"/>
  <c r="J53" i="9"/>
  <c r="L53" i="9"/>
  <c r="K53" i="9"/>
  <c r="H53" i="9"/>
  <c r="F50" i="9"/>
  <c r="L50" i="9"/>
  <c r="J50" i="9"/>
  <c r="H50" i="9"/>
  <c r="F49" i="9"/>
  <c r="J49" i="9"/>
  <c r="L49" i="9"/>
  <c r="K49" i="9"/>
  <c r="H49" i="9"/>
  <c r="F46" i="9"/>
  <c r="L46" i="9"/>
  <c r="J46" i="9"/>
  <c r="H46" i="9"/>
  <c r="F45" i="9"/>
  <c r="J45" i="9"/>
  <c r="L45" i="9"/>
  <c r="K45" i="9"/>
  <c r="H45" i="9"/>
  <c r="F42" i="9"/>
  <c r="L42" i="9"/>
  <c r="J42" i="9"/>
  <c r="H42" i="9"/>
  <c r="F41" i="9"/>
  <c r="J41" i="9"/>
  <c r="L41" i="9"/>
  <c r="K41" i="9"/>
  <c r="H41" i="9"/>
  <c r="F38" i="9"/>
  <c r="L38" i="9"/>
  <c r="J38" i="9"/>
  <c r="H38" i="9"/>
  <c r="F37" i="9"/>
  <c r="J37" i="9"/>
  <c r="L37" i="9"/>
  <c r="K37" i="9"/>
  <c r="H37" i="9"/>
  <c r="F34" i="9"/>
  <c r="L34" i="9"/>
  <c r="J34" i="9"/>
  <c r="H34" i="9"/>
  <c r="F33" i="9"/>
  <c r="J33" i="9"/>
  <c r="L33" i="9"/>
  <c r="K33" i="9"/>
  <c r="H33" i="9"/>
  <c r="F30" i="9"/>
  <c r="L30" i="9"/>
  <c r="J30" i="9"/>
  <c r="H30" i="9"/>
  <c r="F29" i="9"/>
  <c r="J29" i="9"/>
  <c r="L29" i="9"/>
  <c r="K29" i="9"/>
  <c r="H29" i="9"/>
  <c r="F26" i="9"/>
  <c r="L26" i="9"/>
  <c r="J26" i="9"/>
  <c r="H26" i="9"/>
  <c r="F25" i="9"/>
  <c r="J25" i="9"/>
  <c r="L25" i="9"/>
  <c r="K25" i="9"/>
  <c r="H25" i="9"/>
  <c r="F22" i="9"/>
  <c r="L22" i="9"/>
  <c r="J22" i="9"/>
  <c r="H22" i="9"/>
  <c r="C12" i="9"/>
  <c r="I12" i="9"/>
  <c r="G119" i="10"/>
  <c r="G114" i="10"/>
  <c r="U114" i="10"/>
  <c r="G112" i="10"/>
  <c r="U112" i="10"/>
  <c r="G85" i="10"/>
  <c r="G80" i="10"/>
  <c r="U80" i="10"/>
  <c r="G78" i="10"/>
  <c r="U78" i="10"/>
  <c r="U30" i="10"/>
  <c r="G30" i="10"/>
  <c r="U25" i="10"/>
  <c r="G25" i="10"/>
  <c r="G23" i="10"/>
  <c r="U23" i="10"/>
  <c r="U3" i="11"/>
  <c r="U5" i="11"/>
  <c r="D13" i="11"/>
  <c r="BD13" i="11"/>
  <c r="BD2" i="11"/>
  <c r="BD9" i="11"/>
  <c r="BD10" i="11"/>
  <c r="BD11" i="11"/>
  <c r="BD3" i="11"/>
  <c r="BD5" i="11"/>
  <c r="BD6" i="11"/>
  <c r="BD7" i="11"/>
  <c r="BD8" i="11"/>
  <c r="AG17" i="11"/>
  <c r="BD21" i="11"/>
  <c r="BD23" i="11"/>
  <c r="BD25" i="11"/>
  <c r="BD27" i="11"/>
  <c r="BD29" i="11"/>
  <c r="BD31" i="11"/>
  <c r="BD33" i="11"/>
  <c r="BD35" i="11"/>
  <c r="BD37" i="11"/>
  <c r="BD39" i="11"/>
  <c r="BD41" i="11"/>
  <c r="BD43" i="11"/>
  <c r="BD45" i="11"/>
  <c r="BD47" i="11"/>
  <c r="BD49" i="11"/>
  <c r="BD51" i="11"/>
  <c r="F236" i="9"/>
  <c r="L236" i="9"/>
  <c r="J236" i="9"/>
  <c r="H236" i="9"/>
  <c r="I235" i="9"/>
  <c r="F235" i="9"/>
  <c r="K235" i="9"/>
  <c r="J235" i="9"/>
  <c r="L235" i="9"/>
  <c r="F228" i="9"/>
  <c r="L228" i="9"/>
  <c r="J228" i="9"/>
  <c r="H228" i="9"/>
  <c r="I227" i="9"/>
  <c r="F227" i="9"/>
  <c r="K227" i="9"/>
  <c r="J227" i="9"/>
  <c r="L227" i="9"/>
  <c r="F220" i="9"/>
  <c r="L220" i="9"/>
  <c r="J220" i="9"/>
  <c r="H220" i="9"/>
  <c r="I219" i="9"/>
  <c r="F219" i="9"/>
  <c r="K219" i="9"/>
  <c r="J219" i="9"/>
  <c r="L219" i="9"/>
  <c r="F212" i="9"/>
  <c r="L212" i="9"/>
  <c r="J212" i="9"/>
  <c r="H212" i="9"/>
  <c r="I211" i="9"/>
  <c r="F211" i="9"/>
  <c r="K211" i="9"/>
  <c r="J211" i="9"/>
  <c r="L211" i="9"/>
  <c r="F204" i="9"/>
  <c r="L204" i="9"/>
  <c r="J204" i="9"/>
  <c r="H204" i="9"/>
  <c r="I203" i="9"/>
  <c r="F203" i="9"/>
  <c r="K203" i="9"/>
  <c r="J203" i="9"/>
  <c r="L203" i="9"/>
  <c r="F196" i="9"/>
  <c r="L196" i="9"/>
  <c r="J196" i="9"/>
  <c r="H196" i="9"/>
  <c r="I195" i="9"/>
  <c r="F195" i="9"/>
  <c r="K195" i="9"/>
  <c r="J195" i="9"/>
  <c r="L195" i="9"/>
  <c r="F188" i="9"/>
  <c r="L188" i="9"/>
  <c r="J188" i="9"/>
  <c r="H188" i="9"/>
  <c r="I187" i="9"/>
  <c r="F187" i="9"/>
  <c r="K187" i="9"/>
  <c r="J187" i="9"/>
  <c r="L187" i="9"/>
  <c r="F180" i="9"/>
  <c r="L180" i="9"/>
  <c r="J180" i="9"/>
  <c r="H180" i="9"/>
  <c r="I179" i="9"/>
  <c r="F179" i="9"/>
  <c r="K179" i="9"/>
  <c r="J179" i="9"/>
  <c r="L179" i="9"/>
  <c r="F172" i="9"/>
  <c r="L172" i="9"/>
  <c r="J172" i="9"/>
  <c r="H172" i="9"/>
  <c r="I171" i="9"/>
  <c r="F171" i="9"/>
  <c r="K171" i="9"/>
  <c r="J171" i="9"/>
  <c r="L171" i="9"/>
  <c r="F164" i="9"/>
  <c r="L164" i="9"/>
  <c r="J164" i="9"/>
  <c r="H164" i="9"/>
  <c r="I163" i="9"/>
  <c r="F163" i="9"/>
  <c r="K163" i="9"/>
  <c r="J163" i="9"/>
  <c r="L163" i="9"/>
  <c r="F156" i="9"/>
  <c r="L156" i="9"/>
  <c r="J156" i="9"/>
  <c r="H156" i="9"/>
  <c r="I155" i="9"/>
  <c r="F155" i="9"/>
  <c r="K155" i="9"/>
  <c r="J155" i="9"/>
  <c r="L155" i="9"/>
  <c r="F148" i="9"/>
  <c r="L148" i="9"/>
  <c r="J148" i="9"/>
  <c r="H148" i="9"/>
  <c r="I147" i="9"/>
  <c r="F147" i="9"/>
  <c r="K147" i="9"/>
  <c r="J147" i="9"/>
  <c r="L147" i="9"/>
  <c r="F140" i="9"/>
  <c r="L140" i="9"/>
  <c r="J140" i="9"/>
  <c r="H140" i="9"/>
  <c r="I139" i="9"/>
  <c r="F139" i="9"/>
  <c r="K139" i="9"/>
  <c r="J139" i="9"/>
  <c r="L139" i="9"/>
  <c r="F132" i="9"/>
  <c r="L132" i="9"/>
  <c r="J132" i="9"/>
  <c r="H132" i="9"/>
  <c r="I131" i="9"/>
  <c r="F131" i="9"/>
  <c r="K131" i="9"/>
  <c r="J131" i="9"/>
  <c r="L131" i="9"/>
  <c r="F124" i="9"/>
  <c r="L124" i="9"/>
  <c r="J124" i="9"/>
  <c r="H124" i="9"/>
  <c r="I123" i="9"/>
  <c r="F123" i="9"/>
  <c r="K123" i="9"/>
  <c r="J123" i="9"/>
  <c r="L123" i="9"/>
  <c r="F116" i="9"/>
  <c r="L116" i="9"/>
  <c r="J116" i="9"/>
  <c r="H116" i="9"/>
  <c r="I115" i="9"/>
  <c r="F115" i="9"/>
  <c r="K115" i="9"/>
  <c r="J115" i="9"/>
  <c r="L115" i="9"/>
  <c r="F108" i="9"/>
  <c r="L108" i="9"/>
  <c r="J108" i="9"/>
  <c r="H108" i="9"/>
  <c r="I107" i="9"/>
  <c r="F107" i="9"/>
  <c r="K107" i="9"/>
  <c r="J107" i="9"/>
  <c r="L107" i="9"/>
  <c r="F100" i="9"/>
  <c r="L100" i="9"/>
  <c r="J100" i="9"/>
  <c r="H100" i="9"/>
  <c r="I99" i="9"/>
  <c r="F99" i="9"/>
  <c r="K99" i="9"/>
  <c r="J99" i="9"/>
  <c r="L99" i="9"/>
  <c r="F92" i="9"/>
  <c r="L92" i="9"/>
  <c r="J92" i="9"/>
  <c r="H92" i="9"/>
  <c r="I91" i="9"/>
  <c r="F91" i="9"/>
  <c r="K91" i="9"/>
  <c r="J91" i="9"/>
  <c r="L91" i="9"/>
  <c r="F84" i="9"/>
  <c r="L84" i="9"/>
  <c r="J84" i="9"/>
  <c r="H84" i="9"/>
  <c r="I83" i="9"/>
  <c r="F83" i="9"/>
  <c r="K83" i="9"/>
  <c r="J83" i="9"/>
  <c r="L83" i="9"/>
  <c r="F76" i="9"/>
  <c r="L76" i="9"/>
  <c r="J76" i="9"/>
  <c r="H76" i="9"/>
  <c r="I75" i="9"/>
  <c r="F75" i="9"/>
  <c r="K75" i="9"/>
  <c r="J75" i="9"/>
  <c r="L75" i="9"/>
  <c r="F68" i="9"/>
  <c r="L68" i="9"/>
  <c r="J68" i="9"/>
  <c r="H68" i="9"/>
  <c r="I67" i="9"/>
  <c r="F67" i="9"/>
  <c r="K67" i="9"/>
  <c r="J67" i="9"/>
  <c r="L67" i="9"/>
  <c r="F60" i="9"/>
  <c r="L60" i="9"/>
  <c r="J60" i="9"/>
  <c r="H60" i="9"/>
  <c r="I59" i="9"/>
  <c r="F59" i="9"/>
  <c r="K59" i="9"/>
  <c r="J59" i="9"/>
  <c r="L59" i="9"/>
  <c r="H12" i="9"/>
  <c r="N105" i="10"/>
  <c r="G103" i="10"/>
  <c r="U103" i="10"/>
  <c r="N50" i="10"/>
  <c r="G48" i="10"/>
  <c r="U48" i="10"/>
  <c r="N38" i="10"/>
  <c r="I72" i="10"/>
  <c r="G70" i="10"/>
  <c r="U70" i="10"/>
  <c r="BJ11" i="8"/>
  <c r="BI11" i="8"/>
  <c r="BH11" i="8"/>
  <c r="BG11" i="8"/>
  <c r="BF11" i="8"/>
  <c r="BE11" i="8"/>
  <c r="BD11" i="8"/>
  <c r="BC11" i="8"/>
  <c r="BJ8" i="8"/>
  <c r="BI8" i="8"/>
  <c r="BH8" i="8"/>
  <c r="BG8" i="8"/>
  <c r="BF8" i="8"/>
  <c r="BE8" i="8"/>
  <c r="BD8" i="8"/>
  <c r="BC8" i="8"/>
  <c r="BJ7" i="8"/>
  <c r="BI7" i="8"/>
  <c r="BH7" i="8"/>
  <c r="BG7" i="8"/>
  <c r="BF7" i="8"/>
  <c r="BE7" i="8"/>
  <c r="BD7" i="8"/>
  <c r="BC7" i="8"/>
  <c r="BJ6" i="8"/>
  <c r="BI6" i="8"/>
  <c r="BH6" i="8"/>
  <c r="BG6" i="8"/>
  <c r="BF6" i="8"/>
  <c r="BE6" i="8"/>
  <c r="BD6" i="8"/>
  <c r="BC6" i="8"/>
  <c r="BJ5" i="8"/>
  <c r="BI5" i="8"/>
  <c r="BH5" i="8"/>
  <c r="BG5" i="8"/>
  <c r="BF5" i="8"/>
  <c r="BE5" i="8"/>
  <c r="BD5" i="8"/>
  <c r="BC5" i="8"/>
  <c r="BJ4" i="8"/>
  <c r="BI4" i="8"/>
  <c r="BH4" i="8"/>
  <c r="BG4" i="8"/>
  <c r="BF4" i="8"/>
  <c r="BE4" i="8"/>
  <c r="BD4" i="8"/>
  <c r="BC4" i="8"/>
  <c r="BJ3" i="8"/>
  <c r="BI3" i="8"/>
  <c r="BH3" i="8"/>
  <c r="BG3" i="8"/>
  <c r="BF3" i="8"/>
  <c r="BE3" i="8"/>
  <c r="BD3" i="8"/>
  <c r="BC3" i="8"/>
  <c r="BJ2" i="8"/>
  <c r="BI2" i="8"/>
  <c r="BH2" i="8"/>
  <c r="BG2" i="8"/>
  <c r="BF2" i="8"/>
  <c r="BE2" i="8"/>
  <c r="BD2" i="8"/>
  <c r="BC2" i="8"/>
  <c r="I232" i="9"/>
  <c r="I224" i="9"/>
  <c r="I216" i="9"/>
  <c r="I208" i="9"/>
  <c r="I200" i="9"/>
  <c r="I192" i="9"/>
  <c r="I184" i="9"/>
  <c r="I176" i="9"/>
  <c r="I168" i="9"/>
  <c r="I160" i="9"/>
  <c r="I152" i="9"/>
  <c r="I144" i="9"/>
  <c r="I136" i="9"/>
  <c r="I128" i="9"/>
  <c r="I120" i="9"/>
  <c r="I112" i="9"/>
  <c r="I104" i="9"/>
  <c r="I96" i="9"/>
  <c r="I88" i="9"/>
  <c r="I80" i="9"/>
  <c r="I72" i="9"/>
  <c r="I64" i="9"/>
  <c r="I56" i="9"/>
  <c r="AG18" i="11"/>
  <c r="X3" i="11"/>
  <c r="X5" i="11"/>
  <c r="F234" i="9"/>
  <c r="L234" i="9"/>
  <c r="J234" i="9"/>
  <c r="H234" i="9"/>
  <c r="I233" i="9"/>
  <c r="F233" i="9"/>
  <c r="K233" i="9"/>
  <c r="J233" i="9"/>
  <c r="L233" i="9"/>
  <c r="F226" i="9"/>
  <c r="L226" i="9"/>
  <c r="J226" i="9"/>
  <c r="H226" i="9"/>
  <c r="I225" i="9"/>
  <c r="F225" i="9"/>
  <c r="K225" i="9"/>
  <c r="J225" i="9"/>
  <c r="L225" i="9"/>
  <c r="F218" i="9"/>
  <c r="L218" i="9"/>
  <c r="J218" i="9"/>
  <c r="H218" i="9"/>
  <c r="I217" i="9"/>
  <c r="F217" i="9"/>
  <c r="K217" i="9"/>
  <c r="J217" i="9"/>
  <c r="L217" i="9"/>
  <c r="F210" i="9"/>
  <c r="L210" i="9"/>
  <c r="J210" i="9"/>
  <c r="H210" i="9"/>
  <c r="I209" i="9"/>
  <c r="F209" i="9"/>
  <c r="K209" i="9"/>
  <c r="J209" i="9"/>
  <c r="L209" i="9"/>
  <c r="F202" i="9"/>
  <c r="L202" i="9"/>
  <c r="J202" i="9"/>
  <c r="H202" i="9"/>
  <c r="I201" i="9"/>
  <c r="F201" i="9"/>
  <c r="K201" i="9"/>
  <c r="J201" i="9"/>
  <c r="L201" i="9"/>
  <c r="F194" i="9"/>
  <c r="L194" i="9"/>
  <c r="J194" i="9"/>
  <c r="H194" i="9"/>
  <c r="I193" i="9"/>
  <c r="F193" i="9"/>
  <c r="K193" i="9"/>
  <c r="J193" i="9"/>
  <c r="L193" i="9"/>
  <c r="F186" i="9"/>
  <c r="L186" i="9"/>
  <c r="J186" i="9"/>
  <c r="H186" i="9"/>
  <c r="I185" i="9"/>
  <c r="F185" i="9"/>
  <c r="K185" i="9"/>
  <c r="J185" i="9"/>
  <c r="L185" i="9"/>
  <c r="F178" i="9"/>
  <c r="L178" i="9"/>
  <c r="J178" i="9"/>
  <c r="H178" i="9"/>
  <c r="I177" i="9"/>
  <c r="F177" i="9"/>
  <c r="K177" i="9"/>
  <c r="J177" i="9"/>
  <c r="L177" i="9"/>
  <c r="I169" i="9"/>
  <c r="F169" i="9"/>
  <c r="K169" i="9"/>
  <c r="J169" i="9"/>
  <c r="L169" i="9"/>
  <c r="F162" i="9"/>
  <c r="L162" i="9"/>
  <c r="J162" i="9"/>
  <c r="H162" i="9"/>
  <c r="F154" i="9"/>
  <c r="L154" i="9"/>
  <c r="J154" i="9"/>
  <c r="H154" i="9"/>
  <c r="I153" i="9"/>
  <c r="F153" i="9"/>
  <c r="K153" i="9"/>
  <c r="J153" i="9"/>
  <c r="L153" i="9"/>
  <c r="F146" i="9"/>
  <c r="L146" i="9"/>
  <c r="J146" i="9"/>
  <c r="H146" i="9"/>
  <c r="I145" i="9"/>
  <c r="F145" i="9"/>
  <c r="K145" i="9"/>
  <c r="J145" i="9"/>
  <c r="L145" i="9"/>
  <c r="F138" i="9"/>
  <c r="L138" i="9"/>
  <c r="J138" i="9"/>
  <c r="H138" i="9"/>
  <c r="I137" i="9"/>
  <c r="F137" i="9"/>
  <c r="K137" i="9"/>
  <c r="J137" i="9"/>
  <c r="L137" i="9"/>
  <c r="F130" i="9"/>
  <c r="L130" i="9"/>
  <c r="J130" i="9"/>
  <c r="H130" i="9"/>
  <c r="I129" i="9"/>
  <c r="F129" i="9"/>
  <c r="K129" i="9"/>
  <c r="J129" i="9"/>
  <c r="L129" i="9"/>
  <c r="F122" i="9"/>
  <c r="L122" i="9"/>
  <c r="J122" i="9"/>
  <c r="H122" i="9"/>
  <c r="I121" i="9"/>
  <c r="F121" i="9"/>
  <c r="K121" i="9"/>
  <c r="J121" i="9"/>
  <c r="L121" i="9"/>
  <c r="F114" i="9"/>
  <c r="L114" i="9"/>
  <c r="J114" i="9"/>
  <c r="H114" i="9"/>
  <c r="I113" i="9"/>
  <c r="F113" i="9"/>
  <c r="K113" i="9"/>
  <c r="J113" i="9"/>
  <c r="L113" i="9"/>
  <c r="F106" i="9"/>
  <c r="L106" i="9"/>
  <c r="J106" i="9"/>
  <c r="H106" i="9"/>
  <c r="I105" i="9"/>
  <c r="F105" i="9"/>
  <c r="K105" i="9"/>
  <c r="J105" i="9"/>
  <c r="L105" i="9"/>
  <c r="F98" i="9"/>
  <c r="L98" i="9"/>
  <c r="J98" i="9"/>
  <c r="H98" i="9"/>
  <c r="I97" i="9"/>
  <c r="F97" i="9"/>
  <c r="K97" i="9"/>
  <c r="J97" i="9"/>
  <c r="L97" i="9"/>
  <c r="F90" i="9"/>
  <c r="L90" i="9"/>
  <c r="J90" i="9"/>
  <c r="H90" i="9"/>
  <c r="I89" i="9"/>
  <c r="F89" i="9"/>
  <c r="K89" i="9"/>
  <c r="J89" i="9"/>
  <c r="L89" i="9"/>
  <c r="F82" i="9"/>
  <c r="L82" i="9"/>
  <c r="J82" i="9"/>
  <c r="H82" i="9"/>
  <c r="I81" i="9"/>
  <c r="F81" i="9"/>
  <c r="K81" i="9"/>
  <c r="J81" i="9"/>
  <c r="L81" i="9"/>
  <c r="F74" i="9"/>
  <c r="L74" i="9"/>
  <c r="J74" i="9"/>
  <c r="H74" i="9"/>
  <c r="I73" i="9"/>
  <c r="F73" i="9"/>
  <c r="K73" i="9"/>
  <c r="J73" i="9"/>
  <c r="L73" i="9"/>
  <c r="F66" i="9"/>
  <c r="L66" i="9"/>
  <c r="J66" i="9"/>
  <c r="H66" i="9"/>
  <c r="I65" i="9"/>
  <c r="F65" i="9"/>
  <c r="K65" i="9"/>
  <c r="J65" i="9"/>
  <c r="L65" i="9"/>
  <c r="F58" i="9"/>
  <c r="L58" i="9"/>
  <c r="J58" i="9"/>
  <c r="H58" i="9"/>
  <c r="I57" i="9"/>
  <c r="F57" i="9"/>
  <c r="K57" i="9"/>
  <c r="J57" i="9"/>
  <c r="L57" i="9"/>
  <c r="E12" i="9"/>
  <c r="P101" i="10"/>
  <c r="R101" i="10" s="1"/>
  <c r="G101" i="10"/>
  <c r="U101" i="10"/>
  <c r="G96" i="10"/>
  <c r="U96" i="10"/>
  <c r="G94" i="10"/>
  <c r="U94" i="10"/>
  <c r="U46" i="10"/>
  <c r="G46" i="10"/>
  <c r="U41" i="10"/>
  <c r="G41" i="10"/>
  <c r="G39" i="10"/>
  <c r="U39" i="10"/>
  <c r="G68" i="10"/>
  <c r="U68" i="10"/>
  <c r="U62" i="10"/>
  <c r="G62" i="10"/>
  <c r="G60" i="10"/>
  <c r="H231" i="9"/>
  <c r="I230" i="9"/>
  <c r="H223" i="9"/>
  <c r="I222" i="9"/>
  <c r="H215" i="9"/>
  <c r="I214" i="9"/>
  <c r="H207" i="9"/>
  <c r="I206" i="9"/>
  <c r="H199" i="9"/>
  <c r="I198" i="9"/>
  <c r="H191" i="9"/>
  <c r="I190" i="9"/>
  <c r="H183" i="9"/>
  <c r="I182" i="9"/>
  <c r="H175" i="9"/>
  <c r="I174" i="9"/>
  <c r="H167" i="9"/>
  <c r="I166" i="9"/>
  <c r="H159" i="9"/>
  <c r="I158" i="9"/>
  <c r="H151" i="9"/>
  <c r="I150" i="9"/>
  <c r="I142" i="9"/>
  <c r="H135" i="9"/>
  <c r="I134" i="9"/>
  <c r="H127" i="9"/>
  <c r="I126" i="9"/>
  <c r="H119" i="9"/>
  <c r="I118" i="9"/>
  <c r="H111" i="9"/>
  <c r="I110" i="9"/>
  <c r="H103" i="9"/>
  <c r="I102" i="9"/>
  <c r="H95" i="9"/>
  <c r="I94" i="9"/>
  <c r="H87" i="9"/>
  <c r="I86" i="9"/>
  <c r="H79" i="9"/>
  <c r="I78" i="9"/>
  <c r="H71" i="9"/>
  <c r="I70" i="9"/>
  <c r="H63" i="9"/>
  <c r="I62" i="9"/>
  <c r="H55" i="9"/>
  <c r="I54" i="9"/>
  <c r="I50" i="9"/>
  <c r="I46" i="9"/>
  <c r="I42" i="9"/>
  <c r="I38" i="9"/>
  <c r="I34" i="9"/>
  <c r="I30" i="9"/>
  <c r="I26" i="9"/>
  <c r="I22" i="9"/>
  <c r="G116" i="10"/>
  <c r="U116" i="10"/>
  <c r="G109" i="10"/>
  <c r="U109" i="10"/>
  <c r="U105" i="10"/>
  <c r="G98" i="10"/>
  <c r="U98" i="10"/>
  <c r="G91" i="10"/>
  <c r="U91" i="10"/>
  <c r="U89" i="10"/>
  <c r="G82" i="10"/>
  <c r="U82" i="10"/>
  <c r="G52" i="10"/>
  <c r="U50" i="10"/>
  <c r="U45" i="10"/>
  <c r="G45" i="10"/>
  <c r="G43" i="10"/>
  <c r="U43" i="10"/>
  <c r="G36" i="10"/>
  <c r="U34" i="10"/>
  <c r="U29" i="10"/>
  <c r="G29" i="10"/>
  <c r="G27" i="10"/>
  <c r="U27" i="10"/>
  <c r="G75" i="10"/>
  <c r="U75" i="10"/>
  <c r="U72" i="10"/>
  <c r="G64" i="10"/>
  <c r="G57" i="10"/>
  <c r="U57" i="10"/>
  <c r="F12" i="9"/>
  <c r="U111" i="10"/>
  <c r="U77" i="10"/>
  <c r="G111" i="10"/>
  <c r="G93" i="10"/>
  <c r="G77" i="10"/>
  <c r="G22" i="10"/>
  <c r="G59" i="10"/>
  <c r="G236" i="9"/>
  <c r="K236" i="9"/>
  <c r="G234" i="9"/>
  <c r="K234" i="9"/>
  <c r="G232" i="9"/>
  <c r="K232" i="9"/>
  <c r="G230" i="9"/>
  <c r="K230" i="9"/>
  <c r="G228" i="9"/>
  <c r="K228" i="9"/>
  <c r="G226" i="9"/>
  <c r="K226" i="9"/>
  <c r="G224" i="9"/>
  <c r="K224" i="9"/>
  <c r="G222" i="9"/>
  <c r="K222" i="9"/>
  <c r="G220" i="9"/>
  <c r="K220" i="9"/>
  <c r="G218" i="9"/>
  <c r="K218" i="9"/>
  <c r="G216" i="9"/>
  <c r="K216" i="9"/>
  <c r="G214" i="9"/>
  <c r="K214" i="9"/>
  <c r="G212" i="9"/>
  <c r="K212" i="9"/>
  <c r="G210" i="9"/>
  <c r="K210" i="9"/>
  <c r="G208" i="9"/>
  <c r="K208" i="9"/>
  <c r="G206" i="9"/>
  <c r="K206" i="9"/>
  <c r="G204" i="9"/>
  <c r="K204" i="9"/>
  <c r="G202" i="9"/>
  <c r="K202" i="9"/>
  <c r="G200" i="9"/>
  <c r="K200" i="9"/>
  <c r="G198" i="9"/>
  <c r="K198" i="9"/>
  <c r="G196" i="9"/>
  <c r="K196" i="9"/>
  <c r="G194" i="9"/>
  <c r="K194" i="9"/>
  <c r="G192" i="9"/>
  <c r="K192" i="9"/>
  <c r="G190" i="9"/>
  <c r="K190" i="9"/>
  <c r="G188" i="9"/>
  <c r="K188" i="9"/>
  <c r="G186" i="9"/>
  <c r="K186" i="9"/>
  <c r="G184" i="9"/>
  <c r="K184" i="9"/>
  <c r="G182" i="9"/>
  <c r="K182" i="9"/>
  <c r="G180" i="9"/>
  <c r="K180" i="9"/>
  <c r="G178" i="9"/>
  <c r="K178" i="9"/>
  <c r="G176" i="9"/>
  <c r="K176" i="9"/>
  <c r="G174" i="9"/>
  <c r="K174" i="9"/>
  <c r="G172" i="9"/>
  <c r="K172" i="9"/>
  <c r="G170" i="9"/>
  <c r="G168" i="9"/>
  <c r="K168" i="9"/>
  <c r="G166" i="9"/>
  <c r="K166" i="9"/>
  <c r="G164" i="9"/>
  <c r="K164" i="9"/>
  <c r="G162" i="9"/>
  <c r="K162" i="9"/>
  <c r="G160" i="9"/>
  <c r="K160" i="9"/>
  <c r="G158" i="9"/>
  <c r="K158" i="9"/>
  <c r="G156" i="9"/>
  <c r="K156" i="9"/>
  <c r="G154" i="9"/>
  <c r="K154" i="9"/>
  <c r="G152" i="9"/>
  <c r="K152" i="9"/>
  <c r="G150" i="9"/>
  <c r="K150" i="9"/>
  <c r="G148" i="9"/>
  <c r="K148" i="9"/>
  <c r="G146" i="9"/>
  <c r="K146" i="9"/>
  <c r="G144" i="9"/>
  <c r="K144" i="9"/>
  <c r="G142" i="9"/>
  <c r="K142" i="9"/>
  <c r="G140" i="9"/>
  <c r="K140" i="9"/>
  <c r="G138" i="9"/>
  <c r="K138" i="9"/>
  <c r="G136" i="9"/>
  <c r="K136" i="9"/>
  <c r="G134" i="9"/>
  <c r="K134" i="9"/>
  <c r="G132" i="9"/>
  <c r="K132" i="9"/>
  <c r="G130" i="9"/>
  <c r="K130" i="9"/>
  <c r="G128" i="9"/>
  <c r="K128" i="9"/>
  <c r="G126" i="9"/>
  <c r="K126" i="9"/>
  <c r="G124" i="9"/>
  <c r="K124" i="9"/>
  <c r="G122" i="9"/>
  <c r="K122" i="9"/>
  <c r="G120" i="9"/>
  <c r="K120" i="9"/>
  <c r="G118" i="9"/>
  <c r="K118" i="9"/>
  <c r="G116" i="9"/>
  <c r="K116" i="9"/>
  <c r="G114" i="9"/>
  <c r="K114" i="9"/>
  <c r="G112" i="9"/>
  <c r="K112" i="9"/>
  <c r="G110" i="9"/>
  <c r="K110" i="9"/>
  <c r="G108" i="9"/>
  <c r="K108" i="9"/>
  <c r="G106" i="9"/>
  <c r="K106" i="9"/>
  <c r="G104" i="9"/>
  <c r="K104" i="9"/>
  <c r="G102" i="9"/>
  <c r="K102" i="9"/>
  <c r="G100" i="9"/>
  <c r="K100" i="9"/>
  <c r="G98" i="9"/>
  <c r="K98" i="9"/>
  <c r="G96" i="9"/>
  <c r="K96" i="9"/>
  <c r="G94" i="9"/>
  <c r="K94" i="9"/>
  <c r="G92" i="9"/>
  <c r="K92" i="9"/>
  <c r="G90" i="9"/>
  <c r="K90" i="9"/>
  <c r="G88" i="9"/>
  <c r="K88" i="9"/>
  <c r="G86" i="9"/>
  <c r="K86" i="9"/>
  <c r="G84" i="9"/>
  <c r="K84" i="9"/>
  <c r="G82" i="9"/>
  <c r="K82" i="9"/>
  <c r="G80" i="9"/>
  <c r="K80" i="9"/>
  <c r="G78" i="9"/>
  <c r="K78" i="9"/>
  <c r="G76" i="9"/>
  <c r="K76" i="9"/>
  <c r="G74" i="9"/>
  <c r="K74" i="9"/>
  <c r="G72" i="9"/>
  <c r="K72" i="9"/>
  <c r="G70" i="9"/>
  <c r="K70" i="9"/>
  <c r="G68" i="9"/>
  <c r="K68" i="9"/>
  <c r="G66" i="9"/>
  <c r="K66" i="9"/>
  <c r="G64" i="9"/>
  <c r="K64" i="9"/>
  <c r="G62" i="9"/>
  <c r="K62" i="9"/>
  <c r="G60" i="9"/>
  <c r="K60" i="9"/>
  <c r="G58" i="9"/>
  <c r="K58" i="9"/>
  <c r="G56" i="9"/>
  <c r="K56" i="9"/>
  <c r="G54" i="9"/>
  <c r="K54" i="9"/>
  <c r="G50" i="9"/>
  <c r="K50" i="9"/>
  <c r="G46" i="9"/>
  <c r="K46" i="9"/>
  <c r="G42" i="9"/>
  <c r="K42" i="9"/>
  <c r="G38" i="9"/>
  <c r="K38" i="9"/>
  <c r="G34" i="9"/>
  <c r="K34" i="9"/>
  <c r="G30" i="9"/>
  <c r="K30" i="9"/>
  <c r="G26" i="9"/>
  <c r="K26" i="9"/>
  <c r="G22" i="9"/>
  <c r="K22" i="9"/>
  <c r="G21" i="9"/>
  <c r="G117" i="10"/>
  <c r="U117" i="10"/>
  <c r="U115" i="10"/>
  <c r="G106" i="10"/>
  <c r="U106" i="10"/>
  <c r="G99" i="10"/>
  <c r="U99" i="10"/>
  <c r="U97" i="10"/>
  <c r="G90" i="10"/>
  <c r="U90" i="10"/>
  <c r="G83" i="10"/>
  <c r="U83" i="10"/>
  <c r="U81" i="10"/>
  <c r="G51" i="10"/>
  <c r="U51" i="10"/>
  <c r="G44" i="10"/>
  <c r="U42" i="10"/>
  <c r="U37" i="10"/>
  <c r="G37" i="10"/>
  <c r="G35" i="10"/>
  <c r="U35" i="10"/>
  <c r="G28" i="10"/>
  <c r="U26" i="10"/>
  <c r="U21" i="10"/>
  <c r="G21" i="10"/>
  <c r="G74" i="10"/>
  <c r="U74" i="10"/>
  <c r="G65" i="10"/>
  <c r="U65" i="10"/>
  <c r="U58" i="10"/>
  <c r="G58" i="10"/>
  <c r="G56" i="10"/>
  <c r="N12" i="9"/>
  <c r="N71" i="10"/>
  <c r="U93" i="10"/>
  <c r="G120" i="10"/>
  <c r="U120" i="10"/>
  <c r="N115" i="10"/>
  <c r="G113" i="10"/>
  <c r="U113" i="10"/>
  <c r="P113" i="10"/>
  <c r="G102" i="10"/>
  <c r="U102" i="10"/>
  <c r="N97" i="10"/>
  <c r="G95" i="10"/>
  <c r="U95" i="10"/>
  <c r="G86" i="10"/>
  <c r="U86" i="10"/>
  <c r="I81" i="10"/>
  <c r="G79" i="10"/>
  <c r="U79" i="10"/>
  <c r="U49" i="10"/>
  <c r="G49" i="10"/>
  <c r="G40" i="10"/>
  <c r="U38" i="10"/>
  <c r="U33" i="10"/>
  <c r="G33" i="10"/>
  <c r="G24" i="10"/>
  <c r="U22" i="10"/>
  <c r="G69" i="10"/>
  <c r="U69" i="10"/>
  <c r="G61" i="10"/>
  <c r="U61" i="10"/>
  <c r="U54" i="10"/>
  <c r="G54" i="10"/>
  <c r="U203" i="14"/>
  <c r="G203" i="14"/>
  <c r="Z203" i="14"/>
  <c r="U200" i="14"/>
  <c r="Z200" i="14"/>
  <c r="U195" i="14"/>
  <c r="G195" i="14"/>
  <c r="Z195" i="14"/>
  <c r="U192" i="14"/>
  <c r="Z192" i="14"/>
  <c r="U187" i="14"/>
  <c r="G187" i="14"/>
  <c r="Z187" i="14"/>
  <c r="U184" i="14"/>
  <c r="Z184" i="14"/>
  <c r="U179" i="14"/>
  <c r="G179" i="14"/>
  <c r="Z179" i="14"/>
  <c r="U162" i="14"/>
  <c r="Z162" i="14"/>
  <c r="G162" i="14"/>
  <c r="G158" i="14"/>
  <c r="U158" i="14"/>
  <c r="Z158" i="14"/>
  <c r="G150" i="14"/>
  <c r="U150" i="14"/>
  <c r="Z150" i="14"/>
  <c r="G142" i="14"/>
  <c r="U142" i="14"/>
  <c r="Z142" i="14"/>
  <c r="G134" i="14"/>
  <c r="U134" i="14"/>
  <c r="Z134" i="14"/>
  <c r="U122" i="14"/>
  <c r="G122" i="14"/>
  <c r="Z122" i="14"/>
  <c r="AU163" i="14"/>
  <c r="U208" i="14"/>
  <c r="G208" i="14"/>
  <c r="U205" i="14"/>
  <c r="G205" i="14"/>
  <c r="Z205" i="14"/>
  <c r="U202" i="14"/>
  <c r="Z202" i="14"/>
  <c r="G197" i="14"/>
  <c r="U197" i="14"/>
  <c r="Z197" i="14"/>
  <c r="U194" i="14"/>
  <c r="Z194" i="14"/>
  <c r="G189" i="14"/>
  <c r="U189" i="14"/>
  <c r="Z189" i="14"/>
  <c r="U186" i="14"/>
  <c r="Z186" i="14"/>
  <c r="U181" i="14"/>
  <c r="G181" i="14"/>
  <c r="Z181" i="14"/>
  <c r="U178" i="14"/>
  <c r="Z178" i="14"/>
  <c r="U176" i="14"/>
  <c r="Z176" i="14"/>
  <c r="G176" i="14"/>
  <c r="U175" i="14"/>
  <c r="Z175" i="14"/>
  <c r="U172" i="14"/>
  <c r="Z172" i="14"/>
  <c r="G172" i="14"/>
  <c r="U171" i="14"/>
  <c r="Z171" i="14"/>
  <c r="G166" i="14"/>
  <c r="U166" i="14"/>
  <c r="U152" i="14"/>
  <c r="G152" i="14"/>
  <c r="Z152" i="14"/>
  <c r="AU152" i="14"/>
  <c r="U144" i="14"/>
  <c r="G144" i="14"/>
  <c r="Z144" i="14"/>
  <c r="AU144" i="14"/>
  <c r="G136" i="14"/>
  <c r="U136" i="14"/>
  <c r="Z136" i="14"/>
  <c r="AU136" i="14"/>
  <c r="U118" i="14"/>
  <c r="G118" i="14"/>
  <c r="Z118" i="14"/>
  <c r="AU173" i="14"/>
  <c r="AU169" i="14"/>
  <c r="AU160" i="14"/>
  <c r="U204" i="14"/>
  <c r="Z204" i="14"/>
  <c r="U199" i="14"/>
  <c r="G199" i="14"/>
  <c r="Z199" i="14"/>
  <c r="U196" i="14"/>
  <c r="Z196" i="14"/>
  <c r="U191" i="14"/>
  <c r="G191" i="14"/>
  <c r="Z191" i="14"/>
  <c r="U188" i="14"/>
  <c r="G188" i="14"/>
  <c r="Z188" i="14"/>
  <c r="U183" i="14"/>
  <c r="G183" i="14"/>
  <c r="Z183" i="14"/>
  <c r="U180" i="14"/>
  <c r="Z180" i="14"/>
  <c r="U163" i="14"/>
  <c r="G163" i="14"/>
  <c r="G154" i="14"/>
  <c r="U154" i="14"/>
  <c r="Z154" i="14"/>
  <c r="G146" i="14"/>
  <c r="U146" i="14"/>
  <c r="Z146" i="14"/>
  <c r="G138" i="14"/>
  <c r="U138" i="14"/>
  <c r="Z138" i="14"/>
  <c r="G126" i="14"/>
  <c r="U126" i="14"/>
  <c r="Z126" i="14"/>
  <c r="AU126" i="14"/>
  <c r="G123" i="14"/>
  <c r="U123" i="14"/>
  <c r="Z123" i="14"/>
  <c r="U206" i="14"/>
  <c r="S206" i="14"/>
  <c r="U201" i="14"/>
  <c r="G201" i="14"/>
  <c r="Z201" i="14"/>
  <c r="U198" i="14"/>
  <c r="Z198" i="14"/>
  <c r="U193" i="14"/>
  <c r="G193" i="14"/>
  <c r="Z193" i="14"/>
  <c r="U190" i="14"/>
  <c r="Z190" i="14"/>
  <c r="U185" i="14"/>
  <c r="G185" i="14"/>
  <c r="Z185" i="14"/>
  <c r="U182" i="14"/>
  <c r="Z182" i="14"/>
  <c r="G177" i="14"/>
  <c r="U177" i="14"/>
  <c r="Z177" i="14"/>
  <c r="G173" i="14"/>
  <c r="U173" i="14"/>
  <c r="G169" i="14"/>
  <c r="U169" i="14"/>
  <c r="U168" i="14"/>
  <c r="Z168" i="14"/>
  <c r="AT166" i="14"/>
  <c r="AS166" i="14"/>
  <c r="AR166" i="14"/>
  <c r="AQ166" i="14"/>
  <c r="AP166" i="14"/>
  <c r="AO166" i="14"/>
  <c r="AN166" i="14"/>
  <c r="AM166" i="14"/>
  <c r="AL166" i="14"/>
  <c r="G165" i="14"/>
  <c r="U165" i="14"/>
  <c r="Z165" i="14"/>
  <c r="U160" i="14"/>
  <c r="G160" i="14"/>
  <c r="U156" i="14"/>
  <c r="G156" i="14"/>
  <c r="Z156" i="14"/>
  <c r="AU156" i="14"/>
  <c r="G148" i="14"/>
  <c r="U148" i="14"/>
  <c r="Z148" i="14"/>
  <c r="AU148" i="14"/>
  <c r="G140" i="14"/>
  <c r="U140" i="14"/>
  <c r="Z140" i="14"/>
  <c r="AU140" i="14"/>
  <c r="U132" i="14"/>
  <c r="G132" i="14"/>
  <c r="Z132" i="14"/>
  <c r="AU132" i="14"/>
  <c r="G204" i="14"/>
  <c r="G196" i="14"/>
  <c r="G180" i="14"/>
  <c r="U155" i="14"/>
  <c r="U151" i="14"/>
  <c r="U147" i="14"/>
  <c r="U139" i="14"/>
  <c r="U135" i="14"/>
  <c r="U131" i="14"/>
  <c r="U124" i="14"/>
  <c r="G119" i="14"/>
  <c r="U119" i="14"/>
  <c r="U114" i="14"/>
  <c r="Z114" i="14"/>
  <c r="G114" i="14"/>
  <c r="AT111" i="14"/>
  <c r="AS111" i="14"/>
  <c r="AR111" i="14"/>
  <c r="AQ111" i="14"/>
  <c r="AP111" i="14"/>
  <c r="AO111" i="14"/>
  <c r="AN111" i="14"/>
  <c r="AM111" i="14"/>
  <c r="AL111" i="14"/>
  <c r="G110" i="14"/>
  <c r="U110" i="14"/>
  <c r="Z110" i="14"/>
  <c r="U106" i="14"/>
  <c r="Z106" i="14"/>
  <c r="G106" i="14"/>
  <c r="S102" i="14"/>
  <c r="U102" i="14"/>
  <c r="Z102" i="14"/>
  <c r="U98" i="14"/>
  <c r="Z98" i="14"/>
  <c r="S98" i="14"/>
  <c r="G94" i="14"/>
  <c r="U94" i="14"/>
  <c r="Z94" i="14"/>
  <c r="AT91" i="14"/>
  <c r="AS91" i="14"/>
  <c r="AR91" i="14"/>
  <c r="AQ91" i="14"/>
  <c r="AP91" i="14"/>
  <c r="AO91" i="14"/>
  <c r="AN91" i="14"/>
  <c r="AM91" i="14"/>
  <c r="AL91" i="14"/>
  <c r="G90" i="14"/>
  <c r="U90" i="14"/>
  <c r="Z90" i="14"/>
  <c r="AT87" i="14"/>
  <c r="AS87" i="14"/>
  <c r="AR87" i="14"/>
  <c r="AQ87" i="14"/>
  <c r="AP87" i="14"/>
  <c r="AO87" i="14"/>
  <c r="AN87" i="14"/>
  <c r="AM87" i="14"/>
  <c r="AL87" i="14"/>
  <c r="U86" i="14"/>
  <c r="Z86" i="14"/>
  <c r="G86" i="14"/>
  <c r="U82" i="14"/>
  <c r="Z82" i="14"/>
  <c r="G82" i="14"/>
  <c r="U78" i="14"/>
  <c r="Z78" i="14"/>
  <c r="G78" i="14"/>
  <c r="U74" i="14"/>
  <c r="Z74" i="14"/>
  <c r="G74" i="14"/>
  <c r="AT71" i="14"/>
  <c r="AS71" i="14"/>
  <c r="AR71" i="14"/>
  <c r="AQ71" i="14"/>
  <c r="AP71" i="14"/>
  <c r="AO71" i="14"/>
  <c r="AN71" i="14"/>
  <c r="AM71" i="14"/>
  <c r="AL71" i="14"/>
  <c r="G67" i="14"/>
  <c r="U67" i="14"/>
  <c r="U66" i="14"/>
  <c r="G66" i="14"/>
  <c r="Z66" i="14"/>
  <c r="U62" i="14"/>
  <c r="G62" i="14"/>
  <c r="Z62" i="14"/>
  <c r="U58" i="14"/>
  <c r="G58" i="14"/>
  <c r="Z58" i="14"/>
  <c r="BL10" i="14"/>
  <c r="BL2" i="14"/>
  <c r="BL5" i="14"/>
  <c r="BL16" i="14"/>
  <c r="BL18" i="14"/>
  <c r="AU21" i="14"/>
  <c r="BL22" i="14"/>
  <c r="AU25" i="14"/>
  <c r="BL26" i="14"/>
  <c r="AU29" i="14"/>
  <c r="BL30" i="14"/>
  <c r="AU33" i="14"/>
  <c r="BL34" i="14"/>
  <c r="AU56" i="14"/>
  <c r="AU60" i="14"/>
  <c r="AU64" i="14"/>
  <c r="AU74" i="14"/>
  <c r="AU78" i="14"/>
  <c r="AU82" i="14"/>
  <c r="AU86" i="14"/>
  <c r="AU90" i="14"/>
  <c r="AU94" i="14"/>
  <c r="AU98" i="14"/>
  <c r="AU102" i="14"/>
  <c r="AU106" i="14"/>
  <c r="AU110" i="14"/>
  <c r="AU114" i="14"/>
  <c r="BL11" i="14"/>
  <c r="BL14" i="14"/>
  <c r="BL15" i="14"/>
  <c r="BL21" i="14"/>
  <c r="AU24" i="14"/>
  <c r="BL25" i="14"/>
  <c r="AU28" i="14"/>
  <c r="BL29" i="14"/>
  <c r="AU32" i="14"/>
  <c r="BL33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9" i="14"/>
  <c r="AU63" i="14"/>
  <c r="AU66" i="14"/>
  <c r="AU68" i="14"/>
  <c r="AU70" i="14"/>
  <c r="AU73" i="14"/>
  <c r="AU77" i="14"/>
  <c r="AU81" i="14"/>
  <c r="AU85" i="14"/>
  <c r="AU89" i="14"/>
  <c r="AU93" i="14"/>
  <c r="AU97" i="14"/>
  <c r="AU101" i="14"/>
  <c r="AU105" i="14"/>
  <c r="AU109" i="14"/>
  <c r="AU113" i="14"/>
  <c r="AU117" i="14"/>
  <c r="AU121" i="14"/>
  <c r="AU125" i="14"/>
  <c r="AU129" i="14"/>
  <c r="BL3" i="14"/>
  <c r="BL7" i="14"/>
  <c r="BL9" i="14"/>
  <c r="BL19" i="14"/>
  <c r="BL20" i="14"/>
  <c r="AU23" i="14"/>
  <c r="BL24" i="14"/>
  <c r="AU27" i="14"/>
  <c r="BL28" i="14"/>
  <c r="AU31" i="14"/>
  <c r="BL32" i="14"/>
  <c r="AU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AU58" i="14"/>
  <c r="AU62" i="14"/>
  <c r="AU72" i="14"/>
  <c r="AU76" i="14"/>
  <c r="AU80" i="14"/>
  <c r="AU84" i="14"/>
  <c r="AU88" i="14"/>
  <c r="AU92" i="14"/>
  <c r="AU96" i="14"/>
  <c r="AU100" i="14"/>
  <c r="AU104" i="14"/>
  <c r="AU108" i="14"/>
  <c r="AU112" i="14"/>
  <c r="AU116" i="14"/>
  <c r="AU120" i="14"/>
  <c r="Y13" i="14"/>
  <c r="Y18" i="14"/>
  <c r="Y22" i="14"/>
  <c r="Y26" i="14"/>
  <c r="Y30" i="14"/>
  <c r="Y34" i="14"/>
  <c r="Y15" i="14"/>
  <c r="Y16" i="14"/>
  <c r="Y19" i="14"/>
  <c r="Y20" i="14"/>
  <c r="Y21" i="14"/>
  <c r="Y25" i="14"/>
  <c r="Y29" i="14"/>
  <c r="Y33" i="14"/>
  <c r="Y14" i="14"/>
  <c r="Y24" i="14"/>
  <c r="Y28" i="14"/>
  <c r="Y32" i="14"/>
  <c r="Y36" i="14"/>
  <c r="G73" i="10"/>
  <c r="U73" i="10"/>
  <c r="Z114" i="6"/>
  <c r="G114" i="6"/>
  <c r="N114" i="6"/>
  <c r="U106" i="6"/>
  <c r="Z106" i="6"/>
  <c r="G106" i="6"/>
  <c r="J82" i="6"/>
  <c r="BL12" i="14"/>
  <c r="Y11" i="14"/>
  <c r="U128" i="14"/>
  <c r="Z125" i="14"/>
  <c r="U125" i="14"/>
  <c r="Z117" i="14"/>
  <c r="U117" i="14"/>
  <c r="G116" i="14"/>
  <c r="U116" i="14"/>
  <c r="Z116" i="14"/>
  <c r="G112" i="14"/>
  <c r="U112" i="14"/>
  <c r="Z112" i="14"/>
  <c r="U108" i="14"/>
  <c r="G108" i="14"/>
  <c r="Z108" i="14"/>
  <c r="U104" i="14"/>
  <c r="G104" i="14"/>
  <c r="Z104" i="14"/>
  <c r="U100" i="14"/>
  <c r="Z100" i="14"/>
  <c r="U96" i="14"/>
  <c r="G96" i="14"/>
  <c r="Z96" i="14"/>
  <c r="U92" i="14"/>
  <c r="G92" i="14"/>
  <c r="Z92" i="14"/>
  <c r="G88" i="14"/>
  <c r="U88" i="14"/>
  <c r="Z88" i="14"/>
  <c r="U84" i="14"/>
  <c r="G84" i="14"/>
  <c r="Z84" i="14"/>
  <c r="G80" i="14"/>
  <c r="U80" i="14"/>
  <c r="Z80" i="14"/>
  <c r="U76" i="14"/>
  <c r="G76" i="14"/>
  <c r="Z76" i="14"/>
  <c r="U72" i="14"/>
  <c r="G72" i="14"/>
  <c r="Z72" i="14"/>
  <c r="G65" i="14"/>
  <c r="U65" i="14"/>
  <c r="G61" i="14"/>
  <c r="U61" i="14"/>
  <c r="G57" i="14"/>
  <c r="U57" i="14"/>
  <c r="G36" i="14"/>
  <c r="U36" i="14"/>
  <c r="Z36" i="14"/>
  <c r="U32" i="14"/>
  <c r="G32" i="14"/>
  <c r="Z32" i="14"/>
  <c r="G28" i="14"/>
  <c r="U28" i="14"/>
  <c r="Z28" i="14"/>
  <c r="G24" i="14"/>
  <c r="U24" i="14"/>
  <c r="Z24" i="14"/>
  <c r="AU205" i="14"/>
  <c r="AU203" i="14"/>
  <c r="AU201" i="14"/>
  <c r="AU199" i="14"/>
  <c r="AU197" i="14"/>
  <c r="AU195" i="14"/>
  <c r="AU193" i="14"/>
  <c r="AU191" i="14"/>
  <c r="AU189" i="14"/>
  <c r="AU187" i="14"/>
  <c r="AU185" i="14"/>
  <c r="AU183" i="14"/>
  <c r="AU181" i="14"/>
  <c r="AU179" i="14"/>
  <c r="AU177" i="14"/>
  <c r="AU174" i="14"/>
  <c r="AU170" i="14"/>
  <c r="AU167" i="14"/>
  <c r="G159" i="14"/>
  <c r="AU157" i="14"/>
  <c r="G155" i="14"/>
  <c r="AU153" i="14"/>
  <c r="G151" i="14"/>
  <c r="AU149" i="14"/>
  <c r="G147" i="14"/>
  <c r="AU145" i="14"/>
  <c r="G143" i="14"/>
  <c r="AU141" i="14"/>
  <c r="G139" i="14"/>
  <c r="AU137" i="14"/>
  <c r="G135" i="14"/>
  <c r="AU133" i="14"/>
  <c r="G131" i="14"/>
  <c r="G124" i="14"/>
  <c r="AU69" i="14"/>
  <c r="AU34" i="14"/>
  <c r="U33" i="14"/>
  <c r="AU30" i="14"/>
  <c r="AU26" i="14"/>
  <c r="U25" i="14"/>
  <c r="AU22" i="14"/>
  <c r="U209" i="14"/>
  <c r="U174" i="14"/>
  <c r="U170" i="14"/>
  <c r="U167" i="14"/>
  <c r="U164" i="14"/>
  <c r="U157" i="14"/>
  <c r="U153" i="14"/>
  <c r="U149" i="14"/>
  <c r="U141" i="14"/>
  <c r="U133" i="14"/>
  <c r="U130" i="14"/>
  <c r="Z129" i="14"/>
  <c r="U129" i="14"/>
  <c r="G127" i="14"/>
  <c r="U127" i="14"/>
  <c r="G115" i="14"/>
  <c r="U115" i="14"/>
  <c r="G111" i="14"/>
  <c r="U111" i="14"/>
  <c r="G107" i="14"/>
  <c r="U107" i="14"/>
  <c r="G103" i="14"/>
  <c r="U103" i="14"/>
  <c r="S99" i="14"/>
  <c r="U99" i="14"/>
  <c r="G95" i="14"/>
  <c r="U95" i="14"/>
  <c r="G91" i="14"/>
  <c r="U91" i="14"/>
  <c r="G87" i="14"/>
  <c r="U87" i="14"/>
  <c r="G83" i="14"/>
  <c r="U83" i="14"/>
  <c r="G79" i="14"/>
  <c r="U79" i="14"/>
  <c r="G75" i="14"/>
  <c r="U75" i="14"/>
  <c r="G71" i="14"/>
  <c r="U71" i="14"/>
  <c r="U70" i="14"/>
  <c r="G70" i="14"/>
  <c r="Z70" i="14"/>
  <c r="G35" i="14"/>
  <c r="U35" i="14"/>
  <c r="Z35" i="14"/>
  <c r="G31" i="14"/>
  <c r="U31" i="14"/>
  <c r="Z31" i="14"/>
  <c r="G27" i="14"/>
  <c r="U27" i="14"/>
  <c r="Z27" i="14"/>
  <c r="G23" i="14"/>
  <c r="U23" i="14"/>
  <c r="Z23" i="14"/>
  <c r="AU231" i="14"/>
  <c r="AU229" i="14"/>
  <c r="AU227" i="14"/>
  <c r="AU225" i="14"/>
  <c r="AU223" i="14"/>
  <c r="AU221" i="14"/>
  <c r="AU219" i="14"/>
  <c r="AU217" i="14"/>
  <c r="AU215" i="14"/>
  <c r="AU213" i="14"/>
  <c r="AU211" i="14"/>
  <c r="AU209" i="14"/>
  <c r="AU207" i="14"/>
  <c r="U207" i="14"/>
  <c r="AU175" i="14"/>
  <c r="AU171" i="14"/>
  <c r="AU168" i="14"/>
  <c r="AU164" i="14"/>
  <c r="AU161" i="14"/>
  <c r="U161" i="14"/>
  <c r="AU158" i="14"/>
  <c r="AU154" i="14"/>
  <c r="AU150" i="14"/>
  <c r="AU146" i="14"/>
  <c r="U145" i="14"/>
  <c r="AU142" i="14"/>
  <c r="AU138" i="14"/>
  <c r="U137" i="14"/>
  <c r="AU134" i="14"/>
  <c r="AU130" i="14"/>
  <c r="AU119" i="14"/>
  <c r="Z119" i="14"/>
  <c r="AU67" i="14"/>
  <c r="Z67" i="14"/>
  <c r="U54" i="14"/>
  <c r="U50" i="14"/>
  <c r="U46" i="14"/>
  <c r="U42" i="14"/>
  <c r="U38" i="14"/>
  <c r="Y17" i="14"/>
  <c r="Y7" i="14"/>
  <c r="Y3" i="14"/>
  <c r="Z121" i="14"/>
  <c r="U121" i="14"/>
  <c r="U120" i="14"/>
  <c r="Z120" i="14"/>
  <c r="G69" i="14"/>
  <c r="U69" i="14"/>
  <c r="U68" i="14"/>
  <c r="G68" i="14"/>
  <c r="Z68" i="14"/>
  <c r="U64" i="14"/>
  <c r="Z64" i="14"/>
  <c r="G64" i="14"/>
  <c r="G60" i="14"/>
  <c r="U60" i="14"/>
  <c r="Z60" i="14"/>
  <c r="G56" i="14"/>
  <c r="U56" i="14"/>
  <c r="Z56" i="14"/>
  <c r="U34" i="14"/>
  <c r="G34" i="14"/>
  <c r="U30" i="14"/>
  <c r="G30" i="14"/>
  <c r="U26" i="14"/>
  <c r="G26" i="14"/>
  <c r="U22" i="14"/>
  <c r="G22" i="14"/>
  <c r="G209" i="14"/>
  <c r="G207" i="14"/>
  <c r="AU204" i="14"/>
  <c r="AU202" i="14"/>
  <c r="AU200" i="14"/>
  <c r="AU198" i="14"/>
  <c r="AU196" i="14"/>
  <c r="AU194" i="14"/>
  <c r="AU192" i="14"/>
  <c r="AU190" i="14"/>
  <c r="AU188" i="14"/>
  <c r="AU186" i="14"/>
  <c r="AU184" i="14"/>
  <c r="AU182" i="14"/>
  <c r="AU180" i="14"/>
  <c r="AU178" i="14"/>
  <c r="AU176" i="14"/>
  <c r="G174" i="14"/>
  <c r="AU172" i="14"/>
  <c r="AT172" i="14"/>
  <c r="G170" i="14"/>
  <c r="G167" i="14"/>
  <c r="AU165" i="14"/>
  <c r="G164" i="14"/>
  <c r="AU162" i="14"/>
  <c r="G161" i="14"/>
  <c r="AU159" i="14"/>
  <c r="Z159" i="14"/>
  <c r="G157" i="14"/>
  <c r="AU155" i="14"/>
  <c r="Z155" i="14"/>
  <c r="G153" i="14"/>
  <c r="AU151" i="14"/>
  <c r="Z151" i="14"/>
  <c r="G149" i="14"/>
  <c r="AU147" i="14"/>
  <c r="Z147" i="14"/>
  <c r="G145" i="14"/>
  <c r="AU143" i="14"/>
  <c r="Z143" i="14"/>
  <c r="G141" i="14"/>
  <c r="AU139" i="14"/>
  <c r="Z139" i="14"/>
  <c r="G137" i="14"/>
  <c r="AU135" i="14"/>
  <c r="Z135" i="14"/>
  <c r="G133" i="14"/>
  <c r="AU131" i="14"/>
  <c r="Z131" i="14"/>
  <c r="G130" i="14"/>
  <c r="G129" i="14"/>
  <c r="AU124" i="14"/>
  <c r="Z124" i="14"/>
  <c r="AU123" i="14"/>
  <c r="AU122" i="14"/>
  <c r="AU118" i="14"/>
  <c r="AU65" i="14"/>
  <c r="AU61" i="14"/>
  <c r="AU57" i="14"/>
  <c r="BL17" i="14"/>
  <c r="BL13" i="14"/>
  <c r="AB13" i="14"/>
  <c r="Y12" i="14"/>
  <c r="Y9" i="14"/>
  <c r="Z117" i="6"/>
  <c r="G117" i="6"/>
  <c r="Z109" i="6"/>
  <c r="G109" i="6"/>
  <c r="Z101" i="6"/>
  <c r="G101" i="6"/>
  <c r="Z93" i="6"/>
  <c r="G93" i="6"/>
  <c r="S101" i="14"/>
  <c r="U113" i="14"/>
  <c r="U109" i="14"/>
  <c r="U105" i="14"/>
  <c r="U101" i="14"/>
  <c r="U97" i="14"/>
  <c r="U93" i="14"/>
  <c r="U89" i="14"/>
  <c r="U85" i="14"/>
  <c r="U81" i="14"/>
  <c r="U77" i="14"/>
  <c r="U73" i="14"/>
  <c r="U63" i="14"/>
  <c r="U59" i="14"/>
  <c r="U55" i="14"/>
  <c r="U53" i="14"/>
  <c r="U51" i="14"/>
  <c r="U49" i="14"/>
  <c r="U47" i="14"/>
  <c r="U45" i="14"/>
  <c r="U43" i="14"/>
  <c r="U41" i="14"/>
  <c r="U39" i="14"/>
  <c r="U37" i="14"/>
  <c r="U29" i="14"/>
  <c r="U21" i="14"/>
  <c r="BL4" i="14"/>
  <c r="AY5" i="14"/>
  <c r="U107" i="10"/>
  <c r="Y4" i="14"/>
  <c r="Y8" i="14"/>
  <c r="Y10" i="14"/>
  <c r="Y2" i="14"/>
  <c r="Y6" i="14"/>
  <c r="AY4" i="14"/>
  <c r="AY8" i="14"/>
  <c r="AY10" i="14"/>
  <c r="N107" i="10"/>
  <c r="Z118" i="6"/>
  <c r="G118" i="6"/>
  <c r="U110" i="6"/>
  <c r="Z110" i="6"/>
  <c r="G110" i="6"/>
  <c r="G102" i="6"/>
  <c r="U102" i="6"/>
  <c r="Z102" i="6"/>
  <c r="Z109" i="14"/>
  <c r="Z101" i="14"/>
  <c r="Z93" i="14"/>
  <c r="Z85" i="14"/>
  <c r="Z77" i="14"/>
  <c r="Z63" i="14"/>
  <c r="Z55" i="14"/>
  <c r="Z54" i="14"/>
  <c r="Z53" i="14"/>
  <c r="Z52" i="14"/>
  <c r="Z50" i="14"/>
  <c r="Z48" i="14"/>
  <c r="Z47" i="14"/>
  <c r="Z46" i="14"/>
  <c r="Z45" i="14"/>
  <c r="Z44" i="14"/>
  <c r="Z42" i="14"/>
  <c r="Z40" i="14"/>
  <c r="Z39" i="14"/>
  <c r="Z38" i="14"/>
  <c r="Z37" i="14"/>
  <c r="Y5" i="14"/>
  <c r="Z113" i="6"/>
  <c r="G113" i="6"/>
  <c r="U113" i="6"/>
  <c r="Z105" i="6"/>
  <c r="G105" i="6"/>
  <c r="Z97" i="6"/>
  <c r="G97" i="6"/>
  <c r="Z89" i="6"/>
  <c r="U89" i="6"/>
  <c r="G89" i="6"/>
  <c r="J66" i="6"/>
  <c r="N23" i="6"/>
  <c r="H23" i="6"/>
  <c r="U52" i="14"/>
  <c r="U48" i="14"/>
  <c r="U44" i="14"/>
  <c r="U40" i="14"/>
  <c r="AY7" i="14"/>
  <c r="AY3" i="14"/>
  <c r="G108" i="10"/>
  <c r="AU440" i="8"/>
  <c r="G435" i="8"/>
  <c r="Z435" i="8"/>
  <c r="AU435" i="8"/>
  <c r="G395" i="8"/>
  <c r="Z395" i="8"/>
  <c r="AU395" i="8"/>
  <c r="G374" i="8"/>
  <c r="AU348" i="8"/>
  <c r="G289" i="8"/>
  <c r="K289" i="8" s="1"/>
  <c r="Z263" i="8"/>
  <c r="AU263" i="8"/>
  <c r="G263" i="8"/>
  <c r="J263" i="8" s="1"/>
  <c r="BL6" i="14"/>
  <c r="AY6" i="14"/>
  <c r="AB11" i="14"/>
  <c r="U24" i="6"/>
  <c r="U28" i="6"/>
  <c r="U32" i="6"/>
  <c r="U36" i="6"/>
  <c r="U40" i="6"/>
  <c r="U44" i="6"/>
  <c r="U48" i="6"/>
  <c r="U52" i="6"/>
  <c r="U56" i="6"/>
  <c r="U60" i="6"/>
  <c r="U68" i="6"/>
  <c r="U76" i="6"/>
  <c r="U87" i="6"/>
  <c r="U93" i="6"/>
  <c r="U97" i="6"/>
  <c r="U101" i="6"/>
  <c r="U105" i="6"/>
  <c r="U109" i="6"/>
  <c r="U114" i="6"/>
  <c r="J95" i="6"/>
  <c r="G39" i="6"/>
  <c r="J39" i="6"/>
  <c r="G47" i="6"/>
  <c r="G55" i="6"/>
  <c r="G63" i="6"/>
  <c r="Z66" i="6"/>
  <c r="G71" i="6"/>
  <c r="G75" i="6"/>
  <c r="G77" i="6"/>
  <c r="Z82" i="6"/>
  <c r="G83" i="6"/>
  <c r="G85" i="6"/>
  <c r="G87" i="6"/>
  <c r="Z88" i="6"/>
  <c r="J103" i="6"/>
  <c r="G116" i="6"/>
  <c r="G111" i="6"/>
  <c r="Z111" i="6"/>
  <c r="G107" i="6"/>
  <c r="Z107" i="6"/>
  <c r="Z103" i="6"/>
  <c r="G92" i="6"/>
  <c r="N92" i="6"/>
  <c r="G91" i="6"/>
  <c r="N112" i="6"/>
  <c r="Z407" i="8"/>
  <c r="AU378" i="8"/>
  <c r="Z425" i="8"/>
  <c r="AU386" i="8"/>
  <c r="AU383" i="8"/>
  <c r="AT375" i="8"/>
  <c r="AS375" i="8" s="1"/>
  <c r="AR375" i="8" s="1"/>
  <c r="AQ375" i="8" s="1"/>
  <c r="AP375" i="8" s="1"/>
  <c r="AO375" i="8" s="1"/>
  <c r="AN375" i="8" s="1"/>
  <c r="AM375" i="8" s="1"/>
  <c r="AL375" i="8" s="1"/>
  <c r="Z234" i="8"/>
  <c r="BL8" i="14"/>
  <c r="N103" i="6"/>
  <c r="U107" i="6"/>
  <c r="U111" i="6"/>
  <c r="U116" i="6"/>
  <c r="U117" i="6"/>
  <c r="Z71" i="6"/>
  <c r="Z77" i="6"/>
  <c r="Z83" i="6"/>
  <c r="Z85" i="6"/>
  <c r="Z87" i="6"/>
  <c r="G88" i="6"/>
  <c r="G100" i="6"/>
  <c r="J100" i="6"/>
  <c r="G99" i="6"/>
  <c r="Z96" i="6"/>
  <c r="Z95" i="6"/>
  <c r="D11" i="6"/>
  <c r="P85" i="6" s="1"/>
  <c r="G426" i="8"/>
  <c r="J426" i="8" s="1"/>
  <c r="Z426" i="8"/>
  <c r="AU426" i="8"/>
  <c r="Z391" i="8"/>
  <c r="Z388" i="8"/>
  <c r="G373" i="8"/>
  <c r="AU240" i="8"/>
  <c r="G240" i="8"/>
  <c r="K240" i="8" s="1"/>
  <c r="AU213" i="8"/>
  <c r="Z213" i="8"/>
  <c r="AU198" i="8"/>
  <c r="Z195" i="8"/>
  <c r="G169" i="8"/>
  <c r="Z169" i="8"/>
  <c r="AU169" i="8"/>
  <c r="G105" i="8"/>
  <c r="J105" i="8" s="1"/>
  <c r="Z105" i="8"/>
  <c r="AU105" i="8"/>
  <c r="Z64" i="8"/>
  <c r="AU64" i="8"/>
  <c r="G64" i="8"/>
  <c r="Z436" i="8"/>
  <c r="Z421" i="8"/>
  <c r="Z389" i="8"/>
  <c r="Z384" i="8"/>
  <c r="Z375" i="8"/>
  <c r="Z369" i="8"/>
  <c r="AU344" i="8"/>
  <c r="Z308" i="8"/>
  <c r="AU307" i="8"/>
  <c r="AU284" i="8"/>
  <c r="Z269" i="8"/>
  <c r="AU261" i="8"/>
  <c r="G200" i="8"/>
  <c r="Z200" i="8"/>
  <c r="AU200" i="8"/>
  <c r="Z180" i="8"/>
  <c r="AU180" i="8"/>
  <c r="G180" i="8"/>
  <c r="J180" i="8"/>
  <c r="G177" i="8"/>
  <c r="Z177" i="8"/>
  <c r="AU177" i="8"/>
  <c r="AT177" i="8"/>
  <c r="AS177" i="8" s="1"/>
  <c r="Z125" i="8"/>
  <c r="AU125" i="8"/>
  <c r="G125" i="8"/>
  <c r="G122" i="8"/>
  <c r="J122" i="8"/>
  <c r="Z122" i="8"/>
  <c r="AU122" i="8"/>
  <c r="Z78" i="8"/>
  <c r="AU78" i="8"/>
  <c r="G78" i="8"/>
  <c r="Z51" i="8"/>
  <c r="G51" i="8"/>
  <c r="Z43" i="8"/>
  <c r="G43" i="8"/>
  <c r="G247" i="8"/>
  <c r="K247" i="8" s="1"/>
  <c r="G239" i="8"/>
  <c r="K239" i="8"/>
  <c r="AU239" i="8"/>
  <c r="AU216" i="8"/>
  <c r="G208" i="8"/>
  <c r="J208" i="8" s="1"/>
  <c r="Z208" i="8"/>
  <c r="AU208" i="8"/>
  <c r="G204" i="8"/>
  <c r="J204" i="8" s="1"/>
  <c r="G181" i="8"/>
  <c r="AU162" i="8"/>
  <c r="Z152" i="8"/>
  <c r="Z129" i="8"/>
  <c r="AU129" i="8"/>
  <c r="G129" i="8"/>
  <c r="J129" i="8" s="1"/>
  <c r="Z126" i="8"/>
  <c r="G96" i="8"/>
  <c r="J96" i="8" s="1"/>
  <c r="Z56" i="8"/>
  <c r="AU56" i="8"/>
  <c r="G56" i="8"/>
  <c r="Z48" i="8"/>
  <c r="Z40" i="8"/>
  <c r="G40" i="8"/>
  <c r="Z36" i="8"/>
  <c r="G36" i="8"/>
  <c r="AU191" i="8"/>
  <c r="G187" i="8"/>
  <c r="Z187" i="8"/>
  <c r="AU187" i="8"/>
  <c r="AU130" i="8"/>
  <c r="Z102" i="8"/>
  <c r="AU102" i="8"/>
  <c r="G102" i="8"/>
  <c r="G97" i="8"/>
  <c r="Z97" i="8"/>
  <c r="AU97" i="8"/>
  <c r="Z60" i="8"/>
  <c r="AU60" i="8"/>
  <c r="G60" i="8"/>
  <c r="AU327" i="8"/>
  <c r="AU271" i="8"/>
  <c r="AU241" i="8"/>
  <c r="G27" i="8"/>
  <c r="Z27" i="8"/>
  <c r="AU28" i="8"/>
  <c r="AU32" i="8"/>
  <c r="AT32" i="8"/>
  <c r="AU36" i="8"/>
  <c r="AU40" i="8"/>
  <c r="AU30" i="8"/>
  <c r="AU23" i="8"/>
  <c r="AU27" i="8"/>
  <c r="AU43" i="8"/>
  <c r="AU47" i="8"/>
  <c r="AT47" i="8"/>
  <c r="AS47" i="8" s="1"/>
  <c r="AU51" i="8"/>
  <c r="AU55" i="8"/>
  <c r="Z205" i="8"/>
  <c r="Z196" i="8"/>
  <c r="Z184" i="8"/>
  <c r="Z157" i="8"/>
  <c r="Z131" i="8"/>
  <c r="Z116" i="8"/>
  <c r="Z98" i="8"/>
  <c r="Z80" i="8"/>
  <c r="Z66" i="8"/>
  <c r="AU54" i="8"/>
  <c r="AU46" i="8"/>
  <c r="Z42" i="8"/>
  <c r="AU38" i="8"/>
  <c r="AU34" i="8"/>
  <c r="Z21" i="8"/>
  <c r="G23" i="8"/>
  <c r="H23" i="8" s="1"/>
  <c r="Z23" i="8"/>
  <c r="AU52" i="8"/>
  <c r="E587" i="1"/>
  <c r="F587" i="1" s="1"/>
  <c r="E591" i="1"/>
  <c r="E595" i="1"/>
  <c r="F595" i="1" s="1"/>
  <c r="G595" i="1" s="1"/>
  <c r="I595" i="1" s="1"/>
  <c r="E599" i="1"/>
  <c r="F599" i="1" s="1"/>
  <c r="W599" i="1" s="1"/>
  <c r="E603" i="1"/>
  <c r="F603" i="1" s="1"/>
  <c r="P603" i="1" s="1"/>
  <c r="E607" i="1"/>
  <c r="E417" i="12" s="1"/>
  <c r="E611" i="1"/>
  <c r="F611" i="1" s="1"/>
  <c r="E615" i="1"/>
  <c r="F615" i="1" s="1"/>
  <c r="E619" i="1"/>
  <c r="F619" i="1" s="1"/>
  <c r="E623" i="1"/>
  <c r="F623" i="1" s="1"/>
  <c r="E627" i="1"/>
  <c r="F627" i="1" s="1"/>
  <c r="E631" i="1"/>
  <c r="F631" i="1" s="1"/>
  <c r="P631" i="1" s="1"/>
  <c r="E635" i="1"/>
  <c r="F635" i="1" s="1"/>
  <c r="E639" i="1"/>
  <c r="E643" i="1"/>
  <c r="E647" i="1"/>
  <c r="E651" i="1"/>
  <c r="E655" i="1"/>
  <c r="F655" i="1" s="1"/>
  <c r="G655" i="1" s="1"/>
  <c r="I655" i="1" s="1"/>
  <c r="E659" i="1"/>
  <c r="E663" i="1"/>
  <c r="E453" i="12" s="1"/>
  <c r="E667" i="1"/>
  <c r="F667" i="1" s="1"/>
  <c r="G667" i="1" s="1"/>
  <c r="I667" i="1" s="1"/>
  <c r="E671" i="1"/>
  <c r="E675" i="1"/>
  <c r="F675" i="1" s="1"/>
  <c r="G675" i="1" s="1"/>
  <c r="I675" i="1" s="1"/>
  <c r="E679" i="1"/>
  <c r="E683" i="1"/>
  <c r="F683" i="1" s="1"/>
  <c r="G683" i="1" s="1"/>
  <c r="I683" i="1" s="1"/>
  <c r="E687" i="1"/>
  <c r="F687" i="1" s="1"/>
  <c r="G687" i="1" s="1"/>
  <c r="I687" i="1" s="1"/>
  <c r="E691" i="1"/>
  <c r="E695" i="1"/>
  <c r="E687" i="12" s="1"/>
  <c r="E699" i="1"/>
  <c r="F699" i="1" s="1"/>
  <c r="G699" i="1" s="1"/>
  <c r="I699" i="1" s="1"/>
  <c r="E703" i="1"/>
  <c r="F703" i="1" s="1"/>
  <c r="E707" i="1"/>
  <c r="E711" i="1"/>
  <c r="F711" i="1" s="1"/>
  <c r="E715" i="1"/>
  <c r="F715" i="1" s="1"/>
  <c r="E719" i="1"/>
  <c r="F719" i="1" s="1"/>
  <c r="P719" i="1" s="1"/>
  <c r="E724" i="1"/>
  <c r="E487" i="12" s="1"/>
  <c r="E728" i="1"/>
  <c r="E491" i="12" s="1"/>
  <c r="E732" i="1"/>
  <c r="E494" i="12" s="1"/>
  <c r="E737" i="1"/>
  <c r="E741" i="1"/>
  <c r="E501" i="12" s="1"/>
  <c r="E746" i="1"/>
  <c r="E750" i="1"/>
  <c r="E507" i="12" s="1"/>
  <c r="E754" i="1"/>
  <c r="E758" i="1"/>
  <c r="E762" i="1"/>
  <c r="E766" i="1"/>
  <c r="F766" i="1" s="1"/>
  <c r="G766" i="1" s="1"/>
  <c r="I766" i="1" s="1"/>
  <c r="E770" i="1"/>
  <c r="E588" i="1"/>
  <c r="F588" i="1" s="1"/>
  <c r="G588" i="1" s="1"/>
  <c r="E592" i="1"/>
  <c r="E408" i="12" s="1"/>
  <c r="E596" i="1"/>
  <c r="E412" i="12" s="1"/>
  <c r="E600" i="1"/>
  <c r="F600" i="1" s="1"/>
  <c r="G600" i="1" s="1"/>
  <c r="E604" i="1"/>
  <c r="E414" i="12" s="1"/>
  <c r="E608" i="1"/>
  <c r="E612" i="1"/>
  <c r="F612" i="1" s="1"/>
  <c r="P612" i="1" s="1"/>
  <c r="E616" i="1"/>
  <c r="F616" i="1" s="1"/>
  <c r="E620" i="1"/>
  <c r="E424" i="12" s="1"/>
  <c r="E624" i="1"/>
  <c r="F624" i="1" s="1"/>
  <c r="E628" i="1"/>
  <c r="F628" i="1" s="1"/>
  <c r="E632" i="1"/>
  <c r="F632" i="1" s="1"/>
  <c r="E636" i="1"/>
  <c r="F636" i="1" s="1"/>
  <c r="G636" i="1" s="1"/>
  <c r="I636" i="1" s="1"/>
  <c r="E640" i="1"/>
  <c r="E431" i="12" s="1"/>
  <c r="E644" i="1"/>
  <c r="E435" i="12" s="1"/>
  <c r="E648" i="1"/>
  <c r="E671" i="12" s="1"/>
  <c r="E652" i="1"/>
  <c r="F652" i="1" s="1"/>
  <c r="G652" i="1" s="1"/>
  <c r="I652" i="1" s="1"/>
  <c r="E656" i="1"/>
  <c r="E660" i="1"/>
  <c r="E450" i="12" s="1"/>
  <c r="E664" i="1"/>
  <c r="F664" i="1" s="1"/>
  <c r="W664" i="1" s="1"/>
  <c r="E668" i="1"/>
  <c r="E456" i="12"/>
  <c r="E672" i="1"/>
  <c r="F672" i="1" s="1"/>
  <c r="G672" i="1" s="1"/>
  <c r="J672" i="1" s="1"/>
  <c r="E676" i="1"/>
  <c r="E680" i="1"/>
  <c r="F680" i="1" s="1"/>
  <c r="G680" i="1" s="1"/>
  <c r="I680" i="1" s="1"/>
  <c r="E684" i="1"/>
  <c r="F684" i="1" s="1"/>
  <c r="G684" i="1" s="1"/>
  <c r="I684" i="1" s="1"/>
  <c r="E688" i="1"/>
  <c r="E692" i="1"/>
  <c r="F692" i="1" s="1"/>
  <c r="G692" i="1" s="1"/>
  <c r="I692" i="1" s="1"/>
  <c r="E696" i="1"/>
  <c r="E473" i="12" s="1"/>
  <c r="E700" i="1"/>
  <c r="E704" i="1"/>
  <c r="F704" i="1" s="1"/>
  <c r="E708" i="1"/>
  <c r="E712" i="1"/>
  <c r="F712" i="1" s="1"/>
  <c r="E716" i="1"/>
  <c r="F716" i="1" s="1"/>
  <c r="W716" i="1" s="1"/>
  <c r="E720" i="1"/>
  <c r="F720" i="1" s="1"/>
  <c r="E725" i="1"/>
  <c r="F725" i="1" s="1"/>
  <c r="G725" i="1" s="1"/>
  <c r="I725" i="1" s="1"/>
  <c r="E729" i="1"/>
  <c r="F729" i="1" s="1"/>
  <c r="E734" i="1"/>
  <c r="F734" i="1" s="1"/>
  <c r="G734" i="1" s="1"/>
  <c r="I734" i="1" s="1"/>
  <c r="E738" i="1"/>
  <c r="F738" i="1" s="1"/>
  <c r="E742" i="1"/>
  <c r="F742" i="1" s="1"/>
  <c r="G742" i="1" s="1"/>
  <c r="I742" i="1" s="1"/>
  <c r="E747" i="1"/>
  <c r="F747" i="1" s="1"/>
  <c r="W747" i="1" s="1"/>
  <c r="E751" i="1"/>
  <c r="E755" i="1"/>
  <c r="E759" i="1"/>
  <c r="F759" i="1" s="1"/>
  <c r="E763" i="1"/>
  <c r="F763" i="1" s="1"/>
  <c r="G763" i="1" s="1"/>
  <c r="I763" i="1" s="1"/>
  <c r="E767" i="1"/>
  <c r="E771" i="1"/>
  <c r="E714" i="12" s="1"/>
  <c r="E589" i="1"/>
  <c r="E405" i="12" s="1"/>
  <c r="E593" i="1"/>
  <c r="E597" i="1"/>
  <c r="F597" i="1" s="1"/>
  <c r="E601" i="1"/>
  <c r="F601" i="1" s="1"/>
  <c r="G601" i="1" s="1"/>
  <c r="I601" i="1" s="1"/>
  <c r="E605" i="1"/>
  <c r="F605" i="1" s="1"/>
  <c r="E609" i="1"/>
  <c r="E419" i="12" s="1"/>
  <c r="E613" i="1"/>
  <c r="F613" i="1" s="1"/>
  <c r="E617" i="1"/>
  <c r="F617" i="1" s="1"/>
  <c r="G617" i="1" s="1"/>
  <c r="K617" i="1" s="1"/>
  <c r="E621" i="1"/>
  <c r="E625" i="1"/>
  <c r="E629" i="1"/>
  <c r="F629" i="1" s="1"/>
  <c r="E633" i="1"/>
  <c r="F633" i="1" s="1"/>
  <c r="W633" i="1" s="1"/>
  <c r="E637" i="1"/>
  <c r="F637" i="1" s="1"/>
  <c r="E641" i="1"/>
  <c r="E645" i="1"/>
  <c r="E649" i="1"/>
  <c r="F649" i="1" s="1"/>
  <c r="G649" i="1" s="1"/>
  <c r="E653" i="1"/>
  <c r="E657" i="1"/>
  <c r="E661" i="1"/>
  <c r="E665" i="1"/>
  <c r="F665" i="1" s="1"/>
  <c r="P665" i="1" s="1"/>
  <c r="E669" i="1"/>
  <c r="E457" i="12" s="1"/>
  <c r="E673" i="1"/>
  <c r="F673" i="1" s="1"/>
  <c r="G673" i="1" s="1"/>
  <c r="J673" i="1" s="1"/>
  <c r="E677" i="1"/>
  <c r="F677" i="1" s="1"/>
  <c r="G677" i="1" s="1"/>
  <c r="I677" i="1" s="1"/>
  <c r="E681" i="1"/>
  <c r="E685" i="1"/>
  <c r="E689" i="1"/>
  <c r="F689" i="1" s="1"/>
  <c r="G689" i="1" s="1"/>
  <c r="I689" i="1" s="1"/>
  <c r="E693" i="1"/>
  <c r="E685" i="12" s="1"/>
  <c r="E697" i="1"/>
  <c r="E701" i="1"/>
  <c r="E477" i="12" s="1"/>
  <c r="E705" i="1"/>
  <c r="F705" i="1" s="1"/>
  <c r="G705" i="1" s="1"/>
  <c r="I705" i="1" s="1"/>
  <c r="E709" i="1"/>
  <c r="E713" i="1"/>
  <c r="F713" i="1" s="1"/>
  <c r="G713" i="1" s="1"/>
  <c r="K713" i="1" s="1"/>
  <c r="E717" i="1"/>
  <c r="F717" i="1" s="1"/>
  <c r="E721" i="1"/>
  <c r="F721" i="1"/>
  <c r="G721" i="1" s="1"/>
  <c r="K721" i="1" s="1"/>
  <c r="E726" i="1"/>
  <c r="E730" i="1"/>
  <c r="F730" i="1" s="1"/>
  <c r="E735" i="1"/>
  <c r="F735" i="1" s="1"/>
  <c r="G735" i="1" s="1"/>
  <c r="I735" i="1" s="1"/>
  <c r="E739" i="1"/>
  <c r="F739" i="1" s="1"/>
  <c r="G739" i="1" s="1"/>
  <c r="I739" i="1" s="1"/>
  <c r="E744" i="1"/>
  <c r="F744" i="1" s="1"/>
  <c r="G744" i="1" s="1"/>
  <c r="I744" i="1" s="1"/>
  <c r="E748" i="1"/>
  <c r="E752" i="1"/>
  <c r="F752" i="1"/>
  <c r="G752" i="1" s="1"/>
  <c r="I752" i="1" s="1"/>
  <c r="E756" i="1"/>
  <c r="F756" i="1" s="1"/>
  <c r="E760" i="1"/>
  <c r="E704" i="12" s="1"/>
  <c r="E764" i="1"/>
  <c r="F764" i="1" s="1"/>
  <c r="G764" i="1" s="1"/>
  <c r="I764" i="1" s="1"/>
  <c r="E768" i="1"/>
  <c r="E772" i="1"/>
  <c r="F772" i="1" s="1"/>
  <c r="G772" i="1" s="1"/>
  <c r="I772" i="1" s="1"/>
  <c r="E590" i="1"/>
  <c r="E406" i="12"/>
  <c r="E594" i="1"/>
  <c r="F594" i="1" s="1"/>
  <c r="G594" i="1" s="1"/>
  <c r="I594" i="1" s="1"/>
  <c r="E598" i="1"/>
  <c r="F598" i="1" s="1"/>
  <c r="G598" i="1" s="1"/>
  <c r="K598" i="1" s="1"/>
  <c r="E602" i="1"/>
  <c r="F602" i="1" s="1"/>
  <c r="G602" i="1" s="1"/>
  <c r="K602" i="1" s="1"/>
  <c r="E606" i="1"/>
  <c r="E416" i="12" s="1"/>
  <c r="E610" i="1"/>
  <c r="F610" i="1" s="1"/>
  <c r="G610" i="1" s="1"/>
  <c r="K610" i="1" s="1"/>
  <c r="E614" i="1"/>
  <c r="E421" i="12" s="1"/>
  <c r="E618" i="1"/>
  <c r="F618" i="1" s="1"/>
  <c r="G618" i="1" s="1"/>
  <c r="I618" i="1" s="1"/>
  <c r="E422" i="12"/>
  <c r="E622" i="1"/>
  <c r="F622" i="1" s="1"/>
  <c r="W622" i="1" s="1"/>
  <c r="E626" i="1"/>
  <c r="E630" i="1"/>
  <c r="F630" i="1" s="1"/>
  <c r="G630" i="1" s="1"/>
  <c r="K630" i="1" s="1"/>
  <c r="E634" i="1"/>
  <c r="F634" i="1" s="1"/>
  <c r="E638" i="1"/>
  <c r="F638" i="1" s="1"/>
  <c r="E642" i="1"/>
  <c r="E433" i="12" s="1"/>
  <c r="E646" i="1"/>
  <c r="F646" i="1"/>
  <c r="P646" i="1" s="1"/>
  <c r="E650" i="1"/>
  <c r="E654" i="1"/>
  <c r="E658" i="1"/>
  <c r="E662" i="1"/>
  <c r="E666" i="1"/>
  <c r="E670" i="1"/>
  <c r="E674" i="1"/>
  <c r="E678" i="1"/>
  <c r="F678" i="1" s="1"/>
  <c r="E682" i="1"/>
  <c r="F682" i="1" s="1"/>
  <c r="E686" i="1"/>
  <c r="E682" i="12" s="1"/>
  <c r="E690" i="1"/>
  <c r="E470" i="12" s="1"/>
  <c r="E694" i="1"/>
  <c r="F694" i="1" s="1"/>
  <c r="E698" i="1"/>
  <c r="E702" i="1"/>
  <c r="F702" i="1" s="1"/>
  <c r="E706" i="1"/>
  <c r="E710" i="1"/>
  <c r="F710" i="1" s="1"/>
  <c r="E714" i="1"/>
  <c r="F714" i="1" s="1"/>
  <c r="E718" i="1"/>
  <c r="F718" i="1" s="1"/>
  <c r="W718" i="1" s="1"/>
  <c r="E723" i="1"/>
  <c r="F723" i="1" s="1"/>
  <c r="W723" i="1" s="1"/>
  <c r="E727" i="1"/>
  <c r="F727" i="1" s="1"/>
  <c r="E731" i="1"/>
  <c r="E736" i="1"/>
  <c r="E497" i="12" s="1"/>
  <c r="E740" i="1"/>
  <c r="E745" i="1"/>
  <c r="F745" i="1" s="1"/>
  <c r="W745" i="1" s="1"/>
  <c r="E749" i="1"/>
  <c r="E753" i="1"/>
  <c r="F753" i="1" s="1"/>
  <c r="W753" i="1" s="1"/>
  <c r="E757" i="1"/>
  <c r="F757" i="1" s="1"/>
  <c r="G757" i="1" s="1"/>
  <c r="J757" i="1" s="1"/>
  <c r="E761" i="1"/>
  <c r="F761" i="1" s="1"/>
  <c r="G761" i="1" s="1"/>
  <c r="K761" i="1" s="1"/>
  <c r="E765" i="1"/>
  <c r="F765" i="1" s="1"/>
  <c r="G765" i="1" s="1"/>
  <c r="I765" i="1" s="1"/>
  <c r="E769" i="1"/>
  <c r="F769" i="1" s="1"/>
  <c r="P769" i="1" s="1"/>
  <c r="E920" i="1"/>
  <c r="F920" i="1" s="1"/>
  <c r="U920" i="1" s="1"/>
  <c r="E996" i="1"/>
  <c r="F996" i="1" s="1"/>
  <c r="G996" i="1" s="1"/>
  <c r="J996" i="1" s="1"/>
  <c r="E992" i="1"/>
  <c r="F992" i="1" s="1"/>
  <c r="G992" i="1" s="1"/>
  <c r="K992" i="1" s="1"/>
  <c r="E988" i="1"/>
  <c r="F988" i="1" s="1"/>
  <c r="G988" i="1" s="1"/>
  <c r="K988" i="1" s="1"/>
  <c r="E984" i="1"/>
  <c r="F984" i="1" s="1"/>
  <c r="G984" i="1" s="1"/>
  <c r="K984" i="1" s="1"/>
  <c r="E980" i="1"/>
  <c r="F980" i="1" s="1"/>
  <c r="E976" i="1"/>
  <c r="F976" i="1" s="1"/>
  <c r="G976" i="1" s="1"/>
  <c r="I976" i="1" s="1"/>
  <c r="E972" i="1"/>
  <c r="F972" i="1" s="1"/>
  <c r="G972" i="1" s="1"/>
  <c r="E968" i="1"/>
  <c r="F968" i="1"/>
  <c r="E964" i="1"/>
  <c r="F964" i="1" s="1"/>
  <c r="G964" i="1" s="1"/>
  <c r="K964" i="1" s="1"/>
  <c r="E960" i="1"/>
  <c r="F960" i="1" s="1"/>
  <c r="P960" i="1" s="1"/>
  <c r="E956" i="1"/>
  <c r="E545" i="12" s="1"/>
  <c r="E952" i="1"/>
  <c r="E948" i="1"/>
  <c r="E944" i="1"/>
  <c r="E856" i="12" s="1"/>
  <c r="E940" i="1"/>
  <c r="E936" i="1"/>
  <c r="F936" i="1" s="1"/>
  <c r="W936" i="1" s="1"/>
  <c r="E932" i="1"/>
  <c r="E928" i="1"/>
  <c r="F928" i="1" s="1"/>
  <c r="G928" i="1" s="1"/>
  <c r="I928" i="1" s="1"/>
  <c r="E924" i="1"/>
  <c r="E845" i="12" s="1"/>
  <c r="E919" i="1"/>
  <c r="F919" i="1" s="1"/>
  <c r="E915" i="1"/>
  <c r="F915" i="1" s="1"/>
  <c r="G915" i="1" s="1"/>
  <c r="I915" i="1" s="1"/>
  <c r="E911" i="1"/>
  <c r="E907" i="1"/>
  <c r="E903" i="1"/>
  <c r="F903" i="1" s="1"/>
  <c r="G903" i="1" s="1"/>
  <c r="I903" i="1" s="1"/>
  <c r="E899" i="1"/>
  <c r="E895" i="1"/>
  <c r="F895" i="1" s="1"/>
  <c r="G895" i="1" s="1"/>
  <c r="K895" i="1" s="1"/>
  <c r="E891" i="1"/>
  <c r="E887" i="1"/>
  <c r="F887" i="1" s="1"/>
  <c r="G887" i="1" s="1"/>
  <c r="K887" i="1" s="1"/>
  <c r="E883" i="1"/>
  <c r="E879" i="1"/>
  <c r="F879" i="1" s="1"/>
  <c r="G879" i="1" s="1"/>
  <c r="K879" i="1" s="1"/>
  <c r="E875" i="1"/>
  <c r="E871" i="1"/>
  <c r="E521" i="12" s="1"/>
  <c r="E867" i="1"/>
  <c r="F867" i="1" s="1"/>
  <c r="G867" i="1" s="1"/>
  <c r="K867" i="1" s="1"/>
  <c r="E863" i="1"/>
  <c r="F863" i="1" s="1"/>
  <c r="G863" i="1" s="1"/>
  <c r="K863" i="1" s="1"/>
  <c r="E859" i="1"/>
  <c r="E855" i="1"/>
  <c r="E851" i="1"/>
  <c r="E847" i="1"/>
  <c r="E843" i="1"/>
  <c r="E839" i="1"/>
  <c r="E835" i="1"/>
  <c r="F835" i="1" s="1"/>
  <c r="E831" i="1"/>
  <c r="F831" i="1" s="1"/>
  <c r="G831" i="1" s="1"/>
  <c r="I831" i="1" s="1"/>
  <c r="E827" i="1"/>
  <c r="E823" i="1"/>
  <c r="F823" i="1" s="1"/>
  <c r="G823" i="1" s="1"/>
  <c r="I823" i="1" s="1"/>
  <c r="E819" i="1"/>
  <c r="F819" i="1" s="1"/>
  <c r="G819" i="1" s="1"/>
  <c r="I819" i="1" s="1"/>
  <c r="E815" i="1"/>
  <c r="F815" i="1" s="1"/>
  <c r="G815" i="1" s="1"/>
  <c r="I815" i="1" s="1"/>
  <c r="E811" i="1"/>
  <c r="F811" i="1" s="1"/>
  <c r="G811" i="1" s="1"/>
  <c r="K811" i="1" s="1"/>
  <c r="E807" i="1"/>
  <c r="F807" i="1" s="1"/>
  <c r="G807" i="1" s="1"/>
  <c r="I807" i="1" s="1"/>
  <c r="E803" i="1"/>
  <c r="F803" i="1" s="1"/>
  <c r="G803" i="1" s="1"/>
  <c r="K803" i="1" s="1"/>
  <c r="E799" i="1"/>
  <c r="F799" i="1" s="1"/>
  <c r="G799" i="1" s="1"/>
  <c r="K799" i="1" s="1"/>
  <c r="E795" i="1"/>
  <c r="F795" i="1" s="1"/>
  <c r="G795" i="1" s="1"/>
  <c r="I795" i="1" s="1"/>
  <c r="E791" i="1"/>
  <c r="F791" i="1" s="1"/>
  <c r="E787" i="1"/>
  <c r="F787" i="1" s="1"/>
  <c r="G787" i="1" s="1"/>
  <c r="I787" i="1" s="1"/>
  <c r="E783" i="1"/>
  <c r="E779" i="1"/>
  <c r="E775" i="1"/>
  <c r="E716" i="12" s="1"/>
  <c r="E999" i="1"/>
  <c r="F999" i="1" s="1"/>
  <c r="G999" i="1" s="1"/>
  <c r="K999" i="1" s="1"/>
  <c r="E995" i="1"/>
  <c r="F995" i="1" s="1"/>
  <c r="E991" i="1"/>
  <c r="F991" i="1" s="1"/>
  <c r="E987" i="1"/>
  <c r="F987" i="1" s="1"/>
  <c r="E983" i="1"/>
  <c r="F983" i="1" s="1"/>
  <c r="P983" i="1" s="1"/>
  <c r="E979" i="1"/>
  <c r="F979" i="1" s="1"/>
  <c r="E975" i="1"/>
  <c r="F975" i="1" s="1"/>
  <c r="E971" i="1"/>
  <c r="F971" i="1" s="1"/>
  <c r="E967" i="1"/>
  <c r="F967" i="1" s="1"/>
  <c r="E963" i="1"/>
  <c r="F963" i="1" s="1"/>
  <c r="E959" i="1"/>
  <c r="E868" i="12" s="1"/>
  <c r="F959" i="1"/>
  <c r="G959" i="1" s="1"/>
  <c r="K959" i="1" s="1"/>
  <c r="E955" i="1"/>
  <c r="F955" i="1" s="1"/>
  <c r="G955" i="1" s="1"/>
  <c r="J955" i="1" s="1"/>
  <c r="E951" i="1"/>
  <c r="F951" i="1" s="1"/>
  <c r="E947" i="1"/>
  <c r="F947" i="1" s="1"/>
  <c r="E943" i="1"/>
  <c r="E939" i="1"/>
  <c r="F939" i="1" s="1"/>
  <c r="W939" i="1" s="1"/>
  <c r="E935" i="1"/>
  <c r="F935" i="1" s="1"/>
  <c r="E931" i="1"/>
  <c r="F931" i="1" s="1"/>
  <c r="G931" i="1" s="1"/>
  <c r="I931" i="1" s="1"/>
  <c r="E927" i="1"/>
  <c r="E923" i="1"/>
  <c r="F923" i="1" s="1"/>
  <c r="G923" i="1" s="1"/>
  <c r="I923" i="1" s="1"/>
  <c r="E918" i="1"/>
  <c r="F918" i="1" s="1"/>
  <c r="G918" i="1" s="1"/>
  <c r="K918" i="1" s="1"/>
  <c r="E914" i="1"/>
  <c r="F914" i="1" s="1"/>
  <c r="G914" i="1" s="1"/>
  <c r="K914" i="1" s="1"/>
  <c r="E910" i="1"/>
  <c r="E906" i="1"/>
  <c r="F906" i="1" s="1"/>
  <c r="G906" i="1" s="1"/>
  <c r="I906" i="1" s="1"/>
  <c r="E902" i="1"/>
  <c r="F902" i="1" s="1"/>
  <c r="E898" i="1"/>
  <c r="F898" i="1" s="1"/>
  <c r="G898" i="1" s="1"/>
  <c r="K898" i="1" s="1"/>
  <c r="E894" i="1"/>
  <c r="E890" i="1"/>
  <c r="E823" i="12" s="1"/>
  <c r="E886" i="1"/>
  <c r="E819" i="12" s="1"/>
  <c r="E882" i="1"/>
  <c r="E878" i="1"/>
  <c r="E874" i="1"/>
  <c r="E870" i="1"/>
  <c r="E520" i="12" s="1"/>
  <c r="E866" i="1"/>
  <c r="F866" i="1" s="1"/>
  <c r="G866" i="1" s="1"/>
  <c r="K866" i="1" s="1"/>
  <c r="E862" i="1"/>
  <c r="E858" i="1"/>
  <c r="E854" i="1"/>
  <c r="F854" i="1" s="1"/>
  <c r="G854" i="1" s="1"/>
  <c r="I854" i="1" s="1"/>
  <c r="E850" i="1"/>
  <c r="E787" i="12" s="1"/>
  <c r="E846" i="1"/>
  <c r="E783" i="12" s="1"/>
  <c r="E842" i="1"/>
  <c r="F842" i="1" s="1"/>
  <c r="G842" i="1" s="1"/>
  <c r="K842" i="1" s="1"/>
  <c r="E838" i="1"/>
  <c r="E776" i="12" s="1"/>
  <c r="E834" i="1"/>
  <c r="E830" i="1"/>
  <c r="E826" i="1"/>
  <c r="F826" i="1" s="1"/>
  <c r="G826" i="1" s="1"/>
  <c r="K826" i="1" s="1"/>
  <c r="E822" i="1"/>
  <c r="E762" i="12" s="1"/>
  <c r="E818" i="1"/>
  <c r="E758" i="12" s="1"/>
  <c r="E814" i="1"/>
  <c r="F814" i="1" s="1"/>
  <c r="G814" i="1" s="1"/>
  <c r="I814" i="1" s="1"/>
  <c r="E810" i="1"/>
  <c r="F810" i="1" s="1"/>
  <c r="G810" i="1" s="1"/>
  <c r="I810" i="1" s="1"/>
  <c r="E806" i="1"/>
  <c r="E802" i="1"/>
  <c r="F802" i="1" s="1"/>
  <c r="E798" i="1"/>
  <c r="F798" i="1" s="1"/>
  <c r="G798" i="1" s="1"/>
  <c r="I798" i="1" s="1"/>
  <c r="E794" i="1"/>
  <c r="F794" i="1" s="1"/>
  <c r="G794" i="1" s="1"/>
  <c r="I794" i="1" s="1"/>
  <c r="E790" i="1"/>
  <c r="E786" i="1"/>
  <c r="F786" i="1" s="1"/>
  <c r="W786" i="1" s="1"/>
  <c r="E782" i="1"/>
  <c r="F782" i="1" s="1"/>
  <c r="G782" i="1" s="1"/>
  <c r="I782" i="1" s="1"/>
  <c r="E778" i="1"/>
  <c r="F778" i="1"/>
  <c r="G778" i="1" s="1"/>
  <c r="K778" i="1" s="1"/>
  <c r="E774" i="1"/>
  <c r="E998" i="1"/>
  <c r="F998" i="1" s="1"/>
  <c r="E994" i="1"/>
  <c r="F994" i="1" s="1"/>
  <c r="G994" i="1" s="1"/>
  <c r="J994" i="1" s="1"/>
  <c r="E990" i="1"/>
  <c r="F990" i="1" s="1"/>
  <c r="P990" i="1" s="1"/>
  <c r="E986" i="1"/>
  <c r="F986" i="1" s="1"/>
  <c r="G986" i="1" s="1"/>
  <c r="K986" i="1" s="1"/>
  <c r="E982" i="1"/>
  <c r="F982" i="1" s="1"/>
  <c r="G982" i="1" s="1"/>
  <c r="J982" i="1" s="1"/>
  <c r="E978" i="1"/>
  <c r="F978" i="1" s="1"/>
  <c r="E974" i="1"/>
  <c r="F974" i="1" s="1"/>
  <c r="E970" i="1"/>
  <c r="E876" i="12" s="1"/>
  <c r="E966" i="1"/>
  <c r="E962" i="1"/>
  <c r="E547" i="12" s="1"/>
  <c r="E958" i="1"/>
  <c r="E954" i="1"/>
  <c r="E950" i="1"/>
  <c r="E946" i="1"/>
  <c r="F946" i="1" s="1"/>
  <c r="E942" i="1"/>
  <c r="F942" i="1" s="1"/>
  <c r="G942" i="1" s="1"/>
  <c r="J942" i="1" s="1"/>
  <c r="E938" i="1"/>
  <c r="E934" i="1"/>
  <c r="E538" i="12" s="1"/>
  <c r="E930" i="1"/>
  <c r="E926" i="1"/>
  <c r="E922" i="1"/>
  <c r="F922" i="1" s="1"/>
  <c r="G922" i="1" s="1"/>
  <c r="I922" i="1" s="1"/>
  <c r="E917" i="1"/>
  <c r="F917" i="1" s="1"/>
  <c r="E913" i="1"/>
  <c r="F913" i="1" s="1"/>
  <c r="E909" i="1"/>
  <c r="F909" i="1" s="1"/>
  <c r="G909" i="1" s="1"/>
  <c r="K909" i="1" s="1"/>
  <c r="E905" i="1"/>
  <c r="E901" i="1"/>
  <c r="E897" i="1"/>
  <c r="E830" i="12" s="1"/>
  <c r="E893" i="1"/>
  <c r="F893" i="1" s="1"/>
  <c r="E889" i="1"/>
  <c r="E822" i="12" s="1"/>
  <c r="E885" i="1"/>
  <c r="F885" i="1" s="1"/>
  <c r="G885" i="1" s="1"/>
  <c r="I885" i="1" s="1"/>
  <c r="E881" i="1"/>
  <c r="E877" i="1"/>
  <c r="E873" i="1"/>
  <c r="F873" i="1" s="1"/>
  <c r="G873" i="1" s="1"/>
  <c r="K873" i="1" s="1"/>
  <c r="E869" i="1"/>
  <c r="F869" i="1" s="1"/>
  <c r="G869" i="1" s="1"/>
  <c r="E865" i="1"/>
  <c r="E801" i="12" s="1"/>
  <c r="E861" i="1"/>
  <c r="E857" i="1"/>
  <c r="E853" i="1"/>
  <c r="F853" i="1" s="1"/>
  <c r="G853" i="1" s="1"/>
  <c r="I853" i="1" s="1"/>
  <c r="E849" i="1"/>
  <c r="E845" i="1"/>
  <c r="F845" i="1" s="1"/>
  <c r="G845" i="1" s="1"/>
  <c r="K845" i="1" s="1"/>
  <c r="E841" i="1"/>
  <c r="E837" i="1"/>
  <c r="E833" i="1"/>
  <c r="E772" i="12" s="1"/>
  <c r="E829" i="1"/>
  <c r="F829" i="1"/>
  <c r="G829" i="1" s="1"/>
  <c r="K829" i="1" s="1"/>
  <c r="E825" i="1"/>
  <c r="E765" i="12" s="1"/>
  <c r="E821" i="1"/>
  <c r="E817" i="1"/>
  <c r="E813" i="1"/>
  <c r="E809" i="1"/>
  <c r="E749" i="12" s="1"/>
  <c r="E805" i="1"/>
  <c r="F805" i="1" s="1"/>
  <c r="G805" i="1" s="1"/>
  <c r="K805" i="1" s="1"/>
  <c r="E801" i="1"/>
  <c r="F801" i="1" s="1"/>
  <c r="E797" i="1"/>
  <c r="E737" i="12" s="1"/>
  <c r="E793" i="1"/>
  <c r="F793" i="1" s="1"/>
  <c r="G793" i="1" s="1"/>
  <c r="K793" i="1" s="1"/>
  <c r="E789" i="1"/>
  <c r="E729" i="12" s="1"/>
  <c r="E785" i="1"/>
  <c r="E781" i="1"/>
  <c r="F781" i="1" s="1"/>
  <c r="G781" i="1" s="1"/>
  <c r="K781" i="1" s="1"/>
  <c r="E777" i="1"/>
  <c r="F777" i="1" s="1"/>
  <c r="G777" i="1" s="1"/>
  <c r="I777" i="1" s="1"/>
  <c r="E773" i="1"/>
  <c r="E997" i="1"/>
  <c r="F997" i="1" s="1"/>
  <c r="E993" i="1"/>
  <c r="F993" i="1" s="1"/>
  <c r="G993" i="1" s="1"/>
  <c r="K993" i="1" s="1"/>
  <c r="E989" i="1"/>
  <c r="F989" i="1" s="1"/>
  <c r="E985" i="1"/>
  <c r="F985" i="1" s="1"/>
  <c r="E981" i="1"/>
  <c r="F981" i="1" s="1"/>
  <c r="E977" i="1"/>
  <c r="F977" i="1" s="1"/>
  <c r="G977" i="1" s="1"/>
  <c r="J977" i="1" s="1"/>
  <c r="E973" i="1"/>
  <c r="F973" i="1" s="1"/>
  <c r="E969" i="1"/>
  <c r="F969" i="1" s="1"/>
  <c r="G969" i="1" s="1"/>
  <c r="J969" i="1" s="1"/>
  <c r="E965" i="1"/>
  <c r="F965" i="1" s="1"/>
  <c r="G965" i="1" s="1"/>
  <c r="J965" i="1" s="1"/>
  <c r="E961" i="1"/>
  <c r="F961" i="1" s="1"/>
  <c r="P961" i="1" s="1"/>
  <c r="E957" i="1"/>
  <c r="E953" i="1"/>
  <c r="E864" i="12" s="1"/>
  <c r="E949" i="1"/>
  <c r="F949" i="1" s="1"/>
  <c r="G949" i="1" s="1"/>
  <c r="E945" i="1"/>
  <c r="F945" i="1" s="1"/>
  <c r="G945" i="1" s="1"/>
  <c r="J945" i="1" s="1"/>
  <c r="E941" i="1"/>
  <c r="F941" i="1" s="1"/>
  <c r="E937" i="1"/>
  <c r="E933" i="1"/>
  <c r="E537" i="12" s="1"/>
  <c r="E929" i="1"/>
  <c r="F929" i="1" s="1"/>
  <c r="E925" i="1"/>
  <c r="E921" i="1"/>
  <c r="E842" i="12" s="1"/>
  <c r="E916" i="1"/>
  <c r="E912" i="1"/>
  <c r="E531" i="12" s="1"/>
  <c r="E908" i="1"/>
  <c r="E527" i="12" s="1"/>
  <c r="E904" i="1"/>
  <c r="F904" i="1" s="1"/>
  <c r="E900" i="1"/>
  <c r="E833" i="12" s="1"/>
  <c r="E896" i="1"/>
  <c r="E892" i="1"/>
  <c r="E888" i="1"/>
  <c r="E884" i="1"/>
  <c r="E817" i="12" s="1"/>
  <c r="E880" i="1"/>
  <c r="E876" i="1"/>
  <c r="F876" i="1" s="1"/>
  <c r="G876" i="1" s="1"/>
  <c r="K876" i="1" s="1"/>
  <c r="E872" i="1"/>
  <c r="F872" i="1" s="1"/>
  <c r="G872" i="1" s="1"/>
  <c r="E868" i="1"/>
  <c r="E864" i="1"/>
  <c r="E800" i="12" s="1"/>
  <c r="E856" i="1"/>
  <c r="F856" i="1" s="1"/>
  <c r="G856" i="1" s="1"/>
  <c r="I856" i="1" s="1"/>
  <c r="E852" i="1"/>
  <c r="F852" i="1" s="1"/>
  <c r="E848" i="1"/>
  <c r="E844" i="1"/>
  <c r="E840" i="1"/>
  <c r="F840" i="1" s="1"/>
  <c r="G840" i="1" s="1"/>
  <c r="I840" i="1" s="1"/>
  <c r="E836" i="1"/>
  <c r="E832" i="1"/>
  <c r="E828" i="1"/>
  <c r="E824" i="1"/>
  <c r="E764" i="12" s="1"/>
  <c r="E820" i="1"/>
  <c r="E760" i="12" s="1"/>
  <c r="E816" i="1"/>
  <c r="E812" i="1"/>
  <c r="E752" i="12" s="1"/>
  <c r="E808" i="1"/>
  <c r="F808" i="1" s="1"/>
  <c r="G808" i="1" s="1"/>
  <c r="I808" i="1" s="1"/>
  <c r="E804" i="1"/>
  <c r="E744" i="12" s="1"/>
  <c r="E800" i="1"/>
  <c r="E740" i="12" s="1"/>
  <c r="E796" i="1"/>
  <c r="E736" i="12" s="1"/>
  <c r="E792" i="1"/>
  <c r="E788" i="1"/>
  <c r="E728" i="12" s="1"/>
  <c r="E784" i="1"/>
  <c r="E725" i="12" s="1"/>
  <c r="E780" i="1"/>
  <c r="E776" i="1"/>
  <c r="E791" i="12"/>
  <c r="N39" i="6"/>
  <c r="AT164" i="14"/>
  <c r="AT80" i="14"/>
  <c r="AS80" i="14"/>
  <c r="AR80" i="14"/>
  <c r="AQ80" i="14"/>
  <c r="AP80" i="14"/>
  <c r="AO80" i="14"/>
  <c r="AN80" i="14"/>
  <c r="AM80" i="14"/>
  <c r="AL80" i="14"/>
  <c r="AK80" i="14"/>
  <c r="BK43" i="14"/>
  <c r="BJ43" i="14"/>
  <c r="BI43" i="14"/>
  <c r="BH43" i="14"/>
  <c r="BG43" i="14"/>
  <c r="BF43" i="14"/>
  <c r="BE43" i="14"/>
  <c r="BD43" i="14"/>
  <c r="BC43" i="14"/>
  <c r="BK19" i="14"/>
  <c r="BJ19" i="14"/>
  <c r="BI19" i="14"/>
  <c r="BH19" i="14"/>
  <c r="BG19" i="14"/>
  <c r="BF19" i="14"/>
  <c r="BE19" i="14"/>
  <c r="BD19" i="14"/>
  <c r="BC19" i="14"/>
  <c r="AT81" i="14"/>
  <c r="AS81" i="14"/>
  <c r="AR81" i="14"/>
  <c r="AQ81" i="14"/>
  <c r="AP81" i="14"/>
  <c r="AO81" i="14"/>
  <c r="AN81" i="14"/>
  <c r="AM81" i="14"/>
  <c r="AL81" i="14"/>
  <c r="AJ81" i="14"/>
  <c r="AT39" i="14"/>
  <c r="AS39" i="14"/>
  <c r="AR39" i="14"/>
  <c r="AQ39" i="14"/>
  <c r="AP39" i="14"/>
  <c r="AO39" i="14"/>
  <c r="AN39" i="14"/>
  <c r="AM39" i="14"/>
  <c r="AL39" i="14"/>
  <c r="BB12" i="8"/>
  <c r="F645" i="1"/>
  <c r="G645" i="1" s="1"/>
  <c r="I645" i="1" s="1"/>
  <c r="E436" i="12"/>
  <c r="F621" i="1"/>
  <c r="W621" i="1" s="1"/>
  <c r="E425" i="12"/>
  <c r="E468" i="12"/>
  <c r="F668" i="1"/>
  <c r="G668" i="1" s="1"/>
  <c r="K668" i="1" s="1"/>
  <c r="F620" i="1"/>
  <c r="G620" i="1" s="1"/>
  <c r="I620" i="1" s="1"/>
  <c r="F741" i="1"/>
  <c r="F724" i="1"/>
  <c r="E459" i="12"/>
  <c r="F643" i="1"/>
  <c r="G643" i="1" s="1"/>
  <c r="I643" i="1" s="1"/>
  <c r="E434" i="12"/>
  <c r="E411" i="12"/>
  <c r="J93" i="6"/>
  <c r="N93" i="6"/>
  <c r="J101" i="6"/>
  <c r="N101" i="6"/>
  <c r="K117" i="6"/>
  <c r="AT22" i="14"/>
  <c r="AS22" i="14"/>
  <c r="AR22" i="14"/>
  <c r="AQ22" i="14"/>
  <c r="AP22" i="14"/>
  <c r="AO22" i="14"/>
  <c r="AN22" i="14"/>
  <c r="AM22" i="14"/>
  <c r="AL22" i="14"/>
  <c r="AT177" i="14"/>
  <c r="AS177" i="14"/>
  <c r="AR177" i="14"/>
  <c r="AQ177" i="14"/>
  <c r="AP177" i="14"/>
  <c r="AO177" i="14"/>
  <c r="AN177" i="14"/>
  <c r="AM177" i="14"/>
  <c r="AL177" i="14"/>
  <c r="AT185" i="14"/>
  <c r="AS185" i="14"/>
  <c r="AR185" i="14"/>
  <c r="AQ185" i="14"/>
  <c r="AP185" i="14"/>
  <c r="AO185" i="14"/>
  <c r="AN185" i="14"/>
  <c r="AM185" i="14"/>
  <c r="AL185" i="14"/>
  <c r="AK185" i="14"/>
  <c r="AT193" i="14"/>
  <c r="AS193" i="14"/>
  <c r="AR193" i="14"/>
  <c r="AQ193" i="14"/>
  <c r="AP193" i="14"/>
  <c r="AO193" i="14"/>
  <c r="AN193" i="14"/>
  <c r="AM193" i="14"/>
  <c r="AL193" i="14"/>
  <c r="AT201" i="14"/>
  <c r="AS201" i="14"/>
  <c r="AR201" i="14"/>
  <c r="AQ201" i="14"/>
  <c r="AP201" i="14"/>
  <c r="AO201" i="14"/>
  <c r="AN201" i="14"/>
  <c r="AM201" i="14"/>
  <c r="AL201" i="14"/>
  <c r="J92" i="6"/>
  <c r="AT112" i="14"/>
  <c r="AS112" i="14"/>
  <c r="AR112" i="14"/>
  <c r="AQ112" i="14"/>
  <c r="AP112" i="14"/>
  <c r="AO112" i="14"/>
  <c r="AN112" i="14"/>
  <c r="AM112" i="14"/>
  <c r="AL112" i="14"/>
  <c r="AT58" i="14"/>
  <c r="AS58" i="14"/>
  <c r="AR58" i="14"/>
  <c r="AQ58" i="14"/>
  <c r="AP58" i="14"/>
  <c r="AO58" i="14"/>
  <c r="AN58" i="14"/>
  <c r="AM58" i="14"/>
  <c r="AL58" i="14"/>
  <c r="AJ58" i="14"/>
  <c r="BK47" i="14"/>
  <c r="BJ47" i="14"/>
  <c r="BI47" i="14"/>
  <c r="BH47" i="14"/>
  <c r="BG47" i="14"/>
  <c r="BF47" i="14"/>
  <c r="BE47" i="14"/>
  <c r="BD47" i="14"/>
  <c r="BC47" i="14"/>
  <c r="AT35" i="14"/>
  <c r="AS35" i="14"/>
  <c r="AR35" i="14"/>
  <c r="AQ35" i="14"/>
  <c r="AP35" i="14"/>
  <c r="AO35" i="14"/>
  <c r="AN35" i="14"/>
  <c r="AM35" i="14"/>
  <c r="AL35" i="14"/>
  <c r="AT113" i="14"/>
  <c r="AS113" i="14"/>
  <c r="AR113" i="14"/>
  <c r="AQ113" i="14"/>
  <c r="AP113" i="14"/>
  <c r="AO113" i="14"/>
  <c r="AN113" i="14"/>
  <c r="AM113" i="14"/>
  <c r="AL113" i="14"/>
  <c r="AT47" i="14"/>
  <c r="AS47" i="14"/>
  <c r="AR47" i="14"/>
  <c r="AQ47" i="14"/>
  <c r="AP47" i="14"/>
  <c r="AO47" i="14"/>
  <c r="AN47" i="14"/>
  <c r="AM47" i="14"/>
  <c r="AL47" i="14"/>
  <c r="BB37" i="8"/>
  <c r="E802" i="12"/>
  <c r="E722" i="12"/>
  <c r="E437" i="12"/>
  <c r="E699" i="12"/>
  <c r="F709" i="1"/>
  <c r="E482" i="12"/>
  <c r="J102" i="6"/>
  <c r="N102" i="6"/>
  <c r="AT124" i="14"/>
  <c r="AS124" i="14"/>
  <c r="AR124" i="14"/>
  <c r="AQ124" i="14"/>
  <c r="AP124" i="14"/>
  <c r="AO124" i="14"/>
  <c r="AN124" i="14"/>
  <c r="AM124" i="14"/>
  <c r="AL124" i="14"/>
  <c r="AT209" i="14"/>
  <c r="AS209" i="14"/>
  <c r="AR209" i="14"/>
  <c r="AQ209" i="14"/>
  <c r="AP209" i="14"/>
  <c r="AO209" i="14"/>
  <c r="AN209" i="14"/>
  <c r="AM209" i="14"/>
  <c r="AL209" i="14"/>
  <c r="AT225" i="14"/>
  <c r="AS225" i="14"/>
  <c r="AR225" i="14"/>
  <c r="AQ225" i="14"/>
  <c r="AP225" i="14"/>
  <c r="AO225" i="14"/>
  <c r="AN225" i="14"/>
  <c r="AM225" i="14"/>
  <c r="AL225" i="14"/>
  <c r="E429" i="12"/>
  <c r="F590" i="1"/>
  <c r="W590" i="1" s="1"/>
  <c r="AT188" i="14"/>
  <c r="AS188" i="14"/>
  <c r="AR188" i="14"/>
  <c r="AQ188" i="14"/>
  <c r="AP188" i="14"/>
  <c r="AO188" i="14"/>
  <c r="AN188" i="14"/>
  <c r="AM188" i="14"/>
  <c r="AL188" i="14"/>
  <c r="AI188" i="14"/>
  <c r="I68" i="14"/>
  <c r="AT96" i="14"/>
  <c r="AS96" i="14"/>
  <c r="AR96" i="14"/>
  <c r="AQ96" i="14"/>
  <c r="AP96" i="14"/>
  <c r="AO96" i="14"/>
  <c r="AN96" i="14"/>
  <c r="AM96" i="14"/>
  <c r="AL96" i="14"/>
  <c r="BK51" i="14"/>
  <c r="BJ51" i="14"/>
  <c r="BI51" i="14"/>
  <c r="BH51" i="14"/>
  <c r="BG51" i="14"/>
  <c r="BF51" i="14"/>
  <c r="BE51" i="14"/>
  <c r="BD51" i="14"/>
  <c r="BC51" i="14"/>
  <c r="BA51" i="14"/>
  <c r="BK39" i="14"/>
  <c r="BJ39" i="14"/>
  <c r="BI39" i="14"/>
  <c r="BH39" i="14"/>
  <c r="BG39" i="14"/>
  <c r="BF39" i="14"/>
  <c r="BE39" i="14"/>
  <c r="BD39" i="14"/>
  <c r="BC39" i="14"/>
  <c r="AT27" i="14"/>
  <c r="AS27" i="14"/>
  <c r="AR27" i="14"/>
  <c r="AQ27" i="14"/>
  <c r="AP27" i="14"/>
  <c r="AO27" i="14"/>
  <c r="AN27" i="14"/>
  <c r="AM27" i="14"/>
  <c r="AL27" i="14"/>
  <c r="AT129" i="14"/>
  <c r="AS129" i="14"/>
  <c r="AR129" i="14"/>
  <c r="AQ129" i="14"/>
  <c r="AP129" i="14"/>
  <c r="AO129" i="14"/>
  <c r="AN129" i="14"/>
  <c r="AM129" i="14"/>
  <c r="AL129" i="14"/>
  <c r="AT97" i="14"/>
  <c r="AS97" i="14"/>
  <c r="AR97" i="14"/>
  <c r="AQ97" i="14"/>
  <c r="AP97" i="14"/>
  <c r="AO97" i="14"/>
  <c r="AN97" i="14"/>
  <c r="AM97" i="14"/>
  <c r="AL97" i="14"/>
  <c r="AT68" i="14"/>
  <c r="AS68" i="14"/>
  <c r="AR68" i="14"/>
  <c r="AQ68" i="14"/>
  <c r="AP68" i="14"/>
  <c r="AO68" i="14"/>
  <c r="AN68" i="14"/>
  <c r="AM68" i="14"/>
  <c r="AL68" i="14"/>
  <c r="AJ68" i="14"/>
  <c r="AT55" i="14"/>
  <c r="AS55" i="14"/>
  <c r="AR55" i="14"/>
  <c r="AQ55" i="14"/>
  <c r="AP55" i="14"/>
  <c r="AO55" i="14"/>
  <c r="AN55" i="14"/>
  <c r="AM55" i="14"/>
  <c r="AL55" i="14"/>
  <c r="AT51" i="14"/>
  <c r="AS51" i="14"/>
  <c r="AR51" i="14"/>
  <c r="AQ51" i="14"/>
  <c r="AP51" i="14"/>
  <c r="AO51" i="14"/>
  <c r="AN51" i="14"/>
  <c r="AM51" i="14"/>
  <c r="AL51" i="14"/>
  <c r="AT43" i="14"/>
  <c r="AS43" i="14"/>
  <c r="AR43" i="14"/>
  <c r="AQ43" i="14"/>
  <c r="AP43" i="14"/>
  <c r="AO43" i="14"/>
  <c r="AN43" i="14"/>
  <c r="AM43" i="14"/>
  <c r="AL43" i="14"/>
  <c r="BK33" i="14"/>
  <c r="BJ33" i="14"/>
  <c r="BI33" i="14"/>
  <c r="BH33" i="14"/>
  <c r="BG33" i="14"/>
  <c r="BF33" i="14"/>
  <c r="BE33" i="14"/>
  <c r="BD33" i="14"/>
  <c r="BC33" i="14"/>
  <c r="E505" i="12"/>
  <c r="F669" i="1"/>
  <c r="G669" i="1" s="1"/>
  <c r="I669" i="1" s="1"/>
  <c r="F589" i="1"/>
  <c r="F660" i="1"/>
  <c r="P660" i="1" s="1"/>
  <c r="E449" i="12"/>
  <c r="F596" i="1"/>
  <c r="G596" i="1" s="1"/>
  <c r="E475" i="12"/>
  <c r="E467" i="12"/>
  <c r="E423" i="12"/>
  <c r="AT28" i="8"/>
  <c r="AS28" i="8" s="1"/>
  <c r="AR28" i="8" s="1"/>
  <c r="AQ28" i="8" s="1"/>
  <c r="AP28" i="8" s="1"/>
  <c r="AO28" i="8"/>
  <c r="AN28" i="8" s="1"/>
  <c r="AM28" i="8" s="1"/>
  <c r="AL28" i="8" s="1"/>
  <c r="AJ28" i="8" s="1"/>
  <c r="AT130" i="8"/>
  <c r="J78" i="8"/>
  <c r="AT284" i="8"/>
  <c r="AS284" i="8" s="1"/>
  <c r="AR284" i="8" s="1"/>
  <c r="AQ284" i="8" s="1"/>
  <c r="AP284" i="8" s="1"/>
  <c r="AO284" i="8" s="1"/>
  <c r="AN284" i="8" s="1"/>
  <c r="AM284" i="8" s="1"/>
  <c r="AL284" i="8" s="1"/>
  <c r="AT426" i="8"/>
  <c r="K435" i="8"/>
  <c r="J105" i="6"/>
  <c r="N105" i="6"/>
  <c r="AT65" i="14"/>
  <c r="AS65" i="14"/>
  <c r="AR65" i="14"/>
  <c r="AQ65" i="14"/>
  <c r="AP65" i="14"/>
  <c r="AO65" i="14"/>
  <c r="AN65" i="14"/>
  <c r="AM65" i="14"/>
  <c r="AL65" i="14"/>
  <c r="I70" i="14"/>
  <c r="E735" i="12"/>
  <c r="E759" i="12"/>
  <c r="E517" i="12"/>
  <c r="E838" i="12"/>
  <c r="AT34" i="8"/>
  <c r="AS34" i="8" s="1"/>
  <c r="AR34" i="8" s="1"/>
  <c r="AQ34" i="8" s="1"/>
  <c r="AP34" i="8" s="1"/>
  <c r="AO34" i="8"/>
  <c r="AN34" i="8" s="1"/>
  <c r="AM34" i="8" s="1"/>
  <c r="AL34" i="8" s="1"/>
  <c r="AT38" i="8"/>
  <c r="AS38" i="8"/>
  <c r="AR38" i="8"/>
  <c r="AQ38" i="8" s="1"/>
  <c r="AP38" i="8"/>
  <c r="AO38" i="8" s="1"/>
  <c r="AN38" i="8" s="1"/>
  <c r="AM38" i="8" s="1"/>
  <c r="AL38" i="8" s="1"/>
  <c r="AT43" i="8"/>
  <c r="AS43" i="8"/>
  <c r="AR43" i="8" s="1"/>
  <c r="AQ43" i="8" s="1"/>
  <c r="AP43" i="8" s="1"/>
  <c r="AO43" i="8" s="1"/>
  <c r="AN43" i="8" s="1"/>
  <c r="AM43" i="8" s="1"/>
  <c r="AL43" i="8" s="1"/>
  <c r="I27" i="8"/>
  <c r="AT235" i="8"/>
  <c r="AS235" i="8"/>
  <c r="AR235" i="8" s="1"/>
  <c r="AQ235" i="8" s="1"/>
  <c r="AP235" i="8" s="1"/>
  <c r="AO235" i="8" s="1"/>
  <c r="AN235" i="8" s="1"/>
  <c r="AM235" i="8" s="1"/>
  <c r="AL235" i="8" s="1"/>
  <c r="AT271" i="8"/>
  <c r="AS271" i="8" s="1"/>
  <c r="AR271" i="8" s="1"/>
  <c r="AQ271" i="8" s="1"/>
  <c r="AP271" i="8" s="1"/>
  <c r="AO271" i="8" s="1"/>
  <c r="AN271" i="8" s="1"/>
  <c r="AM271" i="8" s="1"/>
  <c r="AL271" i="8"/>
  <c r="AT102" i="8"/>
  <c r="J36" i="8"/>
  <c r="AT56" i="8"/>
  <c r="AS56" i="8"/>
  <c r="AR56" i="8"/>
  <c r="AQ56" i="8" s="1"/>
  <c r="AP56" i="8"/>
  <c r="AO56" i="8" s="1"/>
  <c r="AN56" i="8" s="1"/>
  <c r="AM56" i="8" s="1"/>
  <c r="AL56" i="8" s="1"/>
  <c r="AI56" i="8" s="1"/>
  <c r="AT216" i="8"/>
  <c r="AS216" i="8"/>
  <c r="AR216" i="8" s="1"/>
  <c r="AQ216" i="8" s="1"/>
  <c r="AP216" i="8" s="1"/>
  <c r="AO216" i="8" s="1"/>
  <c r="AN216" i="8" s="1"/>
  <c r="AM216" i="8"/>
  <c r="AL216" i="8" s="1"/>
  <c r="J51" i="8"/>
  <c r="J200" i="8"/>
  <c r="AT307" i="8"/>
  <c r="AS307" i="8"/>
  <c r="AR307" i="8" s="1"/>
  <c r="AT105" i="8"/>
  <c r="AS105" i="8" s="1"/>
  <c r="AR105" i="8" s="1"/>
  <c r="AQ105" i="8" s="1"/>
  <c r="AP105" i="8" s="1"/>
  <c r="AO105" i="8" s="1"/>
  <c r="AN105" i="8" s="1"/>
  <c r="AM105" i="8" s="1"/>
  <c r="AL105" i="8"/>
  <c r="AI105" i="8" s="1"/>
  <c r="J169" i="8"/>
  <c r="N100" i="6"/>
  <c r="J88" i="6"/>
  <c r="N88" i="6"/>
  <c r="J91" i="6"/>
  <c r="N107" i="6"/>
  <c r="J107" i="6"/>
  <c r="J83" i="6"/>
  <c r="J71" i="6"/>
  <c r="N71" i="6"/>
  <c r="J47" i="6"/>
  <c r="N47" i="6"/>
  <c r="AT263" i="8"/>
  <c r="AS263" i="8"/>
  <c r="AR263" i="8" s="1"/>
  <c r="AQ263" i="8" s="1"/>
  <c r="AP263" i="8" s="1"/>
  <c r="AO263" i="8" s="1"/>
  <c r="AN263" i="8" s="1"/>
  <c r="AM263" i="8" s="1"/>
  <c r="AL263" i="8" s="1"/>
  <c r="AI263" i="8" s="1"/>
  <c r="AT348" i="8"/>
  <c r="AS348" i="8"/>
  <c r="AR348" i="8" s="1"/>
  <c r="AQ348" i="8" s="1"/>
  <c r="AP348" i="8" s="1"/>
  <c r="AO348" i="8" s="1"/>
  <c r="AN348" i="8" s="1"/>
  <c r="AM348" i="8" s="1"/>
  <c r="AL348" i="8" s="1"/>
  <c r="AJ348" i="8" s="1"/>
  <c r="K395" i="8"/>
  <c r="J113" i="6"/>
  <c r="N113" i="6"/>
  <c r="AT61" i="14"/>
  <c r="AS61" i="14"/>
  <c r="AR61" i="14"/>
  <c r="AQ61" i="14"/>
  <c r="AP61" i="14"/>
  <c r="AO61" i="14"/>
  <c r="AN61" i="14"/>
  <c r="AM61" i="14"/>
  <c r="AL61" i="14"/>
  <c r="AI61" i="14"/>
  <c r="AJ87" i="14"/>
  <c r="AT151" i="14"/>
  <c r="AS151" i="14"/>
  <c r="AR151" i="14"/>
  <c r="AQ151" i="14"/>
  <c r="AP151" i="14"/>
  <c r="AO151" i="14"/>
  <c r="AN151" i="14"/>
  <c r="AM151" i="14"/>
  <c r="AL151" i="14"/>
  <c r="AI151" i="14"/>
  <c r="AT178" i="14"/>
  <c r="AS178" i="14"/>
  <c r="AT186" i="14"/>
  <c r="AS186" i="14"/>
  <c r="AR186" i="14"/>
  <c r="AQ186" i="14"/>
  <c r="AP186" i="14"/>
  <c r="AO186" i="14"/>
  <c r="AN186" i="14"/>
  <c r="AM186" i="14"/>
  <c r="AL186" i="14"/>
  <c r="AT202" i="14"/>
  <c r="AS202" i="14"/>
  <c r="AR202" i="14"/>
  <c r="AQ202" i="14"/>
  <c r="AP202" i="14"/>
  <c r="AO202" i="14"/>
  <c r="AN202" i="14"/>
  <c r="AM202" i="14"/>
  <c r="AL202" i="14"/>
  <c r="I69" i="14"/>
  <c r="AT134" i="14"/>
  <c r="AS134" i="14"/>
  <c r="AR134" i="14"/>
  <c r="AQ134" i="14"/>
  <c r="AP134" i="14"/>
  <c r="AO134" i="14"/>
  <c r="AN134" i="14"/>
  <c r="AM134" i="14"/>
  <c r="AL134" i="14"/>
  <c r="AJ134" i="14"/>
  <c r="AT158" i="14"/>
  <c r="AS158" i="14"/>
  <c r="AR158" i="14"/>
  <c r="AQ158" i="14"/>
  <c r="AP158" i="14"/>
  <c r="AO158" i="14"/>
  <c r="AN158" i="14"/>
  <c r="AM158" i="14"/>
  <c r="AL158" i="14"/>
  <c r="AT175" i="14"/>
  <c r="AS175" i="14"/>
  <c r="AR175" i="14"/>
  <c r="AQ175" i="14"/>
  <c r="AP175" i="14"/>
  <c r="AO175" i="14"/>
  <c r="AN175" i="14"/>
  <c r="AM175" i="14"/>
  <c r="AL175" i="14"/>
  <c r="AT215" i="14"/>
  <c r="AS215" i="14"/>
  <c r="AR215" i="14"/>
  <c r="AQ215" i="14"/>
  <c r="AP215" i="14"/>
  <c r="AO215" i="14"/>
  <c r="AN215" i="14"/>
  <c r="AM215" i="14"/>
  <c r="AL215" i="14"/>
  <c r="AT223" i="14"/>
  <c r="AS223" i="14"/>
  <c r="AR223" i="14"/>
  <c r="AQ223" i="14"/>
  <c r="AP223" i="14"/>
  <c r="AO223" i="14"/>
  <c r="AN223" i="14"/>
  <c r="AM223" i="14"/>
  <c r="AL223" i="14"/>
  <c r="AT231" i="14"/>
  <c r="AS231" i="14"/>
  <c r="AR231" i="14"/>
  <c r="AQ231" i="14"/>
  <c r="AP231" i="14"/>
  <c r="AO231" i="14"/>
  <c r="AN231" i="14"/>
  <c r="AM231" i="14"/>
  <c r="AL231" i="14"/>
  <c r="AT26" i="14"/>
  <c r="AS26" i="14"/>
  <c r="AR26" i="14"/>
  <c r="AQ26" i="14"/>
  <c r="AP26" i="14"/>
  <c r="AO26" i="14"/>
  <c r="AN26" i="14"/>
  <c r="AM26" i="14"/>
  <c r="AL26" i="14"/>
  <c r="AI26" i="14"/>
  <c r="AT133" i="14"/>
  <c r="AS133" i="14"/>
  <c r="AR133" i="14"/>
  <c r="AQ133" i="14"/>
  <c r="AP133" i="14"/>
  <c r="AO133" i="14"/>
  <c r="AN133" i="14"/>
  <c r="AM133" i="14"/>
  <c r="AL133" i="14"/>
  <c r="AT149" i="14"/>
  <c r="AS149" i="14"/>
  <c r="AR149" i="14"/>
  <c r="AQ149" i="14"/>
  <c r="AP149" i="14"/>
  <c r="AO149" i="14"/>
  <c r="AN149" i="14"/>
  <c r="AM149" i="14"/>
  <c r="AL149" i="14"/>
  <c r="AK149" i="14"/>
  <c r="AT174" i="14"/>
  <c r="AS174" i="14"/>
  <c r="AR174" i="14"/>
  <c r="AQ174" i="14"/>
  <c r="AP174" i="14"/>
  <c r="AO174" i="14"/>
  <c r="AN174" i="14"/>
  <c r="AM174" i="14"/>
  <c r="AL174" i="14"/>
  <c r="AT191" i="14"/>
  <c r="AS191" i="14"/>
  <c r="AR191" i="14"/>
  <c r="AQ191" i="14"/>
  <c r="AP191" i="14"/>
  <c r="AO191" i="14"/>
  <c r="AN191" i="14"/>
  <c r="AM191" i="14"/>
  <c r="AL191" i="14"/>
  <c r="AI191" i="14"/>
  <c r="AT199" i="14"/>
  <c r="J106" i="6"/>
  <c r="N106" i="6"/>
  <c r="J114" i="6"/>
  <c r="E741" i="12"/>
  <c r="E806" i="12"/>
  <c r="E719" i="12"/>
  <c r="E742" i="12"/>
  <c r="E779" i="12"/>
  <c r="E836" i="12"/>
  <c r="E543" i="12"/>
  <c r="E866" i="12"/>
  <c r="F731" i="1"/>
  <c r="E493" i="12"/>
  <c r="E483" i="12"/>
  <c r="F706" i="1"/>
  <c r="G706" i="1" s="1"/>
  <c r="I706" i="1" s="1"/>
  <c r="E479" i="12"/>
  <c r="F650" i="1"/>
  <c r="E440" i="12"/>
  <c r="F626" i="1"/>
  <c r="G626" i="1" s="1"/>
  <c r="I626" i="1" s="1"/>
  <c r="E670" i="12"/>
  <c r="E420" i="12"/>
  <c r="E700" i="12"/>
  <c r="E499" i="12"/>
  <c r="E478" i="12"/>
  <c r="F657" i="1"/>
  <c r="E446" i="12"/>
  <c r="F625" i="1"/>
  <c r="W625" i="1" s="1"/>
  <c r="E426" i="12"/>
  <c r="E506" i="12"/>
  <c r="E485" i="12"/>
  <c r="F696" i="1"/>
  <c r="G696" i="1" s="1"/>
  <c r="I696" i="1" s="1"/>
  <c r="F688" i="1"/>
  <c r="G688" i="1" s="1"/>
  <c r="E684" i="12"/>
  <c r="E678" i="12"/>
  <c r="F656" i="1"/>
  <c r="G656" i="1" s="1"/>
  <c r="I656" i="1" s="1"/>
  <c r="E445" i="12"/>
  <c r="F640" i="1"/>
  <c r="F592" i="1"/>
  <c r="G592" i="1" s="1"/>
  <c r="I592" i="1" s="1"/>
  <c r="F746" i="1"/>
  <c r="G746" i="1" s="1"/>
  <c r="I746" i="1" s="1"/>
  <c r="E696" i="12"/>
  <c r="F737" i="1"/>
  <c r="E498" i="12"/>
  <c r="F671" i="1"/>
  <c r="G671" i="1" s="1"/>
  <c r="J671" i="1" s="1"/>
  <c r="E677" i="12"/>
  <c r="F639" i="1"/>
  <c r="G639" i="1" s="1"/>
  <c r="I639" i="1" s="1"/>
  <c r="E430" i="12"/>
  <c r="F591" i="1"/>
  <c r="E407" i="12"/>
  <c r="AT54" i="8"/>
  <c r="AS54" i="8"/>
  <c r="AR54" i="8" s="1"/>
  <c r="AQ54" i="8" s="1"/>
  <c r="AP54" i="8" s="1"/>
  <c r="AO54" i="8" s="1"/>
  <c r="AN54" i="8" s="1"/>
  <c r="AM54" i="8" s="1"/>
  <c r="AL54" i="8" s="1"/>
  <c r="AT26" i="8"/>
  <c r="AS26" i="8" s="1"/>
  <c r="AR26" i="8" s="1"/>
  <c r="AQ26" i="8" s="1"/>
  <c r="AP26" i="8" s="1"/>
  <c r="AO26" i="8" s="1"/>
  <c r="AN26" i="8" s="1"/>
  <c r="AM26" i="8" s="1"/>
  <c r="AL26" i="8" s="1"/>
  <c r="AT36" i="8"/>
  <c r="AS36" i="8" s="1"/>
  <c r="AR36" i="8" s="1"/>
  <c r="AQ36" i="8" s="1"/>
  <c r="AP36" i="8" s="1"/>
  <c r="AO36" i="8" s="1"/>
  <c r="AN36" i="8" s="1"/>
  <c r="AM36" i="8" s="1"/>
  <c r="AL36" i="8" s="1"/>
  <c r="AI36" i="8" s="1"/>
  <c r="AT60" i="8"/>
  <c r="AS60" i="8"/>
  <c r="AR60" i="8"/>
  <c r="AQ60" i="8" s="1"/>
  <c r="AP60" i="8" s="1"/>
  <c r="AO60" i="8" s="1"/>
  <c r="AN60" i="8" s="1"/>
  <c r="AM60" i="8" s="1"/>
  <c r="AL60" i="8" s="1"/>
  <c r="J102" i="8"/>
  <c r="AT187" i="8"/>
  <c r="AS187" i="8" s="1"/>
  <c r="AR187" i="8"/>
  <c r="AQ187" i="8" s="1"/>
  <c r="AP187" i="8" s="1"/>
  <c r="AO187" i="8" s="1"/>
  <c r="AN187" i="8" s="1"/>
  <c r="AM187" i="8" s="1"/>
  <c r="AL187" i="8" s="1"/>
  <c r="AT191" i="8"/>
  <c r="AS191" i="8"/>
  <c r="AR191" i="8" s="1"/>
  <c r="AQ191" i="8" s="1"/>
  <c r="AP191" i="8" s="1"/>
  <c r="AO191" i="8" s="1"/>
  <c r="AN191" i="8" s="1"/>
  <c r="AM191" i="8" s="1"/>
  <c r="AL191" i="8" s="1"/>
  <c r="J56" i="8"/>
  <c r="AT162" i="8"/>
  <c r="AS162" i="8" s="1"/>
  <c r="AR162" i="8" s="1"/>
  <c r="AQ162" i="8" s="1"/>
  <c r="AP162" i="8" s="1"/>
  <c r="AO162" i="8" s="1"/>
  <c r="AN162" i="8"/>
  <c r="AM162" i="8" s="1"/>
  <c r="AL162" i="8" s="1"/>
  <c r="AT122" i="8"/>
  <c r="AS122" i="8"/>
  <c r="AR122" i="8" s="1"/>
  <c r="AQ122" i="8" s="1"/>
  <c r="AP122" i="8" s="1"/>
  <c r="AO122" i="8" s="1"/>
  <c r="AN122" i="8" s="1"/>
  <c r="AM122" i="8" s="1"/>
  <c r="AL122" i="8" s="1"/>
  <c r="AT125" i="8"/>
  <c r="AS125" i="8" s="1"/>
  <c r="AR125" i="8" s="1"/>
  <c r="AQ125" i="8" s="1"/>
  <c r="AP125" i="8" s="1"/>
  <c r="AO125" i="8" s="1"/>
  <c r="AN125" i="8" s="1"/>
  <c r="AM125" i="8" s="1"/>
  <c r="AL125" i="8" s="1"/>
  <c r="J177" i="8"/>
  <c r="AT261" i="8"/>
  <c r="AS261" i="8"/>
  <c r="AR261" i="8" s="1"/>
  <c r="AQ261" i="8" s="1"/>
  <c r="AP261" i="8" s="1"/>
  <c r="AO261" i="8" s="1"/>
  <c r="AN261" i="8" s="1"/>
  <c r="AM261" i="8" s="1"/>
  <c r="AL261" i="8" s="1"/>
  <c r="AT64" i="8"/>
  <c r="AS64" i="8" s="1"/>
  <c r="AR64" i="8" s="1"/>
  <c r="AQ64" i="8" s="1"/>
  <c r="AP64" i="8" s="1"/>
  <c r="AO64" i="8" s="1"/>
  <c r="AN64" i="8" s="1"/>
  <c r="AM64" i="8" s="1"/>
  <c r="AL64" i="8" s="1"/>
  <c r="AT198" i="8"/>
  <c r="AS198" i="8" s="1"/>
  <c r="AR198" i="8" s="1"/>
  <c r="AQ198" i="8" s="1"/>
  <c r="AP198" i="8" s="1"/>
  <c r="AO198" i="8" s="1"/>
  <c r="AN198" i="8" s="1"/>
  <c r="AM198" i="8" s="1"/>
  <c r="AL198" i="8" s="1"/>
  <c r="AT213" i="8"/>
  <c r="AS213" i="8"/>
  <c r="AR213" i="8"/>
  <c r="AQ213" i="8" s="1"/>
  <c r="AP213" i="8" s="1"/>
  <c r="AO213" i="8" s="1"/>
  <c r="AN213" i="8" s="1"/>
  <c r="AM213" i="8" s="1"/>
  <c r="AL213" i="8" s="1"/>
  <c r="J99" i="6"/>
  <c r="N99" i="6"/>
  <c r="J85" i="6"/>
  <c r="J75" i="6"/>
  <c r="J55" i="6"/>
  <c r="N55" i="6"/>
  <c r="BK6" i="14"/>
  <c r="BJ6" i="14"/>
  <c r="BI6" i="14"/>
  <c r="BH6" i="14"/>
  <c r="BG6" i="14"/>
  <c r="BF6" i="14"/>
  <c r="BE6" i="14"/>
  <c r="BD6" i="14"/>
  <c r="BC6" i="14"/>
  <c r="BB6" i="14"/>
  <c r="K374" i="8"/>
  <c r="AT435" i="8"/>
  <c r="AS435" i="8"/>
  <c r="AR435" i="8" s="1"/>
  <c r="AQ435" i="8" s="1"/>
  <c r="AP435" i="8" s="1"/>
  <c r="AO435" i="8" s="1"/>
  <c r="AN435" i="8" s="1"/>
  <c r="AM435" i="8"/>
  <c r="AL435" i="8" s="1"/>
  <c r="AT440" i="8"/>
  <c r="AS440" i="8" s="1"/>
  <c r="AR440" i="8" s="1"/>
  <c r="AQ440" i="8" s="1"/>
  <c r="AP440" i="8" s="1"/>
  <c r="AO440" i="8" s="1"/>
  <c r="AN440" i="8"/>
  <c r="AM440" i="8" s="1"/>
  <c r="AL440" i="8" s="1"/>
  <c r="AI440" i="8" s="1"/>
  <c r="J110" i="6"/>
  <c r="N110" i="6"/>
  <c r="K118" i="6"/>
  <c r="J109" i="6"/>
  <c r="N109" i="6"/>
  <c r="BK13" i="14"/>
  <c r="BJ13" i="14"/>
  <c r="BI13" i="14"/>
  <c r="BH13" i="14"/>
  <c r="BG13" i="14"/>
  <c r="BF13" i="14"/>
  <c r="BE13" i="14"/>
  <c r="BD13" i="14"/>
  <c r="BC13" i="14"/>
  <c r="AT57" i="14"/>
  <c r="AS57" i="14"/>
  <c r="AR57" i="14"/>
  <c r="AQ57" i="14"/>
  <c r="AP57" i="14"/>
  <c r="AO57" i="14"/>
  <c r="AN57" i="14"/>
  <c r="AM57" i="14"/>
  <c r="AL57" i="14"/>
  <c r="AT118" i="14"/>
  <c r="AS118" i="14"/>
  <c r="AR118" i="14"/>
  <c r="AQ118" i="14"/>
  <c r="AP118" i="14"/>
  <c r="AO118" i="14"/>
  <c r="AN118" i="14"/>
  <c r="AM118" i="14"/>
  <c r="AL118" i="14"/>
  <c r="AT123" i="14"/>
  <c r="AS123" i="14"/>
  <c r="AR123" i="14"/>
  <c r="AQ123" i="14"/>
  <c r="AP123" i="14"/>
  <c r="AO123" i="14"/>
  <c r="AN123" i="14"/>
  <c r="AM123" i="14"/>
  <c r="AL123" i="14"/>
  <c r="AT139" i="14"/>
  <c r="AS139" i="14"/>
  <c r="AR139" i="14"/>
  <c r="AQ139" i="14"/>
  <c r="AP139" i="14"/>
  <c r="AO139" i="14"/>
  <c r="AN139" i="14"/>
  <c r="AM139" i="14"/>
  <c r="AL139" i="14"/>
  <c r="AT155" i="14"/>
  <c r="AS155" i="14"/>
  <c r="AR155" i="14"/>
  <c r="AQ155" i="14"/>
  <c r="AP155" i="14"/>
  <c r="AO155" i="14"/>
  <c r="AN155" i="14"/>
  <c r="AM155" i="14"/>
  <c r="AL155" i="14"/>
  <c r="AI155" i="14"/>
  <c r="AT176" i="14"/>
  <c r="AS176" i="14"/>
  <c r="AR176" i="14"/>
  <c r="AQ176" i="14"/>
  <c r="AP176" i="14"/>
  <c r="AO176" i="14"/>
  <c r="AN176" i="14"/>
  <c r="AM176" i="14"/>
  <c r="AL176" i="14"/>
  <c r="AT184" i="14"/>
  <c r="AS184" i="14"/>
  <c r="AR184" i="14"/>
  <c r="AQ184" i="14"/>
  <c r="AP184" i="14"/>
  <c r="AO184" i="14"/>
  <c r="AN184" i="14"/>
  <c r="AM184" i="14"/>
  <c r="AL184" i="14"/>
  <c r="AT192" i="14"/>
  <c r="AS192" i="14"/>
  <c r="AR192" i="14"/>
  <c r="AQ192" i="14"/>
  <c r="AP192" i="14"/>
  <c r="AO192" i="14"/>
  <c r="AN192" i="14"/>
  <c r="AM192" i="14"/>
  <c r="AL192" i="14"/>
  <c r="AK192" i="14"/>
  <c r="AT200" i="14"/>
  <c r="AS200" i="14"/>
  <c r="AT67" i="14"/>
  <c r="AS67" i="14"/>
  <c r="AR67" i="14"/>
  <c r="AQ67" i="14"/>
  <c r="AP67" i="14"/>
  <c r="AO67" i="14"/>
  <c r="AN67" i="14"/>
  <c r="AM67" i="14"/>
  <c r="AL67" i="14"/>
  <c r="AT130" i="14"/>
  <c r="AS130" i="14"/>
  <c r="AR130" i="14"/>
  <c r="AQ130" i="14"/>
  <c r="AP130" i="14"/>
  <c r="AO130" i="14"/>
  <c r="AN130" i="14"/>
  <c r="AM130" i="14"/>
  <c r="AL130" i="14"/>
  <c r="AT142" i="14"/>
  <c r="AS142" i="14"/>
  <c r="AR142" i="14"/>
  <c r="AQ142" i="14"/>
  <c r="AP142" i="14"/>
  <c r="AO142" i="14"/>
  <c r="AN142" i="14"/>
  <c r="AM142" i="14"/>
  <c r="AL142" i="14"/>
  <c r="AK142" i="14"/>
  <c r="AT154" i="14"/>
  <c r="AS154" i="14"/>
  <c r="AR154" i="14"/>
  <c r="AQ154" i="14"/>
  <c r="AP154" i="14"/>
  <c r="AO154" i="14"/>
  <c r="AN154" i="14"/>
  <c r="AM154" i="14"/>
  <c r="AL154" i="14"/>
  <c r="AT161" i="14"/>
  <c r="AS161" i="14"/>
  <c r="AR161" i="14"/>
  <c r="AQ161" i="14"/>
  <c r="AP161" i="14"/>
  <c r="AO161" i="14"/>
  <c r="AN161" i="14"/>
  <c r="AM161" i="14"/>
  <c r="AL161" i="14"/>
  <c r="AT171" i="14"/>
  <c r="AS171" i="14"/>
  <c r="AR171" i="14"/>
  <c r="AQ171" i="14"/>
  <c r="AP171" i="14"/>
  <c r="AO171" i="14"/>
  <c r="AN171" i="14"/>
  <c r="AM171" i="14"/>
  <c r="AL171" i="14"/>
  <c r="AT207" i="14"/>
  <c r="AS207" i="14"/>
  <c r="AR207" i="14"/>
  <c r="AQ207" i="14"/>
  <c r="AP207" i="14"/>
  <c r="AO207" i="14"/>
  <c r="AN207" i="14"/>
  <c r="AM207" i="14"/>
  <c r="AL207" i="14"/>
  <c r="AT213" i="14"/>
  <c r="AS213" i="14"/>
  <c r="AR213" i="14"/>
  <c r="AQ213" i="14"/>
  <c r="AP213" i="14"/>
  <c r="AO213" i="14"/>
  <c r="AN213" i="14"/>
  <c r="AM213" i="14"/>
  <c r="AL213" i="14"/>
  <c r="AT221" i="14"/>
  <c r="AS221" i="14"/>
  <c r="AR221" i="14"/>
  <c r="AQ221" i="14"/>
  <c r="AP221" i="14"/>
  <c r="AO221" i="14"/>
  <c r="AN221" i="14"/>
  <c r="AM221" i="14"/>
  <c r="AL221" i="14"/>
  <c r="AK221" i="14"/>
  <c r="AT229" i="14"/>
  <c r="AS229" i="14"/>
  <c r="AR229" i="14"/>
  <c r="AQ229" i="14"/>
  <c r="AP229" i="14"/>
  <c r="AO229" i="14"/>
  <c r="AN229" i="14"/>
  <c r="AM229" i="14"/>
  <c r="AL229" i="14"/>
  <c r="H71" i="14"/>
  <c r="AT30" i="14"/>
  <c r="AS30" i="14"/>
  <c r="AR30" i="14"/>
  <c r="AQ30" i="14"/>
  <c r="AP30" i="14"/>
  <c r="AO30" i="14"/>
  <c r="AN30" i="14"/>
  <c r="AM30" i="14"/>
  <c r="AL30" i="14"/>
  <c r="AT170" i="14"/>
  <c r="AS170" i="14"/>
  <c r="AR170" i="14"/>
  <c r="AQ170" i="14"/>
  <c r="AP170" i="14"/>
  <c r="AO170" i="14"/>
  <c r="AN170" i="14"/>
  <c r="AM170" i="14"/>
  <c r="AL170" i="14"/>
  <c r="AT181" i="14"/>
  <c r="AS181" i="14"/>
  <c r="AR181" i="14"/>
  <c r="AQ181" i="14"/>
  <c r="AP181" i="14"/>
  <c r="AO181" i="14"/>
  <c r="AN181" i="14"/>
  <c r="AM181" i="14"/>
  <c r="AL181" i="14"/>
  <c r="AT189" i="14"/>
  <c r="AS189" i="14"/>
  <c r="AR189" i="14"/>
  <c r="AQ189" i="14"/>
  <c r="AP189" i="14"/>
  <c r="AO189" i="14"/>
  <c r="AN189" i="14"/>
  <c r="AM189" i="14"/>
  <c r="AL189" i="14"/>
  <c r="AT197" i="14"/>
  <c r="AS197" i="14"/>
  <c r="AR197" i="14"/>
  <c r="AQ197" i="14"/>
  <c r="AP197" i="14"/>
  <c r="AO197" i="14"/>
  <c r="AN197" i="14"/>
  <c r="AM197" i="14"/>
  <c r="AL197" i="14"/>
  <c r="AT205" i="14"/>
  <c r="AS205" i="14"/>
  <c r="AR205" i="14"/>
  <c r="AQ205" i="14"/>
  <c r="AP205" i="14"/>
  <c r="AO205" i="14"/>
  <c r="AN205" i="14"/>
  <c r="AM205" i="14"/>
  <c r="AL205" i="14"/>
  <c r="BK12" i="14"/>
  <c r="BJ12" i="14"/>
  <c r="BI12" i="14"/>
  <c r="BH12" i="14"/>
  <c r="BG12" i="14"/>
  <c r="BF12" i="14"/>
  <c r="BE12" i="14"/>
  <c r="BD12" i="14"/>
  <c r="BC12" i="14"/>
  <c r="AK166" i="14"/>
  <c r="AJ166" i="14"/>
  <c r="AI166" i="14"/>
  <c r="BB25" i="8"/>
  <c r="BA25" i="8"/>
  <c r="E805" i="12"/>
  <c r="E524" i="12"/>
  <c r="E841" i="12"/>
  <c r="E539" i="12"/>
  <c r="E731" i="12"/>
  <c r="E747" i="12"/>
  <c r="E755" i="12"/>
  <c r="E812" i="12"/>
  <c r="E834" i="12"/>
  <c r="E540" i="12"/>
  <c r="E549" i="12"/>
  <c r="AT52" i="8"/>
  <c r="AS52" i="8" s="1"/>
  <c r="AR52" i="8" s="1"/>
  <c r="AQ52" i="8" s="1"/>
  <c r="AP52" i="8" s="1"/>
  <c r="AO52" i="8" s="1"/>
  <c r="AN52" i="8" s="1"/>
  <c r="AM52" i="8" s="1"/>
  <c r="AL52" i="8" s="1"/>
  <c r="AT46" i="8"/>
  <c r="AS46" i="8" s="1"/>
  <c r="AR46" i="8" s="1"/>
  <c r="AQ46" i="8" s="1"/>
  <c r="AP46" i="8" s="1"/>
  <c r="AO46" i="8" s="1"/>
  <c r="AN46" i="8" s="1"/>
  <c r="AM46" i="8" s="1"/>
  <c r="AL46" i="8" s="1"/>
  <c r="AT51" i="8"/>
  <c r="AS51" i="8" s="1"/>
  <c r="AR51" i="8" s="1"/>
  <c r="AQ51" i="8" s="1"/>
  <c r="AP51" i="8" s="1"/>
  <c r="AO51" i="8" s="1"/>
  <c r="AN51" i="8" s="1"/>
  <c r="AM51" i="8" s="1"/>
  <c r="AL51" i="8" s="1"/>
  <c r="AT30" i="8"/>
  <c r="AS30" i="8"/>
  <c r="AR30" i="8" s="1"/>
  <c r="AQ30" i="8" s="1"/>
  <c r="AP30" i="8" s="1"/>
  <c r="AO30" i="8" s="1"/>
  <c r="AN30" i="8" s="1"/>
  <c r="AM30" i="8" s="1"/>
  <c r="AL30" i="8" s="1"/>
  <c r="AT40" i="8"/>
  <c r="AS40" i="8" s="1"/>
  <c r="AR40" i="8" s="1"/>
  <c r="AQ40" i="8" s="1"/>
  <c r="AP40" i="8" s="1"/>
  <c r="AO40" i="8" s="1"/>
  <c r="AN40" i="8" s="1"/>
  <c r="AM40" i="8" s="1"/>
  <c r="AL40" i="8" s="1"/>
  <c r="AT24" i="8"/>
  <c r="AS24" i="8"/>
  <c r="AR24" i="8" s="1"/>
  <c r="AQ24" i="8" s="1"/>
  <c r="AP24" i="8" s="1"/>
  <c r="AO24" i="8" s="1"/>
  <c r="AN24" i="8" s="1"/>
  <c r="AM24" i="8" s="1"/>
  <c r="AL24" i="8" s="1"/>
  <c r="J60" i="8"/>
  <c r="J97" i="8"/>
  <c r="J40" i="8"/>
  <c r="AT129" i="8"/>
  <c r="AS129" i="8"/>
  <c r="AR129" i="8" s="1"/>
  <c r="AQ129" i="8" s="1"/>
  <c r="AP129" i="8" s="1"/>
  <c r="AO129" i="8" s="1"/>
  <c r="AN129" i="8" s="1"/>
  <c r="AM129" i="8" s="1"/>
  <c r="AL129" i="8" s="1"/>
  <c r="J181" i="8"/>
  <c r="AT208" i="8"/>
  <c r="AS208" i="8"/>
  <c r="AR208" i="8" s="1"/>
  <c r="AQ208" i="8" s="1"/>
  <c r="AP208" i="8" s="1"/>
  <c r="AO208" i="8" s="1"/>
  <c r="AN208" i="8" s="1"/>
  <c r="AM208" i="8"/>
  <c r="AL208" i="8" s="1"/>
  <c r="AT239" i="8"/>
  <c r="AS239" i="8" s="1"/>
  <c r="AR239" i="8" s="1"/>
  <c r="AQ239" i="8" s="1"/>
  <c r="AP239" i="8" s="1"/>
  <c r="AO239" i="8" s="1"/>
  <c r="AN239" i="8"/>
  <c r="AM239" i="8" s="1"/>
  <c r="AL239" i="8" s="1"/>
  <c r="J43" i="8"/>
  <c r="AT78" i="8"/>
  <c r="AS78" i="8"/>
  <c r="AR78" i="8" s="1"/>
  <c r="AQ78" i="8"/>
  <c r="AP78" i="8" s="1"/>
  <c r="AO78" i="8" s="1"/>
  <c r="AN78" i="8" s="1"/>
  <c r="AM78" i="8" s="1"/>
  <c r="AL78" i="8" s="1"/>
  <c r="J125" i="8"/>
  <c r="AT200" i="8"/>
  <c r="AS200" i="8"/>
  <c r="AR200" i="8" s="1"/>
  <c r="AQ200" i="8" s="1"/>
  <c r="AP200" i="8" s="1"/>
  <c r="AO200" i="8" s="1"/>
  <c r="AN200" i="8" s="1"/>
  <c r="AM200" i="8" s="1"/>
  <c r="AL200" i="8" s="1"/>
  <c r="J64" i="8"/>
  <c r="K373" i="8"/>
  <c r="BK8" i="14"/>
  <c r="BJ8" i="14"/>
  <c r="BI8" i="14"/>
  <c r="BH8" i="14"/>
  <c r="BG8" i="14"/>
  <c r="BF8" i="14"/>
  <c r="BE8" i="14"/>
  <c r="BD8" i="14"/>
  <c r="BC8" i="14"/>
  <c r="AT383" i="8"/>
  <c r="AS383" i="8"/>
  <c r="AR383" i="8" s="1"/>
  <c r="AQ383" i="8" s="1"/>
  <c r="AP383" i="8" s="1"/>
  <c r="AO383" i="8" s="1"/>
  <c r="AN383" i="8" s="1"/>
  <c r="AM383" i="8" s="1"/>
  <c r="AL383" i="8" s="1"/>
  <c r="AT386" i="8"/>
  <c r="AS386" i="8" s="1"/>
  <c r="AR386" i="8" s="1"/>
  <c r="AQ386" i="8" s="1"/>
  <c r="AP386" i="8" s="1"/>
  <c r="AO386" i="8" s="1"/>
  <c r="AN386" i="8" s="1"/>
  <c r="AM386" i="8" s="1"/>
  <c r="AL386" i="8" s="1"/>
  <c r="N111" i="6"/>
  <c r="J111" i="6"/>
  <c r="N116" i="6"/>
  <c r="J116" i="6"/>
  <c r="J87" i="6"/>
  <c r="N87" i="6"/>
  <c r="J77" i="6"/>
  <c r="N77" i="6"/>
  <c r="J63" i="6"/>
  <c r="K276" i="8"/>
  <c r="AT395" i="8"/>
  <c r="AS395" i="8"/>
  <c r="AR395" i="8" s="1"/>
  <c r="AQ395" i="8" s="1"/>
  <c r="AP395" i="8" s="1"/>
  <c r="AO395" i="8" s="1"/>
  <c r="AN395" i="8" s="1"/>
  <c r="AM395" i="8" s="1"/>
  <c r="AL395" i="8" s="1"/>
  <c r="N108" i="10"/>
  <c r="N89" i="6"/>
  <c r="J89" i="6"/>
  <c r="J97" i="6"/>
  <c r="N97" i="6"/>
  <c r="BK4" i="14"/>
  <c r="BJ4" i="14"/>
  <c r="BI4" i="14"/>
  <c r="BH4" i="14"/>
  <c r="BG4" i="14"/>
  <c r="BF4" i="14"/>
  <c r="BE4" i="14"/>
  <c r="BD4" i="14"/>
  <c r="BC4" i="14"/>
  <c r="AE14" i="14"/>
  <c r="AD13" i="14"/>
  <c r="BK17" i="14"/>
  <c r="BJ17" i="14"/>
  <c r="BI17" i="14"/>
  <c r="BH17" i="14"/>
  <c r="BG17" i="14"/>
  <c r="BF17" i="14"/>
  <c r="BE17" i="14"/>
  <c r="BD17" i="14"/>
  <c r="BC17" i="14"/>
  <c r="AK71" i="14"/>
  <c r="AK91" i="14"/>
  <c r="AJ91" i="14"/>
  <c r="AI91" i="14"/>
  <c r="AT122" i="14"/>
  <c r="AS122" i="14"/>
  <c r="AR122" i="14"/>
  <c r="AQ122" i="14"/>
  <c r="AP122" i="14"/>
  <c r="AO122" i="14"/>
  <c r="AN122" i="14"/>
  <c r="AM122" i="14"/>
  <c r="AL122" i="14"/>
  <c r="AT143" i="14"/>
  <c r="AS143" i="14"/>
  <c r="AR143" i="14"/>
  <c r="AQ143" i="14"/>
  <c r="AP143" i="14"/>
  <c r="AO143" i="14"/>
  <c r="AN143" i="14"/>
  <c r="AM143" i="14"/>
  <c r="AL143" i="14"/>
  <c r="AT159" i="14"/>
  <c r="AS159" i="14"/>
  <c r="AR159" i="14"/>
  <c r="AQ159" i="14"/>
  <c r="AP159" i="14"/>
  <c r="AO159" i="14"/>
  <c r="AN159" i="14"/>
  <c r="AM159" i="14"/>
  <c r="AL159" i="14"/>
  <c r="AT165" i="14"/>
  <c r="AS165" i="14"/>
  <c r="AR165" i="14"/>
  <c r="AQ165" i="14"/>
  <c r="AP165" i="14"/>
  <c r="AO165" i="14"/>
  <c r="AN165" i="14"/>
  <c r="AM165" i="14"/>
  <c r="AL165" i="14"/>
  <c r="AT182" i="14"/>
  <c r="AS182" i="14"/>
  <c r="AR182" i="14"/>
  <c r="AQ182" i="14"/>
  <c r="AP182" i="14"/>
  <c r="AO182" i="14"/>
  <c r="AN182" i="14"/>
  <c r="AM182" i="14"/>
  <c r="AL182" i="14"/>
  <c r="AT190" i="14"/>
  <c r="AS190" i="14"/>
  <c r="AR190" i="14"/>
  <c r="AQ190" i="14"/>
  <c r="AP190" i="14"/>
  <c r="AO190" i="14"/>
  <c r="AN190" i="14"/>
  <c r="AM190" i="14"/>
  <c r="AL190" i="14"/>
  <c r="AT198" i="14"/>
  <c r="AS198" i="14"/>
  <c r="AR198" i="14"/>
  <c r="AQ198" i="14"/>
  <c r="AP198" i="14"/>
  <c r="AO198" i="14"/>
  <c r="AN198" i="14"/>
  <c r="AM198" i="14"/>
  <c r="AL198" i="14"/>
  <c r="AT138" i="14"/>
  <c r="AS138" i="14"/>
  <c r="AR138" i="14"/>
  <c r="AQ138" i="14"/>
  <c r="AP138" i="14"/>
  <c r="AO138" i="14"/>
  <c r="AN138" i="14"/>
  <c r="AM138" i="14"/>
  <c r="AL138" i="14"/>
  <c r="AT150" i="14"/>
  <c r="AS150" i="14"/>
  <c r="AR150" i="14"/>
  <c r="AQ150" i="14"/>
  <c r="AP150" i="14"/>
  <c r="AO150" i="14"/>
  <c r="AN150" i="14"/>
  <c r="AM150" i="14"/>
  <c r="AL150" i="14"/>
  <c r="AT168" i="14"/>
  <c r="AS168" i="14"/>
  <c r="AR168" i="14"/>
  <c r="AQ168" i="14"/>
  <c r="AP168" i="14"/>
  <c r="AO168" i="14"/>
  <c r="AN168" i="14"/>
  <c r="AM168" i="14"/>
  <c r="AL168" i="14"/>
  <c r="AI168" i="14"/>
  <c r="AT211" i="14"/>
  <c r="AS211" i="14"/>
  <c r="AR211" i="14"/>
  <c r="AQ211" i="14"/>
  <c r="AP211" i="14"/>
  <c r="AO211" i="14"/>
  <c r="AN211" i="14"/>
  <c r="AM211" i="14"/>
  <c r="AL211" i="14"/>
  <c r="AT219" i="14"/>
  <c r="AS219" i="14"/>
  <c r="AR219" i="14"/>
  <c r="AQ219" i="14"/>
  <c r="AP219" i="14"/>
  <c r="AO219" i="14"/>
  <c r="AN219" i="14"/>
  <c r="AM219" i="14"/>
  <c r="AL219" i="14"/>
  <c r="AT227" i="14"/>
  <c r="AS227" i="14"/>
  <c r="AR227" i="14"/>
  <c r="AQ227" i="14"/>
  <c r="AP227" i="14"/>
  <c r="AO227" i="14"/>
  <c r="AN227" i="14"/>
  <c r="AM227" i="14"/>
  <c r="AL227" i="14"/>
  <c r="AT34" i="14"/>
  <c r="AS34" i="14"/>
  <c r="AR34" i="14"/>
  <c r="AQ34" i="14"/>
  <c r="AP34" i="14"/>
  <c r="AO34" i="14"/>
  <c r="AN34" i="14"/>
  <c r="AM34" i="14"/>
  <c r="AL34" i="14"/>
  <c r="AT69" i="14"/>
  <c r="AS69" i="14"/>
  <c r="AR69" i="14"/>
  <c r="AQ69" i="14"/>
  <c r="AP69" i="14"/>
  <c r="AO69" i="14"/>
  <c r="AN69" i="14"/>
  <c r="AM69" i="14"/>
  <c r="AL69" i="14"/>
  <c r="AT137" i="14"/>
  <c r="AS137" i="14"/>
  <c r="AR137" i="14"/>
  <c r="AQ137" i="14"/>
  <c r="AP137" i="14"/>
  <c r="AO137" i="14"/>
  <c r="AN137" i="14"/>
  <c r="AM137" i="14"/>
  <c r="AL137" i="14"/>
  <c r="AT145" i="14"/>
  <c r="AS145" i="14"/>
  <c r="AR145" i="14"/>
  <c r="AQ145" i="14"/>
  <c r="AP145" i="14"/>
  <c r="AO145" i="14"/>
  <c r="AN145" i="14"/>
  <c r="AM145" i="14"/>
  <c r="AL145" i="14"/>
  <c r="AT153" i="14"/>
  <c r="AS153" i="14"/>
  <c r="AR153" i="14"/>
  <c r="AQ153" i="14"/>
  <c r="AP153" i="14"/>
  <c r="AO153" i="14"/>
  <c r="AN153" i="14"/>
  <c r="AM153" i="14"/>
  <c r="AL153" i="14"/>
  <c r="AT167" i="14"/>
  <c r="AS167" i="14"/>
  <c r="AR167" i="14"/>
  <c r="AQ167" i="14"/>
  <c r="AP167" i="14"/>
  <c r="AO167" i="14"/>
  <c r="AN167" i="14"/>
  <c r="AM167" i="14"/>
  <c r="AL167" i="14"/>
  <c r="AT179" i="14"/>
  <c r="AS179" i="14"/>
  <c r="AR179" i="14"/>
  <c r="AQ179" i="14"/>
  <c r="AP179" i="14"/>
  <c r="AO179" i="14"/>
  <c r="AN179" i="14"/>
  <c r="AM179" i="14"/>
  <c r="AL179" i="14"/>
  <c r="AT187" i="14"/>
  <c r="AS187" i="14"/>
  <c r="AR187" i="14"/>
  <c r="AQ187" i="14"/>
  <c r="AP187" i="14"/>
  <c r="AO187" i="14"/>
  <c r="AN187" i="14"/>
  <c r="AM187" i="14"/>
  <c r="AL187" i="14"/>
  <c r="AT195" i="14"/>
  <c r="AS195" i="14"/>
  <c r="AR195" i="14"/>
  <c r="AQ195" i="14"/>
  <c r="AP195" i="14"/>
  <c r="AO195" i="14"/>
  <c r="AN195" i="14"/>
  <c r="AM195" i="14"/>
  <c r="AL195" i="14"/>
  <c r="AT203" i="14"/>
  <c r="AS203" i="14"/>
  <c r="AR203" i="14"/>
  <c r="AQ203" i="14"/>
  <c r="AP203" i="14"/>
  <c r="AO203" i="14"/>
  <c r="AN203" i="14"/>
  <c r="AM203" i="14"/>
  <c r="AL203" i="14"/>
  <c r="AT108" i="14"/>
  <c r="AS108" i="14"/>
  <c r="AR108" i="14"/>
  <c r="AQ108" i="14"/>
  <c r="AP108" i="14"/>
  <c r="AO108" i="14"/>
  <c r="AN108" i="14"/>
  <c r="AM108" i="14"/>
  <c r="AL108" i="14"/>
  <c r="AT92" i="14"/>
  <c r="AS92" i="14"/>
  <c r="AR92" i="14"/>
  <c r="AQ92" i="14"/>
  <c r="AP92" i="14"/>
  <c r="AO92" i="14"/>
  <c r="AN92" i="14"/>
  <c r="AM92" i="14"/>
  <c r="AL92" i="14"/>
  <c r="AT76" i="14"/>
  <c r="AS76" i="14"/>
  <c r="AR76" i="14"/>
  <c r="AQ76" i="14"/>
  <c r="AP76" i="14"/>
  <c r="AO76" i="14"/>
  <c r="AN76" i="14"/>
  <c r="AM76" i="14"/>
  <c r="AL76" i="14"/>
  <c r="AJ76" i="14"/>
  <c r="BK54" i="14"/>
  <c r="BJ54" i="14"/>
  <c r="BI54" i="14"/>
  <c r="BH54" i="14"/>
  <c r="BG54" i="14"/>
  <c r="BF54" i="14"/>
  <c r="BE54" i="14"/>
  <c r="BD54" i="14"/>
  <c r="BC54" i="14"/>
  <c r="BK50" i="14"/>
  <c r="BJ50" i="14"/>
  <c r="BI50" i="14"/>
  <c r="BH50" i="14"/>
  <c r="BG50" i="14"/>
  <c r="BF50" i="14"/>
  <c r="BE50" i="14"/>
  <c r="BD50" i="14"/>
  <c r="BC50" i="14"/>
  <c r="BK46" i="14"/>
  <c r="BJ46" i="14"/>
  <c r="BI46" i="14"/>
  <c r="BH46" i="14"/>
  <c r="BG46" i="14"/>
  <c r="BF46" i="14"/>
  <c r="BE46" i="14"/>
  <c r="BD46" i="14"/>
  <c r="BC46" i="14"/>
  <c r="BK42" i="14"/>
  <c r="BJ42" i="14"/>
  <c r="BI42" i="14"/>
  <c r="BH42" i="14"/>
  <c r="BG42" i="14"/>
  <c r="BF42" i="14"/>
  <c r="BE42" i="14"/>
  <c r="BD42" i="14"/>
  <c r="BC42" i="14"/>
  <c r="BK38" i="14"/>
  <c r="BJ38" i="14"/>
  <c r="BI38" i="14"/>
  <c r="BH38" i="14"/>
  <c r="BG38" i="14"/>
  <c r="BF38" i="14"/>
  <c r="BE38" i="14"/>
  <c r="BD38" i="14"/>
  <c r="BC38" i="14"/>
  <c r="BK32" i="14"/>
  <c r="BJ32" i="14"/>
  <c r="BI32" i="14"/>
  <c r="BH32" i="14"/>
  <c r="BG32" i="14"/>
  <c r="BF32" i="14"/>
  <c r="BE32" i="14"/>
  <c r="BD32" i="14"/>
  <c r="BC32" i="14"/>
  <c r="BB32" i="14"/>
  <c r="BK24" i="14"/>
  <c r="BJ24" i="14"/>
  <c r="BI24" i="14"/>
  <c r="BH24" i="14"/>
  <c r="BG24" i="14"/>
  <c r="BF24" i="14"/>
  <c r="BE24" i="14"/>
  <c r="BD24" i="14"/>
  <c r="BC24" i="14"/>
  <c r="BB15" i="8"/>
  <c r="BA15" i="8"/>
  <c r="BB23" i="8"/>
  <c r="BA23" i="8"/>
  <c r="BK25" i="14"/>
  <c r="BJ25" i="14"/>
  <c r="BI25" i="14"/>
  <c r="BH25" i="14"/>
  <c r="BG25" i="14"/>
  <c r="BF25" i="14"/>
  <c r="BE25" i="14"/>
  <c r="BD25" i="14"/>
  <c r="BC25" i="14"/>
  <c r="BK14" i="14"/>
  <c r="BJ14" i="14"/>
  <c r="BI14" i="14"/>
  <c r="BH14" i="14"/>
  <c r="BG14" i="14"/>
  <c r="BF14" i="14"/>
  <c r="BE14" i="14"/>
  <c r="BD14" i="14"/>
  <c r="BC14" i="14"/>
  <c r="BA14" i="14"/>
  <c r="AT106" i="14"/>
  <c r="AS106" i="14"/>
  <c r="AR106" i="14"/>
  <c r="AQ106" i="14"/>
  <c r="AP106" i="14"/>
  <c r="AO106" i="14"/>
  <c r="AN106" i="14"/>
  <c r="AM106" i="14"/>
  <c r="AL106" i="14"/>
  <c r="AT90" i="14"/>
  <c r="AS90" i="14"/>
  <c r="AR90" i="14"/>
  <c r="AQ90" i="14"/>
  <c r="AP90" i="14"/>
  <c r="AO90" i="14"/>
  <c r="AN90" i="14"/>
  <c r="AM90" i="14"/>
  <c r="AL90" i="14"/>
  <c r="AT74" i="14"/>
  <c r="AS74" i="14"/>
  <c r="AR74" i="14"/>
  <c r="AQ74" i="14"/>
  <c r="AP74" i="14"/>
  <c r="AO74" i="14"/>
  <c r="AN74" i="14"/>
  <c r="AM74" i="14"/>
  <c r="AL74" i="14"/>
  <c r="BK34" i="14"/>
  <c r="BJ34" i="14"/>
  <c r="BI34" i="14"/>
  <c r="BH34" i="14"/>
  <c r="BG34" i="14"/>
  <c r="BF34" i="14"/>
  <c r="BE34" i="14"/>
  <c r="BD34" i="14"/>
  <c r="BC34" i="14"/>
  <c r="BK26" i="14"/>
  <c r="BJ26" i="14"/>
  <c r="BI26" i="14"/>
  <c r="BH26" i="14"/>
  <c r="BG26" i="14"/>
  <c r="BF26" i="14"/>
  <c r="BE26" i="14"/>
  <c r="BD26" i="14"/>
  <c r="BC26" i="14"/>
  <c r="BK18" i="14"/>
  <c r="BJ18" i="14"/>
  <c r="BI18" i="14"/>
  <c r="BH18" i="14"/>
  <c r="BG18" i="14"/>
  <c r="BF18" i="14"/>
  <c r="BE18" i="14"/>
  <c r="BD18" i="14"/>
  <c r="BC18" i="14"/>
  <c r="BK10" i="14"/>
  <c r="BJ10" i="14"/>
  <c r="BI10" i="14"/>
  <c r="BH10" i="14"/>
  <c r="BG10" i="14"/>
  <c r="BF10" i="14"/>
  <c r="BE10" i="14"/>
  <c r="BD10" i="14"/>
  <c r="BC10" i="14"/>
  <c r="I66" i="14"/>
  <c r="AT140" i="14"/>
  <c r="AS140" i="14"/>
  <c r="AR140" i="14"/>
  <c r="AQ140" i="14"/>
  <c r="AP140" i="14"/>
  <c r="AO140" i="14"/>
  <c r="AN140" i="14"/>
  <c r="AM140" i="14"/>
  <c r="AL140" i="14"/>
  <c r="AT126" i="14"/>
  <c r="AS126" i="14"/>
  <c r="AR126" i="14"/>
  <c r="AQ126" i="14"/>
  <c r="AP126" i="14"/>
  <c r="AO126" i="14"/>
  <c r="AN126" i="14"/>
  <c r="AM126" i="14"/>
  <c r="AL126" i="14"/>
  <c r="AT136" i="14"/>
  <c r="AS136" i="14"/>
  <c r="AR136" i="14"/>
  <c r="AQ136" i="14"/>
  <c r="AP136" i="14"/>
  <c r="AO136" i="14"/>
  <c r="AN136" i="14"/>
  <c r="AM136" i="14"/>
  <c r="AL136" i="14"/>
  <c r="N54" i="10"/>
  <c r="N61" i="10"/>
  <c r="N40" i="10"/>
  <c r="N95" i="10"/>
  <c r="N102" i="10"/>
  <c r="N58" i="10"/>
  <c r="I65" i="10"/>
  <c r="N37" i="10"/>
  <c r="I83" i="10"/>
  <c r="N59" i="10"/>
  <c r="I75" i="10"/>
  <c r="N36" i="10"/>
  <c r="N52" i="10"/>
  <c r="N116" i="10"/>
  <c r="N41" i="10"/>
  <c r="AA3" i="11"/>
  <c r="AA5" i="11"/>
  <c r="AJ14" i="11"/>
  <c r="AB3" i="11"/>
  <c r="AB5" i="11"/>
  <c r="AG16" i="11"/>
  <c r="AI13" i="11"/>
  <c r="J83" i="11"/>
  <c r="J99" i="11"/>
  <c r="J147" i="11"/>
  <c r="K163" i="11"/>
  <c r="K179" i="11"/>
  <c r="K185" i="11"/>
  <c r="K195" i="11"/>
  <c r="K201" i="11"/>
  <c r="K211" i="11"/>
  <c r="K217" i="11"/>
  <c r="K227" i="11"/>
  <c r="K233" i="11"/>
  <c r="J66" i="11"/>
  <c r="J82" i="11"/>
  <c r="J98" i="11"/>
  <c r="J114" i="11"/>
  <c r="J130" i="11"/>
  <c r="J146" i="11"/>
  <c r="K213" i="11"/>
  <c r="K223" i="11"/>
  <c r="AE648" i="8"/>
  <c r="AD648" i="8"/>
  <c r="N648" i="8"/>
  <c r="AB648" i="8"/>
  <c r="AE664" i="8"/>
  <c r="AD664" i="8"/>
  <c r="N664" i="8"/>
  <c r="AB664" i="8"/>
  <c r="AE680" i="8"/>
  <c r="AD680" i="8"/>
  <c r="N680" i="8"/>
  <c r="AB680" i="8"/>
  <c r="AE696" i="8"/>
  <c r="AD696" i="8"/>
  <c r="N696" i="8"/>
  <c r="AB696" i="8"/>
  <c r="AE712" i="8"/>
  <c r="AD712" i="8"/>
  <c r="N712" i="8"/>
  <c r="AB712" i="8"/>
  <c r="AE728" i="8"/>
  <c r="AD728" i="8"/>
  <c r="N728" i="8"/>
  <c r="AB728" i="8"/>
  <c r="J53" i="11"/>
  <c r="J54" i="11"/>
  <c r="K190" i="11"/>
  <c r="K206" i="11"/>
  <c r="K222" i="11"/>
  <c r="K186" i="11"/>
  <c r="K221" i="11"/>
  <c r="K231" i="11"/>
  <c r="I106" i="7"/>
  <c r="N122" i="7"/>
  <c r="N138" i="7"/>
  <c r="N24" i="7"/>
  <c r="N116" i="7"/>
  <c r="N132" i="7"/>
  <c r="N148" i="7"/>
  <c r="N54" i="5"/>
  <c r="I70" i="5"/>
  <c r="U101" i="5"/>
  <c r="U107" i="5"/>
  <c r="G107" i="5"/>
  <c r="U115" i="5"/>
  <c r="G115" i="5"/>
  <c r="U123" i="5"/>
  <c r="G123" i="5"/>
  <c r="U131" i="5"/>
  <c r="G131" i="5"/>
  <c r="U139" i="5"/>
  <c r="G139" i="5"/>
  <c r="U147" i="5"/>
  <c r="G147" i="5"/>
  <c r="U155" i="5"/>
  <c r="G155" i="5"/>
  <c r="G162" i="5"/>
  <c r="G169" i="5"/>
  <c r="U169" i="5"/>
  <c r="U176" i="5"/>
  <c r="G176" i="5"/>
  <c r="I215" i="7"/>
  <c r="I177" i="5"/>
  <c r="I185" i="5"/>
  <c r="I193" i="5"/>
  <c r="I201" i="5"/>
  <c r="K577" i="1"/>
  <c r="N88" i="7"/>
  <c r="N134" i="5"/>
  <c r="I160" i="7"/>
  <c r="I164" i="7"/>
  <c r="I172" i="7"/>
  <c r="I174" i="7"/>
  <c r="I178" i="7"/>
  <c r="I200" i="7"/>
  <c r="I104" i="5"/>
  <c r="N136" i="5"/>
  <c r="N89" i="7"/>
  <c r="AE709" i="8"/>
  <c r="G58" i="4"/>
  <c r="G74" i="4"/>
  <c r="G291" i="4"/>
  <c r="G307" i="4"/>
  <c r="G323" i="4"/>
  <c r="G339" i="4"/>
  <c r="G92" i="4"/>
  <c r="G100" i="4"/>
  <c r="G108" i="4"/>
  <c r="G116" i="4"/>
  <c r="G124" i="4"/>
  <c r="G132" i="4"/>
  <c r="G140" i="4"/>
  <c r="G148" i="4"/>
  <c r="G156" i="4"/>
  <c r="G164" i="4"/>
  <c r="G172" i="4"/>
  <c r="G180" i="4"/>
  <c r="G188" i="4"/>
  <c r="G196" i="4"/>
  <c r="G204" i="4"/>
  <c r="G212" i="4"/>
  <c r="G220" i="4"/>
  <c r="G228" i="4"/>
  <c r="G236" i="4"/>
  <c r="G244" i="4"/>
  <c r="G252" i="4"/>
  <c r="G260" i="4"/>
  <c r="G268" i="4"/>
  <c r="G280" i="4"/>
  <c r="G296" i="4"/>
  <c r="G312" i="4"/>
  <c r="G328" i="4"/>
  <c r="G344" i="4"/>
  <c r="G360" i="4"/>
  <c r="G376" i="4"/>
  <c r="G277" i="4"/>
  <c r="G293" i="4"/>
  <c r="G309" i="4"/>
  <c r="G325" i="4"/>
  <c r="G341" i="4"/>
  <c r="G357" i="4"/>
  <c r="G373" i="4"/>
  <c r="G85" i="4"/>
  <c r="G93" i="4"/>
  <c r="G101" i="4"/>
  <c r="G109" i="4"/>
  <c r="G117" i="4"/>
  <c r="G125" i="4"/>
  <c r="G133" i="4"/>
  <c r="G141" i="4"/>
  <c r="G149" i="4"/>
  <c r="G157" i="4"/>
  <c r="G165" i="4"/>
  <c r="G173" i="4"/>
  <c r="G181" i="4"/>
  <c r="G189" i="4"/>
  <c r="G197" i="4"/>
  <c r="G205" i="4"/>
  <c r="G213" i="4"/>
  <c r="G221" i="4"/>
  <c r="G229" i="4"/>
  <c r="G237" i="4"/>
  <c r="G245" i="4"/>
  <c r="G253" i="4"/>
  <c r="G261" i="4"/>
  <c r="G269" i="4"/>
  <c r="G413" i="4"/>
  <c r="G421" i="4"/>
  <c r="G429" i="4"/>
  <c r="G437" i="4"/>
  <c r="G445" i="4"/>
  <c r="G453" i="4"/>
  <c r="G282" i="4"/>
  <c r="G298" i="4"/>
  <c r="G314" i="4"/>
  <c r="G330" i="4"/>
  <c r="G346" i="4"/>
  <c r="G362" i="4"/>
  <c r="G378" i="4"/>
  <c r="AT116" i="14"/>
  <c r="AS116" i="14"/>
  <c r="AR116" i="14"/>
  <c r="AQ116" i="14"/>
  <c r="AP116" i="14"/>
  <c r="AO116" i="14"/>
  <c r="AN116" i="14"/>
  <c r="AM116" i="14"/>
  <c r="AL116" i="14"/>
  <c r="AT100" i="14"/>
  <c r="AS100" i="14"/>
  <c r="AR100" i="14"/>
  <c r="AQ100" i="14"/>
  <c r="AP100" i="14"/>
  <c r="AO100" i="14"/>
  <c r="AN100" i="14"/>
  <c r="AM100" i="14"/>
  <c r="AL100" i="14"/>
  <c r="AT84" i="14"/>
  <c r="AS84" i="14"/>
  <c r="AR84" i="14"/>
  <c r="AQ84" i="14"/>
  <c r="AP84" i="14"/>
  <c r="AO84" i="14"/>
  <c r="AN84" i="14"/>
  <c r="AM84" i="14"/>
  <c r="AL84" i="14"/>
  <c r="AT62" i="14"/>
  <c r="AS62" i="14"/>
  <c r="AR62" i="14"/>
  <c r="AQ62" i="14"/>
  <c r="AP62" i="14"/>
  <c r="AO62" i="14"/>
  <c r="AN62" i="14"/>
  <c r="AM62" i="14"/>
  <c r="AL62" i="14"/>
  <c r="AK62" i="14"/>
  <c r="BK52" i="14"/>
  <c r="BJ52" i="14"/>
  <c r="BI52" i="14"/>
  <c r="BH52" i="14"/>
  <c r="BG52" i="14"/>
  <c r="BF52" i="14"/>
  <c r="BE52" i="14"/>
  <c r="BD52" i="14"/>
  <c r="BC52" i="14"/>
  <c r="BK48" i="14"/>
  <c r="BJ48" i="14"/>
  <c r="BI48" i="14"/>
  <c r="BH48" i="14"/>
  <c r="BG48" i="14"/>
  <c r="BF48" i="14"/>
  <c r="BE48" i="14"/>
  <c r="BD48" i="14"/>
  <c r="BC48" i="14"/>
  <c r="BK44" i="14"/>
  <c r="BJ44" i="14"/>
  <c r="BI44" i="14"/>
  <c r="BH44" i="14"/>
  <c r="BG44" i="14"/>
  <c r="BF44" i="14"/>
  <c r="BE44" i="14"/>
  <c r="BD44" i="14"/>
  <c r="BC44" i="14"/>
  <c r="BK40" i="14"/>
  <c r="BJ40" i="14"/>
  <c r="BI40" i="14"/>
  <c r="BH40" i="14"/>
  <c r="BG40" i="14"/>
  <c r="BF40" i="14"/>
  <c r="BE40" i="14"/>
  <c r="BD40" i="14"/>
  <c r="BC40" i="14"/>
  <c r="BK36" i="14"/>
  <c r="BJ36" i="14"/>
  <c r="BI36" i="14"/>
  <c r="BH36" i="14"/>
  <c r="BG36" i="14"/>
  <c r="BF36" i="14"/>
  <c r="BE36" i="14"/>
  <c r="BD36" i="14"/>
  <c r="BC36" i="14"/>
  <c r="BK28" i="14"/>
  <c r="BJ28" i="14"/>
  <c r="BI28" i="14"/>
  <c r="BH28" i="14"/>
  <c r="BG28" i="14"/>
  <c r="BF28" i="14"/>
  <c r="BE28" i="14"/>
  <c r="BD28" i="14"/>
  <c r="BC28" i="14"/>
  <c r="BA28" i="14"/>
  <c r="BK20" i="14"/>
  <c r="BJ20" i="14"/>
  <c r="BI20" i="14"/>
  <c r="BH20" i="14"/>
  <c r="BG20" i="14"/>
  <c r="BF20" i="14"/>
  <c r="BE20" i="14"/>
  <c r="BD20" i="14"/>
  <c r="BC20" i="14"/>
  <c r="BK3" i="14"/>
  <c r="BJ3" i="14"/>
  <c r="BI3" i="14"/>
  <c r="BH3" i="14"/>
  <c r="BG3" i="14"/>
  <c r="BF3" i="14"/>
  <c r="BE3" i="14"/>
  <c r="BD3" i="14"/>
  <c r="BC3" i="14"/>
  <c r="AT117" i="14"/>
  <c r="AS117" i="14"/>
  <c r="AR117" i="14"/>
  <c r="AQ117" i="14"/>
  <c r="AP117" i="14"/>
  <c r="AO117" i="14"/>
  <c r="AN117" i="14"/>
  <c r="AM117" i="14"/>
  <c r="AL117" i="14"/>
  <c r="AT101" i="14"/>
  <c r="AS101" i="14"/>
  <c r="AR101" i="14"/>
  <c r="AQ101" i="14"/>
  <c r="AP101" i="14"/>
  <c r="AO101" i="14"/>
  <c r="AN101" i="14"/>
  <c r="AM101" i="14"/>
  <c r="AL101" i="14"/>
  <c r="AT85" i="14"/>
  <c r="AS85" i="14"/>
  <c r="AR85" i="14"/>
  <c r="AQ85" i="14"/>
  <c r="AP85" i="14"/>
  <c r="AO85" i="14"/>
  <c r="AN85" i="14"/>
  <c r="AM85" i="14"/>
  <c r="AL85" i="14"/>
  <c r="AT70" i="14"/>
  <c r="AS70" i="14"/>
  <c r="AR70" i="14"/>
  <c r="AQ70" i="14"/>
  <c r="AP70" i="14"/>
  <c r="AO70" i="14"/>
  <c r="AN70" i="14"/>
  <c r="AM70" i="14"/>
  <c r="AL70" i="14"/>
  <c r="AT59" i="14"/>
  <c r="AS59" i="14"/>
  <c r="AR59" i="14"/>
  <c r="AQ59" i="14"/>
  <c r="AP59" i="14"/>
  <c r="AO59" i="14"/>
  <c r="AN59" i="14"/>
  <c r="AM59" i="14"/>
  <c r="AL59" i="14"/>
  <c r="AT52" i="14"/>
  <c r="AS52" i="14"/>
  <c r="AR52" i="14"/>
  <c r="AQ52" i="14"/>
  <c r="AP52" i="14"/>
  <c r="AO52" i="14"/>
  <c r="AN52" i="14"/>
  <c r="AM52" i="14"/>
  <c r="AL52" i="14"/>
  <c r="AT48" i="14"/>
  <c r="AS48" i="14"/>
  <c r="AR48" i="14"/>
  <c r="AQ48" i="14"/>
  <c r="AP48" i="14"/>
  <c r="AO48" i="14"/>
  <c r="AN48" i="14"/>
  <c r="AM48" i="14"/>
  <c r="AL48" i="14"/>
  <c r="AT44" i="14"/>
  <c r="AS44" i="14"/>
  <c r="AR44" i="14"/>
  <c r="AQ44" i="14"/>
  <c r="AP44" i="14"/>
  <c r="AO44" i="14"/>
  <c r="AN44" i="14"/>
  <c r="AM44" i="14"/>
  <c r="AL44" i="14"/>
  <c r="AT40" i="14"/>
  <c r="AS40" i="14"/>
  <c r="AR40" i="14"/>
  <c r="AQ40" i="14"/>
  <c r="AP40" i="14"/>
  <c r="AO40" i="14"/>
  <c r="AN40" i="14"/>
  <c r="AM40" i="14"/>
  <c r="AL40" i="14"/>
  <c r="AT36" i="14"/>
  <c r="AS36" i="14"/>
  <c r="AR36" i="14"/>
  <c r="AQ36" i="14"/>
  <c r="AP36" i="14"/>
  <c r="AO36" i="14"/>
  <c r="AN36" i="14"/>
  <c r="AM36" i="14"/>
  <c r="AL36" i="14"/>
  <c r="AT28" i="14"/>
  <c r="AS28" i="14"/>
  <c r="AR28" i="14"/>
  <c r="AQ28" i="14"/>
  <c r="AP28" i="14"/>
  <c r="AO28" i="14"/>
  <c r="AN28" i="14"/>
  <c r="AM28" i="14"/>
  <c r="AL28" i="14"/>
  <c r="BK15" i="14"/>
  <c r="BJ15" i="14"/>
  <c r="BI15" i="14"/>
  <c r="BH15" i="14"/>
  <c r="BG15" i="14"/>
  <c r="BF15" i="14"/>
  <c r="BE15" i="14"/>
  <c r="BD15" i="14"/>
  <c r="BC15" i="14"/>
  <c r="AT110" i="14"/>
  <c r="AS110" i="14"/>
  <c r="AR110" i="14"/>
  <c r="AQ110" i="14"/>
  <c r="AP110" i="14"/>
  <c r="AO110" i="14"/>
  <c r="AN110" i="14"/>
  <c r="AM110" i="14"/>
  <c r="AL110" i="14"/>
  <c r="AT94" i="14"/>
  <c r="AS94" i="14"/>
  <c r="AR94" i="14"/>
  <c r="AQ94" i="14"/>
  <c r="AP94" i="14"/>
  <c r="AO94" i="14"/>
  <c r="AN94" i="14"/>
  <c r="AM94" i="14"/>
  <c r="AL94" i="14"/>
  <c r="AT78" i="14"/>
  <c r="AS78" i="14"/>
  <c r="AR78" i="14"/>
  <c r="AQ78" i="14"/>
  <c r="AP78" i="14"/>
  <c r="AO78" i="14"/>
  <c r="AN78" i="14"/>
  <c r="AM78" i="14"/>
  <c r="AL78" i="14"/>
  <c r="AT56" i="14"/>
  <c r="AS56" i="14"/>
  <c r="AR56" i="14"/>
  <c r="AQ56" i="14"/>
  <c r="AP56" i="14"/>
  <c r="AO56" i="14"/>
  <c r="AN56" i="14"/>
  <c r="AM56" i="14"/>
  <c r="AL56" i="14"/>
  <c r="AT29" i="14"/>
  <c r="AS29" i="14"/>
  <c r="AR29" i="14"/>
  <c r="AQ29" i="14"/>
  <c r="AP29" i="14"/>
  <c r="AO29" i="14"/>
  <c r="AN29" i="14"/>
  <c r="AM29" i="14"/>
  <c r="AL29" i="14"/>
  <c r="AT21" i="14"/>
  <c r="AS21" i="14"/>
  <c r="AR21" i="14"/>
  <c r="AQ21" i="14"/>
  <c r="AP21" i="14"/>
  <c r="AO21" i="14"/>
  <c r="AN21" i="14"/>
  <c r="AM21" i="14"/>
  <c r="AL21" i="14"/>
  <c r="BK2" i="14"/>
  <c r="BJ2" i="14"/>
  <c r="BI2" i="14"/>
  <c r="BH2" i="14"/>
  <c r="BG2" i="14"/>
  <c r="BF2" i="14"/>
  <c r="BE2" i="14"/>
  <c r="BD2" i="14"/>
  <c r="BC2" i="14"/>
  <c r="AT132" i="14"/>
  <c r="AS132" i="14"/>
  <c r="AR132" i="14"/>
  <c r="AQ132" i="14"/>
  <c r="AP132" i="14"/>
  <c r="AO132" i="14"/>
  <c r="AN132" i="14"/>
  <c r="AM132" i="14"/>
  <c r="AL132" i="14"/>
  <c r="AT173" i="14"/>
  <c r="AS173" i="14"/>
  <c r="AR173" i="14"/>
  <c r="AQ173" i="14"/>
  <c r="AP173" i="14"/>
  <c r="AO173" i="14"/>
  <c r="AN173" i="14"/>
  <c r="AM173" i="14"/>
  <c r="AL173" i="14"/>
  <c r="N33" i="10"/>
  <c r="N113" i="10"/>
  <c r="I120" i="10"/>
  <c r="N56" i="10"/>
  <c r="N21" i="10"/>
  <c r="N35" i="10"/>
  <c r="N51" i="10"/>
  <c r="N99" i="10"/>
  <c r="N77" i="10"/>
  <c r="N111" i="10"/>
  <c r="I64" i="10"/>
  <c r="N29" i="10"/>
  <c r="N45" i="10"/>
  <c r="I91" i="10"/>
  <c r="N70" i="10"/>
  <c r="N103" i="10"/>
  <c r="N23" i="10"/>
  <c r="N30" i="10"/>
  <c r="N78" i="10"/>
  <c r="I85" i="10"/>
  <c r="N32" i="10"/>
  <c r="I121" i="10"/>
  <c r="J70" i="11"/>
  <c r="J86" i="11"/>
  <c r="J102" i="11"/>
  <c r="J134" i="11"/>
  <c r="J150" i="11"/>
  <c r="K166" i="11"/>
  <c r="AD642" i="8"/>
  <c r="N642" i="8"/>
  <c r="AB642" i="8"/>
  <c r="AE642" i="8"/>
  <c r="AD658" i="8"/>
  <c r="N658" i="8"/>
  <c r="AB658" i="8"/>
  <c r="AE658" i="8"/>
  <c r="AD674" i="8"/>
  <c r="N674" i="8"/>
  <c r="AB674" i="8"/>
  <c r="AE674" i="8"/>
  <c r="AD690" i="8"/>
  <c r="N690" i="8"/>
  <c r="AB690" i="8"/>
  <c r="AE690" i="8"/>
  <c r="AD706" i="8"/>
  <c r="N706" i="8"/>
  <c r="AB706" i="8"/>
  <c r="AE706" i="8"/>
  <c r="AD722" i="8"/>
  <c r="N722" i="8"/>
  <c r="AB722" i="8"/>
  <c r="AE722" i="8"/>
  <c r="K197" i="11"/>
  <c r="K207" i="11"/>
  <c r="K226" i="11"/>
  <c r="J65" i="11"/>
  <c r="J81" i="11"/>
  <c r="J97" i="11"/>
  <c r="J113" i="11"/>
  <c r="J129" i="11"/>
  <c r="J145" i="11"/>
  <c r="K161" i="11"/>
  <c r="K171" i="11"/>
  <c r="K177" i="11"/>
  <c r="AD638" i="8"/>
  <c r="AE638" i="8"/>
  <c r="N638" i="8"/>
  <c r="AB638" i="8"/>
  <c r="AD654" i="8"/>
  <c r="AE654" i="8"/>
  <c r="N654" i="8"/>
  <c r="AB654" i="8"/>
  <c r="AD670" i="8"/>
  <c r="AE670" i="8"/>
  <c r="N670" i="8"/>
  <c r="AB670" i="8"/>
  <c r="AD686" i="8"/>
  <c r="AE686" i="8"/>
  <c r="N686" i="8"/>
  <c r="AB686" i="8"/>
  <c r="AD702" i="8"/>
  <c r="AE702" i="8"/>
  <c r="N702" i="8"/>
  <c r="AB702" i="8"/>
  <c r="AD718" i="8"/>
  <c r="AE718" i="8"/>
  <c r="N718" i="8"/>
  <c r="AB718" i="8"/>
  <c r="N22" i="7"/>
  <c r="J58" i="11"/>
  <c r="J74" i="11"/>
  <c r="J90" i="11"/>
  <c r="J106" i="11"/>
  <c r="J122" i="11"/>
  <c r="J138" i="11"/>
  <c r="J154" i="11"/>
  <c r="K170" i="11"/>
  <c r="K205" i="11"/>
  <c r="K215" i="11"/>
  <c r="K234" i="11"/>
  <c r="AD644" i="8"/>
  <c r="N644" i="8"/>
  <c r="AE644" i="8"/>
  <c r="AB644" i="8"/>
  <c r="AD660" i="8"/>
  <c r="N660" i="8"/>
  <c r="AE660" i="8"/>
  <c r="AB660" i="8"/>
  <c r="AD676" i="8"/>
  <c r="N676" i="8"/>
  <c r="AE676" i="8"/>
  <c r="AB676" i="8"/>
  <c r="AD692" i="8"/>
  <c r="N692" i="8"/>
  <c r="AE692" i="8"/>
  <c r="AB692" i="8"/>
  <c r="AD724" i="8"/>
  <c r="N724" i="8"/>
  <c r="AE724" i="8"/>
  <c r="AB724" i="8"/>
  <c r="H71" i="7"/>
  <c r="N87" i="7"/>
  <c r="N118" i="7"/>
  <c r="N134" i="7"/>
  <c r="N150" i="7"/>
  <c r="N32" i="7"/>
  <c r="N55" i="7"/>
  <c r="N79" i="7"/>
  <c r="I112" i="7"/>
  <c r="N128" i="7"/>
  <c r="N144" i="7"/>
  <c r="G44" i="5"/>
  <c r="U44" i="5"/>
  <c r="G52" i="5"/>
  <c r="U52" i="5"/>
  <c r="G60" i="5"/>
  <c r="U60" i="5"/>
  <c r="G68" i="5"/>
  <c r="U68" i="5"/>
  <c r="G76" i="5"/>
  <c r="U76" i="5"/>
  <c r="G84" i="5"/>
  <c r="U84" i="5"/>
  <c r="G92" i="5"/>
  <c r="U92" i="5"/>
  <c r="I157" i="7"/>
  <c r="I165" i="7"/>
  <c r="I65" i="7"/>
  <c r="N109" i="7"/>
  <c r="N125" i="7"/>
  <c r="N141" i="7"/>
  <c r="I162" i="7"/>
  <c r="I170" i="7"/>
  <c r="I184" i="7"/>
  <c r="H420" i="4"/>
  <c r="G420" i="4"/>
  <c r="H428" i="4"/>
  <c r="G428" i="4"/>
  <c r="H436" i="4"/>
  <c r="G436" i="4"/>
  <c r="H444" i="4"/>
  <c r="G444" i="4"/>
  <c r="H452" i="4"/>
  <c r="G452" i="4"/>
  <c r="I64" i="7"/>
  <c r="N24" i="5"/>
  <c r="AE637" i="8"/>
  <c r="AE669" i="8"/>
  <c r="G54" i="4"/>
  <c r="G70" i="4"/>
  <c r="G279" i="4"/>
  <c r="G343" i="4"/>
  <c r="G359" i="4"/>
  <c r="G375" i="4"/>
  <c r="G90" i="4"/>
  <c r="G98" i="4"/>
  <c r="G106" i="4"/>
  <c r="G114" i="4"/>
  <c r="G122" i="4"/>
  <c r="G130" i="4"/>
  <c r="G138" i="4"/>
  <c r="G146" i="4"/>
  <c r="G154" i="4"/>
  <c r="G162" i="4"/>
  <c r="G170" i="4"/>
  <c r="G178" i="4"/>
  <c r="G186" i="4"/>
  <c r="G194" i="4"/>
  <c r="G202" i="4"/>
  <c r="G210" i="4"/>
  <c r="G218" i="4"/>
  <c r="G226" i="4"/>
  <c r="G234" i="4"/>
  <c r="G242" i="4"/>
  <c r="G250" i="4"/>
  <c r="G258" i="4"/>
  <c r="G266" i="4"/>
  <c r="G274" i="4"/>
  <c r="G385" i="4"/>
  <c r="G393" i="4"/>
  <c r="G401" i="4"/>
  <c r="G409" i="4"/>
  <c r="G91" i="4"/>
  <c r="G99" i="4"/>
  <c r="G107" i="4"/>
  <c r="G115" i="4"/>
  <c r="G123" i="4"/>
  <c r="G131" i="4"/>
  <c r="G139" i="4"/>
  <c r="G147" i="4"/>
  <c r="G155" i="4"/>
  <c r="G163" i="4"/>
  <c r="G171" i="4"/>
  <c r="G179" i="4"/>
  <c r="G187" i="4"/>
  <c r="G195" i="4"/>
  <c r="G203" i="4"/>
  <c r="G211" i="4"/>
  <c r="G219" i="4"/>
  <c r="G227" i="4"/>
  <c r="G235" i="4"/>
  <c r="G243" i="4"/>
  <c r="G251" i="4"/>
  <c r="G259" i="4"/>
  <c r="G267" i="4"/>
  <c r="G275" i="4"/>
  <c r="AT120" i="14"/>
  <c r="AS120" i="14"/>
  <c r="AR120" i="14"/>
  <c r="AQ120" i="14"/>
  <c r="AP120" i="14"/>
  <c r="AO120" i="14"/>
  <c r="AN120" i="14"/>
  <c r="AM120" i="14"/>
  <c r="AL120" i="14"/>
  <c r="AT104" i="14"/>
  <c r="AS104" i="14"/>
  <c r="AR104" i="14"/>
  <c r="AQ104" i="14"/>
  <c r="AP104" i="14"/>
  <c r="AO104" i="14"/>
  <c r="AN104" i="14"/>
  <c r="AM104" i="14"/>
  <c r="AL104" i="14"/>
  <c r="AT88" i="14"/>
  <c r="AS88" i="14"/>
  <c r="AR88" i="14"/>
  <c r="AQ88" i="14"/>
  <c r="AP88" i="14"/>
  <c r="AO88" i="14"/>
  <c r="AN88" i="14"/>
  <c r="AM88" i="14"/>
  <c r="AL88" i="14"/>
  <c r="AT72" i="14"/>
  <c r="AS72" i="14"/>
  <c r="AR72" i="14"/>
  <c r="AQ72" i="14"/>
  <c r="AP72" i="14"/>
  <c r="AO72" i="14"/>
  <c r="AN72" i="14"/>
  <c r="AM72" i="14"/>
  <c r="AL72" i="14"/>
  <c r="BK53" i="14"/>
  <c r="BJ53" i="14"/>
  <c r="BI53" i="14"/>
  <c r="BH53" i="14"/>
  <c r="BG53" i="14"/>
  <c r="BF53" i="14"/>
  <c r="BE53" i="14"/>
  <c r="BD53" i="14"/>
  <c r="BC53" i="14"/>
  <c r="BK49" i="14"/>
  <c r="BJ49" i="14"/>
  <c r="BI49" i="14"/>
  <c r="BH49" i="14"/>
  <c r="BG49" i="14"/>
  <c r="BF49" i="14"/>
  <c r="BE49" i="14"/>
  <c r="BD49" i="14"/>
  <c r="BC49" i="14"/>
  <c r="BK45" i="14"/>
  <c r="BJ45" i="14"/>
  <c r="BI45" i="14"/>
  <c r="BH45" i="14"/>
  <c r="BG45" i="14"/>
  <c r="BF45" i="14"/>
  <c r="BE45" i="14"/>
  <c r="BD45" i="14"/>
  <c r="BC45" i="14"/>
  <c r="BK41" i="14"/>
  <c r="BJ41" i="14"/>
  <c r="BI41" i="14"/>
  <c r="BH41" i="14"/>
  <c r="BG41" i="14"/>
  <c r="BF41" i="14"/>
  <c r="BE41" i="14"/>
  <c r="BD41" i="14"/>
  <c r="BC41" i="14"/>
  <c r="BK37" i="14"/>
  <c r="BJ37" i="14"/>
  <c r="BI37" i="14"/>
  <c r="BH37" i="14"/>
  <c r="BG37" i="14"/>
  <c r="BF37" i="14"/>
  <c r="BE37" i="14"/>
  <c r="BD37" i="14"/>
  <c r="BC37" i="14"/>
  <c r="AT31" i="14"/>
  <c r="AS31" i="14"/>
  <c r="AR31" i="14"/>
  <c r="AQ31" i="14"/>
  <c r="AP31" i="14"/>
  <c r="AO31" i="14"/>
  <c r="AN31" i="14"/>
  <c r="AM31" i="14"/>
  <c r="AL31" i="14"/>
  <c r="AK31" i="14"/>
  <c r="AT23" i="14"/>
  <c r="AS23" i="14"/>
  <c r="AR23" i="14"/>
  <c r="AQ23" i="14"/>
  <c r="AP23" i="14"/>
  <c r="AO23" i="14"/>
  <c r="AN23" i="14"/>
  <c r="AM23" i="14"/>
  <c r="AL23" i="14"/>
  <c r="BK7" i="14"/>
  <c r="BJ7" i="14"/>
  <c r="BI7" i="14"/>
  <c r="BH7" i="14"/>
  <c r="BG7" i="14"/>
  <c r="BF7" i="14"/>
  <c r="BE7" i="14"/>
  <c r="BD7" i="14"/>
  <c r="BC7" i="14"/>
  <c r="AT121" i="14"/>
  <c r="AS121" i="14"/>
  <c r="AR121" i="14"/>
  <c r="AQ121" i="14"/>
  <c r="AP121" i="14"/>
  <c r="AO121" i="14"/>
  <c r="AN121" i="14"/>
  <c r="AM121" i="14"/>
  <c r="AL121" i="14"/>
  <c r="AT105" i="14"/>
  <c r="AS105" i="14"/>
  <c r="AR105" i="14"/>
  <c r="AQ105" i="14"/>
  <c r="AP105" i="14"/>
  <c r="AO105" i="14"/>
  <c r="AN105" i="14"/>
  <c r="AM105" i="14"/>
  <c r="AL105" i="14"/>
  <c r="AT89" i="14"/>
  <c r="AS89" i="14"/>
  <c r="AR89" i="14"/>
  <c r="AQ89" i="14"/>
  <c r="AP89" i="14"/>
  <c r="AO89" i="14"/>
  <c r="AN89" i="14"/>
  <c r="AM89" i="14"/>
  <c r="AL89" i="14"/>
  <c r="AT73" i="14"/>
  <c r="AS73" i="14"/>
  <c r="AR73" i="14"/>
  <c r="AQ73" i="14"/>
  <c r="AP73" i="14"/>
  <c r="AO73" i="14"/>
  <c r="AN73" i="14"/>
  <c r="AM73" i="14"/>
  <c r="AL73" i="14"/>
  <c r="AT63" i="14"/>
  <c r="AS63" i="14"/>
  <c r="AR63" i="14"/>
  <c r="AQ63" i="14"/>
  <c r="AP63" i="14"/>
  <c r="AO63" i="14"/>
  <c r="AN63" i="14"/>
  <c r="AM63" i="14"/>
  <c r="AL63" i="14"/>
  <c r="AT53" i="14"/>
  <c r="AS53" i="14"/>
  <c r="AR53" i="14"/>
  <c r="AQ53" i="14"/>
  <c r="AP53" i="14"/>
  <c r="AO53" i="14"/>
  <c r="AN53" i="14"/>
  <c r="AM53" i="14"/>
  <c r="AL53" i="14"/>
  <c r="AT49" i="14"/>
  <c r="AS49" i="14"/>
  <c r="AR49" i="14"/>
  <c r="AQ49" i="14"/>
  <c r="AP49" i="14"/>
  <c r="AO49" i="14"/>
  <c r="AN49" i="14"/>
  <c r="AM49" i="14"/>
  <c r="AL49" i="14"/>
  <c r="AT45" i="14"/>
  <c r="AS45" i="14"/>
  <c r="AR45" i="14"/>
  <c r="AQ45" i="14"/>
  <c r="AP45" i="14"/>
  <c r="AO45" i="14"/>
  <c r="AN45" i="14"/>
  <c r="AM45" i="14"/>
  <c r="AL45" i="14"/>
  <c r="AT41" i="14"/>
  <c r="AS41" i="14"/>
  <c r="AR41" i="14"/>
  <c r="AQ41" i="14"/>
  <c r="AP41" i="14"/>
  <c r="AO41" i="14"/>
  <c r="AN41" i="14"/>
  <c r="AM41" i="14"/>
  <c r="AL41" i="14"/>
  <c r="AJ41" i="14"/>
  <c r="AT37" i="14"/>
  <c r="AS37" i="14"/>
  <c r="AR37" i="14"/>
  <c r="AQ37" i="14"/>
  <c r="AP37" i="14"/>
  <c r="AO37" i="14"/>
  <c r="AN37" i="14"/>
  <c r="AM37" i="14"/>
  <c r="AL37" i="14"/>
  <c r="BK29" i="14"/>
  <c r="BJ29" i="14"/>
  <c r="BI29" i="14"/>
  <c r="BH29" i="14"/>
  <c r="BG29" i="14"/>
  <c r="BF29" i="14"/>
  <c r="BE29" i="14"/>
  <c r="BD29" i="14"/>
  <c r="BC29" i="14"/>
  <c r="BK21" i="14"/>
  <c r="BJ21" i="14"/>
  <c r="BI21" i="14"/>
  <c r="BH21" i="14"/>
  <c r="BG21" i="14"/>
  <c r="BF21" i="14"/>
  <c r="BE21" i="14"/>
  <c r="BD21" i="14"/>
  <c r="BC21" i="14"/>
  <c r="AT114" i="14"/>
  <c r="AS114" i="14"/>
  <c r="AR114" i="14"/>
  <c r="AQ114" i="14"/>
  <c r="AP114" i="14"/>
  <c r="AO114" i="14"/>
  <c r="AN114" i="14"/>
  <c r="AM114" i="14"/>
  <c r="AL114" i="14"/>
  <c r="AT98" i="14"/>
  <c r="AS98" i="14"/>
  <c r="AR98" i="14"/>
  <c r="AQ98" i="14"/>
  <c r="AP98" i="14"/>
  <c r="AO98" i="14"/>
  <c r="AN98" i="14"/>
  <c r="AM98" i="14"/>
  <c r="AL98" i="14"/>
  <c r="AT82" i="14"/>
  <c r="AS82" i="14"/>
  <c r="AR82" i="14"/>
  <c r="AQ82" i="14"/>
  <c r="AP82" i="14"/>
  <c r="AO82" i="14"/>
  <c r="AN82" i="14"/>
  <c r="AM82" i="14"/>
  <c r="AL82" i="14"/>
  <c r="AT60" i="14"/>
  <c r="AS60" i="14"/>
  <c r="AR60" i="14"/>
  <c r="AQ60" i="14"/>
  <c r="AP60" i="14"/>
  <c r="AO60" i="14"/>
  <c r="AN60" i="14"/>
  <c r="AM60" i="14"/>
  <c r="AL60" i="14"/>
  <c r="AJ60" i="14"/>
  <c r="BK30" i="14"/>
  <c r="BJ30" i="14"/>
  <c r="BI30" i="14"/>
  <c r="BH30" i="14"/>
  <c r="BG30" i="14"/>
  <c r="BF30" i="14"/>
  <c r="BE30" i="14"/>
  <c r="BD30" i="14"/>
  <c r="BC30" i="14"/>
  <c r="BK22" i="14"/>
  <c r="BJ22" i="14"/>
  <c r="BI22" i="14"/>
  <c r="BH22" i="14"/>
  <c r="BG22" i="14"/>
  <c r="BF22" i="14"/>
  <c r="BE22" i="14"/>
  <c r="BD22" i="14"/>
  <c r="BC22" i="14"/>
  <c r="BK5" i="14"/>
  <c r="BJ5" i="14"/>
  <c r="BI5" i="14"/>
  <c r="BH5" i="14"/>
  <c r="BG5" i="14"/>
  <c r="BF5" i="14"/>
  <c r="BE5" i="14"/>
  <c r="BD5" i="14"/>
  <c r="BC5" i="14"/>
  <c r="I67" i="14"/>
  <c r="AT156" i="14"/>
  <c r="AS156" i="14"/>
  <c r="AR156" i="14"/>
  <c r="AQ156" i="14"/>
  <c r="AP156" i="14"/>
  <c r="AO156" i="14"/>
  <c r="AN156" i="14"/>
  <c r="AM156" i="14"/>
  <c r="AL156" i="14"/>
  <c r="AT169" i="14"/>
  <c r="AS169" i="14"/>
  <c r="AR169" i="14"/>
  <c r="AQ169" i="14"/>
  <c r="AP169" i="14"/>
  <c r="AO169" i="14"/>
  <c r="AN169" i="14"/>
  <c r="AM169" i="14"/>
  <c r="AL169" i="14"/>
  <c r="AT152" i="14"/>
  <c r="AS152" i="14"/>
  <c r="AR152" i="14"/>
  <c r="AQ152" i="14"/>
  <c r="AP152" i="14"/>
  <c r="AO152" i="14"/>
  <c r="AN152" i="14"/>
  <c r="AM152" i="14"/>
  <c r="AL152" i="14"/>
  <c r="AT163" i="14"/>
  <c r="AS163" i="14"/>
  <c r="AR163" i="14"/>
  <c r="AQ163" i="14"/>
  <c r="AP163" i="14"/>
  <c r="AO163" i="14"/>
  <c r="AN163" i="14"/>
  <c r="AM163" i="14"/>
  <c r="AL163" i="14"/>
  <c r="N69" i="10"/>
  <c r="N24" i="10"/>
  <c r="L74" i="10"/>
  <c r="I90" i="10"/>
  <c r="N117" i="10"/>
  <c r="N22" i="10"/>
  <c r="N27" i="10"/>
  <c r="N43" i="10"/>
  <c r="I82" i="10"/>
  <c r="N109" i="10"/>
  <c r="N62" i="10"/>
  <c r="N39" i="10"/>
  <c r="N46" i="10"/>
  <c r="N94" i="10"/>
  <c r="N101" i="10"/>
  <c r="N48" i="10"/>
  <c r="I80" i="10"/>
  <c r="N112" i="10"/>
  <c r="N119" i="10"/>
  <c r="N53" i="10"/>
  <c r="N87" i="10"/>
  <c r="K182" i="11"/>
  <c r="K214" i="11"/>
  <c r="K230" i="11"/>
  <c r="J69" i="11"/>
  <c r="J79" i="11"/>
  <c r="J85" i="11"/>
  <c r="J95" i="11"/>
  <c r="J101" i="11"/>
  <c r="J111" i="11"/>
  <c r="J117" i="11"/>
  <c r="J127" i="11"/>
  <c r="J133" i="11"/>
  <c r="J143" i="11"/>
  <c r="J149" i="11"/>
  <c r="K159" i="11"/>
  <c r="K165" i="11"/>
  <c r="K175" i="11"/>
  <c r="K181" i="11"/>
  <c r="K191" i="11"/>
  <c r="K210" i="11"/>
  <c r="AE640" i="8"/>
  <c r="AD640" i="8"/>
  <c r="N640" i="8"/>
  <c r="AB640" i="8"/>
  <c r="AE656" i="8"/>
  <c r="AD656" i="8"/>
  <c r="N656" i="8"/>
  <c r="AB656" i="8"/>
  <c r="AE672" i="8"/>
  <c r="AD672" i="8"/>
  <c r="N672" i="8"/>
  <c r="AB672" i="8"/>
  <c r="AE688" i="8"/>
  <c r="AD688" i="8"/>
  <c r="N688" i="8"/>
  <c r="AB688" i="8"/>
  <c r="AE704" i="8"/>
  <c r="AD704" i="8"/>
  <c r="N704" i="8"/>
  <c r="AB704" i="8"/>
  <c r="AE720" i="8"/>
  <c r="AD720" i="8"/>
  <c r="N720" i="8"/>
  <c r="AB720" i="8"/>
  <c r="J59" i="11"/>
  <c r="J75" i="11"/>
  <c r="J91" i="11"/>
  <c r="J107" i="11"/>
  <c r="J123" i="11"/>
  <c r="J155" i="11"/>
  <c r="K187" i="11"/>
  <c r="K193" i="11"/>
  <c r="K203" i="11"/>
  <c r="K209" i="11"/>
  <c r="K219" i="11"/>
  <c r="K225" i="11"/>
  <c r="K235" i="11"/>
  <c r="N21" i="7"/>
  <c r="K189" i="11"/>
  <c r="K199" i="11"/>
  <c r="I642" i="11"/>
  <c r="N114" i="7"/>
  <c r="N130" i="7"/>
  <c r="N146" i="7"/>
  <c r="N47" i="7"/>
  <c r="I108" i="7"/>
  <c r="N124" i="7"/>
  <c r="N140" i="7"/>
  <c r="U99" i="5"/>
  <c r="U103" i="5"/>
  <c r="G103" i="5"/>
  <c r="U111" i="5"/>
  <c r="G111" i="5"/>
  <c r="U119" i="5"/>
  <c r="G119" i="5"/>
  <c r="U127" i="5"/>
  <c r="G127" i="5"/>
  <c r="U135" i="5"/>
  <c r="G135" i="5"/>
  <c r="U143" i="5"/>
  <c r="G143" i="5"/>
  <c r="U151" i="5"/>
  <c r="G151" i="5"/>
  <c r="U159" i="5"/>
  <c r="G159" i="5"/>
  <c r="G165" i="5"/>
  <c r="U165" i="5"/>
  <c r="U172" i="5"/>
  <c r="G172" i="5"/>
  <c r="U208" i="5"/>
  <c r="G208" i="5"/>
  <c r="I81" i="7"/>
  <c r="I156" i="7"/>
  <c r="I176" i="7"/>
  <c r="J188" i="7"/>
  <c r="I190" i="7"/>
  <c r="I198" i="7"/>
  <c r="I206" i="7"/>
  <c r="I210" i="7"/>
  <c r="I214" i="7"/>
  <c r="N55" i="5"/>
  <c r="H71" i="5"/>
  <c r="N57" i="7"/>
  <c r="N80" i="7"/>
  <c r="I175" i="5"/>
  <c r="AE693" i="8"/>
  <c r="U22" i="7"/>
  <c r="D16" i="7"/>
  <c r="D19" i="7" s="1"/>
  <c r="G66" i="4"/>
  <c r="G82" i="4"/>
  <c r="G299" i="4"/>
  <c r="G331" i="4"/>
  <c r="G88" i="4"/>
  <c r="G96" i="4"/>
  <c r="G104" i="4"/>
  <c r="G112" i="4"/>
  <c r="G120" i="4"/>
  <c r="G128" i="4"/>
  <c r="G136" i="4"/>
  <c r="G144" i="4"/>
  <c r="G152" i="4"/>
  <c r="G160" i="4"/>
  <c r="G168" i="4"/>
  <c r="G176" i="4"/>
  <c r="G184" i="4"/>
  <c r="G192" i="4"/>
  <c r="G200" i="4"/>
  <c r="G208" i="4"/>
  <c r="G216" i="4"/>
  <c r="G224" i="4"/>
  <c r="G232" i="4"/>
  <c r="G240" i="4"/>
  <c r="G248" i="4"/>
  <c r="G256" i="4"/>
  <c r="G264" i="4"/>
  <c r="G272" i="4"/>
  <c r="G288" i="4"/>
  <c r="G304" i="4"/>
  <c r="G320" i="4"/>
  <c r="G336" i="4"/>
  <c r="G352" i="4"/>
  <c r="G368" i="4"/>
  <c r="G285" i="4"/>
  <c r="G301" i="4"/>
  <c r="G317" i="4"/>
  <c r="G333" i="4"/>
  <c r="G349" i="4"/>
  <c r="G365" i="4"/>
  <c r="G89" i="4"/>
  <c r="G97" i="4"/>
  <c r="G105" i="4"/>
  <c r="G113" i="4"/>
  <c r="G121" i="4"/>
  <c r="G129" i="4"/>
  <c r="G137" i="4"/>
  <c r="G145" i="4"/>
  <c r="G153" i="4"/>
  <c r="G161" i="4"/>
  <c r="G169" i="4"/>
  <c r="G177" i="4"/>
  <c r="G185" i="4"/>
  <c r="G193" i="4"/>
  <c r="G201" i="4"/>
  <c r="G209" i="4"/>
  <c r="G217" i="4"/>
  <c r="G225" i="4"/>
  <c r="G233" i="4"/>
  <c r="G241" i="4"/>
  <c r="G249" i="4"/>
  <c r="G257" i="4"/>
  <c r="G265" i="4"/>
  <c r="G273" i="4"/>
  <c r="G417" i="4"/>
  <c r="G425" i="4"/>
  <c r="G433" i="4"/>
  <c r="G441" i="4"/>
  <c r="G449" i="4"/>
  <c r="G290" i="4"/>
  <c r="G306" i="4"/>
  <c r="G322" i="4"/>
  <c r="G338" i="4"/>
  <c r="G354" i="4"/>
  <c r="G370" i="4"/>
  <c r="BK9" i="14"/>
  <c r="BJ9" i="14"/>
  <c r="BI9" i="14"/>
  <c r="BH9" i="14"/>
  <c r="BG9" i="14"/>
  <c r="BF9" i="14"/>
  <c r="BE9" i="14"/>
  <c r="BD9" i="14"/>
  <c r="BC9" i="14"/>
  <c r="AT125" i="14"/>
  <c r="AS125" i="14"/>
  <c r="AR125" i="14"/>
  <c r="AQ125" i="14"/>
  <c r="AP125" i="14"/>
  <c r="AO125" i="14"/>
  <c r="AN125" i="14"/>
  <c r="AM125" i="14"/>
  <c r="AL125" i="14"/>
  <c r="AJ125" i="14"/>
  <c r="AT109" i="14"/>
  <c r="AS109" i="14"/>
  <c r="AR109" i="14"/>
  <c r="AQ109" i="14"/>
  <c r="AP109" i="14"/>
  <c r="AO109" i="14"/>
  <c r="AN109" i="14"/>
  <c r="AM109" i="14"/>
  <c r="AL109" i="14"/>
  <c r="AT93" i="14"/>
  <c r="AS93" i="14"/>
  <c r="AR93" i="14"/>
  <c r="AQ93" i="14"/>
  <c r="AP93" i="14"/>
  <c r="AO93" i="14"/>
  <c r="AN93" i="14"/>
  <c r="AM93" i="14"/>
  <c r="AL93" i="14"/>
  <c r="AT77" i="14"/>
  <c r="AS77" i="14"/>
  <c r="AR77" i="14"/>
  <c r="AQ77" i="14"/>
  <c r="AP77" i="14"/>
  <c r="AO77" i="14"/>
  <c r="AN77" i="14"/>
  <c r="AM77" i="14"/>
  <c r="AL77" i="14"/>
  <c r="AT66" i="14"/>
  <c r="AS66" i="14"/>
  <c r="AR66" i="14"/>
  <c r="AQ66" i="14"/>
  <c r="AP66" i="14"/>
  <c r="AO66" i="14"/>
  <c r="AN66" i="14"/>
  <c r="AM66" i="14"/>
  <c r="AL66" i="14"/>
  <c r="AT54" i="14"/>
  <c r="AS54" i="14"/>
  <c r="AR54" i="14"/>
  <c r="AQ54" i="14"/>
  <c r="AP54" i="14"/>
  <c r="AO54" i="14"/>
  <c r="AN54" i="14"/>
  <c r="AM54" i="14"/>
  <c r="AL54" i="14"/>
  <c r="AT50" i="14"/>
  <c r="AS50" i="14"/>
  <c r="AR50" i="14"/>
  <c r="AQ50" i="14"/>
  <c r="AP50" i="14"/>
  <c r="AO50" i="14"/>
  <c r="AN50" i="14"/>
  <c r="AM50" i="14"/>
  <c r="AL50" i="14"/>
  <c r="AT46" i="14"/>
  <c r="AS46" i="14"/>
  <c r="AR46" i="14"/>
  <c r="AQ46" i="14"/>
  <c r="AP46" i="14"/>
  <c r="AO46" i="14"/>
  <c r="AN46" i="14"/>
  <c r="AM46" i="14"/>
  <c r="AL46" i="14"/>
  <c r="AJ46" i="14"/>
  <c r="AT42" i="14"/>
  <c r="AS42" i="14"/>
  <c r="AR42" i="14"/>
  <c r="AQ42" i="14"/>
  <c r="AP42" i="14"/>
  <c r="AO42" i="14"/>
  <c r="AN42" i="14"/>
  <c r="AM42" i="14"/>
  <c r="AL42" i="14"/>
  <c r="AT38" i="14"/>
  <c r="AS38" i="14"/>
  <c r="AR38" i="14"/>
  <c r="AQ38" i="14"/>
  <c r="AP38" i="14"/>
  <c r="AO38" i="14"/>
  <c r="AN38" i="14"/>
  <c r="AM38" i="14"/>
  <c r="AL38" i="14"/>
  <c r="AJ38" i="14"/>
  <c r="AT32" i="14"/>
  <c r="AS32" i="14"/>
  <c r="AR32" i="14"/>
  <c r="AQ32" i="14"/>
  <c r="AP32" i="14"/>
  <c r="AO32" i="14"/>
  <c r="AN32" i="14"/>
  <c r="AM32" i="14"/>
  <c r="AL32" i="14"/>
  <c r="AT24" i="14"/>
  <c r="AS24" i="14"/>
  <c r="AR24" i="14"/>
  <c r="AQ24" i="14"/>
  <c r="AP24" i="14"/>
  <c r="AO24" i="14"/>
  <c r="AN24" i="14"/>
  <c r="AM24" i="14"/>
  <c r="AL24" i="14"/>
  <c r="AJ24" i="14"/>
  <c r="BK11" i="14"/>
  <c r="BJ11" i="14"/>
  <c r="BI11" i="14"/>
  <c r="BH11" i="14"/>
  <c r="BG11" i="14"/>
  <c r="BF11" i="14"/>
  <c r="BE11" i="14"/>
  <c r="BD11" i="14"/>
  <c r="BC11" i="14"/>
  <c r="AT102" i="14"/>
  <c r="AS102" i="14"/>
  <c r="AR102" i="14"/>
  <c r="AQ102" i="14"/>
  <c r="AP102" i="14"/>
  <c r="AO102" i="14"/>
  <c r="AN102" i="14"/>
  <c r="AM102" i="14"/>
  <c r="AL102" i="14"/>
  <c r="AT86" i="14"/>
  <c r="AS86" i="14"/>
  <c r="AR86" i="14"/>
  <c r="AQ86" i="14"/>
  <c r="AP86" i="14"/>
  <c r="AO86" i="14"/>
  <c r="AN86" i="14"/>
  <c r="AM86" i="14"/>
  <c r="AL86" i="14"/>
  <c r="AJ86" i="14"/>
  <c r="AT64" i="14"/>
  <c r="AS64" i="14"/>
  <c r="AR64" i="14"/>
  <c r="AQ64" i="14"/>
  <c r="AP64" i="14"/>
  <c r="AO64" i="14"/>
  <c r="AN64" i="14"/>
  <c r="AM64" i="14"/>
  <c r="AL64" i="14"/>
  <c r="AT33" i="14"/>
  <c r="AS33" i="14"/>
  <c r="AR33" i="14"/>
  <c r="AQ33" i="14"/>
  <c r="AP33" i="14"/>
  <c r="AO33" i="14"/>
  <c r="AN33" i="14"/>
  <c r="AM33" i="14"/>
  <c r="AL33" i="14"/>
  <c r="AT25" i="14"/>
  <c r="AS25" i="14"/>
  <c r="AR25" i="14"/>
  <c r="AQ25" i="14"/>
  <c r="AP25" i="14"/>
  <c r="AO25" i="14"/>
  <c r="AN25" i="14"/>
  <c r="AM25" i="14"/>
  <c r="AL25" i="14"/>
  <c r="BK16" i="14"/>
  <c r="BJ16" i="14"/>
  <c r="BI16" i="14"/>
  <c r="BH16" i="14"/>
  <c r="BG16" i="14"/>
  <c r="BF16" i="14"/>
  <c r="BE16" i="14"/>
  <c r="BD16" i="14"/>
  <c r="BC16" i="14"/>
  <c r="BA16" i="14"/>
  <c r="AT148" i="14"/>
  <c r="AS148" i="14"/>
  <c r="AR148" i="14"/>
  <c r="AQ148" i="14"/>
  <c r="AP148" i="14"/>
  <c r="AO148" i="14"/>
  <c r="AN148" i="14"/>
  <c r="AM148" i="14"/>
  <c r="AL148" i="14"/>
  <c r="AT160" i="14"/>
  <c r="AS160" i="14"/>
  <c r="AR160" i="14"/>
  <c r="AQ160" i="14"/>
  <c r="AP160" i="14"/>
  <c r="AO160" i="14"/>
  <c r="AN160" i="14"/>
  <c r="AM160" i="14"/>
  <c r="AL160" i="14"/>
  <c r="AT144" i="14"/>
  <c r="AS144" i="14"/>
  <c r="AR144" i="14"/>
  <c r="AQ144" i="14"/>
  <c r="AP144" i="14"/>
  <c r="AO144" i="14"/>
  <c r="AN144" i="14"/>
  <c r="AM144" i="14"/>
  <c r="AL144" i="14"/>
  <c r="N49" i="10"/>
  <c r="N79" i="10"/>
  <c r="I86" i="10"/>
  <c r="N28" i="10"/>
  <c r="N44" i="10"/>
  <c r="N106" i="10"/>
  <c r="N93" i="10"/>
  <c r="N57" i="10"/>
  <c r="N98" i="10"/>
  <c r="N60" i="10"/>
  <c r="N68" i="10"/>
  <c r="N96" i="10"/>
  <c r="N25" i="10"/>
  <c r="T114" i="10"/>
  <c r="V114" i="10" s="1"/>
  <c r="N114" i="10"/>
  <c r="J57" i="11"/>
  <c r="J67" i="11"/>
  <c r="J73" i="11"/>
  <c r="J89" i="11"/>
  <c r="J105" i="11"/>
  <c r="J115" i="11"/>
  <c r="J121" i="11"/>
  <c r="J131" i="11"/>
  <c r="J137" i="11"/>
  <c r="J153" i="11"/>
  <c r="K169" i="11"/>
  <c r="AD634" i="8"/>
  <c r="N634" i="8"/>
  <c r="AB634" i="8"/>
  <c r="AE634" i="8"/>
  <c r="AD650" i="8"/>
  <c r="N650" i="8"/>
  <c r="AB650" i="8"/>
  <c r="AE650" i="8"/>
  <c r="AD666" i="8"/>
  <c r="N666" i="8"/>
  <c r="AB666" i="8"/>
  <c r="AE666" i="8"/>
  <c r="AD682" i="8"/>
  <c r="N682" i="8"/>
  <c r="AB682" i="8"/>
  <c r="AE682" i="8"/>
  <c r="AD698" i="8"/>
  <c r="N698" i="8"/>
  <c r="AB698" i="8"/>
  <c r="AE698" i="8"/>
  <c r="AD730" i="8"/>
  <c r="N730" i="8"/>
  <c r="AB730" i="8"/>
  <c r="AE730" i="8"/>
  <c r="K194" i="11"/>
  <c r="K229" i="11"/>
  <c r="G264" i="11"/>
  <c r="I264" i="11"/>
  <c r="J62" i="11"/>
  <c r="J78" i="11"/>
  <c r="J94" i="11"/>
  <c r="J110" i="11"/>
  <c r="J126" i="11"/>
  <c r="J142" i="11"/>
  <c r="K158" i="11"/>
  <c r="K174" i="11"/>
  <c r="AD646" i="8"/>
  <c r="AE646" i="8"/>
  <c r="N646" i="8"/>
  <c r="AB646" i="8"/>
  <c r="AD662" i="8"/>
  <c r="AE662" i="8"/>
  <c r="N662" i="8"/>
  <c r="AB662" i="8"/>
  <c r="AD678" i="8"/>
  <c r="AE678" i="8"/>
  <c r="N678" i="8"/>
  <c r="AB678" i="8"/>
  <c r="AD694" i="8"/>
  <c r="AE694" i="8"/>
  <c r="N694" i="8"/>
  <c r="AB694" i="8"/>
  <c r="AD710" i="8"/>
  <c r="AE710" i="8"/>
  <c r="N710" i="8"/>
  <c r="AB710" i="8"/>
  <c r="AD726" i="8"/>
  <c r="AE726" i="8"/>
  <c r="N726" i="8"/>
  <c r="AB726" i="8"/>
  <c r="J55" i="11"/>
  <c r="J61" i="11"/>
  <c r="J71" i="11"/>
  <c r="J77" i="11"/>
  <c r="J87" i="11"/>
  <c r="J93" i="11"/>
  <c r="J103" i="11"/>
  <c r="J109" i="11"/>
  <c r="J119" i="11"/>
  <c r="J125" i="11"/>
  <c r="J135" i="11"/>
  <c r="J141" i="11"/>
  <c r="J151" i="11"/>
  <c r="K157" i="11"/>
  <c r="K167" i="11"/>
  <c r="K173" i="11"/>
  <c r="K183" i="11"/>
  <c r="K202" i="11"/>
  <c r="AD636" i="8"/>
  <c r="N636" i="8"/>
  <c r="AE636" i="8"/>
  <c r="AB636" i="8"/>
  <c r="AD652" i="8"/>
  <c r="N652" i="8"/>
  <c r="AE652" i="8"/>
  <c r="AB652" i="8"/>
  <c r="AD668" i="8"/>
  <c r="N668" i="8"/>
  <c r="AE668" i="8"/>
  <c r="AB668" i="8"/>
  <c r="AD684" i="8"/>
  <c r="N684" i="8"/>
  <c r="AE684" i="8"/>
  <c r="AB684" i="8"/>
  <c r="AD700" i="8"/>
  <c r="N700" i="8"/>
  <c r="AE700" i="8"/>
  <c r="AB700" i="8"/>
  <c r="AD716" i="8"/>
  <c r="N716" i="8"/>
  <c r="AE716" i="8"/>
  <c r="AB716" i="8"/>
  <c r="N110" i="7"/>
  <c r="N126" i="7"/>
  <c r="N142" i="7"/>
  <c r="N39" i="7"/>
  <c r="I63" i="7"/>
  <c r="N95" i="7"/>
  <c r="I104" i="7"/>
  <c r="N120" i="7"/>
  <c r="N136" i="7"/>
  <c r="N152" i="7"/>
  <c r="G40" i="5"/>
  <c r="U40" i="5"/>
  <c r="G48" i="5"/>
  <c r="N48" i="5"/>
  <c r="U48" i="5"/>
  <c r="G56" i="5"/>
  <c r="U56" i="5"/>
  <c r="G64" i="5"/>
  <c r="U64" i="5"/>
  <c r="G72" i="5"/>
  <c r="U72" i="5"/>
  <c r="G80" i="5"/>
  <c r="U80" i="5"/>
  <c r="G88" i="5"/>
  <c r="U88" i="5"/>
  <c r="G96" i="5"/>
  <c r="U96" i="5"/>
  <c r="N133" i="5"/>
  <c r="I167" i="7"/>
  <c r="I171" i="7"/>
  <c r="I175" i="7"/>
  <c r="I179" i="7"/>
  <c r="I183" i="7"/>
  <c r="I187" i="7"/>
  <c r="J193" i="7"/>
  <c r="I201" i="7"/>
  <c r="I205" i="7"/>
  <c r="I209" i="7"/>
  <c r="I213" i="7"/>
  <c r="I72" i="7"/>
  <c r="N117" i="7"/>
  <c r="N133" i="7"/>
  <c r="N149" i="7"/>
  <c r="I154" i="7"/>
  <c r="I158" i="7"/>
  <c r="I168" i="7"/>
  <c r="I180" i="7"/>
  <c r="I182" i="7"/>
  <c r="I186" i="7"/>
  <c r="I202" i="7"/>
  <c r="I204" i="7"/>
  <c r="I208" i="7"/>
  <c r="H416" i="4"/>
  <c r="G416" i="4"/>
  <c r="H424" i="4"/>
  <c r="G424" i="4"/>
  <c r="H432" i="4"/>
  <c r="G432" i="4"/>
  <c r="H440" i="4"/>
  <c r="G440" i="4"/>
  <c r="H448" i="4"/>
  <c r="G448" i="4"/>
  <c r="I73" i="7"/>
  <c r="N96" i="7"/>
  <c r="N57" i="5"/>
  <c r="I73" i="5"/>
  <c r="K570" i="1"/>
  <c r="AE653" i="8"/>
  <c r="AE685" i="8"/>
  <c r="AE717" i="8"/>
  <c r="G62" i="4"/>
  <c r="G78" i="4"/>
  <c r="G287" i="4"/>
  <c r="G303" i="4"/>
  <c r="G319" i="4"/>
  <c r="G335" i="4"/>
  <c r="G351" i="4"/>
  <c r="G367" i="4"/>
  <c r="G86" i="4"/>
  <c r="G94" i="4"/>
  <c r="G102" i="4"/>
  <c r="G110" i="4"/>
  <c r="G118" i="4"/>
  <c r="G126" i="4"/>
  <c r="G134" i="4"/>
  <c r="G142" i="4"/>
  <c r="G150" i="4"/>
  <c r="G158" i="4"/>
  <c r="G166" i="4"/>
  <c r="G174" i="4"/>
  <c r="G182" i="4"/>
  <c r="G190" i="4"/>
  <c r="G198" i="4"/>
  <c r="G206" i="4"/>
  <c r="G214" i="4"/>
  <c r="G222" i="4"/>
  <c r="G230" i="4"/>
  <c r="G238" i="4"/>
  <c r="G246" i="4"/>
  <c r="G254" i="4"/>
  <c r="G262" i="4"/>
  <c r="G270" i="4"/>
  <c r="G276" i="4"/>
  <c r="G292" i="4"/>
  <c r="G324" i="4"/>
  <c r="G381" i="4"/>
  <c r="G389" i="4"/>
  <c r="G397" i="4"/>
  <c r="G405" i="4"/>
  <c r="G87" i="4"/>
  <c r="G95" i="4"/>
  <c r="G103" i="4"/>
  <c r="G111" i="4"/>
  <c r="G119" i="4"/>
  <c r="G127" i="4"/>
  <c r="G135" i="4"/>
  <c r="G143" i="4"/>
  <c r="G151" i="4"/>
  <c r="G159" i="4"/>
  <c r="G167" i="4"/>
  <c r="G175" i="4"/>
  <c r="G183" i="4"/>
  <c r="G191" i="4"/>
  <c r="G199" i="4"/>
  <c r="G207" i="4"/>
  <c r="G215" i="4"/>
  <c r="G223" i="4"/>
  <c r="G231" i="4"/>
  <c r="G239" i="4"/>
  <c r="G247" i="4"/>
  <c r="G255" i="4"/>
  <c r="G263" i="4"/>
  <c r="G271" i="4"/>
  <c r="AJ213" i="14"/>
  <c r="AI161" i="14"/>
  <c r="AJ142" i="14"/>
  <c r="AI142" i="14"/>
  <c r="AH142" i="14"/>
  <c r="AK118" i="14"/>
  <c r="AJ118" i="14"/>
  <c r="AI118" i="14"/>
  <c r="AH118" i="14"/>
  <c r="AA118" i="14"/>
  <c r="AJ175" i="14"/>
  <c r="AI68" i="14"/>
  <c r="AH68" i="14"/>
  <c r="AA68" i="14"/>
  <c r="AK68" i="14"/>
  <c r="AK27" i="14"/>
  <c r="AK188" i="14"/>
  <c r="AJ188" i="14"/>
  <c r="AJ225" i="14"/>
  <c r="AI225" i="14"/>
  <c r="AK225" i="14"/>
  <c r="AJ113" i="14"/>
  <c r="AI113" i="14"/>
  <c r="AH113" i="14"/>
  <c r="AK113" i="14"/>
  <c r="BB47" i="14"/>
  <c r="BA47" i="14"/>
  <c r="AZ47" i="14"/>
  <c r="AX47" i="14"/>
  <c r="AK193" i="14"/>
  <c r="AJ193" i="14"/>
  <c r="AI193" i="14"/>
  <c r="AK177" i="14"/>
  <c r="AJ177" i="14"/>
  <c r="AI177" i="14"/>
  <c r="AH177" i="14"/>
  <c r="AJ80" i="14"/>
  <c r="AI80" i="14"/>
  <c r="AH80" i="14"/>
  <c r="AA80" i="14"/>
  <c r="AI181" i="14"/>
  <c r="AI192" i="14"/>
  <c r="AJ192" i="14"/>
  <c r="BA6" i="14"/>
  <c r="AZ6" i="14"/>
  <c r="AX6" i="14"/>
  <c r="AK191" i="14"/>
  <c r="AJ191" i="14"/>
  <c r="AJ231" i="14"/>
  <c r="AI231" i="14"/>
  <c r="AK231" i="14"/>
  <c r="AJ55" i="14"/>
  <c r="AI55" i="14"/>
  <c r="AK55" i="14"/>
  <c r="AI129" i="14"/>
  <c r="AK96" i="14"/>
  <c r="AJ96" i="14"/>
  <c r="AI96" i="14"/>
  <c r="AH96" i="14"/>
  <c r="AK201" i="14"/>
  <c r="AJ201" i="14"/>
  <c r="AI201" i="14"/>
  <c r="AH201" i="14"/>
  <c r="AJ39" i="14"/>
  <c r="AI39" i="14"/>
  <c r="AK39" i="14"/>
  <c r="BB43" i="14"/>
  <c r="BA43" i="14"/>
  <c r="AZ43" i="14"/>
  <c r="AX43" i="14"/>
  <c r="AJ221" i="14"/>
  <c r="AI221" i="14"/>
  <c r="AH221" i="14"/>
  <c r="AK67" i="14"/>
  <c r="AJ67" i="14"/>
  <c r="AI67" i="14"/>
  <c r="AH67" i="14"/>
  <c r="AI57" i="14"/>
  <c r="AJ149" i="14"/>
  <c r="AI149" i="14"/>
  <c r="AH149" i="14"/>
  <c r="AA149" i="14"/>
  <c r="AJ215" i="14"/>
  <c r="AI215" i="14"/>
  <c r="AK215" i="14"/>
  <c r="AI134" i="14"/>
  <c r="AK134" i="14"/>
  <c r="AK61" i="14"/>
  <c r="AJ61" i="14"/>
  <c r="AK65" i="14"/>
  <c r="AJ65" i="14"/>
  <c r="AH65" i="14"/>
  <c r="AI65" i="14"/>
  <c r="AJ97" i="14"/>
  <c r="AI97" i="14"/>
  <c r="AH97" i="14"/>
  <c r="AK97" i="14"/>
  <c r="BB51" i="14"/>
  <c r="AZ51" i="14"/>
  <c r="AJ47" i="14"/>
  <c r="AI47" i="14"/>
  <c r="AK47" i="14"/>
  <c r="AK35" i="14"/>
  <c r="AJ35" i="14"/>
  <c r="AI35" i="14"/>
  <c r="AI112" i="14"/>
  <c r="AJ185" i="14"/>
  <c r="BB19" i="14"/>
  <c r="BA19" i="14"/>
  <c r="AI197" i="14"/>
  <c r="AI170" i="14"/>
  <c r="AK130" i="14"/>
  <c r="AK155" i="14"/>
  <c r="AJ155" i="14"/>
  <c r="AJ139" i="14"/>
  <c r="AK133" i="14"/>
  <c r="AJ133" i="14"/>
  <c r="AI133" i="14"/>
  <c r="AH133" i="14"/>
  <c r="AA133" i="14"/>
  <c r="AK26" i="14"/>
  <c r="AJ26" i="14"/>
  <c r="AI158" i="14"/>
  <c r="AJ151" i="14"/>
  <c r="AH151" i="14"/>
  <c r="AD151" i="14"/>
  <c r="AK151" i="14"/>
  <c r="AJ51" i="14"/>
  <c r="AI51" i="14"/>
  <c r="AH51" i="14"/>
  <c r="AK51" i="14"/>
  <c r="BB39" i="14"/>
  <c r="BA39" i="14"/>
  <c r="AJ124" i="14"/>
  <c r="AK124" i="14"/>
  <c r="AI124" i="14"/>
  <c r="AK58" i="14"/>
  <c r="AK22" i="14"/>
  <c r="AI81" i="14"/>
  <c r="AK81" i="14"/>
  <c r="N135" i="5"/>
  <c r="I84" i="5"/>
  <c r="N52" i="5"/>
  <c r="I162" i="5"/>
  <c r="N131" i="5"/>
  <c r="G650" i="1"/>
  <c r="I650" i="1" s="1"/>
  <c r="G682" i="1"/>
  <c r="I682" i="1" s="1"/>
  <c r="G619" i="1"/>
  <c r="I619" i="1" s="1"/>
  <c r="W668" i="1"/>
  <c r="N56" i="5"/>
  <c r="I172" i="5"/>
  <c r="N80" i="5"/>
  <c r="I159" i="5"/>
  <c r="N127" i="5"/>
  <c r="N44" i="5"/>
  <c r="I169" i="5"/>
  <c r="I155" i="5"/>
  <c r="N123" i="5"/>
  <c r="G590" i="1"/>
  <c r="N40" i="5"/>
  <c r="I68" i="5"/>
  <c r="I176" i="5"/>
  <c r="N147" i="5"/>
  <c r="N115" i="5"/>
  <c r="G791" i="1"/>
  <c r="I791" i="1" s="1"/>
  <c r="G720" i="1"/>
  <c r="I720" i="1" s="1"/>
  <c r="W610" i="1"/>
  <c r="G741" i="1"/>
  <c r="I741" i="1" s="1"/>
  <c r="W588" i="1"/>
  <c r="G716" i="1"/>
  <c r="K716" i="1" s="1"/>
  <c r="I72" i="5"/>
  <c r="N151" i="5"/>
  <c r="N119" i="5"/>
  <c r="N96" i="5"/>
  <c r="I64" i="5"/>
  <c r="I208" i="5"/>
  <c r="I165" i="5"/>
  <c r="I143" i="5"/>
  <c r="N111" i="5"/>
  <c r="N92" i="5"/>
  <c r="N60" i="5"/>
  <c r="N139" i="5"/>
  <c r="I107" i="5"/>
  <c r="G951" i="1"/>
  <c r="I951" i="1" s="1"/>
  <c r="K869" i="1"/>
  <c r="G621" i="1"/>
  <c r="K621" i="1" s="1"/>
  <c r="AH81" i="14"/>
  <c r="AH26" i="14"/>
  <c r="AH155" i="14"/>
  <c r="AH35" i="14"/>
  <c r="AA35" i="14"/>
  <c r="AB35" i="14"/>
  <c r="AH47" i="14"/>
  <c r="AX51" i="14"/>
  <c r="AH39" i="14"/>
  <c r="AH55" i="14"/>
  <c r="AH231" i="14"/>
  <c r="AH193" i="14"/>
  <c r="AH225" i="14"/>
  <c r="AH188" i="14"/>
  <c r="AD133" i="14"/>
  <c r="AD149" i="14"/>
  <c r="AH124" i="14"/>
  <c r="AA151" i="14"/>
  <c r="AZ39" i="14"/>
  <c r="AX39" i="14"/>
  <c r="AH61" i="14"/>
  <c r="AH134" i="14"/>
  <c r="AD134" i="14"/>
  <c r="AA177" i="14"/>
  <c r="AD177" i="14"/>
  <c r="AD68" i="14"/>
  <c r="AB149" i="14"/>
  <c r="AA55" i="14"/>
  <c r="AD47" i="14"/>
  <c r="AA47" i="14"/>
  <c r="AB47" i="14"/>
  <c r="AB177" i="14"/>
  <c r="AA61" i="14"/>
  <c r="AD61" i="14"/>
  <c r="AA134" i="14"/>
  <c r="AB134" i="14"/>
  <c r="AD39" i="14"/>
  <c r="AA39" i="14"/>
  <c r="AD124" i="14"/>
  <c r="AA124" i="14"/>
  <c r="AA188" i="14"/>
  <c r="AD188" i="14"/>
  <c r="AD80" i="14"/>
  <c r="AD35" i="14"/>
  <c r="AB80" i="14"/>
  <c r="AB188" i="14"/>
  <c r="AB124" i="14"/>
  <c r="AB61" i="14"/>
  <c r="BB16" i="14"/>
  <c r="AK33" i="14"/>
  <c r="AI24" i="14"/>
  <c r="AH24" i="14"/>
  <c r="AK24" i="14"/>
  <c r="AK54" i="14"/>
  <c r="AI54" i="14"/>
  <c r="AH54" i="14"/>
  <c r="AJ54" i="14"/>
  <c r="AK93" i="14"/>
  <c r="AI125" i="14"/>
  <c r="AK125" i="14"/>
  <c r="AJ169" i="14"/>
  <c r="BA30" i="14"/>
  <c r="BB30" i="14"/>
  <c r="AI98" i="14"/>
  <c r="AJ98" i="14"/>
  <c r="AK98" i="14"/>
  <c r="AK45" i="14"/>
  <c r="AI45" i="14"/>
  <c r="AJ45" i="14"/>
  <c r="AI121" i="14"/>
  <c r="AJ121" i="14"/>
  <c r="AK121" i="14"/>
  <c r="AK23" i="14"/>
  <c r="AI23" i="14"/>
  <c r="AH23" i="14"/>
  <c r="AD23" i="14"/>
  <c r="AJ23" i="14"/>
  <c r="BA37" i="14"/>
  <c r="AZ37" i="14"/>
  <c r="BB37" i="14"/>
  <c r="AX37" i="14"/>
  <c r="BB49" i="14"/>
  <c r="BA49" i="14"/>
  <c r="AK21" i="14"/>
  <c r="AI21" i="14"/>
  <c r="AH21" i="14"/>
  <c r="AJ21" i="14"/>
  <c r="BB15" i="14"/>
  <c r="BA15" i="14"/>
  <c r="AK40" i="14"/>
  <c r="AJ48" i="14"/>
  <c r="AK48" i="14"/>
  <c r="AI48" i="14"/>
  <c r="AH48" i="14"/>
  <c r="AA48" i="14"/>
  <c r="AJ101" i="14"/>
  <c r="BB40" i="14"/>
  <c r="BA40" i="14"/>
  <c r="BA52" i="14"/>
  <c r="BB52" i="14"/>
  <c r="AJ84" i="14"/>
  <c r="AK84" i="14"/>
  <c r="AI84" i="14"/>
  <c r="AK126" i="14"/>
  <c r="AI126" i="14"/>
  <c r="AH126" i="14"/>
  <c r="AD126" i="14"/>
  <c r="AJ126" i="14"/>
  <c r="BA18" i="14"/>
  <c r="BB18" i="14"/>
  <c r="AI74" i="14"/>
  <c r="AH74" i="14"/>
  <c r="AJ74" i="14"/>
  <c r="AK74" i="14"/>
  <c r="AK76" i="14"/>
  <c r="AI76" i="14"/>
  <c r="AH76" i="14"/>
  <c r="AK108" i="14"/>
  <c r="AJ153" i="14"/>
  <c r="AK153" i="14"/>
  <c r="AI153" i="14"/>
  <c r="AJ137" i="14"/>
  <c r="AK137" i="14"/>
  <c r="AI137" i="14"/>
  <c r="AH137" i="14"/>
  <c r="AK227" i="14"/>
  <c r="AJ168" i="14"/>
  <c r="AK168" i="14"/>
  <c r="AI138" i="14"/>
  <c r="AJ138" i="14"/>
  <c r="AH138" i="14"/>
  <c r="AK138" i="14"/>
  <c r="AI144" i="14"/>
  <c r="AI25" i="14"/>
  <c r="AK86" i="14"/>
  <c r="AI86" i="14"/>
  <c r="AH86" i="14"/>
  <c r="BA11" i="14"/>
  <c r="BB11" i="14"/>
  <c r="AZ11" i="14"/>
  <c r="AX11" i="14"/>
  <c r="AK46" i="14"/>
  <c r="AI46" i="14"/>
  <c r="AI109" i="14"/>
  <c r="AJ109" i="14"/>
  <c r="AK109" i="14"/>
  <c r="AI156" i="14"/>
  <c r="AJ114" i="14"/>
  <c r="AJ37" i="14"/>
  <c r="AK37" i="14"/>
  <c r="AI37" i="14"/>
  <c r="AH37" i="14"/>
  <c r="AI73" i="14"/>
  <c r="AJ73" i="14"/>
  <c r="AK73" i="14"/>
  <c r="BA53" i="14"/>
  <c r="AZ53" i="14"/>
  <c r="BB53" i="14"/>
  <c r="AX53" i="14"/>
  <c r="AJ173" i="14"/>
  <c r="AK173" i="14"/>
  <c r="AI173" i="14"/>
  <c r="AH173" i="14"/>
  <c r="AA173" i="14"/>
  <c r="BA2" i="14"/>
  <c r="BB2" i="14"/>
  <c r="AJ94" i="14"/>
  <c r="AK94" i="14"/>
  <c r="AI94" i="14"/>
  <c r="AH94" i="14"/>
  <c r="AA94" i="14"/>
  <c r="AJ44" i="14"/>
  <c r="AK44" i="14"/>
  <c r="AI44" i="14"/>
  <c r="AH44" i="14"/>
  <c r="AJ59" i="14"/>
  <c r="AH59" i="14"/>
  <c r="AK59" i="14"/>
  <c r="AI59" i="14"/>
  <c r="AK85" i="14"/>
  <c r="AI85" i="14"/>
  <c r="AJ85" i="14"/>
  <c r="BB28" i="14"/>
  <c r="AI62" i="14"/>
  <c r="AJ62" i="14"/>
  <c r="AI136" i="14"/>
  <c r="BA34" i="14"/>
  <c r="BB34" i="14"/>
  <c r="AK106" i="14"/>
  <c r="AI106" i="14"/>
  <c r="AJ106" i="14"/>
  <c r="BB54" i="14"/>
  <c r="BA54" i="14"/>
  <c r="AJ195" i="14"/>
  <c r="AK195" i="14"/>
  <c r="AI195" i="14"/>
  <c r="AH195" i="14"/>
  <c r="AK167" i="14"/>
  <c r="AI167" i="14"/>
  <c r="AH167" i="14"/>
  <c r="AJ167" i="14"/>
  <c r="AJ145" i="14"/>
  <c r="AK145" i="14"/>
  <c r="AI145" i="14"/>
  <c r="AI211" i="14"/>
  <c r="AJ211" i="14"/>
  <c r="AK211" i="14"/>
  <c r="AJ198" i="14"/>
  <c r="AK198" i="14"/>
  <c r="AI198" i="14"/>
  <c r="AI159" i="14"/>
  <c r="AJ159" i="14"/>
  <c r="AK159" i="14"/>
  <c r="AJ122" i="14"/>
  <c r="AI122" i="14"/>
  <c r="AK122" i="14"/>
  <c r="AJ102" i="14"/>
  <c r="AK102" i="14"/>
  <c r="AI102" i="14"/>
  <c r="AK32" i="14"/>
  <c r="AI32" i="14"/>
  <c r="AJ32" i="14"/>
  <c r="AK42" i="14"/>
  <c r="AI42" i="14"/>
  <c r="AJ42" i="14"/>
  <c r="AJ77" i="14"/>
  <c r="AK77" i="14"/>
  <c r="AI77" i="14"/>
  <c r="AH77" i="14"/>
  <c r="AA77" i="14"/>
  <c r="AI163" i="14"/>
  <c r="AH163" i="14"/>
  <c r="AJ163" i="14"/>
  <c r="AK163" i="14"/>
  <c r="AJ152" i="14"/>
  <c r="AK152" i="14"/>
  <c r="AI152" i="14"/>
  <c r="AH152" i="14"/>
  <c r="AK60" i="14"/>
  <c r="AI60" i="14"/>
  <c r="AH60" i="14"/>
  <c r="AA60" i="14"/>
  <c r="AK41" i="14"/>
  <c r="AI41" i="14"/>
  <c r="AH41" i="14"/>
  <c r="AJ53" i="14"/>
  <c r="BA7" i="14"/>
  <c r="AZ7" i="14"/>
  <c r="AX7" i="14"/>
  <c r="BB7" i="14"/>
  <c r="AK104" i="14"/>
  <c r="AJ132" i="14"/>
  <c r="AK132" i="14"/>
  <c r="AI132" i="14"/>
  <c r="AH132" i="14"/>
  <c r="AK29" i="14"/>
  <c r="AI29" i="14"/>
  <c r="AJ29" i="14"/>
  <c r="AK78" i="14"/>
  <c r="AI78" i="14"/>
  <c r="AJ78" i="14"/>
  <c r="AK36" i="14"/>
  <c r="AI36" i="14"/>
  <c r="AJ36" i="14"/>
  <c r="AI117" i="14"/>
  <c r="AJ117" i="14"/>
  <c r="AK117" i="14"/>
  <c r="BA20" i="14"/>
  <c r="BB20" i="14"/>
  <c r="BA48" i="14"/>
  <c r="BB48" i="14"/>
  <c r="BA10" i="14"/>
  <c r="AZ10" i="14"/>
  <c r="BB10" i="14"/>
  <c r="AX10" i="14"/>
  <c r="AJ90" i="14"/>
  <c r="AK90" i="14"/>
  <c r="AI90" i="14"/>
  <c r="AH90" i="14"/>
  <c r="BA25" i="14"/>
  <c r="AZ25" i="14"/>
  <c r="BB25" i="14"/>
  <c r="AX25" i="14"/>
  <c r="BA32" i="14"/>
  <c r="AK203" i="14"/>
  <c r="AI203" i="14"/>
  <c r="AJ203" i="14"/>
  <c r="AH203" i="14"/>
  <c r="AK179" i="14"/>
  <c r="AI179" i="14"/>
  <c r="AJ179" i="14"/>
  <c r="AJ34" i="14"/>
  <c r="AK34" i="14"/>
  <c r="AI34" i="14"/>
  <c r="AH34" i="14"/>
  <c r="AI150" i="14"/>
  <c r="AJ150" i="14"/>
  <c r="AH150" i="14"/>
  <c r="AK150" i="14"/>
  <c r="AI182" i="14"/>
  <c r="AJ182" i="14"/>
  <c r="AK182" i="14"/>
  <c r="AK165" i="14"/>
  <c r="AI165" i="14"/>
  <c r="AJ165" i="14"/>
  <c r="AH165" i="14"/>
  <c r="BB17" i="14"/>
  <c r="BA17" i="14"/>
  <c r="AZ17" i="14"/>
  <c r="AX17" i="14"/>
  <c r="BA4" i="14"/>
  <c r="AZ4" i="14"/>
  <c r="AX4" i="14"/>
  <c r="BB4" i="14"/>
  <c r="BA8" i="14"/>
  <c r="BB8" i="14"/>
  <c r="AI64" i="14"/>
  <c r="AJ64" i="14"/>
  <c r="AH64" i="14"/>
  <c r="AK64" i="14"/>
  <c r="AK38" i="14"/>
  <c r="AI38" i="14"/>
  <c r="AI50" i="14"/>
  <c r="AJ50" i="14"/>
  <c r="AK50" i="14"/>
  <c r="AI66" i="14"/>
  <c r="AJ66" i="14"/>
  <c r="AK66" i="14"/>
  <c r="BA9" i="14"/>
  <c r="BB9" i="14"/>
  <c r="BA21" i="14"/>
  <c r="BB21" i="14"/>
  <c r="AZ21" i="14"/>
  <c r="AX21" i="14"/>
  <c r="AK49" i="14"/>
  <c r="AK63" i="14"/>
  <c r="AI63" i="14"/>
  <c r="AJ63" i="14"/>
  <c r="AI105" i="14"/>
  <c r="AJ105" i="14"/>
  <c r="AH105" i="14"/>
  <c r="AK105" i="14"/>
  <c r="AJ31" i="14"/>
  <c r="BA41" i="14"/>
  <c r="BB41" i="14"/>
  <c r="AJ88" i="14"/>
  <c r="AK88" i="14"/>
  <c r="AI88" i="14"/>
  <c r="AH88" i="14"/>
  <c r="AJ56" i="14"/>
  <c r="AK28" i="14"/>
  <c r="AI28" i="14"/>
  <c r="AJ28" i="14"/>
  <c r="AK52" i="14"/>
  <c r="AI52" i="14"/>
  <c r="AH52" i="14"/>
  <c r="AJ52" i="14"/>
  <c r="AA52" i="14"/>
  <c r="AB52" i="14"/>
  <c r="BB3" i="14"/>
  <c r="BA3" i="14"/>
  <c r="AZ3" i="14"/>
  <c r="AX3" i="14"/>
  <c r="BA36" i="14"/>
  <c r="AZ36" i="14"/>
  <c r="BB36" i="14"/>
  <c r="AX36" i="14"/>
  <c r="BA44" i="14"/>
  <c r="BB44" i="14"/>
  <c r="AK100" i="14"/>
  <c r="AI100" i="14"/>
  <c r="AJ100" i="14"/>
  <c r="AJ140" i="14"/>
  <c r="BA26" i="14"/>
  <c r="BB26" i="14"/>
  <c r="AZ26" i="14"/>
  <c r="AX26" i="14"/>
  <c r="BB14" i="14"/>
  <c r="BB50" i="14"/>
  <c r="BA50" i="14"/>
  <c r="AI187" i="14"/>
  <c r="AJ187" i="14"/>
  <c r="AK187" i="14"/>
  <c r="AI69" i="14"/>
  <c r="AJ69" i="14"/>
  <c r="AK69" i="14"/>
  <c r="AK219" i="14"/>
  <c r="AI219" i="14"/>
  <c r="AJ219" i="14"/>
  <c r="AH219" i="14"/>
  <c r="AI190" i="14"/>
  <c r="AH190" i="14"/>
  <c r="AJ190" i="14"/>
  <c r="AK190" i="14"/>
  <c r="AI143" i="14"/>
  <c r="AH143" i="14"/>
  <c r="AJ143" i="14"/>
  <c r="AK143" i="14"/>
  <c r="AJ111" i="14"/>
  <c r="AK111" i="14"/>
  <c r="AI111" i="14"/>
  <c r="G628" i="1"/>
  <c r="K628" i="1" s="1"/>
  <c r="W628" i="1"/>
  <c r="AB711" i="8"/>
  <c r="AE711" i="8"/>
  <c r="AB639" i="8"/>
  <c r="AE639" i="8"/>
  <c r="AB655" i="8"/>
  <c r="AE655" i="8"/>
  <c r="AB671" i="8"/>
  <c r="AE671" i="8"/>
  <c r="AB687" i="8"/>
  <c r="AE687" i="8"/>
  <c r="AB703" i="8"/>
  <c r="AE703" i="8"/>
  <c r="F736" i="1"/>
  <c r="G736" i="1" s="1"/>
  <c r="I736" i="1" s="1"/>
  <c r="E768" i="12"/>
  <c r="F604" i="1"/>
  <c r="G604" i="1" s="1"/>
  <c r="I604" i="1" s="1"/>
  <c r="F693" i="1"/>
  <c r="F686" i="1"/>
  <c r="G686" i="1" s="1"/>
  <c r="I686" i="1" s="1"/>
  <c r="AT180" i="14"/>
  <c r="AS180" i="14"/>
  <c r="AR180" i="14"/>
  <c r="AQ180" i="14"/>
  <c r="AP180" i="14"/>
  <c r="AO180" i="14"/>
  <c r="AN180" i="14"/>
  <c r="AM180" i="14"/>
  <c r="AL180" i="14"/>
  <c r="AT131" i="14"/>
  <c r="AS131" i="14"/>
  <c r="AR131" i="14"/>
  <c r="AQ131" i="14"/>
  <c r="AP131" i="14"/>
  <c r="AO131" i="14"/>
  <c r="AN131" i="14"/>
  <c r="AM131" i="14"/>
  <c r="AL131" i="14"/>
  <c r="J187" i="8"/>
  <c r="E534" i="12"/>
  <c r="E860" i="12"/>
  <c r="AT204" i="14"/>
  <c r="AS204" i="14"/>
  <c r="AR204" i="14"/>
  <c r="AQ204" i="14"/>
  <c r="AP204" i="14"/>
  <c r="AO204" i="14"/>
  <c r="AN204" i="14"/>
  <c r="AM204" i="14"/>
  <c r="AL204" i="14"/>
  <c r="AT147" i="14"/>
  <c r="AS147" i="14"/>
  <c r="AR147" i="14"/>
  <c r="AQ147" i="14"/>
  <c r="AP147" i="14"/>
  <c r="AO147" i="14"/>
  <c r="AN147" i="14"/>
  <c r="AM147" i="14"/>
  <c r="AL147" i="14"/>
  <c r="E872" i="12"/>
  <c r="AB647" i="8"/>
  <c r="AE647" i="8"/>
  <c r="AB663" i="8"/>
  <c r="AE663" i="8"/>
  <c r="AB679" i="8"/>
  <c r="AE679" i="8"/>
  <c r="AB695" i="8"/>
  <c r="AE695" i="8"/>
  <c r="AB719" i="8"/>
  <c r="AE719" i="8"/>
  <c r="I162" i="1"/>
  <c r="G582" i="1"/>
  <c r="K582" i="1" s="1"/>
  <c r="W582" i="1"/>
  <c r="W509" i="1"/>
  <c r="W380" i="1"/>
  <c r="G92" i="1"/>
  <c r="J92" i="1" s="1"/>
  <c r="W92" i="1"/>
  <c r="W87" i="1"/>
  <c r="G87" i="1"/>
  <c r="J87" i="1" s="1"/>
  <c r="G79" i="1"/>
  <c r="J79" i="1" s="1"/>
  <c r="W79" i="1"/>
  <c r="G75" i="1"/>
  <c r="J75" i="1" s="1"/>
  <c r="W75" i="1"/>
  <c r="G636" i="4"/>
  <c r="H636" i="4"/>
  <c r="G629" i="4"/>
  <c r="H629" i="4"/>
  <c r="G620" i="4"/>
  <c r="H620" i="4"/>
  <c r="G613" i="4"/>
  <c r="H613" i="4"/>
  <c r="G604" i="4"/>
  <c r="H604" i="4"/>
  <c r="G597" i="4"/>
  <c r="H597" i="4"/>
  <c r="G588" i="4"/>
  <c r="H588" i="4"/>
  <c r="G581" i="4"/>
  <c r="H581" i="4"/>
  <c r="G572" i="4"/>
  <c r="H572" i="4"/>
  <c r="G565" i="4"/>
  <c r="H565" i="4"/>
  <c r="G556" i="4"/>
  <c r="H556" i="4"/>
  <c r="F521" i="4"/>
  <c r="G521" i="4"/>
  <c r="F489" i="4"/>
  <c r="F457" i="4"/>
  <c r="G457" i="4"/>
  <c r="I54" i="1"/>
  <c r="I226" i="1"/>
  <c r="I488" i="1"/>
  <c r="H48" i="1"/>
  <c r="W510" i="1"/>
  <c r="G510" i="1"/>
  <c r="G502" i="1"/>
  <c r="K502" i="1" s="1"/>
  <c r="G411" i="1"/>
  <c r="J411" i="1" s="1"/>
  <c r="W93" i="1"/>
  <c r="G93" i="1"/>
  <c r="J93" i="1" s="1"/>
  <c r="W84" i="1"/>
  <c r="G84" i="1"/>
  <c r="G80" i="1"/>
  <c r="J80" i="1" s="1"/>
  <c r="W80" i="1"/>
  <c r="G76" i="1"/>
  <c r="W76" i="1"/>
  <c r="G633" i="4"/>
  <c r="H633" i="4"/>
  <c r="G624" i="4"/>
  <c r="H624" i="4"/>
  <c r="G617" i="4"/>
  <c r="H617" i="4"/>
  <c r="G608" i="4"/>
  <c r="H608" i="4"/>
  <c r="G601" i="4"/>
  <c r="H601" i="4"/>
  <c r="G592" i="4"/>
  <c r="H592" i="4"/>
  <c r="G585" i="4"/>
  <c r="H585" i="4"/>
  <c r="G576" i="4"/>
  <c r="H576" i="4"/>
  <c r="G569" i="4"/>
  <c r="H569" i="4"/>
  <c r="G560" i="4"/>
  <c r="H560" i="4"/>
  <c r="G553" i="4"/>
  <c r="H553" i="4"/>
  <c r="F529" i="4"/>
  <c r="G529" i="4"/>
  <c r="F497" i="4"/>
  <c r="G497" i="4"/>
  <c r="F465" i="4"/>
  <c r="H31" i="1"/>
  <c r="G511" i="1"/>
  <c r="K511" i="1" s="1"/>
  <c r="W511" i="1"/>
  <c r="W412" i="1"/>
  <c r="G412" i="1"/>
  <c r="J412" i="1" s="1"/>
  <c r="G287" i="1"/>
  <c r="J287" i="1" s="1"/>
  <c r="W89" i="1"/>
  <c r="G77" i="1"/>
  <c r="J77" i="1" s="1"/>
  <c r="W77" i="1"/>
  <c r="G637" i="4"/>
  <c r="H637" i="4"/>
  <c r="G628" i="4"/>
  <c r="H628" i="4"/>
  <c r="G621" i="4"/>
  <c r="H621" i="4"/>
  <c r="G612" i="4"/>
  <c r="H612" i="4"/>
  <c r="G605" i="4"/>
  <c r="H605" i="4"/>
  <c r="G596" i="4"/>
  <c r="H596" i="4"/>
  <c r="G589" i="4"/>
  <c r="H589" i="4"/>
  <c r="G580" i="4"/>
  <c r="H580" i="4"/>
  <c r="G573" i="4"/>
  <c r="H573" i="4"/>
  <c r="G564" i="4"/>
  <c r="H564" i="4"/>
  <c r="G557" i="4"/>
  <c r="H557" i="4"/>
  <c r="I252" i="1"/>
  <c r="I183" i="1"/>
  <c r="I545" i="1"/>
  <c r="G568" i="1"/>
  <c r="K568" i="1" s="1"/>
  <c r="W568" i="1"/>
  <c r="G512" i="1"/>
  <c r="K512" i="1" s="1"/>
  <c r="W512" i="1"/>
  <c r="G504" i="1"/>
  <c r="G413" i="1"/>
  <c r="J413" i="1" s="1"/>
  <c r="W90" i="1"/>
  <c r="G90" i="1"/>
  <c r="J90" i="1" s="1"/>
  <c r="W82" i="1"/>
  <c r="G82" i="1"/>
  <c r="G632" i="4"/>
  <c r="H632" i="4"/>
  <c r="G625" i="4"/>
  <c r="H625" i="4"/>
  <c r="G616" i="4"/>
  <c r="H616" i="4"/>
  <c r="G609" i="4"/>
  <c r="H609" i="4"/>
  <c r="G600" i="4"/>
  <c r="H600" i="4"/>
  <c r="G593" i="4"/>
  <c r="H593" i="4"/>
  <c r="G584" i="4"/>
  <c r="H584" i="4"/>
  <c r="G577" i="4"/>
  <c r="H577" i="4"/>
  <c r="G568" i="4"/>
  <c r="H568" i="4"/>
  <c r="G561" i="4"/>
  <c r="H561" i="4"/>
  <c r="G552" i="4"/>
  <c r="H552" i="4"/>
  <c r="H431" i="4"/>
  <c r="G431" i="4"/>
  <c r="H551" i="4"/>
  <c r="G551" i="4"/>
  <c r="I541" i="4"/>
  <c r="J541" i="4"/>
  <c r="F541" i="4"/>
  <c r="I525" i="4"/>
  <c r="J525" i="4"/>
  <c r="F525" i="4"/>
  <c r="H519" i="4"/>
  <c r="G519" i="4"/>
  <c r="I509" i="4"/>
  <c r="J509" i="4"/>
  <c r="F509" i="4"/>
  <c r="H503" i="4"/>
  <c r="G503" i="4"/>
  <c r="I493" i="4"/>
  <c r="J493" i="4"/>
  <c r="F493" i="4"/>
  <c r="H487" i="4"/>
  <c r="G487" i="4"/>
  <c r="I477" i="4"/>
  <c r="J477" i="4"/>
  <c r="F477" i="4"/>
  <c r="I461" i="4"/>
  <c r="J461" i="4"/>
  <c r="F461" i="4"/>
  <c r="H455" i="4"/>
  <c r="G455" i="4"/>
  <c r="H446" i="4"/>
  <c r="G446" i="4"/>
  <c r="H414" i="4"/>
  <c r="G414" i="4"/>
  <c r="N711" i="8"/>
  <c r="AD711" i="8"/>
  <c r="I1137" i="8"/>
  <c r="G283" i="4"/>
  <c r="H311" i="4"/>
  <c r="G327" i="4"/>
  <c r="H355" i="4"/>
  <c r="G371" i="4"/>
  <c r="G300" i="4"/>
  <c r="H316" i="4"/>
  <c r="G340" i="4"/>
  <c r="H356" i="4"/>
  <c r="G372" i="4"/>
  <c r="H281" i="4"/>
  <c r="G297" i="4"/>
  <c r="H313" i="4"/>
  <c r="G329" i="4"/>
  <c r="H345" i="4"/>
  <c r="G361" i="4"/>
  <c r="H377" i="4"/>
  <c r="G286" i="4"/>
  <c r="H302" i="4"/>
  <c r="G318" i="4"/>
  <c r="H334" i="4"/>
  <c r="G350" i="4"/>
  <c r="H366" i="4"/>
  <c r="I117" i="1"/>
  <c r="I148" i="1"/>
  <c r="I216" i="1"/>
  <c r="I438" i="1"/>
  <c r="I370" i="1"/>
  <c r="G289" i="1"/>
  <c r="I289" i="1" s="1"/>
  <c r="G262" i="1"/>
  <c r="I262" i="1" s="1"/>
  <c r="G257" i="1"/>
  <c r="I257" i="1" s="1"/>
  <c r="AE12" i="1"/>
  <c r="AE10" i="1"/>
  <c r="G286" i="1"/>
  <c r="J286" i="1" s="1"/>
  <c r="I636" i="4"/>
  <c r="J636" i="4"/>
  <c r="H634" i="4"/>
  <c r="I632" i="4"/>
  <c r="J632" i="4"/>
  <c r="H630" i="4"/>
  <c r="I628" i="4"/>
  <c r="J628" i="4"/>
  <c r="H626" i="4"/>
  <c r="I624" i="4"/>
  <c r="J624" i="4"/>
  <c r="I620" i="4"/>
  <c r="J620" i="4"/>
  <c r="H618" i="4"/>
  <c r="I616" i="4"/>
  <c r="J616" i="4"/>
  <c r="H614" i="4"/>
  <c r="I612" i="4"/>
  <c r="J612" i="4"/>
  <c r="H610" i="4"/>
  <c r="I608" i="4"/>
  <c r="J608" i="4"/>
  <c r="H606" i="4"/>
  <c r="I604" i="4"/>
  <c r="J604" i="4"/>
  <c r="H602" i="4"/>
  <c r="I600" i="4"/>
  <c r="J600" i="4"/>
  <c r="H598" i="4"/>
  <c r="I596" i="4"/>
  <c r="J596" i="4"/>
  <c r="H594" i="4"/>
  <c r="I592" i="4"/>
  <c r="J592" i="4"/>
  <c r="I588" i="4"/>
  <c r="J588" i="4"/>
  <c r="H586" i="4"/>
  <c r="I584" i="4"/>
  <c r="J584" i="4"/>
  <c r="H582" i="4"/>
  <c r="I580" i="4"/>
  <c r="J580" i="4"/>
  <c r="H578" i="4"/>
  <c r="I576" i="4"/>
  <c r="J576" i="4"/>
  <c r="H574" i="4"/>
  <c r="I572" i="4"/>
  <c r="J572" i="4"/>
  <c r="H570" i="4"/>
  <c r="I568" i="4"/>
  <c r="J568" i="4"/>
  <c r="H566" i="4"/>
  <c r="I564" i="4"/>
  <c r="J564" i="4"/>
  <c r="H562" i="4"/>
  <c r="I560" i="4"/>
  <c r="J560" i="4"/>
  <c r="I556" i="4"/>
  <c r="J556" i="4"/>
  <c r="H554" i="4"/>
  <c r="I552" i="4"/>
  <c r="J552" i="4"/>
  <c r="H544" i="4"/>
  <c r="G534" i="4"/>
  <c r="G518" i="4"/>
  <c r="H512" i="4"/>
  <c r="G502" i="4"/>
  <c r="H496" i="4"/>
  <c r="H480" i="4"/>
  <c r="G470" i="4"/>
  <c r="G454" i="4"/>
  <c r="I441" i="4"/>
  <c r="J441" i="4"/>
  <c r="H547" i="4"/>
  <c r="G547" i="4"/>
  <c r="I537" i="4"/>
  <c r="J537" i="4"/>
  <c r="F537" i="4"/>
  <c r="H537" i="4"/>
  <c r="H531" i="4"/>
  <c r="G531" i="4"/>
  <c r="I521" i="4"/>
  <c r="J521" i="4"/>
  <c r="H521" i="4"/>
  <c r="H515" i="4"/>
  <c r="G515" i="4"/>
  <c r="I505" i="4"/>
  <c r="J505" i="4"/>
  <c r="F505" i="4"/>
  <c r="H505" i="4"/>
  <c r="I489" i="4"/>
  <c r="J489" i="4"/>
  <c r="H483" i="4"/>
  <c r="G483" i="4"/>
  <c r="I473" i="4"/>
  <c r="J473" i="4"/>
  <c r="F473" i="4"/>
  <c r="H473" i="4"/>
  <c r="H467" i="4"/>
  <c r="G467" i="4"/>
  <c r="I457" i="4"/>
  <c r="J457" i="4"/>
  <c r="H457" i="4"/>
  <c r="F442" i="4"/>
  <c r="G442" i="4"/>
  <c r="H442" i="4"/>
  <c r="H430" i="4"/>
  <c r="G430" i="4"/>
  <c r="G44" i="4"/>
  <c r="H44" i="4"/>
  <c r="G28" i="4"/>
  <c r="H28" i="4"/>
  <c r="G83" i="7"/>
  <c r="I1154" i="8"/>
  <c r="I1089" i="8"/>
  <c r="G546" i="4"/>
  <c r="G530" i="4"/>
  <c r="G514" i="4"/>
  <c r="G498" i="4"/>
  <c r="G482" i="4"/>
  <c r="G466" i="4"/>
  <c r="I549" i="4"/>
  <c r="J549" i="4"/>
  <c r="F549" i="4"/>
  <c r="H543" i="4"/>
  <c r="G543" i="4"/>
  <c r="I533" i="4"/>
  <c r="J533" i="4"/>
  <c r="F533" i="4"/>
  <c r="H527" i="4"/>
  <c r="G527" i="4"/>
  <c r="I517" i="4"/>
  <c r="J517" i="4"/>
  <c r="F517" i="4"/>
  <c r="H511" i="4"/>
  <c r="G511" i="4"/>
  <c r="I501" i="4"/>
  <c r="J501" i="4"/>
  <c r="F501" i="4"/>
  <c r="H495" i="4"/>
  <c r="G495" i="4"/>
  <c r="I485" i="4"/>
  <c r="J485" i="4"/>
  <c r="F485" i="4"/>
  <c r="H479" i="4"/>
  <c r="G479" i="4"/>
  <c r="I469" i="4"/>
  <c r="J469" i="4"/>
  <c r="F469" i="4"/>
  <c r="H463" i="4"/>
  <c r="G463" i="4"/>
  <c r="F426" i="4"/>
  <c r="G426" i="4"/>
  <c r="I1171" i="8"/>
  <c r="I1105" i="8"/>
  <c r="V10" i="1"/>
  <c r="V11" i="1" s="1"/>
  <c r="V12" i="1" s="1"/>
  <c r="W502" i="1"/>
  <c r="W413" i="1"/>
  <c r="W411" i="1"/>
  <c r="I546" i="4"/>
  <c r="J546" i="4"/>
  <c r="H536" i="4"/>
  <c r="I530" i="4"/>
  <c r="J530" i="4"/>
  <c r="H520" i="4"/>
  <c r="I514" i="4"/>
  <c r="J514" i="4"/>
  <c r="H504" i="4"/>
  <c r="I498" i="4"/>
  <c r="J498" i="4"/>
  <c r="H488" i="4"/>
  <c r="I482" i="4"/>
  <c r="J482" i="4"/>
  <c r="H472" i="4"/>
  <c r="I466" i="4"/>
  <c r="J466" i="4"/>
  <c r="H456" i="4"/>
  <c r="I447" i="4"/>
  <c r="J447" i="4"/>
  <c r="I442" i="4"/>
  <c r="J442" i="4"/>
  <c r="I440" i="4"/>
  <c r="J440" i="4"/>
  <c r="G438" i="4"/>
  <c r="I415" i="4"/>
  <c r="J415" i="4"/>
  <c r="I545" i="4"/>
  <c r="J545" i="4"/>
  <c r="F545" i="4"/>
  <c r="H545" i="4"/>
  <c r="H539" i="4"/>
  <c r="G539" i="4"/>
  <c r="I529" i="4"/>
  <c r="J529" i="4"/>
  <c r="H529" i="4"/>
  <c r="H523" i="4"/>
  <c r="G523" i="4"/>
  <c r="I513" i="4"/>
  <c r="J513" i="4"/>
  <c r="F513" i="4"/>
  <c r="H513" i="4"/>
  <c r="I497" i="4"/>
  <c r="J497" i="4"/>
  <c r="H497" i="4"/>
  <c r="H491" i="4"/>
  <c r="G491" i="4"/>
  <c r="I481" i="4"/>
  <c r="J481" i="4"/>
  <c r="F481" i="4"/>
  <c r="H481" i="4"/>
  <c r="H475" i="4"/>
  <c r="G475" i="4"/>
  <c r="I465" i="4"/>
  <c r="J465" i="4"/>
  <c r="H459" i="4"/>
  <c r="G459" i="4"/>
  <c r="G434" i="4"/>
  <c r="H434" i="4"/>
  <c r="N705" i="8"/>
  <c r="AD705" i="8"/>
  <c r="I1121" i="8"/>
  <c r="I1022" i="8"/>
  <c r="G989" i="8"/>
  <c r="I989" i="8"/>
  <c r="G971" i="8"/>
  <c r="I971" i="8"/>
  <c r="G965" i="8"/>
  <c r="I965" i="8"/>
  <c r="G950" i="8"/>
  <c r="I950" i="8"/>
  <c r="G946" i="8"/>
  <c r="I946" i="8"/>
  <c r="G812" i="8"/>
  <c r="I812" i="8"/>
  <c r="G796" i="8"/>
  <c r="I796" i="8"/>
  <c r="G780" i="8"/>
  <c r="I780" i="8"/>
  <c r="G764" i="8"/>
  <c r="I764" i="8"/>
  <c r="G748" i="8"/>
  <c r="I748" i="8"/>
  <c r="G725" i="8"/>
  <c r="Z683" i="8"/>
  <c r="AA683" i="8"/>
  <c r="G683" i="8"/>
  <c r="Z667" i="8"/>
  <c r="AA667" i="8"/>
  <c r="G667" i="8"/>
  <c r="Z651" i="8"/>
  <c r="AA651" i="8"/>
  <c r="G651" i="8"/>
  <c r="Z635" i="8"/>
  <c r="AA635" i="8"/>
  <c r="G635" i="8"/>
  <c r="G36" i="4"/>
  <c r="E207" i="5"/>
  <c r="F207" i="5"/>
  <c r="E203" i="5"/>
  <c r="F203" i="5"/>
  <c r="E199" i="5"/>
  <c r="F199" i="5"/>
  <c r="E195" i="5"/>
  <c r="F195" i="5"/>
  <c r="E191" i="5"/>
  <c r="F191" i="5"/>
  <c r="E187" i="5"/>
  <c r="F187" i="5"/>
  <c r="G187" i="5"/>
  <c r="E183" i="5"/>
  <c r="F183" i="5"/>
  <c r="E179" i="5"/>
  <c r="F179" i="5"/>
  <c r="E166" i="5"/>
  <c r="F166" i="5"/>
  <c r="E163" i="5"/>
  <c r="F163" i="5"/>
  <c r="E160" i="5"/>
  <c r="F160" i="5"/>
  <c r="E158" i="5"/>
  <c r="F158" i="5"/>
  <c r="U158" i="5"/>
  <c r="E157" i="5"/>
  <c r="F157" i="5"/>
  <c r="E144" i="5"/>
  <c r="F144" i="5"/>
  <c r="E142" i="5"/>
  <c r="F142" i="5"/>
  <c r="E141" i="5"/>
  <c r="F141" i="5"/>
  <c r="E128" i="5"/>
  <c r="F128" i="5"/>
  <c r="E126" i="5"/>
  <c r="F126" i="5"/>
  <c r="E125" i="5"/>
  <c r="F125" i="5"/>
  <c r="E112" i="5"/>
  <c r="F112" i="5"/>
  <c r="E110" i="5"/>
  <c r="F110" i="5"/>
  <c r="E109" i="5"/>
  <c r="F109" i="5"/>
  <c r="E100" i="5"/>
  <c r="F100" i="5"/>
  <c r="U100" i="5"/>
  <c r="E97" i="5"/>
  <c r="F97" i="5"/>
  <c r="E95" i="5"/>
  <c r="F95" i="5"/>
  <c r="E94" i="5"/>
  <c r="F94" i="5"/>
  <c r="G94" i="5"/>
  <c r="E81" i="5"/>
  <c r="F81" i="5"/>
  <c r="E79" i="5"/>
  <c r="F79" i="5"/>
  <c r="E78" i="5"/>
  <c r="F78" i="5"/>
  <c r="G78" i="5"/>
  <c r="E65" i="5"/>
  <c r="F65" i="5"/>
  <c r="E63" i="5"/>
  <c r="F63" i="5"/>
  <c r="E62" i="5"/>
  <c r="F62" i="5"/>
  <c r="E49" i="5"/>
  <c r="F49" i="5"/>
  <c r="E47" i="5"/>
  <c r="F47" i="5"/>
  <c r="E46" i="5"/>
  <c r="F46" i="5"/>
  <c r="E36" i="5"/>
  <c r="F36" i="5"/>
  <c r="E35" i="5"/>
  <c r="F35" i="5"/>
  <c r="Y33" i="5"/>
  <c r="E28" i="5"/>
  <c r="F28" i="5"/>
  <c r="E27" i="5"/>
  <c r="F27" i="5"/>
  <c r="Y25" i="5"/>
  <c r="U126" i="7"/>
  <c r="Y28" i="7"/>
  <c r="Y22" i="7"/>
  <c r="Y11" i="7"/>
  <c r="BI47" i="8"/>
  <c r="BH47" i="8"/>
  <c r="BG47" i="8"/>
  <c r="BF47" i="8"/>
  <c r="BE47" i="8"/>
  <c r="BD47" i="8"/>
  <c r="BC47" i="8"/>
  <c r="BI39" i="8"/>
  <c r="BH39" i="8"/>
  <c r="BG39" i="8"/>
  <c r="BF39" i="8"/>
  <c r="BE39" i="8"/>
  <c r="BJ22" i="8"/>
  <c r="BI22" i="8"/>
  <c r="BH22" i="8"/>
  <c r="BG22" i="8"/>
  <c r="BF22" i="8"/>
  <c r="BE22" i="8"/>
  <c r="BD22" i="8"/>
  <c r="BC22" i="8"/>
  <c r="BA22" i="8"/>
  <c r="BK18" i="8"/>
  <c r="BJ18" i="8"/>
  <c r="BI18" i="8"/>
  <c r="BH18" i="8"/>
  <c r="BG18" i="8"/>
  <c r="BF18" i="8"/>
  <c r="BE18" i="8"/>
  <c r="BD18" i="8"/>
  <c r="BC18" i="8"/>
  <c r="G967" i="8"/>
  <c r="G960" i="8"/>
  <c r="I960" i="8"/>
  <c r="G897" i="8"/>
  <c r="I897" i="8"/>
  <c r="G879" i="8"/>
  <c r="I879" i="8"/>
  <c r="G863" i="8"/>
  <c r="I863" i="8"/>
  <c r="G847" i="8"/>
  <c r="I847" i="8"/>
  <c r="G831" i="8"/>
  <c r="I831" i="8"/>
  <c r="G707" i="8"/>
  <c r="I1003" i="8"/>
  <c r="I997" i="8"/>
  <c r="G962" i="8"/>
  <c r="I962" i="8"/>
  <c r="G701" i="8"/>
  <c r="E209" i="5"/>
  <c r="F209" i="5"/>
  <c r="E206" i="5"/>
  <c r="F206" i="5"/>
  <c r="G206" i="5"/>
  <c r="E202" i="5"/>
  <c r="F202" i="5"/>
  <c r="E198" i="5"/>
  <c r="F198" i="5"/>
  <c r="E194" i="5"/>
  <c r="F194" i="5"/>
  <c r="E190" i="5"/>
  <c r="F190" i="5"/>
  <c r="G190" i="5"/>
  <c r="I190" i="5"/>
  <c r="E186" i="5"/>
  <c r="F186" i="5"/>
  <c r="E182" i="5"/>
  <c r="F182" i="5"/>
  <c r="E178" i="5"/>
  <c r="F178" i="5"/>
  <c r="E170" i="5"/>
  <c r="F170" i="5"/>
  <c r="E161" i="5"/>
  <c r="F161" i="5"/>
  <c r="E156" i="5"/>
  <c r="F156" i="5"/>
  <c r="E154" i="5"/>
  <c r="F154" i="5"/>
  <c r="E153" i="5"/>
  <c r="F153" i="5"/>
  <c r="E145" i="5"/>
  <c r="F145" i="5"/>
  <c r="E140" i="5"/>
  <c r="F140" i="5"/>
  <c r="E138" i="5"/>
  <c r="F138" i="5"/>
  <c r="E137" i="5"/>
  <c r="F137" i="5"/>
  <c r="E129" i="5"/>
  <c r="F129" i="5"/>
  <c r="E124" i="5"/>
  <c r="F124" i="5"/>
  <c r="E122" i="5"/>
  <c r="F122" i="5"/>
  <c r="U122" i="5"/>
  <c r="E121" i="5"/>
  <c r="F121" i="5"/>
  <c r="E108" i="5"/>
  <c r="F108" i="5"/>
  <c r="E106" i="5"/>
  <c r="F106" i="5"/>
  <c r="E105" i="5"/>
  <c r="F105" i="5"/>
  <c r="E102" i="5"/>
  <c r="F102" i="5"/>
  <c r="E93" i="5"/>
  <c r="F93" i="5"/>
  <c r="E91" i="5"/>
  <c r="F91" i="5"/>
  <c r="U91" i="5"/>
  <c r="E90" i="5"/>
  <c r="F90" i="5"/>
  <c r="U90" i="5"/>
  <c r="E77" i="5"/>
  <c r="F77" i="5"/>
  <c r="E75" i="5"/>
  <c r="F75" i="5"/>
  <c r="E74" i="5"/>
  <c r="F74" i="5"/>
  <c r="E61" i="5"/>
  <c r="F61" i="5"/>
  <c r="E59" i="5"/>
  <c r="F59" i="5"/>
  <c r="E58" i="5"/>
  <c r="F58" i="5"/>
  <c r="U58" i="5"/>
  <c r="E45" i="5"/>
  <c r="F45" i="5"/>
  <c r="E43" i="5"/>
  <c r="F43" i="5"/>
  <c r="E42" i="5"/>
  <c r="F42" i="5"/>
  <c r="U42" i="5"/>
  <c r="E34" i="5"/>
  <c r="F34" i="5"/>
  <c r="E33" i="5"/>
  <c r="F33" i="5"/>
  <c r="Y31" i="5"/>
  <c r="E26" i="5"/>
  <c r="F26" i="5"/>
  <c r="E25" i="5"/>
  <c r="F25" i="5"/>
  <c r="Y23" i="5"/>
  <c r="Y17" i="5"/>
  <c r="Y15" i="5"/>
  <c r="Y13" i="5"/>
  <c r="Y12" i="5"/>
  <c r="Y11" i="5"/>
  <c r="Y5" i="5"/>
  <c r="Y6" i="5"/>
  <c r="U150" i="7"/>
  <c r="U118" i="7"/>
  <c r="Y34" i="7"/>
  <c r="U32" i="7"/>
  <c r="Y24" i="7"/>
  <c r="Y15" i="7"/>
  <c r="Y14" i="7"/>
  <c r="Y7" i="7"/>
  <c r="I1013" i="8"/>
  <c r="G977" i="8"/>
  <c r="I977" i="8"/>
  <c r="G821" i="8"/>
  <c r="I821" i="8"/>
  <c r="G804" i="8"/>
  <c r="I804" i="8"/>
  <c r="G788" i="8"/>
  <c r="I788" i="8"/>
  <c r="G772" i="8"/>
  <c r="I772" i="8"/>
  <c r="G756" i="8"/>
  <c r="I756" i="8"/>
  <c r="G740" i="8"/>
  <c r="I740" i="8"/>
  <c r="BK13" i="8"/>
  <c r="BJ13" i="8"/>
  <c r="BI13" i="8"/>
  <c r="BH13" i="8"/>
  <c r="BG13" i="8"/>
  <c r="BF13" i="8"/>
  <c r="BE13" i="8"/>
  <c r="BD13" i="8"/>
  <c r="BC13" i="8"/>
  <c r="Z715" i="8"/>
  <c r="AA715" i="8"/>
  <c r="G715" i="8"/>
  <c r="Z691" i="8"/>
  <c r="AA691" i="8"/>
  <c r="G691" i="8"/>
  <c r="Z675" i="8"/>
  <c r="AA675" i="8"/>
  <c r="G675" i="8"/>
  <c r="Z659" i="8"/>
  <c r="AA659" i="8"/>
  <c r="G659" i="8"/>
  <c r="Z643" i="8"/>
  <c r="AA643" i="8"/>
  <c r="G643" i="8"/>
  <c r="AE643" i="8"/>
  <c r="Y9" i="7"/>
  <c r="G819" i="8"/>
  <c r="G786" i="8"/>
  <c r="I786" i="8"/>
  <c r="G754" i="8"/>
  <c r="I754" i="8"/>
  <c r="I1018" i="8"/>
  <c r="G985" i="8"/>
  <c r="I985" i="8"/>
  <c r="G909" i="8"/>
  <c r="I909" i="8"/>
  <c r="Z723" i="8"/>
  <c r="AA723" i="8"/>
  <c r="G723" i="8"/>
  <c r="Z721" i="8"/>
  <c r="AA721" i="8"/>
  <c r="G721" i="8"/>
  <c r="Z713" i="8"/>
  <c r="AA713" i="8"/>
  <c r="G713" i="8"/>
  <c r="Z705" i="8"/>
  <c r="AA705" i="8"/>
  <c r="G677" i="8"/>
  <c r="G661" i="8"/>
  <c r="G645" i="8"/>
  <c r="E204" i="5"/>
  <c r="F204" i="5"/>
  <c r="E200" i="5"/>
  <c r="F200" i="5"/>
  <c r="E196" i="5"/>
  <c r="F196" i="5"/>
  <c r="E192" i="5"/>
  <c r="F192" i="5"/>
  <c r="E188" i="5"/>
  <c r="F188" i="5"/>
  <c r="E184" i="5"/>
  <c r="F184" i="5"/>
  <c r="E180" i="5"/>
  <c r="F180" i="5"/>
  <c r="E173" i="5"/>
  <c r="F173" i="5"/>
  <c r="E171" i="5"/>
  <c r="F171" i="5"/>
  <c r="E168" i="5"/>
  <c r="F168" i="5"/>
  <c r="E167" i="5"/>
  <c r="F167" i="5"/>
  <c r="E164" i="5"/>
  <c r="F164" i="5"/>
  <c r="E148" i="5"/>
  <c r="F148" i="5"/>
  <c r="E146" i="5"/>
  <c r="F146" i="5"/>
  <c r="E132" i="5"/>
  <c r="F132" i="5"/>
  <c r="E130" i="5"/>
  <c r="F130" i="5"/>
  <c r="E116" i="5"/>
  <c r="F116" i="5"/>
  <c r="E114" i="5"/>
  <c r="F114" i="5"/>
  <c r="E113" i="5"/>
  <c r="F113" i="5"/>
  <c r="E98" i="5"/>
  <c r="F98" i="5"/>
  <c r="U98" i="5"/>
  <c r="E85" i="5"/>
  <c r="F85" i="5"/>
  <c r="E83" i="5"/>
  <c r="F83" i="5"/>
  <c r="E82" i="5"/>
  <c r="F82" i="5"/>
  <c r="E69" i="5"/>
  <c r="F69" i="5"/>
  <c r="E67" i="5"/>
  <c r="F67" i="5"/>
  <c r="E66" i="5"/>
  <c r="F66" i="5"/>
  <c r="E53" i="5"/>
  <c r="F53" i="5"/>
  <c r="E51" i="5"/>
  <c r="F51" i="5"/>
  <c r="U51" i="5"/>
  <c r="E50" i="5"/>
  <c r="F50" i="5"/>
  <c r="U50" i="5"/>
  <c r="E37" i="5"/>
  <c r="F37" i="5"/>
  <c r="Y35" i="5"/>
  <c r="E30" i="5"/>
  <c r="F30" i="5"/>
  <c r="E29" i="5"/>
  <c r="F29" i="5"/>
  <c r="Y27" i="5"/>
  <c r="E22" i="5"/>
  <c r="F22" i="5"/>
  <c r="U22" i="5"/>
  <c r="Y16" i="5"/>
  <c r="Y14" i="5"/>
  <c r="Y9" i="5"/>
  <c r="Y7" i="5"/>
  <c r="U134" i="7"/>
  <c r="Y32" i="7"/>
  <c r="Y26" i="7"/>
  <c r="U24" i="7"/>
  <c r="Y20" i="7"/>
  <c r="Y16" i="7"/>
  <c r="BD39" i="8"/>
  <c r="BC39" i="8"/>
  <c r="BB39" i="8"/>
  <c r="G948" i="8"/>
  <c r="G944" i="8"/>
  <c r="I944" i="8"/>
  <c r="G901" i="8"/>
  <c r="G883" i="8"/>
  <c r="G867" i="8"/>
  <c r="G851" i="8"/>
  <c r="I851" i="8"/>
  <c r="G835" i="8"/>
  <c r="I819" i="8"/>
  <c r="G802" i="8"/>
  <c r="I802" i="8"/>
  <c r="G770" i="8"/>
  <c r="I770" i="8"/>
  <c r="G738" i="8"/>
  <c r="I738" i="8"/>
  <c r="AE132" i="11"/>
  <c r="G132" i="11"/>
  <c r="AE100" i="11"/>
  <c r="G100" i="11"/>
  <c r="AE68" i="11"/>
  <c r="G68" i="11"/>
  <c r="G50" i="11"/>
  <c r="AE50" i="11"/>
  <c r="G49" i="11"/>
  <c r="AE49" i="11"/>
  <c r="G47" i="11"/>
  <c r="AE47" i="11"/>
  <c r="G34" i="11"/>
  <c r="AE34" i="11"/>
  <c r="G33" i="11"/>
  <c r="AE33" i="11"/>
  <c r="G31" i="11"/>
  <c r="AE31" i="11"/>
  <c r="G47" i="10"/>
  <c r="U47" i="10"/>
  <c r="F689" i="11"/>
  <c r="AE112" i="11"/>
  <c r="AE80" i="11"/>
  <c r="G48" i="11"/>
  <c r="G32" i="11"/>
  <c r="AE236" i="11"/>
  <c r="G236" i="11"/>
  <c r="AE220" i="11"/>
  <c r="G220" i="11"/>
  <c r="AE204" i="11"/>
  <c r="G204" i="11"/>
  <c r="K204" i="11"/>
  <c r="AE188" i="11"/>
  <c r="G188" i="11"/>
  <c r="AE172" i="11"/>
  <c r="G172" i="11"/>
  <c r="AE156" i="11"/>
  <c r="G156" i="11"/>
  <c r="AE140" i="11"/>
  <c r="G140" i="11"/>
  <c r="AE108" i="11"/>
  <c r="G108" i="11"/>
  <c r="AE76" i="11"/>
  <c r="G76" i="11"/>
  <c r="G51" i="11"/>
  <c r="AE51" i="11"/>
  <c r="G38" i="11"/>
  <c r="AE38" i="11"/>
  <c r="G37" i="11"/>
  <c r="AE37" i="11"/>
  <c r="G35" i="11"/>
  <c r="AE35" i="11"/>
  <c r="G22" i="11"/>
  <c r="AE22" i="11"/>
  <c r="G21" i="11"/>
  <c r="AE21" i="11"/>
  <c r="L12" i="9"/>
  <c r="AE116" i="11"/>
  <c r="G116" i="11"/>
  <c r="AE84" i="11"/>
  <c r="G84" i="11"/>
  <c r="G42" i="11"/>
  <c r="AE42" i="11"/>
  <c r="G41" i="11"/>
  <c r="AE41" i="11"/>
  <c r="G39" i="11"/>
  <c r="AE39" i="11"/>
  <c r="G26" i="11"/>
  <c r="AE26" i="11"/>
  <c r="G25" i="11"/>
  <c r="AE25" i="11"/>
  <c r="G23" i="11"/>
  <c r="AE23" i="11"/>
  <c r="E705" i="11"/>
  <c r="AE128" i="11"/>
  <c r="AE96" i="11"/>
  <c r="AE64" i="11"/>
  <c r="G40" i="11"/>
  <c r="G24" i="11"/>
  <c r="F557" i="11"/>
  <c r="E708" i="11"/>
  <c r="AE228" i="11"/>
  <c r="G228" i="11"/>
  <c r="AE212" i="11"/>
  <c r="G212" i="11"/>
  <c r="AE196" i="11"/>
  <c r="G196" i="11"/>
  <c r="AE180" i="11"/>
  <c r="G180" i="11"/>
  <c r="AE164" i="11"/>
  <c r="G164" i="11"/>
  <c r="AE148" i="11"/>
  <c r="G148" i="11"/>
  <c r="AE124" i="11"/>
  <c r="G124" i="11"/>
  <c r="AE92" i="11"/>
  <c r="G92" i="11"/>
  <c r="AE60" i="11"/>
  <c r="G60" i="11"/>
  <c r="G46" i="11"/>
  <c r="AE46" i="11"/>
  <c r="G45" i="11"/>
  <c r="AE45" i="11"/>
  <c r="G43" i="11"/>
  <c r="AE43" i="11"/>
  <c r="G30" i="11"/>
  <c r="AE30" i="11"/>
  <c r="G29" i="11"/>
  <c r="AE29" i="11"/>
  <c r="G27" i="11"/>
  <c r="I27" i="11"/>
  <c r="AE27" i="11"/>
  <c r="G67" i="10"/>
  <c r="U67" i="10"/>
  <c r="D11" i="11"/>
  <c r="BD16" i="11"/>
  <c r="I52" i="9"/>
  <c r="H52" i="9"/>
  <c r="J52" i="9"/>
  <c r="I48" i="9"/>
  <c r="H48" i="9"/>
  <c r="J48" i="9"/>
  <c r="I44" i="9"/>
  <c r="H44" i="9"/>
  <c r="J44" i="9"/>
  <c r="I40" i="9"/>
  <c r="H40" i="9"/>
  <c r="J40" i="9"/>
  <c r="I36" i="9"/>
  <c r="H36" i="9"/>
  <c r="J36" i="9"/>
  <c r="I32" i="9"/>
  <c r="H32" i="9"/>
  <c r="J32" i="9"/>
  <c r="I28" i="9"/>
  <c r="H28" i="9"/>
  <c r="J28" i="9"/>
  <c r="I24" i="9"/>
  <c r="H24" i="9"/>
  <c r="J24" i="9"/>
  <c r="G88" i="10"/>
  <c r="N88" i="10"/>
  <c r="U88" i="10"/>
  <c r="U31" i="10"/>
  <c r="G31" i="10"/>
  <c r="G66" i="10"/>
  <c r="U66" i="10"/>
  <c r="BD19" i="11"/>
  <c r="BD17" i="11"/>
  <c r="BD14" i="11"/>
  <c r="L51" i="9"/>
  <c r="L47" i="9"/>
  <c r="L43" i="9"/>
  <c r="L39" i="9"/>
  <c r="L35" i="9"/>
  <c r="L31" i="9"/>
  <c r="L27" i="9"/>
  <c r="L23" i="9"/>
  <c r="U100" i="10"/>
  <c r="G92" i="10"/>
  <c r="V16" i="11"/>
  <c r="V17" i="11"/>
  <c r="Z16" i="11"/>
  <c r="Z17" i="11"/>
  <c r="P84" i="10"/>
  <c r="U84" i="10"/>
  <c r="G55" i="10"/>
  <c r="X16" i="11"/>
  <c r="X17" i="11"/>
  <c r="Y16" i="11"/>
  <c r="Y17" i="11"/>
  <c r="AA16" i="11"/>
  <c r="AA17" i="11"/>
  <c r="M12" i="9"/>
  <c r="G100" i="10"/>
  <c r="G84" i="10"/>
  <c r="G63" i="10"/>
  <c r="I51" i="9"/>
  <c r="F51" i="9"/>
  <c r="J51" i="9"/>
  <c r="I47" i="9"/>
  <c r="F47" i="9"/>
  <c r="J47" i="9"/>
  <c r="I43" i="9"/>
  <c r="F43" i="9"/>
  <c r="J43" i="9"/>
  <c r="I39" i="9"/>
  <c r="F39" i="9"/>
  <c r="J39" i="9"/>
  <c r="I35" i="9"/>
  <c r="F35" i="9"/>
  <c r="J35" i="9"/>
  <c r="I31" i="9"/>
  <c r="F31" i="9"/>
  <c r="J31" i="9"/>
  <c r="I27" i="9"/>
  <c r="F27" i="9"/>
  <c r="J27" i="9"/>
  <c r="I23" i="9"/>
  <c r="F23" i="9"/>
  <c r="J23" i="9"/>
  <c r="K12" i="9"/>
  <c r="P110" i="10"/>
  <c r="G110" i="10"/>
  <c r="U110" i="10"/>
  <c r="AB16" i="11"/>
  <c r="AB17" i="11"/>
  <c r="G76" i="10"/>
  <c r="E395" i="12"/>
  <c r="E399" i="12"/>
  <c r="G105" i="14"/>
  <c r="Z105" i="14"/>
  <c r="AA105" i="14"/>
  <c r="AU79" i="14"/>
  <c r="Z79" i="14"/>
  <c r="BL35" i="14"/>
  <c r="AU216" i="14"/>
  <c r="AU224" i="14"/>
  <c r="AU232" i="14"/>
  <c r="BL31" i="14"/>
  <c r="AU128" i="14"/>
  <c r="AU206" i="14"/>
  <c r="AU214" i="14"/>
  <c r="AU222" i="14"/>
  <c r="AU230" i="14"/>
  <c r="AU212" i="14"/>
  <c r="AU220" i="14"/>
  <c r="AU228" i="14"/>
  <c r="AU210" i="14"/>
  <c r="AU218" i="14"/>
  <c r="AU226" i="14"/>
  <c r="N96" i="6"/>
  <c r="J96" i="6"/>
  <c r="G81" i="6"/>
  <c r="Z81" i="6"/>
  <c r="Z72" i="6"/>
  <c r="G72" i="6"/>
  <c r="U69" i="6"/>
  <c r="G69" i="6"/>
  <c r="Z69" i="6"/>
  <c r="G60" i="6"/>
  <c r="Z60" i="6"/>
  <c r="G51" i="6"/>
  <c r="Z51" i="6"/>
  <c r="E77" i="12"/>
  <c r="E44" i="12"/>
  <c r="G81" i="14"/>
  <c r="Z81" i="14"/>
  <c r="AA81" i="14"/>
  <c r="G49" i="14"/>
  <c r="Z49" i="14"/>
  <c r="G41" i="14"/>
  <c r="Z41" i="14"/>
  <c r="AA41" i="14"/>
  <c r="Z84" i="6"/>
  <c r="U84" i="6"/>
  <c r="G84" i="6"/>
  <c r="G73" i="6"/>
  <c r="Z73" i="6"/>
  <c r="U73" i="6"/>
  <c r="G70" i="6"/>
  <c r="Z70" i="6"/>
  <c r="G64" i="6"/>
  <c r="U64" i="6"/>
  <c r="Z64" i="6"/>
  <c r="Z61" i="6"/>
  <c r="U61" i="6"/>
  <c r="G61" i="6"/>
  <c r="N33" i="6"/>
  <c r="J33" i="6"/>
  <c r="AU208" i="14"/>
  <c r="Z208" i="14"/>
  <c r="G97" i="14"/>
  <c r="Z97" i="14"/>
  <c r="AA97" i="14"/>
  <c r="AU95" i="14"/>
  <c r="Z95" i="14"/>
  <c r="G48" i="14"/>
  <c r="G40" i="14"/>
  <c r="Z21" i="14"/>
  <c r="AA21" i="14"/>
  <c r="G21" i="14"/>
  <c r="Z100" i="6"/>
  <c r="U100" i="6"/>
  <c r="G79" i="6"/>
  <c r="Z79" i="6"/>
  <c r="G76" i="6"/>
  <c r="Z76" i="6"/>
  <c r="Z65" i="6"/>
  <c r="G65" i="6"/>
  <c r="J41" i="6"/>
  <c r="N41" i="6"/>
  <c r="Z34" i="6"/>
  <c r="U34" i="6"/>
  <c r="G34" i="6"/>
  <c r="AU115" i="14"/>
  <c r="Z115" i="14"/>
  <c r="AU103" i="14"/>
  <c r="Z103" i="14"/>
  <c r="AU99" i="14"/>
  <c r="Z99" i="14"/>
  <c r="G77" i="14"/>
  <c r="AU75" i="14"/>
  <c r="Z75" i="14"/>
  <c r="G51" i="14"/>
  <c r="Z51" i="14"/>
  <c r="AA51" i="14"/>
  <c r="G43" i="14"/>
  <c r="Z43" i="14"/>
  <c r="G33" i="14"/>
  <c r="Z33" i="14"/>
  <c r="G98" i="6"/>
  <c r="U98" i="6"/>
  <c r="Z98" i="6"/>
  <c r="Z80" i="6"/>
  <c r="U80" i="6"/>
  <c r="G80" i="6"/>
  <c r="G68" i="6"/>
  <c r="Z68" i="6"/>
  <c r="Z59" i="6"/>
  <c r="U59" i="6"/>
  <c r="G59" i="6"/>
  <c r="N57" i="6"/>
  <c r="J57" i="6"/>
  <c r="Z55" i="6"/>
  <c r="U55" i="6"/>
  <c r="G50" i="6"/>
  <c r="U50" i="6"/>
  <c r="Z50" i="6"/>
  <c r="Z42" i="6"/>
  <c r="G42" i="6"/>
  <c r="G38" i="6"/>
  <c r="Z38" i="6"/>
  <c r="I29" i="6"/>
  <c r="N29" i="6"/>
  <c r="G24" i="6"/>
  <c r="Z24" i="6"/>
  <c r="Z390" i="8"/>
  <c r="G390" i="8"/>
  <c r="Z284" i="8"/>
  <c r="G284" i="8"/>
  <c r="K284" i="8" s="1"/>
  <c r="G277" i="8"/>
  <c r="J277" i="8" s="1"/>
  <c r="Z277" i="8"/>
  <c r="Z38" i="8"/>
  <c r="G38" i="8"/>
  <c r="AU165" i="8"/>
  <c r="AU179" i="8"/>
  <c r="AU202" i="8"/>
  <c r="AU210" i="8"/>
  <c r="AU244" i="8"/>
  <c r="AU369" i="8"/>
  <c r="AU372" i="8"/>
  <c r="AU379" i="8"/>
  <c r="AU389" i="8"/>
  <c r="AU409" i="8"/>
  <c r="AT409" i="8"/>
  <c r="AU428" i="8"/>
  <c r="AU443" i="8"/>
  <c r="AU164" i="8"/>
  <c r="AU189" i="8"/>
  <c r="AU201" i="8"/>
  <c r="AU278" i="8"/>
  <c r="AU295" i="8"/>
  <c r="AU306" i="8"/>
  <c r="AU308" i="8"/>
  <c r="AU322" i="8"/>
  <c r="AU350" i="8"/>
  <c r="AU376" i="8"/>
  <c r="AT376" i="8" s="1"/>
  <c r="AS376" i="8" s="1"/>
  <c r="AR376" i="8" s="1"/>
  <c r="AQ376" i="8" s="1"/>
  <c r="AU398" i="8"/>
  <c r="AU439" i="8"/>
  <c r="AU41" i="8"/>
  <c r="AU45" i="8"/>
  <c r="AT45" i="8"/>
  <c r="AU57" i="8"/>
  <c r="AU63" i="8"/>
  <c r="AT63" i="8" s="1"/>
  <c r="AU144" i="8"/>
  <c r="AU158" i="8"/>
  <c r="AU173" i="8"/>
  <c r="AU206" i="8"/>
  <c r="AU215" i="8"/>
  <c r="AU258" i="8"/>
  <c r="AU25" i="8"/>
  <c r="AU37" i="8"/>
  <c r="AT37" i="8" s="1"/>
  <c r="AS37" i="8"/>
  <c r="AU62" i="8"/>
  <c r="AT62" i="8"/>
  <c r="AU80" i="8"/>
  <c r="AT80" i="8" s="1"/>
  <c r="AU116" i="8"/>
  <c r="AU157" i="8"/>
  <c r="AU172" i="8"/>
  <c r="AU184" i="8"/>
  <c r="AU196" i="8"/>
  <c r="AU205" i="8"/>
  <c r="AU238" i="8"/>
  <c r="AU269" i="8"/>
  <c r="AU277" i="8"/>
  <c r="AU283" i="8"/>
  <c r="AU288" i="8"/>
  <c r="AT288" i="8"/>
  <c r="AU300" i="8"/>
  <c r="AU314" i="8"/>
  <c r="AU341" i="8"/>
  <c r="AU347" i="8"/>
  <c r="AU390" i="8"/>
  <c r="Z166" i="14"/>
  <c r="AU127" i="14"/>
  <c r="G113" i="14"/>
  <c r="Z111" i="14"/>
  <c r="AU107" i="14"/>
  <c r="Z91" i="14"/>
  <c r="G89" i="14"/>
  <c r="Z87" i="14"/>
  <c r="AU83" i="14"/>
  <c r="G73" i="14"/>
  <c r="Z71" i="14"/>
  <c r="G59" i="14"/>
  <c r="AY54" i="14"/>
  <c r="G53" i="14"/>
  <c r="AY52" i="14"/>
  <c r="AY51" i="14"/>
  <c r="G44" i="14"/>
  <c r="AY43" i="14"/>
  <c r="AY33" i="14"/>
  <c r="AY30" i="14"/>
  <c r="G29" i="14"/>
  <c r="AY28" i="14"/>
  <c r="BL27" i="14"/>
  <c r="Z25" i="14"/>
  <c r="AY21" i="14"/>
  <c r="AY19" i="14"/>
  <c r="AB17" i="14"/>
  <c r="AY12" i="14"/>
  <c r="N22" i="6"/>
  <c r="U23" i="6"/>
  <c r="U25" i="6"/>
  <c r="U38" i="6"/>
  <c r="U43" i="6"/>
  <c r="U46" i="6"/>
  <c r="U57" i="6"/>
  <c r="U63" i="6"/>
  <c r="U65" i="6"/>
  <c r="U95" i="6"/>
  <c r="U108" i="6"/>
  <c r="U115" i="6"/>
  <c r="G35" i="6"/>
  <c r="G43" i="6"/>
  <c r="G45" i="6"/>
  <c r="G52" i="6"/>
  <c r="G54" i="6"/>
  <c r="G74" i="6"/>
  <c r="G78" i="6"/>
  <c r="G90" i="6"/>
  <c r="U112" i="6"/>
  <c r="U118" i="6"/>
  <c r="Z429" i="8"/>
  <c r="G429" i="8"/>
  <c r="Z327" i="8"/>
  <c r="G327" i="8"/>
  <c r="Z235" i="8"/>
  <c r="G235" i="8"/>
  <c r="G30" i="8"/>
  <c r="Z30" i="8"/>
  <c r="Z24" i="8"/>
  <c r="G24" i="8"/>
  <c r="Z206" i="14"/>
  <c r="Z128" i="14"/>
  <c r="G93" i="14"/>
  <c r="G55" i="14"/>
  <c r="G52" i="14"/>
  <c r="AY2" i="14"/>
  <c r="Z112" i="6"/>
  <c r="AB15" i="6"/>
  <c r="AU28" i="6"/>
  <c r="Z341" i="8"/>
  <c r="G341" i="8"/>
  <c r="G238" i="8"/>
  <c r="K238" i="8" s="1"/>
  <c r="Z238" i="8"/>
  <c r="G54" i="8"/>
  <c r="Z54" i="8"/>
  <c r="G45" i="8"/>
  <c r="J45" i="8"/>
  <c r="Z45" i="8"/>
  <c r="Z25" i="8"/>
  <c r="G25" i="8"/>
  <c r="Z350" i="8"/>
  <c r="G350" i="8"/>
  <c r="Z344" i="8"/>
  <c r="G344" i="8"/>
  <c r="K344" i="8"/>
  <c r="G314" i="8"/>
  <c r="K314" i="8"/>
  <c r="Z314" i="8"/>
  <c r="Z283" i="8"/>
  <c r="G283" i="8"/>
  <c r="Z55" i="8"/>
  <c r="G55" i="8"/>
  <c r="G49" i="8"/>
  <c r="Z49" i="8"/>
  <c r="Z26" i="8"/>
  <c r="G26" i="8"/>
  <c r="I26" i="8" s="1"/>
  <c r="Z113" i="14"/>
  <c r="AA113" i="14"/>
  <c r="Z89" i="14"/>
  <c r="AY14" i="14"/>
  <c r="U30" i="6"/>
  <c r="U35" i="6"/>
  <c r="U37" i="6"/>
  <c r="U42" i="6"/>
  <c r="N44" i="6"/>
  <c r="U45" i="6"/>
  <c r="N49" i="6"/>
  <c r="U51" i="6"/>
  <c r="U54" i="6"/>
  <c r="N58" i="6"/>
  <c r="U67" i="6"/>
  <c r="U70" i="6"/>
  <c r="U72" i="6"/>
  <c r="U74" i="6"/>
  <c r="U79" i="6"/>
  <c r="U81" i="6"/>
  <c r="U83" i="6"/>
  <c r="U85" i="6"/>
  <c r="U90" i="6"/>
  <c r="U92" i="6"/>
  <c r="U94" i="6"/>
  <c r="Z23" i="6"/>
  <c r="AU421" i="8"/>
  <c r="AU384" i="8"/>
  <c r="G295" i="8"/>
  <c r="G210" i="8"/>
  <c r="G53" i="8"/>
  <c r="G307" i="8"/>
  <c r="G273" i="8"/>
  <c r="AU149" i="8"/>
  <c r="AT149" i="8"/>
  <c r="AU131" i="8"/>
  <c r="AU123" i="8"/>
  <c r="AU98" i="8"/>
  <c r="AU66" i="8"/>
  <c r="AU59" i="8"/>
  <c r="Z57" i="8"/>
  <c r="Z52" i="8"/>
  <c r="Z41" i="8"/>
  <c r="G34" i="8"/>
  <c r="AU33" i="8"/>
  <c r="Z28" i="8"/>
  <c r="E860" i="1"/>
  <c r="F860" i="1" s="1"/>
  <c r="G860" i="1" s="1"/>
  <c r="K860" i="1" s="1"/>
  <c r="AU132" i="8"/>
  <c r="AU99" i="8"/>
  <c r="AS99" i="8" s="1"/>
  <c r="AT99" i="8"/>
  <c r="AU70" i="8"/>
  <c r="AU53" i="8"/>
  <c r="AU49" i="8"/>
  <c r="AU42" i="8"/>
  <c r="AJ131" i="14"/>
  <c r="AT173" i="8"/>
  <c r="AS173" i="8" s="1"/>
  <c r="AR173" i="8" s="1"/>
  <c r="AT295" i="8"/>
  <c r="AS295" i="8" s="1"/>
  <c r="AR295" i="8" s="1"/>
  <c r="AQ295" i="8" s="1"/>
  <c r="AP295" i="8" s="1"/>
  <c r="AO295" i="8" s="1"/>
  <c r="AN295" i="8" s="1"/>
  <c r="AM295" i="8" s="1"/>
  <c r="AL295" i="8"/>
  <c r="AI295" i="8" s="1"/>
  <c r="AT179" i="8"/>
  <c r="AS179" i="8" s="1"/>
  <c r="AR179" i="8" s="1"/>
  <c r="J38" i="6"/>
  <c r="J65" i="6"/>
  <c r="AT95" i="14"/>
  <c r="AS95" i="14"/>
  <c r="N61" i="6"/>
  <c r="J61" i="6"/>
  <c r="AD81" i="14"/>
  <c r="AT222" i="14"/>
  <c r="AS222" i="14"/>
  <c r="AR222" i="14"/>
  <c r="AQ222" i="14"/>
  <c r="AP222" i="14"/>
  <c r="AO222" i="14"/>
  <c r="AN222" i="14"/>
  <c r="AM222" i="14"/>
  <c r="AL222" i="14"/>
  <c r="BK35" i="14"/>
  <c r="BJ35" i="14"/>
  <c r="BI35" i="14"/>
  <c r="BH35" i="14"/>
  <c r="BG35" i="14"/>
  <c r="BF35" i="14"/>
  <c r="BE35" i="14"/>
  <c r="BD35" i="14"/>
  <c r="BC35" i="14"/>
  <c r="AB105" i="14"/>
  <c r="N100" i="10"/>
  <c r="I30" i="11"/>
  <c r="J45" i="11"/>
  <c r="I24" i="11"/>
  <c r="J116" i="11"/>
  <c r="J76" i="11"/>
  <c r="J140" i="11"/>
  <c r="K172" i="11"/>
  <c r="J68" i="11"/>
  <c r="J132" i="11"/>
  <c r="I883" i="8"/>
  <c r="G22" i="5"/>
  <c r="G51" i="5"/>
  <c r="G83" i="5"/>
  <c r="U83" i="5"/>
  <c r="G168" i="5"/>
  <c r="U168" i="5"/>
  <c r="G180" i="5"/>
  <c r="G196" i="5"/>
  <c r="N721" i="8"/>
  <c r="AD721" i="8"/>
  <c r="N643" i="8"/>
  <c r="AD643" i="8"/>
  <c r="AD675" i="8"/>
  <c r="AE675" i="8"/>
  <c r="AD715" i="8"/>
  <c r="N715" i="8"/>
  <c r="U45" i="5"/>
  <c r="G91" i="5"/>
  <c r="G106" i="5"/>
  <c r="G122" i="5"/>
  <c r="G138" i="5"/>
  <c r="U138" i="5"/>
  <c r="G154" i="5"/>
  <c r="U154" i="5"/>
  <c r="I206" i="5"/>
  <c r="U206" i="5"/>
  <c r="AD707" i="8"/>
  <c r="AB707" i="8"/>
  <c r="N707" i="8"/>
  <c r="AE707" i="8"/>
  <c r="I991" i="8"/>
  <c r="U78" i="5"/>
  <c r="U110" i="5"/>
  <c r="G158" i="5"/>
  <c r="U191" i="5"/>
  <c r="G191" i="5"/>
  <c r="AD60" i="14"/>
  <c r="AD94" i="14"/>
  <c r="AA86" i="14"/>
  <c r="AD86" i="14"/>
  <c r="AA23" i="14"/>
  <c r="AA54" i="14"/>
  <c r="AD54" i="14"/>
  <c r="AU95" i="6"/>
  <c r="AU73" i="6"/>
  <c r="AU60" i="6"/>
  <c r="AU36" i="6"/>
  <c r="AU84" i="6"/>
  <c r="AU72" i="6"/>
  <c r="AU59" i="6"/>
  <c r="AU92" i="6"/>
  <c r="AU75" i="6"/>
  <c r="AU48" i="6"/>
  <c r="AU112" i="6"/>
  <c r="AU94" i="6"/>
  <c r="AU56" i="6"/>
  <c r="AU45" i="6"/>
  <c r="AU41" i="6"/>
  <c r="AZ9" i="14"/>
  <c r="AX9" i="14"/>
  <c r="AZ20" i="14"/>
  <c r="AX20" i="14"/>
  <c r="AH32" i="14"/>
  <c r="AH106" i="14"/>
  <c r="AH85" i="14"/>
  <c r="AZ2" i="14"/>
  <c r="AX2" i="14"/>
  <c r="AH153" i="14"/>
  <c r="AZ40" i="14"/>
  <c r="AX40" i="14"/>
  <c r="AH121" i="14"/>
  <c r="J53" i="8"/>
  <c r="AT83" i="14"/>
  <c r="AS83" i="14"/>
  <c r="AR83" i="14"/>
  <c r="AQ83" i="14"/>
  <c r="AP83" i="14"/>
  <c r="AO83" i="14"/>
  <c r="AN83" i="14"/>
  <c r="AM83" i="14"/>
  <c r="AL83" i="14"/>
  <c r="AT347" i="8"/>
  <c r="AS347" i="8" s="1"/>
  <c r="AR347" i="8" s="1"/>
  <c r="AQ347" i="8" s="1"/>
  <c r="AP347" i="8" s="1"/>
  <c r="AO347" i="8" s="1"/>
  <c r="AN347" i="8" s="1"/>
  <c r="AM347" i="8" s="1"/>
  <c r="AL347" i="8" s="1"/>
  <c r="AJ347" i="8" s="1"/>
  <c r="AT215" i="8"/>
  <c r="AS215" i="8"/>
  <c r="AR215" i="8" s="1"/>
  <c r="AQ215" i="8" s="1"/>
  <c r="AP215" i="8" s="1"/>
  <c r="AO215" i="8" s="1"/>
  <c r="AN215" i="8" s="1"/>
  <c r="AM215" i="8" s="1"/>
  <c r="AL215" i="8" s="1"/>
  <c r="AJ215" i="8" s="1"/>
  <c r="AT164" i="8"/>
  <c r="AS164" i="8" s="1"/>
  <c r="AR164" i="8"/>
  <c r="AQ164" i="8"/>
  <c r="AP164" i="8" s="1"/>
  <c r="AO164" i="8" s="1"/>
  <c r="AN164" i="8" s="1"/>
  <c r="AM164" i="8" s="1"/>
  <c r="AL164" i="8" s="1"/>
  <c r="AK164" i="8" s="1"/>
  <c r="K350" i="8"/>
  <c r="AD55" i="14"/>
  <c r="AB55" i="14"/>
  <c r="J327" i="8"/>
  <c r="N78" i="6"/>
  <c r="J78" i="6"/>
  <c r="J45" i="6"/>
  <c r="N45" i="6"/>
  <c r="AT127" i="14"/>
  <c r="AS127" i="14"/>
  <c r="AT269" i="8"/>
  <c r="AT258" i="8"/>
  <c r="AS258" i="8"/>
  <c r="AR258" i="8" s="1"/>
  <c r="AQ258" i="8" s="1"/>
  <c r="AP258" i="8"/>
  <c r="AO258" i="8" s="1"/>
  <c r="AN258" i="8" s="1"/>
  <c r="AM258" i="8" s="1"/>
  <c r="AL258" i="8" s="1"/>
  <c r="AJ258" i="8" s="1"/>
  <c r="AT128" i="8"/>
  <c r="AS128" i="8" s="1"/>
  <c r="AR128" i="8"/>
  <c r="AQ128" i="8"/>
  <c r="AP128" i="8" s="1"/>
  <c r="AO128" i="8" s="1"/>
  <c r="AN128" i="8" s="1"/>
  <c r="AM128" i="8" s="1"/>
  <c r="AL128" i="8" s="1"/>
  <c r="AK128" i="8" s="1"/>
  <c r="AT439" i="8"/>
  <c r="AS439" i="8"/>
  <c r="AR439" i="8" s="1"/>
  <c r="AQ439" i="8" s="1"/>
  <c r="AP439" i="8" s="1"/>
  <c r="AO439" i="8" s="1"/>
  <c r="AN439" i="8" s="1"/>
  <c r="AM439" i="8" s="1"/>
  <c r="AL439" i="8" s="1"/>
  <c r="AT369" i="8"/>
  <c r="AS369" i="8"/>
  <c r="AR369" i="8" s="1"/>
  <c r="AQ369" i="8" s="1"/>
  <c r="AP369" i="8" s="1"/>
  <c r="AO369" i="8" s="1"/>
  <c r="AN369" i="8" s="1"/>
  <c r="AM369" i="8"/>
  <c r="AL369" i="8" s="1"/>
  <c r="J38" i="8"/>
  <c r="AD51" i="14"/>
  <c r="AD77" i="14"/>
  <c r="N76" i="6"/>
  <c r="N70" i="6"/>
  <c r="J70" i="6"/>
  <c r="AD41" i="14"/>
  <c r="AB41" i="14"/>
  <c r="J60" i="6"/>
  <c r="N60" i="6"/>
  <c r="J72" i="6"/>
  <c r="AT210" i="14"/>
  <c r="AS210" i="14"/>
  <c r="AR210" i="14"/>
  <c r="AQ210" i="14"/>
  <c r="AP210" i="14"/>
  <c r="AO210" i="14"/>
  <c r="AN210" i="14"/>
  <c r="AM210" i="14"/>
  <c r="AL210" i="14"/>
  <c r="AT230" i="14"/>
  <c r="AS230" i="14"/>
  <c r="AR230" i="14"/>
  <c r="AQ230" i="14"/>
  <c r="AP230" i="14"/>
  <c r="AO230" i="14"/>
  <c r="AN230" i="14"/>
  <c r="AM230" i="14"/>
  <c r="AL230" i="14"/>
  <c r="AT128" i="14"/>
  <c r="AS128" i="14"/>
  <c r="AR128" i="14"/>
  <c r="AQ128" i="14"/>
  <c r="AP128" i="14"/>
  <c r="AO128" i="14"/>
  <c r="AN128" i="14"/>
  <c r="AM128" i="14"/>
  <c r="AL128" i="14"/>
  <c r="AT216" i="14"/>
  <c r="AS216" i="14"/>
  <c r="AR216" i="14"/>
  <c r="AQ216" i="14"/>
  <c r="AP216" i="14"/>
  <c r="AO216" i="14"/>
  <c r="AN216" i="14"/>
  <c r="AM216" i="14"/>
  <c r="AL216" i="14"/>
  <c r="I84" i="10"/>
  <c r="N55" i="10"/>
  <c r="J60" i="11"/>
  <c r="J124" i="11"/>
  <c r="K164" i="11"/>
  <c r="K196" i="11"/>
  <c r="K228" i="11"/>
  <c r="H23" i="11"/>
  <c r="I26" i="11"/>
  <c r="J41" i="11"/>
  <c r="H22" i="11"/>
  <c r="J37" i="11"/>
  <c r="J51" i="11"/>
  <c r="J48" i="11"/>
  <c r="N47" i="10"/>
  <c r="J33" i="11"/>
  <c r="J47" i="11"/>
  <c r="J50" i="11"/>
  <c r="U30" i="5"/>
  <c r="U66" i="5"/>
  <c r="G66" i="5"/>
  <c r="U82" i="5"/>
  <c r="G82" i="5"/>
  <c r="G114" i="5"/>
  <c r="U114" i="5"/>
  <c r="G132" i="5"/>
  <c r="U132" i="5"/>
  <c r="U148" i="5"/>
  <c r="G148" i="5"/>
  <c r="U167" i="5"/>
  <c r="G167" i="5"/>
  <c r="U173" i="5"/>
  <c r="U192" i="5"/>
  <c r="G192" i="5"/>
  <c r="N661" i="8"/>
  <c r="AD661" i="8"/>
  <c r="AB661" i="8"/>
  <c r="AE661" i="8"/>
  <c r="G43" i="5"/>
  <c r="U43" i="5"/>
  <c r="U61" i="5"/>
  <c r="G105" i="5"/>
  <c r="U105" i="5"/>
  <c r="G121" i="5"/>
  <c r="U121" i="5"/>
  <c r="U137" i="5"/>
  <c r="G137" i="5"/>
  <c r="G153" i="5"/>
  <c r="U153" i="5"/>
  <c r="G186" i="5"/>
  <c r="U186" i="5"/>
  <c r="G202" i="5"/>
  <c r="G47" i="5"/>
  <c r="U47" i="5"/>
  <c r="U65" i="5"/>
  <c r="U94" i="5"/>
  <c r="G109" i="5"/>
  <c r="U109" i="5"/>
  <c r="U141" i="5"/>
  <c r="G141" i="5"/>
  <c r="G157" i="5"/>
  <c r="U157" i="5"/>
  <c r="G203" i="5"/>
  <c r="U203" i="5"/>
  <c r="AD635" i="8"/>
  <c r="N635" i="8"/>
  <c r="N667" i="8"/>
  <c r="AD667" i="8"/>
  <c r="N725" i="8"/>
  <c r="AD725" i="8"/>
  <c r="AB725" i="8"/>
  <c r="AE725" i="8"/>
  <c r="H426" i="4"/>
  <c r="G469" i="4"/>
  <c r="H469" i="4"/>
  <c r="G485" i="4"/>
  <c r="H485" i="4"/>
  <c r="G501" i="4"/>
  <c r="H501" i="4"/>
  <c r="G517" i="4"/>
  <c r="H517" i="4"/>
  <c r="G533" i="4"/>
  <c r="H533" i="4"/>
  <c r="G549" i="4"/>
  <c r="H549" i="4"/>
  <c r="L83" i="7"/>
  <c r="J76" i="1"/>
  <c r="AD165" i="14"/>
  <c r="AA165" i="14"/>
  <c r="AA34" i="14"/>
  <c r="AD34" i="14"/>
  <c r="AA152" i="14"/>
  <c r="AD152" i="14"/>
  <c r="AD37" i="14"/>
  <c r="AA37" i="14"/>
  <c r="AU98" i="6"/>
  <c r="AU77" i="6"/>
  <c r="AU61" i="6"/>
  <c r="AU44" i="6"/>
  <c r="AU88" i="6"/>
  <c r="AU76" i="6"/>
  <c r="AU63" i="6"/>
  <c r="AU107" i="6"/>
  <c r="AU83" i="6"/>
  <c r="AU49" i="6"/>
  <c r="AU35" i="6"/>
  <c r="AU96" i="6"/>
  <c r="AU57" i="6"/>
  <c r="AU47" i="6"/>
  <c r="AU24" i="6"/>
  <c r="G513" i="4"/>
  <c r="G473" i="4"/>
  <c r="G537" i="4"/>
  <c r="AH111" i="14"/>
  <c r="AD111" i="14"/>
  <c r="AH69" i="14"/>
  <c r="AA69" i="14"/>
  <c r="AZ50" i="14"/>
  <c r="AX50" i="14"/>
  <c r="AZ14" i="14"/>
  <c r="AX14" i="14"/>
  <c r="AH100" i="14"/>
  <c r="AH28" i="14"/>
  <c r="AH66" i="14"/>
  <c r="AH38" i="14"/>
  <c r="AD38" i="14"/>
  <c r="AH182" i="14"/>
  <c r="AH179" i="14"/>
  <c r="AH117" i="14"/>
  <c r="AH78" i="14"/>
  <c r="AH211" i="14"/>
  <c r="AZ34" i="14"/>
  <c r="AX34" i="14"/>
  <c r="AH62" i="14"/>
  <c r="AH46" i="14"/>
  <c r="AZ18" i="14"/>
  <c r="AX18" i="14"/>
  <c r="AH84" i="14"/>
  <c r="AZ52" i="14"/>
  <c r="AX52" i="14"/>
  <c r="AZ30" i="14"/>
  <c r="AX30" i="14"/>
  <c r="AH125" i="14"/>
  <c r="AT107" i="14"/>
  <c r="AS107" i="14"/>
  <c r="AR107" i="14"/>
  <c r="AQ107" i="14"/>
  <c r="AP107" i="14"/>
  <c r="AO107" i="14"/>
  <c r="AN107" i="14"/>
  <c r="AM107" i="14"/>
  <c r="AL107" i="14"/>
  <c r="AT196" i="8"/>
  <c r="AS196" i="8" s="1"/>
  <c r="AR196" i="8" s="1"/>
  <c r="AQ196" i="8" s="1"/>
  <c r="AP196" i="8" s="1"/>
  <c r="AO196" i="8" s="1"/>
  <c r="AN196" i="8" s="1"/>
  <c r="AM196" i="8" s="1"/>
  <c r="AL196" i="8" s="1"/>
  <c r="AT244" i="8"/>
  <c r="AS244" i="8"/>
  <c r="AR244" i="8"/>
  <c r="AQ244" i="8" s="1"/>
  <c r="AP244" i="8" s="1"/>
  <c r="AO244" i="8" s="1"/>
  <c r="AN244" i="8" s="1"/>
  <c r="AM244" i="8" s="1"/>
  <c r="AL244" i="8" s="1"/>
  <c r="AJ244" i="8" s="1"/>
  <c r="K295" i="8"/>
  <c r="K307" i="8"/>
  <c r="J49" i="8"/>
  <c r="J54" i="8"/>
  <c r="AD52" i="14"/>
  <c r="H30" i="8"/>
  <c r="J90" i="6"/>
  <c r="N52" i="6"/>
  <c r="BK27" i="14"/>
  <c r="BJ27" i="14"/>
  <c r="BI27" i="14"/>
  <c r="BH27" i="14"/>
  <c r="BG27" i="14"/>
  <c r="BF27" i="14"/>
  <c r="BE27" i="14"/>
  <c r="BD27" i="14"/>
  <c r="BC27" i="14"/>
  <c r="AD113" i="14"/>
  <c r="AT116" i="8"/>
  <c r="AS116" i="8" s="1"/>
  <c r="AR116" i="8" s="1"/>
  <c r="AQ116" i="8" s="1"/>
  <c r="AP116" i="8" s="1"/>
  <c r="AO116" i="8" s="1"/>
  <c r="AN116" i="8" s="1"/>
  <c r="AM116" i="8" s="1"/>
  <c r="AL116" i="8" s="1"/>
  <c r="AI116" i="8" s="1"/>
  <c r="AT144" i="8"/>
  <c r="AS63" i="8"/>
  <c r="AR63" i="8" s="1"/>
  <c r="AQ63" i="8" s="1"/>
  <c r="AT308" i="8"/>
  <c r="AT428" i="8"/>
  <c r="AS428" i="8" s="1"/>
  <c r="AR428" i="8" s="1"/>
  <c r="AQ428" i="8"/>
  <c r="AP428" i="8" s="1"/>
  <c r="AO428" i="8" s="1"/>
  <c r="AN428" i="8" s="1"/>
  <c r="AM428" i="8" s="1"/>
  <c r="AL428" i="8" s="1"/>
  <c r="AJ428" i="8" s="1"/>
  <c r="AT372" i="8"/>
  <c r="J59" i="6"/>
  <c r="N59" i="6"/>
  <c r="N68" i="6"/>
  <c r="J68" i="6"/>
  <c r="AD48" i="14"/>
  <c r="AB48" i="14"/>
  <c r="AD97" i="14"/>
  <c r="AB97" i="14"/>
  <c r="I73" i="6"/>
  <c r="J81" i="6"/>
  <c r="AT218" i="14"/>
  <c r="AS218" i="14"/>
  <c r="AR218" i="14"/>
  <c r="AQ218" i="14"/>
  <c r="AP218" i="14"/>
  <c r="AO218" i="14"/>
  <c r="AN218" i="14"/>
  <c r="AM218" i="14"/>
  <c r="AL218" i="14"/>
  <c r="AT212" i="14"/>
  <c r="AS212" i="14"/>
  <c r="AR212" i="14"/>
  <c r="AQ212" i="14"/>
  <c r="AP212" i="14"/>
  <c r="AO212" i="14"/>
  <c r="AN212" i="14"/>
  <c r="AM212" i="14"/>
  <c r="AL212" i="14"/>
  <c r="AJ212" i="14"/>
  <c r="AT206" i="14"/>
  <c r="AS206" i="14"/>
  <c r="AR206" i="14"/>
  <c r="AQ206" i="14"/>
  <c r="AP206" i="14"/>
  <c r="AO206" i="14"/>
  <c r="AN206" i="14"/>
  <c r="AM206" i="14"/>
  <c r="AL206" i="14"/>
  <c r="AT224" i="14"/>
  <c r="AS224" i="14"/>
  <c r="AR224" i="14"/>
  <c r="AQ224" i="14"/>
  <c r="AP224" i="14"/>
  <c r="AO224" i="14"/>
  <c r="AN224" i="14"/>
  <c r="AM224" i="14"/>
  <c r="AL224" i="14"/>
  <c r="AT79" i="14"/>
  <c r="AS79" i="14"/>
  <c r="AR79" i="14"/>
  <c r="AQ79" i="14"/>
  <c r="AP79" i="14"/>
  <c r="AO79" i="14"/>
  <c r="AN79" i="14"/>
  <c r="AM79" i="14"/>
  <c r="AL79" i="14"/>
  <c r="N76" i="10"/>
  <c r="N110" i="10"/>
  <c r="I63" i="10"/>
  <c r="N67" i="10"/>
  <c r="I29" i="11"/>
  <c r="J43" i="11"/>
  <c r="J46" i="11"/>
  <c r="J84" i="11"/>
  <c r="J108" i="11"/>
  <c r="J156" i="11"/>
  <c r="K188" i="11"/>
  <c r="K220" i="11"/>
  <c r="J32" i="11"/>
  <c r="N689" i="11"/>
  <c r="J100" i="11"/>
  <c r="I835" i="8"/>
  <c r="I867" i="8"/>
  <c r="I901" i="8"/>
  <c r="G29" i="5"/>
  <c r="U29" i="5"/>
  <c r="U113" i="5"/>
  <c r="G113" i="5"/>
  <c r="G130" i="5"/>
  <c r="U130" i="5"/>
  <c r="G146" i="5"/>
  <c r="U146" i="5"/>
  <c r="G171" i="5"/>
  <c r="U171" i="5"/>
  <c r="G188" i="5"/>
  <c r="U188" i="5"/>
  <c r="G204" i="5"/>
  <c r="U204" i="5"/>
  <c r="AD645" i="8"/>
  <c r="N645" i="8"/>
  <c r="AB645" i="8"/>
  <c r="AE645" i="8"/>
  <c r="N713" i="8"/>
  <c r="AD713" i="8"/>
  <c r="AB713" i="8"/>
  <c r="AE713" i="8"/>
  <c r="AD723" i="8"/>
  <c r="AB723" i="8"/>
  <c r="N723" i="8"/>
  <c r="AE723" i="8"/>
  <c r="N659" i="8"/>
  <c r="AD659" i="8"/>
  <c r="AD691" i="8"/>
  <c r="N691" i="8"/>
  <c r="G26" i="5"/>
  <c r="U26" i="5"/>
  <c r="G42" i="5"/>
  <c r="G59" i="5"/>
  <c r="U59" i="5"/>
  <c r="G77" i="5"/>
  <c r="U77" i="5"/>
  <c r="U102" i="5"/>
  <c r="G182" i="5"/>
  <c r="U182" i="5"/>
  <c r="U28" i="5"/>
  <c r="G28" i="5"/>
  <c r="U46" i="5"/>
  <c r="G46" i="5"/>
  <c r="G63" i="5"/>
  <c r="U63" i="5"/>
  <c r="G81" i="5"/>
  <c r="U81" i="5"/>
  <c r="G163" i="5"/>
  <c r="U163" i="5"/>
  <c r="G183" i="5"/>
  <c r="U183" i="5"/>
  <c r="G461" i="4"/>
  <c r="H461" i="4"/>
  <c r="G477" i="4"/>
  <c r="H477" i="4"/>
  <c r="G493" i="4"/>
  <c r="H493" i="4"/>
  <c r="G509" i="4"/>
  <c r="H509" i="4"/>
  <c r="G525" i="4"/>
  <c r="H525" i="4"/>
  <c r="G541" i="4"/>
  <c r="H541" i="4"/>
  <c r="K510" i="1"/>
  <c r="AA88" i="14"/>
  <c r="AD88" i="14"/>
  <c r="AA150" i="14"/>
  <c r="AD150" i="14"/>
  <c r="AD203" i="14"/>
  <c r="AA203" i="14"/>
  <c r="AA195" i="14"/>
  <c r="AD195" i="14"/>
  <c r="AD138" i="14"/>
  <c r="AA138" i="14"/>
  <c r="AU100" i="6"/>
  <c r="AU81" i="6"/>
  <c r="AU64" i="6"/>
  <c r="AU51" i="6"/>
  <c r="AU99" i="6"/>
  <c r="AT99" i="6"/>
  <c r="AU79" i="6"/>
  <c r="AU68" i="6"/>
  <c r="AU115" i="6"/>
  <c r="AU87" i="6"/>
  <c r="AU67" i="6"/>
  <c r="AU39" i="6"/>
  <c r="AU103" i="6"/>
  <c r="AU86" i="6"/>
  <c r="AU52" i="6"/>
  <c r="U74" i="5"/>
  <c r="AH187" i="14"/>
  <c r="AZ44" i="14"/>
  <c r="AX44" i="14"/>
  <c r="AZ41" i="14"/>
  <c r="AX41" i="14"/>
  <c r="AH63" i="14"/>
  <c r="AH50" i="14"/>
  <c r="AZ8" i="14"/>
  <c r="AX8" i="14"/>
  <c r="AZ48" i="14"/>
  <c r="AX48" i="14"/>
  <c r="AH29" i="14"/>
  <c r="AA29" i="14"/>
  <c r="AH198" i="14"/>
  <c r="AH73" i="14"/>
  <c r="AA73" i="14"/>
  <c r="AT98" i="8"/>
  <c r="J74" i="6"/>
  <c r="N43" i="6"/>
  <c r="J43" i="6"/>
  <c r="AT389" i="8"/>
  <c r="AS389" i="8" s="1"/>
  <c r="AR389" i="8" s="1"/>
  <c r="AQ389" i="8" s="1"/>
  <c r="AP389" i="8" s="1"/>
  <c r="AO389" i="8" s="1"/>
  <c r="AN389" i="8" s="1"/>
  <c r="AM389" i="8" s="1"/>
  <c r="AL389" i="8" s="1"/>
  <c r="AK389" i="8" s="1"/>
  <c r="AT42" i="8"/>
  <c r="AS42" i="8"/>
  <c r="AR42" i="8" s="1"/>
  <c r="AQ42" i="8" s="1"/>
  <c r="AP42" i="8" s="1"/>
  <c r="AO42" i="8" s="1"/>
  <c r="AN42" i="8" s="1"/>
  <c r="AM42" i="8" s="1"/>
  <c r="AL42" i="8" s="1"/>
  <c r="AT70" i="8"/>
  <c r="AS70" i="8" s="1"/>
  <c r="AR70" i="8" s="1"/>
  <c r="AQ70" i="8"/>
  <c r="AP70" i="8"/>
  <c r="AO70" i="8" s="1"/>
  <c r="AN70" i="8" s="1"/>
  <c r="AM70" i="8" s="1"/>
  <c r="AL70" i="8" s="1"/>
  <c r="AI70" i="8" s="1"/>
  <c r="AT123" i="8"/>
  <c r="AS123" i="8"/>
  <c r="AR123" i="8"/>
  <c r="AQ123" i="8"/>
  <c r="AP123" i="8" s="1"/>
  <c r="AO123" i="8" s="1"/>
  <c r="AN123" i="8" s="1"/>
  <c r="AM123" i="8" s="1"/>
  <c r="AL123" i="8" s="1"/>
  <c r="K273" i="8"/>
  <c r="J210" i="8"/>
  <c r="AT384" i="8"/>
  <c r="AS384" i="8" s="1"/>
  <c r="AR384" i="8" s="1"/>
  <c r="AQ384" i="8" s="1"/>
  <c r="AP384" i="8" s="1"/>
  <c r="AO384" i="8" s="1"/>
  <c r="AN384" i="8" s="1"/>
  <c r="AM384" i="8" s="1"/>
  <c r="AL384" i="8" s="1"/>
  <c r="K283" i="8"/>
  <c r="I25" i="8"/>
  <c r="BL4" i="6"/>
  <c r="BK4" i="6"/>
  <c r="BL5" i="6"/>
  <c r="BL9" i="6"/>
  <c r="BL14" i="6"/>
  <c r="BL17" i="6"/>
  <c r="BL22" i="6"/>
  <c r="BL26" i="6"/>
  <c r="BL30" i="6"/>
  <c r="BL34" i="6"/>
  <c r="BL37" i="6"/>
  <c r="BL39" i="6"/>
  <c r="BL45" i="6"/>
  <c r="BL47" i="6"/>
  <c r="BL2" i="6"/>
  <c r="BL3" i="6"/>
  <c r="BL21" i="6"/>
  <c r="BL25" i="6"/>
  <c r="BL29" i="6"/>
  <c r="BL33" i="6"/>
  <c r="BL41" i="6"/>
  <c r="BL49" i="6"/>
  <c r="BL52" i="6"/>
  <c r="BL54" i="6"/>
  <c r="BL8" i="6"/>
  <c r="BL16" i="6"/>
  <c r="BL18" i="6"/>
  <c r="BL20" i="6"/>
  <c r="BL28" i="6"/>
  <c r="BL36" i="6"/>
  <c r="BL40" i="6"/>
  <c r="BL11" i="6"/>
  <c r="BL15" i="6"/>
  <c r="BL19" i="6"/>
  <c r="BK19" i="6"/>
  <c r="BL27" i="6"/>
  <c r="BL35" i="6"/>
  <c r="BL43" i="6"/>
  <c r="BL46" i="6"/>
  <c r="BL50" i="6"/>
  <c r="BL53" i="6"/>
  <c r="BL6" i="6"/>
  <c r="BL10" i="6"/>
  <c r="BL13" i="6"/>
  <c r="BL24" i="6"/>
  <c r="BL32" i="6"/>
  <c r="BL44" i="6"/>
  <c r="BL48" i="6"/>
  <c r="BL7" i="6"/>
  <c r="BL12" i="6"/>
  <c r="BL23" i="6"/>
  <c r="BL31" i="6"/>
  <c r="BL38" i="6"/>
  <c r="BL42" i="6"/>
  <c r="BL51" i="6"/>
  <c r="AU114" i="6"/>
  <c r="AU93" i="6"/>
  <c r="AU105" i="6"/>
  <c r="AU74" i="6"/>
  <c r="AU66" i="6"/>
  <c r="AU58" i="6"/>
  <c r="AU50" i="6"/>
  <c r="AU42" i="6"/>
  <c r="AU34" i="6"/>
  <c r="AU27" i="6"/>
  <c r="AU106" i="6"/>
  <c r="AU117" i="6"/>
  <c r="AT117" i="6"/>
  <c r="AU109" i="6"/>
  <c r="AU101" i="6"/>
  <c r="AU118" i="6"/>
  <c r="AU113" i="6"/>
  <c r="AU21" i="6"/>
  <c r="AU78" i="6"/>
  <c r="AU26" i="6"/>
  <c r="AU31" i="6"/>
  <c r="AU23" i="6"/>
  <c r="AU33" i="6"/>
  <c r="AU110" i="6"/>
  <c r="AU102" i="6"/>
  <c r="AU97" i="6"/>
  <c r="AU82" i="6"/>
  <c r="AU62" i="6"/>
  <c r="AU54" i="6"/>
  <c r="AU46" i="6"/>
  <c r="AU38" i="6"/>
  <c r="AU30" i="6"/>
  <c r="AU25" i="6"/>
  <c r="AU89" i="6"/>
  <c r="AU70" i="6"/>
  <c r="AU22" i="6"/>
  <c r="AU37" i="6"/>
  <c r="AU29" i="6"/>
  <c r="K235" i="8"/>
  <c r="K429" i="8"/>
  <c r="J54" i="6"/>
  <c r="N54" i="6"/>
  <c r="J35" i="6"/>
  <c r="N35" i="6"/>
  <c r="AT341" i="8"/>
  <c r="AS341" i="8" s="1"/>
  <c r="AR341" i="8" s="1"/>
  <c r="AQ341" i="8" s="1"/>
  <c r="AP341" i="8" s="1"/>
  <c r="AO341" i="8" s="1"/>
  <c r="AN341" i="8"/>
  <c r="AM341" i="8"/>
  <c r="AL341" i="8" s="1"/>
  <c r="AT283" i="8"/>
  <c r="AS283" i="8"/>
  <c r="AR283" i="8"/>
  <c r="AQ283" i="8" s="1"/>
  <c r="AP283" i="8" s="1"/>
  <c r="AO283" i="8"/>
  <c r="AN283" i="8"/>
  <c r="AM283" i="8"/>
  <c r="AL283" i="8" s="1"/>
  <c r="AT238" i="8"/>
  <c r="AS238" i="8"/>
  <c r="AR238" i="8" s="1"/>
  <c r="AQ238" i="8" s="1"/>
  <c r="AP238" i="8"/>
  <c r="AO238" i="8"/>
  <c r="AN238" i="8" s="1"/>
  <c r="AM238" i="8" s="1"/>
  <c r="AL238" i="8" s="1"/>
  <c r="AT184" i="8"/>
  <c r="AS184" i="8" s="1"/>
  <c r="AR184" i="8" s="1"/>
  <c r="AQ184" i="8"/>
  <c r="AP184" i="8"/>
  <c r="AO184" i="8"/>
  <c r="AN184" i="8" s="1"/>
  <c r="AM184" i="8" s="1"/>
  <c r="AL184" i="8" s="1"/>
  <c r="AT206" i="8"/>
  <c r="AS206" i="8" s="1"/>
  <c r="AR206" i="8"/>
  <c r="AQ206" i="8"/>
  <c r="AP206" i="8" s="1"/>
  <c r="AO206" i="8" s="1"/>
  <c r="AN206" i="8" s="1"/>
  <c r="AM206" i="8" s="1"/>
  <c r="AL206" i="8" s="1"/>
  <c r="AJ206" i="8" s="1"/>
  <c r="AT398" i="8"/>
  <c r="AS398" i="8"/>
  <c r="AR398" i="8"/>
  <c r="AQ398" i="8" s="1"/>
  <c r="AP398" i="8" s="1"/>
  <c r="AO398" i="8" s="1"/>
  <c r="AN398" i="8" s="1"/>
  <c r="AM398" i="8" s="1"/>
  <c r="AL398" i="8"/>
  <c r="AK398" i="8" s="1"/>
  <c r="AT278" i="8"/>
  <c r="AS278" i="8" s="1"/>
  <c r="AR278" i="8" s="1"/>
  <c r="AQ278" i="8" s="1"/>
  <c r="AP278" i="8" s="1"/>
  <c r="AO278" i="8" s="1"/>
  <c r="AN278" i="8"/>
  <c r="AM278" i="8" s="1"/>
  <c r="AL278" i="8" s="1"/>
  <c r="AT443" i="8"/>
  <c r="AS443" i="8"/>
  <c r="AR443" i="8"/>
  <c r="AQ443" i="8" s="1"/>
  <c r="AP443" i="8" s="1"/>
  <c r="AO443" i="8" s="1"/>
  <c r="AN443" i="8" s="1"/>
  <c r="AM443" i="8" s="1"/>
  <c r="AL443" i="8" s="1"/>
  <c r="J390" i="8"/>
  <c r="J42" i="6"/>
  <c r="N42" i="6"/>
  <c r="AT75" i="14"/>
  <c r="AS75" i="14"/>
  <c r="AR75" i="14"/>
  <c r="AQ75" i="14"/>
  <c r="AP75" i="14"/>
  <c r="AO75" i="14"/>
  <c r="AN75" i="14"/>
  <c r="AM75" i="14"/>
  <c r="AL75" i="14"/>
  <c r="AT99" i="14"/>
  <c r="AS99" i="14"/>
  <c r="AR99" i="14"/>
  <c r="AQ99" i="14"/>
  <c r="AP99" i="14"/>
  <c r="AO99" i="14"/>
  <c r="AN99" i="14"/>
  <c r="AM99" i="14"/>
  <c r="AL99" i="14"/>
  <c r="AT115" i="14"/>
  <c r="AS115" i="14"/>
  <c r="AR115" i="14"/>
  <c r="AQ115" i="14"/>
  <c r="AP115" i="14"/>
  <c r="AO115" i="14"/>
  <c r="AN115" i="14"/>
  <c r="AM115" i="14"/>
  <c r="AL115" i="14"/>
  <c r="J34" i="6"/>
  <c r="N34" i="6"/>
  <c r="N79" i="6"/>
  <c r="J79" i="6"/>
  <c r="AD21" i="14"/>
  <c r="AB21" i="14"/>
  <c r="AT208" i="14"/>
  <c r="AS208" i="14"/>
  <c r="I64" i="6"/>
  <c r="J51" i="6"/>
  <c r="N51" i="6"/>
  <c r="J69" i="6"/>
  <c r="N69" i="6"/>
  <c r="AT226" i="14"/>
  <c r="AS226" i="14"/>
  <c r="AR226" i="14"/>
  <c r="AQ226" i="14"/>
  <c r="AP226" i="14"/>
  <c r="AO226" i="14"/>
  <c r="AN226" i="14"/>
  <c r="AM226" i="14"/>
  <c r="AL226" i="14"/>
  <c r="AT220" i="14"/>
  <c r="AS220" i="14"/>
  <c r="AR220" i="14"/>
  <c r="AQ220" i="14"/>
  <c r="AP220" i="14"/>
  <c r="AO220" i="14"/>
  <c r="AN220" i="14"/>
  <c r="AM220" i="14"/>
  <c r="AL220" i="14"/>
  <c r="AT214" i="14"/>
  <c r="AS214" i="14"/>
  <c r="AR214" i="14"/>
  <c r="AQ214" i="14"/>
  <c r="AP214" i="14"/>
  <c r="AO214" i="14"/>
  <c r="AN214" i="14"/>
  <c r="AM214" i="14"/>
  <c r="AL214" i="14"/>
  <c r="AT232" i="14"/>
  <c r="AS232" i="14"/>
  <c r="AR232" i="14"/>
  <c r="AQ232" i="14"/>
  <c r="AP232" i="14"/>
  <c r="AO232" i="14"/>
  <c r="AN232" i="14"/>
  <c r="AM232" i="14"/>
  <c r="AL232" i="14"/>
  <c r="N31" i="10"/>
  <c r="J92" i="11"/>
  <c r="J148" i="11"/>
  <c r="K180" i="11"/>
  <c r="K212" i="11"/>
  <c r="J40" i="11"/>
  <c r="I25" i="11"/>
  <c r="J39" i="11"/>
  <c r="J42" i="11"/>
  <c r="H21" i="11"/>
  <c r="J35" i="11"/>
  <c r="J38" i="11"/>
  <c r="J31" i="11"/>
  <c r="J34" i="11"/>
  <c r="J49" i="11"/>
  <c r="I948" i="8"/>
  <c r="G37" i="5"/>
  <c r="U37" i="5"/>
  <c r="G53" i="5"/>
  <c r="G69" i="5"/>
  <c r="U69" i="5"/>
  <c r="G85" i="5"/>
  <c r="U85" i="5"/>
  <c r="G129" i="5"/>
  <c r="U129" i="5"/>
  <c r="G145" i="5"/>
  <c r="U145" i="5"/>
  <c r="G161" i="5"/>
  <c r="U161" i="5"/>
  <c r="U184" i="5"/>
  <c r="G184" i="5"/>
  <c r="N677" i="8"/>
  <c r="AD677" i="8"/>
  <c r="AB677" i="8"/>
  <c r="AE677" i="8"/>
  <c r="G25" i="5"/>
  <c r="U25" i="5"/>
  <c r="G34" i="5"/>
  <c r="G58" i="5"/>
  <c r="G75" i="5"/>
  <c r="U75" i="5"/>
  <c r="G93" i="5"/>
  <c r="U93" i="5"/>
  <c r="U108" i="5"/>
  <c r="G108" i="5"/>
  <c r="U124" i="5"/>
  <c r="U140" i="5"/>
  <c r="U156" i="5"/>
  <c r="G156" i="5"/>
  <c r="G194" i="5"/>
  <c r="U194" i="5"/>
  <c r="U209" i="5"/>
  <c r="G209" i="5"/>
  <c r="N701" i="8"/>
  <c r="AD701" i="8"/>
  <c r="AB701" i="8"/>
  <c r="AE701" i="8"/>
  <c r="I967" i="8"/>
  <c r="U27" i="5"/>
  <c r="G27" i="5"/>
  <c r="U62" i="5"/>
  <c r="G62" i="5"/>
  <c r="G79" i="5"/>
  <c r="U79" i="5"/>
  <c r="U112" i="5"/>
  <c r="G112" i="5"/>
  <c r="G128" i="5"/>
  <c r="U128" i="5"/>
  <c r="G160" i="5"/>
  <c r="U160" i="5"/>
  <c r="G179" i="5"/>
  <c r="U179" i="5"/>
  <c r="N651" i="8"/>
  <c r="AD651" i="8"/>
  <c r="AB651" i="8"/>
  <c r="AE651" i="8"/>
  <c r="N683" i="8"/>
  <c r="AD683" i="8"/>
  <c r="J82" i="1"/>
  <c r="J84" i="1"/>
  <c r="AA190" i="14"/>
  <c r="AD190" i="14"/>
  <c r="AD173" i="14"/>
  <c r="AD74" i="14"/>
  <c r="AA74" i="14"/>
  <c r="AA126" i="14"/>
  <c r="AA111" i="14"/>
  <c r="AU111" i="6"/>
  <c r="AT111" i="6"/>
  <c r="AU85" i="6"/>
  <c r="AU65" i="6"/>
  <c r="AU55" i="6"/>
  <c r="AU108" i="6"/>
  <c r="AU80" i="6"/>
  <c r="AU69" i="6"/>
  <c r="AU116" i="6"/>
  <c r="AU90" i="6"/>
  <c r="AU71" i="6"/>
  <c r="AU43" i="6"/>
  <c r="AU104" i="6"/>
  <c r="AU91" i="6"/>
  <c r="AU53" i="6"/>
  <c r="AU32" i="6"/>
  <c r="AU40" i="6"/>
  <c r="G481" i="4"/>
  <c r="G545" i="4"/>
  <c r="G505" i="4"/>
  <c r="AZ32" i="14"/>
  <c r="AX32" i="14"/>
  <c r="AH42" i="14"/>
  <c r="AH122" i="14"/>
  <c r="AH159" i="14"/>
  <c r="AZ54" i="14"/>
  <c r="AX54" i="14"/>
  <c r="AZ28" i="14"/>
  <c r="AX28" i="14"/>
  <c r="AH109" i="14"/>
  <c r="AH45" i="14"/>
  <c r="AH98" i="14"/>
  <c r="AJ220" i="14"/>
  <c r="AK212" i="14"/>
  <c r="AI212" i="14"/>
  <c r="AK230" i="14"/>
  <c r="AT116" i="6"/>
  <c r="AS116" i="6"/>
  <c r="AR116" i="6"/>
  <c r="AQ116" i="6"/>
  <c r="AP116" i="6"/>
  <c r="AO116" i="6"/>
  <c r="AN116" i="6"/>
  <c r="AM116" i="6"/>
  <c r="AL116" i="6"/>
  <c r="I112" i="5"/>
  <c r="N79" i="5"/>
  <c r="N27" i="5"/>
  <c r="I209" i="5"/>
  <c r="BK22" i="6"/>
  <c r="BJ22" i="6"/>
  <c r="BI22" i="6"/>
  <c r="BH22" i="6"/>
  <c r="BG22" i="6"/>
  <c r="BF22" i="6"/>
  <c r="BE22" i="6"/>
  <c r="BD22" i="6"/>
  <c r="BC22" i="6"/>
  <c r="AT91" i="6"/>
  <c r="AS91" i="6"/>
  <c r="AR91" i="6"/>
  <c r="AQ91" i="6"/>
  <c r="AP91" i="6"/>
  <c r="AO91" i="6"/>
  <c r="AN91" i="6"/>
  <c r="AM91" i="6"/>
  <c r="AL91" i="6"/>
  <c r="AT90" i="6"/>
  <c r="AT108" i="6"/>
  <c r="AS108" i="6"/>
  <c r="AR108" i="6"/>
  <c r="AQ108" i="6"/>
  <c r="AP108" i="6"/>
  <c r="AO108" i="6"/>
  <c r="AN108" i="6"/>
  <c r="AM108" i="6"/>
  <c r="AL108" i="6"/>
  <c r="AS111" i="6"/>
  <c r="AB74" i="14"/>
  <c r="N128" i="5"/>
  <c r="N53" i="5"/>
  <c r="AT70" i="6"/>
  <c r="AS70" i="6"/>
  <c r="AR70" i="6"/>
  <c r="AQ70" i="6"/>
  <c r="AP70" i="6"/>
  <c r="AO70" i="6"/>
  <c r="AN70" i="6"/>
  <c r="AM70" i="6"/>
  <c r="AL70" i="6"/>
  <c r="AT38" i="6"/>
  <c r="AS38" i="6"/>
  <c r="AR38" i="6"/>
  <c r="AQ38" i="6"/>
  <c r="AP38" i="6"/>
  <c r="AO38" i="6"/>
  <c r="AN38" i="6"/>
  <c r="AM38" i="6"/>
  <c r="AL38" i="6"/>
  <c r="AT82" i="6"/>
  <c r="AS82" i="6"/>
  <c r="AR82" i="6"/>
  <c r="AQ82" i="6"/>
  <c r="AP82" i="6"/>
  <c r="AO82" i="6"/>
  <c r="AN82" i="6"/>
  <c r="AM82" i="6"/>
  <c r="AL82" i="6"/>
  <c r="AT33" i="6"/>
  <c r="AS33" i="6"/>
  <c r="AR33" i="6"/>
  <c r="AQ33" i="6"/>
  <c r="AP33" i="6"/>
  <c r="AO33" i="6"/>
  <c r="AN33" i="6"/>
  <c r="AM33" i="6"/>
  <c r="AL33" i="6"/>
  <c r="AT78" i="6"/>
  <c r="AS78" i="6"/>
  <c r="AR78" i="6"/>
  <c r="AQ78" i="6"/>
  <c r="AP78" i="6"/>
  <c r="AO78" i="6"/>
  <c r="AN78" i="6"/>
  <c r="AM78" i="6"/>
  <c r="AL78" i="6"/>
  <c r="AT101" i="6"/>
  <c r="AS101" i="6"/>
  <c r="AR101" i="6"/>
  <c r="AQ101" i="6"/>
  <c r="AP101" i="6"/>
  <c r="AO101" i="6"/>
  <c r="AN101" i="6"/>
  <c r="AM101" i="6"/>
  <c r="AL101" i="6"/>
  <c r="AT27" i="6"/>
  <c r="AS27" i="6"/>
  <c r="AR27" i="6"/>
  <c r="AQ27" i="6"/>
  <c r="AP27" i="6"/>
  <c r="AO27" i="6"/>
  <c r="AN27" i="6"/>
  <c r="AM27" i="6"/>
  <c r="AL27" i="6"/>
  <c r="AT58" i="6"/>
  <c r="AS58" i="6"/>
  <c r="AR58" i="6"/>
  <c r="AQ58" i="6"/>
  <c r="AP58" i="6"/>
  <c r="AO58" i="6"/>
  <c r="AN58" i="6"/>
  <c r="AM58" i="6"/>
  <c r="AL58" i="6"/>
  <c r="AT93" i="6"/>
  <c r="AS93" i="6"/>
  <c r="AR93" i="6"/>
  <c r="AQ93" i="6"/>
  <c r="AP93" i="6"/>
  <c r="AO93" i="6"/>
  <c r="AN93" i="6"/>
  <c r="AM93" i="6"/>
  <c r="AL93" i="6"/>
  <c r="BK38" i="6"/>
  <c r="BJ38" i="6"/>
  <c r="BI38" i="6"/>
  <c r="BH38" i="6"/>
  <c r="BG38" i="6"/>
  <c r="BF38" i="6"/>
  <c r="BE38" i="6"/>
  <c r="BD38" i="6"/>
  <c r="BC38" i="6"/>
  <c r="BK7" i="6"/>
  <c r="BJ7" i="6"/>
  <c r="BI7" i="6"/>
  <c r="BH7" i="6"/>
  <c r="BG7" i="6"/>
  <c r="BF7" i="6"/>
  <c r="BE7" i="6"/>
  <c r="BD7" i="6"/>
  <c r="BC7" i="6"/>
  <c r="BK24" i="6"/>
  <c r="BJ24" i="6"/>
  <c r="BI24" i="6"/>
  <c r="BH24" i="6"/>
  <c r="BG24" i="6"/>
  <c r="BF24" i="6"/>
  <c r="BE24" i="6"/>
  <c r="BD24" i="6"/>
  <c r="BC24" i="6"/>
  <c r="BK53" i="6"/>
  <c r="BJ53" i="6"/>
  <c r="BI53" i="6"/>
  <c r="BH53" i="6"/>
  <c r="BG53" i="6"/>
  <c r="BF53" i="6"/>
  <c r="BE53" i="6"/>
  <c r="BD53" i="6"/>
  <c r="BC53" i="6"/>
  <c r="BK35" i="6"/>
  <c r="BJ35" i="6"/>
  <c r="BI35" i="6"/>
  <c r="BH35" i="6"/>
  <c r="BG35" i="6"/>
  <c r="BF35" i="6"/>
  <c r="BE35" i="6"/>
  <c r="BD35" i="6"/>
  <c r="BC35" i="6"/>
  <c r="BA35" i="6"/>
  <c r="BK11" i="6"/>
  <c r="BJ11" i="6"/>
  <c r="BI11" i="6"/>
  <c r="BH11" i="6"/>
  <c r="BG11" i="6"/>
  <c r="BF11" i="6"/>
  <c r="BE11" i="6"/>
  <c r="BD11" i="6"/>
  <c r="BC11" i="6"/>
  <c r="BA11" i="6"/>
  <c r="BK20" i="6"/>
  <c r="BJ20" i="6"/>
  <c r="BI20" i="6"/>
  <c r="BH20" i="6"/>
  <c r="BG20" i="6"/>
  <c r="BF20" i="6"/>
  <c r="BE20" i="6"/>
  <c r="BD20" i="6"/>
  <c r="BC20" i="6"/>
  <c r="BK54" i="6"/>
  <c r="BJ54" i="6"/>
  <c r="BI54" i="6"/>
  <c r="BH54" i="6"/>
  <c r="BG54" i="6"/>
  <c r="BF54" i="6"/>
  <c r="BE54" i="6"/>
  <c r="BD54" i="6"/>
  <c r="BC54" i="6"/>
  <c r="BK33" i="6"/>
  <c r="BJ33" i="6"/>
  <c r="BI33" i="6"/>
  <c r="BH33" i="6"/>
  <c r="BG33" i="6"/>
  <c r="BF33" i="6"/>
  <c r="BE33" i="6"/>
  <c r="BD33" i="6"/>
  <c r="BC33" i="6"/>
  <c r="BK3" i="6"/>
  <c r="BJ3" i="6"/>
  <c r="BI3" i="6"/>
  <c r="BH3" i="6"/>
  <c r="BG3" i="6"/>
  <c r="BF3" i="6"/>
  <c r="BE3" i="6"/>
  <c r="BD3" i="6"/>
  <c r="BC3" i="6"/>
  <c r="BK39" i="6"/>
  <c r="BJ39" i="6"/>
  <c r="BI39" i="6"/>
  <c r="BH39" i="6"/>
  <c r="BG39" i="6"/>
  <c r="BF39" i="6"/>
  <c r="BE39" i="6"/>
  <c r="BD39" i="6"/>
  <c r="BC39" i="6"/>
  <c r="BK26" i="6"/>
  <c r="BJ26" i="6"/>
  <c r="BI26" i="6"/>
  <c r="BH26" i="6"/>
  <c r="BG26" i="6"/>
  <c r="BF26" i="6"/>
  <c r="BE26" i="6"/>
  <c r="BD26" i="6"/>
  <c r="BC26" i="6"/>
  <c r="BK9" i="6"/>
  <c r="BJ9" i="6"/>
  <c r="BI9" i="6"/>
  <c r="BH9" i="6"/>
  <c r="BG9" i="6"/>
  <c r="BF9" i="6"/>
  <c r="BE9" i="6"/>
  <c r="BD9" i="6"/>
  <c r="BC9" i="6"/>
  <c r="BB9" i="6"/>
  <c r="AD50" i="14"/>
  <c r="AA50" i="14"/>
  <c r="AD187" i="14"/>
  <c r="AA187" i="14"/>
  <c r="AT86" i="6"/>
  <c r="AS86" i="6"/>
  <c r="AT87" i="6"/>
  <c r="AS87" i="6"/>
  <c r="AR87" i="6"/>
  <c r="AQ87" i="6"/>
  <c r="AP87" i="6"/>
  <c r="AO87" i="6"/>
  <c r="AN87" i="6"/>
  <c r="AM87" i="6"/>
  <c r="AL87" i="6"/>
  <c r="AT100" i="6"/>
  <c r="AS100" i="6"/>
  <c r="AR100" i="6"/>
  <c r="AQ100" i="6"/>
  <c r="AP100" i="6"/>
  <c r="AO100" i="6"/>
  <c r="AN100" i="6"/>
  <c r="AM100" i="6"/>
  <c r="AL100" i="6"/>
  <c r="AB195" i="14"/>
  <c r="AB88" i="14"/>
  <c r="N46" i="5"/>
  <c r="AA117" i="14"/>
  <c r="AD117" i="14"/>
  <c r="AA66" i="14"/>
  <c r="AD66" i="14"/>
  <c r="AT35" i="6"/>
  <c r="AS35" i="6"/>
  <c r="AR35" i="6"/>
  <c r="AQ35" i="6"/>
  <c r="AP35" i="6"/>
  <c r="AO35" i="6"/>
  <c r="AN35" i="6"/>
  <c r="AM35" i="6"/>
  <c r="AL35" i="6"/>
  <c r="AT61" i="6"/>
  <c r="AS61" i="6"/>
  <c r="AR61" i="6"/>
  <c r="AQ61" i="6"/>
  <c r="AP61" i="6"/>
  <c r="AO61" i="6"/>
  <c r="AN61" i="6"/>
  <c r="AM61" i="6"/>
  <c r="AL61" i="6"/>
  <c r="AB37" i="14"/>
  <c r="I105" i="5"/>
  <c r="N132" i="5"/>
  <c r="I82" i="5"/>
  <c r="AA121" i="14"/>
  <c r="AD121" i="14"/>
  <c r="AD85" i="14"/>
  <c r="AA85" i="14"/>
  <c r="AD163" i="14"/>
  <c r="AA163" i="14"/>
  <c r="AA64" i="14"/>
  <c r="AD64" i="14"/>
  <c r="AT41" i="6"/>
  <c r="AS41" i="6"/>
  <c r="AR41" i="6"/>
  <c r="AQ41" i="6"/>
  <c r="AP41" i="6"/>
  <c r="AO41" i="6"/>
  <c r="AN41" i="6"/>
  <c r="AM41" i="6"/>
  <c r="AL41" i="6"/>
  <c r="AT112" i="6"/>
  <c r="AS112" i="6"/>
  <c r="AR112" i="6"/>
  <c r="AQ112" i="6"/>
  <c r="AP112" i="6"/>
  <c r="AO112" i="6"/>
  <c r="AN112" i="6"/>
  <c r="AM112" i="6"/>
  <c r="AL112" i="6"/>
  <c r="AT59" i="6"/>
  <c r="AS59" i="6"/>
  <c r="AR59" i="6"/>
  <c r="AQ59" i="6"/>
  <c r="AP59" i="6"/>
  <c r="AO59" i="6"/>
  <c r="AN59" i="6"/>
  <c r="AM59" i="6"/>
  <c r="AL59" i="6"/>
  <c r="AT60" i="6"/>
  <c r="AS60" i="6"/>
  <c r="AR60" i="6"/>
  <c r="AQ60" i="6"/>
  <c r="AP60" i="6"/>
  <c r="AO60" i="6"/>
  <c r="AN60" i="6"/>
  <c r="AM60" i="6"/>
  <c r="AL60" i="6"/>
  <c r="AB54" i="14"/>
  <c r="N78" i="5"/>
  <c r="I154" i="5"/>
  <c r="L83" i="5"/>
  <c r="AD98" i="14"/>
  <c r="AA98" i="14"/>
  <c r="AT53" i="6"/>
  <c r="AS53" i="6"/>
  <c r="AR53" i="6"/>
  <c r="AQ53" i="6"/>
  <c r="AP53" i="6"/>
  <c r="AO53" i="6"/>
  <c r="AN53" i="6"/>
  <c r="AM53" i="6"/>
  <c r="AL53" i="6"/>
  <c r="AT71" i="6"/>
  <c r="AS71" i="6"/>
  <c r="AR71" i="6"/>
  <c r="AQ71" i="6"/>
  <c r="AP71" i="6"/>
  <c r="AO71" i="6"/>
  <c r="AN71" i="6"/>
  <c r="AM71" i="6"/>
  <c r="AL71" i="6"/>
  <c r="AT80" i="6"/>
  <c r="AS80" i="6"/>
  <c r="AR80" i="6"/>
  <c r="AQ80" i="6"/>
  <c r="AP80" i="6"/>
  <c r="AO80" i="6"/>
  <c r="AN80" i="6"/>
  <c r="AM80" i="6"/>
  <c r="AL80" i="6"/>
  <c r="AT85" i="6"/>
  <c r="AS85" i="6"/>
  <c r="AR85" i="6"/>
  <c r="AQ85" i="6"/>
  <c r="AP85" i="6"/>
  <c r="AO85" i="6"/>
  <c r="AN85" i="6"/>
  <c r="AM85" i="6"/>
  <c r="AL85" i="6"/>
  <c r="AB126" i="14"/>
  <c r="I179" i="5"/>
  <c r="N62" i="5"/>
  <c r="N93" i="5"/>
  <c r="N58" i="5"/>
  <c r="I161" i="5"/>
  <c r="N129" i="5"/>
  <c r="N37" i="5"/>
  <c r="J708" i="11"/>
  <c r="J709" i="11"/>
  <c r="H19" i="11"/>
  <c r="H14" i="11"/>
  <c r="J711" i="11"/>
  <c r="J707" i="11"/>
  <c r="J706" i="11"/>
  <c r="J710" i="11"/>
  <c r="AT22" i="6"/>
  <c r="AS22" i="6"/>
  <c r="AR22" i="6"/>
  <c r="AQ22" i="6"/>
  <c r="AP22" i="6"/>
  <c r="AO22" i="6"/>
  <c r="AN22" i="6"/>
  <c r="AM22" i="6"/>
  <c r="AL22" i="6"/>
  <c r="AT30" i="6"/>
  <c r="AS30" i="6"/>
  <c r="AR30" i="6"/>
  <c r="AQ30" i="6"/>
  <c r="AP30" i="6"/>
  <c r="AO30" i="6"/>
  <c r="AN30" i="6"/>
  <c r="AM30" i="6"/>
  <c r="AL30" i="6"/>
  <c r="AT62" i="6"/>
  <c r="AS62" i="6"/>
  <c r="AR62" i="6"/>
  <c r="AQ62" i="6"/>
  <c r="AP62" i="6"/>
  <c r="AO62" i="6"/>
  <c r="AN62" i="6"/>
  <c r="AM62" i="6"/>
  <c r="AL62" i="6"/>
  <c r="AT110" i="6"/>
  <c r="AS110" i="6"/>
  <c r="AR110" i="6"/>
  <c r="AQ110" i="6"/>
  <c r="AP110" i="6"/>
  <c r="AO110" i="6"/>
  <c r="AN110" i="6"/>
  <c r="AM110" i="6"/>
  <c r="AL110" i="6"/>
  <c r="AT26" i="6"/>
  <c r="AS26" i="6"/>
  <c r="AR26" i="6"/>
  <c r="AQ26" i="6"/>
  <c r="AP26" i="6"/>
  <c r="AO26" i="6"/>
  <c r="AN26" i="6"/>
  <c r="AM26" i="6"/>
  <c r="AL26" i="6"/>
  <c r="AT118" i="6"/>
  <c r="AS118" i="6"/>
  <c r="AR118" i="6"/>
  <c r="AQ118" i="6"/>
  <c r="AP118" i="6"/>
  <c r="AO118" i="6"/>
  <c r="AN118" i="6"/>
  <c r="AM118" i="6"/>
  <c r="AL118" i="6"/>
  <c r="AT106" i="6"/>
  <c r="AS106" i="6"/>
  <c r="AR106" i="6"/>
  <c r="AQ106" i="6"/>
  <c r="AP106" i="6"/>
  <c r="AO106" i="6"/>
  <c r="AN106" i="6"/>
  <c r="AM106" i="6"/>
  <c r="AL106" i="6"/>
  <c r="AT50" i="6"/>
  <c r="AS50" i="6"/>
  <c r="AR50" i="6"/>
  <c r="AQ50" i="6"/>
  <c r="AP50" i="6"/>
  <c r="AO50" i="6"/>
  <c r="AN50" i="6"/>
  <c r="AM50" i="6"/>
  <c r="AL50" i="6"/>
  <c r="AT105" i="6"/>
  <c r="AS105" i="6"/>
  <c r="AR105" i="6"/>
  <c r="AQ105" i="6"/>
  <c r="AP105" i="6"/>
  <c r="AO105" i="6"/>
  <c r="AN105" i="6"/>
  <c r="AM105" i="6"/>
  <c r="AL105" i="6"/>
  <c r="BK42" i="6"/>
  <c r="BJ42" i="6"/>
  <c r="BI42" i="6"/>
  <c r="BH42" i="6"/>
  <c r="BG42" i="6"/>
  <c r="BF42" i="6"/>
  <c r="BE42" i="6"/>
  <c r="BD42" i="6"/>
  <c r="BC42" i="6"/>
  <c r="BK12" i="6"/>
  <c r="BJ12" i="6"/>
  <c r="BI12" i="6"/>
  <c r="BH12" i="6"/>
  <c r="BG12" i="6"/>
  <c r="BF12" i="6"/>
  <c r="BE12" i="6"/>
  <c r="BD12" i="6"/>
  <c r="BC12" i="6"/>
  <c r="BK32" i="6"/>
  <c r="BJ32" i="6"/>
  <c r="BI32" i="6"/>
  <c r="BH32" i="6"/>
  <c r="BG32" i="6"/>
  <c r="BF32" i="6"/>
  <c r="BE32" i="6"/>
  <c r="BD32" i="6"/>
  <c r="BC32" i="6"/>
  <c r="BK6" i="6"/>
  <c r="BJ6" i="6"/>
  <c r="BI6" i="6"/>
  <c r="BH6" i="6"/>
  <c r="BG6" i="6"/>
  <c r="BF6" i="6"/>
  <c r="BE6" i="6"/>
  <c r="BD6" i="6"/>
  <c r="BC6" i="6"/>
  <c r="BK43" i="6"/>
  <c r="BJ43" i="6"/>
  <c r="BI43" i="6"/>
  <c r="BH43" i="6"/>
  <c r="BG43" i="6"/>
  <c r="BF43" i="6"/>
  <c r="BE43" i="6"/>
  <c r="BD43" i="6"/>
  <c r="BC43" i="6"/>
  <c r="BK15" i="6"/>
  <c r="BJ15" i="6"/>
  <c r="BI15" i="6"/>
  <c r="BH15" i="6"/>
  <c r="BG15" i="6"/>
  <c r="BF15" i="6"/>
  <c r="BE15" i="6"/>
  <c r="BD15" i="6"/>
  <c r="BC15" i="6"/>
  <c r="BK28" i="6"/>
  <c r="BJ28" i="6"/>
  <c r="BI28" i="6"/>
  <c r="BH28" i="6"/>
  <c r="BG28" i="6"/>
  <c r="BF28" i="6"/>
  <c r="BE28" i="6"/>
  <c r="BD28" i="6"/>
  <c r="BC28" i="6"/>
  <c r="BK8" i="6"/>
  <c r="BJ8" i="6"/>
  <c r="BI8" i="6"/>
  <c r="BH8" i="6"/>
  <c r="BG8" i="6"/>
  <c r="BF8" i="6"/>
  <c r="BE8" i="6"/>
  <c r="BD8" i="6"/>
  <c r="BC8" i="6"/>
  <c r="BK41" i="6"/>
  <c r="BJ41" i="6"/>
  <c r="BI41" i="6"/>
  <c r="BH41" i="6"/>
  <c r="BG41" i="6"/>
  <c r="BF41" i="6"/>
  <c r="BE41" i="6"/>
  <c r="BD41" i="6"/>
  <c r="BC41" i="6"/>
  <c r="BK21" i="6"/>
  <c r="BJ21" i="6"/>
  <c r="BI21" i="6"/>
  <c r="BH21" i="6"/>
  <c r="BG21" i="6"/>
  <c r="BF21" i="6"/>
  <c r="BE21" i="6"/>
  <c r="BD21" i="6"/>
  <c r="BC21" i="6"/>
  <c r="BK45" i="6"/>
  <c r="BJ45" i="6"/>
  <c r="BI45" i="6"/>
  <c r="BH45" i="6"/>
  <c r="BG45" i="6"/>
  <c r="BF45" i="6"/>
  <c r="BE45" i="6"/>
  <c r="BD45" i="6"/>
  <c r="BC45" i="6"/>
  <c r="BK30" i="6"/>
  <c r="BJ30" i="6"/>
  <c r="BI30" i="6"/>
  <c r="BH30" i="6"/>
  <c r="BG30" i="6"/>
  <c r="BF30" i="6"/>
  <c r="BE30" i="6"/>
  <c r="BD30" i="6"/>
  <c r="BC30" i="6"/>
  <c r="BK14" i="6"/>
  <c r="BJ14" i="6"/>
  <c r="BI14" i="6"/>
  <c r="BH14" i="6"/>
  <c r="BG14" i="6"/>
  <c r="BF14" i="6"/>
  <c r="BE14" i="6"/>
  <c r="BD14" i="6"/>
  <c r="BC14" i="6"/>
  <c r="BA14" i="6"/>
  <c r="AD63" i="14"/>
  <c r="AA63" i="14"/>
  <c r="AT52" i="6"/>
  <c r="AS52" i="6"/>
  <c r="AR52" i="6"/>
  <c r="AQ52" i="6"/>
  <c r="AP52" i="6"/>
  <c r="AO52" i="6"/>
  <c r="AN52" i="6"/>
  <c r="AM52" i="6"/>
  <c r="AL52" i="6"/>
  <c r="AT67" i="6"/>
  <c r="AS67" i="6"/>
  <c r="AR67" i="6"/>
  <c r="AQ67" i="6"/>
  <c r="AP67" i="6"/>
  <c r="AO67" i="6"/>
  <c r="AN67" i="6"/>
  <c r="AM67" i="6"/>
  <c r="AL67" i="6"/>
  <c r="AT79" i="6"/>
  <c r="AS79" i="6"/>
  <c r="AR79" i="6"/>
  <c r="AQ79" i="6"/>
  <c r="AP79" i="6"/>
  <c r="AO79" i="6"/>
  <c r="AN79" i="6"/>
  <c r="AM79" i="6"/>
  <c r="AL79" i="6"/>
  <c r="AT81" i="6"/>
  <c r="AS81" i="6"/>
  <c r="AR81" i="6"/>
  <c r="AQ81" i="6"/>
  <c r="AP81" i="6"/>
  <c r="AO81" i="6"/>
  <c r="AN81" i="6"/>
  <c r="AM81" i="6"/>
  <c r="AL81" i="6"/>
  <c r="AB203" i="14"/>
  <c r="I183" i="5"/>
  <c r="N77" i="5"/>
  <c r="N42" i="5"/>
  <c r="N26" i="5"/>
  <c r="I204" i="5"/>
  <c r="N146" i="5"/>
  <c r="I113" i="5"/>
  <c r="AD76" i="14"/>
  <c r="AA76" i="14"/>
  <c r="AA46" i="14"/>
  <c r="AD46" i="14"/>
  <c r="AD78" i="14"/>
  <c r="AA78" i="14"/>
  <c r="AA38" i="14"/>
  <c r="AT96" i="6"/>
  <c r="AS96" i="6"/>
  <c r="AR96" i="6"/>
  <c r="AQ96" i="6"/>
  <c r="AP96" i="6"/>
  <c r="AO96" i="6"/>
  <c r="AN96" i="6"/>
  <c r="AM96" i="6"/>
  <c r="AL96" i="6"/>
  <c r="AT107" i="6"/>
  <c r="AS107" i="6"/>
  <c r="AR107" i="6"/>
  <c r="AQ107" i="6"/>
  <c r="AP107" i="6"/>
  <c r="AO107" i="6"/>
  <c r="AN107" i="6"/>
  <c r="AM107" i="6"/>
  <c r="AL107" i="6"/>
  <c r="AT44" i="6"/>
  <c r="AS44" i="6"/>
  <c r="AR44" i="6"/>
  <c r="AQ44" i="6"/>
  <c r="AP44" i="6"/>
  <c r="AO44" i="6"/>
  <c r="AN44" i="6"/>
  <c r="AM44" i="6"/>
  <c r="AL44" i="6"/>
  <c r="AB152" i="14"/>
  <c r="I203" i="5"/>
  <c r="N109" i="5"/>
  <c r="N94" i="5"/>
  <c r="I202" i="5"/>
  <c r="N137" i="5"/>
  <c r="N43" i="5"/>
  <c r="N114" i="5"/>
  <c r="I66" i="5"/>
  <c r="AT94" i="6"/>
  <c r="AS94" i="6"/>
  <c r="AR94" i="6"/>
  <c r="AQ94" i="6"/>
  <c r="AP94" i="6"/>
  <c r="AO94" i="6"/>
  <c r="AN94" i="6"/>
  <c r="AM94" i="6"/>
  <c r="AL94" i="6"/>
  <c r="AT92" i="6"/>
  <c r="AS92" i="6"/>
  <c r="AR92" i="6"/>
  <c r="AQ92" i="6"/>
  <c r="AP92" i="6"/>
  <c r="AO92" i="6"/>
  <c r="AN92" i="6"/>
  <c r="AM92" i="6"/>
  <c r="AL92" i="6"/>
  <c r="AT36" i="6"/>
  <c r="AS36" i="6"/>
  <c r="AR36" i="6"/>
  <c r="AQ36" i="6"/>
  <c r="AP36" i="6"/>
  <c r="AO36" i="6"/>
  <c r="AN36" i="6"/>
  <c r="AM36" i="6"/>
  <c r="AL36" i="6"/>
  <c r="J191" i="5"/>
  <c r="N138" i="5"/>
  <c r="AD73" i="14"/>
  <c r="AT40" i="6"/>
  <c r="AS40" i="6"/>
  <c r="AR40" i="6"/>
  <c r="AQ40" i="6"/>
  <c r="AP40" i="6"/>
  <c r="AO40" i="6"/>
  <c r="AN40" i="6"/>
  <c r="AM40" i="6"/>
  <c r="AL40" i="6"/>
  <c r="AT104" i="6"/>
  <c r="AS104" i="6"/>
  <c r="AR104" i="6"/>
  <c r="AQ104" i="6"/>
  <c r="AP104" i="6"/>
  <c r="AO104" i="6"/>
  <c r="AN104" i="6"/>
  <c r="AM104" i="6"/>
  <c r="AL104" i="6"/>
  <c r="AB111" i="14"/>
  <c r="N34" i="5"/>
  <c r="I184" i="5"/>
  <c r="N145" i="5"/>
  <c r="I69" i="5"/>
  <c r="AD45" i="14"/>
  <c r="AA45" i="14"/>
  <c r="AD109" i="14"/>
  <c r="AA109" i="14"/>
  <c r="AA122" i="14"/>
  <c r="AD122" i="14"/>
  <c r="AT32" i="6"/>
  <c r="AS32" i="6"/>
  <c r="AT43" i="6"/>
  <c r="AS43" i="6"/>
  <c r="AR43" i="6"/>
  <c r="AQ43" i="6"/>
  <c r="AP43" i="6"/>
  <c r="AO43" i="6"/>
  <c r="AN43" i="6"/>
  <c r="AM43" i="6"/>
  <c r="AL43" i="6"/>
  <c r="AT65" i="6"/>
  <c r="AS65" i="6"/>
  <c r="AR65" i="6"/>
  <c r="AQ65" i="6"/>
  <c r="AP65" i="6"/>
  <c r="AO65" i="6"/>
  <c r="AN65" i="6"/>
  <c r="AM65" i="6"/>
  <c r="AL65" i="6"/>
  <c r="AB173" i="14"/>
  <c r="I160" i="5"/>
  <c r="I156" i="5"/>
  <c r="I108" i="5"/>
  <c r="N75" i="5"/>
  <c r="N25" i="5"/>
  <c r="N85" i="5"/>
  <c r="AT25" i="6"/>
  <c r="AS25" i="6"/>
  <c r="AR25" i="6"/>
  <c r="AQ25" i="6"/>
  <c r="AP25" i="6"/>
  <c r="AO25" i="6"/>
  <c r="AN25" i="6"/>
  <c r="AM25" i="6"/>
  <c r="AL25" i="6"/>
  <c r="AK25" i="6"/>
  <c r="AT54" i="6"/>
  <c r="AS54" i="6"/>
  <c r="AR54" i="6"/>
  <c r="AT102" i="6"/>
  <c r="AS102" i="6"/>
  <c r="AR102" i="6"/>
  <c r="AQ102" i="6"/>
  <c r="AP102" i="6"/>
  <c r="AO102" i="6"/>
  <c r="AN102" i="6"/>
  <c r="AM102" i="6"/>
  <c r="AL102" i="6"/>
  <c r="AT31" i="6"/>
  <c r="AT113" i="6"/>
  <c r="AS113" i="6"/>
  <c r="AR113" i="6"/>
  <c r="AQ113" i="6"/>
  <c r="AP113" i="6"/>
  <c r="AO113" i="6"/>
  <c r="AN113" i="6"/>
  <c r="AM113" i="6"/>
  <c r="AL113" i="6"/>
  <c r="AS117" i="6"/>
  <c r="AT42" i="6"/>
  <c r="AS42" i="6"/>
  <c r="AR42" i="6"/>
  <c r="AQ42" i="6"/>
  <c r="AP42" i="6"/>
  <c r="AO42" i="6"/>
  <c r="AN42" i="6"/>
  <c r="AM42" i="6"/>
  <c r="AL42" i="6"/>
  <c r="BK51" i="6"/>
  <c r="BJ51" i="6"/>
  <c r="BI51" i="6"/>
  <c r="BH51" i="6"/>
  <c r="BG51" i="6"/>
  <c r="BF51" i="6"/>
  <c r="BE51" i="6"/>
  <c r="BD51" i="6"/>
  <c r="BC51" i="6"/>
  <c r="BK23" i="6"/>
  <c r="BJ23" i="6"/>
  <c r="BI23" i="6"/>
  <c r="BK44" i="6"/>
  <c r="BJ44" i="6"/>
  <c r="BI44" i="6"/>
  <c r="BH44" i="6"/>
  <c r="BG44" i="6"/>
  <c r="BF44" i="6"/>
  <c r="BE44" i="6"/>
  <c r="BD44" i="6"/>
  <c r="BC44" i="6"/>
  <c r="BK10" i="6"/>
  <c r="BK46" i="6"/>
  <c r="BJ46" i="6"/>
  <c r="BI46" i="6"/>
  <c r="BH46" i="6"/>
  <c r="BG46" i="6"/>
  <c r="BF46" i="6"/>
  <c r="BE46" i="6"/>
  <c r="BD46" i="6"/>
  <c r="BC46" i="6"/>
  <c r="BJ19" i="6"/>
  <c r="BK36" i="6"/>
  <c r="BJ36" i="6"/>
  <c r="BI36" i="6"/>
  <c r="BH36" i="6"/>
  <c r="BG36" i="6"/>
  <c r="BF36" i="6"/>
  <c r="BE36" i="6"/>
  <c r="BD36" i="6"/>
  <c r="BC36" i="6"/>
  <c r="BK49" i="6"/>
  <c r="BJ49" i="6"/>
  <c r="BI49" i="6"/>
  <c r="BH49" i="6"/>
  <c r="BG49" i="6"/>
  <c r="BF49" i="6"/>
  <c r="BE49" i="6"/>
  <c r="BD49" i="6"/>
  <c r="BC49" i="6"/>
  <c r="BK25" i="6"/>
  <c r="BJ25" i="6"/>
  <c r="BI25" i="6"/>
  <c r="BK47" i="6"/>
  <c r="BJ47" i="6"/>
  <c r="BI47" i="6"/>
  <c r="BH47" i="6"/>
  <c r="BG47" i="6"/>
  <c r="BF47" i="6"/>
  <c r="BE47" i="6"/>
  <c r="BD47" i="6"/>
  <c r="BC47" i="6"/>
  <c r="BK34" i="6"/>
  <c r="BK17" i="6"/>
  <c r="BJ17" i="6"/>
  <c r="BI17" i="6"/>
  <c r="BH17" i="6"/>
  <c r="BG17" i="6"/>
  <c r="BF17" i="6"/>
  <c r="BE17" i="6"/>
  <c r="BD17" i="6"/>
  <c r="BC17" i="6"/>
  <c r="BJ4" i="6"/>
  <c r="AA198" i="14"/>
  <c r="AD198" i="14"/>
  <c r="AT39" i="6"/>
  <c r="AS39" i="6"/>
  <c r="AR39" i="6"/>
  <c r="AQ39" i="6"/>
  <c r="AP39" i="6"/>
  <c r="AO39" i="6"/>
  <c r="AN39" i="6"/>
  <c r="AM39" i="6"/>
  <c r="AL39" i="6"/>
  <c r="AI39" i="6"/>
  <c r="AT68" i="6"/>
  <c r="AS68" i="6"/>
  <c r="AR68" i="6"/>
  <c r="AQ68" i="6"/>
  <c r="AP68" i="6"/>
  <c r="AO68" i="6"/>
  <c r="AN68" i="6"/>
  <c r="AM68" i="6"/>
  <c r="AL68" i="6"/>
  <c r="AT64" i="6"/>
  <c r="AS64" i="6"/>
  <c r="AR64" i="6"/>
  <c r="AQ64" i="6"/>
  <c r="AP64" i="6"/>
  <c r="AO64" i="6"/>
  <c r="AN64" i="6"/>
  <c r="AM64" i="6"/>
  <c r="AL64" i="6"/>
  <c r="AB150" i="14"/>
  <c r="I81" i="5"/>
  <c r="N28" i="5"/>
  <c r="I182" i="5"/>
  <c r="J188" i="5"/>
  <c r="I171" i="5"/>
  <c r="N130" i="5"/>
  <c r="AA182" i="14"/>
  <c r="AD182" i="14"/>
  <c r="AD100" i="14"/>
  <c r="AA100" i="14"/>
  <c r="AT57" i="6"/>
  <c r="AS57" i="6"/>
  <c r="AR57" i="6"/>
  <c r="AQ57" i="6"/>
  <c r="AP57" i="6"/>
  <c r="AO57" i="6"/>
  <c r="AN57" i="6"/>
  <c r="AM57" i="6"/>
  <c r="AL57" i="6"/>
  <c r="AT83" i="6"/>
  <c r="AS83" i="6"/>
  <c r="AR83" i="6"/>
  <c r="AQ83" i="6"/>
  <c r="AP83" i="6"/>
  <c r="AO83" i="6"/>
  <c r="AN83" i="6"/>
  <c r="AM83" i="6"/>
  <c r="AL83" i="6"/>
  <c r="AT88" i="6"/>
  <c r="AS88" i="6"/>
  <c r="AR88" i="6"/>
  <c r="AQ88" i="6"/>
  <c r="AP88" i="6"/>
  <c r="AO88" i="6"/>
  <c r="AN88" i="6"/>
  <c r="AM88" i="6"/>
  <c r="AL88" i="6"/>
  <c r="AT98" i="6"/>
  <c r="AS98" i="6"/>
  <c r="AR98" i="6"/>
  <c r="AQ98" i="6"/>
  <c r="AP98" i="6"/>
  <c r="AO98" i="6"/>
  <c r="AN98" i="6"/>
  <c r="AM98" i="6"/>
  <c r="AL98" i="6"/>
  <c r="AB165" i="14"/>
  <c r="I187" i="5"/>
  <c r="I157" i="5"/>
  <c r="N47" i="5"/>
  <c r="I186" i="5"/>
  <c r="I153" i="5"/>
  <c r="N121" i="5"/>
  <c r="I192" i="5"/>
  <c r="AA153" i="14"/>
  <c r="AD153" i="14"/>
  <c r="AA106" i="14"/>
  <c r="AD106" i="14"/>
  <c r="AT56" i="6"/>
  <c r="AS56" i="6"/>
  <c r="AR56" i="6"/>
  <c r="AQ56" i="6"/>
  <c r="AP56" i="6"/>
  <c r="AO56" i="6"/>
  <c r="AN56" i="6"/>
  <c r="AM56" i="6"/>
  <c r="AL56" i="6"/>
  <c r="AT75" i="6"/>
  <c r="AS75" i="6"/>
  <c r="AR75" i="6"/>
  <c r="AQ75" i="6"/>
  <c r="AP75" i="6"/>
  <c r="AO75" i="6"/>
  <c r="AN75" i="6"/>
  <c r="AM75" i="6"/>
  <c r="AL75" i="6"/>
  <c r="AT84" i="6"/>
  <c r="AS84" i="6"/>
  <c r="AR84" i="6"/>
  <c r="AQ84" i="6"/>
  <c r="AP84" i="6"/>
  <c r="AO84" i="6"/>
  <c r="AN84" i="6"/>
  <c r="AM84" i="6"/>
  <c r="AL84" i="6"/>
  <c r="AT95" i="6"/>
  <c r="AS95" i="6"/>
  <c r="AR95" i="6"/>
  <c r="AQ95" i="6"/>
  <c r="AP95" i="6"/>
  <c r="AO95" i="6"/>
  <c r="AN95" i="6"/>
  <c r="AM95" i="6"/>
  <c r="AL95" i="6"/>
  <c r="AB23" i="14"/>
  <c r="N122" i="5"/>
  <c r="I180" i="5"/>
  <c r="I168" i="5"/>
  <c r="N51" i="5"/>
  <c r="N22" i="5"/>
  <c r="AB73" i="14"/>
  <c r="AD29" i="14"/>
  <c r="AD159" i="14"/>
  <c r="AA159" i="14"/>
  <c r="AT55" i="6"/>
  <c r="AS55" i="6"/>
  <c r="AR55" i="6"/>
  <c r="AQ55" i="6"/>
  <c r="AP55" i="6"/>
  <c r="AO55" i="6"/>
  <c r="AN55" i="6"/>
  <c r="AM55" i="6"/>
  <c r="AL55" i="6"/>
  <c r="AB190" i="14"/>
  <c r="AT29" i="6"/>
  <c r="AS29" i="6"/>
  <c r="AR29" i="6"/>
  <c r="AQ29" i="6"/>
  <c r="AP29" i="6"/>
  <c r="AO29" i="6"/>
  <c r="AN29" i="6"/>
  <c r="AM29" i="6"/>
  <c r="AL29" i="6"/>
  <c r="AK29" i="6"/>
  <c r="AT89" i="6"/>
  <c r="AS89" i="6"/>
  <c r="AR89" i="6"/>
  <c r="AQ89" i="6"/>
  <c r="AP89" i="6"/>
  <c r="AO89" i="6"/>
  <c r="AN89" i="6"/>
  <c r="AM89" i="6"/>
  <c r="AL89" i="6"/>
  <c r="AT46" i="6"/>
  <c r="AS46" i="6"/>
  <c r="AR46" i="6"/>
  <c r="AQ46" i="6"/>
  <c r="AP46" i="6"/>
  <c r="AO46" i="6"/>
  <c r="AN46" i="6"/>
  <c r="AM46" i="6"/>
  <c r="AL46" i="6"/>
  <c r="AT97" i="6"/>
  <c r="AS97" i="6"/>
  <c r="AR97" i="6"/>
  <c r="AQ97" i="6"/>
  <c r="AP97" i="6"/>
  <c r="AO97" i="6"/>
  <c r="AN97" i="6"/>
  <c r="AM97" i="6"/>
  <c r="AL97" i="6"/>
  <c r="AT23" i="6"/>
  <c r="AS23" i="6"/>
  <c r="AR23" i="6"/>
  <c r="AQ23" i="6"/>
  <c r="AP23" i="6"/>
  <c r="AO23" i="6"/>
  <c r="AN23" i="6"/>
  <c r="AM23" i="6"/>
  <c r="AL23" i="6"/>
  <c r="AT21" i="6"/>
  <c r="AS21" i="6"/>
  <c r="AR21" i="6"/>
  <c r="AQ21" i="6"/>
  <c r="AP21" i="6"/>
  <c r="AO21" i="6"/>
  <c r="AN21" i="6"/>
  <c r="AM21" i="6"/>
  <c r="AL21" i="6"/>
  <c r="AT109" i="6"/>
  <c r="AS109" i="6"/>
  <c r="AR109" i="6"/>
  <c r="AQ109" i="6"/>
  <c r="AP109" i="6"/>
  <c r="AO109" i="6"/>
  <c r="AN109" i="6"/>
  <c r="AM109" i="6"/>
  <c r="AL109" i="6"/>
  <c r="AT34" i="6"/>
  <c r="AS34" i="6"/>
  <c r="AR34" i="6"/>
  <c r="AQ34" i="6"/>
  <c r="AP34" i="6"/>
  <c r="AO34" i="6"/>
  <c r="AN34" i="6"/>
  <c r="AM34" i="6"/>
  <c r="AL34" i="6"/>
  <c r="AI34" i="6"/>
  <c r="AT66" i="6"/>
  <c r="AS66" i="6"/>
  <c r="AR66" i="6"/>
  <c r="AQ66" i="6"/>
  <c r="AP66" i="6"/>
  <c r="AO66" i="6"/>
  <c r="AN66" i="6"/>
  <c r="AM66" i="6"/>
  <c r="AL66" i="6"/>
  <c r="AT114" i="6"/>
  <c r="AS114" i="6"/>
  <c r="AR114" i="6"/>
  <c r="AQ114" i="6"/>
  <c r="AP114" i="6"/>
  <c r="AO114" i="6"/>
  <c r="AN114" i="6"/>
  <c r="AM114" i="6"/>
  <c r="AL114" i="6"/>
  <c r="AI114" i="6"/>
  <c r="BK31" i="6"/>
  <c r="BJ31" i="6"/>
  <c r="BI31" i="6"/>
  <c r="BH31" i="6"/>
  <c r="BG31" i="6"/>
  <c r="BF31" i="6"/>
  <c r="BE31" i="6"/>
  <c r="BD31" i="6"/>
  <c r="BC31" i="6"/>
  <c r="BK48" i="6"/>
  <c r="BJ48" i="6"/>
  <c r="BI48" i="6"/>
  <c r="BH48" i="6"/>
  <c r="BG48" i="6"/>
  <c r="BF48" i="6"/>
  <c r="BE48" i="6"/>
  <c r="BD48" i="6"/>
  <c r="BC48" i="6"/>
  <c r="BK13" i="6"/>
  <c r="BJ13" i="6"/>
  <c r="BI13" i="6"/>
  <c r="BH13" i="6"/>
  <c r="BG13" i="6"/>
  <c r="BF13" i="6"/>
  <c r="BE13" i="6"/>
  <c r="BD13" i="6"/>
  <c r="BC13" i="6"/>
  <c r="BK50" i="6"/>
  <c r="BJ50" i="6"/>
  <c r="BI50" i="6"/>
  <c r="BH50" i="6"/>
  <c r="BG50" i="6"/>
  <c r="BF50" i="6"/>
  <c r="BE50" i="6"/>
  <c r="BD50" i="6"/>
  <c r="BC50" i="6"/>
  <c r="BA50" i="6"/>
  <c r="BK27" i="6"/>
  <c r="BJ27" i="6"/>
  <c r="BI27" i="6"/>
  <c r="BH27" i="6"/>
  <c r="BG27" i="6"/>
  <c r="BF27" i="6"/>
  <c r="BE27" i="6"/>
  <c r="BD27" i="6"/>
  <c r="BC27" i="6"/>
  <c r="BK40" i="6"/>
  <c r="BJ40" i="6"/>
  <c r="BI40" i="6"/>
  <c r="BH40" i="6"/>
  <c r="BG40" i="6"/>
  <c r="BF40" i="6"/>
  <c r="BE40" i="6"/>
  <c r="BD40" i="6"/>
  <c r="BC40" i="6"/>
  <c r="BK18" i="6"/>
  <c r="BJ18" i="6"/>
  <c r="BI18" i="6"/>
  <c r="BH18" i="6"/>
  <c r="BG18" i="6"/>
  <c r="BF18" i="6"/>
  <c r="BE18" i="6"/>
  <c r="BD18" i="6"/>
  <c r="BC18" i="6"/>
  <c r="BK52" i="6"/>
  <c r="BJ52" i="6"/>
  <c r="BI52" i="6"/>
  <c r="BH52" i="6"/>
  <c r="BG52" i="6"/>
  <c r="BF52" i="6"/>
  <c r="BE52" i="6"/>
  <c r="BD52" i="6"/>
  <c r="BC52" i="6"/>
  <c r="BK29" i="6"/>
  <c r="BJ29" i="6"/>
  <c r="BI29" i="6"/>
  <c r="BH29" i="6"/>
  <c r="BG29" i="6"/>
  <c r="BF29" i="6"/>
  <c r="BE29" i="6"/>
  <c r="BD29" i="6"/>
  <c r="BC29" i="6"/>
  <c r="BK2" i="6"/>
  <c r="BJ2" i="6"/>
  <c r="BI2" i="6"/>
  <c r="BH2" i="6"/>
  <c r="BG2" i="6"/>
  <c r="BF2" i="6"/>
  <c r="BE2" i="6"/>
  <c r="BD2" i="6"/>
  <c r="BC2" i="6"/>
  <c r="BK37" i="6"/>
  <c r="BJ37" i="6"/>
  <c r="BI37" i="6"/>
  <c r="BH37" i="6"/>
  <c r="BG37" i="6"/>
  <c r="BF37" i="6"/>
  <c r="BE37" i="6"/>
  <c r="BD37" i="6"/>
  <c r="BC37" i="6"/>
  <c r="BK5" i="6"/>
  <c r="BJ5" i="6"/>
  <c r="BI5" i="6"/>
  <c r="BH5" i="6"/>
  <c r="BG5" i="6"/>
  <c r="BF5" i="6"/>
  <c r="BE5" i="6"/>
  <c r="BD5" i="6"/>
  <c r="BC5" i="6"/>
  <c r="AA143" i="14"/>
  <c r="AD143" i="14"/>
  <c r="AT103" i="6"/>
  <c r="AS103" i="6"/>
  <c r="AR103" i="6"/>
  <c r="AQ103" i="6"/>
  <c r="AP103" i="6"/>
  <c r="AO103" i="6"/>
  <c r="AN103" i="6"/>
  <c r="AM103" i="6"/>
  <c r="AL103" i="6"/>
  <c r="AT115" i="6"/>
  <c r="AS115" i="6"/>
  <c r="AR115" i="6"/>
  <c r="AQ115" i="6"/>
  <c r="AP115" i="6"/>
  <c r="AO115" i="6"/>
  <c r="AN115" i="6"/>
  <c r="AM115" i="6"/>
  <c r="AL115" i="6"/>
  <c r="AT51" i="6"/>
  <c r="AS51" i="6"/>
  <c r="AR51" i="6"/>
  <c r="AQ51" i="6"/>
  <c r="AP51" i="6"/>
  <c r="AO51" i="6"/>
  <c r="AN51" i="6"/>
  <c r="AM51" i="6"/>
  <c r="AL51" i="6"/>
  <c r="AB138" i="14"/>
  <c r="I163" i="5"/>
  <c r="I63" i="5"/>
  <c r="N59" i="5"/>
  <c r="AA125" i="14"/>
  <c r="AD125" i="14"/>
  <c r="AD84" i="14"/>
  <c r="AA84" i="14"/>
  <c r="AD62" i="14"/>
  <c r="AA62" i="14"/>
  <c r="AD179" i="14"/>
  <c r="AA179" i="14"/>
  <c r="AA28" i="14"/>
  <c r="AB28" i="14"/>
  <c r="AD28" i="14"/>
  <c r="AD69" i="14"/>
  <c r="AT49" i="6"/>
  <c r="AS49" i="6"/>
  <c r="AR49" i="6"/>
  <c r="AQ49" i="6"/>
  <c r="AP49" i="6"/>
  <c r="AO49" i="6"/>
  <c r="AN49" i="6"/>
  <c r="AM49" i="6"/>
  <c r="AL49" i="6"/>
  <c r="AT77" i="6"/>
  <c r="AS77" i="6"/>
  <c r="AR77" i="6"/>
  <c r="AQ77" i="6"/>
  <c r="AP77" i="6"/>
  <c r="AO77" i="6"/>
  <c r="AN77" i="6"/>
  <c r="AM77" i="6"/>
  <c r="AL77" i="6"/>
  <c r="AB34" i="14"/>
  <c r="N141" i="5"/>
  <c r="I167" i="5"/>
  <c r="AD132" i="14"/>
  <c r="AA132" i="14"/>
  <c r="AB132" i="14"/>
  <c r="AT45" i="6"/>
  <c r="AS45" i="6"/>
  <c r="AR45" i="6"/>
  <c r="AQ45" i="6"/>
  <c r="AP45" i="6"/>
  <c r="AO45" i="6"/>
  <c r="AN45" i="6"/>
  <c r="AM45" i="6"/>
  <c r="AL45" i="6"/>
  <c r="AT48" i="6"/>
  <c r="AS48" i="6"/>
  <c r="AR48" i="6"/>
  <c r="AQ48" i="6"/>
  <c r="AP48" i="6"/>
  <c r="AO48" i="6"/>
  <c r="AN48" i="6"/>
  <c r="AM48" i="6"/>
  <c r="AL48" i="6"/>
  <c r="AT72" i="6"/>
  <c r="AS72" i="6"/>
  <c r="AR72" i="6"/>
  <c r="AQ72" i="6"/>
  <c r="AP72" i="6"/>
  <c r="AO72" i="6"/>
  <c r="AN72" i="6"/>
  <c r="AM72" i="6"/>
  <c r="AL72" i="6"/>
  <c r="AT73" i="6"/>
  <c r="AS73" i="6"/>
  <c r="AR73" i="6"/>
  <c r="AQ73" i="6"/>
  <c r="AP73" i="6"/>
  <c r="AO73" i="6"/>
  <c r="AN73" i="6"/>
  <c r="AM73" i="6"/>
  <c r="AL73" i="6"/>
  <c r="AB94" i="14"/>
  <c r="AB60" i="14"/>
  <c r="I158" i="5"/>
  <c r="I106" i="5"/>
  <c r="N91" i="5"/>
  <c r="AI43" i="6"/>
  <c r="AI71" i="6"/>
  <c r="BA24" i="6"/>
  <c r="AZ24" i="6"/>
  <c r="AX24" i="6"/>
  <c r="BB24" i="6"/>
  <c r="AK93" i="6"/>
  <c r="AK104" i="6"/>
  <c r="AK81" i="6"/>
  <c r="BB14" i="6"/>
  <c r="AJ60" i="6"/>
  <c r="BA9" i="6"/>
  <c r="AZ9" i="6"/>
  <c r="AX9" i="6"/>
  <c r="AK27" i="6"/>
  <c r="AK38" i="6"/>
  <c r="AI21" i="6"/>
  <c r="AK39" i="6"/>
  <c r="AJ118" i="6"/>
  <c r="BB35" i="6"/>
  <c r="AJ116" i="6"/>
  <c r="AJ68" i="6"/>
  <c r="AK102" i="6"/>
  <c r="AJ25" i="6"/>
  <c r="AJ53" i="6"/>
  <c r="BB11" i="6"/>
  <c r="AB69" i="14"/>
  <c r="AB179" i="14"/>
  <c r="AB159" i="14"/>
  <c r="AB106" i="14"/>
  <c r="AB153" i="14"/>
  <c r="AB182" i="14"/>
  <c r="AB109" i="14"/>
  <c r="AB78" i="14"/>
  <c r="AB76" i="14"/>
  <c r="AB98" i="14"/>
  <c r="AB85" i="14"/>
  <c r="AB187" i="14"/>
  <c r="AH212" i="14"/>
  <c r="AB122" i="14"/>
  <c r="AB46" i="14"/>
  <c r="AB121" i="14"/>
  <c r="AB66" i="14"/>
  <c r="AB62" i="14"/>
  <c r="AB84" i="14"/>
  <c r="AB143" i="14"/>
  <c r="AB45" i="14"/>
  <c r="AB38" i="14"/>
  <c r="AB63" i="14"/>
  <c r="AB163" i="14"/>
  <c r="AB50" i="14"/>
  <c r="AB125" i="14"/>
  <c r="AB100" i="14"/>
  <c r="AB64" i="14"/>
  <c r="AB117" i="14"/>
  <c r="K537" i="8"/>
  <c r="K505" i="8"/>
  <c r="Z508" i="8"/>
  <c r="G502" i="8"/>
  <c r="Z502" i="8"/>
  <c r="AU502" i="8"/>
  <c r="Z537" i="8"/>
  <c r="AU505" i="8"/>
  <c r="Z505" i="8"/>
  <c r="AI112" i="6"/>
  <c r="AH112" i="6"/>
  <c r="AJ112" i="6"/>
  <c r="AK112" i="6"/>
  <c r="AK73" i="6"/>
  <c r="AJ73" i="6"/>
  <c r="AI73" i="6"/>
  <c r="AH73" i="6"/>
  <c r="AJ113" i="6"/>
  <c r="AI113" i="6"/>
  <c r="BB8" i="6"/>
  <c r="BA8" i="6"/>
  <c r="AZ8" i="6"/>
  <c r="AX8" i="6"/>
  <c r="AJ35" i="6"/>
  <c r="AI35" i="6"/>
  <c r="AK35" i="6"/>
  <c r="BB29" i="14"/>
  <c r="BA29" i="14"/>
  <c r="G490" i="11"/>
  <c r="I490" i="11"/>
  <c r="G266" i="11"/>
  <c r="I266" i="11"/>
  <c r="I248" i="11"/>
  <c r="G218" i="11"/>
  <c r="AE218" i="11"/>
  <c r="G162" i="11"/>
  <c r="AE162" i="11"/>
  <c r="G118" i="11"/>
  <c r="AE118" i="11"/>
  <c r="F143" i="9"/>
  <c r="J143" i="9"/>
  <c r="H143" i="9"/>
  <c r="I143" i="9"/>
  <c r="K143" i="9"/>
  <c r="L143" i="9"/>
  <c r="Q12" i="9"/>
  <c r="AJ72" i="6"/>
  <c r="AI72" i="6"/>
  <c r="AH72" i="6"/>
  <c r="AK72" i="6"/>
  <c r="BA40" i="6"/>
  <c r="BB40" i="6"/>
  <c r="AJ83" i="6"/>
  <c r="AI83" i="6"/>
  <c r="AH83" i="6"/>
  <c r="AK83" i="6"/>
  <c r="BB17" i="6"/>
  <c r="BA17" i="6"/>
  <c r="AZ17" i="6"/>
  <c r="AX17" i="6"/>
  <c r="AK40" i="6"/>
  <c r="AJ40" i="6"/>
  <c r="AI40" i="6"/>
  <c r="AH40" i="6"/>
  <c r="AI36" i="6"/>
  <c r="AJ36" i="6"/>
  <c r="AK36" i="6"/>
  <c r="BB45" i="6"/>
  <c r="BA45" i="6"/>
  <c r="AZ45" i="6"/>
  <c r="AX45" i="6"/>
  <c r="BA32" i="6"/>
  <c r="BB32" i="6"/>
  <c r="AI30" i="6"/>
  <c r="AH30" i="6"/>
  <c r="AJ30" i="6"/>
  <c r="AK30" i="6"/>
  <c r="AI80" i="6"/>
  <c r="AH80" i="6"/>
  <c r="AJ80" i="6"/>
  <c r="AK80" i="6"/>
  <c r="AJ93" i="6"/>
  <c r="AI93" i="6"/>
  <c r="AH93" i="6"/>
  <c r="AK101" i="6"/>
  <c r="AJ101" i="6"/>
  <c r="AI101" i="6"/>
  <c r="AH101" i="6"/>
  <c r="AJ230" i="14"/>
  <c r="AI230" i="14"/>
  <c r="AH230" i="14"/>
  <c r="AJ115" i="6"/>
  <c r="AK115" i="6"/>
  <c r="AK75" i="6"/>
  <c r="AI75" i="6"/>
  <c r="AH75" i="6"/>
  <c r="AJ75" i="6"/>
  <c r="AJ38" i="6"/>
  <c r="AI38" i="6"/>
  <c r="AH38" i="6"/>
  <c r="AJ89" i="14"/>
  <c r="AK89" i="14"/>
  <c r="AI89" i="14"/>
  <c r="G599" i="11"/>
  <c r="I599" i="11"/>
  <c r="I496" i="11"/>
  <c r="I258" i="11"/>
  <c r="K208" i="11"/>
  <c r="AK48" i="6"/>
  <c r="AI48" i="6"/>
  <c r="AK49" i="6"/>
  <c r="AJ49" i="6"/>
  <c r="AI49" i="6"/>
  <c r="AH49" i="6"/>
  <c r="BA37" i="6"/>
  <c r="AZ37" i="6"/>
  <c r="AX37" i="6"/>
  <c r="BB37" i="6"/>
  <c r="BA27" i="6"/>
  <c r="AZ27" i="6"/>
  <c r="AX27" i="6"/>
  <c r="BB27" i="6"/>
  <c r="AK109" i="6"/>
  <c r="AI109" i="6"/>
  <c r="AJ109" i="6"/>
  <c r="AI46" i="6"/>
  <c r="AK46" i="6"/>
  <c r="AJ46" i="6"/>
  <c r="AI56" i="6"/>
  <c r="AK56" i="6"/>
  <c r="AJ56" i="6"/>
  <c r="BB49" i="6"/>
  <c r="BA49" i="6"/>
  <c r="AZ49" i="6"/>
  <c r="AX49" i="6"/>
  <c r="BA46" i="6"/>
  <c r="AZ46" i="6"/>
  <c r="AX46" i="6"/>
  <c r="BB46" i="6"/>
  <c r="BA51" i="6"/>
  <c r="AZ51" i="6"/>
  <c r="AX51" i="6"/>
  <c r="BB51" i="6"/>
  <c r="AJ102" i="6"/>
  <c r="AI102" i="6"/>
  <c r="AH102" i="6"/>
  <c r="AK44" i="6"/>
  <c r="AJ44" i="6"/>
  <c r="AI44" i="6"/>
  <c r="BB21" i="6"/>
  <c r="BA21" i="6"/>
  <c r="AZ21" i="6"/>
  <c r="AX21" i="6"/>
  <c r="AK50" i="6"/>
  <c r="AI50" i="6"/>
  <c r="AJ50" i="6"/>
  <c r="AJ26" i="6"/>
  <c r="AI26" i="6"/>
  <c r="AH26" i="6"/>
  <c r="AK26" i="6"/>
  <c r="AI60" i="6"/>
  <c r="AH60" i="6"/>
  <c r="AK60" i="6"/>
  <c r="BB33" i="6"/>
  <c r="BA33" i="6"/>
  <c r="AZ33" i="6"/>
  <c r="AX33" i="6"/>
  <c r="AZ11" i="6"/>
  <c r="AX11" i="6"/>
  <c r="AI78" i="6"/>
  <c r="AK78" i="6"/>
  <c r="AJ78" i="6"/>
  <c r="AJ108" i="6"/>
  <c r="AK108" i="6"/>
  <c r="AI108" i="6"/>
  <c r="AJ224" i="14"/>
  <c r="AI224" i="14"/>
  <c r="AK224" i="14"/>
  <c r="AJ97" i="6"/>
  <c r="AI97" i="6"/>
  <c r="AK97" i="6"/>
  <c r="BB53" i="6"/>
  <c r="BA53" i="6"/>
  <c r="AB665" i="8"/>
  <c r="AD665" i="8"/>
  <c r="N665" i="8"/>
  <c r="AE665" i="8"/>
  <c r="G605" i="11"/>
  <c r="I605" i="11"/>
  <c r="F262" i="11"/>
  <c r="E700" i="11"/>
  <c r="G198" i="11"/>
  <c r="AE198" i="11"/>
  <c r="AE178" i="11"/>
  <c r="G178" i="11"/>
  <c r="AE139" i="11"/>
  <c r="G139" i="11"/>
  <c r="G63" i="11"/>
  <c r="AE63" i="11"/>
  <c r="H706" i="11"/>
  <c r="H709" i="11"/>
  <c r="H708" i="11"/>
  <c r="H707" i="11"/>
  <c r="H710" i="11"/>
  <c r="H711" i="11"/>
  <c r="I170" i="9"/>
  <c r="J170" i="9"/>
  <c r="F170" i="9"/>
  <c r="K170" i="9"/>
  <c r="L170" i="9"/>
  <c r="H170" i="9"/>
  <c r="H161" i="9"/>
  <c r="J161" i="9"/>
  <c r="L161" i="9"/>
  <c r="I161" i="9"/>
  <c r="F161" i="9"/>
  <c r="K161" i="9"/>
  <c r="AK113" i="6"/>
  <c r="AJ103" i="6"/>
  <c r="AK103" i="6"/>
  <c r="AI103" i="6"/>
  <c r="AH103" i="6"/>
  <c r="BA52" i="6"/>
  <c r="BB52" i="6"/>
  <c r="AJ92" i="6"/>
  <c r="AI92" i="6"/>
  <c r="AK92" i="6"/>
  <c r="AI81" i="6"/>
  <c r="AJ81" i="6"/>
  <c r="AK52" i="6"/>
  <c r="AJ52" i="6"/>
  <c r="AI52" i="6"/>
  <c r="AH52" i="6"/>
  <c r="BB28" i="6"/>
  <c r="BA28" i="6"/>
  <c r="BB12" i="6"/>
  <c r="BA12" i="6"/>
  <c r="H15" i="11"/>
  <c r="I12" i="11"/>
  <c r="I13" i="11"/>
  <c r="AJ41" i="6"/>
  <c r="AI41" i="6"/>
  <c r="AH41" i="6"/>
  <c r="AK41" i="6"/>
  <c r="BB26" i="6"/>
  <c r="BA26" i="6"/>
  <c r="AK58" i="6"/>
  <c r="AJ58" i="6"/>
  <c r="AI58" i="6"/>
  <c r="AI70" i="6"/>
  <c r="AH70" i="6"/>
  <c r="AK70" i="6"/>
  <c r="AJ70" i="6"/>
  <c r="AI206" i="14"/>
  <c r="AJ206" i="14"/>
  <c r="AK206" i="14"/>
  <c r="BA2" i="6"/>
  <c r="BB2" i="6"/>
  <c r="AI55" i="6"/>
  <c r="AK55" i="6"/>
  <c r="AJ55" i="6"/>
  <c r="AK57" i="6"/>
  <c r="AJ57" i="6"/>
  <c r="AI57" i="6"/>
  <c r="AH57" i="6"/>
  <c r="AK65" i="6"/>
  <c r="AJ65" i="6"/>
  <c r="AI65" i="6"/>
  <c r="AK94" i="6"/>
  <c r="AJ94" i="6"/>
  <c r="AI94" i="6"/>
  <c r="AJ107" i="6"/>
  <c r="AK107" i="6"/>
  <c r="AI107" i="6"/>
  <c r="BA42" i="6"/>
  <c r="AZ42" i="6"/>
  <c r="AX42" i="6"/>
  <c r="BB42" i="6"/>
  <c r="AJ110" i="6"/>
  <c r="AI110" i="6"/>
  <c r="AK110" i="6"/>
  <c r="AI22" i="6"/>
  <c r="AJ22" i="6"/>
  <c r="AK22" i="6"/>
  <c r="AK71" i="6"/>
  <c r="AJ71" i="6"/>
  <c r="AK33" i="6"/>
  <c r="AJ33" i="6"/>
  <c r="AI33" i="6"/>
  <c r="AI226" i="14"/>
  <c r="AH226" i="14"/>
  <c r="AK226" i="14"/>
  <c r="AJ226" i="14"/>
  <c r="BB31" i="6"/>
  <c r="BA31" i="6"/>
  <c r="AK67" i="6"/>
  <c r="AJ67" i="6"/>
  <c r="AI67" i="6"/>
  <c r="AI87" i="6"/>
  <c r="AH87" i="6"/>
  <c r="AJ87" i="6"/>
  <c r="AK87" i="6"/>
  <c r="AI72" i="14"/>
  <c r="AH72" i="14"/>
  <c r="AJ72" i="14"/>
  <c r="AK72" i="14"/>
  <c r="AK45" i="6"/>
  <c r="AI45" i="6"/>
  <c r="AH45" i="6"/>
  <c r="AJ45" i="6"/>
  <c r="AK51" i="6"/>
  <c r="AI51" i="6"/>
  <c r="AJ51" i="6"/>
  <c r="BA13" i="6"/>
  <c r="BB13" i="6"/>
  <c r="AK21" i="6"/>
  <c r="AJ21" i="6"/>
  <c r="AH21" i="6"/>
  <c r="AK89" i="6"/>
  <c r="AJ89" i="6"/>
  <c r="AI89" i="6"/>
  <c r="AH89" i="6"/>
  <c r="AI95" i="6"/>
  <c r="AH95" i="6"/>
  <c r="AJ95" i="6"/>
  <c r="AK95" i="6"/>
  <c r="BA47" i="6"/>
  <c r="BB47" i="6"/>
  <c r="BB44" i="6"/>
  <c r="BA44" i="6"/>
  <c r="AI42" i="6"/>
  <c r="AJ42" i="6"/>
  <c r="AK42" i="6"/>
  <c r="BB15" i="6"/>
  <c r="BA15" i="6"/>
  <c r="AI106" i="6"/>
  <c r="AH106" i="6"/>
  <c r="AK106" i="6"/>
  <c r="AJ106" i="6"/>
  <c r="AK85" i="6"/>
  <c r="AJ85" i="6"/>
  <c r="AI85" i="6"/>
  <c r="AI100" i="6"/>
  <c r="AH100" i="6"/>
  <c r="AJ100" i="6"/>
  <c r="AK100" i="6"/>
  <c r="AI91" i="6"/>
  <c r="AK91" i="6"/>
  <c r="AJ91" i="6"/>
  <c r="AK99" i="14"/>
  <c r="AI99" i="14"/>
  <c r="AH99" i="14"/>
  <c r="AJ99" i="14"/>
  <c r="BA27" i="14"/>
  <c r="AZ27" i="14"/>
  <c r="AX27" i="14"/>
  <c r="BB27" i="14"/>
  <c r="AI216" i="14"/>
  <c r="AH216" i="14"/>
  <c r="AK216" i="14"/>
  <c r="AJ216" i="14"/>
  <c r="AJ29" i="6"/>
  <c r="AI29" i="6"/>
  <c r="BB6" i="6"/>
  <c r="BA6" i="6"/>
  <c r="AK82" i="14"/>
  <c r="AI82" i="14"/>
  <c r="AJ82" i="14"/>
  <c r="AI115" i="6"/>
  <c r="AH115" i="6"/>
  <c r="AH71" i="6"/>
  <c r="AK77" i="6"/>
  <c r="AJ77" i="6"/>
  <c r="AI77" i="6"/>
  <c r="AK98" i="6"/>
  <c r="AJ98" i="6"/>
  <c r="AI98" i="6"/>
  <c r="AI64" i="6"/>
  <c r="AH64" i="6"/>
  <c r="AJ64" i="6"/>
  <c r="AK64" i="6"/>
  <c r="BA36" i="6"/>
  <c r="AZ36" i="6"/>
  <c r="AX36" i="6"/>
  <c r="BB36" i="6"/>
  <c r="AJ104" i="6"/>
  <c r="AI104" i="6"/>
  <c r="AH104" i="6"/>
  <c r="AA104" i="6"/>
  <c r="AJ79" i="6"/>
  <c r="AI79" i="6"/>
  <c r="AH79" i="6"/>
  <c r="AK79" i="6"/>
  <c r="BA43" i="6"/>
  <c r="AZ43" i="6"/>
  <c r="AX43" i="6"/>
  <c r="BB43" i="6"/>
  <c r="AJ105" i="6"/>
  <c r="AI105" i="6"/>
  <c r="AH105" i="6"/>
  <c r="AK105" i="6"/>
  <c r="AK53" i="6"/>
  <c r="AI53" i="6"/>
  <c r="AH53" i="6"/>
  <c r="AI59" i="6"/>
  <c r="AK59" i="6"/>
  <c r="AJ59" i="6"/>
  <c r="BA39" i="6"/>
  <c r="BB39" i="6"/>
  <c r="AZ35" i="6"/>
  <c r="AX35" i="6"/>
  <c r="BA7" i="6"/>
  <c r="BB7" i="6"/>
  <c r="BB22" i="6"/>
  <c r="BA22" i="6"/>
  <c r="AZ22" i="6"/>
  <c r="AX22" i="6"/>
  <c r="AJ232" i="14"/>
  <c r="AI232" i="14"/>
  <c r="AK232" i="14"/>
  <c r="N148" i="5"/>
  <c r="AI83" i="14"/>
  <c r="AH83" i="14"/>
  <c r="AJ83" i="14"/>
  <c r="AK83" i="14"/>
  <c r="N92" i="10"/>
  <c r="I66" i="10"/>
  <c r="AJ34" i="6"/>
  <c r="AH34" i="6"/>
  <c r="AK34" i="6"/>
  <c r="BB3" i="6"/>
  <c r="BA3" i="6"/>
  <c r="AZ3" i="6"/>
  <c r="AX3" i="6"/>
  <c r="BA45" i="14"/>
  <c r="AZ45" i="14"/>
  <c r="AX45" i="14"/>
  <c r="BB45" i="14"/>
  <c r="AJ48" i="6"/>
  <c r="BB50" i="6"/>
  <c r="AZ50" i="6"/>
  <c r="AX50" i="6"/>
  <c r="BB5" i="6"/>
  <c r="BA5" i="6"/>
  <c r="AZ5" i="6"/>
  <c r="AX5" i="6"/>
  <c r="BA29" i="6"/>
  <c r="BB29" i="6"/>
  <c r="BB18" i="6"/>
  <c r="BA18" i="6"/>
  <c r="BB48" i="6"/>
  <c r="BA48" i="6"/>
  <c r="AZ48" i="6"/>
  <c r="AX48" i="6"/>
  <c r="AI66" i="6"/>
  <c r="AH66" i="6"/>
  <c r="AK66" i="6"/>
  <c r="AJ66" i="6"/>
  <c r="AJ23" i="6"/>
  <c r="AI23" i="6"/>
  <c r="AK23" i="6"/>
  <c r="AK84" i="6"/>
  <c r="AJ84" i="6"/>
  <c r="AI84" i="6"/>
  <c r="AI88" i="6"/>
  <c r="AH88" i="6"/>
  <c r="AJ88" i="6"/>
  <c r="AK88" i="6"/>
  <c r="AK68" i="6"/>
  <c r="AI68" i="6"/>
  <c r="AH68" i="6"/>
  <c r="AJ43" i="6"/>
  <c r="AH43" i="6"/>
  <c r="AK43" i="6"/>
  <c r="AI96" i="6"/>
  <c r="AH96" i="6"/>
  <c r="AK96" i="6"/>
  <c r="AJ96" i="6"/>
  <c r="BB30" i="6"/>
  <c r="BA30" i="6"/>
  <c r="AK118" i="6"/>
  <c r="AI118" i="6"/>
  <c r="AH118" i="6"/>
  <c r="AI62" i="6"/>
  <c r="AK62" i="6"/>
  <c r="AJ62" i="6"/>
  <c r="AK61" i="6"/>
  <c r="AJ61" i="6"/>
  <c r="AI61" i="6"/>
  <c r="BB20" i="6"/>
  <c r="BA20" i="6"/>
  <c r="AZ20" i="6"/>
  <c r="AX20" i="6"/>
  <c r="BB38" i="6"/>
  <c r="BA38" i="6"/>
  <c r="AJ82" i="6"/>
  <c r="AI82" i="6"/>
  <c r="AK82" i="6"/>
  <c r="AQ54" i="6"/>
  <c r="AS31" i="6"/>
  <c r="BH23" i="6"/>
  <c r="BJ10" i="6"/>
  <c r="BH25" i="6"/>
  <c r="BJ34" i="6"/>
  <c r="N29" i="5"/>
  <c r="AB198" i="14"/>
  <c r="AJ115" i="14"/>
  <c r="AI115" i="14"/>
  <c r="AK115" i="14"/>
  <c r="BA39" i="8"/>
  <c r="BB22" i="8"/>
  <c r="AK116" i="6"/>
  <c r="AI116" i="6"/>
  <c r="AH116" i="6"/>
  <c r="AR86" i="6"/>
  <c r="AK218" i="14"/>
  <c r="AJ218" i="14"/>
  <c r="AJ222" i="14"/>
  <c r="AK222" i="14"/>
  <c r="AI222" i="14"/>
  <c r="AH222" i="14"/>
  <c r="AK147" i="14"/>
  <c r="AI147" i="14"/>
  <c r="AJ147" i="14"/>
  <c r="AJ180" i="14"/>
  <c r="AK180" i="14"/>
  <c r="AI180" i="14"/>
  <c r="AH180" i="14"/>
  <c r="AI79" i="14"/>
  <c r="AJ79" i="14"/>
  <c r="AK79" i="14"/>
  <c r="AJ210" i="14"/>
  <c r="AI210" i="14"/>
  <c r="AK210" i="14"/>
  <c r="G164" i="5"/>
  <c r="U164" i="5"/>
  <c r="G125" i="5"/>
  <c r="U125" i="5"/>
  <c r="U142" i="5"/>
  <c r="G142" i="5"/>
  <c r="G195" i="5"/>
  <c r="U195" i="5"/>
  <c r="AI204" i="14"/>
  <c r="AH204" i="14"/>
  <c r="AJ204" i="14"/>
  <c r="AK204" i="14"/>
  <c r="AJ114" i="6"/>
  <c r="AH114" i="6"/>
  <c r="AK114" i="6"/>
  <c r="AZ14" i="6"/>
  <c r="AX14" i="6"/>
  <c r="BB41" i="6"/>
  <c r="BA41" i="6"/>
  <c r="BA54" i="6"/>
  <c r="AZ54" i="6"/>
  <c r="AX54" i="6"/>
  <c r="BB54" i="6"/>
  <c r="AJ27" i="6"/>
  <c r="AI27" i="6"/>
  <c r="AD42" i="14"/>
  <c r="AA42" i="14"/>
  <c r="AI214" i="14"/>
  <c r="AH214" i="14"/>
  <c r="AK214" i="14"/>
  <c r="AJ214" i="14"/>
  <c r="AJ107" i="14"/>
  <c r="AI107" i="14"/>
  <c r="AH107" i="14"/>
  <c r="AK107" i="14"/>
  <c r="AO24" i="6"/>
  <c r="AN24" i="6"/>
  <c r="AM24" i="6"/>
  <c r="AL24" i="6"/>
  <c r="AT24" i="6"/>
  <c r="AS24" i="6"/>
  <c r="AR24" i="6"/>
  <c r="AQ24" i="6"/>
  <c r="AP24" i="6"/>
  <c r="AT63" i="6"/>
  <c r="AS63" i="6"/>
  <c r="AR63" i="6"/>
  <c r="AQ63" i="6"/>
  <c r="AP63" i="6"/>
  <c r="AO63" i="6"/>
  <c r="AN63" i="6"/>
  <c r="AM63" i="6"/>
  <c r="AL63" i="6"/>
  <c r="AB86" i="14"/>
  <c r="I196" i="5"/>
  <c r="U35" i="5"/>
  <c r="G35" i="5"/>
  <c r="G65" i="5"/>
  <c r="U97" i="5"/>
  <c r="G97" i="5"/>
  <c r="G126" i="5"/>
  <c r="U126" i="5"/>
  <c r="G144" i="5"/>
  <c r="U144" i="5"/>
  <c r="G166" i="5"/>
  <c r="U166" i="5"/>
  <c r="G199" i="5"/>
  <c r="U199" i="5"/>
  <c r="AD137" i="14"/>
  <c r="AA137" i="14"/>
  <c r="AB151" i="14"/>
  <c r="AT47" i="6"/>
  <c r="AS47" i="6"/>
  <c r="AR47" i="6"/>
  <c r="AQ47" i="6"/>
  <c r="AP47" i="6"/>
  <c r="AO47" i="6"/>
  <c r="AN47" i="6"/>
  <c r="AM47" i="6"/>
  <c r="AL47" i="6"/>
  <c r="AT76" i="6"/>
  <c r="AS76" i="6"/>
  <c r="AR76" i="6"/>
  <c r="AQ76" i="6"/>
  <c r="AP76" i="6"/>
  <c r="AO76" i="6"/>
  <c r="AN76" i="6"/>
  <c r="AM76" i="6"/>
  <c r="AL76" i="6"/>
  <c r="AA32" i="14"/>
  <c r="AD32" i="14"/>
  <c r="AI25" i="6"/>
  <c r="AH25" i="6"/>
  <c r="AJ39" i="6"/>
  <c r="AH39" i="6"/>
  <c r="AI218" i="14"/>
  <c r="AR32" i="6"/>
  <c r="AQ32" i="6"/>
  <c r="AP32" i="6"/>
  <c r="AO32" i="6"/>
  <c r="AN32" i="6"/>
  <c r="AM32" i="6"/>
  <c r="AL32" i="6"/>
  <c r="AT69" i="6"/>
  <c r="AS69" i="6"/>
  <c r="AR69" i="6"/>
  <c r="AQ69" i="6"/>
  <c r="AP69" i="6"/>
  <c r="AO69" i="6"/>
  <c r="AN69" i="6"/>
  <c r="AM69" i="6"/>
  <c r="AL69" i="6"/>
  <c r="AI220" i="14"/>
  <c r="AH220" i="14"/>
  <c r="AK220" i="14"/>
  <c r="AI75" i="14"/>
  <c r="AH75" i="14"/>
  <c r="AJ75" i="14"/>
  <c r="AK75" i="14"/>
  <c r="AK128" i="14"/>
  <c r="AI128" i="14"/>
  <c r="AJ128" i="14"/>
  <c r="BB35" i="14"/>
  <c r="BA35" i="14"/>
  <c r="AZ35" i="14"/>
  <c r="AX35" i="14"/>
  <c r="I194" i="5"/>
  <c r="G173" i="5"/>
  <c r="U196" i="5"/>
  <c r="G36" i="5"/>
  <c r="U36" i="5"/>
  <c r="AA67" i="14"/>
  <c r="AD67" i="14"/>
  <c r="BH4" i="6"/>
  <c r="BG4" i="6"/>
  <c r="BF4" i="6"/>
  <c r="BE4" i="6"/>
  <c r="BD4" i="6"/>
  <c r="BC4" i="6"/>
  <c r="AQ117" i="6"/>
  <c r="AP117" i="6"/>
  <c r="AO117" i="6"/>
  <c r="AN117" i="6"/>
  <c r="AM117" i="6"/>
  <c r="AL117" i="6"/>
  <c r="AS37" i="6"/>
  <c r="AR37" i="6"/>
  <c r="AQ37" i="6"/>
  <c r="AP37" i="6"/>
  <c r="AO37" i="6"/>
  <c r="AN37" i="6"/>
  <c r="AM37" i="6"/>
  <c r="AL37" i="6"/>
  <c r="J55" i="8"/>
  <c r="K341" i="8"/>
  <c r="J52" i="6"/>
  <c r="AT228" i="14"/>
  <c r="AS228" i="14"/>
  <c r="AR228" i="14"/>
  <c r="AQ228" i="14"/>
  <c r="AP228" i="14"/>
  <c r="AO228" i="14"/>
  <c r="AN228" i="14"/>
  <c r="AM228" i="14"/>
  <c r="AL228" i="14"/>
  <c r="BJ31" i="14"/>
  <c r="BK31" i="14"/>
  <c r="BI31" i="14"/>
  <c r="BH31" i="14"/>
  <c r="BG31" i="14"/>
  <c r="BF31" i="14"/>
  <c r="BE31" i="14"/>
  <c r="BD31" i="14"/>
  <c r="BC31" i="14"/>
  <c r="AD105" i="14"/>
  <c r="U180" i="5"/>
  <c r="U200" i="5"/>
  <c r="G200" i="5"/>
  <c r="G140" i="5"/>
  <c r="G170" i="5"/>
  <c r="U170" i="5"/>
  <c r="G198" i="5"/>
  <c r="U198" i="5"/>
  <c r="AD59" i="14"/>
  <c r="AA59" i="14"/>
  <c r="BI4" i="6"/>
  <c r="BK16" i="6"/>
  <c r="BJ16" i="6"/>
  <c r="BI16" i="6"/>
  <c r="BH16" i="6"/>
  <c r="BG16" i="6"/>
  <c r="BF16" i="6"/>
  <c r="BE16" i="6"/>
  <c r="BD16" i="6"/>
  <c r="BC16" i="6"/>
  <c r="BI19" i="6"/>
  <c r="BH19" i="6"/>
  <c r="BG19" i="6"/>
  <c r="BF19" i="6"/>
  <c r="BE19" i="6"/>
  <c r="BD19" i="6"/>
  <c r="BC19" i="6"/>
  <c r="BE23" i="6"/>
  <c r="BD23" i="6"/>
  <c r="BC23" i="6"/>
  <c r="AT74" i="6"/>
  <c r="AS74" i="6"/>
  <c r="AR74" i="6"/>
  <c r="AQ74" i="6"/>
  <c r="AP74" i="6"/>
  <c r="AO74" i="6"/>
  <c r="AN74" i="6"/>
  <c r="AM74" i="6"/>
  <c r="AL74" i="6"/>
  <c r="AR117" i="6"/>
  <c r="AP31" i="6"/>
  <c r="AO31" i="6"/>
  <c r="AN31" i="6"/>
  <c r="AM31" i="6"/>
  <c r="AL31" i="6"/>
  <c r="AT37" i="6"/>
  <c r="AB643" i="8"/>
  <c r="AB113" i="14"/>
  <c r="J84" i="6"/>
  <c r="G30" i="5"/>
  <c r="U53" i="5"/>
  <c r="U34" i="5"/>
  <c r="G61" i="5"/>
  <c r="G124" i="5"/>
  <c r="G178" i="5"/>
  <c r="U178" i="5"/>
  <c r="U202" i="5"/>
  <c r="AA44" i="14"/>
  <c r="AD44" i="14"/>
  <c r="AA193" i="14"/>
  <c r="AD193" i="14"/>
  <c r="AR208" i="14"/>
  <c r="AQ208" i="14"/>
  <c r="AP208" i="14"/>
  <c r="AO208" i="14"/>
  <c r="AN208" i="14"/>
  <c r="AM208" i="14"/>
  <c r="AL208" i="14"/>
  <c r="AB81" i="14"/>
  <c r="G116" i="5"/>
  <c r="U116" i="5"/>
  <c r="G74" i="5"/>
  <c r="AK148" i="14"/>
  <c r="AI148" i="14"/>
  <c r="AH148" i="14"/>
  <c r="AJ148" i="14"/>
  <c r="BI34" i="6"/>
  <c r="BH34" i="6"/>
  <c r="BG34" i="6"/>
  <c r="BF34" i="6"/>
  <c r="BE34" i="6"/>
  <c r="BD34" i="6"/>
  <c r="BC34" i="6"/>
  <c r="BG25" i="6"/>
  <c r="BF25" i="6"/>
  <c r="BE25" i="6"/>
  <c r="BD25" i="6"/>
  <c r="BC25" i="6"/>
  <c r="BI10" i="6"/>
  <c r="BH10" i="6"/>
  <c r="BG10" i="6"/>
  <c r="BF10" i="6"/>
  <c r="BE10" i="6"/>
  <c r="BD10" i="6"/>
  <c r="BC10" i="6"/>
  <c r="BG23" i="6"/>
  <c r="BF23" i="6"/>
  <c r="AR31" i="6"/>
  <c r="AQ31" i="6"/>
  <c r="AP54" i="6"/>
  <c r="AO54" i="6"/>
  <c r="AN54" i="6"/>
  <c r="AM54" i="6"/>
  <c r="AL54" i="6"/>
  <c r="AB29" i="14"/>
  <c r="AS99" i="6"/>
  <c r="AR99" i="6"/>
  <c r="AQ99" i="6"/>
  <c r="AP99" i="6"/>
  <c r="AO99" i="6"/>
  <c r="AN99" i="6"/>
  <c r="AM99" i="6"/>
  <c r="AL99" i="6"/>
  <c r="AQ86" i="6"/>
  <c r="AP86" i="6"/>
  <c r="AO86" i="6"/>
  <c r="AN86" i="6"/>
  <c r="AM86" i="6"/>
  <c r="AL86" i="6"/>
  <c r="AS90" i="6"/>
  <c r="AT277" i="8"/>
  <c r="AT25" i="8"/>
  <c r="AS25" i="8"/>
  <c r="AR25" i="8" s="1"/>
  <c r="AQ25" i="8" s="1"/>
  <c r="AP25" i="8" s="1"/>
  <c r="AO25" i="8" s="1"/>
  <c r="AN25" i="8" s="1"/>
  <c r="AM25" i="8" s="1"/>
  <c r="AL25" i="8" s="1"/>
  <c r="AJ25" i="8" s="1"/>
  <c r="AT41" i="8"/>
  <c r="AS41" i="8" s="1"/>
  <c r="AR41" i="8"/>
  <c r="AQ41" i="8" s="1"/>
  <c r="AP41" i="8" s="1"/>
  <c r="AO41" i="8" s="1"/>
  <c r="AN41" i="8" s="1"/>
  <c r="AM41" i="8" s="1"/>
  <c r="AL41" i="8" s="1"/>
  <c r="AS308" i="8"/>
  <c r="AR308" i="8"/>
  <c r="AQ308" i="8"/>
  <c r="AP308" i="8" s="1"/>
  <c r="AO308" i="8" s="1"/>
  <c r="AN308" i="8" s="1"/>
  <c r="AM308" i="8" s="1"/>
  <c r="AL308" i="8" s="1"/>
  <c r="AT189" i="8"/>
  <c r="AS189" i="8"/>
  <c r="AR189" i="8" s="1"/>
  <c r="AQ189" i="8" s="1"/>
  <c r="AP189" i="8" s="1"/>
  <c r="AO189" i="8" s="1"/>
  <c r="AN189" i="8" s="1"/>
  <c r="AM189" i="8" s="1"/>
  <c r="AL189" i="8" s="1"/>
  <c r="I24" i="6"/>
  <c r="N24" i="6"/>
  <c r="N98" i="6"/>
  <c r="J98" i="6"/>
  <c r="AB51" i="14"/>
  <c r="AT103" i="14"/>
  <c r="AS103" i="14"/>
  <c r="AR103" i="14"/>
  <c r="AQ103" i="14"/>
  <c r="AP103" i="14"/>
  <c r="AO103" i="14"/>
  <c r="AN103" i="14"/>
  <c r="AM103" i="14"/>
  <c r="AL103" i="14"/>
  <c r="AD167" i="14"/>
  <c r="AA167" i="14"/>
  <c r="AZ15" i="14"/>
  <c r="AX15" i="14"/>
  <c r="J50" i="6"/>
  <c r="N50" i="6"/>
  <c r="G465" i="4"/>
  <c r="H465" i="4"/>
  <c r="AI131" i="14"/>
  <c r="AH131" i="14"/>
  <c r="AK131" i="14"/>
  <c r="AI120" i="14"/>
  <c r="AJ120" i="14"/>
  <c r="AK120" i="14"/>
  <c r="AH170" i="14"/>
  <c r="AB118" i="14"/>
  <c r="AK160" i="14"/>
  <c r="AI160" i="14"/>
  <c r="AJ160" i="14"/>
  <c r="BB5" i="14"/>
  <c r="BA5" i="14"/>
  <c r="AZ5" i="14"/>
  <c r="AX5" i="14"/>
  <c r="AI49" i="14"/>
  <c r="AJ49" i="14"/>
  <c r="BA42" i="14"/>
  <c r="AZ42" i="14"/>
  <c r="AX42" i="14"/>
  <c r="BB42" i="14"/>
  <c r="AI227" i="14"/>
  <c r="AJ227" i="14"/>
  <c r="J34" i="8"/>
  <c r="AS98" i="8"/>
  <c r="AR98" i="8"/>
  <c r="AQ98" i="8" s="1"/>
  <c r="AP98" i="8" s="1"/>
  <c r="AO98" i="8" s="1"/>
  <c r="AN98" i="8" s="1"/>
  <c r="AM98" i="8" s="1"/>
  <c r="AL98" i="8" s="1"/>
  <c r="U187" i="5"/>
  <c r="G50" i="5"/>
  <c r="G110" i="5"/>
  <c r="AT28" i="6"/>
  <c r="AS28" i="6"/>
  <c r="AR28" i="6"/>
  <c r="AQ28" i="6"/>
  <c r="AP28" i="6"/>
  <c r="AO28" i="6"/>
  <c r="AN28" i="6"/>
  <c r="AM28" i="6"/>
  <c r="AL28" i="6"/>
  <c r="AR95" i="14"/>
  <c r="AQ95" i="14"/>
  <c r="AP95" i="14"/>
  <c r="AO95" i="14"/>
  <c r="AN95" i="14"/>
  <c r="AM95" i="14"/>
  <c r="AL95" i="14"/>
  <c r="K236" i="11"/>
  <c r="AI31" i="14"/>
  <c r="AH31" i="14"/>
  <c r="AB133" i="14"/>
  <c r="AA96" i="14"/>
  <c r="AD96" i="14"/>
  <c r="AZ16" i="14"/>
  <c r="AX16" i="14"/>
  <c r="AI93" i="14"/>
  <c r="AJ93" i="14"/>
  <c r="BA22" i="14"/>
  <c r="AZ22" i="14"/>
  <c r="AX22" i="14"/>
  <c r="BB22" i="14"/>
  <c r="AJ110" i="14"/>
  <c r="AK110" i="14"/>
  <c r="AI110" i="14"/>
  <c r="AI40" i="14"/>
  <c r="AH40" i="14"/>
  <c r="AJ40" i="14"/>
  <c r="AK101" i="14"/>
  <c r="AI101" i="14"/>
  <c r="AH101" i="14"/>
  <c r="AJ136" i="14"/>
  <c r="AH136" i="14"/>
  <c r="AK136" i="14"/>
  <c r="AK140" i="14"/>
  <c r="AI140" i="14"/>
  <c r="AH140" i="14"/>
  <c r="AP376" i="8"/>
  <c r="AO376" i="8" s="1"/>
  <c r="AN376" i="8" s="1"/>
  <c r="AM376" i="8" s="1"/>
  <c r="AL376" i="8" s="1"/>
  <c r="AK376" i="8" s="1"/>
  <c r="J80" i="6"/>
  <c r="G67" i="5"/>
  <c r="U67" i="5"/>
  <c r="U106" i="5"/>
  <c r="G207" i="5"/>
  <c r="U207" i="5"/>
  <c r="AK169" i="14"/>
  <c r="AI169" i="14"/>
  <c r="AH169" i="14"/>
  <c r="AJ156" i="14"/>
  <c r="AH156" i="14"/>
  <c r="AK156" i="14"/>
  <c r="AK189" i="14"/>
  <c r="AJ189" i="14"/>
  <c r="AI189" i="14"/>
  <c r="AH189" i="14"/>
  <c r="AR111" i="6"/>
  <c r="AQ111" i="6"/>
  <c r="AP111" i="6"/>
  <c r="AO111" i="6"/>
  <c r="AN111" i="6"/>
  <c r="AM111" i="6"/>
  <c r="AL111" i="6"/>
  <c r="AT53" i="8"/>
  <c r="AS53" i="8" s="1"/>
  <c r="AR53" i="8" s="1"/>
  <c r="AQ53" i="8" s="1"/>
  <c r="AP53" i="8" s="1"/>
  <c r="AO53" i="8" s="1"/>
  <c r="AN53" i="8" s="1"/>
  <c r="AM53" i="8" s="1"/>
  <c r="AL53" i="8"/>
  <c r="AK53" i="8" s="1"/>
  <c r="AT33" i="8"/>
  <c r="AS33" i="8"/>
  <c r="AR33" i="8" s="1"/>
  <c r="AQ33" i="8" s="1"/>
  <c r="AP33" i="8" s="1"/>
  <c r="AO33" i="8" s="1"/>
  <c r="AN33" i="8" s="1"/>
  <c r="AM33" i="8" s="1"/>
  <c r="AL33" i="8" s="1"/>
  <c r="AI33" i="8" s="1"/>
  <c r="AT66" i="8"/>
  <c r="AS66" i="8" s="1"/>
  <c r="AR66" i="8" s="1"/>
  <c r="AQ66" i="8" s="1"/>
  <c r="AP66" i="8" s="1"/>
  <c r="AO66" i="8" s="1"/>
  <c r="AN66" i="8" s="1"/>
  <c r="AM66" i="8" s="1"/>
  <c r="AL66" i="8" s="1"/>
  <c r="AR127" i="14"/>
  <c r="AQ127" i="14"/>
  <c r="AP127" i="14"/>
  <c r="AO127" i="14"/>
  <c r="AN127" i="14"/>
  <c r="AM127" i="14"/>
  <c r="AL127" i="14"/>
  <c r="N38" i="6"/>
  <c r="AB77" i="14"/>
  <c r="J76" i="6"/>
  <c r="AB675" i="8"/>
  <c r="N675" i="8"/>
  <c r="G45" i="5"/>
  <c r="AH36" i="14"/>
  <c r="AH145" i="14"/>
  <c r="AD155" i="14"/>
  <c r="AA155" i="14"/>
  <c r="AA65" i="14"/>
  <c r="AD65" i="14"/>
  <c r="AA142" i="14"/>
  <c r="AD142" i="14"/>
  <c r="AJ144" i="14"/>
  <c r="AH144" i="14"/>
  <c r="AK144" i="14"/>
  <c r="AJ25" i="14"/>
  <c r="AK25" i="14"/>
  <c r="AK114" i="14"/>
  <c r="AI114" i="14"/>
  <c r="AH114" i="14"/>
  <c r="AK53" i="14"/>
  <c r="AI53" i="14"/>
  <c r="AH53" i="14"/>
  <c r="AT300" i="8"/>
  <c r="AS300" i="8" s="1"/>
  <c r="AR300" i="8" s="1"/>
  <c r="AQ300" i="8" s="1"/>
  <c r="AP300" i="8" s="1"/>
  <c r="AO300" i="8" s="1"/>
  <c r="AN300" i="8" s="1"/>
  <c r="AM300" i="8" s="1"/>
  <c r="AL300" i="8" s="1"/>
  <c r="AT205" i="8"/>
  <c r="AS205" i="8"/>
  <c r="AR205" i="8" s="1"/>
  <c r="AQ205" i="8" s="1"/>
  <c r="AP205" i="8" s="1"/>
  <c r="AO205" i="8" s="1"/>
  <c r="AN205" i="8" s="1"/>
  <c r="AM205" i="8" s="1"/>
  <c r="AL205" i="8" s="1"/>
  <c r="AT57" i="8"/>
  <c r="AS57" i="8" s="1"/>
  <c r="AR57" i="8" s="1"/>
  <c r="AQ57" i="8" s="1"/>
  <c r="AP57" i="8" s="1"/>
  <c r="AO57" i="8" s="1"/>
  <c r="AN57" i="8" s="1"/>
  <c r="AM57" i="8" s="1"/>
  <c r="AL57" i="8"/>
  <c r="AT190" i="8"/>
  <c r="AS190" i="8" s="1"/>
  <c r="AR190" i="8" s="1"/>
  <c r="AQ190" i="8" s="1"/>
  <c r="AP190" i="8" s="1"/>
  <c r="AO190" i="8"/>
  <c r="AN190" i="8" s="1"/>
  <c r="AM190" i="8" s="1"/>
  <c r="AL190" i="8" s="1"/>
  <c r="U190" i="5"/>
  <c r="G49" i="5"/>
  <c r="AD90" i="14"/>
  <c r="AA90" i="14"/>
  <c r="AH25" i="14"/>
  <c r="AA24" i="14"/>
  <c r="AD24" i="14"/>
  <c r="AB39" i="14"/>
  <c r="BB38" i="14"/>
  <c r="BA38" i="14"/>
  <c r="AI108" i="14"/>
  <c r="AJ108" i="14"/>
  <c r="AH168" i="14"/>
  <c r="AR90" i="6"/>
  <c r="AQ90" i="6"/>
  <c r="AP90" i="6"/>
  <c r="AO90" i="6"/>
  <c r="AN90" i="6"/>
  <c r="AM90" i="6"/>
  <c r="AL90" i="6"/>
  <c r="I24" i="8"/>
  <c r="AD118" i="14"/>
  <c r="AA26" i="14"/>
  <c r="AD26" i="14"/>
  <c r="AI33" i="14"/>
  <c r="AH33" i="14"/>
  <c r="AD33" i="14"/>
  <c r="AJ33" i="14"/>
  <c r="AI104" i="14"/>
  <c r="AJ104" i="14"/>
  <c r="AK56" i="14"/>
  <c r="AI56" i="14"/>
  <c r="AH56" i="14"/>
  <c r="AJ70" i="14"/>
  <c r="AK70" i="14"/>
  <c r="AI70" i="14"/>
  <c r="AH70" i="14"/>
  <c r="AJ116" i="14"/>
  <c r="AK116" i="14"/>
  <c r="AI116" i="14"/>
  <c r="AH116" i="14"/>
  <c r="G90" i="5"/>
  <c r="U49" i="5"/>
  <c r="G33" i="5"/>
  <c r="U33" i="5"/>
  <c r="G95" i="5"/>
  <c r="U95" i="5"/>
  <c r="G489" i="4"/>
  <c r="H489" i="4"/>
  <c r="AH102" i="14"/>
  <c r="AZ49" i="14"/>
  <c r="AX49" i="14"/>
  <c r="AK170" i="14"/>
  <c r="AJ170" i="14"/>
  <c r="AJ229" i="14"/>
  <c r="AI229" i="14"/>
  <c r="AK229" i="14"/>
  <c r="F41" i="1"/>
  <c r="G41" i="1" s="1"/>
  <c r="H41" i="1" s="1"/>
  <c r="F558" i="1"/>
  <c r="G558" i="1" s="1"/>
  <c r="I558" i="1" s="1"/>
  <c r="J949" i="1"/>
  <c r="AH112" i="14"/>
  <c r="I76" i="5"/>
  <c r="BB24" i="14"/>
  <c r="BA24" i="14"/>
  <c r="AZ24" i="14"/>
  <c r="AX24" i="14"/>
  <c r="AK123" i="14"/>
  <c r="AJ123" i="14"/>
  <c r="AI123" i="14"/>
  <c r="AH123" i="14"/>
  <c r="AK205" i="14"/>
  <c r="AJ205" i="14"/>
  <c r="AI205" i="14"/>
  <c r="AJ207" i="14"/>
  <c r="AI207" i="14"/>
  <c r="AH207" i="14"/>
  <c r="AK207" i="14"/>
  <c r="AJ130" i="14"/>
  <c r="AI130" i="14"/>
  <c r="AI186" i="14"/>
  <c r="AK186" i="14"/>
  <c r="AJ186" i="14"/>
  <c r="AJ209" i="14"/>
  <c r="AI209" i="14"/>
  <c r="AH209" i="14"/>
  <c r="AK209" i="14"/>
  <c r="AK197" i="14"/>
  <c r="AJ197" i="14"/>
  <c r="AH197" i="14"/>
  <c r="AI184" i="14"/>
  <c r="AK184" i="14"/>
  <c r="AJ184" i="14"/>
  <c r="AK139" i="14"/>
  <c r="AI139" i="14"/>
  <c r="AH139" i="14"/>
  <c r="AK158" i="14"/>
  <c r="AJ158" i="14"/>
  <c r="AH158" i="14"/>
  <c r="AZ19" i="14"/>
  <c r="AX19" i="14"/>
  <c r="AH192" i="14"/>
  <c r="AB68" i="14"/>
  <c r="N88" i="5"/>
  <c r="AI30" i="14"/>
  <c r="AK30" i="14"/>
  <c r="AJ30" i="14"/>
  <c r="AJ161" i="14"/>
  <c r="AH161" i="14"/>
  <c r="AK161" i="14"/>
  <c r="AI176" i="14"/>
  <c r="AK176" i="14"/>
  <c r="AJ176" i="14"/>
  <c r="AJ223" i="14"/>
  <c r="AI223" i="14"/>
  <c r="AK223" i="14"/>
  <c r="AA201" i="14"/>
  <c r="AD201" i="14"/>
  <c r="AH181" i="14"/>
  <c r="I103" i="5"/>
  <c r="BB46" i="14"/>
  <c r="BA46" i="14"/>
  <c r="AZ46" i="14"/>
  <c r="AX46" i="14"/>
  <c r="BB13" i="14"/>
  <c r="BA13" i="14"/>
  <c r="AK181" i="14"/>
  <c r="AJ181" i="14"/>
  <c r="AK174" i="14"/>
  <c r="AJ174" i="14"/>
  <c r="AI174" i="14"/>
  <c r="BA33" i="14"/>
  <c r="BB33" i="14"/>
  <c r="BB12" i="14"/>
  <c r="BA12" i="14"/>
  <c r="AJ171" i="14"/>
  <c r="AI171" i="14"/>
  <c r="AK171" i="14"/>
  <c r="AK112" i="14"/>
  <c r="AJ112" i="14"/>
  <c r="AI213" i="14"/>
  <c r="AH213" i="14"/>
  <c r="AK213" i="14"/>
  <c r="AK57" i="14"/>
  <c r="AJ57" i="14"/>
  <c r="AH57" i="14"/>
  <c r="AI202" i="14"/>
  <c r="AJ202" i="14"/>
  <c r="AK202" i="14"/>
  <c r="AJ43" i="14"/>
  <c r="AI43" i="14"/>
  <c r="AH43" i="14"/>
  <c r="AD43" i="14"/>
  <c r="AK43" i="14"/>
  <c r="AJ22" i="14"/>
  <c r="AI22" i="14"/>
  <c r="AH22" i="14"/>
  <c r="AJ129" i="14"/>
  <c r="AH129" i="14"/>
  <c r="AK129" i="14"/>
  <c r="AK92" i="14"/>
  <c r="AJ92" i="14"/>
  <c r="AI92" i="14"/>
  <c r="AI175" i="14"/>
  <c r="AH175" i="14"/>
  <c r="AK175" i="14"/>
  <c r="F843" i="1"/>
  <c r="P843" i="1" s="1"/>
  <c r="E780" i="12"/>
  <c r="F907" i="1"/>
  <c r="G907" i="1" s="1"/>
  <c r="E526" i="12"/>
  <c r="F940" i="1"/>
  <c r="E852" i="12"/>
  <c r="AH215" i="14"/>
  <c r="AJ154" i="14"/>
  <c r="AI154" i="14"/>
  <c r="AH154" i="14"/>
  <c r="AK154" i="14"/>
  <c r="AH191" i="14"/>
  <c r="AJ27" i="14"/>
  <c r="AI27" i="14"/>
  <c r="AH27" i="14"/>
  <c r="AT141" i="14"/>
  <c r="AT157" i="14"/>
  <c r="AS157" i="14"/>
  <c r="AR157" i="14"/>
  <c r="AQ157" i="14"/>
  <c r="AP157" i="14"/>
  <c r="AO157" i="14"/>
  <c r="AN157" i="14"/>
  <c r="AM157" i="14"/>
  <c r="AL157" i="14"/>
  <c r="AT183" i="14"/>
  <c r="AS183" i="14"/>
  <c r="AR183" i="14"/>
  <c r="AQ183" i="14"/>
  <c r="AP183" i="14"/>
  <c r="AO183" i="14"/>
  <c r="AN183" i="14"/>
  <c r="AM183" i="14"/>
  <c r="AL183" i="14"/>
  <c r="AS199" i="14"/>
  <c r="AR199" i="14"/>
  <c r="AQ199" i="14"/>
  <c r="AP199" i="14"/>
  <c r="AO199" i="14"/>
  <c r="AN199" i="14"/>
  <c r="AM199" i="14"/>
  <c r="AL199" i="14"/>
  <c r="AI185" i="14"/>
  <c r="AH185" i="14"/>
  <c r="AH91" i="14"/>
  <c r="AD91" i="14"/>
  <c r="AS141" i="14"/>
  <c r="AR141" i="14"/>
  <c r="AQ141" i="14"/>
  <c r="AP141" i="14"/>
  <c r="AO141" i="14"/>
  <c r="AN141" i="14"/>
  <c r="AM141" i="14"/>
  <c r="AL141" i="14"/>
  <c r="AR200" i="14"/>
  <c r="AQ200" i="14"/>
  <c r="AP200" i="14"/>
  <c r="AO200" i="14"/>
  <c r="AN200" i="14"/>
  <c r="AM200" i="14"/>
  <c r="AL200" i="14"/>
  <c r="AI58" i="14"/>
  <c r="AH58" i="14"/>
  <c r="F784" i="1"/>
  <c r="G784" i="1" s="1"/>
  <c r="I784" i="1" s="1"/>
  <c r="F848" i="1"/>
  <c r="G848" i="1" s="1"/>
  <c r="I848" i="1" s="1"/>
  <c r="E785" i="12"/>
  <c r="AK87" i="14"/>
  <c r="AI87" i="14"/>
  <c r="AH87" i="14"/>
  <c r="AD87" i="14"/>
  <c r="E793" i="12"/>
  <c r="F821" i="1"/>
  <c r="G821" i="1" s="1"/>
  <c r="K821" i="1" s="1"/>
  <c r="E761" i="12"/>
  <c r="E840" i="12"/>
  <c r="AT378" i="8"/>
  <c r="AS378" i="8" s="1"/>
  <c r="AR378" i="8" s="1"/>
  <c r="AQ378" i="8" s="1"/>
  <c r="AP378" i="8" s="1"/>
  <c r="AO378" i="8" s="1"/>
  <c r="AN378" i="8" s="1"/>
  <c r="AM378" i="8" s="1"/>
  <c r="AL378" i="8" s="1"/>
  <c r="AK378" i="8" s="1"/>
  <c r="AJ71" i="14"/>
  <c r="AI71" i="14"/>
  <c r="F792" i="1"/>
  <c r="G792" i="1" s="1"/>
  <c r="I792" i="1" s="1"/>
  <c r="E732" i="12"/>
  <c r="E825" i="12"/>
  <c r="F892" i="1"/>
  <c r="G892" i="1" s="1"/>
  <c r="K892" i="1" s="1"/>
  <c r="F825" i="1"/>
  <c r="G825" i="1" s="1"/>
  <c r="I825" i="1" s="1"/>
  <c r="E843" i="12"/>
  <c r="W711" i="1"/>
  <c r="F679" i="1"/>
  <c r="E463" i="12"/>
  <c r="F647" i="1"/>
  <c r="E438" i="12"/>
  <c r="AT27" i="8"/>
  <c r="AS27" i="8"/>
  <c r="AR27" i="8" s="1"/>
  <c r="AQ27" i="8" s="1"/>
  <c r="AP27" i="8" s="1"/>
  <c r="AO27" i="8" s="1"/>
  <c r="AN27" i="8" s="1"/>
  <c r="AM27" i="8" s="1"/>
  <c r="AL27" i="8" s="1"/>
  <c r="AS32" i="8"/>
  <c r="AR32" i="8" s="1"/>
  <c r="AQ32" i="8" s="1"/>
  <c r="AP32" i="8" s="1"/>
  <c r="AO32" i="8" s="1"/>
  <c r="AN32" i="8" s="1"/>
  <c r="AM32" i="8" s="1"/>
  <c r="AL32" i="8" s="1"/>
  <c r="AK32" i="8" s="1"/>
  <c r="AT162" i="14"/>
  <c r="AS162" i="14"/>
  <c r="AR162" i="14"/>
  <c r="AQ162" i="14"/>
  <c r="AP162" i="14"/>
  <c r="AO162" i="14"/>
  <c r="AN162" i="14"/>
  <c r="AM162" i="14"/>
  <c r="AL162" i="14"/>
  <c r="AH166" i="14"/>
  <c r="F662" i="1"/>
  <c r="E452" i="12"/>
  <c r="F707" i="1"/>
  <c r="G707" i="1" s="1"/>
  <c r="I707" i="1" s="1"/>
  <c r="E480" i="12"/>
  <c r="F832" i="1"/>
  <c r="E771" i="12"/>
  <c r="F868" i="1"/>
  <c r="E804" i="12"/>
  <c r="E826" i="12"/>
  <c r="E546" i="12"/>
  <c r="F958" i="1"/>
  <c r="W958" i="1" s="1"/>
  <c r="F774" i="1"/>
  <c r="W774" i="1" s="1"/>
  <c r="E514" i="12"/>
  <c r="AT146" i="14"/>
  <c r="AS146" i="14"/>
  <c r="AR146" i="14"/>
  <c r="AQ146" i="14"/>
  <c r="AP146" i="14"/>
  <c r="AO146" i="14"/>
  <c r="AN146" i="14"/>
  <c r="AM146" i="14"/>
  <c r="AL146" i="14"/>
  <c r="AT217" i="14"/>
  <c r="AS217" i="14"/>
  <c r="AR217" i="14"/>
  <c r="AQ217" i="14"/>
  <c r="AP217" i="14"/>
  <c r="AO217" i="14"/>
  <c r="AN217" i="14"/>
  <c r="AM217" i="14"/>
  <c r="AL217" i="14"/>
  <c r="W713" i="1"/>
  <c r="E803" i="12"/>
  <c r="E522" i="12"/>
  <c r="AP119" i="14"/>
  <c r="AO119" i="14"/>
  <c r="AN119" i="14"/>
  <c r="AM119" i="14"/>
  <c r="AL119" i="14"/>
  <c r="AT119" i="14"/>
  <c r="AS119" i="14"/>
  <c r="AR119" i="14"/>
  <c r="AQ119" i="14"/>
  <c r="F891" i="1"/>
  <c r="E824" i="12"/>
  <c r="F924" i="1"/>
  <c r="F956" i="1"/>
  <c r="G956" i="1" s="1"/>
  <c r="K956" i="1" s="1"/>
  <c r="AQ307" i="8"/>
  <c r="AP307" i="8"/>
  <c r="AO307" i="8" s="1"/>
  <c r="AN307" i="8" s="1"/>
  <c r="AM307" i="8" s="1"/>
  <c r="AL307" i="8" s="1"/>
  <c r="AJ307" i="8" s="1"/>
  <c r="AT135" i="14"/>
  <c r="AS135" i="14"/>
  <c r="AR135" i="14"/>
  <c r="AQ135" i="14"/>
  <c r="AP135" i="14"/>
  <c r="AO135" i="14"/>
  <c r="AN135" i="14"/>
  <c r="AM135" i="14"/>
  <c r="AL135" i="14"/>
  <c r="E871" i="12"/>
  <c r="BB21" i="8"/>
  <c r="G974" i="1"/>
  <c r="J974" i="1" s="1"/>
  <c r="E857" i="12"/>
  <c r="F750" i="1"/>
  <c r="W750" i="1" s="1"/>
  <c r="AT327" i="8"/>
  <c r="AS327" i="8"/>
  <c r="AR327" i="8" s="1"/>
  <c r="AQ327" i="8" s="1"/>
  <c r="AP327" i="8"/>
  <c r="AO327" i="8" s="1"/>
  <c r="AN327" i="8" s="1"/>
  <c r="AM327" i="8" s="1"/>
  <c r="AL327" i="8" s="1"/>
  <c r="AS102" i="8"/>
  <c r="AR102" i="8" s="1"/>
  <c r="AQ102" i="8" s="1"/>
  <c r="AP102" i="8"/>
  <c r="AO102" i="8"/>
  <c r="AN102" i="8" s="1"/>
  <c r="AM102" i="8" s="1"/>
  <c r="AL102" i="8" s="1"/>
  <c r="AJ102" i="8" s="1"/>
  <c r="AS426" i="8"/>
  <c r="AR426" i="8" s="1"/>
  <c r="AQ426" i="8" s="1"/>
  <c r="AP426" i="8"/>
  <c r="AO426" i="8" s="1"/>
  <c r="AN426" i="8" s="1"/>
  <c r="AM426" i="8" s="1"/>
  <c r="AL426" i="8" s="1"/>
  <c r="AN178" i="14"/>
  <c r="AM178" i="14"/>
  <c r="AL178" i="14"/>
  <c r="AR178" i="14"/>
  <c r="AQ178" i="14"/>
  <c r="AP178" i="14"/>
  <c r="AO178" i="14"/>
  <c r="AT194" i="14"/>
  <c r="AS194" i="14"/>
  <c r="AR194" i="14"/>
  <c r="AQ194" i="14"/>
  <c r="AP194" i="14"/>
  <c r="AO194" i="14"/>
  <c r="AN194" i="14"/>
  <c r="AM194" i="14"/>
  <c r="AL194" i="14"/>
  <c r="E809" i="12"/>
  <c r="AS130" i="8"/>
  <c r="AR130" i="8" s="1"/>
  <c r="AQ130" i="8" s="1"/>
  <c r="AP130" i="8" s="1"/>
  <c r="AO130" i="8" s="1"/>
  <c r="AN130" i="8" s="1"/>
  <c r="AM130" i="8" s="1"/>
  <c r="AL130" i="8" s="1"/>
  <c r="AJ130" i="8" s="1"/>
  <c r="AO164" i="14"/>
  <c r="AN164" i="14"/>
  <c r="AM164" i="14"/>
  <c r="AL164" i="14"/>
  <c r="AS164" i="14"/>
  <c r="AR164" i="14"/>
  <c r="AQ164" i="14"/>
  <c r="AP164" i="14"/>
  <c r="AS172" i="14"/>
  <c r="AR172" i="14"/>
  <c r="AQ172" i="14"/>
  <c r="AP172" i="14"/>
  <c r="AO172" i="14"/>
  <c r="AN172" i="14"/>
  <c r="AM172" i="14"/>
  <c r="AL172" i="14"/>
  <c r="D15" i="7"/>
  <c r="C19" i="7" s="1"/>
  <c r="G369" i="4"/>
  <c r="H369" i="4"/>
  <c r="H382" i="4"/>
  <c r="G382" i="4"/>
  <c r="P179" i="7"/>
  <c r="R179" i="7" s="1"/>
  <c r="U179" i="7"/>
  <c r="G163" i="7"/>
  <c r="U163" i="7"/>
  <c r="G97" i="7"/>
  <c r="U97" i="7"/>
  <c r="G54" i="7"/>
  <c r="P54" i="7"/>
  <c r="R54" i="7" s="1"/>
  <c r="U54" i="7"/>
  <c r="G374" i="4"/>
  <c r="H374" i="4"/>
  <c r="AT196" i="14"/>
  <c r="AS196" i="14"/>
  <c r="AR196" i="14"/>
  <c r="AQ196" i="14"/>
  <c r="AP196" i="14"/>
  <c r="AO196" i="14"/>
  <c r="AN196" i="14"/>
  <c r="AM196" i="14"/>
  <c r="AL196" i="14"/>
  <c r="G284" i="4"/>
  <c r="H284" i="4"/>
  <c r="F486" i="4"/>
  <c r="I486" i="4"/>
  <c r="J486" i="4"/>
  <c r="G404" i="4"/>
  <c r="F404" i="4"/>
  <c r="H404" i="4"/>
  <c r="I404" i="4"/>
  <c r="J404" i="4"/>
  <c r="H400" i="4"/>
  <c r="G400" i="4"/>
  <c r="H69" i="4"/>
  <c r="G69" i="4"/>
  <c r="H53" i="4"/>
  <c r="G53" i="4"/>
  <c r="G326" i="4"/>
  <c r="H326" i="4"/>
  <c r="F411" i="4"/>
  <c r="H411" i="4"/>
  <c r="G411" i="4"/>
  <c r="I411" i="4"/>
  <c r="J411" i="4"/>
  <c r="I622" i="4"/>
  <c r="J622" i="4"/>
  <c r="F622" i="4"/>
  <c r="H622" i="4"/>
  <c r="G272" i="1"/>
  <c r="I272" i="1" s="1"/>
  <c r="G398" i="1"/>
  <c r="I398" i="1" s="1"/>
  <c r="AE11" i="1"/>
  <c r="G606" i="4"/>
  <c r="I590" i="4"/>
  <c r="J590" i="4"/>
  <c r="F590" i="4"/>
  <c r="H590" i="4"/>
  <c r="G590" i="4"/>
  <c r="G587" i="4"/>
  <c r="H587" i="4"/>
  <c r="G579" i="4"/>
  <c r="H579" i="4"/>
  <c r="I558" i="4"/>
  <c r="J558" i="4"/>
  <c r="F558" i="4"/>
  <c r="H558" i="4"/>
  <c r="G558" i="4"/>
  <c r="I494" i="4"/>
  <c r="J494" i="4"/>
  <c r="BK14" i="8"/>
  <c r="BJ14" i="8"/>
  <c r="BI14" i="8"/>
  <c r="BH14" i="8"/>
  <c r="BG14" i="8"/>
  <c r="BF14" i="8"/>
  <c r="BE14" i="8"/>
  <c r="BD14" i="8"/>
  <c r="BC14" i="8"/>
  <c r="H347" i="4"/>
  <c r="H364" i="4"/>
  <c r="H305" i="4"/>
  <c r="G611" i="4"/>
  <c r="H611" i="4"/>
  <c r="G574" i="4"/>
  <c r="F494" i="4"/>
  <c r="H494" i="4"/>
  <c r="G494" i="4"/>
  <c r="I435" i="4"/>
  <c r="J435" i="4"/>
  <c r="F435" i="4"/>
  <c r="G422" i="4"/>
  <c r="BK38" i="8"/>
  <c r="BJ38" i="8"/>
  <c r="BI38" i="8"/>
  <c r="BH38" i="8"/>
  <c r="BG38" i="8"/>
  <c r="BF38" i="8"/>
  <c r="BE38" i="8"/>
  <c r="BD38" i="8"/>
  <c r="BC38" i="8"/>
  <c r="BB38" i="8"/>
  <c r="BK34" i="8"/>
  <c r="BJ34" i="8"/>
  <c r="BI34" i="8"/>
  <c r="BH34" i="8"/>
  <c r="BG34" i="8"/>
  <c r="BF34" i="8"/>
  <c r="BE34" i="8"/>
  <c r="BD34" i="8"/>
  <c r="BC34" i="8"/>
  <c r="BB34" i="8"/>
  <c r="G627" i="4"/>
  <c r="H627" i="4"/>
  <c r="F550" i="4"/>
  <c r="I550" i="4"/>
  <c r="J550" i="4"/>
  <c r="I535" i="4"/>
  <c r="J535" i="4"/>
  <c r="F535" i="4"/>
  <c r="I471" i="4"/>
  <c r="J471" i="4"/>
  <c r="F471" i="4"/>
  <c r="F388" i="4"/>
  <c r="H388" i="4"/>
  <c r="G388" i="4"/>
  <c r="G421" i="1"/>
  <c r="I421" i="1" s="1"/>
  <c r="G63" i="1"/>
  <c r="F599" i="4"/>
  <c r="H599" i="4"/>
  <c r="G599" i="4"/>
  <c r="I599" i="4"/>
  <c r="J599" i="4"/>
  <c r="F528" i="4"/>
  <c r="H528" i="4"/>
  <c r="I528" i="4"/>
  <c r="J528" i="4"/>
  <c r="G516" i="4"/>
  <c r="H516" i="4"/>
  <c r="G484" i="4"/>
  <c r="H484" i="4"/>
  <c r="F464" i="4"/>
  <c r="H464" i="4"/>
  <c r="I464" i="4"/>
  <c r="J464" i="4"/>
  <c r="G187" i="1"/>
  <c r="I187" i="1" s="1"/>
  <c r="G540" i="4"/>
  <c r="H540" i="4"/>
  <c r="G522" i="4"/>
  <c r="G458" i="4"/>
  <c r="I443" i="4"/>
  <c r="J443" i="4"/>
  <c r="F443" i="4"/>
  <c r="G39" i="4"/>
  <c r="P100" i="7"/>
  <c r="T100" i="7" s="1"/>
  <c r="P102" i="7"/>
  <c r="T102" i="7" s="1"/>
  <c r="P146" i="7"/>
  <c r="R146" i="7" s="1"/>
  <c r="P148" i="7"/>
  <c r="T148" i="7" s="1"/>
  <c r="V148" i="7" s="1"/>
  <c r="P79" i="7"/>
  <c r="T79" i="7" s="1"/>
  <c r="V79" i="7" s="1"/>
  <c r="F631" i="4"/>
  <c r="H631" i="4"/>
  <c r="G631" i="4"/>
  <c r="I631" i="4"/>
  <c r="J631" i="4"/>
  <c r="F567" i="4"/>
  <c r="H567" i="4"/>
  <c r="G567" i="4"/>
  <c r="I567" i="4"/>
  <c r="J567" i="4"/>
  <c r="G524" i="4"/>
  <c r="H524" i="4"/>
  <c r="I507" i="4"/>
  <c r="J507" i="4"/>
  <c r="F507" i="4"/>
  <c r="G492" i="4"/>
  <c r="H492" i="4"/>
  <c r="G460" i="4"/>
  <c r="H460" i="4"/>
  <c r="AE16" i="1"/>
  <c r="AE20" i="1"/>
  <c r="W577" i="1"/>
  <c r="AE14" i="1"/>
  <c r="AE17" i="1"/>
  <c r="AE13" i="1"/>
  <c r="AE18" i="1"/>
  <c r="W66" i="1"/>
  <c r="AE15" i="1"/>
  <c r="W535" i="1"/>
  <c r="W571" i="1"/>
  <c r="W542" i="1"/>
  <c r="W68" i="1"/>
  <c r="I625" i="4"/>
  <c r="J625" i="4"/>
  <c r="G548" i="4"/>
  <c r="H548" i="4"/>
  <c r="F499" i="4"/>
  <c r="I499" i="4"/>
  <c r="J499" i="4"/>
  <c r="Y19" i="5"/>
  <c r="U70" i="5"/>
  <c r="Y4" i="5"/>
  <c r="U54" i="5"/>
  <c r="Y29" i="5"/>
  <c r="Y3" i="5"/>
  <c r="Y2" i="5"/>
  <c r="AE9" i="1"/>
  <c r="W286" i="1"/>
  <c r="I607" i="4"/>
  <c r="J607" i="4"/>
  <c r="G583" i="4"/>
  <c r="I575" i="4"/>
  <c r="J575" i="4"/>
  <c r="G566" i="4"/>
  <c r="I531" i="4"/>
  <c r="J531" i="4"/>
  <c r="F510" i="4"/>
  <c r="G506" i="4"/>
  <c r="G496" i="4"/>
  <c r="I478" i="4"/>
  <c r="J478" i="4"/>
  <c r="H474" i="4"/>
  <c r="I467" i="4"/>
  <c r="J467" i="4"/>
  <c r="BK43" i="8"/>
  <c r="BJ43" i="8"/>
  <c r="BI43" i="8"/>
  <c r="BH43" i="8"/>
  <c r="BG43" i="8"/>
  <c r="BF43" i="8"/>
  <c r="BE43" i="8"/>
  <c r="BD43" i="8"/>
  <c r="BC43" i="8"/>
  <c r="BJ30" i="8"/>
  <c r="BI30" i="8"/>
  <c r="BH30" i="8"/>
  <c r="BG30" i="8"/>
  <c r="BF30" i="8"/>
  <c r="BE30" i="8"/>
  <c r="BD30" i="8"/>
  <c r="BC30" i="8"/>
  <c r="BA30" i="8"/>
  <c r="N679" i="8"/>
  <c r="AD679" i="8"/>
  <c r="AE200" i="11"/>
  <c r="G200" i="11"/>
  <c r="G136" i="11"/>
  <c r="AE136" i="11"/>
  <c r="F40" i="9"/>
  <c r="K40" i="9"/>
  <c r="G230" i="1"/>
  <c r="I230" i="1" s="1"/>
  <c r="F615" i="4"/>
  <c r="H615" i="4"/>
  <c r="I606" i="4"/>
  <c r="J606" i="4"/>
  <c r="I574" i="4"/>
  <c r="J574" i="4"/>
  <c r="G542" i="4"/>
  <c r="I534" i="4"/>
  <c r="J534" i="4"/>
  <c r="I512" i="4"/>
  <c r="J512" i="4"/>
  <c r="G478" i="4"/>
  <c r="I470" i="4"/>
  <c r="J470" i="4"/>
  <c r="I422" i="4"/>
  <c r="J422" i="4"/>
  <c r="G51" i="4"/>
  <c r="U21" i="7"/>
  <c r="Y4" i="7"/>
  <c r="Y36" i="7"/>
  <c r="U110" i="7"/>
  <c r="U142" i="7"/>
  <c r="BK20" i="8"/>
  <c r="BJ20" i="8"/>
  <c r="BI20" i="8"/>
  <c r="BH20" i="8"/>
  <c r="BG20" i="8"/>
  <c r="BF20" i="8"/>
  <c r="BE20" i="8"/>
  <c r="BD20" i="8"/>
  <c r="BC20" i="8"/>
  <c r="BA20" i="8"/>
  <c r="AE192" i="11"/>
  <c r="G192" i="11"/>
  <c r="AE120" i="11"/>
  <c r="G120" i="11"/>
  <c r="AE44" i="11"/>
  <c r="G44" i="11"/>
  <c r="W114" i="1"/>
  <c r="E39" i="5"/>
  <c r="F39" i="5"/>
  <c r="E120" i="5"/>
  <c r="F120" i="5"/>
  <c r="E150" i="5"/>
  <c r="F150" i="5"/>
  <c r="E31" i="5"/>
  <c r="F31" i="5"/>
  <c r="E86" i="5"/>
  <c r="F86" i="5"/>
  <c r="U86" i="5"/>
  <c r="E89" i="5"/>
  <c r="F89" i="5"/>
  <c r="E117" i="5"/>
  <c r="F117" i="5"/>
  <c r="E181" i="5"/>
  <c r="F181" i="5"/>
  <c r="E197" i="5"/>
  <c r="F197" i="5"/>
  <c r="E23" i="5"/>
  <c r="F23" i="5"/>
  <c r="E32" i="5"/>
  <c r="F32" i="5"/>
  <c r="E38" i="5"/>
  <c r="F38" i="5"/>
  <c r="E41" i="5"/>
  <c r="F41" i="5"/>
  <c r="E118" i="5"/>
  <c r="F118" i="5"/>
  <c r="E152" i="5"/>
  <c r="F152" i="5"/>
  <c r="E174" i="5"/>
  <c r="F174" i="5"/>
  <c r="E21" i="5"/>
  <c r="F21" i="5"/>
  <c r="E87" i="5"/>
  <c r="F87" i="5"/>
  <c r="E149" i="5"/>
  <c r="F149" i="5"/>
  <c r="E189" i="5"/>
  <c r="F189" i="5"/>
  <c r="E205" i="5"/>
  <c r="F205" i="5"/>
  <c r="BJ26" i="8"/>
  <c r="BI26" i="8"/>
  <c r="BH26" i="8"/>
  <c r="BG26" i="8"/>
  <c r="BF26" i="8"/>
  <c r="BE26" i="8"/>
  <c r="BD26" i="8"/>
  <c r="BC26" i="8"/>
  <c r="AB657" i="8"/>
  <c r="AD657" i="8"/>
  <c r="N657" i="8"/>
  <c r="G232" i="11"/>
  <c r="AE232" i="11"/>
  <c r="AE184" i="11"/>
  <c r="G184" i="11"/>
  <c r="AE168" i="11"/>
  <c r="G168" i="11"/>
  <c r="G72" i="11"/>
  <c r="AE72" i="11"/>
  <c r="BK50" i="8"/>
  <c r="BJ50" i="8"/>
  <c r="BI50" i="8"/>
  <c r="BH50" i="8"/>
  <c r="BG50" i="8"/>
  <c r="BF50" i="8"/>
  <c r="BE50" i="8"/>
  <c r="BD50" i="8"/>
  <c r="BC50" i="8"/>
  <c r="BA50" i="8"/>
  <c r="G614" i="4"/>
  <c r="G418" i="4"/>
  <c r="Y30" i="7"/>
  <c r="BK54" i="8"/>
  <c r="BJ54" i="8"/>
  <c r="BI54" i="8"/>
  <c r="BH54" i="8"/>
  <c r="BG54" i="8"/>
  <c r="BF54" i="8"/>
  <c r="BE54" i="8"/>
  <c r="BD54" i="8"/>
  <c r="BC54" i="8"/>
  <c r="BB54" i="8"/>
  <c r="BJ42" i="8"/>
  <c r="BI42" i="8"/>
  <c r="BH42" i="8"/>
  <c r="BG42" i="8"/>
  <c r="BF42" i="8"/>
  <c r="BE42" i="8"/>
  <c r="BD42" i="8"/>
  <c r="BC42" i="8"/>
  <c r="BK31" i="8"/>
  <c r="BJ31" i="8"/>
  <c r="BI31" i="8"/>
  <c r="BH31" i="8"/>
  <c r="BG31" i="8"/>
  <c r="BF31" i="8"/>
  <c r="BE31" i="8"/>
  <c r="BD31" i="8"/>
  <c r="BC31" i="8"/>
  <c r="BA31" i="8"/>
  <c r="N685" i="8"/>
  <c r="AD685" i="8"/>
  <c r="AD671" i="8"/>
  <c r="N671" i="8"/>
  <c r="G175" i="1"/>
  <c r="I175" i="1" s="1"/>
  <c r="F22" i="4"/>
  <c r="N709" i="8"/>
  <c r="AD709" i="8"/>
  <c r="AE216" i="11"/>
  <c r="G216" i="11"/>
  <c r="AE88" i="11"/>
  <c r="G88" i="11"/>
  <c r="Y18" i="7"/>
  <c r="BJ40" i="8"/>
  <c r="BI40" i="8"/>
  <c r="BH40" i="8"/>
  <c r="BG40" i="8"/>
  <c r="BF40" i="8"/>
  <c r="BE40" i="8"/>
  <c r="BD40" i="8"/>
  <c r="BC40" i="8"/>
  <c r="BJ36" i="8"/>
  <c r="BI36" i="8"/>
  <c r="BH36" i="8"/>
  <c r="BG36" i="8"/>
  <c r="BF36" i="8"/>
  <c r="BE36" i="8"/>
  <c r="BD36" i="8"/>
  <c r="BC36" i="8"/>
  <c r="BK27" i="8"/>
  <c r="BJ27" i="8"/>
  <c r="BI27" i="8"/>
  <c r="BH27" i="8"/>
  <c r="BG27" i="8"/>
  <c r="BF27" i="8"/>
  <c r="BE27" i="8"/>
  <c r="BD27" i="8"/>
  <c r="BC27" i="8"/>
  <c r="BB27" i="8"/>
  <c r="BJ16" i="8"/>
  <c r="BI16" i="8"/>
  <c r="BH16" i="8"/>
  <c r="BG16" i="8"/>
  <c r="BF16" i="8"/>
  <c r="BE16" i="8"/>
  <c r="BD16" i="8"/>
  <c r="BC16" i="8"/>
  <c r="AE160" i="11"/>
  <c r="G160" i="11"/>
  <c r="G56" i="11"/>
  <c r="AE56" i="11"/>
  <c r="K52" i="9"/>
  <c r="L52" i="9"/>
  <c r="L44" i="9"/>
  <c r="G31" i="9"/>
  <c r="K31" i="9"/>
  <c r="L28" i="9"/>
  <c r="BK17" i="8"/>
  <c r="BJ17" i="8"/>
  <c r="BI17" i="8"/>
  <c r="BH17" i="8"/>
  <c r="BG17" i="8"/>
  <c r="BF17" i="8"/>
  <c r="BE17" i="8"/>
  <c r="BD17" i="8"/>
  <c r="BC17" i="8"/>
  <c r="E701" i="11"/>
  <c r="BD48" i="11"/>
  <c r="G28" i="11"/>
  <c r="AG15" i="11"/>
  <c r="G44" i="9"/>
  <c r="G23" i="9"/>
  <c r="K23" i="9"/>
  <c r="K28" i="9"/>
  <c r="BI19" i="8"/>
  <c r="BH19" i="8"/>
  <c r="BG19" i="8"/>
  <c r="BF19" i="8"/>
  <c r="BE19" i="8"/>
  <c r="BD19" i="8"/>
  <c r="BC19" i="8"/>
  <c r="BA19" i="8"/>
  <c r="BD38" i="11"/>
  <c r="BD18" i="11"/>
  <c r="BD12" i="11"/>
  <c r="L48" i="9"/>
  <c r="K48" i="9"/>
  <c r="P92" i="10"/>
  <c r="R92" i="10" s="1"/>
  <c r="BD32" i="11"/>
  <c r="K43" i="9"/>
  <c r="G35" i="9"/>
  <c r="K35" i="9"/>
  <c r="G27" i="9"/>
  <c r="K27" i="9"/>
  <c r="U71" i="10"/>
  <c r="G118" i="10"/>
  <c r="BD44" i="11"/>
  <c r="BD22" i="11"/>
  <c r="BD34" i="11"/>
  <c r="BD46" i="11"/>
  <c r="BD40" i="11"/>
  <c r="L40" i="9"/>
  <c r="L32" i="9"/>
  <c r="F32" i="9"/>
  <c r="G40" i="9"/>
  <c r="G36" i="9"/>
  <c r="K24" i="9"/>
  <c r="J21" i="9"/>
  <c r="P76" i="10"/>
  <c r="E606" i="12"/>
  <c r="G104" i="10"/>
  <c r="E575" i="12"/>
  <c r="E623" i="12"/>
  <c r="E618" i="12"/>
  <c r="E571" i="12"/>
  <c r="K21" i="9"/>
  <c r="K39" i="9"/>
  <c r="E495" i="12"/>
  <c r="E317" i="12"/>
  <c r="E287" i="12"/>
  <c r="E271" i="12"/>
  <c r="E221" i="12"/>
  <c r="E106" i="12"/>
  <c r="G25" i="6"/>
  <c r="Z25" i="6"/>
  <c r="AA25" i="6"/>
  <c r="E369" i="12"/>
  <c r="E301" i="12"/>
  <c r="E253" i="12"/>
  <c r="E205" i="12"/>
  <c r="E191" i="12"/>
  <c r="E173" i="12"/>
  <c r="E127" i="12"/>
  <c r="E114" i="12"/>
  <c r="P108" i="10"/>
  <c r="G48" i="6"/>
  <c r="Z48" i="6"/>
  <c r="Z450" i="8"/>
  <c r="AU450" i="8"/>
  <c r="G450" i="8"/>
  <c r="E319" i="12"/>
  <c r="E103" i="12"/>
  <c r="E98" i="12"/>
  <c r="E94" i="12"/>
  <c r="Z108" i="6"/>
  <c r="G108" i="6"/>
  <c r="G46" i="8"/>
  <c r="Z46" i="8"/>
  <c r="K466" i="8"/>
  <c r="E75" i="12"/>
  <c r="J94" i="6"/>
  <c r="N94" i="6"/>
  <c r="E387" i="12"/>
  <c r="E255" i="12"/>
  <c r="E71" i="12"/>
  <c r="E63" i="12"/>
  <c r="Z468" i="8"/>
  <c r="AU468" i="8"/>
  <c r="G468" i="8"/>
  <c r="E297" i="12"/>
  <c r="E170" i="12"/>
  <c r="E117" i="12"/>
  <c r="Y27" i="14"/>
  <c r="Y35" i="14"/>
  <c r="U159" i="14"/>
  <c r="U143" i="14"/>
  <c r="Y23" i="14"/>
  <c r="E503" i="12"/>
  <c r="E323" i="12"/>
  <c r="E315" i="12"/>
  <c r="E138" i="12"/>
  <c r="E101" i="12"/>
  <c r="K471" i="8"/>
  <c r="Z62" i="6"/>
  <c r="G62" i="6"/>
  <c r="Z53" i="6"/>
  <c r="G53" i="6"/>
  <c r="Z40" i="6"/>
  <c r="G40" i="6"/>
  <c r="Z30" i="6"/>
  <c r="G30" i="6"/>
  <c r="Z444" i="8"/>
  <c r="AU444" i="8"/>
  <c r="G444" i="8"/>
  <c r="Z475" i="8"/>
  <c r="AU475" i="8"/>
  <c r="U31" i="6"/>
  <c r="I26" i="6"/>
  <c r="G104" i="6"/>
  <c r="U82" i="6"/>
  <c r="J67" i="6"/>
  <c r="N67" i="6"/>
  <c r="Z465" i="8"/>
  <c r="AU465" i="8"/>
  <c r="G465" i="8"/>
  <c r="Z470" i="8"/>
  <c r="AU470" i="8"/>
  <c r="G470" i="8"/>
  <c r="K446" i="8"/>
  <c r="AY36" i="14"/>
  <c r="AY31" i="14"/>
  <c r="AY20" i="14"/>
  <c r="U21" i="6"/>
  <c r="Z22" i="6"/>
  <c r="Z446" i="8"/>
  <c r="AU446" i="8"/>
  <c r="Z456" i="8"/>
  <c r="AU456" i="8"/>
  <c r="G456" i="8"/>
  <c r="G461" i="8"/>
  <c r="AU461" i="8"/>
  <c r="Z461" i="8"/>
  <c r="AY44" i="14"/>
  <c r="AY42" i="14"/>
  <c r="AY37" i="14"/>
  <c r="AY18" i="14"/>
  <c r="AY9" i="14"/>
  <c r="AY13" i="14"/>
  <c r="U33" i="6"/>
  <c r="U47" i="6"/>
  <c r="U53" i="6"/>
  <c r="U66" i="6"/>
  <c r="U77" i="6"/>
  <c r="J46" i="6"/>
  <c r="N46" i="6"/>
  <c r="G37" i="6"/>
  <c r="Z37" i="6"/>
  <c r="Z32" i="6"/>
  <c r="Z471" i="8"/>
  <c r="AU471" i="8"/>
  <c r="Z463" i="8"/>
  <c r="AU463" i="8"/>
  <c r="G463" i="8"/>
  <c r="Z467" i="8"/>
  <c r="AU467" i="8"/>
  <c r="G467" i="8"/>
  <c r="AY50" i="14"/>
  <c r="AY45" i="14"/>
  <c r="AY40" i="14"/>
  <c r="AY22" i="14"/>
  <c r="BL23" i="14"/>
  <c r="U29" i="6"/>
  <c r="U41" i="6"/>
  <c r="G261" i="8"/>
  <c r="Z261" i="8"/>
  <c r="G33" i="8"/>
  <c r="Z33" i="8"/>
  <c r="Z466" i="8"/>
  <c r="AU466" i="8"/>
  <c r="Z472" i="8"/>
  <c r="AU472" i="8"/>
  <c r="G472" i="8"/>
  <c r="Z67" i="6"/>
  <c r="Z86" i="6"/>
  <c r="G86" i="6"/>
  <c r="G436" i="8"/>
  <c r="AU436" i="8"/>
  <c r="AU469" i="8"/>
  <c r="Z445" i="8"/>
  <c r="Z447" i="8"/>
  <c r="AU447" i="8"/>
  <c r="G447" i="8"/>
  <c r="K423" i="8"/>
  <c r="K392" i="8"/>
  <c r="AY23" i="14"/>
  <c r="AY26" i="14"/>
  <c r="AY15" i="14"/>
  <c r="AY24" i="14"/>
  <c r="U49" i="6"/>
  <c r="U62" i="6"/>
  <c r="U96" i="6"/>
  <c r="U103" i="6"/>
  <c r="J56" i="6"/>
  <c r="I28" i="6"/>
  <c r="N28" i="6"/>
  <c r="J115" i="6"/>
  <c r="Z31" i="6"/>
  <c r="G31" i="6"/>
  <c r="G215" i="8"/>
  <c r="J215" i="8"/>
  <c r="Z215" i="8"/>
  <c r="G475" i="8"/>
  <c r="Z464" i="8"/>
  <c r="AU464" i="8"/>
  <c r="Z455" i="8"/>
  <c r="AU455" i="8"/>
  <c r="K363" i="8"/>
  <c r="Z392" i="8"/>
  <c r="AU392" i="8"/>
  <c r="Z412" i="8"/>
  <c r="AU412" i="8"/>
  <c r="G91" i="8"/>
  <c r="AU91" i="8"/>
  <c r="U26" i="6"/>
  <c r="U104" i="6"/>
  <c r="G362" i="8"/>
  <c r="Z362" i="8"/>
  <c r="AU362" i="8"/>
  <c r="I94" i="8"/>
  <c r="U88" i="6"/>
  <c r="G464" i="8"/>
  <c r="G455" i="8"/>
  <c r="Z361" i="8"/>
  <c r="G361" i="8"/>
  <c r="AU361" i="8"/>
  <c r="G371" i="8"/>
  <c r="Z371" i="8"/>
  <c r="AU371" i="8"/>
  <c r="G408" i="8"/>
  <c r="Z408" i="8"/>
  <c r="AU408" i="8"/>
  <c r="Z452" i="8"/>
  <c r="AU452" i="8"/>
  <c r="G452" i="8"/>
  <c r="Z474" i="8"/>
  <c r="AU474" i="8"/>
  <c r="Z454" i="8"/>
  <c r="AU454" i="8"/>
  <c r="AU74" i="8"/>
  <c r="G74" i="8"/>
  <c r="Z74" i="8"/>
  <c r="U22" i="6"/>
  <c r="U27" i="6"/>
  <c r="U75" i="6"/>
  <c r="U99" i="6"/>
  <c r="AU423" i="8"/>
  <c r="Z423" i="8"/>
  <c r="U39" i="6"/>
  <c r="G474" i="8"/>
  <c r="G454" i="8"/>
  <c r="G401" i="8"/>
  <c r="AU401" i="8"/>
  <c r="G424" i="8"/>
  <c r="AU424" i="8"/>
  <c r="I88" i="8"/>
  <c r="G399" i="8"/>
  <c r="Z399" i="8"/>
  <c r="AU399" i="8"/>
  <c r="G404" i="8"/>
  <c r="Z404" i="8"/>
  <c r="AU404" i="8"/>
  <c r="G417" i="8"/>
  <c r="Z417" i="8"/>
  <c r="AU417" i="8"/>
  <c r="G437" i="8"/>
  <c r="Z437" i="8"/>
  <c r="AU437" i="8"/>
  <c r="G75" i="8"/>
  <c r="Z75" i="8"/>
  <c r="I107" i="8"/>
  <c r="Z355" i="8"/>
  <c r="AU243" i="8"/>
  <c r="G243" i="8"/>
  <c r="Z243" i="8"/>
  <c r="G81" i="8"/>
  <c r="AU81" i="8"/>
  <c r="Z81" i="8"/>
  <c r="I137" i="8"/>
  <c r="AS410" i="8"/>
  <c r="AR410" i="8" s="1"/>
  <c r="AQ410" i="8"/>
  <c r="AP410" i="8" s="1"/>
  <c r="AO410" i="8" s="1"/>
  <c r="AN410" i="8" s="1"/>
  <c r="AM410" i="8" s="1"/>
  <c r="AL410" i="8" s="1"/>
  <c r="G451" i="8"/>
  <c r="AU451" i="8"/>
  <c r="G462" i="8"/>
  <c r="AU462" i="8"/>
  <c r="I101" i="8"/>
  <c r="AT110" i="8"/>
  <c r="AS110" i="8" s="1"/>
  <c r="AR110" i="8" s="1"/>
  <c r="AQ110" i="8" s="1"/>
  <c r="AP110" i="8" s="1"/>
  <c r="AO110" i="8" s="1"/>
  <c r="AN110" i="8" s="1"/>
  <c r="AM110" i="8" s="1"/>
  <c r="AL110" i="8" s="1"/>
  <c r="AJ110" i="8" s="1"/>
  <c r="G368" i="8"/>
  <c r="Z73" i="8"/>
  <c r="AU73" i="8"/>
  <c r="G73" i="8"/>
  <c r="Z84" i="8"/>
  <c r="AU84" i="8"/>
  <c r="G104" i="8"/>
  <c r="Z104" i="8"/>
  <c r="G113" i="8"/>
  <c r="Z113" i="8"/>
  <c r="G136" i="8"/>
  <c r="Z136" i="8"/>
  <c r="Z156" i="8"/>
  <c r="G301" i="8"/>
  <c r="Z301" i="8"/>
  <c r="AU301" i="8"/>
  <c r="G86" i="8"/>
  <c r="Z86" i="8"/>
  <c r="G89" i="8"/>
  <c r="G156" i="8"/>
  <c r="Z248" i="8"/>
  <c r="AU248" i="8"/>
  <c r="G248" i="8"/>
  <c r="AU71" i="8"/>
  <c r="Z77" i="8"/>
  <c r="AU77" i="8"/>
  <c r="AT77" i="8"/>
  <c r="AS77" i="8"/>
  <c r="AR77" i="8" s="1"/>
  <c r="AQ77" i="8" s="1"/>
  <c r="AP77" i="8" s="1"/>
  <c r="G84" i="8"/>
  <c r="AT156" i="8"/>
  <c r="AS156" i="8"/>
  <c r="AR156" i="8" s="1"/>
  <c r="AQ156" i="8" s="1"/>
  <c r="AP156" i="8" s="1"/>
  <c r="AO156" i="8" s="1"/>
  <c r="AN156" i="8" s="1"/>
  <c r="AM156" i="8" s="1"/>
  <c r="AL156" i="8" s="1"/>
  <c r="AK156" i="8" s="1"/>
  <c r="AJ156" i="8"/>
  <c r="AU365" i="8"/>
  <c r="AU402" i="8"/>
  <c r="AU430" i="8"/>
  <c r="AT457" i="8"/>
  <c r="AS457" i="8"/>
  <c r="AR457" i="8"/>
  <c r="AQ457" i="8"/>
  <c r="AP457" i="8"/>
  <c r="AO457" i="8" s="1"/>
  <c r="AN457" i="8" s="1"/>
  <c r="AM457" i="8" s="1"/>
  <c r="AL457" i="8" s="1"/>
  <c r="AJ457" i="8" s="1"/>
  <c r="AU94" i="8"/>
  <c r="Z94" i="8"/>
  <c r="Z101" i="8"/>
  <c r="AU101" i="8"/>
  <c r="AU108" i="8"/>
  <c r="G108" i="8"/>
  <c r="Z108" i="8"/>
  <c r="I111" i="8"/>
  <c r="G117" i="8"/>
  <c r="I134" i="8"/>
  <c r="AU139" i="8"/>
  <c r="G139" i="8"/>
  <c r="Z139" i="8"/>
  <c r="G153" i="8"/>
  <c r="AU153" i="8"/>
  <c r="Z285" i="8"/>
  <c r="AU285" i="8"/>
  <c r="G285" i="8"/>
  <c r="G458" i="8"/>
  <c r="Z458" i="8"/>
  <c r="G460" i="8"/>
  <c r="AU460" i="8"/>
  <c r="G67" i="8"/>
  <c r="G69" i="8"/>
  <c r="AU69" i="8"/>
  <c r="G77" i="8"/>
  <c r="Z88" i="8"/>
  <c r="AU88" i="8"/>
  <c r="I166" i="8"/>
  <c r="G476" i="8"/>
  <c r="Z85" i="8"/>
  <c r="G109" i="8"/>
  <c r="G118" i="8"/>
  <c r="Z118" i="8"/>
  <c r="AU118" i="8"/>
  <c r="G140" i="8"/>
  <c r="AU140" i="8"/>
  <c r="AU72" i="8"/>
  <c r="G110" i="8"/>
  <c r="Z110" i="8"/>
  <c r="Z111" i="8"/>
  <c r="AU111" i="8"/>
  <c r="G120" i="8"/>
  <c r="Z134" i="8"/>
  <c r="AU134" i="8"/>
  <c r="G141" i="8"/>
  <c r="Z141" i="8"/>
  <c r="Z145" i="8"/>
  <c r="AU188" i="8"/>
  <c r="AT188" i="8"/>
  <c r="AS188" i="8" s="1"/>
  <c r="AR188" i="8" s="1"/>
  <c r="G218" i="8"/>
  <c r="Z218" i="8"/>
  <c r="G159" i="8"/>
  <c r="Z159" i="8"/>
  <c r="AU159" i="8"/>
  <c r="AU166" i="8"/>
  <c r="Z166" i="8"/>
  <c r="I232" i="8"/>
  <c r="G246" i="8"/>
  <c r="Z246" i="8"/>
  <c r="AU246" i="8"/>
  <c r="G103" i="8"/>
  <c r="Z103" i="8"/>
  <c r="AU103" i="8"/>
  <c r="G112" i="8"/>
  <c r="Z112" i="8"/>
  <c r="AU112" i="8"/>
  <c r="G135" i="8"/>
  <c r="Z135" i="8"/>
  <c r="AU135" i="8"/>
  <c r="G170" i="8"/>
  <c r="AU170" i="8"/>
  <c r="Z170" i="8"/>
  <c r="AU107" i="8"/>
  <c r="AU115" i="8"/>
  <c r="AU155" i="8"/>
  <c r="Z167" i="8"/>
  <c r="AU171" i="8"/>
  <c r="Z174" i="8"/>
  <c r="AU175" i="8"/>
  <c r="AU226" i="8"/>
  <c r="AT226" i="8"/>
  <c r="Z228" i="8"/>
  <c r="I226" i="8"/>
  <c r="G228" i="8"/>
  <c r="AU317" i="8"/>
  <c r="Z317" i="8"/>
  <c r="G223" i="8"/>
  <c r="Z223" i="8"/>
  <c r="AU106" i="8"/>
  <c r="AU137" i="8"/>
  <c r="Z192" i="8"/>
  <c r="I236" i="8"/>
  <c r="G231" i="8"/>
  <c r="Z231" i="8"/>
  <c r="Z232" i="8"/>
  <c r="AU232" i="8"/>
  <c r="Z226" i="8"/>
  <c r="AU220" i="8"/>
  <c r="AU229" i="8"/>
  <c r="AU251" i="8"/>
  <c r="AU255" i="8"/>
  <c r="Z268" i="8"/>
  <c r="AU268" i="8"/>
  <c r="G256" i="8"/>
  <c r="G267" i="8"/>
  <c r="Z267" i="8"/>
  <c r="G268" i="8"/>
  <c r="G332" i="8"/>
  <c r="AU332" i="8"/>
  <c r="AT332" i="8"/>
  <c r="G297" i="8"/>
  <c r="Z297" i="8"/>
  <c r="AU297" i="8"/>
  <c r="G316" i="8"/>
  <c r="Z316" i="8"/>
  <c r="AU316" i="8"/>
  <c r="G259" i="8"/>
  <c r="AU259" i="8"/>
  <c r="Z260" i="8"/>
  <c r="AU260" i="8"/>
  <c r="AU303" i="8"/>
  <c r="G303" i="8"/>
  <c r="Z303" i="8"/>
  <c r="AU287" i="8"/>
  <c r="G287" i="8"/>
  <c r="Z287" i="8"/>
  <c r="I260" i="8"/>
  <c r="G274" i="8"/>
  <c r="AU274" i="8"/>
  <c r="Z280" i="8"/>
  <c r="Z292" i="8"/>
  <c r="I330" i="8"/>
  <c r="Z345" i="8"/>
  <c r="G292" i="8"/>
  <c r="I292" i="8" s="1"/>
  <c r="G312" i="8"/>
  <c r="Z312" i="8"/>
  <c r="AU312" i="8"/>
  <c r="I313" i="8"/>
  <c r="AT292" i="8"/>
  <c r="AS292" i="8"/>
  <c r="AR292" i="8" s="1"/>
  <c r="AQ292" i="8" s="1"/>
  <c r="AP292" i="8" s="1"/>
  <c r="AO292" i="8" s="1"/>
  <c r="AN292" i="8" s="1"/>
  <c r="AM292" i="8" s="1"/>
  <c r="AL292" i="8" s="1"/>
  <c r="Z296" i="8"/>
  <c r="AU296" i="8"/>
  <c r="AU335" i="8"/>
  <c r="G335" i="8"/>
  <c r="I335" i="8" s="1"/>
  <c r="Z335" i="8"/>
  <c r="AU346" i="8"/>
  <c r="G346" i="8"/>
  <c r="Z346" i="8"/>
  <c r="AU326" i="8"/>
  <c r="AT326" i="8" s="1"/>
  <c r="Z326" i="8"/>
  <c r="AU354" i="8"/>
  <c r="G354" i="8"/>
  <c r="Z354" i="8"/>
  <c r="Z387" i="8"/>
  <c r="AU387" i="8"/>
  <c r="G387" i="8"/>
  <c r="AU394" i="8"/>
  <c r="G394" i="8"/>
  <c r="Z394" i="8"/>
  <c r="G333" i="8"/>
  <c r="Z333" i="8"/>
  <c r="AU333" i="8"/>
  <c r="G342" i="8"/>
  <c r="AU343" i="8"/>
  <c r="G343" i="8"/>
  <c r="I343" i="8" s="1"/>
  <c r="Z343" i="8"/>
  <c r="AU293" i="8"/>
  <c r="AU318" i="8"/>
  <c r="Z330" i="8"/>
  <c r="AU330" i="8"/>
  <c r="AU396" i="8"/>
  <c r="G396" i="8"/>
  <c r="I396" i="8" s="1"/>
  <c r="Z396" i="8"/>
  <c r="AU393" i="8"/>
  <c r="G393" i="8"/>
  <c r="Z393" i="8"/>
  <c r="G331" i="8"/>
  <c r="Z331" i="8"/>
  <c r="AU331" i="8"/>
  <c r="K479" i="8"/>
  <c r="I366" i="8"/>
  <c r="Z349" i="8"/>
  <c r="I427" i="8"/>
  <c r="AU328" i="8"/>
  <c r="AU336" i="8"/>
  <c r="AU339" i="8"/>
  <c r="G349" i="8"/>
  <c r="G357" i="8"/>
  <c r="Z357" i="8"/>
  <c r="AU357" i="8"/>
  <c r="AU413" i="8"/>
  <c r="G413" i="8"/>
  <c r="Z413" i="8"/>
  <c r="Z427" i="8"/>
  <c r="AU427" i="8"/>
  <c r="G358" i="8"/>
  <c r="AU358" i="8"/>
  <c r="G500" i="8"/>
  <c r="AU500" i="8"/>
  <c r="Z500" i="8"/>
  <c r="Z485" i="8"/>
  <c r="G485" i="8"/>
  <c r="AU485" i="8"/>
  <c r="Z366" i="8"/>
  <c r="AU366" i="8"/>
  <c r="K497" i="8"/>
  <c r="AU370" i="8"/>
  <c r="AT403" i="8"/>
  <c r="AS403" i="8"/>
  <c r="AR403" i="8"/>
  <c r="AQ403" i="8" s="1"/>
  <c r="AP403" i="8" s="1"/>
  <c r="AO403" i="8"/>
  <c r="AN403" i="8" s="1"/>
  <c r="AM403" i="8" s="1"/>
  <c r="AL403" i="8" s="1"/>
  <c r="AJ403" i="8" s="1"/>
  <c r="I415" i="8"/>
  <c r="G403" i="8"/>
  <c r="Z403" i="8"/>
  <c r="G432" i="8"/>
  <c r="AU479" i="8"/>
  <c r="Z479" i="8"/>
  <c r="G483" i="8"/>
  <c r="Z483" i="8"/>
  <c r="G405" i="8"/>
  <c r="Z431" i="8"/>
  <c r="AU405" i="8"/>
  <c r="Z420" i="8"/>
  <c r="AU433" i="8"/>
  <c r="G433" i="8"/>
  <c r="I433" i="8" s="1"/>
  <c r="K487" i="8"/>
  <c r="G517" i="8"/>
  <c r="Z517" i="8"/>
  <c r="G490" i="8"/>
  <c r="K490" i="8" s="1"/>
  <c r="Z490" i="8"/>
  <c r="AU419" i="8"/>
  <c r="Z497" i="8"/>
  <c r="AU497" i="8"/>
  <c r="AU489" i="8"/>
  <c r="AU498" i="8"/>
  <c r="G491" i="8"/>
  <c r="Z491" i="8"/>
  <c r="P516" i="8"/>
  <c r="AC516" i="8" s="1"/>
  <c r="AU487" i="8"/>
  <c r="G492" i="8"/>
  <c r="Z492" i="8"/>
  <c r="G516" i="8"/>
  <c r="Z516" i="8"/>
  <c r="AU517" i="8"/>
  <c r="AU490" i="8"/>
  <c r="AT490" i="8"/>
  <c r="AS490" i="8"/>
  <c r="AR490" i="8" s="1"/>
  <c r="AQ490" i="8" s="1"/>
  <c r="AP490" i="8" s="1"/>
  <c r="AO490" i="8"/>
  <c r="AN490" i="8" s="1"/>
  <c r="AM490" i="8" s="1"/>
  <c r="AL490" i="8"/>
  <c r="AU493" i="8"/>
  <c r="AU486" i="8"/>
  <c r="AU512" i="8"/>
  <c r="AU516" i="8"/>
  <c r="AU477" i="8"/>
  <c r="AU480" i="8"/>
  <c r="AU491" i="8"/>
  <c r="AT491" i="8"/>
  <c r="AS491" i="8" s="1"/>
  <c r="AR491" i="8" s="1"/>
  <c r="AQ491" i="8" s="1"/>
  <c r="AP491" i="8" s="1"/>
  <c r="AO491" i="8" s="1"/>
  <c r="AN491" i="8" s="1"/>
  <c r="AM491" i="8" s="1"/>
  <c r="AL491" i="8" s="1"/>
  <c r="AU483" i="8"/>
  <c r="AU514" i="8"/>
  <c r="AU513" i="8"/>
  <c r="AU488" i="8"/>
  <c r="Z515" i="8"/>
  <c r="AU519" i="8"/>
  <c r="Z487" i="8"/>
  <c r="K477" i="8"/>
  <c r="G519" i="8"/>
  <c r="Z519" i="8"/>
  <c r="G493" i="8"/>
  <c r="G512" i="8"/>
  <c r="Z512" i="8"/>
  <c r="AT505" i="8"/>
  <c r="AS505" i="8"/>
  <c r="AR505" i="8"/>
  <c r="K502" i="8"/>
  <c r="BB20" i="8"/>
  <c r="AI194" i="14"/>
  <c r="AK194" i="14"/>
  <c r="AJ194" i="14"/>
  <c r="AK183" i="14"/>
  <c r="AJ183" i="14"/>
  <c r="AI183" i="14"/>
  <c r="AI99" i="6"/>
  <c r="AJ99" i="6"/>
  <c r="AK99" i="6"/>
  <c r="BB16" i="6"/>
  <c r="BA16" i="6"/>
  <c r="AJ228" i="14"/>
  <c r="AI228" i="14"/>
  <c r="AH228" i="14"/>
  <c r="AK228" i="14"/>
  <c r="AI32" i="6"/>
  <c r="AJ32" i="6"/>
  <c r="AK32" i="6"/>
  <c r="AA114" i="6"/>
  <c r="AD114" i="6"/>
  <c r="AA43" i="6"/>
  <c r="AD43" i="6"/>
  <c r="BB19" i="8"/>
  <c r="AK157" i="14"/>
  <c r="AJ157" i="14"/>
  <c r="AI157" i="14"/>
  <c r="AA161" i="14"/>
  <c r="AD161" i="14"/>
  <c r="AD158" i="14"/>
  <c r="AA158" i="14"/>
  <c r="BA17" i="8"/>
  <c r="BB17" i="8"/>
  <c r="BA34" i="8"/>
  <c r="AI196" i="14"/>
  <c r="AH196" i="14"/>
  <c r="AJ196" i="14"/>
  <c r="AK196" i="14"/>
  <c r="AJ162" i="14"/>
  <c r="AK162" i="14"/>
  <c r="AI162" i="14"/>
  <c r="AH162" i="14"/>
  <c r="AK141" i="14"/>
  <c r="AJ141" i="14"/>
  <c r="AI141" i="14"/>
  <c r="AH141" i="14"/>
  <c r="AJ33" i="8"/>
  <c r="AK33" i="8"/>
  <c r="AI54" i="6"/>
  <c r="AH54" i="6"/>
  <c r="AK54" i="6"/>
  <c r="AJ54" i="6"/>
  <c r="AJ76" i="6"/>
  <c r="AI76" i="6"/>
  <c r="AH76" i="6"/>
  <c r="AK76" i="6"/>
  <c r="AJ24" i="6"/>
  <c r="AI24" i="6"/>
  <c r="AH24" i="6"/>
  <c r="AK24" i="6"/>
  <c r="BA38" i="8"/>
  <c r="BB14" i="8"/>
  <c r="BA14" i="8"/>
  <c r="AK135" i="14"/>
  <c r="AJ135" i="14"/>
  <c r="AI135" i="14"/>
  <c r="AJ217" i="14"/>
  <c r="AI217" i="14"/>
  <c r="AH217" i="14"/>
  <c r="AK217" i="14"/>
  <c r="AJ31" i="6"/>
  <c r="AK31" i="6"/>
  <c r="AI31" i="6"/>
  <c r="AJ47" i="6"/>
  <c r="AI47" i="6"/>
  <c r="AH47" i="6"/>
  <c r="AK47" i="6"/>
  <c r="AK102" i="8"/>
  <c r="AI102" i="8"/>
  <c r="AJ146" i="14"/>
  <c r="AI146" i="14"/>
  <c r="AH146" i="14"/>
  <c r="AK146" i="14"/>
  <c r="AK200" i="14"/>
  <c r="AJ200" i="14"/>
  <c r="AI200" i="14"/>
  <c r="AH200" i="14"/>
  <c r="AD136" i="14"/>
  <c r="AA136" i="14"/>
  <c r="AJ53" i="8"/>
  <c r="AI53" i="8"/>
  <c r="BA54" i="8"/>
  <c r="AJ119" i="14"/>
  <c r="AI119" i="14"/>
  <c r="AK119" i="14"/>
  <c r="AI32" i="8"/>
  <c r="AJ32" i="8"/>
  <c r="AD129" i="14"/>
  <c r="AA129" i="14"/>
  <c r="AK90" i="6"/>
  <c r="AI90" i="6"/>
  <c r="AJ90" i="6"/>
  <c r="AK28" i="6"/>
  <c r="AI28" i="6"/>
  <c r="AH28" i="6"/>
  <c r="AJ28" i="6"/>
  <c r="AI103" i="14"/>
  <c r="AJ103" i="14"/>
  <c r="AK103" i="14"/>
  <c r="BA10" i="6"/>
  <c r="AZ10" i="6"/>
  <c r="AX10" i="6"/>
  <c r="BB10" i="6"/>
  <c r="AJ74" i="6"/>
  <c r="AI74" i="6"/>
  <c r="AH74" i="6"/>
  <c r="AK74" i="6"/>
  <c r="BB31" i="14"/>
  <c r="BA31" i="14"/>
  <c r="AZ31" i="14"/>
  <c r="AX31" i="14"/>
  <c r="AA197" i="14"/>
  <c r="AD197" i="14"/>
  <c r="AI127" i="14"/>
  <c r="AH127" i="14"/>
  <c r="AJ127" i="14"/>
  <c r="AK127" i="14"/>
  <c r="AI111" i="6"/>
  <c r="AK111" i="6"/>
  <c r="AJ111" i="6"/>
  <c r="AD156" i="14"/>
  <c r="AA156" i="14"/>
  <c r="AI376" i="8"/>
  <c r="BB25" i="6"/>
  <c r="BA25" i="6"/>
  <c r="AJ208" i="14"/>
  <c r="AK208" i="14"/>
  <c r="AI208" i="14"/>
  <c r="AH208" i="14"/>
  <c r="AJ69" i="6"/>
  <c r="AI69" i="6"/>
  <c r="AH69" i="6"/>
  <c r="AK69" i="6"/>
  <c r="AK63" i="6"/>
  <c r="AJ63" i="6"/>
  <c r="AI63" i="6"/>
  <c r="AH63" i="6"/>
  <c r="AA34" i="6"/>
  <c r="AD34" i="6"/>
  <c r="AI156" i="8"/>
  <c r="BA27" i="8"/>
  <c r="AK172" i="14"/>
  <c r="AI172" i="14"/>
  <c r="AH172" i="14"/>
  <c r="AJ172" i="14"/>
  <c r="AJ105" i="8"/>
  <c r="AK105" i="8"/>
  <c r="AK56" i="8"/>
  <c r="AJ56" i="8"/>
  <c r="AI27" i="8"/>
  <c r="AK199" i="14"/>
  <c r="AJ199" i="14"/>
  <c r="AI199" i="14"/>
  <c r="AJ95" i="14"/>
  <c r="AK95" i="14"/>
  <c r="AI95" i="14"/>
  <c r="AJ189" i="8"/>
  <c r="AI86" i="6"/>
  <c r="AH86" i="6"/>
  <c r="AJ86" i="6"/>
  <c r="AK86" i="6"/>
  <c r="BB34" i="6"/>
  <c r="BA34" i="6"/>
  <c r="BA19" i="6"/>
  <c r="AZ19" i="6"/>
  <c r="AX19" i="6"/>
  <c r="BB19" i="6"/>
  <c r="AI37" i="6"/>
  <c r="AH37" i="6"/>
  <c r="AK37" i="6"/>
  <c r="AJ37" i="6"/>
  <c r="I358" i="8"/>
  <c r="AT303" i="8"/>
  <c r="AS303" i="8" s="1"/>
  <c r="AR303" i="8" s="1"/>
  <c r="AQ303" i="8" s="1"/>
  <c r="I120" i="8"/>
  <c r="K475" i="8"/>
  <c r="K436" i="8"/>
  <c r="AT446" i="8"/>
  <c r="AS446" i="8"/>
  <c r="AR446" i="8" s="1"/>
  <c r="AQ446" i="8" s="1"/>
  <c r="AP446" i="8" s="1"/>
  <c r="AO446" i="8" s="1"/>
  <c r="AN446" i="8" s="1"/>
  <c r="AM446" i="8" s="1"/>
  <c r="AL446" i="8" s="1"/>
  <c r="AA185" i="14"/>
  <c r="AD185" i="14"/>
  <c r="AA27" i="14"/>
  <c r="AD27" i="14"/>
  <c r="K178" i="11"/>
  <c r="AD102" i="6"/>
  <c r="AA102" i="6"/>
  <c r="AA38" i="6"/>
  <c r="AD38" i="6"/>
  <c r="K493" i="8"/>
  <c r="AT480" i="8"/>
  <c r="AS480" i="8" s="1"/>
  <c r="AR480" i="8" s="1"/>
  <c r="AQ480" i="8" s="1"/>
  <c r="AP480" i="8" s="1"/>
  <c r="AO480" i="8"/>
  <c r="AN480" i="8" s="1"/>
  <c r="AM480" i="8"/>
  <c r="AL480" i="8"/>
  <c r="AT517" i="8"/>
  <c r="AS517" i="8"/>
  <c r="AR517" i="8" s="1"/>
  <c r="AQ517" i="8" s="1"/>
  <c r="AP517" i="8" s="1"/>
  <c r="AO517" i="8" s="1"/>
  <c r="AN517" i="8" s="1"/>
  <c r="AM517" i="8" s="1"/>
  <c r="AL517" i="8" s="1"/>
  <c r="P403" i="8"/>
  <c r="R403" i="8" s="1"/>
  <c r="T403" i="8" s="1"/>
  <c r="P221" i="8"/>
  <c r="P113" i="8"/>
  <c r="R113" i="8" s="1"/>
  <c r="T113" i="8" s="1"/>
  <c r="P256" i="8"/>
  <c r="R256" i="8" s="1"/>
  <c r="T256" i="8" s="1"/>
  <c r="P452" i="8"/>
  <c r="P401" i="8"/>
  <c r="P368" i="8"/>
  <c r="R368" i="8" s="1"/>
  <c r="T368" i="8" s="1"/>
  <c r="P392" i="8"/>
  <c r="AC392" i="8" s="1"/>
  <c r="P448" i="8"/>
  <c r="P944" i="8"/>
  <c r="R944" i="8" s="1"/>
  <c r="T944" i="8" s="1"/>
  <c r="P975" i="8"/>
  <c r="R975" i="8" s="1"/>
  <c r="T975" i="8" s="1"/>
  <c r="P1040" i="8"/>
  <c r="R1040" i="8" s="1"/>
  <c r="T1040" i="8" s="1"/>
  <c r="P790" i="8"/>
  <c r="R790" i="8" s="1"/>
  <c r="T790" i="8" s="1"/>
  <c r="P1126" i="8"/>
  <c r="R1126" i="8" s="1"/>
  <c r="T1126" i="8" s="1"/>
  <c r="P1159" i="8"/>
  <c r="R1159" i="8" s="1"/>
  <c r="T1159" i="8" s="1"/>
  <c r="P937" i="8"/>
  <c r="P1129" i="8"/>
  <c r="R1129" i="8" s="1"/>
  <c r="T1129" i="8" s="1"/>
  <c r="P1101" i="8"/>
  <c r="R1101" i="8" s="1"/>
  <c r="T1101" i="8" s="1"/>
  <c r="P1169" i="8"/>
  <c r="R1169" i="8" s="1"/>
  <c r="T1169" i="8" s="1"/>
  <c r="W22" i="8"/>
  <c r="P919" i="8"/>
  <c r="R919" i="8" s="1"/>
  <c r="T919" i="8" s="1"/>
  <c r="P1163" i="8"/>
  <c r="R1163" i="8" s="1"/>
  <c r="T1163" i="8" s="1"/>
  <c r="W19" i="8"/>
  <c r="P742" i="8"/>
  <c r="R742" i="8" s="1"/>
  <c r="T742" i="8" s="1"/>
  <c r="P1001" i="8"/>
  <c r="R1001" i="8" s="1"/>
  <c r="T1001" i="8" s="1"/>
  <c r="P1173" i="8"/>
  <c r="R1173" i="8" s="1"/>
  <c r="T1173" i="8" s="1"/>
  <c r="P885" i="8"/>
  <c r="P794" i="8"/>
  <c r="R794" i="8" s="1"/>
  <c r="T794" i="8" s="1"/>
  <c r="P901" i="8"/>
  <c r="R901" i="8" s="1"/>
  <c r="T901" i="8" s="1"/>
  <c r="P641" i="8"/>
  <c r="AC641" i="8" s="1"/>
  <c r="P1037" i="8"/>
  <c r="R1037" i="8" s="1"/>
  <c r="T1037" i="8" s="1"/>
  <c r="P823" i="8"/>
  <c r="R823" i="8" s="1"/>
  <c r="T823" i="8" s="1"/>
  <c r="P1049" i="8"/>
  <c r="R1049" i="8" s="1"/>
  <c r="T1049" i="8" s="1"/>
  <c r="P1007" i="8"/>
  <c r="R1007" i="8" s="1"/>
  <c r="T1007" i="8" s="1"/>
  <c r="P940" i="8"/>
  <c r="R940" i="8" s="1"/>
  <c r="T940" i="8" s="1"/>
  <c r="P683" i="8"/>
  <c r="P238" i="8"/>
  <c r="R238" i="8" s="1"/>
  <c r="T238" i="8" s="1"/>
  <c r="P893" i="8"/>
  <c r="R893" i="8" s="1"/>
  <c r="T893" i="8" s="1"/>
  <c r="P206" i="8"/>
  <c r="P277" i="8"/>
  <c r="R277" i="8" s="1"/>
  <c r="T277" i="8" s="1"/>
  <c r="P747" i="8"/>
  <c r="R747" i="8" s="1"/>
  <c r="T747" i="8" s="1"/>
  <c r="P443" i="8"/>
  <c r="P690" i="8"/>
  <c r="P1174" i="8"/>
  <c r="P660" i="8"/>
  <c r="P949" i="8"/>
  <c r="R949" i="8" s="1"/>
  <c r="T949" i="8" s="1"/>
  <c r="P172" i="8"/>
  <c r="P213" i="8"/>
  <c r="AC213" i="8" s="1"/>
  <c r="P964" i="8"/>
  <c r="R964" i="8" s="1"/>
  <c r="T964" i="8" s="1"/>
  <c r="P644" i="8"/>
  <c r="P749" i="8"/>
  <c r="R749" i="8" s="1"/>
  <c r="T749" i="8" s="1"/>
  <c r="P765" i="8"/>
  <c r="R765" i="8" s="1"/>
  <c r="T765" i="8" s="1"/>
  <c r="P928" i="8"/>
  <c r="R928" i="8" s="1"/>
  <c r="T928" i="8" s="1"/>
  <c r="P992" i="8"/>
  <c r="R992" i="8" s="1"/>
  <c r="T992" i="8" s="1"/>
  <c r="P185" i="8"/>
  <c r="P40" i="8"/>
  <c r="R40" i="8" s="1"/>
  <c r="T40" i="8" s="1"/>
  <c r="P688" i="8"/>
  <c r="P886" i="8"/>
  <c r="R886" i="8" s="1"/>
  <c r="T886" i="8" s="1"/>
  <c r="P902" i="8"/>
  <c r="R902" i="8" s="1"/>
  <c r="T902" i="8" s="1"/>
  <c r="P189" i="8"/>
  <c r="P1102" i="8"/>
  <c r="R1102" i="8" s="1"/>
  <c r="T1102" i="8" s="1"/>
  <c r="P211" i="8"/>
  <c r="P652" i="8"/>
  <c r="P745" i="8"/>
  <c r="R745" i="8" s="1"/>
  <c r="T745" i="8" s="1"/>
  <c r="P826" i="8"/>
  <c r="R826" i="8" s="1"/>
  <c r="T826" i="8" s="1"/>
  <c r="P196" i="8"/>
  <c r="P263" i="8"/>
  <c r="P348" i="8"/>
  <c r="P48" i="8"/>
  <c r="W7" i="8"/>
  <c r="P839" i="8"/>
  <c r="R839" i="8" s="1"/>
  <c r="T839" i="8" s="1"/>
  <c r="P173" i="8"/>
  <c r="R173" i="8" s="1"/>
  <c r="T173" i="8" s="1"/>
  <c r="P178" i="8"/>
  <c r="P197" i="8"/>
  <c r="P121" i="8"/>
  <c r="P386" i="8"/>
  <c r="P144" i="8"/>
  <c r="AC144" i="8" s="1"/>
  <c r="P922" i="8"/>
  <c r="R922" i="8" s="1"/>
  <c r="T922" i="8" s="1"/>
  <c r="W13" i="8"/>
  <c r="P132" i="8"/>
  <c r="P51" i="8"/>
  <c r="P1004" i="8"/>
  <c r="R1004" i="8" s="1"/>
  <c r="T1004" i="8" s="1"/>
  <c r="P695" i="8"/>
  <c r="P906" i="8"/>
  <c r="R906" i="8" s="1"/>
  <c r="T906" i="8" s="1"/>
  <c r="P711" i="8"/>
  <c r="AC711" i="8" s="1"/>
  <c r="P215" i="8"/>
  <c r="AC215" i="8" s="1"/>
  <c r="P930" i="8"/>
  <c r="R930" i="8" s="1"/>
  <c r="T930" i="8" s="1"/>
  <c r="P43" i="8"/>
  <c r="P389" i="8"/>
  <c r="P269" i="8"/>
  <c r="P950" i="8"/>
  <c r="R950" i="8" s="1"/>
  <c r="T950" i="8" s="1"/>
  <c r="P969" i="8"/>
  <c r="R969" i="8" s="1"/>
  <c r="T969" i="8" s="1"/>
  <c r="P1017" i="8"/>
  <c r="P911" i="8"/>
  <c r="R911" i="8" s="1"/>
  <c r="T911" i="8" s="1"/>
  <c r="P713" i="8"/>
  <c r="AC713" i="8" s="1"/>
  <c r="P784" i="8"/>
  <c r="R784" i="8" s="1"/>
  <c r="T784" i="8" s="1"/>
  <c r="P740" i="8"/>
  <c r="R740" i="8" s="1"/>
  <c r="T740" i="8" s="1"/>
  <c r="P987" i="8"/>
  <c r="R987" i="8" s="1"/>
  <c r="T987" i="8" s="1"/>
  <c r="P788" i="8"/>
  <c r="R788" i="8" s="1"/>
  <c r="T788" i="8" s="1"/>
  <c r="P657" i="8"/>
  <c r="AC657" i="8" s="1"/>
  <c r="P956" i="8"/>
  <c r="R956" i="8" s="1"/>
  <c r="T956" i="8" s="1"/>
  <c r="P768" i="8"/>
  <c r="R768" i="8" s="1"/>
  <c r="T768" i="8" s="1"/>
  <c r="P849" i="8"/>
  <c r="R849" i="8" s="1"/>
  <c r="T849" i="8" s="1"/>
  <c r="P736" i="8"/>
  <c r="R736" i="8" s="1"/>
  <c r="T736" i="8" s="1"/>
  <c r="P1003" i="8"/>
  <c r="R1003" i="8" s="1"/>
  <c r="T1003" i="8" s="1"/>
  <c r="P903" i="8"/>
  <c r="R903" i="8" s="1"/>
  <c r="T903" i="8" s="1"/>
  <c r="P1020" i="8"/>
  <c r="R1020" i="8" s="1"/>
  <c r="T1020" i="8" s="1"/>
  <c r="P993" i="8"/>
  <c r="R993" i="8" s="1"/>
  <c r="T993" i="8" s="1"/>
  <c r="P869" i="8"/>
  <c r="R869" i="8" s="1"/>
  <c r="T869" i="8" s="1"/>
  <c r="AT489" i="8"/>
  <c r="AS489" i="8"/>
  <c r="AR489" i="8" s="1"/>
  <c r="AQ489" i="8" s="1"/>
  <c r="AP489" i="8"/>
  <c r="AO489" i="8" s="1"/>
  <c r="AN489" i="8" s="1"/>
  <c r="AM489" i="8" s="1"/>
  <c r="AL489" i="8" s="1"/>
  <c r="I403" i="8"/>
  <c r="AT370" i="8"/>
  <c r="AS370" i="8"/>
  <c r="AR370" i="8"/>
  <c r="AQ370" i="8" s="1"/>
  <c r="AP370" i="8" s="1"/>
  <c r="AO370" i="8" s="1"/>
  <c r="AN370" i="8" s="1"/>
  <c r="AM370" i="8" s="1"/>
  <c r="AL370" i="8" s="1"/>
  <c r="I413" i="8"/>
  <c r="I387" i="8"/>
  <c r="I259" i="8"/>
  <c r="AT115" i="8"/>
  <c r="I112" i="8"/>
  <c r="AT159" i="8"/>
  <c r="AS159" i="8"/>
  <c r="AR159" i="8"/>
  <c r="AQ159" i="8" s="1"/>
  <c r="AP159" i="8"/>
  <c r="AO159" i="8" s="1"/>
  <c r="AN159" i="8" s="1"/>
  <c r="AM159" i="8" s="1"/>
  <c r="AL159" i="8" s="1"/>
  <c r="AT111" i="8"/>
  <c r="AS111" i="8"/>
  <c r="AR111" i="8" s="1"/>
  <c r="AQ111" i="8"/>
  <c r="AP111" i="8" s="1"/>
  <c r="AO111" i="8" s="1"/>
  <c r="AN111" i="8" s="1"/>
  <c r="AM111" i="8" s="1"/>
  <c r="AL111" i="8" s="1"/>
  <c r="K476" i="8"/>
  <c r="I117" i="8"/>
  <c r="AT108" i="8"/>
  <c r="AS108" i="8"/>
  <c r="AR108" i="8" s="1"/>
  <c r="AQ108" i="8" s="1"/>
  <c r="AP108" i="8" s="1"/>
  <c r="AO108" i="8" s="1"/>
  <c r="AN108" i="8" s="1"/>
  <c r="AM108" i="8" s="1"/>
  <c r="AL108" i="8" s="1"/>
  <c r="AT402" i="8"/>
  <c r="AS402" i="8"/>
  <c r="AR402" i="8" s="1"/>
  <c r="AQ402" i="8" s="1"/>
  <c r="AP402" i="8"/>
  <c r="AO402" i="8" s="1"/>
  <c r="AN402" i="8"/>
  <c r="AM402" i="8"/>
  <c r="AL402" i="8" s="1"/>
  <c r="AK402" i="8" s="1"/>
  <c r="AT248" i="8"/>
  <c r="AS248" i="8" s="1"/>
  <c r="AR248" i="8" s="1"/>
  <c r="AQ248" i="8" s="1"/>
  <c r="AP248" i="8" s="1"/>
  <c r="AO248" i="8" s="1"/>
  <c r="AN248" i="8" s="1"/>
  <c r="AM248" i="8" s="1"/>
  <c r="AL248" i="8" s="1"/>
  <c r="I301" i="8"/>
  <c r="I136" i="8"/>
  <c r="AT451" i="8"/>
  <c r="AS451" i="8" s="1"/>
  <c r="AR451" i="8" s="1"/>
  <c r="AQ451" i="8" s="1"/>
  <c r="AP451" i="8" s="1"/>
  <c r="AO451" i="8" s="1"/>
  <c r="AN451" i="8" s="1"/>
  <c r="AM451" i="8" s="1"/>
  <c r="AL451" i="8" s="1"/>
  <c r="AT424" i="8"/>
  <c r="AS424" i="8"/>
  <c r="AR424" i="8" s="1"/>
  <c r="AQ424" i="8" s="1"/>
  <c r="AP424" i="8" s="1"/>
  <c r="AO424" i="8" s="1"/>
  <c r="AN424" i="8"/>
  <c r="AM424" i="8" s="1"/>
  <c r="AL424" i="8"/>
  <c r="K474" i="8"/>
  <c r="AT423" i="8"/>
  <c r="AS423" i="8" s="1"/>
  <c r="AR423" i="8" s="1"/>
  <c r="AQ423" i="8"/>
  <c r="AP423" i="8" s="1"/>
  <c r="AO423" i="8" s="1"/>
  <c r="AN423" i="8" s="1"/>
  <c r="AM423" i="8" s="1"/>
  <c r="AL423" i="8" s="1"/>
  <c r="J86" i="6"/>
  <c r="AD86" i="6"/>
  <c r="AT466" i="8"/>
  <c r="AS466" i="8"/>
  <c r="AR466" i="8" s="1"/>
  <c r="AQ466" i="8" s="1"/>
  <c r="AP466" i="8" s="1"/>
  <c r="AO466" i="8" s="1"/>
  <c r="AN466" i="8" s="1"/>
  <c r="AM466" i="8" s="1"/>
  <c r="AL466" i="8" s="1"/>
  <c r="BK23" i="14"/>
  <c r="BJ23" i="14"/>
  <c r="BI23" i="14"/>
  <c r="BH23" i="14"/>
  <c r="BG23" i="14"/>
  <c r="BF23" i="14"/>
  <c r="BE23" i="14"/>
  <c r="BD23" i="14"/>
  <c r="BC23" i="14"/>
  <c r="K461" i="8"/>
  <c r="AA40" i="6"/>
  <c r="K468" i="8"/>
  <c r="N48" i="6"/>
  <c r="J48" i="6"/>
  <c r="AZ29" i="11"/>
  <c r="AZ61" i="11"/>
  <c r="AZ93" i="11"/>
  <c r="AZ125" i="11"/>
  <c r="AZ157" i="11"/>
  <c r="AZ189" i="11"/>
  <c r="AZ221" i="11"/>
  <c r="AZ44" i="11"/>
  <c r="AZ87" i="11"/>
  <c r="AZ130" i="11"/>
  <c r="AZ172" i="11"/>
  <c r="AZ215" i="11"/>
  <c r="BQ6" i="11"/>
  <c r="AZ51" i="11"/>
  <c r="AZ94" i="11"/>
  <c r="AZ136" i="11"/>
  <c r="AZ179" i="11"/>
  <c r="AZ222" i="11"/>
  <c r="AZ27" i="11"/>
  <c r="AZ70" i="11"/>
  <c r="AZ112" i="11"/>
  <c r="AZ155" i="11"/>
  <c r="BQ20" i="11"/>
  <c r="BQ36" i="11"/>
  <c r="BQ52" i="11"/>
  <c r="AZ159" i="11"/>
  <c r="AZ42" i="11"/>
  <c r="AZ207" i="11"/>
  <c r="AZ100" i="11"/>
  <c r="AZ74" i="11"/>
  <c r="BQ19" i="11"/>
  <c r="BQ35" i="11"/>
  <c r="BQ51" i="11"/>
  <c r="AZ33" i="11"/>
  <c r="AZ65" i="11"/>
  <c r="AZ97" i="11"/>
  <c r="AZ129" i="11"/>
  <c r="AZ161" i="11"/>
  <c r="AZ193" i="11"/>
  <c r="AZ225" i="11"/>
  <c r="AZ50" i="11"/>
  <c r="AZ92" i="11"/>
  <c r="AZ135" i="11"/>
  <c r="AZ220" i="11"/>
  <c r="BQ7" i="11"/>
  <c r="AZ56" i="11"/>
  <c r="AZ99" i="11"/>
  <c r="AZ142" i="11"/>
  <c r="AZ184" i="11"/>
  <c r="AZ227" i="11"/>
  <c r="AZ32" i="11"/>
  <c r="AZ75" i="11"/>
  <c r="AZ160" i="11"/>
  <c r="AZ203" i="11"/>
  <c r="BQ22" i="11"/>
  <c r="BQ38" i="11"/>
  <c r="BQ2" i="11"/>
  <c r="AZ186" i="11"/>
  <c r="AZ52" i="11"/>
  <c r="AZ234" i="11"/>
  <c r="AZ127" i="11"/>
  <c r="AZ84" i="11"/>
  <c r="BQ21" i="11"/>
  <c r="BQ37" i="11"/>
  <c r="BQ54" i="11"/>
  <c r="AZ37" i="11"/>
  <c r="AZ69" i="11"/>
  <c r="AZ101" i="11"/>
  <c r="AZ133" i="11"/>
  <c r="AZ165" i="11"/>
  <c r="AZ197" i="11"/>
  <c r="AZ229" i="11"/>
  <c r="AZ55" i="11"/>
  <c r="AZ98" i="11"/>
  <c r="AZ140" i="11"/>
  <c r="AZ183" i="11"/>
  <c r="AZ226" i="11"/>
  <c r="BQ8" i="11"/>
  <c r="AZ62" i="11"/>
  <c r="AZ104" i="11"/>
  <c r="AZ147" i="11"/>
  <c r="AZ190" i="11"/>
  <c r="AZ232" i="11"/>
  <c r="AZ38" i="11"/>
  <c r="AZ80" i="11"/>
  <c r="AZ123" i="11"/>
  <c r="AZ166" i="11"/>
  <c r="AZ208" i="11"/>
  <c r="BQ24" i="11"/>
  <c r="BQ40" i="11"/>
  <c r="AZ31" i="11"/>
  <c r="AZ196" i="11"/>
  <c r="AZ79" i="11"/>
  <c r="BQ15" i="11"/>
  <c r="AZ154" i="11"/>
  <c r="AZ111" i="11"/>
  <c r="BQ23" i="11"/>
  <c r="BQ39" i="11"/>
  <c r="BQ17" i="11"/>
  <c r="AZ41" i="11"/>
  <c r="AZ73" i="11"/>
  <c r="AZ105" i="11"/>
  <c r="AZ137" i="11"/>
  <c r="AZ169" i="11"/>
  <c r="AZ201" i="11"/>
  <c r="AZ233" i="11"/>
  <c r="AZ60" i="11"/>
  <c r="AZ103" i="11"/>
  <c r="AZ146" i="11"/>
  <c r="AZ188" i="11"/>
  <c r="AZ231" i="11"/>
  <c r="AZ24" i="11"/>
  <c r="AZ67" i="11"/>
  <c r="AZ110" i="11"/>
  <c r="AZ152" i="11"/>
  <c r="AZ195" i="11"/>
  <c r="BQ12" i="11"/>
  <c r="AZ43" i="11"/>
  <c r="AZ86" i="11"/>
  <c r="AZ128" i="11"/>
  <c r="AZ171" i="11"/>
  <c r="AZ214" i="11"/>
  <c r="BQ26" i="11"/>
  <c r="BQ42" i="11"/>
  <c r="AZ58" i="11"/>
  <c r="AZ223" i="11"/>
  <c r="AZ106" i="11"/>
  <c r="BQ16" i="11"/>
  <c r="AZ164" i="11"/>
  <c r="AZ138" i="11"/>
  <c r="BQ25" i="11"/>
  <c r="BQ41" i="11"/>
  <c r="AZ45" i="11"/>
  <c r="AZ77" i="11"/>
  <c r="AZ109" i="11"/>
  <c r="AZ141" i="11"/>
  <c r="AZ173" i="11"/>
  <c r="AZ205" i="11"/>
  <c r="AZ23" i="11"/>
  <c r="AZ66" i="11"/>
  <c r="AZ108" i="11"/>
  <c r="AZ151" i="11"/>
  <c r="AZ194" i="11"/>
  <c r="AZ236" i="11"/>
  <c r="AZ30" i="11"/>
  <c r="AZ72" i="11"/>
  <c r="AZ115" i="11"/>
  <c r="AZ158" i="11"/>
  <c r="AZ200" i="11"/>
  <c r="BQ13" i="11"/>
  <c r="AZ48" i="11"/>
  <c r="AZ91" i="11"/>
  <c r="AZ134" i="11"/>
  <c r="AZ176" i="11"/>
  <c r="AZ219" i="11"/>
  <c r="BQ28" i="11"/>
  <c r="BQ44" i="11"/>
  <c r="AZ68" i="11"/>
  <c r="BQ14" i="11"/>
  <c r="AZ116" i="11"/>
  <c r="AZ26" i="11"/>
  <c r="AZ191" i="11"/>
  <c r="AZ148" i="11"/>
  <c r="BQ27" i="11"/>
  <c r="BQ43" i="11"/>
  <c r="AZ25" i="11"/>
  <c r="AZ117" i="11"/>
  <c r="AZ209" i="11"/>
  <c r="AZ82" i="11"/>
  <c r="AZ204" i="11"/>
  <c r="AZ78" i="11"/>
  <c r="AZ174" i="11"/>
  <c r="AZ59" i="11"/>
  <c r="AZ182" i="11"/>
  <c r="BQ34" i="11"/>
  <c r="BQ53" i="11"/>
  <c r="BQ33" i="11"/>
  <c r="AZ49" i="11"/>
  <c r="AZ121" i="11"/>
  <c r="AZ213" i="11"/>
  <c r="AZ114" i="11"/>
  <c r="AZ210" i="11"/>
  <c r="AZ83" i="11"/>
  <c r="AZ206" i="11"/>
  <c r="AZ64" i="11"/>
  <c r="AZ187" i="11"/>
  <c r="BQ46" i="11"/>
  <c r="BQ3" i="11"/>
  <c r="AZ228" i="11"/>
  <c r="BQ45" i="11"/>
  <c r="AZ57" i="11"/>
  <c r="AZ149" i="11"/>
  <c r="AZ28" i="11"/>
  <c r="AZ124" i="11"/>
  <c r="BQ4" i="11"/>
  <c r="AZ120" i="11"/>
  <c r="AZ216" i="11"/>
  <c r="AZ102" i="11"/>
  <c r="AZ224" i="11"/>
  <c r="BQ50" i="11"/>
  <c r="AZ170" i="11"/>
  <c r="AZ175" i="11"/>
  <c r="BQ49" i="11"/>
  <c r="AZ81" i="11"/>
  <c r="AZ153" i="11"/>
  <c r="AZ34" i="11"/>
  <c r="AZ156" i="11"/>
  <c r="BQ5" i="11"/>
  <c r="AZ126" i="11"/>
  <c r="BQ9" i="11"/>
  <c r="AZ107" i="11"/>
  <c r="AZ230" i="11"/>
  <c r="AZ95" i="11"/>
  <c r="AZ180" i="11"/>
  <c r="AZ202" i="11"/>
  <c r="AZ85" i="11"/>
  <c r="AZ177" i="11"/>
  <c r="AZ39" i="11"/>
  <c r="AZ35" i="11"/>
  <c r="AZ131" i="11"/>
  <c r="BQ10" i="11"/>
  <c r="AZ235" i="11"/>
  <c r="AZ122" i="11"/>
  <c r="AZ36" i="11"/>
  <c r="AZ212" i="11"/>
  <c r="AZ89" i="11"/>
  <c r="AZ181" i="11"/>
  <c r="AZ71" i="11"/>
  <c r="AZ167" i="11"/>
  <c r="AZ40" i="11"/>
  <c r="AZ163" i="11"/>
  <c r="AZ22" i="11"/>
  <c r="AZ144" i="11"/>
  <c r="BQ30" i="11"/>
  <c r="AZ132" i="11"/>
  <c r="BQ29" i="11"/>
  <c r="AZ185" i="11"/>
  <c r="AZ168" i="11"/>
  <c r="BQ18" i="11"/>
  <c r="AZ217" i="11"/>
  <c r="AZ211" i="11"/>
  <c r="AZ143" i="11"/>
  <c r="AZ21" i="11"/>
  <c r="AZ199" i="11"/>
  <c r="AZ150" i="11"/>
  <c r="BQ31" i="11"/>
  <c r="AZ53" i="11"/>
  <c r="BQ11" i="11"/>
  <c r="AZ192" i="11"/>
  <c r="BQ47" i="11"/>
  <c r="AZ113" i="11"/>
  <c r="AZ46" i="11"/>
  <c r="BQ32" i="11"/>
  <c r="AZ96" i="11"/>
  <c r="BQ48" i="11"/>
  <c r="AZ90" i="11"/>
  <c r="AZ145" i="11"/>
  <c r="AZ47" i="11"/>
  <c r="AZ76" i="11"/>
  <c r="AZ119" i="11"/>
  <c r="AZ88" i="11"/>
  <c r="AZ54" i="11"/>
  <c r="BA16" i="8"/>
  <c r="BB16" i="8"/>
  <c r="K232" i="11"/>
  <c r="G149" i="5"/>
  <c r="U149" i="5"/>
  <c r="G32" i="5"/>
  <c r="U32" i="5"/>
  <c r="G150" i="5"/>
  <c r="U150" i="5"/>
  <c r="J120" i="11"/>
  <c r="BB30" i="8"/>
  <c r="H443" i="4"/>
  <c r="G443" i="4"/>
  <c r="G528" i="4"/>
  <c r="G622" i="4"/>
  <c r="W872" i="1"/>
  <c r="AH71" i="14"/>
  <c r="AZ12" i="14"/>
  <c r="AX12" i="14"/>
  <c r="AZ33" i="14"/>
  <c r="AX33" i="14"/>
  <c r="AZ13" i="14"/>
  <c r="AX13" i="14"/>
  <c r="AH223" i="14"/>
  <c r="AD192" i="14"/>
  <c r="AA192" i="14"/>
  <c r="AH104" i="14"/>
  <c r="AD168" i="14"/>
  <c r="AA168" i="14"/>
  <c r="AB90" i="14"/>
  <c r="N49" i="5"/>
  <c r="AA43" i="14"/>
  <c r="AA53" i="14"/>
  <c r="AD53" i="14"/>
  <c r="AD131" i="14"/>
  <c r="AA131" i="14"/>
  <c r="AB193" i="14"/>
  <c r="N61" i="5"/>
  <c r="I170" i="5"/>
  <c r="AZ41" i="6"/>
  <c r="AX41" i="6"/>
  <c r="I164" i="5"/>
  <c r="AH147" i="14"/>
  <c r="AZ38" i="6"/>
  <c r="AX38" i="6"/>
  <c r="AA96" i="6"/>
  <c r="AD96" i="6"/>
  <c r="AH84" i="6"/>
  <c r="AA66" i="6"/>
  <c r="AD66" i="6"/>
  <c r="AZ7" i="6"/>
  <c r="AX7" i="6"/>
  <c r="AH98" i="6"/>
  <c r="AH85" i="6"/>
  <c r="AZ13" i="6"/>
  <c r="AX13" i="6"/>
  <c r="AH67" i="6"/>
  <c r="AD67" i="6"/>
  <c r="AH107" i="6"/>
  <c r="AZ2" i="6"/>
  <c r="AX2" i="6"/>
  <c r="AZ28" i="6"/>
  <c r="AX28" i="6"/>
  <c r="AH92" i="6"/>
  <c r="J63" i="11"/>
  <c r="AH50" i="6"/>
  <c r="AH48" i="6"/>
  <c r="AD93" i="6"/>
  <c r="AA93" i="6"/>
  <c r="AZ40" i="6"/>
  <c r="AX40" i="6"/>
  <c r="AZ118" i="11"/>
  <c r="AZ218" i="11"/>
  <c r="AH35" i="6"/>
  <c r="AT394" i="8"/>
  <c r="AT312" i="8"/>
  <c r="AS312" i="8" s="1"/>
  <c r="AR312" i="8" s="1"/>
  <c r="AQ312" i="8" s="1"/>
  <c r="AP312" i="8" s="1"/>
  <c r="AO312" i="8" s="1"/>
  <c r="AN312" i="8" s="1"/>
  <c r="AM312" i="8" s="1"/>
  <c r="AL312" i="8" s="1"/>
  <c r="AT287" i="8"/>
  <c r="AS287" i="8"/>
  <c r="AR287" i="8" s="1"/>
  <c r="AQ287" i="8"/>
  <c r="AP287" i="8"/>
  <c r="AO287" i="8" s="1"/>
  <c r="AN287" i="8"/>
  <c r="AM287" i="8" s="1"/>
  <c r="AL287" i="8" s="1"/>
  <c r="I256" i="8"/>
  <c r="AT251" i="8"/>
  <c r="AS251" i="8"/>
  <c r="AR251" i="8"/>
  <c r="AQ251" i="8" s="1"/>
  <c r="AP251" i="8" s="1"/>
  <c r="AO251" i="8"/>
  <c r="AN251" i="8" s="1"/>
  <c r="AM251" i="8" s="1"/>
  <c r="AL251" i="8" s="1"/>
  <c r="AJ251" i="8" s="1"/>
  <c r="AT138" i="8"/>
  <c r="AS138" i="8" s="1"/>
  <c r="AR138" i="8" s="1"/>
  <c r="AQ138" i="8" s="1"/>
  <c r="AP138" i="8" s="1"/>
  <c r="AO138" i="8" s="1"/>
  <c r="AN138" i="8" s="1"/>
  <c r="AM138" i="8" s="1"/>
  <c r="AL138" i="8" s="1"/>
  <c r="I108" i="8"/>
  <c r="I84" i="8"/>
  <c r="I91" i="8"/>
  <c r="AT447" i="8"/>
  <c r="AS447" i="8" s="1"/>
  <c r="AR447" i="8"/>
  <c r="AQ447" i="8" s="1"/>
  <c r="AP447" i="8" s="1"/>
  <c r="AO447" i="8" s="1"/>
  <c r="AN447" i="8" s="1"/>
  <c r="AM447" i="8"/>
  <c r="AL447" i="8"/>
  <c r="AK447" i="8" s="1"/>
  <c r="G189" i="5"/>
  <c r="U189" i="5"/>
  <c r="I163" i="7"/>
  <c r="AA22" i="14"/>
  <c r="AD22" i="14"/>
  <c r="AA139" i="14"/>
  <c r="AD139" i="14"/>
  <c r="AA25" i="14"/>
  <c r="AD25" i="14"/>
  <c r="AB96" i="14"/>
  <c r="N144" i="5"/>
  <c r="AA64" i="6"/>
  <c r="AD64" i="6"/>
  <c r="AA100" i="6"/>
  <c r="AD100" i="6"/>
  <c r="AA72" i="14"/>
  <c r="AD72" i="14"/>
  <c r="AT485" i="8"/>
  <c r="AS485" i="8" s="1"/>
  <c r="AR485" i="8" s="1"/>
  <c r="AQ485" i="8" s="1"/>
  <c r="AP485" i="8" s="1"/>
  <c r="AO485" i="8"/>
  <c r="AN485" i="8" s="1"/>
  <c r="AM485" i="8" s="1"/>
  <c r="AL485" i="8" s="1"/>
  <c r="AT336" i="8"/>
  <c r="AS336" i="8"/>
  <c r="AR336" i="8" s="1"/>
  <c r="AQ336" i="8" s="1"/>
  <c r="AP336" i="8" s="1"/>
  <c r="AO336" i="8" s="1"/>
  <c r="AN336" i="8" s="1"/>
  <c r="AM336" i="8"/>
  <c r="AL336" i="8"/>
  <c r="AJ336" i="8" s="1"/>
  <c r="AT335" i="8"/>
  <c r="AS335" i="8" s="1"/>
  <c r="AR335" i="8" s="1"/>
  <c r="I267" i="8"/>
  <c r="AT232" i="8"/>
  <c r="AS232" i="8"/>
  <c r="AR232" i="8" s="1"/>
  <c r="AQ232" i="8" s="1"/>
  <c r="AP232" i="8" s="1"/>
  <c r="AO232" i="8" s="1"/>
  <c r="AN232" i="8" s="1"/>
  <c r="AM232" i="8" s="1"/>
  <c r="AL232" i="8" s="1"/>
  <c r="AT137" i="8"/>
  <c r="AS137" i="8"/>
  <c r="AR137" i="8" s="1"/>
  <c r="AT101" i="8"/>
  <c r="AS101" i="8" s="1"/>
  <c r="AR101" i="8" s="1"/>
  <c r="AQ101" i="8" s="1"/>
  <c r="AP101" i="8" s="1"/>
  <c r="AO101" i="8" s="1"/>
  <c r="AN101" i="8" s="1"/>
  <c r="AM101" i="8" s="1"/>
  <c r="AL101" i="8" s="1"/>
  <c r="AT365" i="8"/>
  <c r="AS365" i="8" s="1"/>
  <c r="I86" i="8"/>
  <c r="I73" i="8"/>
  <c r="K451" i="8"/>
  <c r="K437" i="8"/>
  <c r="K424" i="8"/>
  <c r="AT408" i="8"/>
  <c r="AS408" i="8" s="1"/>
  <c r="AR408" i="8" s="1"/>
  <c r="AQ408" i="8" s="1"/>
  <c r="AP408" i="8" s="1"/>
  <c r="AO408" i="8" s="1"/>
  <c r="AN408" i="8" s="1"/>
  <c r="AM408" i="8" s="1"/>
  <c r="AL408" i="8" s="1"/>
  <c r="AT392" i="8"/>
  <c r="AS392" i="8"/>
  <c r="AR392" i="8" s="1"/>
  <c r="AQ392" i="8" s="1"/>
  <c r="AP392" i="8" s="1"/>
  <c r="AO392" i="8" s="1"/>
  <c r="AN392" i="8" s="1"/>
  <c r="AM392" i="8" s="1"/>
  <c r="AL392" i="8" s="1"/>
  <c r="AK392" i="8" s="1"/>
  <c r="AA86" i="6"/>
  <c r="AT471" i="8"/>
  <c r="AS471" i="8"/>
  <c r="AR471" i="8" s="1"/>
  <c r="AQ471" i="8" s="1"/>
  <c r="AP471" i="8" s="1"/>
  <c r="AO471" i="8" s="1"/>
  <c r="AN471" i="8" s="1"/>
  <c r="AM471" i="8" s="1"/>
  <c r="AL471" i="8" s="1"/>
  <c r="K470" i="8"/>
  <c r="K444" i="8"/>
  <c r="J53" i="6"/>
  <c r="N53" i="6"/>
  <c r="AD53" i="6"/>
  <c r="AT468" i="8"/>
  <c r="AS468" i="8" s="1"/>
  <c r="AR468" i="8"/>
  <c r="AQ468" i="8"/>
  <c r="AP468" i="8" s="1"/>
  <c r="AO468" i="8" s="1"/>
  <c r="AN468" i="8" s="1"/>
  <c r="AM468" i="8" s="1"/>
  <c r="AL468" i="8" s="1"/>
  <c r="N104" i="10"/>
  <c r="I28" i="11"/>
  <c r="J88" i="11"/>
  <c r="U87" i="5"/>
  <c r="G87" i="5"/>
  <c r="G23" i="5"/>
  <c r="U23" i="5"/>
  <c r="G120" i="5"/>
  <c r="U120" i="5"/>
  <c r="J136" i="11"/>
  <c r="G615" i="4"/>
  <c r="G464" i="4"/>
  <c r="H471" i="4"/>
  <c r="G471" i="4"/>
  <c r="N54" i="7"/>
  <c r="T179" i="7"/>
  <c r="V179" i="7" s="1"/>
  <c r="AD181" i="14"/>
  <c r="AA181" i="14"/>
  <c r="AH30" i="14"/>
  <c r="AD207" i="14"/>
  <c r="AA207" i="14"/>
  <c r="AD112" i="14"/>
  <c r="AA112" i="14"/>
  <c r="AB142" i="14"/>
  <c r="AD145" i="14"/>
  <c r="AA145" i="14"/>
  <c r="AD101" i="14"/>
  <c r="AA101" i="14"/>
  <c r="AA148" i="14"/>
  <c r="AD148" i="14"/>
  <c r="N116" i="5"/>
  <c r="AK117" i="6"/>
  <c r="AI117" i="6"/>
  <c r="AJ117" i="6"/>
  <c r="AB67" i="14"/>
  <c r="AB32" i="14"/>
  <c r="I199" i="5"/>
  <c r="N142" i="5"/>
  <c r="AH62" i="6"/>
  <c r="AD83" i="14"/>
  <c r="AA83" i="14"/>
  <c r="AD95" i="6"/>
  <c r="AA95" i="6"/>
  <c r="AD57" i="6"/>
  <c r="AA57" i="6"/>
  <c r="AD41" i="6"/>
  <c r="AA41" i="6"/>
  <c r="AH97" i="6"/>
  <c r="AH108" i="6"/>
  <c r="AH56" i="6"/>
  <c r="AZ32" i="6"/>
  <c r="AX32" i="6"/>
  <c r="AT498" i="8"/>
  <c r="AS498" i="8"/>
  <c r="AR498" i="8" s="1"/>
  <c r="AQ498" i="8" s="1"/>
  <c r="AP498" i="8" s="1"/>
  <c r="AO498" i="8" s="1"/>
  <c r="AN498" i="8" s="1"/>
  <c r="AM498" i="8" s="1"/>
  <c r="AL498" i="8" s="1"/>
  <c r="AT317" i="8"/>
  <c r="AS317" i="8"/>
  <c r="AR317" i="8" s="1"/>
  <c r="AQ317" i="8" s="1"/>
  <c r="AP317" i="8" s="1"/>
  <c r="AO317" i="8" s="1"/>
  <c r="AN317" i="8" s="1"/>
  <c r="AM317" i="8" s="1"/>
  <c r="AL317" i="8" s="1"/>
  <c r="I77" i="8"/>
  <c r="AT452" i="8"/>
  <c r="AS452" i="8"/>
  <c r="AR452" i="8" s="1"/>
  <c r="AQ452" i="8" s="1"/>
  <c r="AP452" i="8" s="1"/>
  <c r="AO452" i="8" s="1"/>
  <c r="AN452" i="8" s="1"/>
  <c r="AM452" i="8" s="1"/>
  <c r="AL452" i="8" s="1"/>
  <c r="AB167" i="14"/>
  <c r="BB4" i="6"/>
  <c r="BA4" i="6"/>
  <c r="I65" i="5"/>
  <c r="I195" i="5"/>
  <c r="AD88" i="6"/>
  <c r="AA88" i="6"/>
  <c r="AA87" i="6"/>
  <c r="AD87" i="6"/>
  <c r="K483" i="8"/>
  <c r="AT413" i="8"/>
  <c r="AS413" i="8" s="1"/>
  <c r="AR413" i="8" s="1"/>
  <c r="AQ413" i="8" s="1"/>
  <c r="AP413" i="8" s="1"/>
  <c r="AO413" i="8" s="1"/>
  <c r="AN413" i="8" s="1"/>
  <c r="AM413" i="8" s="1"/>
  <c r="AL413" i="8"/>
  <c r="AJ413" i="8" s="1"/>
  <c r="AT396" i="8"/>
  <c r="I246" i="8"/>
  <c r="AT140" i="8"/>
  <c r="AS140" i="8"/>
  <c r="AR140" i="8" s="1"/>
  <c r="AQ140" i="8" s="1"/>
  <c r="AP140" i="8" s="1"/>
  <c r="AO140" i="8" s="1"/>
  <c r="AN140" i="8" s="1"/>
  <c r="AM140" i="8" s="1"/>
  <c r="AL140" i="8" s="1"/>
  <c r="AT153" i="8"/>
  <c r="AS153" i="8" s="1"/>
  <c r="AR153" i="8" s="1"/>
  <c r="AQ153" i="8" s="1"/>
  <c r="AP153" i="8" s="1"/>
  <c r="AO153" i="8" s="1"/>
  <c r="AN153" i="8" s="1"/>
  <c r="AM153" i="8" s="1"/>
  <c r="AL153" i="8" s="1"/>
  <c r="AT488" i="8"/>
  <c r="AS488" i="8" s="1"/>
  <c r="AR488" i="8"/>
  <c r="AQ488" i="8" s="1"/>
  <c r="AP488" i="8" s="1"/>
  <c r="AO488" i="8" s="1"/>
  <c r="AN488" i="8" s="1"/>
  <c r="AM488" i="8" s="1"/>
  <c r="AL488" i="8" s="1"/>
  <c r="AI488" i="8" s="1"/>
  <c r="K491" i="8"/>
  <c r="K517" i="8"/>
  <c r="AT433" i="8"/>
  <c r="AS433" i="8" s="1"/>
  <c r="AR433" i="8" s="1"/>
  <c r="AQ433" i="8" s="1"/>
  <c r="AP433" i="8" s="1"/>
  <c r="AO433" i="8" s="1"/>
  <c r="AN433" i="8" s="1"/>
  <c r="AM433" i="8" s="1"/>
  <c r="AL433" i="8" s="1"/>
  <c r="AT366" i="8"/>
  <c r="AS366" i="8"/>
  <c r="AR366" i="8"/>
  <c r="AQ366" i="8" s="1"/>
  <c r="AP366" i="8" s="1"/>
  <c r="AO366" i="8" s="1"/>
  <c r="AN366" i="8" s="1"/>
  <c r="AM366" i="8" s="1"/>
  <c r="AL366" i="8" s="1"/>
  <c r="AI366" i="8" s="1"/>
  <c r="K485" i="8"/>
  <c r="AT357" i="8"/>
  <c r="AS357" i="8" s="1"/>
  <c r="AR357" i="8" s="1"/>
  <c r="AQ357" i="8" s="1"/>
  <c r="AP357" i="8" s="1"/>
  <c r="AO357" i="8" s="1"/>
  <c r="AN357" i="8" s="1"/>
  <c r="AM357" i="8"/>
  <c r="AL357" i="8" s="1"/>
  <c r="AT393" i="8"/>
  <c r="AS393" i="8" s="1"/>
  <c r="AR393" i="8" s="1"/>
  <c r="AQ393" i="8" s="1"/>
  <c r="AP393" i="8" s="1"/>
  <c r="AO393" i="8" s="1"/>
  <c r="AN393" i="8" s="1"/>
  <c r="AM393" i="8" s="1"/>
  <c r="AL393" i="8" s="1"/>
  <c r="AT330" i="8"/>
  <c r="AS330" i="8"/>
  <c r="AR330" i="8" s="1"/>
  <c r="AQ330" i="8" s="1"/>
  <c r="AP330" i="8" s="1"/>
  <c r="AO330" i="8" s="1"/>
  <c r="AN330" i="8"/>
  <c r="AM330" i="8" s="1"/>
  <c r="AL330" i="8" s="1"/>
  <c r="AJ330" i="8" s="1"/>
  <c r="AT318" i="8"/>
  <c r="AS318" i="8" s="1"/>
  <c r="AR318" i="8" s="1"/>
  <c r="AQ318" i="8" s="1"/>
  <c r="AP318" i="8" s="1"/>
  <c r="AO318" i="8" s="1"/>
  <c r="AN318" i="8" s="1"/>
  <c r="AM318" i="8" s="1"/>
  <c r="AL318" i="8" s="1"/>
  <c r="I326" i="8"/>
  <c r="I274" i="8"/>
  <c r="AT242" i="8"/>
  <c r="AS242" i="8"/>
  <c r="AR242" i="8"/>
  <c r="AQ242" i="8" s="1"/>
  <c r="AP242" i="8" s="1"/>
  <c r="AO242" i="8" s="1"/>
  <c r="AN242" i="8" s="1"/>
  <c r="AM242" i="8" s="1"/>
  <c r="AL242" i="8" s="1"/>
  <c r="AT220" i="8"/>
  <c r="AS220" i="8" s="1"/>
  <c r="AR220" i="8" s="1"/>
  <c r="AQ220" i="8" s="1"/>
  <c r="AP220" i="8" s="1"/>
  <c r="AO220" i="8" s="1"/>
  <c r="AN220" i="8" s="1"/>
  <c r="AM220" i="8" s="1"/>
  <c r="AL220" i="8" s="1"/>
  <c r="I223" i="8"/>
  <c r="AT171" i="8"/>
  <c r="AS171" i="8" s="1"/>
  <c r="AR171" i="8" s="1"/>
  <c r="AQ171" i="8" s="1"/>
  <c r="AP171" i="8" s="1"/>
  <c r="AO171" i="8" s="1"/>
  <c r="AN171" i="8" s="1"/>
  <c r="AM171" i="8" s="1"/>
  <c r="AL171" i="8" s="1"/>
  <c r="AT135" i="8"/>
  <c r="AS135" i="8"/>
  <c r="AR135" i="8" s="1"/>
  <c r="AQ135" i="8" s="1"/>
  <c r="AP135" i="8" s="1"/>
  <c r="AO135" i="8" s="1"/>
  <c r="AN135" i="8" s="1"/>
  <c r="AM135" i="8" s="1"/>
  <c r="AL135" i="8" s="1"/>
  <c r="AT103" i="8"/>
  <c r="AS103" i="8" s="1"/>
  <c r="AR103" i="8" s="1"/>
  <c r="AQ103" i="8" s="1"/>
  <c r="AP103" i="8"/>
  <c r="AO103" i="8" s="1"/>
  <c r="AN103" i="8" s="1"/>
  <c r="AM103" i="8" s="1"/>
  <c r="AL103" i="8" s="1"/>
  <c r="I159" i="8"/>
  <c r="K458" i="8"/>
  <c r="I153" i="8"/>
  <c r="AT139" i="8"/>
  <c r="AS139" i="8" s="1"/>
  <c r="AR139" i="8" s="1"/>
  <c r="AQ139" i="8" s="1"/>
  <c r="AP139" i="8" s="1"/>
  <c r="AO139" i="8" s="1"/>
  <c r="AN139" i="8" s="1"/>
  <c r="AM139" i="8" s="1"/>
  <c r="AL139" i="8" s="1"/>
  <c r="I113" i="8"/>
  <c r="AT84" i="8"/>
  <c r="AS84" i="8"/>
  <c r="AR84" i="8" s="1"/>
  <c r="AQ84" i="8" s="1"/>
  <c r="AP84" i="8" s="1"/>
  <c r="AO84" i="8" s="1"/>
  <c r="AN84" i="8" s="1"/>
  <c r="AM84" i="8" s="1"/>
  <c r="AL84" i="8" s="1"/>
  <c r="AT73" i="8"/>
  <c r="AS73" i="8" s="1"/>
  <c r="AR73" i="8" s="1"/>
  <c r="AQ73" i="8" s="1"/>
  <c r="AP73" i="8"/>
  <c r="AO73" i="8"/>
  <c r="AN73" i="8" s="1"/>
  <c r="AM73" i="8" s="1"/>
  <c r="AL73" i="8" s="1"/>
  <c r="AJ73" i="8" s="1"/>
  <c r="AT401" i="8"/>
  <c r="AT474" i="8"/>
  <c r="AS474" i="8"/>
  <c r="AR474" i="8" s="1"/>
  <c r="AQ474" i="8" s="1"/>
  <c r="AP474" i="8" s="1"/>
  <c r="AO474" i="8" s="1"/>
  <c r="AN474" i="8" s="1"/>
  <c r="AM474" i="8" s="1"/>
  <c r="AL474" i="8" s="1"/>
  <c r="K455" i="8"/>
  <c r="AT455" i="8"/>
  <c r="AS455" i="8" s="1"/>
  <c r="AR455" i="8" s="1"/>
  <c r="AQ455" i="8" s="1"/>
  <c r="AP455" i="8" s="1"/>
  <c r="AO455" i="8" s="1"/>
  <c r="AN455" i="8" s="1"/>
  <c r="AM455" i="8"/>
  <c r="AL455" i="8" s="1"/>
  <c r="AA67" i="6"/>
  <c r="AT470" i="8"/>
  <c r="AS470" i="8" s="1"/>
  <c r="AR470" i="8"/>
  <c r="AQ470" i="8"/>
  <c r="AP470" i="8" s="1"/>
  <c r="AO470" i="8" s="1"/>
  <c r="AN470" i="8" s="1"/>
  <c r="AM470" i="8" s="1"/>
  <c r="AL470" i="8" s="1"/>
  <c r="AT444" i="8"/>
  <c r="AS444" i="8"/>
  <c r="AR444" i="8"/>
  <c r="AQ444" i="8" s="1"/>
  <c r="AP444" i="8" s="1"/>
  <c r="AO444" i="8" s="1"/>
  <c r="AN444" i="8" s="1"/>
  <c r="AM444" i="8" s="1"/>
  <c r="AL444" i="8" s="1"/>
  <c r="AA53" i="6"/>
  <c r="AE53" i="6"/>
  <c r="J72" i="11"/>
  <c r="G21" i="5"/>
  <c r="U21" i="5"/>
  <c r="D16" i="5"/>
  <c r="D19" i="5" s="1"/>
  <c r="G197" i="5"/>
  <c r="U197" i="5"/>
  <c r="U39" i="5"/>
  <c r="G39" i="5"/>
  <c r="K192" i="11"/>
  <c r="K200" i="11"/>
  <c r="H507" i="4"/>
  <c r="G507" i="4"/>
  <c r="G868" i="1"/>
  <c r="I868" i="1" s="1"/>
  <c r="AA123" i="14"/>
  <c r="AD123" i="14"/>
  <c r="AD70" i="14"/>
  <c r="AA70" i="14"/>
  <c r="AH108" i="14"/>
  <c r="AD114" i="14"/>
  <c r="AA114" i="14"/>
  <c r="AB155" i="14"/>
  <c r="AA36" i="14"/>
  <c r="AD36" i="14"/>
  <c r="AD169" i="14"/>
  <c r="AA169" i="14"/>
  <c r="I207" i="5"/>
  <c r="AH227" i="14"/>
  <c r="AA91" i="14"/>
  <c r="AB44" i="14"/>
  <c r="BB23" i="6"/>
  <c r="BA23" i="6"/>
  <c r="AZ23" i="6"/>
  <c r="AX23" i="6"/>
  <c r="N140" i="5"/>
  <c r="AB137" i="14"/>
  <c r="N35" i="5"/>
  <c r="AB42" i="14"/>
  <c r="AA118" i="6"/>
  <c r="AD118" i="6"/>
  <c r="AD105" i="6"/>
  <c r="AA105" i="6"/>
  <c r="AH82" i="14"/>
  <c r="AH42" i="6"/>
  <c r="AD89" i="6"/>
  <c r="AA89" i="6"/>
  <c r="AH51" i="6"/>
  <c r="AH22" i="6"/>
  <c r="AD70" i="6"/>
  <c r="AA70" i="6"/>
  <c r="AA52" i="6"/>
  <c r="AD52" i="6"/>
  <c r="AZ139" i="11"/>
  <c r="AZ198" i="11"/>
  <c r="AD75" i="6"/>
  <c r="AA75" i="6"/>
  <c r="AD72" i="6"/>
  <c r="AA72" i="6"/>
  <c r="J118" i="11"/>
  <c r="K218" i="11"/>
  <c r="AT487" i="8"/>
  <c r="AS487" i="8" s="1"/>
  <c r="AR487" i="8" s="1"/>
  <c r="AQ487" i="8" s="1"/>
  <c r="AP487" i="8" s="1"/>
  <c r="AO487" i="8" s="1"/>
  <c r="AN487" i="8" s="1"/>
  <c r="AM487" i="8" s="1"/>
  <c r="AL487" i="8" s="1"/>
  <c r="AT339" i="8"/>
  <c r="AS339" i="8"/>
  <c r="AR339" i="8" s="1"/>
  <c r="AQ339" i="8" s="1"/>
  <c r="AP339" i="8" s="1"/>
  <c r="AO339" i="8" s="1"/>
  <c r="AN339" i="8" s="1"/>
  <c r="AM339" i="8" s="1"/>
  <c r="AL339" i="8" s="1"/>
  <c r="I331" i="8"/>
  <c r="I354" i="8"/>
  <c r="I268" i="8"/>
  <c r="AT246" i="8"/>
  <c r="AS246" i="8" s="1"/>
  <c r="AR246" i="8" s="1"/>
  <c r="AQ246" i="8" s="1"/>
  <c r="AP246" i="8" s="1"/>
  <c r="AO246" i="8" s="1"/>
  <c r="AN246" i="8" s="1"/>
  <c r="AM246" i="8"/>
  <c r="AL246" i="8" s="1"/>
  <c r="AT88" i="8"/>
  <c r="AS88" i="8" s="1"/>
  <c r="AR88" i="8" s="1"/>
  <c r="AQ88" i="8" s="1"/>
  <c r="AP88" i="8" s="1"/>
  <c r="AO88" i="8" s="1"/>
  <c r="AN88" i="8" s="1"/>
  <c r="AM88" i="8" s="1"/>
  <c r="AL88" i="8" s="1"/>
  <c r="AT430" i="8"/>
  <c r="AS430" i="8"/>
  <c r="AR430" i="8" s="1"/>
  <c r="AQ430" i="8" s="1"/>
  <c r="AP430" i="8" s="1"/>
  <c r="AO430" i="8" s="1"/>
  <c r="AN430" i="8"/>
  <c r="AM430" i="8" s="1"/>
  <c r="AL430" i="8" s="1"/>
  <c r="N40" i="6"/>
  <c r="J40" i="6"/>
  <c r="AD40" i="6"/>
  <c r="AB40" i="6"/>
  <c r="AE40" i="6"/>
  <c r="BA40" i="8"/>
  <c r="BB40" i="8"/>
  <c r="G38" i="5"/>
  <c r="G679" i="1"/>
  <c r="I679" i="1" s="1"/>
  <c r="AD209" i="14"/>
  <c r="AA209" i="14"/>
  <c r="N45" i="5"/>
  <c r="AA79" i="6"/>
  <c r="AD79" i="6"/>
  <c r="AT477" i="8"/>
  <c r="AS477" i="8"/>
  <c r="AR477" i="8" s="1"/>
  <c r="AQ477" i="8" s="1"/>
  <c r="AP477" i="8" s="1"/>
  <c r="AO477" i="8" s="1"/>
  <c r="AN477" i="8" s="1"/>
  <c r="AM477" i="8" s="1"/>
  <c r="AL477" i="8" s="1"/>
  <c r="I393" i="8"/>
  <c r="AT274" i="8"/>
  <c r="AS274" i="8" s="1"/>
  <c r="AR274" i="8" s="1"/>
  <c r="AQ274" i="8" s="1"/>
  <c r="AP274" i="8" s="1"/>
  <c r="AO274" i="8" s="1"/>
  <c r="AN274" i="8" s="1"/>
  <c r="AM274" i="8" s="1"/>
  <c r="AL274" i="8" s="1"/>
  <c r="AK274" i="8" s="1"/>
  <c r="I332" i="8"/>
  <c r="AT516" i="8"/>
  <c r="AS516" i="8" s="1"/>
  <c r="AR516" i="8" s="1"/>
  <c r="AQ516" i="8" s="1"/>
  <c r="AP516" i="8"/>
  <c r="AT513" i="8"/>
  <c r="AS513" i="8" s="1"/>
  <c r="AR513" i="8" s="1"/>
  <c r="AQ513" i="8" s="1"/>
  <c r="AP513" i="8" s="1"/>
  <c r="AO513" i="8" s="1"/>
  <c r="AN513" i="8" s="1"/>
  <c r="AM513" i="8" s="1"/>
  <c r="AL513" i="8"/>
  <c r="AT512" i="8"/>
  <c r="AS512" i="8" s="1"/>
  <c r="AR512" i="8" s="1"/>
  <c r="AQ512" i="8" s="1"/>
  <c r="AP512" i="8" s="1"/>
  <c r="AO512" i="8" s="1"/>
  <c r="AN512" i="8" s="1"/>
  <c r="AM512" i="8" s="1"/>
  <c r="AL512" i="8" s="1"/>
  <c r="K516" i="8"/>
  <c r="AT479" i="8"/>
  <c r="AS479" i="8" s="1"/>
  <c r="AR479" i="8" s="1"/>
  <c r="AQ479" i="8" s="1"/>
  <c r="AP479" i="8" s="1"/>
  <c r="AO479" i="8" s="1"/>
  <c r="AN479" i="8" s="1"/>
  <c r="AM479" i="8" s="1"/>
  <c r="AL479" i="8" s="1"/>
  <c r="AT328" i="8"/>
  <c r="AS328" i="8"/>
  <c r="AR328" i="8" s="1"/>
  <c r="AQ328" i="8" s="1"/>
  <c r="AP328" i="8" s="1"/>
  <c r="AO328" i="8" s="1"/>
  <c r="AN328" i="8" s="1"/>
  <c r="AM328" i="8" s="1"/>
  <c r="AL328" i="8" s="1"/>
  <c r="AT343" i="8"/>
  <c r="AS343" i="8" s="1"/>
  <c r="AR343" i="8"/>
  <c r="AQ343" i="8" s="1"/>
  <c r="AP343" i="8" s="1"/>
  <c r="AO343" i="8" s="1"/>
  <c r="AN343" i="8" s="1"/>
  <c r="AM343" i="8" s="1"/>
  <c r="AL343" i="8" s="1"/>
  <c r="AT333" i="8"/>
  <c r="AS333" i="8"/>
  <c r="AR333" i="8" s="1"/>
  <c r="AQ333" i="8" s="1"/>
  <c r="AP333" i="8" s="1"/>
  <c r="AO333" i="8" s="1"/>
  <c r="AN333" i="8" s="1"/>
  <c r="AM333" i="8" s="1"/>
  <c r="AL333" i="8" s="1"/>
  <c r="AT106" i="8"/>
  <c r="AS106" i="8" s="1"/>
  <c r="AR106" i="8" s="1"/>
  <c r="AQ106" i="8" s="1"/>
  <c r="AP106" i="8" s="1"/>
  <c r="AO106" i="8" s="1"/>
  <c r="AN106" i="8" s="1"/>
  <c r="AM106" i="8" s="1"/>
  <c r="AL106" i="8" s="1"/>
  <c r="I218" i="8"/>
  <c r="I141" i="8"/>
  <c r="I110" i="8"/>
  <c r="I140" i="8"/>
  <c r="I109" i="8"/>
  <c r="I67" i="8"/>
  <c r="I285" i="8"/>
  <c r="AT71" i="8"/>
  <c r="AS71" i="8"/>
  <c r="AR71" i="8" s="1"/>
  <c r="AQ71" i="8" s="1"/>
  <c r="AP71" i="8" s="1"/>
  <c r="AO71" i="8" s="1"/>
  <c r="AN71" i="8" s="1"/>
  <c r="AM71" i="8" s="1"/>
  <c r="AL71" i="8" s="1"/>
  <c r="I243" i="8"/>
  <c r="AT417" i="8"/>
  <c r="AS417" i="8" s="1"/>
  <c r="AR417" i="8" s="1"/>
  <c r="AQ417" i="8" s="1"/>
  <c r="AP417" i="8" s="1"/>
  <c r="AO417" i="8" s="1"/>
  <c r="AN417" i="8" s="1"/>
  <c r="AM417" i="8" s="1"/>
  <c r="AL417" i="8" s="1"/>
  <c r="AT404" i="8"/>
  <c r="AS404" i="8"/>
  <c r="AR404" i="8" s="1"/>
  <c r="AQ404" i="8" s="1"/>
  <c r="AP404" i="8" s="1"/>
  <c r="AO404" i="8"/>
  <c r="AN404" i="8" s="1"/>
  <c r="AM404" i="8" s="1"/>
  <c r="AL404" i="8" s="1"/>
  <c r="K401" i="8"/>
  <c r="K408" i="8"/>
  <c r="AT361" i="8"/>
  <c r="AS361" i="8"/>
  <c r="AR361" i="8"/>
  <c r="AQ361" i="8" s="1"/>
  <c r="AP361" i="8" s="1"/>
  <c r="AO361" i="8" s="1"/>
  <c r="AN361" i="8" s="1"/>
  <c r="AM361" i="8" s="1"/>
  <c r="AL361" i="8" s="1"/>
  <c r="K464" i="8"/>
  <c r="N31" i="6"/>
  <c r="J31" i="6"/>
  <c r="J33" i="8"/>
  <c r="J62" i="6"/>
  <c r="N62" i="6"/>
  <c r="AD62" i="6"/>
  <c r="J46" i="8"/>
  <c r="N118" i="10"/>
  <c r="K216" i="11"/>
  <c r="K168" i="11"/>
  <c r="G174" i="5"/>
  <c r="U174" i="5"/>
  <c r="G181" i="5"/>
  <c r="U181" i="5"/>
  <c r="G510" i="4"/>
  <c r="H510" i="4"/>
  <c r="U38" i="5"/>
  <c r="H535" i="4"/>
  <c r="G535" i="4"/>
  <c r="H435" i="4"/>
  <c r="G435" i="4"/>
  <c r="G891" i="1"/>
  <c r="I891" i="1" s="1"/>
  <c r="AD58" i="14"/>
  <c r="AA58" i="14"/>
  <c r="AA191" i="14"/>
  <c r="AD191" i="14"/>
  <c r="AH92" i="14"/>
  <c r="AH174" i="14"/>
  <c r="AB201" i="14"/>
  <c r="AH184" i="14"/>
  <c r="AH205" i="14"/>
  <c r="N95" i="5"/>
  <c r="AZ38" i="14"/>
  <c r="AX38" i="14"/>
  <c r="AB65" i="14"/>
  <c r="AH93" i="14"/>
  <c r="AD31" i="14"/>
  <c r="AA31" i="14"/>
  <c r="N110" i="5"/>
  <c r="AH160" i="14"/>
  <c r="AA87" i="14"/>
  <c r="I178" i="5"/>
  <c r="AB59" i="14"/>
  <c r="I173" i="5"/>
  <c r="AH218" i="14"/>
  <c r="N126" i="5"/>
  <c r="AH79" i="14"/>
  <c r="AD68" i="6"/>
  <c r="AA68" i="6"/>
  <c r="AZ18" i="6"/>
  <c r="AX18" i="6"/>
  <c r="AH232" i="14"/>
  <c r="AZ39" i="6"/>
  <c r="AX39" i="6"/>
  <c r="AH77" i="6"/>
  <c r="AZ44" i="6"/>
  <c r="AX44" i="6"/>
  <c r="AZ31" i="6"/>
  <c r="AX31" i="6"/>
  <c r="AH33" i="6"/>
  <c r="AH94" i="6"/>
  <c r="AH58" i="6"/>
  <c r="AZ52" i="6"/>
  <c r="AX52" i="6"/>
  <c r="J139" i="11"/>
  <c r="AD60" i="6"/>
  <c r="AA60" i="6"/>
  <c r="AZ29" i="14"/>
  <c r="AX29" i="14"/>
  <c r="I118" i="8"/>
  <c r="I89" i="8"/>
  <c r="AT399" i="8"/>
  <c r="AS399" i="8" s="1"/>
  <c r="AR399" i="8" s="1"/>
  <c r="AQ399" i="8" s="1"/>
  <c r="AP399" i="8" s="1"/>
  <c r="AO399" i="8" s="1"/>
  <c r="AN399" i="8"/>
  <c r="AM399" i="8" s="1"/>
  <c r="AL399" i="8" s="1"/>
  <c r="AT412" i="8"/>
  <c r="AS412" i="8"/>
  <c r="AR412" i="8" s="1"/>
  <c r="AQ412" i="8" s="1"/>
  <c r="AP412" i="8" s="1"/>
  <c r="AO412" i="8"/>
  <c r="AN412" i="8"/>
  <c r="AM412" i="8" s="1"/>
  <c r="AL412" i="8" s="1"/>
  <c r="AT463" i="8"/>
  <c r="AS463" i="8" s="1"/>
  <c r="AR463" i="8" s="1"/>
  <c r="AQ463" i="8" s="1"/>
  <c r="AP463" i="8" s="1"/>
  <c r="AO463" i="8"/>
  <c r="AN463" i="8" s="1"/>
  <c r="AM463" i="8" s="1"/>
  <c r="AL463" i="8" s="1"/>
  <c r="AA116" i="14"/>
  <c r="AD116" i="14"/>
  <c r="N50" i="5"/>
  <c r="AD99" i="14"/>
  <c r="AA99" i="14"/>
  <c r="AT387" i="8"/>
  <c r="AS387" i="8"/>
  <c r="AR387" i="8" s="1"/>
  <c r="AQ387" i="8" s="1"/>
  <c r="AP387" i="8" s="1"/>
  <c r="AO387" i="8" s="1"/>
  <c r="AN387" i="8" s="1"/>
  <c r="AM387" i="8" s="1"/>
  <c r="AL387" i="8" s="1"/>
  <c r="I312" i="8"/>
  <c r="AT268" i="8"/>
  <c r="AS268" i="8"/>
  <c r="AR268" i="8"/>
  <c r="AQ268" i="8" s="1"/>
  <c r="AP268" i="8" s="1"/>
  <c r="AO268" i="8" s="1"/>
  <c r="AN268" i="8" s="1"/>
  <c r="AM268" i="8" s="1"/>
  <c r="AL268" i="8" s="1"/>
  <c r="AT107" i="8"/>
  <c r="AS107" i="8" s="1"/>
  <c r="AR107" i="8" s="1"/>
  <c r="AQ107" i="8" s="1"/>
  <c r="AP107" i="8" s="1"/>
  <c r="AO107" i="8" s="1"/>
  <c r="AN107" i="8" s="1"/>
  <c r="AM107" i="8" s="1"/>
  <c r="AL107" i="8" s="1"/>
  <c r="I139" i="8"/>
  <c r="K399" i="8"/>
  <c r="AT497" i="8"/>
  <c r="AS497" i="8"/>
  <c r="AR497" i="8" s="1"/>
  <c r="AQ497" i="8" s="1"/>
  <c r="AP497" i="8" s="1"/>
  <c r="AO497" i="8"/>
  <c r="AN497" i="8" s="1"/>
  <c r="AM497" i="8" s="1"/>
  <c r="AL497" i="8" s="1"/>
  <c r="AT519" i="8"/>
  <c r="AS519" i="8" s="1"/>
  <c r="AR519" i="8" s="1"/>
  <c r="AQ519" i="8" s="1"/>
  <c r="AP519" i="8" s="1"/>
  <c r="AO519" i="8" s="1"/>
  <c r="AN519" i="8" s="1"/>
  <c r="AM519" i="8" s="1"/>
  <c r="AL519" i="8" s="1"/>
  <c r="AT514" i="8"/>
  <c r="AS514" i="8"/>
  <c r="AR514" i="8" s="1"/>
  <c r="AQ514" i="8" s="1"/>
  <c r="AP514" i="8"/>
  <c r="AO514" i="8" s="1"/>
  <c r="AN514" i="8" s="1"/>
  <c r="AM514" i="8" s="1"/>
  <c r="AL514" i="8" s="1"/>
  <c r="AT486" i="8"/>
  <c r="AS486" i="8" s="1"/>
  <c r="AR486" i="8" s="1"/>
  <c r="AQ486" i="8" s="1"/>
  <c r="AP486" i="8" s="1"/>
  <c r="AO486" i="8" s="1"/>
  <c r="AN486" i="8" s="1"/>
  <c r="AM486" i="8" s="1"/>
  <c r="AL486" i="8" s="1"/>
  <c r="I405" i="8"/>
  <c r="I432" i="8"/>
  <c r="I357" i="8"/>
  <c r="AT260" i="8"/>
  <c r="AS260" i="8" s="1"/>
  <c r="AR260" i="8" s="1"/>
  <c r="AQ260" i="8" s="1"/>
  <c r="AP260" i="8" s="1"/>
  <c r="AO260" i="8" s="1"/>
  <c r="AN260" i="8"/>
  <c r="AM260" i="8" s="1"/>
  <c r="AL260" i="8" s="1"/>
  <c r="AT316" i="8"/>
  <c r="AS316" i="8"/>
  <c r="AR316" i="8" s="1"/>
  <c r="AQ316" i="8" s="1"/>
  <c r="AP316" i="8" s="1"/>
  <c r="AO316" i="8"/>
  <c r="AN316" i="8"/>
  <c r="AM316" i="8" s="1"/>
  <c r="AL316" i="8" s="1"/>
  <c r="AT297" i="8"/>
  <c r="AS297" i="8" s="1"/>
  <c r="AR297" i="8" s="1"/>
  <c r="AQ297" i="8" s="1"/>
  <c r="AP297" i="8" s="1"/>
  <c r="AO297" i="8"/>
  <c r="AN297" i="8" s="1"/>
  <c r="AM297" i="8" s="1"/>
  <c r="AL297" i="8" s="1"/>
  <c r="I231" i="8"/>
  <c r="AT170" i="8"/>
  <c r="AS170" i="8" s="1"/>
  <c r="AR170" i="8" s="1"/>
  <c r="AQ170" i="8" s="1"/>
  <c r="AP170" i="8" s="1"/>
  <c r="AO170" i="8" s="1"/>
  <c r="AN170" i="8" s="1"/>
  <c r="AM170" i="8" s="1"/>
  <c r="AL170" i="8" s="1"/>
  <c r="AI170" i="8" s="1"/>
  <c r="I135" i="8"/>
  <c r="I103" i="8"/>
  <c r="AT134" i="8"/>
  <c r="AS134" i="8" s="1"/>
  <c r="AR134" i="8" s="1"/>
  <c r="AQ134" i="8" s="1"/>
  <c r="AP134" i="8" s="1"/>
  <c r="AO134" i="8" s="1"/>
  <c r="AN134" i="8" s="1"/>
  <c r="AM134" i="8"/>
  <c r="AL134" i="8" s="1"/>
  <c r="AI134" i="8" s="1"/>
  <c r="AT460" i="8"/>
  <c r="AS460" i="8" s="1"/>
  <c r="AR460" i="8" s="1"/>
  <c r="AQ460" i="8" s="1"/>
  <c r="AP460" i="8" s="1"/>
  <c r="AO460" i="8" s="1"/>
  <c r="AN460" i="8" s="1"/>
  <c r="AM460" i="8" s="1"/>
  <c r="AL460" i="8" s="1"/>
  <c r="AT285" i="8"/>
  <c r="AS285" i="8"/>
  <c r="AR285" i="8" s="1"/>
  <c r="AQ285" i="8" s="1"/>
  <c r="AT94" i="8"/>
  <c r="AS94" i="8"/>
  <c r="AR94" i="8" s="1"/>
  <c r="AQ94" i="8" s="1"/>
  <c r="AP94" i="8" s="1"/>
  <c r="AO94" i="8" s="1"/>
  <c r="AN94" i="8" s="1"/>
  <c r="AM94" i="8" s="1"/>
  <c r="AL94" i="8" s="1"/>
  <c r="I156" i="8"/>
  <c r="I104" i="8"/>
  <c r="AT243" i="8"/>
  <c r="AS243" i="8" s="1"/>
  <c r="AR243" i="8" s="1"/>
  <c r="AQ243" i="8" s="1"/>
  <c r="AP243" i="8"/>
  <c r="AO243" i="8" s="1"/>
  <c r="AN243" i="8" s="1"/>
  <c r="AM243" i="8"/>
  <c r="AL243" i="8" s="1"/>
  <c r="I75" i="8"/>
  <c r="AT371" i="8"/>
  <c r="AS371" i="8"/>
  <c r="AR371" i="8" s="1"/>
  <c r="AQ371" i="8" s="1"/>
  <c r="AP371" i="8" s="1"/>
  <c r="AO371" i="8" s="1"/>
  <c r="AN371" i="8" s="1"/>
  <c r="AM371" i="8" s="1"/>
  <c r="AL371" i="8"/>
  <c r="AJ371" i="8" s="1"/>
  <c r="K361" i="8"/>
  <c r="AT464" i="8"/>
  <c r="AS464" i="8" s="1"/>
  <c r="AR464" i="8" s="1"/>
  <c r="AQ464" i="8" s="1"/>
  <c r="AP464" i="8" s="1"/>
  <c r="AO464" i="8" s="1"/>
  <c r="AN464" i="8" s="1"/>
  <c r="AM464" i="8" s="1"/>
  <c r="AL464" i="8" s="1"/>
  <c r="AT469" i="8"/>
  <c r="AS469" i="8" s="1"/>
  <c r="AR469" i="8" s="1"/>
  <c r="AQ469" i="8" s="1"/>
  <c r="AP469" i="8" s="1"/>
  <c r="AO469" i="8"/>
  <c r="AN469" i="8" s="1"/>
  <c r="AM469" i="8" s="1"/>
  <c r="AL469" i="8" s="1"/>
  <c r="AK469" i="8" s="1"/>
  <c r="AA37" i="6"/>
  <c r="K456" i="8"/>
  <c r="K465" i="8"/>
  <c r="AA62" i="6"/>
  <c r="AE62" i="6"/>
  <c r="N108" i="6"/>
  <c r="J108" i="6"/>
  <c r="AD108" i="6"/>
  <c r="K450" i="8"/>
  <c r="G152" i="5"/>
  <c r="U152" i="5"/>
  <c r="G117" i="5"/>
  <c r="U117" i="5"/>
  <c r="H499" i="4"/>
  <c r="G499" i="4"/>
  <c r="H486" i="4"/>
  <c r="G486" i="4"/>
  <c r="I97" i="7"/>
  <c r="G832" i="1"/>
  <c r="G940" i="1"/>
  <c r="K940" i="1" s="1"/>
  <c r="AD175" i="14"/>
  <c r="AA175" i="14"/>
  <c r="AH176" i="14"/>
  <c r="AH229" i="14"/>
  <c r="AD102" i="14"/>
  <c r="AA102" i="14"/>
  <c r="AD140" i="14"/>
  <c r="AA140" i="14"/>
  <c r="AA40" i="14"/>
  <c r="AD40" i="14"/>
  <c r="I200" i="5"/>
  <c r="AD39" i="6"/>
  <c r="AA39" i="6"/>
  <c r="I166" i="5"/>
  <c r="I97" i="5"/>
  <c r="AH27" i="6"/>
  <c r="AD204" i="14"/>
  <c r="AA204" i="14"/>
  <c r="AH210" i="14"/>
  <c r="AA180" i="14"/>
  <c r="AD180" i="14"/>
  <c r="AH61" i="6"/>
  <c r="AZ30" i="6"/>
  <c r="AX30" i="6"/>
  <c r="AH23" i="6"/>
  <c r="AZ6" i="6"/>
  <c r="AX6" i="6"/>
  <c r="AH91" i="6"/>
  <c r="AH110" i="6"/>
  <c r="AD103" i="6"/>
  <c r="AA103" i="6"/>
  <c r="K198" i="11"/>
  <c r="AH224" i="14"/>
  <c r="AH44" i="6"/>
  <c r="AH46" i="6"/>
  <c r="AH89" i="14"/>
  <c r="AA80" i="6"/>
  <c r="AD80" i="6"/>
  <c r="AZ162" i="11"/>
  <c r="AH113" i="6"/>
  <c r="AT259" i="8"/>
  <c r="AS259" i="8" s="1"/>
  <c r="AR259" i="8" s="1"/>
  <c r="AQ259" i="8" s="1"/>
  <c r="AP259" i="8"/>
  <c r="AO259" i="8" s="1"/>
  <c r="AN259" i="8" s="1"/>
  <c r="AM259" i="8" s="1"/>
  <c r="AL259" i="8" s="1"/>
  <c r="AK259" i="8" s="1"/>
  <c r="I248" i="8"/>
  <c r="AT74" i="8"/>
  <c r="AS74" i="8" s="1"/>
  <c r="AR74" i="8" s="1"/>
  <c r="AQ74" i="8" s="1"/>
  <c r="AP74" i="8" s="1"/>
  <c r="AO74" i="8" s="1"/>
  <c r="AN74" i="8" s="1"/>
  <c r="AM74" i="8" s="1"/>
  <c r="AL74" i="8" s="1"/>
  <c r="G31" i="5"/>
  <c r="U31" i="5"/>
  <c r="AD144" i="14"/>
  <c r="AA144" i="14"/>
  <c r="AD73" i="6"/>
  <c r="AA73" i="6"/>
  <c r="K512" i="8"/>
  <c r="K492" i="8"/>
  <c r="I349" i="8"/>
  <c r="I333" i="8"/>
  <c r="AT296" i="8"/>
  <c r="AS296" i="8" s="1"/>
  <c r="AR296" i="8" s="1"/>
  <c r="AQ296" i="8" s="1"/>
  <c r="AP296" i="8" s="1"/>
  <c r="AO296" i="8"/>
  <c r="AN296" i="8"/>
  <c r="AM296" i="8" s="1"/>
  <c r="AL296" i="8" s="1"/>
  <c r="AT175" i="8"/>
  <c r="AS175" i="8" s="1"/>
  <c r="AR175" i="8" s="1"/>
  <c r="AQ175" i="8" s="1"/>
  <c r="AP175" i="8" s="1"/>
  <c r="AO175" i="8" s="1"/>
  <c r="AN175" i="8" s="1"/>
  <c r="AM175" i="8" s="1"/>
  <c r="AL175" i="8" s="1"/>
  <c r="AK175" i="8" s="1"/>
  <c r="I170" i="8"/>
  <c r="AT118" i="8"/>
  <c r="AS118" i="8" s="1"/>
  <c r="AR118" i="8" s="1"/>
  <c r="AQ118" i="8" s="1"/>
  <c r="AP118" i="8" s="1"/>
  <c r="AO118" i="8" s="1"/>
  <c r="AN118" i="8" s="1"/>
  <c r="AM118" i="8" s="1"/>
  <c r="AL118" i="8" s="1"/>
  <c r="K460" i="8"/>
  <c r="K406" i="8"/>
  <c r="K368" i="8"/>
  <c r="AT462" i="8"/>
  <c r="AS462" i="8" s="1"/>
  <c r="AR462" i="8" s="1"/>
  <c r="AQ462" i="8" s="1"/>
  <c r="AP462" i="8" s="1"/>
  <c r="AO462" i="8"/>
  <c r="AN462" i="8" s="1"/>
  <c r="AM462" i="8" s="1"/>
  <c r="AL462" i="8" s="1"/>
  <c r="AT81" i="8"/>
  <c r="AS81" i="8" s="1"/>
  <c r="AR81" i="8" s="1"/>
  <c r="AQ81" i="8" s="1"/>
  <c r="AP81" i="8"/>
  <c r="AO81" i="8" s="1"/>
  <c r="AN81" i="8" s="1"/>
  <c r="AM81" i="8" s="1"/>
  <c r="AL81" i="8" s="1"/>
  <c r="K417" i="8"/>
  <c r="K404" i="8"/>
  <c r="AT362" i="8"/>
  <c r="AS362" i="8"/>
  <c r="AR362" i="8"/>
  <c r="AQ362" i="8" s="1"/>
  <c r="AP362" i="8" s="1"/>
  <c r="AO362" i="8" s="1"/>
  <c r="AN362" i="8" s="1"/>
  <c r="AM362" i="8" s="1"/>
  <c r="AL362" i="8" s="1"/>
  <c r="AT91" i="8"/>
  <c r="AS91" i="8" s="1"/>
  <c r="AR91" i="8" s="1"/>
  <c r="AQ91" i="8" s="1"/>
  <c r="AP91" i="8" s="1"/>
  <c r="AO91" i="8" s="1"/>
  <c r="AN91" i="8" s="1"/>
  <c r="AM91" i="8" s="1"/>
  <c r="AL91" i="8" s="1"/>
  <c r="K472" i="8"/>
  <c r="K261" i="8"/>
  <c r="K467" i="8"/>
  <c r="N37" i="6"/>
  <c r="J37" i="6"/>
  <c r="AD37" i="6"/>
  <c r="AB37" i="6"/>
  <c r="AE37" i="6"/>
  <c r="AT456" i="8"/>
  <c r="AS456" i="8"/>
  <c r="AR456" i="8" s="1"/>
  <c r="AQ456" i="8" s="1"/>
  <c r="AP456" i="8" s="1"/>
  <c r="AO456" i="8" s="1"/>
  <c r="AN456" i="8" s="1"/>
  <c r="AM456" i="8" s="1"/>
  <c r="AL456" i="8" s="1"/>
  <c r="AJ456" i="8" s="1"/>
  <c r="AT465" i="8"/>
  <c r="AS465" i="8" s="1"/>
  <c r="AR465" i="8" s="1"/>
  <c r="AQ465" i="8" s="1"/>
  <c r="AP465" i="8"/>
  <c r="AO465" i="8" s="1"/>
  <c r="AN465" i="8" s="1"/>
  <c r="AM465" i="8"/>
  <c r="AL465" i="8" s="1"/>
  <c r="N104" i="6"/>
  <c r="J104" i="6"/>
  <c r="AD104" i="6"/>
  <c r="AB104" i="6"/>
  <c r="AE104" i="6"/>
  <c r="H30" i="6"/>
  <c r="N30" i="6"/>
  <c r="AD30" i="6"/>
  <c r="AA108" i="6"/>
  <c r="AE108" i="6"/>
  <c r="AT450" i="8"/>
  <c r="AS450" i="8"/>
  <c r="AR450" i="8"/>
  <c r="AQ450" i="8" s="1"/>
  <c r="AP450" i="8" s="1"/>
  <c r="AO450" i="8" s="1"/>
  <c r="AN450" i="8" s="1"/>
  <c r="AM450" i="8" s="1"/>
  <c r="AL450" i="8" s="1"/>
  <c r="AJ450" i="8" s="1"/>
  <c r="J56" i="11"/>
  <c r="BA42" i="8"/>
  <c r="BB42" i="8"/>
  <c r="K184" i="11"/>
  <c r="BA26" i="8"/>
  <c r="BB26" i="8"/>
  <c r="G118" i="5"/>
  <c r="U118" i="5"/>
  <c r="G89" i="5"/>
  <c r="U89" i="5"/>
  <c r="AK164" i="14"/>
  <c r="AJ164" i="14"/>
  <c r="AI164" i="14"/>
  <c r="AH164" i="14"/>
  <c r="AJ178" i="14"/>
  <c r="AI178" i="14"/>
  <c r="AH178" i="14"/>
  <c r="AK178" i="14"/>
  <c r="AI327" i="8"/>
  <c r="AJ327" i="8"/>
  <c r="AK327" i="8"/>
  <c r="W662" i="1"/>
  <c r="G647" i="1"/>
  <c r="I647" i="1" s="1"/>
  <c r="P647" i="1"/>
  <c r="AD154" i="14"/>
  <c r="AA154" i="14"/>
  <c r="AA56" i="14"/>
  <c r="AD56" i="14"/>
  <c r="AD189" i="14"/>
  <c r="AA189" i="14"/>
  <c r="AH110" i="14"/>
  <c r="AA33" i="14"/>
  <c r="AA106" i="6"/>
  <c r="AD106" i="6"/>
  <c r="AD21" i="6"/>
  <c r="AA21" i="6"/>
  <c r="AA45" i="6"/>
  <c r="AD45" i="6"/>
  <c r="AD26" i="6"/>
  <c r="AA26" i="6"/>
  <c r="AA49" i="6"/>
  <c r="AD49" i="6"/>
  <c r="AA101" i="6"/>
  <c r="AD101" i="6"/>
  <c r="AD83" i="6"/>
  <c r="AA83" i="6"/>
  <c r="AD112" i="6"/>
  <c r="AA112" i="6"/>
  <c r="AB112" i="6"/>
  <c r="AT72" i="8"/>
  <c r="AS72" i="8" s="1"/>
  <c r="AR72" i="8" s="1"/>
  <c r="AQ72" i="8"/>
  <c r="AP72" i="8" s="1"/>
  <c r="AO72" i="8" s="1"/>
  <c r="AN72" i="8" s="1"/>
  <c r="AM72" i="8" s="1"/>
  <c r="AL72" i="8" s="1"/>
  <c r="AT437" i="8"/>
  <c r="AS437" i="8"/>
  <c r="AR437" i="8" s="1"/>
  <c r="AQ437" i="8"/>
  <c r="AP437" i="8" s="1"/>
  <c r="AO437" i="8" s="1"/>
  <c r="AN437" i="8" s="1"/>
  <c r="AM437" i="8" s="1"/>
  <c r="AL437" i="8" s="1"/>
  <c r="K362" i="8"/>
  <c r="AT461" i="8"/>
  <c r="AS461" i="8" s="1"/>
  <c r="AR461" i="8" s="1"/>
  <c r="AQ461" i="8"/>
  <c r="AP461" i="8" s="1"/>
  <c r="AO461" i="8" s="1"/>
  <c r="AN461" i="8" s="1"/>
  <c r="AM461" i="8" s="1"/>
  <c r="AL461" i="8" s="1"/>
  <c r="AT475" i="8"/>
  <c r="AS475" i="8"/>
  <c r="AR475" i="8" s="1"/>
  <c r="AQ475" i="8" s="1"/>
  <c r="AP475" i="8" s="1"/>
  <c r="AO475" i="8" s="1"/>
  <c r="AN475" i="8" s="1"/>
  <c r="AM475" i="8" s="1"/>
  <c r="AL475" i="8" s="1"/>
  <c r="AK475" i="8" s="1"/>
  <c r="I25" i="6"/>
  <c r="N25" i="6"/>
  <c r="AB25" i="6"/>
  <c r="AE25" i="6"/>
  <c r="AD25" i="6"/>
  <c r="AD57" i="14"/>
  <c r="AA57" i="14"/>
  <c r="AA170" i="14"/>
  <c r="AD170" i="14"/>
  <c r="AD75" i="14"/>
  <c r="AA75" i="14"/>
  <c r="AD107" i="14"/>
  <c r="AA107" i="14"/>
  <c r="AD115" i="6"/>
  <c r="AA115" i="6"/>
  <c r="K519" i="8"/>
  <c r="AT493" i="8"/>
  <c r="AS493" i="8" s="1"/>
  <c r="AR493" i="8" s="1"/>
  <c r="AQ493" i="8" s="1"/>
  <c r="AP493" i="8" s="1"/>
  <c r="AO493" i="8" s="1"/>
  <c r="AN493" i="8" s="1"/>
  <c r="AM493" i="8" s="1"/>
  <c r="AL493" i="8" s="1"/>
  <c r="AT419" i="8"/>
  <c r="AS419" i="8" s="1"/>
  <c r="AR419" i="8" s="1"/>
  <c r="AQ419" i="8" s="1"/>
  <c r="AP419" i="8" s="1"/>
  <c r="AO419" i="8" s="1"/>
  <c r="AN419" i="8" s="1"/>
  <c r="AM419" i="8" s="1"/>
  <c r="AL419" i="8" s="1"/>
  <c r="AT405" i="8"/>
  <c r="AS405" i="8"/>
  <c r="AR405" i="8" s="1"/>
  <c r="AQ405" i="8" s="1"/>
  <c r="AP405" i="8" s="1"/>
  <c r="AO405" i="8" s="1"/>
  <c r="AN405" i="8" s="1"/>
  <c r="AM405" i="8" s="1"/>
  <c r="AL405" i="8" s="1"/>
  <c r="AT500" i="8"/>
  <c r="AS500" i="8" s="1"/>
  <c r="AR500" i="8" s="1"/>
  <c r="AQ500" i="8" s="1"/>
  <c r="AP500" i="8" s="1"/>
  <c r="AO500" i="8" s="1"/>
  <c r="AN500" i="8" s="1"/>
  <c r="AM500" i="8" s="1"/>
  <c r="AL500" i="8" s="1"/>
  <c r="AT427" i="8"/>
  <c r="AS427" i="8"/>
  <c r="AR427" i="8" s="1"/>
  <c r="AQ427" i="8" s="1"/>
  <c r="AP427" i="8"/>
  <c r="AO427" i="8" s="1"/>
  <c r="AN427" i="8" s="1"/>
  <c r="AM427" i="8" s="1"/>
  <c r="AL427" i="8" s="1"/>
  <c r="AT331" i="8"/>
  <c r="AS331" i="8" s="1"/>
  <c r="AR331" i="8"/>
  <c r="AQ331" i="8" s="1"/>
  <c r="AP331" i="8" s="1"/>
  <c r="AO331" i="8"/>
  <c r="AN331" i="8" s="1"/>
  <c r="AM331" i="8" s="1"/>
  <c r="AL331" i="8" s="1"/>
  <c r="I342" i="8"/>
  <c r="I346" i="8"/>
  <c r="AT255" i="8"/>
  <c r="AS255" i="8" s="1"/>
  <c r="AR255" i="8" s="1"/>
  <c r="AQ255" i="8" s="1"/>
  <c r="AP255" i="8" s="1"/>
  <c r="AO255" i="8" s="1"/>
  <c r="AN255" i="8" s="1"/>
  <c r="AM255" i="8" s="1"/>
  <c r="AL255" i="8" s="1"/>
  <c r="AT155" i="8"/>
  <c r="AS155" i="8"/>
  <c r="AR155" i="8" s="1"/>
  <c r="AQ155" i="8" s="1"/>
  <c r="AP155" i="8"/>
  <c r="AO155" i="8" s="1"/>
  <c r="AN155" i="8" s="1"/>
  <c r="AM155" i="8" s="1"/>
  <c r="AL155" i="8" s="1"/>
  <c r="AT69" i="8"/>
  <c r="AS69" i="8" s="1"/>
  <c r="AR69" i="8" s="1"/>
  <c r="AQ69" i="8" s="1"/>
  <c r="AP69" i="8" s="1"/>
  <c r="AO69" i="8" s="1"/>
  <c r="AN69" i="8" s="1"/>
  <c r="AM69" i="8" s="1"/>
  <c r="AL69" i="8" s="1"/>
  <c r="AK69" i="8" s="1"/>
  <c r="AT483" i="8"/>
  <c r="AS483" i="8" s="1"/>
  <c r="AR483" i="8"/>
  <c r="AQ483" i="8" s="1"/>
  <c r="AP483" i="8" s="1"/>
  <c r="AO483" i="8" s="1"/>
  <c r="AN483" i="8" s="1"/>
  <c r="AM483" i="8" s="1"/>
  <c r="AL483" i="8" s="1"/>
  <c r="K500" i="8"/>
  <c r="AT358" i="8"/>
  <c r="AS358" i="8" s="1"/>
  <c r="AR358" i="8" s="1"/>
  <c r="AQ358" i="8" s="1"/>
  <c r="AP358" i="8" s="1"/>
  <c r="AO358" i="8" s="1"/>
  <c r="AN358" i="8" s="1"/>
  <c r="AM358" i="8" s="1"/>
  <c r="AL358" i="8" s="1"/>
  <c r="AT293" i="8"/>
  <c r="AS293" i="8" s="1"/>
  <c r="AR293" i="8" s="1"/>
  <c r="AQ293" i="8" s="1"/>
  <c r="AP293" i="8" s="1"/>
  <c r="AO293" i="8" s="1"/>
  <c r="AN293" i="8" s="1"/>
  <c r="AM293" i="8"/>
  <c r="AL293" i="8" s="1"/>
  <c r="I394" i="8"/>
  <c r="AT346" i="8"/>
  <c r="AS346" i="8"/>
  <c r="AR346" i="8"/>
  <c r="AQ346" i="8" s="1"/>
  <c r="AP346" i="8" s="1"/>
  <c r="AO346" i="8"/>
  <c r="AN346" i="8" s="1"/>
  <c r="AM346" i="8" s="1"/>
  <c r="AL346" i="8" s="1"/>
  <c r="AI346" i="8" s="1"/>
  <c r="I287" i="8"/>
  <c r="I303" i="8"/>
  <c r="I316" i="8"/>
  <c r="I297" i="8"/>
  <c r="AT229" i="8"/>
  <c r="AS229" i="8" s="1"/>
  <c r="AR229" i="8" s="1"/>
  <c r="AQ229" i="8" s="1"/>
  <c r="AP229" i="8" s="1"/>
  <c r="AO229" i="8" s="1"/>
  <c r="AN229" i="8" s="1"/>
  <c r="AM229" i="8" s="1"/>
  <c r="AL229" i="8"/>
  <c r="I228" i="8"/>
  <c r="AT112" i="8"/>
  <c r="AS112" i="8" s="1"/>
  <c r="AR112" i="8" s="1"/>
  <c r="AQ112" i="8" s="1"/>
  <c r="AP112" i="8" s="1"/>
  <c r="AO112" i="8" s="1"/>
  <c r="AN112" i="8" s="1"/>
  <c r="AM112" i="8" s="1"/>
  <c r="AL112" i="8" s="1"/>
  <c r="AI112" i="8" s="1"/>
  <c r="AT166" i="8"/>
  <c r="AS166" i="8"/>
  <c r="AR166" i="8"/>
  <c r="AQ166" i="8" s="1"/>
  <c r="AP166" i="8" s="1"/>
  <c r="AO166" i="8" s="1"/>
  <c r="AN166" i="8" s="1"/>
  <c r="AM166" i="8" s="1"/>
  <c r="AL166" i="8" s="1"/>
  <c r="I69" i="8"/>
  <c r="AT301" i="8"/>
  <c r="AS301" i="8" s="1"/>
  <c r="AR301" i="8" s="1"/>
  <c r="AQ301" i="8"/>
  <c r="AP301" i="8" s="1"/>
  <c r="AO301" i="8" s="1"/>
  <c r="AN301" i="8" s="1"/>
  <c r="AM301" i="8" s="1"/>
  <c r="AL301" i="8" s="1"/>
  <c r="K462" i="8"/>
  <c r="I81" i="8"/>
  <c r="K454" i="8"/>
  <c r="I74" i="8"/>
  <c r="K452" i="8"/>
  <c r="K371" i="8"/>
  <c r="K447" i="8"/>
  <c r="AT436" i="8"/>
  <c r="AS436" i="8" s="1"/>
  <c r="AR436" i="8" s="1"/>
  <c r="AQ436" i="8" s="1"/>
  <c r="AP436" i="8" s="1"/>
  <c r="AO436" i="8" s="1"/>
  <c r="AN436" i="8" s="1"/>
  <c r="AM436" i="8" s="1"/>
  <c r="AL436" i="8" s="1"/>
  <c r="AI436" i="8" s="1"/>
  <c r="AT472" i="8"/>
  <c r="AS472" i="8" s="1"/>
  <c r="AR472" i="8" s="1"/>
  <c r="AQ472" i="8" s="1"/>
  <c r="AP472" i="8" s="1"/>
  <c r="AO472" i="8" s="1"/>
  <c r="AN472" i="8" s="1"/>
  <c r="AM472" i="8" s="1"/>
  <c r="AL472" i="8" s="1"/>
  <c r="AT467" i="8"/>
  <c r="AS467" i="8"/>
  <c r="AR467" i="8"/>
  <c r="AQ467" i="8" s="1"/>
  <c r="AP467" i="8" s="1"/>
  <c r="AO467" i="8"/>
  <c r="AN467" i="8" s="1"/>
  <c r="AM467" i="8" s="1"/>
  <c r="AL467" i="8" s="1"/>
  <c r="K463" i="8"/>
  <c r="AA30" i="6"/>
  <c r="AB30" i="6"/>
  <c r="T76" i="10"/>
  <c r="V76" i="10" s="1"/>
  <c r="R76" i="10"/>
  <c r="K160" i="11"/>
  <c r="BA36" i="8"/>
  <c r="BB36" i="8"/>
  <c r="G205" i="5"/>
  <c r="U205" i="5"/>
  <c r="G41" i="5"/>
  <c r="U41" i="5"/>
  <c r="G86" i="5"/>
  <c r="J44" i="11"/>
  <c r="J63" i="1"/>
  <c r="H550" i="4"/>
  <c r="G550" i="4"/>
  <c r="G904" i="1"/>
  <c r="I904" i="1" s="1"/>
  <c r="AD166" i="14"/>
  <c r="AA166" i="14"/>
  <c r="AH202" i="14"/>
  <c r="AH171" i="14"/>
  <c r="AH186" i="14"/>
  <c r="AH130" i="14"/>
  <c r="N33" i="5"/>
  <c r="N90" i="5"/>
  <c r="AB26" i="14"/>
  <c r="AB24" i="14"/>
  <c r="I67" i="5"/>
  <c r="AH49" i="14"/>
  <c r="AH120" i="14"/>
  <c r="I74" i="5"/>
  <c r="N124" i="5"/>
  <c r="N30" i="5"/>
  <c r="I198" i="5"/>
  <c r="N36" i="5"/>
  <c r="AH128" i="14"/>
  <c r="N125" i="5"/>
  <c r="AA116" i="6"/>
  <c r="AD116" i="6"/>
  <c r="AH115" i="14"/>
  <c r="AH82" i="6"/>
  <c r="AZ29" i="6"/>
  <c r="AX29" i="6"/>
  <c r="AH59" i="6"/>
  <c r="AD71" i="6"/>
  <c r="AA71" i="6"/>
  <c r="AH29" i="6"/>
  <c r="AZ15" i="6"/>
  <c r="AX15" i="6"/>
  <c r="AZ47" i="6"/>
  <c r="AX47" i="6"/>
  <c r="AH65" i="6"/>
  <c r="AH55" i="6"/>
  <c r="AH206" i="14"/>
  <c r="AZ26" i="6"/>
  <c r="AX26" i="6"/>
  <c r="AZ12" i="6"/>
  <c r="AX12" i="6"/>
  <c r="AH81" i="6"/>
  <c r="AZ63" i="11"/>
  <c r="AZ178" i="11"/>
  <c r="G262" i="11"/>
  <c r="L262" i="11"/>
  <c r="O262" i="11" s="1"/>
  <c r="Q262" i="11" s="1"/>
  <c r="AZ53" i="6"/>
  <c r="AX53" i="6"/>
  <c r="AH78" i="6"/>
  <c r="AH109" i="6"/>
  <c r="AH36" i="6"/>
  <c r="K162" i="11"/>
  <c r="AK171" i="8"/>
  <c r="AK433" i="8"/>
  <c r="AJ138" i="8"/>
  <c r="AJ423" i="8"/>
  <c r="AI423" i="8"/>
  <c r="AK423" i="8"/>
  <c r="AB101" i="6"/>
  <c r="AE101" i="6"/>
  <c r="AB144" i="14"/>
  <c r="AD44" i="6"/>
  <c r="AA44" i="6"/>
  <c r="AB103" i="6"/>
  <c r="AE103" i="6"/>
  <c r="AA23" i="6"/>
  <c r="AD23" i="6"/>
  <c r="AB204" i="14"/>
  <c r="AB40" i="14"/>
  <c r="AA176" i="14"/>
  <c r="AD176" i="14"/>
  <c r="AB108" i="6"/>
  <c r="AD94" i="6"/>
  <c r="AA94" i="6"/>
  <c r="AD93" i="14"/>
  <c r="AA93" i="14"/>
  <c r="AD184" i="14"/>
  <c r="AA184" i="14"/>
  <c r="AB72" i="6"/>
  <c r="AE72" i="6"/>
  <c r="AX198" i="11"/>
  <c r="AW198" i="11"/>
  <c r="AV198" i="11"/>
  <c r="AU198" i="11"/>
  <c r="AT198" i="11"/>
  <c r="AS198" i="11"/>
  <c r="AR198" i="11"/>
  <c r="AQ198" i="11"/>
  <c r="AY198" i="11"/>
  <c r="AB89" i="6"/>
  <c r="AE89" i="6"/>
  <c r="AB114" i="14"/>
  <c r="I197" i="5"/>
  <c r="N120" i="5"/>
  <c r="AA107" i="6"/>
  <c r="AD107" i="6"/>
  <c r="AD206" i="14"/>
  <c r="AA206" i="14"/>
  <c r="AB33" i="14"/>
  <c r="I262" i="11"/>
  <c r="I711" i="11"/>
  <c r="AA55" i="6"/>
  <c r="AD55" i="6"/>
  <c r="AD128" i="14"/>
  <c r="AA128" i="14"/>
  <c r="AA171" i="14"/>
  <c r="AD171" i="14"/>
  <c r="AB115" i="6"/>
  <c r="AE115" i="6"/>
  <c r="AD110" i="14"/>
  <c r="AA110" i="14"/>
  <c r="AB56" i="14"/>
  <c r="AD113" i="6"/>
  <c r="AA113" i="6"/>
  <c r="AB140" i="14"/>
  <c r="AA33" i="6"/>
  <c r="AD33" i="6"/>
  <c r="AB68" i="6"/>
  <c r="AE68" i="6"/>
  <c r="AB87" i="14"/>
  <c r="AB191" i="14"/>
  <c r="AB62" i="6"/>
  <c r="AB209" i="14"/>
  <c r="AY139" i="11"/>
  <c r="AX139" i="11"/>
  <c r="AW139" i="11"/>
  <c r="AV139" i="11"/>
  <c r="AU139" i="11"/>
  <c r="AT139" i="11"/>
  <c r="AS139" i="11"/>
  <c r="AR139" i="11"/>
  <c r="AQ139" i="11"/>
  <c r="AB87" i="6"/>
  <c r="AE87" i="6"/>
  <c r="AZ4" i="6"/>
  <c r="AX4" i="6"/>
  <c r="I709" i="11"/>
  <c r="J189" i="5"/>
  <c r="AE66" i="6"/>
  <c r="AB66" i="6"/>
  <c r="AA147" i="14"/>
  <c r="AD147" i="14"/>
  <c r="AB53" i="14"/>
  <c r="AA104" i="14"/>
  <c r="AD104" i="14"/>
  <c r="AD71" i="14"/>
  <c r="AA71" i="14"/>
  <c r="AY119" i="11"/>
  <c r="AX119" i="11"/>
  <c r="AW119" i="11"/>
  <c r="AV119" i="11"/>
  <c r="AU119" i="11"/>
  <c r="AT119" i="11"/>
  <c r="AS119" i="11"/>
  <c r="AR119" i="11"/>
  <c r="AQ119" i="11"/>
  <c r="AX46" i="11"/>
  <c r="AW46" i="11"/>
  <c r="AV46" i="11"/>
  <c r="AU46" i="11"/>
  <c r="AT46" i="11"/>
  <c r="AS46" i="11"/>
  <c r="AR46" i="11"/>
  <c r="AQ46" i="11"/>
  <c r="AY46" i="11"/>
  <c r="AX199" i="11"/>
  <c r="AW199" i="11"/>
  <c r="AV199" i="11"/>
  <c r="AU199" i="11"/>
  <c r="AT199" i="11"/>
  <c r="AS199" i="11"/>
  <c r="AR199" i="11"/>
  <c r="AQ199" i="11"/>
  <c r="AY199" i="11"/>
  <c r="BP29" i="11"/>
  <c r="BO29" i="11"/>
  <c r="BN29" i="11"/>
  <c r="BM29" i="11"/>
  <c r="BL29" i="11"/>
  <c r="BK29" i="11"/>
  <c r="BJ29" i="11"/>
  <c r="BI29" i="11"/>
  <c r="BH29" i="11"/>
  <c r="AY71" i="11"/>
  <c r="AX71" i="11"/>
  <c r="AW71" i="11"/>
  <c r="AV71" i="11"/>
  <c r="AU71" i="11"/>
  <c r="AT71" i="11"/>
  <c r="AS71" i="11"/>
  <c r="AR71" i="11"/>
  <c r="AQ71" i="11"/>
  <c r="AX131" i="11"/>
  <c r="AW131" i="11"/>
  <c r="AV131" i="11"/>
  <c r="AU131" i="11"/>
  <c r="AT131" i="11"/>
  <c r="AS131" i="11"/>
  <c r="AR131" i="11"/>
  <c r="AQ131" i="11"/>
  <c r="AY131" i="11"/>
  <c r="AY230" i="11"/>
  <c r="AX230" i="11"/>
  <c r="AW230" i="11"/>
  <c r="AV230" i="11"/>
  <c r="AU230" i="11"/>
  <c r="AT230" i="11"/>
  <c r="AS230" i="11"/>
  <c r="AR230" i="11"/>
  <c r="AQ230" i="11"/>
  <c r="AY81" i="11"/>
  <c r="AX81" i="11"/>
  <c r="AW81" i="11"/>
  <c r="AV81" i="11"/>
  <c r="AU81" i="11"/>
  <c r="AT81" i="11"/>
  <c r="AS81" i="11"/>
  <c r="AR81" i="11"/>
  <c r="AQ81" i="11"/>
  <c r="AX120" i="11"/>
  <c r="AW120" i="11"/>
  <c r="AV120" i="11"/>
  <c r="AU120" i="11"/>
  <c r="AT120" i="11"/>
  <c r="AS120" i="11"/>
  <c r="AR120" i="11"/>
  <c r="AQ120" i="11"/>
  <c r="AY120" i="11"/>
  <c r="BP3" i="11"/>
  <c r="BO3" i="11"/>
  <c r="BN3" i="11"/>
  <c r="BM3" i="11"/>
  <c r="BL3" i="11"/>
  <c r="BK3" i="11"/>
  <c r="BJ3" i="11"/>
  <c r="BI3" i="11"/>
  <c r="BH3" i="11"/>
  <c r="AY213" i="11"/>
  <c r="AW213" i="11"/>
  <c r="AV213" i="11"/>
  <c r="AU213" i="11"/>
  <c r="AT213" i="11"/>
  <c r="AS213" i="11"/>
  <c r="AR213" i="11"/>
  <c r="AQ213" i="11"/>
  <c r="AX213" i="11"/>
  <c r="AY174" i="11"/>
  <c r="AX174" i="11"/>
  <c r="AW174" i="11"/>
  <c r="AV174" i="11"/>
  <c r="AU174" i="11"/>
  <c r="AT174" i="11"/>
  <c r="AS174" i="11"/>
  <c r="AR174" i="11"/>
  <c r="AQ174" i="11"/>
  <c r="BP27" i="11"/>
  <c r="BO27" i="11"/>
  <c r="BN27" i="11"/>
  <c r="BM27" i="11"/>
  <c r="BL27" i="11"/>
  <c r="BK27" i="11"/>
  <c r="BJ27" i="11"/>
  <c r="BI27" i="11"/>
  <c r="BH27" i="11"/>
  <c r="BP28" i="11"/>
  <c r="BO28" i="11"/>
  <c r="BN28" i="11"/>
  <c r="BM28" i="11"/>
  <c r="BL28" i="11"/>
  <c r="BK28" i="11"/>
  <c r="BJ28" i="11"/>
  <c r="BI28" i="11"/>
  <c r="BH28" i="11"/>
  <c r="AX158" i="11"/>
  <c r="AY158" i="11"/>
  <c r="AW158" i="11"/>
  <c r="AV158" i="11"/>
  <c r="AU158" i="11"/>
  <c r="AT158" i="11"/>
  <c r="AS158" i="11"/>
  <c r="AR158" i="11"/>
  <c r="AQ158" i="11"/>
  <c r="AY66" i="11"/>
  <c r="AX66" i="11"/>
  <c r="AW66" i="11"/>
  <c r="AV66" i="11"/>
  <c r="AU66" i="11"/>
  <c r="AT66" i="11"/>
  <c r="AS66" i="11"/>
  <c r="AR66" i="11"/>
  <c r="AQ66" i="11"/>
  <c r="BP41" i="11"/>
  <c r="BO41" i="11"/>
  <c r="BN41" i="11"/>
  <c r="BM41" i="11"/>
  <c r="BL41" i="11"/>
  <c r="BK41" i="11"/>
  <c r="BJ41" i="11"/>
  <c r="BI41" i="11"/>
  <c r="BH41" i="11"/>
  <c r="BP42" i="11"/>
  <c r="BO42" i="11"/>
  <c r="BN42" i="11"/>
  <c r="BM42" i="11"/>
  <c r="BL42" i="11"/>
  <c r="BK42" i="11"/>
  <c r="BJ42" i="11"/>
  <c r="BI42" i="11"/>
  <c r="BH42" i="11"/>
  <c r="AY195" i="11"/>
  <c r="AX195" i="11"/>
  <c r="AW195" i="11"/>
  <c r="AV195" i="11"/>
  <c r="AU195" i="11"/>
  <c r="AT195" i="11"/>
  <c r="AS195" i="11"/>
  <c r="AR195" i="11"/>
  <c r="AQ195" i="11"/>
  <c r="AY103" i="11"/>
  <c r="AX103" i="11"/>
  <c r="AW103" i="11"/>
  <c r="AV103" i="11"/>
  <c r="AU103" i="11"/>
  <c r="AT103" i="11"/>
  <c r="AS103" i="11"/>
  <c r="AR103" i="11"/>
  <c r="AQ103" i="11"/>
  <c r="AD202" i="14"/>
  <c r="AA202" i="14"/>
  <c r="AB45" i="6"/>
  <c r="AE45" i="6"/>
  <c r="AD164" i="14"/>
  <c r="AA164" i="14"/>
  <c r="AA110" i="6"/>
  <c r="AD110" i="6"/>
  <c r="AD27" i="6"/>
  <c r="AA27" i="6"/>
  <c r="AD160" i="14"/>
  <c r="AA160" i="14"/>
  <c r="I174" i="5"/>
  <c r="AA42" i="6"/>
  <c r="AD42" i="6"/>
  <c r="AB169" i="14"/>
  <c r="AE88" i="6"/>
  <c r="AB88" i="6"/>
  <c r="AB57" i="6"/>
  <c r="AE57" i="6"/>
  <c r="AB101" i="14"/>
  <c r="AB112" i="14"/>
  <c r="I710" i="11"/>
  <c r="AB53" i="6"/>
  <c r="AE86" i="6"/>
  <c r="AB86" i="6"/>
  <c r="AB100" i="6"/>
  <c r="AE100" i="6"/>
  <c r="N32" i="5"/>
  <c r="AY76" i="11"/>
  <c r="AX76" i="11"/>
  <c r="AW76" i="11"/>
  <c r="AV76" i="11"/>
  <c r="AU76" i="11"/>
  <c r="AT76" i="11"/>
  <c r="AS76" i="11"/>
  <c r="AR76" i="11"/>
  <c r="AQ76" i="11"/>
  <c r="AX113" i="11"/>
  <c r="AW113" i="11"/>
  <c r="AV113" i="11"/>
  <c r="AU113" i="11"/>
  <c r="AT113" i="11"/>
  <c r="AS113" i="11"/>
  <c r="AR113" i="11"/>
  <c r="AQ113" i="11"/>
  <c r="AY113" i="11"/>
  <c r="AY21" i="11"/>
  <c r="AX21" i="11"/>
  <c r="AW21" i="11"/>
  <c r="AV21" i="11"/>
  <c r="AU21" i="11"/>
  <c r="AT21" i="11"/>
  <c r="AS21" i="11"/>
  <c r="AR21" i="11"/>
  <c r="AQ21" i="11"/>
  <c r="AY132" i="11"/>
  <c r="AX132" i="11"/>
  <c r="AW132" i="11"/>
  <c r="AV132" i="11"/>
  <c r="AU132" i="11"/>
  <c r="AT132" i="11"/>
  <c r="AS132" i="11"/>
  <c r="AR132" i="11"/>
  <c r="AQ132" i="11"/>
  <c r="AY181" i="11"/>
  <c r="AX181" i="11"/>
  <c r="AW181" i="11"/>
  <c r="AV181" i="11"/>
  <c r="AU181" i="11"/>
  <c r="AT181" i="11"/>
  <c r="AS181" i="11"/>
  <c r="AR181" i="11"/>
  <c r="AQ181" i="11"/>
  <c r="AY35" i="11"/>
  <c r="AX35" i="11"/>
  <c r="AW35" i="11"/>
  <c r="AV35" i="11"/>
  <c r="AU35" i="11"/>
  <c r="AT35" i="11"/>
  <c r="AS35" i="11"/>
  <c r="AR35" i="11"/>
  <c r="AQ35" i="11"/>
  <c r="AY107" i="11"/>
  <c r="AX107" i="11"/>
  <c r="AW107" i="11"/>
  <c r="AV107" i="11"/>
  <c r="AU107" i="11"/>
  <c r="AT107" i="11"/>
  <c r="AS107" i="11"/>
  <c r="AR107" i="11"/>
  <c r="AQ107" i="11"/>
  <c r="BP49" i="11"/>
  <c r="BO49" i="11"/>
  <c r="BN49" i="11"/>
  <c r="BM49" i="11"/>
  <c r="BL49" i="11"/>
  <c r="BK49" i="11"/>
  <c r="BJ49" i="11"/>
  <c r="BI49" i="11"/>
  <c r="BH49" i="11"/>
  <c r="BO4" i="11"/>
  <c r="BN4" i="11"/>
  <c r="BM4" i="11"/>
  <c r="BL4" i="11"/>
  <c r="BK4" i="11"/>
  <c r="BJ4" i="11"/>
  <c r="BI4" i="11"/>
  <c r="BH4" i="11"/>
  <c r="BP4" i="11"/>
  <c r="BP46" i="11"/>
  <c r="BO46" i="11"/>
  <c r="BN46" i="11"/>
  <c r="BM46" i="11"/>
  <c r="BL46" i="11"/>
  <c r="BK46" i="11"/>
  <c r="BJ46" i="11"/>
  <c r="BI46" i="11"/>
  <c r="BH46" i="11"/>
  <c r="AY121" i="11"/>
  <c r="AX121" i="11"/>
  <c r="AW121" i="11"/>
  <c r="AV121" i="11"/>
  <c r="AU121" i="11"/>
  <c r="AT121" i="11"/>
  <c r="AS121" i="11"/>
  <c r="AR121" i="11"/>
  <c r="AQ121" i="11"/>
  <c r="AY78" i="11"/>
  <c r="AX78" i="11"/>
  <c r="AW78" i="11"/>
  <c r="AV78" i="11"/>
  <c r="AU78" i="11"/>
  <c r="AT78" i="11"/>
  <c r="AS78" i="11"/>
  <c r="AR78" i="11"/>
  <c r="AQ78" i="11"/>
  <c r="AY148" i="11"/>
  <c r="AX148" i="11"/>
  <c r="AW148" i="11"/>
  <c r="AV148" i="11"/>
  <c r="AU148" i="11"/>
  <c r="AT148" i="11"/>
  <c r="AS148" i="11"/>
  <c r="AR148" i="11"/>
  <c r="AQ148" i="11"/>
  <c r="AY219" i="11"/>
  <c r="AX219" i="11"/>
  <c r="AW219" i="11"/>
  <c r="AV219" i="11"/>
  <c r="AU219" i="11"/>
  <c r="AT219" i="11"/>
  <c r="AS219" i="11"/>
  <c r="AR219" i="11"/>
  <c r="AQ219" i="11"/>
  <c r="AY115" i="11"/>
  <c r="AX115" i="11"/>
  <c r="AW115" i="11"/>
  <c r="AV115" i="11"/>
  <c r="AU115" i="11"/>
  <c r="AT115" i="11"/>
  <c r="AS115" i="11"/>
  <c r="AR115" i="11"/>
  <c r="AQ115" i="11"/>
  <c r="AY23" i="11"/>
  <c r="AX23" i="11"/>
  <c r="AW23" i="11"/>
  <c r="AV23" i="11"/>
  <c r="AU23" i="11"/>
  <c r="AT23" i="11"/>
  <c r="AS23" i="11"/>
  <c r="AR23" i="11"/>
  <c r="AQ23" i="11"/>
  <c r="BP25" i="11"/>
  <c r="BO25" i="11"/>
  <c r="BN25" i="11"/>
  <c r="BM25" i="11"/>
  <c r="BL25" i="11"/>
  <c r="BK25" i="11"/>
  <c r="BJ25" i="11"/>
  <c r="BI25" i="11"/>
  <c r="BH25" i="11"/>
  <c r="BO26" i="11"/>
  <c r="BN26" i="11"/>
  <c r="BM26" i="11"/>
  <c r="BL26" i="11"/>
  <c r="BK26" i="11"/>
  <c r="BJ26" i="11"/>
  <c r="BI26" i="11"/>
  <c r="BH26" i="11"/>
  <c r="BP26" i="11"/>
  <c r="AY152" i="11"/>
  <c r="AX152" i="11"/>
  <c r="AW152" i="11"/>
  <c r="AV152" i="11"/>
  <c r="AU152" i="11"/>
  <c r="AT152" i="11"/>
  <c r="AS152" i="11"/>
  <c r="AR152" i="11"/>
  <c r="AQ152" i="11"/>
  <c r="AY60" i="11"/>
  <c r="AX60" i="11"/>
  <c r="AW60" i="11"/>
  <c r="AV60" i="11"/>
  <c r="AU60" i="11"/>
  <c r="AT60" i="11"/>
  <c r="AS60" i="11"/>
  <c r="AR60" i="11"/>
  <c r="AQ60" i="11"/>
  <c r="BO17" i="11"/>
  <c r="BN17" i="11"/>
  <c r="BM17" i="11"/>
  <c r="BL17" i="11"/>
  <c r="BK17" i="11"/>
  <c r="BJ17" i="11"/>
  <c r="BI17" i="11"/>
  <c r="BH17" i="11"/>
  <c r="BP17" i="11"/>
  <c r="AY31" i="11"/>
  <c r="AX31" i="11"/>
  <c r="AW31" i="11"/>
  <c r="AV31" i="11"/>
  <c r="AU31" i="11"/>
  <c r="AT31" i="11"/>
  <c r="AS31" i="11"/>
  <c r="AR31" i="11"/>
  <c r="AQ31" i="11"/>
  <c r="AY232" i="11"/>
  <c r="AX232" i="11"/>
  <c r="AW232" i="11"/>
  <c r="AV232" i="11"/>
  <c r="AU232" i="11"/>
  <c r="AT232" i="11"/>
  <c r="AS232" i="11"/>
  <c r="AR232" i="11"/>
  <c r="AQ232" i="11"/>
  <c r="AX140" i="11"/>
  <c r="AW140" i="11"/>
  <c r="AV140" i="11"/>
  <c r="AU140" i="11"/>
  <c r="AT140" i="11"/>
  <c r="AS140" i="11"/>
  <c r="AR140" i="11"/>
  <c r="AQ140" i="11"/>
  <c r="AY140" i="11"/>
  <c r="AY69" i="11"/>
  <c r="AX69" i="11"/>
  <c r="AW69" i="11"/>
  <c r="AV69" i="11"/>
  <c r="AU69" i="11"/>
  <c r="AT69" i="11"/>
  <c r="AS69" i="11"/>
  <c r="AR69" i="11"/>
  <c r="AQ69" i="11"/>
  <c r="AY52" i="11"/>
  <c r="AW52" i="11"/>
  <c r="AV52" i="11"/>
  <c r="AU52" i="11"/>
  <c r="AT52" i="11"/>
  <c r="AS52" i="11"/>
  <c r="AR52" i="11"/>
  <c r="AQ52" i="11"/>
  <c r="AX52" i="11"/>
  <c r="AY32" i="11"/>
  <c r="AX32" i="11"/>
  <c r="AW32" i="11"/>
  <c r="AV32" i="11"/>
  <c r="AU32" i="11"/>
  <c r="AT32" i="11"/>
  <c r="AS32" i="11"/>
  <c r="AR32" i="11"/>
  <c r="AQ32" i="11"/>
  <c r="AY135" i="11"/>
  <c r="AX135" i="11"/>
  <c r="AW135" i="11"/>
  <c r="AV135" i="11"/>
  <c r="AU135" i="11"/>
  <c r="AT135" i="11"/>
  <c r="AS135" i="11"/>
  <c r="AR135" i="11"/>
  <c r="AQ135" i="11"/>
  <c r="AY65" i="11"/>
  <c r="AX65" i="11"/>
  <c r="AW65" i="11"/>
  <c r="AV65" i="11"/>
  <c r="AU65" i="11"/>
  <c r="AT65" i="11"/>
  <c r="AS65" i="11"/>
  <c r="AR65" i="11"/>
  <c r="AQ65" i="11"/>
  <c r="AY42" i="11"/>
  <c r="AX42" i="11"/>
  <c r="AW42" i="11"/>
  <c r="AV42" i="11"/>
  <c r="AU42" i="11"/>
  <c r="AT42" i="11"/>
  <c r="AS42" i="11"/>
  <c r="AR42" i="11"/>
  <c r="AQ42" i="11"/>
  <c r="AY27" i="11"/>
  <c r="AX27" i="11"/>
  <c r="AW27" i="11"/>
  <c r="AV27" i="11"/>
  <c r="AU27" i="11"/>
  <c r="AT27" i="11"/>
  <c r="AS27" i="11"/>
  <c r="AR27" i="11"/>
  <c r="AQ27" i="11"/>
  <c r="AX172" i="11"/>
  <c r="AW172" i="11"/>
  <c r="AV172" i="11"/>
  <c r="AU172" i="11"/>
  <c r="AT172" i="11"/>
  <c r="AS172" i="11"/>
  <c r="AR172" i="11"/>
  <c r="AQ172" i="11"/>
  <c r="AY172" i="11"/>
  <c r="AX93" i="11"/>
  <c r="AW93" i="11"/>
  <c r="AV93" i="11"/>
  <c r="AU93" i="11"/>
  <c r="AT93" i="11"/>
  <c r="AS93" i="11"/>
  <c r="AR93" i="11"/>
  <c r="AQ93" i="11"/>
  <c r="AY93" i="11"/>
  <c r="BB23" i="14"/>
  <c r="BA23" i="14"/>
  <c r="AZ23" i="14"/>
  <c r="AX23" i="14"/>
  <c r="AY162" i="11"/>
  <c r="AX162" i="11"/>
  <c r="AW162" i="11"/>
  <c r="AV162" i="11"/>
  <c r="AU162" i="11"/>
  <c r="AT162" i="11"/>
  <c r="AS162" i="11"/>
  <c r="AR162" i="11"/>
  <c r="AQ162" i="11"/>
  <c r="AD61" i="6"/>
  <c r="AA61" i="6"/>
  <c r="AD36" i="6"/>
  <c r="AA36" i="6"/>
  <c r="AA120" i="14"/>
  <c r="AD120" i="14"/>
  <c r="AB21" i="6"/>
  <c r="AE21" i="6"/>
  <c r="AB180" i="14"/>
  <c r="AB99" i="14"/>
  <c r="AB79" i="6"/>
  <c r="AE79" i="6"/>
  <c r="N38" i="5"/>
  <c r="AB52" i="6"/>
  <c r="AE52" i="6"/>
  <c r="AA82" i="14"/>
  <c r="AD82" i="14"/>
  <c r="AA108" i="14"/>
  <c r="AD108" i="14"/>
  <c r="N39" i="5"/>
  <c r="AB67" i="6"/>
  <c r="AE67" i="6"/>
  <c r="AD56" i="6"/>
  <c r="AA56" i="6"/>
  <c r="N23" i="5"/>
  <c r="I706" i="11"/>
  <c r="AB25" i="14"/>
  <c r="AJ466" i="8"/>
  <c r="N89" i="5"/>
  <c r="AY63" i="11"/>
  <c r="AX63" i="11"/>
  <c r="AW63" i="11"/>
  <c r="AV63" i="11"/>
  <c r="AU63" i="11"/>
  <c r="AT63" i="11"/>
  <c r="AS63" i="11"/>
  <c r="AR63" i="11"/>
  <c r="AQ63" i="11"/>
  <c r="AD82" i="6"/>
  <c r="AA82" i="6"/>
  <c r="AB170" i="14"/>
  <c r="AA109" i="6"/>
  <c r="AD109" i="6"/>
  <c r="AA115" i="14"/>
  <c r="AD115" i="14"/>
  <c r="AA49" i="14"/>
  <c r="AD49" i="14"/>
  <c r="AB57" i="14"/>
  <c r="AB189" i="14"/>
  <c r="AE30" i="6"/>
  <c r="N31" i="5"/>
  <c r="AE80" i="6"/>
  <c r="AB80" i="6"/>
  <c r="AA91" i="6"/>
  <c r="AD91" i="6"/>
  <c r="AE39" i="6"/>
  <c r="AB39" i="6"/>
  <c r="N117" i="5"/>
  <c r="AB116" i="14"/>
  <c r="AB60" i="6"/>
  <c r="AE60" i="6"/>
  <c r="AA174" i="14"/>
  <c r="AD174" i="14"/>
  <c r="AB70" i="6"/>
  <c r="AE70" i="6"/>
  <c r="AB105" i="6"/>
  <c r="AE105" i="6"/>
  <c r="AB70" i="14"/>
  <c r="N21" i="5"/>
  <c r="AE95" i="6"/>
  <c r="AB95" i="6"/>
  <c r="AB207" i="14"/>
  <c r="AE64" i="6"/>
  <c r="AB64" i="6"/>
  <c r="AA85" i="6"/>
  <c r="AD85" i="6"/>
  <c r="AB96" i="6"/>
  <c r="AE96" i="6"/>
  <c r="AI402" i="8"/>
  <c r="AY178" i="11"/>
  <c r="AX178" i="11"/>
  <c r="AW178" i="11"/>
  <c r="AV178" i="11"/>
  <c r="AU178" i="11"/>
  <c r="AT178" i="11"/>
  <c r="AS178" i="11"/>
  <c r="AR178" i="11"/>
  <c r="AQ178" i="11"/>
  <c r="AD81" i="6"/>
  <c r="AA81" i="6"/>
  <c r="AA130" i="14"/>
  <c r="AD130" i="14"/>
  <c r="J19" i="11"/>
  <c r="AB107" i="14"/>
  <c r="N118" i="5"/>
  <c r="AD77" i="6"/>
  <c r="AA77" i="6"/>
  <c r="AA79" i="14"/>
  <c r="AD79" i="14"/>
  <c r="AA92" i="14"/>
  <c r="AD92" i="14"/>
  <c r="AB58" i="14"/>
  <c r="AB91" i="14"/>
  <c r="AB36" i="14"/>
  <c r="AB123" i="14"/>
  <c r="AD97" i="6"/>
  <c r="AA97" i="6"/>
  <c r="AB145" i="14"/>
  <c r="N87" i="5"/>
  <c r="I707" i="11"/>
  <c r="AB139" i="14"/>
  <c r="AA92" i="6"/>
  <c r="AD92" i="6"/>
  <c r="AD98" i="6"/>
  <c r="AA98" i="6"/>
  <c r="AY90" i="11"/>
  <c r="AX90" i="11"/>
  <c r="AW90" i="11"/>
  <c r="AV90" i="11"/>
  <c r="AU90" i="11"/>
  <c r="AT90" i="11"/>
  <c r="AS90" i="11"/>
  <c r="AR90" i="11"/>
  <c r="AQ90" i="11"/>
  <c r="BP11" i="11"/>
  <c r="BO11" i="11"/>
  <c r="BN11" i="11"/>
  <c r="BM11" i="11"/>
  <c r="BL11" i="11"/>
  <c r="BK11" i="11"/>
  <c r="BJ11" i="11"/>
  <c r="BI11" i="11"/>
  <c r="BH11" i="11"/>
  <c r="AY217" i="11"/>
  <c r="AX217" i="11"/>
  <c r="AW217" i="11"/>
  <c r="AV217" i="11"/>
  <c r="AU217" i="11"/>
  <c r="AT217" i="11"/>
  <c r="AS217" i="11"/>
  <c r="AR217" i="11"/>
  <c r="AQ217" i="11"/>
  <c r="AX22" i="11"/>
  <c r="AW22" i="11"/>
  <c r="AV22" i="11"/>
  <c r="AU22" i="11"/>
  <c r="AT22" i="11"/>
  <c r="AS22" i="11"/>
  <c r="AR22" i="11"/>
  <c r="AQ22" i="11"/>
  <c r="AY22" i="11"/>
  <c r="AY36" i="11"/>
  <c r="AX36" i="11"/>
  <c r="AW36" i="11"/>
  <c r="AV36" i="11"/>
  <c r="AU36" i="11"/>
  <c r="AT36" i="11"/>
  <c r="AS36" i="11"/>
  <c r="AR36" i="11"/>
  <c r="AQ36" i="11"/>
  <c r="AY85" i="11"/>
  <c r="AX85" i="11"/>
  <c r="AW85" i="11"/>
  <c r="AV85" i="11"/>
  <c r="AU85" i="11"/>
  <c r="AT85" i="11"/>
  <c r="AS85" i="11"/>
  <c r="AR85" i="11"/>
  <c r="AQ85" i="11"/>
  <c r="BP5" i="11"/>
  <c r="BO5" i="11"/>
  <c r="BN5" i="11"/>
  <c r="BM5" i="11"/>
  <c r="BL5" i="11"/>
  <c r="BK5" i="11"/>
  <c r="BJ5" i="11"/>
  <c r="BI5" i="11"/>
  <c r="BH5" i="11"/>
  <c r="BO50" i="11"/>
  <c r="BN50" i="11"/>
  <c r="BM50" i="11"/>
  <c r="BL50" i="11"/>
  <c r="BK50" i="11"/>
  <c r="BJ50" i="11"/>
  <c r="BI50" i="11"/>
  <c r="BH50" i="11"/>
  <c r="BP50" i="11"/>
  <c r="AY149" i="11"/>
  <c r="AX149" i="11"/>
  <c r="AW149" i="11"/>
  <c r="AV149" i="11"/>
  <c r="AU149" i="11"/>
  <c r="AT149" i="11"/>
  <c r="AS149" i="11"/>
  <c r="AR149" i="11"/>
  <c r="AQ149" i="11"/>
  <c r="AW206" i="11"/>
  <c r="AV206" i="11"/>
  <c r="AU206" i="11"/>
  <c r="AT206" i="11"/>
  <c r="AS206" i="11"/>
  <c r="AR206" i="11"/>
  <c r="AQ206" i="11"/>
  <c r="AY206" i="11"/>
  <c r="AX206" i="11"/>
  <c r="BP53" i="11"/>
  <c r="BO53" i="11"/>
  <c r="BN53" i="11"/>
  <c r="BM53" i="11"/>
  <c r="BL53" i="11"/>
  <c r="BK53" i="11"/>
  <c r="BJ53" i="11"/>
  <c r="BI53" i="11"/>
  <c r="BH53" i="11"/>
  <c r="AX209" i="11"/>
  <c r="AW209" i="11"/>
  <c r="AV209" i="11"/>
  <c r="AU209" i="11"/>
  <c r="AT209" i="11"/>
  <c r="AS209" i="11"/>
  <c r="AR209" i="11"/>
  <c r="AQ209" i="11"/>
  <c r="AY209" i="11"/>
  <c r="AY116" i="11"/>
  <c r="AX116" i="11"/>
  <c r="AW116" i="11"/>
  <c r="AV116" i="11"/>
  <c r="AU116" i="11"/>
  <c r="AT116" i="11"/>
  <c r="AS116" i="11"/>
  <c r="AR116" i="11"/>
  <c r="AQ116" i="11"/>
  <c r="AY91" i="11"/>
  <c r="AX91" i="11"/>
  <c r="AW91" i="11"/>
  <c r="AV91" i="11"/>
  <c r="AU91" i="11"/>
  <c r="AT91" i="11"/>
  <c r="AS91" i="11"/>
  <c r="AR91" i="11"/>
  <c r="AQ91" i="11"/>
  <c r="AY236" i="11"/>
  <c r="AX236" i="11"/>
  <c r="AW236" i="11"/>
  <c r="AV236" i="11"/>
  <c r="AU236" i="11"/>
  <c r="AT236" i="11"/>
  <c r="AS236" i="11"/>
  <c r="AR236" i="11"/>
  <c r="AQ236" i="11"/>
  <c r="AX141" i="11"/>
  <c r="AW141" i="11"/>
  <c r="AV141" i="11"/>
  <c r="AU141" i="11"/>
  <c r="AT141" i="11"/>
  <c r="AS141" i="11"/>
  <c r="AR141" i="11"/>
  <c r="AQ141" i="11"/>
  <c r="AY141" i="11"/>
  <c r="BP16" i="11"/>
  <c r="BO16" i="11"/>
  <c r="BN16" i="11"/>
  <c r="BM16" i="11"/>
  <c r="BL16" i="11"/>
  <c r="BK16" i="11"/>
  <c r="BJ16" i="11"/>
  <c r="BI16" i="11"/>
  <c r="BH16" i="11"/>
  <c r="AY128" i="11"/>
  <c r="AX128" i="11"/>
  <c r="AW128" i="11"/>
  <c r="AV128" i="11"/>
  <c r="AU128" i="11"/>
  <c r="AT128" i="11"/>
  <c r="AS128" i="11"/>
  <c r="AR128" i="11"/>
  <c r="AQ128" i="11"/>
  <c r="AY24" i="11"/>
  <c r="AX24" i="11"/>
  <c r="AW24" i="11"/>
  <c r="AV24" i="11"/>
  <c r="AU24" i="11"/>
  <c r="AT24" i="11"/>
  <c r="AS24" i="11"/>
  <c r="AR24" i="11"/>
  <c r="AQ24" i="11"/>
  <c r="AY169" i="11"/>
  <c r="AX169" i="11"/>
  <c r="AW169" i="11"/>
  <c r="AV169" i="11"/>
  <c r="AU169" i="11"/>
  <c r="AT169" i="11"/>
  <c r="AS169" i="11"/>
  <c r="AR169" i="11"/>
  <c r="AQ169" i="11"/>
  <c r="AI159" i="8"/>
  <c r="AA59" i="6"/>
  <c r="AD59" i="6"/>
  <c r="AA65" i="6"/>
  <c r="AD65" i="6"/>
  <c r="N41" i="5"/>
  <c r="AD29" i="6"/>
  <c r="AA29" i="6"/>
  <c r="M205" i="5"/>
  <c r="AB49" i="6"/>
  <c r="AE49" i="6"/>
  <c r="AB71" i="6"/>
  <c r="AE71" i="6"/>
  <c r="AB106" i="6"/>
  <c r="AE106" i="6"/>
  <c r="AD178" i="14"/>
  <c r="AA178" i="14"/>
  <c r="AE73" i="6"/>
  <c r="AB73" i="6"/>
  <c r="AD89" i="14"/>
  <c r="AA89" i="14"/>
  <c r="N152" i="5"/>
  <c r="AA58" i="6"/>
  <c r="AD58" i="6"/>
  <c r="AB31" i="14"/>
  <c r="AE75" i="6"/>
  <c r="AB75" i="6"/>
  <c r="AD22" i="6"/>
  <c r="AA22" i="6"/>
  <c r="AA30" i="14"/>
  <c r="AD30" i="14"/>
  <c r="I708" i="11"/>
  <c r="AD48" i="6"/>
  <c r="AA48" i="6"/>
  <c r="N149" i="5"/>
  <c r="BP48" i="11"/>
  <c r="BO48" i="11"/>
  <c r="BN48" i="11"/>
  <c r="BM48" i="11"/>
  <c r="BL48" i="11"/>
  <c r="BK48" i="11"/>
  <c r="BJ48" i="11"/>
  <c r="BI48" i="11"/>
  <c r="BH48" i="11"/>
  <c r="AX53" i="11"/>
  <c r="AW53" i="11"/>
  <c r="AV53" i="11"/>
  <c r="AU53" i="11"/>
  <c r="AT53" i="11"/>
  <c r="AS53" i="11"/>
  <c r="AR53" i="11"/>
  <c r="AQ53" i="11"/>
  <c r="AY53" i="11"/>
  <c r="BO18" i="11"/>
  <c r="BP18" i="11"/>
  <c r="BN18" i="11"/>
  <c r="BM18" i="11"/>
  <c r="BL18" i="11"/>
  <c r="BK18" i="11"/>
  <c r="BJ18" i="11"/>
  <c r="BI18" i="11"/>
  <c r="BH18" i="11"/>
  <c r="AY163" i="11"/>
  <c r="AX163" i="11"/>
  <c r="AW163" i="11"/>
  <c r="AV163" i="11"/>
  <c r="AU163" i="11"/>
  <c r="AT163" i="11"/>
  <c r="AS163" i="11"/>
  <c r="AR163" i="11"/>
  <c r="AQ163" i="11"/>
  <c r="AY122" i="11"/>
  <c r="AX122" i="11"/>
  <c r="AW122" i="11"/>
  <c r="AV122" i="11"/>
  <c r="AU122" i="11"/>
  <c r="AT122" i="11"/>
  <c r="AS122" i="11"/>
  <c r="AR122" i="11"/>
  <c r="AQ122" i="11"/>
  <c r="AY202" i="11"/>
  <c r="AX202" i="11"/>
  <c r="AW202" i="11"/>
  <c r="AV202" i="11"/>
  <c r="AU202" i="11"/>
  <c r="AT202" i="11"/>
  <c r="AS202" i="11"/>
  <c r="AR202" i="11"/>
  <c r="AQ202" i="11"/>
  <c r="AX156" i="11"/>
  <c r="AW156" i="11"/>
  <c r="AV156" i="11"/>
  <c r="AU156" i="11"/>
  <c r="AT156" i="11"/>
  <c r="AS156" i="11"/>
  <c r="AR156" i="11"/>
  <c r="AQ156" i="11"/>
  <c r="AY156" i="11"/>
  <c r="AX224" i="11"/>
  <c r="AW224" i="11"/>
  <c r="AV224" i="11"/>
  <c r="AU224" i="11"/>
  <c r="AT224" i="11"/>
  <c r="AS224" i="11"/>
  <c r="AR224" i="11"/>
  <c r="AQ224" i="11"/>
  <c r="AY224" i="11"/>
  <c r="AY57" i="11"/>
  <c r="AX57" i="11"/>
  <c r="AW57" i="11"/>
  <c r="AV57" i="11"/>
  <c r="AU57" i="11"/>
  <c r="AT57" i="11"/>
  <c r="AS57" i="11"/>
  <c r="AR57" i="11"/>
  <c r="AQ57" i="11"/>
  <c r="AY83" i="11"/>
  <c r="AX83" i="11"/>
  <c r="AW83" i="11"/>
  <c r="AV83" i="11"/>
  <c r="AU83" i="11"/>
  <c r="AT83" i="11"/>
  <c r="AS83" i="11"/>
  <c r="AR83" i="11"/>
  <c r="AQ83" i="11"/>
  <c r="BP34" i="11"/>
  <c r="BO34" i="11"/>
  <c r="BN34" i="11"/>
  <c r="BM34" i="11"/>
  <c r="BL34" i="11"/>
  <c r="BK34" i="11"/>
  <c r="BJ34" i="11"/>
  <c r="BI34" i="11"/>
  <c r="BH34" i="11"/>
  <c r="AY117" i="11"/>
  <c r="AX117" i="11"/>
  <c r="AW117" i="11"/>
  <c r="AV117" i="11"/>
  <c r="AU117" i="11"/>
  <c r="AT117" i="11"/>
  <c r="AS117" i="11"/>
  <c r="AR117" i="11"/>
  <c r="AQ117" i="11"/>
  <c r="BP14" i="11"/>
  <c r="BO14" i="11"/>
  <c r="BN14" i="11"/>
  <c r="BM14" i="11"/>
  <c r="BL14" i="11"/>
  <c r="BK14" i="11"/>
  <c r="BJ14" i="11"/>
  <c r="BI14" i="11"/>
  <c r="BH14" i="11"/>
  <c r="AY48" i="11"/>
  <c r="AX48" i="11"/>
  <c r="AW48" i="11"/>
  <c r="AV48" i="11"/>
  <c r="AU48" i="11"/>
  <c r="AT48" i="11"/>
  <c r="AS48" i="11"/>
  <c r="AR48" i="11"/>
  <c r="AQ48" i="11"/>
  <c r="AY194" i="11"/>
  <c r="AX194" i="11"/>
  <c r="AW194" i="11"/>
  <c r="AV194" i="11"/>
  <c r="AU194" i="11"/>
  <c r="AT194" i="11"/>
  <c r="AS194" i="11"/>
  <c r="AR194" i="11"/>
  <c r="AQ194" i="11"/>
  <c r="AX109" i="11"/>
  <c r="AW109" i="11"/>
  <c r="AV109" i="11"/>
  <c r="AU109" i="11"/>
  <c r="AT109" i="11"/>
  <c r="AS109" i="11"/>
  <c r="AR109" i="11"/>
  <c r="AQ109" i="11"/>
  <c r="AY109" i="11"/>
  <c r="AY106" i="11"/>
  <c r="AW106" i="11"/>
  <c r="AV106" i="11"/>
  <c r="AU106" i="11"/>
  <c r="AT106" i="11"/>
  <c r="AS106" i="11"/>
  <c r="AR106" i="11"/>
  <c r="AQ106" i="11"/>
  <c r="AX106" i="11"/>
  <c r="AY86" i="11"/>
  <c r="AX86" i="11"/>
  <c r="AW86" i="11"/>
  <c r="AV86" i="11"/>
  <c r="AU86" i="11"/>
  <c r="AT86" i="11"/>
  <c r="AS86" i="11"/>
  <c r="AR86" i="11"/>
  <c r="AQ86" i="11"/>
  <c r="AY231" i="11"/>
  <c r="AX231" i="11"/>
  <c r="AW231" i="11"/>
  <c r="AV231" i="11"/>
  <c r="AU231" i="11"/>
  <c r="AT231" i="11"/>
  <c r="AS231" i="11"/>
  <c r="AR231" i="11"/>
  <c r="AQ231" i="11"/>
  <c r="AY137" i="11"/>
  <c r="AX137" i="11"/>
  <c r="AW137" i="11"/>
  <c r="AV137" i="11"/>
  <c r="AU137" i="11"/>
  <c r="AT137" i="11"/>
  <c r="AS137" i="11"/>
  <c r="AR137" i="11"/>
  <c r="AQ137" i="11"/>
  <c r="AY154" i="11"/>
  <c r="AX154" i="11"/>
  <c r="AW154" i="11"/>
  <c r="AV154" i="11"/>
  <c r="AU154" i="11"/>
  <c r="AT154" i="11"/>
  <c r="AS154" i="11"/>
  <c r="AR154" i="11"/>
  <c r="AQ154" i="11"/>
  <c r="AY166" i="11"/>
  <c r="AX166" i="11"/>
  <c r="AW166" i="11"/>
  <c r="AV166" i="11"/>
  <c r="AU166" i="11"/>
  <c r="AT166" i="11"/>
  <c r="AS166" i="11"/>
  <c r="AR166" i="11"/>
  <c r="AQ166" i="11"/>
  <c r="AY62" i="11"/>
  <c r="AX62" i="11"/>
  <c r="AW62" i="11"/>
  <c r="AV62" i="11"/>
  <c r="AU62" i="11"/>
  <c r="AT62" i="11"/>
  <c r="AS62" i="11"/>
  <c r="AR62" i="11"/>
  <c r="AQ62" i="11"/>
  <c r="AY197" i="11"/>
  <c r="AX197" i="11"/>
  <c r="AW197" i="11"/>
  <c r="AV197" i="11"/>
  <c r="AU197" i="11"/>
  <c r="AT197" i="11"/>
  <c r="AS197" i="11"/>
  <c r="AR197" i="11"/>
  <c r="AQ197" i="11"/>
  <c r="BP21" i="11"/>
  <c r="BO21" i="11"/>
  <c r="BN21" i="11"/>
  <c r="BM21" i="11"/>
  <c r="BL21" i="11"/>
  <c r="BK21" i="11"/>
  <c r="BJ21" i="11"/>
  <c r="BI21" i="11"/>
  <c r="BH21" i="11"/>
  <c r="BP22" i="11"/>
  <c r="BO22" i="11"/>
  <c r="BN22" i="11"/>
  <c r="BM22" i="11"/>
  <c r="BL22" i="11"/>
  <c r="BK22" i="11"/>
  <c r="BJ22" i="11"/>
  <c r="BI22" i="11"/>
  <c r="BH22" i="11"/>
  <c r="AY99" i="11"/>
  <c r="AX99" i="11"/>
  <c r="AW99" i="11"/>
  <c r="AV99" i="11"/>
  <c r="AU99" i="11"/>
  <c r="AT99" i="11"/>
  <c r="AS99" i="11"/>
  <c r="AR99" i="11"/>
  <c r="AQ99" i="11"/>
  <c r="AY193" i="11"/>
  <c r="AX193" i="11"/>
  <c r="AW193" i="11"/>
  <c r="AV193" i="11"/>
  <c r="AU193" i="11"/>
  <c r="AT193" i="11"/>
  <c r="AS193" i="11"/>
  <c r="AR193" i="11"/>
  <c r="AQ193" i="11"/>
  <c r="AB166" i="14"/>
  <c r="AD78" i="6"/>
  <c r="AA78" i="6"/>
  <c r="AB83" i="6"/>
  <c r="AE83" i="6"/>
  <c r="AB116" i="6"/>
  <c r="AE116" i="6"/>
  <c r="AD186" i="14"/>
  <c r="AA186" i="14"/>
  <c r="K19" i="11"/>
  <c r="AB26" i="6"/>
  <c r="AE26" i="6"/>
  <c r="N86" i="5"/>
  <c r="AB75" i="14"/>
  <c r="AB154" i="14"/>
  <c r="AD46" i="6"/>
  <c r="AA46" i="6"/>
  <c r="AB102" i="14"/>
  <c r="AB175" i="14"/>
  <c r="AA205" i="14"/>
  <c r="AD205" i="14"/>
  <c r="I181" i="5"/>
  <c r="AA51" i="6"/>
  <c r="AD51" i="6"/>
  <c r="AB118" i="6"/>
  <c r="AE118" i="6"/>
  <c r="AB181" i="14"/>
  <c r="K707" i="11"/>
  <c r="K709" i="11"/>
  <c r="I19" i="11"/>
  <c r="I14" i="11"/>
  <c r="K710" i="11"/>
  <c r="K706" i="11"/>
  <c r="K711" i="11"/>
  <c r="K708" i="11"/>
  <c r="AA35" i="6"/>
  <c r="AD35" i="6"/>
  <c r="AD50" i="6"/>
  <c r="AA50" i="6"/>
  <c r="N150" i="5"/>
  <c r="AY118" i="11"/>
  <c r="AX118" i="11"/>
  <c r="AW118" i="11"/>
  <c r="AV118" i="11"/>
  <c r="AU118" i="11"/>
  <c r="AT118" i="11"/>
  <c r="AS118" i="11"/>
  <c r="AR118" i="11"/>
  <c r="AQ118" i="11"/>
  <c r="AB168" i="14"/>
  <c r="AY145" i="11"/>
  <c r="AX145" i="11"/>
  <c r="AW145" i="11"/>
  <c r="AV145" i="11"/>
  <c r="AU145" i="11"/>
  <c r="AT145" i="11"/>
  <c r="AS145" i="11"/>
  <c r="AR145" i="11"/>
  <c r="AQ145" i="11"/>
  <c r="AY192" i="11"/>
  <c r="AX192" i="11"/>
  <c r="AW192" i="11"/>
  <c r="AV192" i="11"/>
  <c r="AU192" i="11"/>
  <c r="AT192" i="11"/>
  <c r="AS192" i="11"/>
  <c r="AR192" i="11"/>
  <c r="AQ192" i="11"/>
  <c r="AY211" i="11"/>
  <c r="AX211" i="11"/>
  <c r="AW211" i="11"/>
  <c r="AV211" i="11"/>
  <c r="AU211" i="11"/>
  <c r="AT211" i="11"/>
  <c r="AS211" i="11"/>
  <c r="AR211" i="11"/>
  <c r="AQ211" i="11"/>
  <c r="AY144" i="11"/>
  <c r="AX144" i="11"/>
  <c r="AW144" i="11"/>
  <c r="AV144" i="11"/>
  <c r="AU144" i="11"/>
  <c r="AT144" i="11"/>
  <c r="AS144" i="11"/>
  <c r="AR144" i="11"/>
  <c r="AQ144" i="11"/>
  <c r="AY212" i="11"/>
  <c r="AX212" i="11"/>
  <c r="AW212" i="11"/>
  <c r="AV212" i="11"/>
  <c r="AU212" i="11"/>
  <c r="AT212" i="11"/>
  <c r="AS212" i="11"/>
  <c r="AR212" i="11"/>
  <c r="AQ212" i="11"/>
  <c r="AW177" i="11"/>
  <c r="AV177" i="11"/>
  <c r="AU177" i="11"/>
  <c r="AT177" i="11"/>
  <c r="AS177" i="11"/>
  <c r="AR177" i="11"/>
  <c r="AQ177" i="11"/>
  <c r="AY177" i="11"/>
  <c r="AX177" i="11"/>
  <c r="AY126" i="11"/>
  <c r="AW126" i="11"/>
  <c r="AV126" i="11"/>
  <c r="AU126" i="11"/>
  <c r="AT126" i="11"/>
  <c r="AS126" i="11"/>
  <c r="AR126" i="11"/>
  <c r="AQ126" i="11"/>
  <c r="AX126" i="11"/>
  <c r="AY170" i="11"/>
  <c r="AX170" i="11"/>
  <c r="AW170" i="11"/>
  <c r="AV170" i="11"/>
  <c r="AU170" i="11"/>
  <c r="AT170" i="11"/>
  <c r="AS170" i="11"/>
  <c r="AR170" i="11"/>
  <c r="AQ170" i="11"/>
  <c r="AY28" i="11"/>
  <c r="AX28" i="11"/>
  <c r="AW28" i="11"/>
  <c r="AV28" i="11"/>
  <c r="AU28" i="11"/>
  <c r="AT28" i="11"/>
  <c r="AS28" i="11"/>
  <c r="AR28" i="11"/>
  <c r="AQ28" i="11"/>
  <c r="AY64" i="11"/>
  <c r="AX64" i="11"/>
  <c r="AW64" i="11"/>
  <c r="AV64" i="11"/>
  <c r="AU64" i="11"/>
  <c r="AT64" i="11"/>
  <c r="AS64" i="11"/>
  <c r="AR64" i="11"/>
  <c r="AQ64" i="11"/>
  <c r="BP33" i="11"/>
  <c r="BO33" i="11"/>
  <c r="BN33" i="11"/>
  <c r="BM33" i="11"/>
  <c r="BL33" i="11"/>
  <c r="BK33" i="11"/>
  <c r="BJ33" i="11"/>
  <c r="BI33" i="11"/>
  <c r="BH33" i="11"/>
  <c r="AY82" i="11"/>
  <c r="AX82" i="11"/>
  <c r="AW82" i="11"/>
  <c r="AV82" i="11"/>
  <c r="AU82" i="11"/>
  <c r="AT82" i="11"/>
  <c r="AS82" i="11"/>
  <c r="AR82" i="11"/>
  <c r="AQ82" i="11"/>
  <c r="AX26" i="11"/>
  <c r="AW26" i="11"/>
  <c r="AV26" i="11"/>
  <c r="AU26" i="11"/>
  <c r="AT26" i="11"/>
  <c r="AS26" i="11"/>
  <c r="AR26" i="11"/>
  <c r="AQ26" i="11"/>
  <c r="AY26" i="11"/>
  <c r="AY134" i="11"/>
  <c r="AX134" i="11"/>
  <c r="AW134" i="11"/>
  <c r="AV134" i="11"/>
  <c r="AU134" i="11"/>
  <c r="AT134" i="11"/>
  <c r="AS134" i="11"/>
  <c r="AR134" i="11"/>
  <c r="AQ134" i="11"/>
  <c r="AX30" i="11"/>
  <c r="AW30" i="11"/>
  <c r="AV30" i="11"/>
  <c r="AU30" i="11"/>
  <c r="AT30" i="11"/>
  <c r="AS30" i="11"/>
  <c r="AR30" i="11"/>
  <c r="AQ30" i="11"/>
  <c r="AY30" i="11"/>
  <c r="AX173" i="11"/>
  <c r="AV173" i="11"/>
  <c r="AU173" i="11"/>
  <c r="AT173" i="11"/>
  <c r="AS173" i="11"/>
  <c r="AR173" i="11"/>
  <c r="AQ173" i="11"/>
  <c r="AY173" i="11"/>
  <c r="AW173" i="11"/>
  <c r="AY164" i="11"/>
  <c r="AX164" i="11"/>
  <c r="AW164" i="11"/>
  <c r="AV164" i="11"/>
  <c r="AU164" i="11"/>
  <c r="AT164" i="11"/>
  <c r="AS164" i="11"/>
  <c r="AR164" i="11"/>
  <c r="AQ164" i="11"/>
  <c r="AY171" i="11"/>
  <c r="AX171" i="11"/>
  <c r="AW171" i="11"/>
  <c r="AV171" i="11"/>
  <c r="AU171" i="11"/>
  <c r="AT171" i="11"/>
  <c r="AS171" i="11"/>
  <c r="AR171" i="11"/>
  <c r="AQ171" i="11"/>
  <c r="AY67" i="11"/>
  <c r="AX67" i="11"/>
  <c r="AW67" i="11"/>
  <c r="AV67" i="11"/>
  <c r="AU67" i="11"/>
  <c r="AT67" i="11"/>
  <c r="AS67" i="11"/>
  <c r="AR67" i="11"/>
  <c r="AQ67" i="11"/>
  <c r="AY201" i="11"/>
  <c r="AX201" i="11"/>
  <c r="AW201" i="11"/>
  <c r="AV201" i="11"/>
  <c r="AU201" i="11"/>
  <c r="AT201" i="11"/>
  <c r="AS201" i="11"/>
  <c r="AR201" i="11"/>
  <c r="AQ201" i="11"/>
  <c r="BP23" i="11"/>
  <c r="BO23" i="11"/>
  <c r="BN23" i="11"/>
  <c r="BM23" i="11"/>
  <c r="BL23" i="11"/>
  <c r="BK23" i="11"/>
  <c r="BJ23" i="11"/>
  <c r="BI23" i="11"/>
  <c r="BH23" i="11"/>
  <c r="BP24" i="11"/>
  <c r="BO24" i="11"/>
  <c r="BN24" i="11"/>
  <c r="BM24" i="11"/>
  <c r="BL24" i="11"/>
  <c r="BK24" i="11"/>
  <c r="BJ24" i="11"/>
  <c r="BI24" i="11"/>
  <c r="BH24" i="11"/>
  <c r="AY147" i="11"/>
  <c r="AX147" i="11"/>
  <c r="AW147" i="11"/>
  <c r="AV147" i="11"/>
  <c r="AU147" i="11"/>
  <c r="AT147" i="11"/>
  <c r="AS147" i="11"/>
  <c r="AR147" i="11"/>
  <c r="AQ147" i="11"/>
  <c r="AY55" i="11"/>
  <c r="AX55" i="11"/>
  <c r="AW55" i="11"/>
  <c r="AV55" i="11"/>
  <c r="AU55" i="11"/>
  <c r="AT55" i="11"/>
  <c r="AS55" i="11"/>
  <c r="AR55" i="11"/>
  <c r="AQ55" i="11"/>
  <c r="BP54" i="11"/>
  <c r="BO54" i="11"/>
  <c r="BN54" i="11"/>
  <c r="BM54" i="11"/>
  <c r="BL54" i="11"/>
  <c r="BK54" i="11"/>
  <c r="BJ54" i="11"/>
  <c r="BI54" i="11"/>
  <c r="BH54" i="11"/>
  <c r="BM2" i="11"/>
  <c r="BL2" i="11"/>
  <c r="BK2" i="11"/>
  <c r="BJ2" i="11"/>
  <c r="BI2" i="11"/>
  <c r="BH2" i="11"/>
  <c r="BP2" i="11"/>
  <c r="BO2" i="11"/>
  <c r="BN2" i="11"/>
  <c r="AX184" i="11"/>
  <c r="AW184" i="11"/>
  <c r="AY184" i="11"/>
  <c r="AV184" i="11"/>
  <c r="AU184" i="11"/>
  <c r="AT184" i="11"/>
  <c r="AS184" i="11"/>
  <c r="AR184" i="11"/>
  <c r="AQ184" i="11"/>
  <c r="AY50" i="11"/>
  <c r="AU50" i="11"/>
  <c r="AT50" i="11"/>
  <c r="AS50" i="11"/>
  <c r="AR50" i="11"/>
  <c r="AQ50" i="11"/>
  <c r="AX50" i="11"/>
  <c r="AW50" i="11"/>
  <c r="AV50" i="11"/>
  <c r="BP51" i="11"/>
  <c r="BN51" i="11"/>
  <c r="BM51" i="11"/>
  <c r="BL51" i="11"/>
  <c r="BK51" i="11"/>
  <c r="BJ51" i="11"/>
  <c r="BI51" i="11"/>
  <c r="BH51" i="11"/>
  <c r="BO51" i="11"/>
  <c r="BP52" i="11"/>
  <c r="BO52" i="11"/>
  <c r="BN52" i="11"/>
  <c r="BM52" i="11"/>
  <c r="BL52" i="11"/>
  <c r="BK52" i="11"/>
  <c r="BJ52" i="11"/>
  <c r="BI52" i="11"/>
  <c r="BH52" i="11"/>
  <c r="AS179" i="11"/>
  <c r="AR179" i="11"/>
  <c r="AQ179" i="11"/>
  <c r="AY179" i="11"/>
  <c r="AW179" i="11"/>
  <c r="AX179" i="11"/>
  <c r="AV179" i="11"/>
  <c r="AU179" i="11"/>
  <c r="AT179" i="11"/>
  <c r="AY87" i="11"/>
  <c r="AX87" i="11"/>
  <c r="AW87" i="11"/>
  <c r="AV87" i="11"/>
  <c r="AU87" i="11"/>
  <c r="AT87" i="11"/>
  <c r="AS87" i="11"/>
  <c r="AR87" i="11"/>
  <c r="AQ87" i="11"/>
  <c r="AY29" i="11"/>
  <c r="AX29" i="11"/>
  <c r="AW29" i="11"/>
  <c r="AV29" i="11"/>
  <c r="AU29" i="11"/>
  <c r="AT29" i="11"/>
  <c r="AS29" i="11"/>
  <c r="AR29" i="11"/>
  <c r="AQ29" i="11"/>
  <c r="AC43" i="8"/>
  <c r="R43" i="8"/>
  <c r="T43" i="8" s="1"/>
  <c r="R392" i="8"/>
  <c r="T392" i="8" s="1"/>
  <c r="AB102" i="6"/>
  <c r="AE102" i="6"/>
  <c r="AH199" i="14"/>
  <c r="AD208" i="14"/>
  <c r="AA208" i="14"/>
  <c r="AH119" i="14"/>
  <c r="AB136" i="14"/>
  <c r="AH135" i="14"/>
  <c r="AD196" i="14"/>
  <c r="AA196" i="14"/>
  <c r="AY111" i="11"/>
  <c r="AX111" i="11"/>
  <c r="AW111" i="11"/>
  <c r="AV111" i="11"/>
  <c r="AU111" i="11"/>
  <c r="AT111" i="11"/>
  <c r="AS111" i="11"/>
  <c r="AR111" i="11"/>
  <c r="AQ111" i="11"/>
  <c r="AY208" i="11"/>
  <c r="AX208" i="11"/>
  <c r="AW208" i="11"/>
  <c r="AV208" i="11"/>
  <c r="AU208" i="11"/>
  <c r="AT208" i="11"/>
  <c r="AS208" i="11"/>
  <c r="AR208" i="11"/>
  <c r="AQ208" i="11"/>
  <c r="AU104" i="11"/>
  <c r="AT104" i="11"/>
  <c r="AS104" i="11"/>
  <c r="AR104" i="11"/>
  <c r="AQ104" i="11"/>
  <c r="AY104" i="11"/>
  <c r="AX104" i="11"/>
  <c r="AW104" i="11"/>
  <c r="AV104" i="11"/>
  <c r="AX229" i="11"/>
  <c r="AW229" i="11"/>
  <c r="AV229" i="11"/>
  <c r="AU229" i="11"/>
  <c r="AT229" i="11"/>
  <c r="AS229" i="11"/>
  <c r="AR229" i="11"/>
  <c r="AQ229" i="11"/>
  <c r="AY229" i="11"/>
  <c r="BP37" i="11"/>
  <c r="BO37" i="11"/>
  <c r="BN37" i="11"/>
  <c r="BM37" i="11"/>
  <c r="BL37" i="11"/>
  <c r="BK37" i="11"/>
  <c r="BJ37" i="11"/>
  <c r="BI37" i="11"/>
  <c r="BH37" i="11"/>
  <c r="BO38" i="11"/>
  <c r="BN38" i="11"/>
  <c r="BM38" i="11"/>
  <c r="BL38" i="11"/>
  <c r="BK38" i="11"/>
  <c r="BJ38" i="11"/>
  <c r="BI38" i="11"/>
  <c r="BH38" i="11"/>
  <c r="BP38" i="11"/>
  <c r="AY142" i="11"/>
  <c r="AX142" i="11"/>
  <c r="AW142" i="11"/>
  <c r="AV142" i="11"/>
  <c r="AU142" i="11"/>
  <c r="AT142" i="11"/>
  <c r="AS142" i="11"/>
  <c r="AR142" i="11"/>
  <c r="AQ142" i="11"/>
  <c r="AY225" i="11"/>
  <c r="AX225" i="11"/>
  <c r="AW225" i="11"/>
  <c r="AV225" i="11"/>
  <c r="AU225" i="11"/>
  <c r="AT225" i="11"/>
  <c r="AS225" i="11"/>
  <c r="AR225" i="11"/>
  <c r="AQ225" i="11"/>
  <c r="BP35" i="11"/>
  <c r="BO35" i="11"/>
  <c r="BN35" i="11"/>
  <c r="BM35" i="11"/>
  <c r="BL35" i="11"/>
  <c r="BK35" i="11"/>
  <c r="BJ35" i="11"/>
  <c r="BI35" i="11"/>
  <c r="BH35" i="11"/>
  <c r="BP36" i="11"/>
  <c r="BO36" i="11"/>
  <c r="BN36" i="11"/>
  <c r="BM36" i="11"/>
  <c r="BL36" i="11"/>
  <c r="BK36" i="11"/>
  <c r="BJ36" i="11"/>
  <c r="BI36" i="11"/>
  <c r="BH36" i="11"/>
  <c r="AV136" i="11"/>
  <c r="AU136" i="11"/>
  <c r="AT136" i="11"/>
  <c r="AS136" i="11"/>
  <c r="AR136" i="11"/>
  <c r="AQ136" i="11"/>
  <c r="AY136" i="11"/>
  <c r="AX136" i="11"/>
  <c r="AW136" i="11"/>
  <c r="AY44" i="11"/>
  <c r="AX44" i="11"/>
  <c r="AW44" i="11"/>
  <c r="AV44" i="11"/>
  <c r="AU44" i="11"/>
  <c r="AT44" i="11"/>
  <c r="AS44" i="11"/>
  <c r="AR44" i="11"/>
  <c r="AQ44" i="11"/>
  <c r="AB34" i="6"/>
  <c r="AE34" i="6"/>
  <c r="AA74" i="6"/>
  <c r="AD74" i="6"/>
  <c r="AD28" i="6"/>
  <c r="AA28" i="6"/>
  <c r="AD146" i="14"/>
  <c r="AA146" i="14"/>
  <c r="AA76" i="6"/>
  <c r="AD76" i="6"/>
  <c r="BP19" i="11"/>
  <c r="BO19" i="11"/>
  <c r="BN19" i="11"/>
  <c r="BM19" i="11"/>
  <c r="BL19" i="11"/>
  <c r="BK19" i="11"/>
  <c r="BJ19" i="11"/>
  <c r="BI19" i="11"/>
  <c r="BH19" i="11"/>
  <c r="BP20" i="11"/>
  <c r="BO20" i="11"/>
  <c r="BN20" i="11"/>
  <c r="BM20" i="11"/>
  <c r="BL20" i="11"/>
  <c r="BK20" i="11"/>
  <c r="BJ20" i="11"/>
  <c r="BI20" i="11"/>
  <c r="BH20" i="11"/>
  <c r="AY94" i="11"/>
  <c r="AX94" i="11"/>
  <c r="AW94" i="11"/>
  <c r="AV94" i="11"/>
  <c r="AU94" i="11"/>
  <c r="AT94" i="11"/>
  <c r="AS94" i="11"/>
  <c r="AR94" i="11"/>
  <c r="AQ94" i="11"/>
  <c r="AX221" i="11"/>
  <c r="AW221" i="11"/>
  <c r="AV221" i="11"/>
  <c r="AU221" i="11"/>
  <c r="AT221" i="11"/>
  <c r="AS221" i="11"/>
  <c r="AR221" i="11"/>
  <c r="AQ221" i="11"/>
  <c r="AY221" i="11"/>
  <c r="AC51" i="8"/>
  <c r="R51" i="8"/>
  <c r="T51" i="8" s="1"/>
  <c r="AC644" i="8"/>
  <c r="R644" i="8"/>
  <c r="T644" i="8" s="1"/>
  <c r="AH95" i="14"/>
  <c r="AD63" i="6"/>
  <c r="AA63" i="6"/>
  <c r="AH111" i="6"/>
  <c r="AB197" i="14"/>
  <c r="AH90" i="6"/>
  <c r="AA200" i="14"/>
  <c r="AD200" i="14"/>
  <c r="AD47" i="6"/>
  <c r="AA47" i="6"/>
  <c r="AA141" i="14"/>
  <c r="AD141" i="14"/>
  <c r="AE43" i="6"/>
  <c r="AB43" i="6"/>
  <c r="AH99" i="6"/>
  <c r="AH194" i="14"/>
  <c r="AB41" i="6"/>
  <c r="AE41" i="6"/>
  <c r="AB83" i="14"/>
  <c r="AH117" i="6"/>
  <c r="AB93" i="6"/>
  <c r="AE93" i="6"/>
  <c r="AA84" i="6"/>
  <c r="AD84" i="6"/>
  <c r="AB43" i="14"/>
  <c r="AX54" i="11"/>
  <c r="AW54" i="11"/>
  <c r="AV54" i="11"/>
  <c r="AU54" i="11"/>
  <c r="AT54" i="11"/>
  <c r="AS54" i="11"/>
  <c r="AR54" i="11"/>
  <c r="AQ54" i="11"/>
  <c r="AY54" i="11"/>
  <c r="AY96" i="11"/>
  <c r="AX96" i="11"/>
  <c r="AW96" i="11"/>
  <c r="AV96" i="11"/>
  <c r="AU96" i="11"/>
  <c r="AT96" i="11"/>
  <c r="AS96" i="11"/>
  <c r="AR96" i="11"/>
  <c r="AQ96" i="11"/>
  <c r="BP31" i="11"/>
  <c r="BO31" i="11"/>
  <c r="BN31" i="11"/>
  <c r="BM31" i="11"/>
  <c r="BL31" i="11"/>
  <c r="BK31" i="11"/>
  <c r="BJ31" i="11"/>
  <c r="BI31" i="11"/>
  <c r="BH31" i="11"/>
  <c r="AW168" i="11"/>
  <c r="AV168" i="11"/>
  <c r="AU168" i="11"/>
  <c r="AT168" i="11"/>
  <c r="AS168" i="11"/>
  <c r="AR168" i="11"/>
  <c r="AQ168" i="11"/>
  <c r="AY168" i="11"/>
  <c r="AX168" i="11"/>
  <c r="AV40" i="11"/>
  <c r="AU40" i="11"/>
  <c r="AT40" i="11"/>
  <c r="AS40" i="11"/>
  <c r="AR40" i="11"/>
  <c r="AQ40" i="11"/>
  <c r="AY40" i="11"/>
  <c r="AX40" i="11"/>
  <c r="AW40" i="11"/>
  <c r="AV235" i="11"/>
  <c r="AU235" i="11"/>
  <c r="AT235" i="11"/>
  <c r="AS235" i="11"/>
  <c r="AR235" i="11"/>
  <c r="AQ235" i="11"/>
  <c r="AY235" i="11"/>
  <c r="AX235" i="11"/>
  <c r="AW235" i="11"/>
  <c r="AY180" i="11"/>
  <c r="AX180" i="11"/>
  <c r="AW180" i="11"/>
  <c r="AV180" i="11"/>
  <c r="AU180" i="11"/>
  <c r="AT180" i="11"/>
  <c r="AS180" i="11"/>
  <c r="AR180" i="11"/>
  <c r="AQ180" i="11"/>
  <c r="AY34" i="11"/>
  <c r="AX34" i="11"/>
  <c r="AW34" i="11"/>
  <c r="AV34" i="11"/>
  <c r="AU34" i="11"/>
  <c r="AT34" i="11"/>
  <c r="AS34" i="11"/>
  <c r="AR34" i="11"/>
  <c r="AQ34" i="11"/>
  <c r="AY102" i="11"/>
  <c r="AX102" i="11"/>
  <c r="AW102" i="11"/>
  <c r="AV102" i="11"/>
  <c r="AU102" i="11"/>
  <c r="AT102" i="11"/>
  <c r="AS102" i="11"/>
  <c r="AR102" i="11"/>
  <c r="AQ102" i="11"/>
  <c r="BP45" i="11"/>
  <c r="BO45" i="11"/>
  <c r="BN45" i="11"/>
  <c r="BM45" i="11"/>
  <c r="BL45" i="11"/>
  <c r="BK45" i="11"/>
  <c r="BJ45" i="11"/>
  <c r="BI45" i="11"/>
  <c r="BH45" i="11"/>
  <c r="AY210" i="11"/>
  <c r="AX210" i="11"/>
  <c r="AW210" i="11"/>
  <c r="AV210" i="11"/>
  <c r="AU210" i="11"/>
  <c r="AT210" i="11"/>
  <c r="AS210" i="11"/>
  <c r="AR210" i="11"/>
  <c r="AQ210" i="11"/>
  <c r="AW182" i="11"/>
  <c r="AV182" i="11"/>
  <c r="AU182" i="11"/>
  <c r="AT182" i="11"/>
  <c r="AS182" i="11"/>
  <c r="AR182" i="11"/>
  <c r="AQ182" i="11"/>
  <c r="AY182" i="11"/>
  <c r="AX182" i="11"/>
  <c r="AY25" i="11"/>
  <c r="AX25" i="11"/>
  <c r="AW25" i="11"/>
  <c r="AV25" i="11"/>
  <c r="AU25" i="11"/>
  <c r="AT25" i="11"/>
  <c r="AS25" i="11"/>
  <c r="AR25" i="11"/>
  <c r="AQ25" i="11"/>
  <c r="AY68" i="11"/>
  <c r="AX68" i="11"/>
  <c r="AW68" i="11"/>
  <c r="AV68" i="11"/>
  <c r="AU68" i="11"/>
  <c r="AT68" i="11"/>
  <c r="AS68" i="11"/>
  <c r="AR68" i="11"/>
  <c r="AQ68" i="11"/>
  <c r="BP13" i="11"/>
  <c r="BO13" i="11"/>
  <c r="BN13" i="11"/>
  <c r="BM13" i="11"/>
  <c r="BL13" i="11"/>
  <c r="BK13" i="11"/>
  <c r="BJ13" i="11"/>
  <c r="BI13" i="11"/>
  <c r="BH13" i="11"/>
  <c r="AY151" i="11"/>
  <c r="AX151" i="11"/>
  <c r="AW151" i="11"/>
  <c r="AV151" i="11"/>
  <c r="AU151" i="11"/>
  <c r="AT151" i="11"/>
  <c r="AS151" i="11"/>
  <c r="AR151" i="11"/>
  <c r="AQ151" i="11"/>
  <c r="AY77" i="11"/>
  <c r="AX77" i="11"/>
  <c r="AW77" i="11"/>
  <c r="AV77" i="11"/>
  <c r="AU77" i="11"/>
  <c r="AT77" i="11"/>
  <c r="AS77" i="11"/>
  <c r="AR77" i="11"/>
  <c r="AQ77" i="11"/>
  <c r="AX223" i="11"/>
  <c r="AW223" i="11"/>
  <c r="AV223" i="11"/>
  <c r="AU223" i="11"/>
  <c r="AT223" i="11"/>
  <c r="AS223" i="11"/>
  <c r="AR223" i="11"/>
  <c r="AQ223" i="11"/>
  <c r="AY223" i="11"/>
  <c r="AY43" i="11"/>
  <c r="AX43" i="11"/>
  <c r="AW43" i="11"/>
  <c r="AV43" i="11"/>
  <c r="AU43" i="11"/>
  <c r="AT43" i="11"/>
  <c r="AS43" i="11"/>
  <c r="AR43" i="11"/>
  <c r="AQ43" i="11"/>
  <c r="AW188" i="11"/>
  <c r="AV188" i="11"/>
  <c r="AU188" i="11"/>
  <c r="AT188" i="11"/>
  <c r="AS188" i="11"/>
  <c r="AR188" i="11"/>
  <c r="AQ188" i="11"/>
  <c r="AY188" i="11"/>
  <c r="AX188" i="11"/>
  <c r="AY105" i="11"/>
  <c r="AX105" i="11"/>
  <c r="AW105" i="11"/>
  <c r="AV105" i="11"/>
  <c r="AU105" i="11"/>
  <c r="AT105" i="11"/>
  <c r="AS105" i="11"/>
  <c r="AR105" i="11"/>
  <c r="AQ105" i="11"/>
  <c r="BO15" i="11"/>
  <c r="BN15" i="11"/>
  <c r="BM15" i="11"/>
  <c r="BL15" i="11"/>
  <c r="BK15" i="11"/>
  <c r="BJ15" i="11"/>
  <c r="BI15" i="11"/>
  <c r="BH15" i="11"/>
  <c r="BP15" i="11"/>
  <c r="AX123" i="11"/>
  <c r="AW123" i="11"/>
  <c r="AV123" i="11"/>
  <c r="AU123" i="11"/>
  <c r="AT123" i="11"/>
  <c r="AS123" i="11"/>
  <c r="AR123" i="11"/>
  <c r="AQ123" i="11"/>
  <c r="AY123" i="11"/>
  <c r="BP8" i="11"/>
  <c r="BO8" i="11"/>
  <c r="BN8" i="11"/>
  <c r="BM8" i="11"/>
  <c r="BL8" i="11"/>
  <c r="BK8" i="11"/>
  <c r="BJ8" i="11"/>
  <c r="BI8" i="11"/>
  <c r="BH8" i="11"/>
  <c r="AY165" i="11"/>
  <c r="AX165" i="11"/>
  <c r="AW165" i="11"/>
  <c r="AV165" i="11"/>
  <c r="AU165" i="11"/>
  <c r="AT165" i="11"/>
  <c r="AS165" i="11"/>
  <c r="AR165" i="11"/>
  <c r="AQ165" i="11"/>
  <c r="AY84" i="11"/>
  <c r="AX84" i="11"/>
  <c r="AW84" i="11"/>
  <c r="AV84" i="11"/>
  <c r="AU84" i="11"/>
  <c r="AT84" i="11"/>
  <c r="AS84" i="11"/>
  <c r="AR84" i="11"/>
  <c r="AQ84" i="11"/>
  <c r="AY203" i="11"/>
  <c r="AX203" i="11"/>
  <c r="AW203" i="11"/>
  <c r="AV203" i="11"/>
  <c r="AU203" i="11"/>
  <c r="AT203" i="11"/>
  <c r="AS203" i="11"/>
  <c r="AR203" i="11"/>
  <c r="AQ203" i="11"/>
  <c r="AY56" i="11"/>
  <c r="AX56" i="11"/>
  <c r="AW56" i="11"/>
  <c r="AV56" i="11"/>
  <c r="AU56" i="11"/>
  <c r="AT56" i="11"/>
  <c r="AS56" i="11"/>
  <c r="AR56" i="11"/>
  <c r="AQ56" i="11"/>
  <c r="AX161" i="11"/>
  <c r="AW161" i="11"/>
  <c r="AV161" i="11"/>
  <c r="AU161" i="11"/>
  <c r="AT161" i="11"/>
  <c r="AS161" i="11"/>
  <c r="AR161" i="11"/>
  <c r="AQ161" i="11"/>
  <c r="AY161" i="11"/>
  <c r="AX74" i="11"/>
  <c r="AW74" i="11"/>
  <c r="AV74" i="11"/>
  <c r="AU74" i="11"/>
  <c r="AT74" i="11"/>
  <c r="AS74" i="11"/>
  <c r="AR74" i="11"/>
  <c r="AQ74" i="11"/>
  <c r="AY74" i="11"/>
  <c r="AY155" i="11"/>
  <c r="AX155" i="11"/>
  <c r="AW155" i="11"/>
  <c r="AV155" i="11"/>
  <c r="AU155" i="11"/>
  <c r="AT155" i="11"/>
  <c r="AS155" i="11"/>
  <c r="AR155" i="11"/>
  <c r="AQ155" i="11"/>
  <c r="AY51" i="11"/>
  <c r="AX51" i="11"/>
  <c r="AW51" i="11"/>
  <c r="AV51" i="11"/>
  <c r="AU51" i="11"/>
  <c r="AT51" i="11"/>
  <c r="AS51" i="11"/>
  <c r="AR51" i="11"/>
  <c r="AQ51" i="11"/>
  <c r="AY189" i="11"/>
  <c r="AX189" i="11"/>
  <c r="AW189" i="11"/>
  <c r="AV189" i="11"/>
  <c r="AU189" i="11"/>
  <c r="AT189" i="11"/>
  <c r="AS189" i="11"/>
  <c r="AR189" i="11"/>
  <c r="AQ189" i="11"/>
  <c r="R196" i="8"/>
  <c r="T196" i="8" s="1"/>
  <c r="AC196" i="8"/>
  <c r="AB27" i="14"/>
  <c r="AZ25" i="6"/>
  <c r="AX25" i="6"/>
  <c r="AB158" i="14"/>
  <c r="AZ16" i="6"/>
  <c r="AX16" i="6"/>
  <c r="AB148" i="14"/>
  <c r="AB72" i="14"/>
  <c r="AB22" i="14"/>
  <c r="AY88" i="11"/>
  <c r="AX88" i="11"/>
  <c r="AW88" i="11"/>
  <c r="AV88" i="11"/>
  <c r="AU88" i="11"/>
  <c r="AT88" i="11"/>
  <c r="AS88" i="11"/>
  <c r="AR88" i="11"/>
  <c r="AQ88" i="11"/>
  <c r="BP32" i="11"/>
  <c r="BO32" i="11"/>
  <c r="BN32" i="11"/>
  <c r="BM32" i="11"/>
  <c r="BL32" i="11"/>
  <c r="BK32" i="11"/>
  <c r="BJ32" i="11"/>
  <c r="BI32" i="11"/>
  <c r="BH32" i="11"/>
  <c r="AX150" i="11"/>
  <c r="AW150" i="11"/>
  <c r="AV150" i="11"/>
  <c r="AU150" i="11"/>
  <c r="AT150" i="11"/>
  <c r="AS150" i="11"/>
  <c r="AR150" i="11"/>
  <c r="AQ150" i="11"/>
  <c r="AY150" i="11"/>
  <c r="AX185" i="11"/>
  <c r="AW185" i="11"/>
  <c r="AV185" i="11"/>
  <c r="AU185" i="11"/>
  <c r="AT185" i="11"/>
  <c r="AS185" i="11"/>
  <c r="AR185" i="11"/>
  <c r="AQ185" i="11"/>
  <c r="AY185" i="11"/>
  <c r="AY167" i="11"/>
  <c r="AX167" i="11"/>
  <c r="AW167" i="11"/>
  <c r="AV167" i="11"/>
  <c r="AU167" i="11"/>
  <c r="AT167" i="11"/>
  <c r="AS167" i="11"/>
  <c r="AR167" i="11"/>
  <c r="AQ167" i="11"/>
  <c r="BP10" i="11"/>
  <c r="BO10" i="11"/>
  <c r="BN10" i="11"/>
  <c r="BM10" i="11"/>
  <c r="BL10" i="11"/>
  <c r="BK10" i="11"/>
  <c r="BJ10" i="11"/>
  <c r="BI10" i="11"/>
  <c r="BH10" i="11"/>
  <c r="AX95" i="11"/>
  <c r="AW95" i="11"/>
  <c r="AV95" i="11"/>
  <c r="AU95" i="11"/>
  <c r="AT95" i="11"/>
  <c r="AS95" i="11"/>
  <c r="AR95" i="11"/>
  <c r="AQ95" i="11"/>
  <c r="AY95" i="11"/>
  <c r="AY153" i="11"/>
  <c r="AX153" i="11"/>
  <c r="AW153" i="11"/>
  <c r="AV153" i="11"/>
  <c r="AU153" i="11"/>
  <c r="AT153" i="11"/>
  <c r="AS153" i="11"/>
  <c r="AR153" i="11"/>
  <c r="AQ153" i="11"/>
  <c r="AY216" i="11"/>
  <c r="AX216" i="11"/>
  <c r="AW216" i="11"/>
  <c r="AV216" i="11"/>
  <c r="AU216" i="11"/>
  <c r="AT216" i="11"/>
  <c r="AS216" i="11"/>
  <c r="AR216" i="11"/>
  <c r="AQ216" i="11"/>
  <c r="AY228" i="11"/>
  <c r="AX228" i="11"/>
  <c r="AW228" i="11"/>
  <c r="AV228" i="11"/>
  <c r="AU228" i="11"/>
  <c r="AT228" i="11"/>
  <c r="AS228" i="11"/>
  <c r="AR228" i="11"/>
  <c r="AQ228" i="11"/>
  <c r="AY114" i="11"/>
  <c r="AX114" i="11"/>
  <c r="AW114" i="11"/>
  <c r="AV114" i="11"/>
  <c r="AU114" i="11"/>
  <c r="AT114" i="11"/>
  <c r="AS114" i="11"/>
  <c r="AR114" i="11"/>
  <c r="AQ114" i="11"/>
  <c r="AX59" i="11"/>
  <c r="AW59" i="11"/>
  <c r="AV59" i="11"/>
  <c r="AU59" i="11"/>
  <c r="AT59" i="11"/>
  <c r="AS59" i="11"/>
  <c r="AR59" i="11"/>
  <c r="AQ59" i="11"/>
  <c r="AY59" i="11"/>
  <c r="BO43" i="11"/>
  <c r="BN43" i="11"/>
  <c r="BM43" i="11"/>
  <c r="BL43" i="11"/>
  <c r="BK43" i="11"/>
  <c r="BJ43" i="11"/>
  <c r="BI43" i="11"/>
  <c r="BH43" i="11"/>
  <c r="BP43" i="11"/>
  <c r="BO44" i="11"/>
  <c r="BN44" i="11"/>
  <c r="BM44" i="11"/>
  <c r="BL44" i="11"/>
  <c r="BK44" i="11"/>
  <c r="BJ44" i="11"/>
  <c r="BI44" i="11"/>
  <c r="BH44" i="11"/>
  <c r="BP44" i="11"/>
  <c r="AY200" i="11"/>
  <c r="AX200" i="11"/>
  <c r="AW200" i="11"/>
  <c r="AV200" i="11"/>
  <c r="AU200" i="11"/>
  <c r="AT200" i="11"/>
  <c r="AS200" i="11"/>
  <c r="AR200" i="11"/>
  <c r="AQ200" i="11"/>
  <c r="AX108" i="11"/>
  <c r="AY108" i="11"/>
  <c r="AW108" i="11"/>
  <c r="AV108" i="11"/>
  <c r="AU108" i="11"/>
  <c r="AT108" i="11"/>
  <c r="AS108" i="11"/>
  <c r="AR108" i="11"/>
  <c r="AQ108" i="11"/>
  <c r="AX45" i="11"/>
  <c r="AW45" i="11"/>
  <c r="AV45" i="11"/>
  <c r="AU45" i="11"/>
  <c r="AT45" i="11"/>
  <c r="AS45" i="11"/>
  <c r="AR45" i="11"/>
  <c r="AQ45" i="11"/>
  <c r="AY45" i="11"/>
  <c r="AY58" i="11"/>
  <c r="AX58" i="11"/>
  <c r="AW58" i="11"/>
  <c r="AV58" i="11"/>
  <c r="AU58" i="11"/>
  <c r="AT58" i="11"/>
  <c r="AS58" i="11"/>
  <c r="AR58" i="11"/>
  <c r="AQ58" i="11"/>
  <c r="BN12" i="11"/>
  <c r="BM12" i="11"/>
  <c r="BL12" i="11"/>
  <c r="BK12" i="11"/>
  <c r="BJ12" i="11"/>
  <c r="BI12" i="11"/>
  <c r="BH12" i="11"/>
  <c r="BP12" i="11"/>
  <c r="BO12" i="11"/>
  <c r="AY146" i="11"/>
  <c r="AX146" i="11"/>
  <c r="AW146" i="11"/>
  <c r="AV146" i="11"/>
  <c r="AU146" i="11"/>
  <c r="AT146" i="11"/>
  <c r="AS146" i="11"/>
  <c r="AR146" i="11"/>
  <c r="AQ146" i="11"/>
  <c r="AY73" i="11"/>
  <c r="AX73" i="11"/>
  <c r="AW73" i="11"/>
  <c r="AV73" i="11"/>
  <c r="AU73" i="11"/>
  <c r="AT73" i="11"/>
  <c r="AS73" i="11"/>
  <c r="AR73" i="11"/>
  <c r="AQ73" i="11"/>
  <c r="AY79" i="11"/>
  <c r="AX79" i="11"/>
  <c r="AW79" i="11"/>
  <c r="AV79" i="11"/>
  <c r="AU79" i="11"/>
  <c r="AT79" i="11"/>
  <c r="AS79" i="11"/>
  <c r="AR79" i="11"/>
  <c r="AQ79" i="11"/>
  <c r="AY80" i="11"/>
  <c r="AX80" i="11"/>
  <c r="AW80" i="11"/>
  <c r="AV80" i="11"/>
  <c r="AU80" i="11"/>
  <c r="AT80" i="11"/>
  <c r="AS80" i="11"/>
  <c r="AR80" i="11"/>
  <c r="AQ80" i="11"/>
  <c r="AY226" i="11"/>
  <c r="AX226" i="11"/>
  <c r="AW226" i="11"/>
  <c r="AV226" i="11"/>
  <c r="AU226" i="11"/>
  <c r="AT226" i="11"/>
  <c r="AS226" i="11"/>
  <c r="AR226" i="11"/>
  <c r="AQ226" i="11"/>
  <c r="AY133" i="11"/>
  <c r="AX133" i="11"/>
  <c r="AW133" i="11"/>
  <c r="AV133" i="11"/>
  <c r="AU133" i="11"/>
  <c r="AT133" i="11"/>
  <c r="AS133" i="11"/>
  <c r="AR133" i="11"/>
  <c r="AQ133" i="11"/>
  <c r="AY127" i="11"/>
  <c r="AX127" i="11"/>
  <c r="AW127" i="11"/>
  <c r="AV127" i="11"/>
  <c r="AU127" i="11"/>
  <c r="AT127" i="11"/>
  <c r="AS127" i="11"/>
  <c r="AR127" i="11"/>
  <c r="AQ127" i="11"/>
  <c r="AY160" i="11"/>
  <c r="AX160" i="11"/>
  <c r="AW160" i="11"/>
  <c r="AV160" i="11"/>
  <c r="AU160" i="11"/>
  <c r="AT160" i="11"/>
  <c r="AS160" i="11"/>
  <c r="AR160" i="11"/>
  <c r="AQ160" i="11"/>
  <c r="BO7" i="11"/>
  <c r="BN7" i="11"/>
  <c r="BM7" i="11"/>
  <c r="BL7" i="11"/>
  <c r="BK7" i="11"/>
  <c r="BJ7" i="11"/>
  <c r="BI7" i="11"/>
  <c r="BH7" i="11"/>
  <c r="BP7" i="11"/>
  <c r="AY129" i="11"/>
  <c r="AW129" i="11"/>
  <c r="AV129" i="11"/>
  <c r="AU129" i="11"/>
  <c r="AT129" i="11"/>
  <c r="AS129" i="11"/>
  <c r="AR129" i="11"/>
  <c r="AQ129" i="11"/>
  <c r="AX129" i="11"/>
  <c r="AY100" i="11"/>
  <c r="AX100" i="11"/>
  <c r="AW100" i="11"/>
  <c r="AV100" i="11"/>
  <c r="AU100" i="11"/>
  <c r="AT100" i="11"/>
  <c r="AS100" i="11"/>
  <c r="AR100" i="11"/>
  <c r="AQ100" i="11"/>
  <c r="AY112" i="11"/>
  <c r="AX112" i="11"/>
  <c r="AW112" i="11"/>
  <c r="AV112" i="11"/>
  <c r="AU112" i="11"/>
  <c r="AT112" i="11"/>
  <c r="AS112" i="11"/>
  <c r="AR112" i="11"/>
  <c r="AQ112" i="11"/>
  <c r="BP6" i="11"/>
  <c r="BO6" i="11"/>
  <c r="BN6" i="11"/>
  <c r="BM6" i="11"/>
  <c r="BL6" i="11"/>
  <c r="BK6" i="11"/>
  <c r="BJ6" i="11"/>
  <c r="BI6" i="11"/>
  <c r="BH6" i="11"/>
  <c r="AY157" i="11"/>
  <c r="AX157" i="11"/>
  <c r="AW157" i="11"/>
  <c r="AV157" i="11"/>
  <c r="AU157" i="11"/>
  <c r="AT157" i="11"/>
  <c r="AS157" i="11"/>
  <c r="AR157" i="11"/>
  <c r="AQ157" i="11"/>
  <c r="AB129" i="14"/>
  <c r="AH31" i="6"/>
  <c r="AE114" i="6"/>
  <c r="AB114" i="6"/>
  <c r="AY41" i="11"/>
  <c r="AX41" i="11"/>
  <c r="AW41" i="11"/>
  <c r="AV41" i="11"/>
  <c r="AU41" i="11"/>
  <c r="AT41" i="11"/>
  <c r="AS41" i="11"/>
  <c r="AR41" i="11"/>
  <c r="AQ41" i="11"/>
  <c r="AY196" i="11"/>
  <c r="AX196" i="11"/>
  <c r="AW196" i="11"/>
  <c r="AV196" i="11"/>
  <c r="AU196" i="11"/>
  <c r="AT196" i="11"/>
  <c r="AS196" i="11"/>
  <c r="AR196" i="11"/>
  <c r="AQ196" i="11"/>
  <c r="AY38" i="11"/>
  <c r="AX38" i="11"/>
  <c r="AW38" i="11"/>
  <c r="AV38" i="11"/>
  <c r="AU38" i="11"/>
  <c r="AT38" i="11"/>
  <c r="AS38" i="11"/>
  <c r="AR38" i="11"/>
  <c r="AQ38" i="11"/>
  <c r="AY183" i="11"/>
  <c r="AX183" i="11"/>
  <c r="AW183" i="11"/>
  <c r="AV183" i="11"/>
  <c r="AU183" i="11"/>
  <c r="AT183" i="11"/>
  <c r="AS183" i="11"/>
  <c r="AR183" i="11"/>
  <c r="AQ183" i="11"/>
  <c r="AX101" i="11"/>
  <c r="AW101" i="11"/>
  <c r="AV101" i="11"/>
  <c r="AU101" i="11"/>
  <c r="AT101" i="11"/>
  <c r="AS101" i="11"/>
  <c r="AR101" i="11"/>
  <c r="AQ101" i="11"/>
  <c r="AY101" i="11"/>
  <c r="AX234" i="11"/>
  <c r="AW234" i="11"/>
  <c r="AV234" i="11"/>
  <c r="AU234" i="11"/>
  <c r="AT234" i="11"/>
  <c r="AS234" i="11"/>
  <c r="AR234" i="11"/>
  <c r="AQ234" i="11"/>
  <c r="AY234" i="11"/>
  <c r="AY75" i="11"/>
  <c r="AW75" i="11"/>
  <c r="AV75" i="11"/>
  <c r="AU75" i="11"/>
  <c r="AT75" i="11"/>
  <c r="AS75" i="11"/>
  <c r="AR75" i="11"/>
  <c r="AQ75" i="11"/>
  <c r="AX75" i="11"/>
  <c r="AY220" i="11"/>
  <c r="AX220" i="11"/>
  <c r="AW220" i="11"/>
  <c r="AV220" i="11"/>
  <c r="AU220" i="11"/>
  <c r="AT220" i="11"/>
  <c r="AS220" i="11"/>
  <c r="AR220" i="11"/>
  <c r="AQ220" i="11"/>
  <c r="AY97" i="11"/>
  <c r="AX97" i="11"/>
  <c r="AW97" i="11"/>
  <c r="AV97" i="11"/>
  <c r="AU97" i="11"/>
  <c r="AT97" i="11"/>
  <c r="AS97" i="11"/>
  <c r="AR97" i="11"/>
  <c r="AQ97" i="11"/>
  <c r="AY207" i="11"/>
  <c r="AX207" i="11"/>
  <c r="AW207" i="11"/>
  <c r="AV207" i="11"/>
  <c r="AU207" i="11"/>
  <c r="AT207" i="11"/>
  <c r="AS207" i="11"/>
  <c r="AR207" i="11"/>
  <c r="AQ207" i="11"/>
  <c r="AY70" i="11"/>
  <c r="AX70" i="11"/>
  <c r="AW70" i="11"/>
  <c r="AV70" i="11"/>
  <c r="AU70" i="11"/>
  <c r="AT70" i="11"/>
  <c r="AS70" i="11"/>
  <c r="AR70" i="11"/>
  <c r="AQ70" i="11"/>
  <c r="AY215" i="11"/>
  <c r="AX215" i="11"/>
  <c r="AW215" i="11"/>
  <c r="AV215" i="11"/>
  <c r="AU215" i="11"/>
  <c r="AT215" i="11"/>
  <c r="AS215" i="11"/>
  <c r="AR215" i="11"/>
  <c r="AQ215" i="11"/>
  <c r="AY125" i="11"/>
  <c r="AX125" i="11"/>
  <c r="AW125" i="11"/>
  <c r="AV125" i="11"/>
  <c r="AU125" i="11"/>
  <c r="AT125" i="11"/>
  <c r="AS125" i="11"/>
  <c r="AR125" i="11"/>
  <c r="AQ125" i="11"/>
  <c r="AB185" i="14"/>
  <c r="AA127" i="14"/>
  <c r="AD127" i="14"/>
  <c r="AA54" i="6"/>
  <c r="AD54" i="6"/>
  <c r="AD162" i="14"/>
  <c r="AA162" i="14"/>
  <c r="AA172" i="14"/>
  <c r="AD172" i="14"/>
  <c r="AD69" i="6"/>
  <c r="AA69" i="6"/>
  <c r="AB156" i="14"/>
  <c r="AA24" i="6"/>
  <c r="AD24" i="6"/>
  <c r="AB161" i="14"/>
  <c r="AY218" i="11"/>
  <c r="AX218" i="11"/>
  <c r="AW218" i="11"/>
  <c r="AV218" i="11"/>
  <c r="AU218" i="11"/>
  <c r="AT218" i="11"/>
  <c r="AS218" i="11"/>
  <c r="AR218" i="11"/>
  <c r="AQ218" i="11"/>
  <c r="AB131" i="14"/>
  <c r="AB192" i="14"/>
  <c r="AY47" i="11"/>
  <c r="AX47" i="11"/>
  <c r="AW47" i="11"/>
  <c r="AV47" i="11"/>
  <c r="AU47" i="11"/>
  <c r="AT47" i="11"/>
  <c r="AS47" i="11"/>
  <c r="AR47" i="11"/>
  <c r="AQ47" i="11"/>
  <c r="BP47" i="11"/>
  <c r="BO47" i="11"/>
  <c r="BN47" i="11"/>
  <c r="BM47" i="11"/>
  <c r="BL47" i="11"/>
  <c r="BK47" i="11"/>
  <c r="BJ47" i="11"/>
  <c r="BI47" i="11"/>
  <c r="BH47" i="11"/>
  <c r="AY143" i="11"/>
  <c r="AX143" i="11"/>
  <c r="AW143" i="11"/>
  <c r="AV143" i="11"/>
  <c r="AU143" i="11"/>
  <c r="AT143" i="11"/>
  <c r="AS143" i="11"/>
  <c r="AR143" i="11"/>
  <c r="AQ143" i="11"/>
  <c r="BP30" i="11"/>
  <c r="BO30" i="11"/>
  <c r="BN30" i="11"/>
  <c r="BM30" i="11"/>
  <c r="BL30" i="11"/>
  <c r="BK30" i="11"/>
  <c r="BJ30" i="11"/>
  <c r="BI30" i="11"/>
  <c r="BH30" i="11"/>
  <c r="AY89" i="11"/>
  <c r="AX89" i="11"/>
  <c r="AW89" i="11"/>
  <c r="AV89" i="11"/>
  <c r="AU89" i="11"/>
  <c r="AT89" i="11"/>
  <c r="AS89" i="11"/>
  <c r="AR89" i="11"/>
  <c r="AQ89" i="11"/>
  <c r="AY39" i="11"/>
  <c r="AX39" i="11"/>
  <c r="AW39" i="11"/>
  <c r="AV39" i="11"/>
  <c r="AU39" i="11"/>
  <c r="AT39" i="11"/>
  <c r="AS39" i="11"/>
  <c r="AR39" i="11"/>
  <c r="AQ39" i="11"/>
  <c r="BO9" i="11"/>
  <c r="BN9" i="11"/>
  <c r="BM9" i="11"/>
  <c r="BL9" i="11"/>
  <c r="BK9" i="11"/>
  <c r="BJ9" i="11"/>
  <c r="BI9" i="11"/>
  <c r="BH9" i="11"/>
  <c r="BP9" i="11"/>
  <c r="AX175" i="11"/>
  <c r="AW175" i="11"/>
  <c r="AV175" i="11"/>
  <c r="AU175" i="11"/>
  <c r="AT175" i="11"/>
  <c r="AS175" i="11"/>
  <c r="AR175" i="11"/>
  <c r="AQ175" i="11"/>
  <c r="AY175" i="11"/>
  <c r="AX124" i="11"/>
  <c r="AW124" i="11"/>
  <c r="AV124" i="11"/>
  <c r="AU124" i="11"/>
  <c r="AT124" i="11"/>
  <c r="AS124" i="11"/>
  <c r="AR124" i="11"/>
  <c r="AQ124" i="11"/>
  <c r="AY124" i="11"/>
  <c r="AY187" i="11"/>
  <c r="AX187" i="11"/>
  <c r="AW187" i="11"/>
  <c r="AV187" i="11"/>
  <c r="AU187" i="11"/>
  <c r="AT187" i="11"/>
  <c r="AS187" i="11"/>
  <c r="AR187" i="11"/>
  <c r="AQ187" i="11"/>
  <c r="AY49" i="11"/>
  <c r="AX49" i="11"/>
  <c r="AW49" i="11"/>
  <c r="AV49" i="11"/>
  <c r="AU49" i="11"/>
  <c r="AT49" i="11"/>
  <c r="AS49" i="11"/>
  <c r="AR49" i="11"/>
  <c r="AQ49" i="11"/>
  <c r="AY204" i="11"/>
  <c r="AX204" i="11"/>
  <c r="AW204" i="11"/>
  <c r="AV204" i="11"/>
  <c r="AU204" i="11"/>
  <c r="AT204" i="11"/>
  <c r="AS204" i="11"/>
  <c r="AR204" i="11"/>
  <c r="AQ204" i="11"/>
  <c r="AY191" i="11"/>
  <c r="AX191" i="11"/>
  <c r="AW191" i="11"/>
  <c r="AV191" i="11"/>
  <c r="AU191" i="11"/>
  <c r="AT191" i="11"/>
  <c r="AS191" i="11"/>
  <c r="AR191" i="11"/>
  <c r="AQ191" i="11"/>
  <c r="AY176" i="11"/>
  <c r="AX176" i="11"/>
  <c r="AW176" i="11"/>
  <c r="AV176" i="11"/>
  <c r="AU176" i="11"/>
  <c r="AT176" i="11"/>
  <c r="AS176" i="11"/>
  <c r="AR176" i="11"/>
  <c r="AQ176" i="11"/>
  <c r="AY72" i="11"/>
  <c r="AX72" i="11"/>
  <c r="AW72" i="11"/>
  <c r="AV72" i="11"/>
  <c r="AU72" i="11"/>
  <c r="AT72" i="11"/>
  <c r="AS72" i="11"/>
  <c r="AR72" i="11"/>
  <c r="AQ72" i="11"/>
  <c r="AY205" i="11"/>
  <c r="AX205" i="11"/>
  <c r="AW205" i="11"/>
  <c r="AV205" i="11"/>
  <c r="AU205" i="11"/>
  <c r="AT205" i="11"/>
  <c r="AS205" i="11"/>
  <c r="AR205" i="11"/>
  <c r="AQ205" i="11"/>
  <c r="AY138" i="11"/>
  <c r="AX138" i="11"/>
  <c r="AW138" i="11"/>
  <c r="AV138" i="11"/>
  <c r="AU138" i="11"/>
  <c r="AT138" i="11"/>
  <c r="AS138" i="11"/>
  <c r="AR138" i="11"/>
  <c r="AQ138" i="11"/>
  <c r="AY214" i="11"/>
  <c r="AX214" i="11"/>
  <c r="AW214" i="11"/>
  <c r="AV214" i="11"/>
  <c r="AU214" i="11"/>
  <c r="AT214" i="11"/>
  <c r="AS214" i="11"/>
  <c r="AR214" i="11"/>
  <c r="AQ214" i="11"/>
  <c r="AY110" i="11"/>
  <c r="AX110" i="11"/>
  <c r="AW110" i="11"/>
  <c r="AV110" i="11"/>
  <c r="AU110" i="11"/>
  <c r="AT110" i="11"/>
  <c r="AS110" i="11"/>
  <c r="AR110" i="11"/>
  <c r="AQ110" i="11"/>
  <c r="AY233" i="11"/>
  <c r="AX233" i="11"/>
  <c r="AW233" i="11"/>
  <c r="AV233" i="11"/>
  <c r="AU233" i="11"/>
  <c r="AT233" i="11"/>
  <c r="AS233" i="11"/>
  <c r="AR233" i="11"/>
  <c r="AQ233" i="11"/>
  <c r="BO39" i="11"/>
  <c r="BN39" i="11"/>
  <c r="BM39" i="11"/>
  <c r="BL39" i="11"/>
  <c r="BK39" i="11"/>
  <c r="BJ39" i="11"/>
  <c r="BI39" i="11"/>
  <c r="BH39" i="11"/>
  <c r="BP39" i="11"/>
  <c r="BO40" i="11"/>
  <c r="BN40" i="11"/>
  <c r="BM40" i="11"/>
  <c r="BL40" i="11"/>
  <c r="BK40" i="11"/>
  <c r="BJ40" i="11"/>
  <c r="BI40" i="11"/>
  <c r="BH40" i="11"/>
  <c r="BP40" i="11"/>
  <c r="AW190" i="11"/>
  <c r="AV190" i="11"/>
  <c r="AU190" i="11"/>
  <c r="AT190" i="11"/>
  <c r="AS190" i="11"/>
  <c r="AR190" i="11"/>
  <c r="AQ190" i="11"/>
  <c r="AY190" i="11"/>
  <c r="AX190" i="11"/>
  <c r="AY98" i="11"/>
  <c r="AX98" i="11"/>
  <c r="AW98" i="11"/>
  <c r="AV98" i="11"/>
  <c r="AU98" i="11"/>
  <c r="AT98" i="11"/>
  <c r="AS98" i="11"/>
  <c r="AR98" i="11"/>
  <c r="AQ98" i="11"/>
  <c r="AY37" i="11"/>
  <c r="AX37" i="11"/>
  <c r="AW37" i="11"/>
  <c r="AV37" i="11"/>
  <c r="AU37" i="11"/>
  <c r="AT37" i="11"/>
  <c r="AS37" i="11"/>
  <c r="AR37" i="11"/>
  <c r="AQ37" i="11"/>
  <c r="AY186" i="11"/>
  <c r="AX186" i="11"/>
  <c r="AW186" i="11"/>
  <c r="AV186" i="11"/>
  <c r="AU186" i="11"/>
  <c r="AT186" i="11"/>
  <c r="AS186" i="11"/>
  <c r="AR186" i="11"/>
  <c r="AQ186" i="11"/>
  <c r="AY227" i="11"/>
  <c r="AX227" i="11"/>
  <c r="AW227" i="11"/>
  <c r="AV227" i="11"/>
  <c r="AU227" i="11"/>
  <c r="AT227" i="11"/>
  <c r="AS227" i="11"/>
  <c r="AR227" i="11"/>
  <c r="AQ227" i="11"/>
  <c r="AY92" i="11"/>
  <c r="AX92" i="11"/>
  <c r="AW92" i="11"/>
  <c r="AV92" i="11"/>
  <c r="AU92" i="11"/>
  <c r="AT92" i="11"/>
  <c r="AS92" i="11"/>
  <c r="AR92" i="11"/>
  <c r="AQ92" i="11"/>
  <c r="AX33" i="11"/>
  <c r="AW33" i="11"/>
  <c r="AV33" i="11"/>
  <c r="AU33" i="11"/>
  <c r="AT33" i="11"/>
  <c r="AS33" i="11"/>
  <c r="AR33" i="11"/>
  <c r="AQ33" i="11"/>
  <c r="AY33" i="11"/>
  <c r="AY159" i="11"/>
  <c r="AX159" i="11"/>
  <c r="AW159" i="11"/>
  <c r="AV159" i="11"/>
  <c r="AU159" i="11"/>
  <c r="AT159" i="11"/>
  <c r="AS159" i="11"/>
  <c r="AR159" i="11"/>
  <c r="AQ159" i="11"/>
  <c r="AY222" i="11"/>
  <c r="AX222" i="11"/>
  <c r="AW222" i="11"/>
  <c r="AV222" i="11"/>
  <c r="AU222" i="11"/>
  <c r="AT222" i="11"/>
  <c r="AS222" i="11"/>
  <c r="AR222" i="11"/>
  <c r="AQ222" i="11"/>
  <c r="AY130" i="11"/>
  <c r="AX130" i="11"/>
  <c r="AW130" i="11"/>
  <c r="AV130" i="11"/>
  <c r="AU130" i="11"/>
  <c r="AT130" i="11"/>
  <c r="AS130" i="11"/>
  <c r="AR130" i="11"/>
  <c r="AQ130" i="11"/>
  <c r="AY61" i="11"/>
  <c r="AX61" i="11"/>
  <c r="AW61" i="11"/>
  <c r="AV61" i="11"/>
  <c r="AU61" i="11"/>
  <c r="AT61" i="11"/>
  <c r="AS61" i="11"/>
  <c r="AR61" i="11"/>
  <c r="AQ61" i="11"/>
  <c r="AE38" i="6"/>
  <c r="AB38" i="6"/>
  <c r="AZ34" i="6"/>
  <c r="AX34" i="6"/>
  <c r="AH103" i="14"/>
  <c r="AH157" i="14"/>
  <c r="AH32" i="6"/>
  <c r="AH183" i="14"/>
  <c r="AO61" i="11"/>
  <c r="AN61" i="11"/>
  <c r="AP61" i="11"/>
  <c r="AP92" i="11"/>
  <c r="AO92" i="11"/>
  <c r="AN92" i="11"/>
  <c r="AM92" i="11"/>
  <c r="AN176" i="11"/>
  <c r="AP176" i="11"/>
  <c r="AO176" i="11"/>
  <c r="AP89" i="11"/>
  <c r="AN89" i="11"/>
  <c r="AM89" i="11"/>
  <c r="AO89" i="11"/>
  <c r="AN125" i="11"/>
  <c r="AO125" i="11"/>
  <c r="AP125" i="11"/>
  <c r="AO75" i="11"/>
  <c r="AN75" i="11"/>
  <c r="AM75" i="11"/>
  <c r="AP75" i="11"/>
  <c r="BG6" i="11"/>
  <c r="BF6" i="11"/>
  <c r="BG12" i="11"/>
  <c r="BF12" i="11"/>
  <c r="BE12" i="11"/>
  <c r="BC12" i="11"/>
  <c r="AN200" i="11"/>
  <c r="AP200" i="11"/>
  <c r="AO200" i="11"/>
  <c r="AN114" i="11"/>
  <c r="AM114" i="11"/>
  <c r="AO114" i="11"/>
  <c r="AP114" i="11"/>
  <c r="BF32" i="11"/>
  <c r="BG32" i="11"/>
  <c r="AN189" i="11"/>
  <c r="AP189" i="11"/>
  <c r="AO189" i="11"/>
  <c r="AN56" i="11"/>
  <c r="AM56" i="11"/>
  <c r="AO56" i="11"/>
  <c r="AP56" i="11"/>
  <c r="AN223" i="11"/>
  <c r="AO223" i="11"/>
  <c r="AP223" i="11"/>
  <c r="AN25" i="11"/>
  <c r="AP25" i="11"/>
  <c r="AO25" i="11"/>
  <c r="AP168" i="11"/>
  <c r="AO168" i="11"/>
  <c r="AN168" i="11"/>
  <c r="AM168" i="11"/>
  <c r="AN94" i="11"/>
  <c r="AM94" i="11"/>
  <c r="AP94" i="11"/>
  <c r="AO94" i="11"/>
  <c r="AO29" i="11"/>
  <c r="AN29" i="11"/>
  <c r="AP29" i="11"/>
  <c r="BG52" i="11"/>
  <c r="BF52" i="11"/>
  <c r="BE52" i="11"/>
  <c r="BC52" i="11"/>
  <c r="AN110" i="11"/>
  <c r="AM110" i="11"/>
  <c r="AO110" i="11"/>
  <c r="AP110" i="11"/>
  <c r="AO124" i="11"/>
  <c r="AN124" i="11"/>
  <c r="AP124" i="11"/>
  <c r="BF30" i="11"/>
  <c r="BG30" i="11"/>
  <c r="AN196" i="11"/>
  <c r="AM196" i="11"/>
  <c r="AO196" i="11"/>
  <c r="AP196" i="11"/>
  <c r="AP226" i="11"/>
  <c r="AO226" i="11"/>
  <c r="AN226" i="11"/>
  <c r="AO228" i="11"/>
  <c r="AN228" i="11"/>
  <c r="AM228" i="11"/>
  <c r="AP228" i="11"/>
  <c r="BF10" i="11"/>
  <c r="BE10" i="11"/>
  <c r="BC10" i="11"/>
  <c r="BG10" i="11"/>
  <c r="AP51" i="11"/>
  <c r="AO51" i="11"/>
  <c r="AN51" i="11"/>
  <c r="AN203" i="11"/>
  <c r="AO203" i="11"/>
  <c r="AP203" i="11"/>
  <c r="BF15" i="11"/>
  <c r="BE15" i="11"/>
  <c r="BC15" i="11"/>
  <c r="BG15" i="11"/>
  <c r="BG20" i="11"/>
  <c r="BF20" i="11"/>
  <c r="BE20" i="11"/>
  <c r="BC20" i="11"/>
  <c r="BG38" i="11"/>
  <c r="BF38" i="11"/>
  <c r="BE38" i="11"/>
  <c r="BC38" i="11"/>
  <c r="AP111" i="11"/>
  <c r="AO111" i="11"/>
  <c r="AN111" i="11"/>
  <c r="AO147" i="11"/>
  <c r="AN147" i="11"/>
  <c r="AM147" i="11"/>
  <c r="AP147" i="11"/>
  <c r="AN171" i="11"/>
  <c r="AP171" i="11"/>
  <c r="AO171" i="11"/>
  <c r="AN134" i="11"/>
  <c r="AM134" i="11"/>
  <c r="AP134" i="11"/>
  <c r="AO134" i="11"/>
  <c r="AN118" i="11"/>
  <c r="AM118" i="11"/>
  <c r="AP118" i="11"/>
  <c r="AO118" i="11"/>
  <c r="AN130" i="11"/>
  <c r="AP130" i="11"/>
  <c r="AO130" i="11"/>
  <c r="AO191" i="11"/>
  <c r="AN191" i="11"/>
  <c r="AP191" i="11"/>
  <c r="AO215" i="11"/>
  <c r="AN215" i="11"/>
  <c r="AP215" i="11"/>
  <c r="AN41" i="11"/>
  <c r="AM41" i="11"/>
  <c r="AP41" i="11"/>
  <c r="AO41" i="11"/>
  <c r="AO112" i="11"/>
  <c r="AN112" i="11"/>
  <c r="AM112" i="11"/>
  <c r="AP112" i="11"/>
  <c r="BG7" i="11"/>
  <c r="BF7" i="11"/>
  <c r="BE7" i="11"/>
  <c r="BC7" i="11"/>
  <c r="AN80" i="11"/>
  <c r="AM80" i="11"/>
  <c r="AP80" i="11"/>
  <c r="AO80" i="11"/>
  <c r="AO58" i="11"/>
  <c r="AP58" i="11"/>
  <c r="AN58" i="11"/>
  <c r="AM58" i="11"/>
  <c r="BF44" i="11"/>
  <c r="BG44" i="11"/>
  <c r="AP167" i="11"/>
  <c r="AN167" i="11"/>
  <c r="AM167" i="11"/>
  <c r="AO167" i="11"/>
  <c r="AO88" i="11"/>
  <c r="AN88" i="11"/>
  <c r="AM88" i="11"/>
  <c r="AP88" i="11"/>
  <c r="AP84" i="11"/>
  <c r="AO84" i="11"/>
  <c r="AN84" i="11"/>
  <c r="AM84" i="11"/>
  <c r="AO105" i="11"/>
  <c r="AP105" i="11"/>
  <c r="AN105" i="11"/>
  <c r="AN77" i="11"/>
  <c r="AM77" i="11"/>
  <c r="AP77" i="11"/>
  <c r="AO77" i="11"/>
  <c r="AN182" i="11"/>
  <c r="AP182" i="11"/>
  <c r="AO182" i="11"/>
  <c r="AP235" i="11"/>
  <c r="AO235" i="11"/>
  <c r="AN235" i="11"/>
  <c r="AM235" i="11"/>
  <c r="BF31" i="11"/>
  <c r="BE31" i="11"/>
  <c r="BC31" i="11"/>
  <c r="BG31" i="11"/>
  <c r="BF19" i="11"/>
  <c r="BG19" i="11"/>
  <c r="AP136" i="11"/>
  <c r="AO136" i="11"/>
  <c r="AN136" i="11"/>
  <c r="BF37" i="11"/>
  <c r="BG37" i="11"/>
  <c r="BG51" i="11"/>
  <c r="BF51" i="11"/>
  <c r="BE51" i="11"/>
  <c r="BC51" i="11"/>
  <c r="AO164" i="11"/>
  <c r="AP164" i="11"/>
  <c r="AN164" i="11"/>
  <c r="AO28" i="11"/>
  <c r="AN28" i="11"/>
  <c r="AM28" i="11"/>
  <c r="AP28" i="11"/>
  <c r="AN190" i="11"/>
  <c r="AP190" i="11"/>
  <c r="AO190" i="11"/>
  <c r="AP186" i="11"/>
  <c r="AN186" i="11"/>
  <c r="AM186" i="11"/>
  <c r="AO186" i="11"/>
  <c r="BG40" i="11"/>
  <c r="BF40" i="11"/>
  <c r="BE40" i="11"/>
  <c r="BC40" i="11"/>
  <c r="AO214" i="11"/>
  <c r="AN214" i="11"/>
  <c r="AM214" i="11"/>
  <c r="AP214" i="11"/>
  <c r="AO204" i="11"/>
  <c r="AP204" i="11"/>
  <c r="AN204" i="11"/>
  <c r="AP175" i="11"/>
  <c r="AO175" i="11"/>
  <c r="AN175" i="11"/>
  <c r="AP70" i="11"/>
  <c r="AO70" i="11"/>
  <c r="AN70" i="11"/>
  <c r="AM70" i="11"/>
  <c r="AP234" i="11"/>
  <c r="AN234" i="11"/>
  <c r="AO234" i="11"/>
  <c r="AN160" i="11"/>
  <c r="AM160" i="11"/>
  <c r="AP160" i="11"/>
  <c r="AO160" i="11"/>
  <c r="AN79" i="11"/>
  <c r="AO79" i="11"/>
  <c r="AP79" i="11"/>
  <c r="AN216" i="11"/>
  <c r="AO216" i="11"/>
  <c r="AP216" i="11"/>
  <c r="AN155" i="11"/>
  <c r="AO155" i="11"/>
  <c r="AP155" i="11"/>
  <c r="AP165" i="11"/>
  <c r="AO165" i="11"/>
  <c r="AN165" i="11"/>
  <c r="AO151" i="11"/>
  <c r="AN151" i="11"/>
  <c r="AM151" i="11"/>
  <c r="AP151" i="11"/>
  <c r="AO210" i="11"/>
  <c r="AN210" i="11"/>
  <c r="AM210" i="11"/>
  <c r="AP210" i="11"/>
  <c r="AP96" i="11"/>
  <c r="AO96" i="11"/>
  <c r="AN96" i="11"/>
  <c r="AM96" i="11"/>
  <c r="BG24" i="11"/>
  <c r="BF24" i="11"/>
  <c r="AP222" i="11"/>
  <c r="AO222" i="11"/>
  <c r="AN222" i="11"/>
  <c r="AM222" i="11"/>
  <c r="AO37" i="11"/>
  <c r="AN37" i="11"/>
  <c r="AP37" i="11"/>
  <c r="AO138" i="11"/>
  <c r="AP138" i="11"/>
  <c r="AN138" i="11"/>
  <c r="AO143" i="11"/>
  <c r="AN143" i="11"/>
  <c r="AM143" i="11"/>
  <c r="AP143" i="11"/>
  <c r="AO207" i="11"/>
  <c r="AP207" i="11"/>
  <c r="AN207" i="11"/>
  <c r="AM207" i="11"/>
  <c r="AN100" i="11"/>
  <c r="AO100" i="11"/>
  <c r="AP100" i="11"/>
  <c r="AP127" i="11"/>
  <c r="AO127" i="11"/>
  <c r="AN127" i="11"/>
  <c r="AN73" i="11"/>
  <c r="AM73" i="11"/>
  <c r="AP73" i="11"/>
  <c r="AO73" i="11"/>
  <c r="AP45" i="11"/>
  <c r="AN45" i="11"/>
  <c r="AO45" i="11"/>
  <c r="AP153" i="11"/>
  <c r="AO153" i="11"/>
  <c r="AN153" i="11"/>
  <c r="AM153" i="11"/>
  <c r="AN185" i="11"/>
  <c r="AM185" i="11"/>
  <c r="AP185" i="11"/>
  <c r="AO185" i="11"/>
  <c r="AO188" i="11"/>
  <c r="AP188" i="11"/>
  <c r="AN188" i="11"/>
  <c r="BF45" i="11"/>
  <c r="BG45" i="11"/>
  <c r="AP229" i="11"/>
  <c r="AO229" i="11"/>
  <c r="AN229" i="11"/>
  <c r="AM229" i="11"/>
  <c r="AP144" i="11"/>
  <c r="AO144" i="11"/>
  <c r="AN144" i="11"/>
  <c r="AP205" i="11"/>
  <c r="AO205" i="11"/>
  <c r="AN205" i="11"/>
  <c r="AM205" i="11"/>
  <c r="BG9" i="11"/>
  <c r="BF9" i="11"/>
  <c r="BE9" i="11"/>
  <c r="BC9" i="11"/>
  <c r="AP97" i="11"/>
  <c r="AO97" i="11"/>
  <c r="AN97" i="11"/>
  <c r="AP101" i="11"/>
  <c r="AO101" i="11"/>
  <c r="AN101" i="11"/>
  <c r="AM101" i="11"/>
  <c r="AO146" i="11"/>
  <c r="AN146" i="11"/>
  <c r="AM146" i="11"/>
  <c r="AP146" i="11"/>
  <c r="AO108" i="11"/>
  <c r="AN108" i="11"/>
  <c r="AP108" i="11"/>
  <c r="BG43" i="11"/>
  <c r="BF43" i="11"/>
  <c r="BE43" i="11"/>
  <c r="BC43" i="11"/>
  <c r="AP74" i="11"/>
  <c r="AN74" i="11"/>
  <c r="AO74" i="11"/>
  <c r="BF8" i="11"/>
  <c r="BE8" i="11"/>
  <c r="BC8" i="11"/>
  <c r="BG8" i="11"/>
  <c r="AN43" i="11"/>
  <c r="AP43" i="11"/>
  <c r="AO43" i="11"/>
  <c r="BF13" i="11"/>
  <c r="BG13" i="11"/>
  <c r="AO102" i="11"/>
  <c r="AP102" i="11"/>
  <c r="AN102" i="11"/>
  <c r="BG35" i="11"/>
  <c r="BF35" i="11"/>
  <c r="BE35" i="11"/>
  <c r="BC35" i="11"/>
  <c r="AO227" i="11"/>
  <c r="AN227" i="11"/>
  <c r="AP227" i="11"/>
  <c r="AP49" i="11"/>
  <c r="AO49" i="11"/>
  <c r="AN49" i="11"/>
  <c r="BG47" i="11"/>
  <c r="BF47" i="11"/>
  <c r="BE47" i="11"/>
  <c r="BC47" i="11"/>
  <c r="AP98" i="11"/>
  <c r="AN98" i="11"/>
  <c r="AO98" i="11"/>
  <c r="BG39" i="11"/>
  <c r="BF39" i="11"/>
  <c r="BE39" i="11"/>
  <c r="BC39" i="11"/>
  <c r="AN39" i="11"/>
  <c r="AP39" i="11"/>
  <c r="AO39" i="11"/>
  <c r="AN218" i="11"/>
  <c r="AM218" i="11"/>
  <c r="AP218" i="11"/>
  <c r="AO218" i="11"/>
  <c r="AP220" i="11"/>
  <c r="AN220" i="11"/>
  <c r="AM220" i="11"/>
  <c r="AO220" i="11"/>
  <c r="AN183" i="11"/>
  <c r="AP183" i="11"/>
  <c r="AO183" i="11"/>
  <c r="AP133" i="11"/>
  <c r="AO133" i="11"/>
  <c r="AN133" i="11"/>
  <c r="AM133" i="11"/>
  <c r="AO150" i="11"/>
  <c r="AN150" i="11"/>
  <c r="AP150" i="11"/>
  <c r="AN68" i="11"/>
  <c r="AO68" i="11"/>
  <c r="AP68" i="11"/>
  <c r="AO34" i="11"/>
  <c r="AN34" i="11"/>
  <c r="AM34" i="11"/>
  <c r="AP34" i="11"/>
  <c r="AN40" i="11"/>
  <c r="AP40" i="11"/>
  <c r="AO40" i="11"/>
  <c r="AO54" i="11"/>
  <c r="AN54" i="11"/>
  <c r="AP54" i="11"/>
  <c r="AP221" i="11"/>
  <c r="AO221" i="11"/>
  <c r="AN221" i="11"/>
  <c r="AO44" i="11"/>
  <c r="AN44" i="11"/>
  <c r="AM44" i="11"/>
  <c r="AP44" i="11"/>
  <c r="AO225" i="11"/>
  <c r="AP225" i="11"/>
  <c r="AN225" i="11"/>
  <c r="AM225" i="11"/>
  <c r="AP104" i="11"/>
  <c r="AO104" i="11"/>
  <c r="AN104" i="11"/>
  <c r="AO159" i="11"/>
  <c r="AP159" i="11"/>
  <c r="AN159" i="11"/>
  <c r="AO33" i="11"/>
  <c r="AN33" i="11"/>
  <c r="AM33" i="11"/>
  <c r="AP33" i="11"/>
  <c r="AP233" i="11"/>
  <c r="AN233" i="11"/>
  <c r="AO233" i="11"/>
  <c r="AP72" i="11"/>
  <c r="AN72" i="11"/>
  <c r="AM72" i="11"/>
  <c r="AO72" i="11"/>
  <c r="AO187" i="11"/>
  <c r="AN187" i="11"/>
  <c r="AM187" i="11"/>
  <c r="AP187" i="11"/>
  <c r="AN47" i="11"/>
  <c r="AO47" i="11"/>
  <c r="AP47" i="11"/>
  <c r="AO38" i="11"/>
  <c r="AN38" i="11"/>
  <c r="AP38" i="11"/>
  <c r="AO157" i="11"/>
  <c r="AN157" i="11"/>
  <c r="AP157" i="11"/>
  <c r="AO129" i="11"/>
  <c r="AN129" i="11"/>
  <c r="AM129" i="11"/>
  <c r="AP129" i="11"/>
  <c r="AN59" i="11"/>
  <c r="AP59" i="11"/>
  <c r="AO59" i="11"/>
  <c r="AN95" i="11"/>
  <c r="AP95" i="11"/>
  <c r="AO95" i="11"/>
  <c r="AN161" i="11"/>
  <c r="AM161" i="11"/>
  <c r="AP161" i="11"/>
  <c r="AO161" i="11"/>
  <c r="AN123" i="11"/>
  <c r="AM123" i="11"/>
  <c r="AP123" i="11"/>
  <c r="AO123" i="11"/>
  <c r="AP180" i="11"/>
  <c r="AN180" i="11"/>
  <c r="AO180" i="11"/>
  <c r="AN142" i="11"/>
  <c r="AP142" i="11"/>
  <c r="AO142" i="11"/>
  <c r="AP55" i="11"/>
  <c r="AO55" i="11"/>
  <c r="AN55" i="11"/>
  <c r="AO201" i="11"/>
  <c r="AN201" i="11"/>
  <c r="AM201" i="11"/>
  <c r="AP201" i="11"/>
  <c r="AB127" i="14"/>
  <c r="AN26" i="11"/>
  <c r="AM26" i="11"/>
  <c r="AP26" i="11"/>
  <c r="AO26" i="11"/>
  <c r="AN177" i="11"/>
  <c r="AM177" i="11"/>
  <c r="AP177" i="11"/>
  <c r="AO177" i="11"/>
  <c r="AP99" i="11"/>
  <c r="AO99" i="11"/>
  <c r="AN99" i="11"/>
  <c r="AM99" i="11"/>
  <c r="AO166" i="11"/>
  <c r="AP166" i="11"/>
  <c r="AN166" i="11"/>
  <c r="AM166" i="11"/>
  <c r="AP83" i="11"/>
  <c r="AO83" i="11"/>
  <c r="AN83" i="11"/>
  <c r="AM83" i="11"/>
  <c r="AO122" i="11"/>
  <c r="AP122" i="11"/>
  <c r="AN122" i="11"/>
  <c r="AO53" i="11"/>
  <c r="AN53" i="11"/>
  <c r="AM53" i="11"/>
  <c r="AP53" i="11"/>
  <c r="AN128" i="11"/>
  <c r="AO128" i="11"/>
  <c r="AP128" i="11"/>
  <c r="BF50" i="11"/>
  <c r="BE50" i="11"/>
  <c r="BC50" i="11"/>
  <c r="BG50" i="11"/>
  <c r="AP90" i="11"/>
  <c r="AO90" i="11"/>
  <c r="AN90" i="11"/>
  <c r="AM90" i="11"/>
  <c r="AP162" i="11"/>
  <c r="AO162" i="11"/>
  <c r="AN162" i="11"/>
  <c r="AM162" i="11"/>
  <c r="AN27" i="11"/>
  <c r="AM27" i="11"/>
  <c r="AP27" i="11"/>
  <c r="AO27" i="11"/>
  <c r="BF17" i="11"/>
  <c r="BG17" i="11"/>
  <c r="AP115" i="11"/>
  <c r="AO115" i="11"/>
  <c r="AN115" i="11"/>
  <c r="AM115" i="11"/>
  <c r="BG46" i="11"/>
  <c r="BF46" i="11"/>
  <c r="AP132" i="11"/>
  <c r="AN132" i="11"/>
  <c r="AO132" i="11"/>
  <c r="AN158" i="11"/>
  <c r="AP158" i="11"/>
  <c r="AO158" i="11"/>
  <c r="AN81" i="11"/>
  <c r="AM81" i="11"/>
  <c r="AP81" i="11"/>
  <c r="AO81" i="11"/>
  <c r="AD183" i="14"/>
  <c r="AA183" i="14"/>
  <c r="AB172" i="14"/>
  <c r="AA95" i="14"/>
  <c r="AD95" i="14"/>
  <c r="AP208" i="11"/>
  <c r="AO208" i="11"/>
  <c r="AN208" i="11"/>
  <c r="AM208" i="11"/>
  <c r="AO173" i="11"/>
  <c r="AN173" i="11"/>
  <c r="AP173" i="11"/>
  <c r="AO82" i="11"/>
  <c r="AN82" i="11"/>
  <c r="AM82" i="11"/>
  <c r="AP82" i="11"/>
  <c r="AP170" i="11"/>
  <c r="AO170" i="11"/>
  <c r="AN170" i="11"/>
  <c r="AM170" i="11"/>
  <c r="AP212" i="11"/>
  <c r="AO212" i="11"/>
  <c r="AN212" i="11"/>
  <c r="AM212" i="11"/>
  <c r="AO154" i="11"/>
  <c r="AN154" i="11"/>
  <c r="AP154" i="11"/>
  <c r="AP163" i="11"/>
  <c r="AN163" i="11"/>
  <c r="AM163" i="11"/>
  <c r="AO163" i="11"/>
  <c r="BF48" i="11"/>
  <c r="BG48" i="11"/>
  <c r="BG16" i="11"/>
  <c r="BF16" i="11"/>
  <c r="AP209" i="11"/>
  <c r="AO209" i="11"/>
  <c r="AN209" i="11"/>
  <c r="AM209" i="11"/>
  <c r="BG5" i="11"/>
  <c r="BF5" i="11"/>
  <c r="AN42" i="11"/>
  <c r="AO42" i="11"/>
  <c r="AP42" i="11"/>
  <c r="AO69" i="11"/>
  <c r="AN69" i="11"/>
  <c r="AM69" i="11"/>
  <c r="AP69" i="11"/>
  <c r="AN60" i="11"/>
  <c r="AP60" i="11"/>
  <c r="AO60" i="11"/>
  <c r="AN103" i="11"/>
  <c r="AM103" i="11"/>
  <c r="AP103" i="11"/>
  <c r="AO103" i="11"/>
  <c r="AN213" i="11"/>
  <c r="AM213" i="11"/>
  <c r="AP213" i="11"/>
  <c r="AO213" i="11"/>
  <c r="AP230" i="11"/>
  <c r="AN230" i="11"/>
  <c r="AO230" i="11"/>
  <c r="BF29" i="11"/>
  <c r="BE29" i="11"/>
  <c r="BC29" i="11"/>
  <c r="BG29" i="11"/>
  <c r="AD103" i="14"/>
  <c r="AA103" i="14"/>
  <c r="AA31" i="6"/>
  <c r="AD31" i="6"/>
  <c r="AA194" i="14"/>
  <c r="AD194" i="14"/>
  <c r="AB47" i="6"/>
  <c r="AE47" i="6"/>
  <c r="AB200" i="14"/>
  <c r="AE28" i="6"/>
  <c r="AB28" i="6"/>
  <c r="AD135" i="14"/>
  <c r="AA135" i="14"/>
  <c r="AN67" i="11"/>
  <c r="AO67" i="11"/>
  <c r="AP67" i="11"/>
  <c r="BF22" i="11"/>
  <c r="BG22" i="11"/>
  <c r="AP137" i="11"/>
  <c r="AN137" i="11"/>
  <c r="AM137" i="11"/>
  <c r="AO137" i="11"/>
  <c r="AP109" i="11"/>
  <c r="AO109" i="11"/>
  <c r="AN109" i="11"/>
  <c r="AP57" i="11"/>
  <c r="AN57" i="11"/>
  <c r="AO57" i="11"/>
  <c r="BF53" i="11"/>
  <c r="BE53" i="11"/>
  <c r="BC53" i="11"/>
  <c r="BG53" i="11"/>
  <c r="AP85" i="11"/>
  <c r="AO85" i="11"/>
  <c r="AN85" i="11"/>
  <c r="AP178" i="11"/>
  <c r="AO178" i="11"/>
  <c r="AN178" i="11"/>
  <c r="AM178" i="11"/>
  <c r="AN65" i="11"/>
  <c r="AM65" i="11"/>
  <c r="AO65" i="11"/>
  <c r="AP65" i="11"/>
  <c r="AP152" i="11"/>
  <c r="AO152" i="11"/>
  <c r="AN152" i="11"/>
  <c r="AN219" i="11"/>
  <c r="AM219" i="11"/>
  <c r="AP219" i="11"/>
  <c r="AO219" i="11"/>
  <c r="AO21" i="11"/>
  <c r="AP21" i="11"/>
  <c r="AN21" i="11"/>
  <c r="AM21" i="11"/>
  <c r="AN195" i="11"/>
  <c r="AM195" i="11"/>
  <c r="AO195" i="11"/>
  <c r="AP195" i="11"/>
  <c r="AD32" i="6"/>
  <c r="AA32" i="6"/>
  <c r="AB162" i="14"/>
  <c r="AA99" i="6"/>
  <c r="AD99" i="6"/>
  <c r="AO179" i="11"/>
  <c r="AP179" i="11"/>
  <c r="AN179" i="11"/>
  <c r="AM179" i="11"/>
  <c r="AP50" i="11"/>
  <c r="AN50" i="11"/>
  <c r="AO50" i="11"/>
  <c r="BF2" i="11"/>
  <c r="BE2" i="11"/>
  <c r="BC2" i="11"/>
  <c r="BG2" i="11"/>
  <c r="BF33" i="11"/>
  <c r="BG33" i="11"/>
  <c r="AP231" i="11"/>
  <c r="AO231" i="11"/>
  <c r="AN231" i="11"/>
  <c r="AM231" i="11"/>
  <c r="AP194" i="11"/>
  <c r="AO194" i="11"/>
  <c r="AN194" i="11"/>
  <c r="AP141" i="11"/>
  <c r="AO141" i="11"/>
  <c r="AN141" i="11"/>
  <c r="AM141" i="11"/>
  <c r="AP36" i="11"/>
  <c r="AN36" i="11"/>
  <c r="AO36" i="11"/>
  <c r="AP63" i="11"/>
  <c r="AO63" i="11"/>
  <c r="AN63" i="11"/>
  <c r="AN140" i="11"/>
  <c r="AM140" i="11"/>
  <c r="AP140" i="11"/>
  <c r="AO140" i="11"/>
  <c r="AO148" i="11"/>
  <c r="AP148" i="11"/>
  <c r="AN148" i="11"/>
  <c r="AM148" i="11"/>
  <c r="BF4" i="11"/>
  <c r="BE4" i="11"/>
  <c r="BC4" i="11"/>
  <c r="BG4" i="11"/>
  <c r="BG28" i="11"/>
  <c r="BF28" i="11"/>
  <c r="BE28" i="11"/>
  <c r="BC28" i="11"/>
  <c r="AP199" i="11"/>
  <c r="AN199" i="11"/>
  <c r="AO199" i="11"/>
  <c r="AB69" i="6"/>
  <c r="AE69" i="6"/>
  <c r="AB141" i="14"/>
  <c r="AD111" i="6"/>
  <c r="AA111" i="6"/>
  <c r="BF36" i="11"/>
  <c r="BE36" i="11"/>
  <c r="BC36" i="11"/>
  <c r="BG36" i="11"/>
  <c r="BF54" i="11"/>
  <c r="BG54" i="11"/>
  <c r="AN30" i="11"/>
  <c r="AM30" i="11"/>
  <c r="AP30" i="11"/>
  <c r="AO30" i="11"/>
  <c r="AO126" i="11"/>
  <c r="AP126" i="11"/>
  <c r="AN126" i="11"/>
  <c r="AP211" i="11"/>
  <c r="AN211" i="11"/>
  <c r="AO211" i="11"/>
  <c r="BG21" i="11"/>
  <c r="BF21" i="11"/>
  <c r="AP48" i="11"/>
  <c r="AO48" i="11"/>
  <c r="AN48" i="11"/>
  <c r="AO224" i="11"/>
  <c r="AN224" i="11"/>
  <c r="AM224" i="11"/>
  <c r="AP224" i="11"/>
  <c r="BF18" i="11"/>
  <c r="BE18" i="11"/>
  <c r="BC18" i="11"/>
  <c r="BG18" i="11"/>
  <c r="AP236" i="11"/>
  <c r="AO236" i="11"/>
  <c r="AN236" i="11"/>
  <c r="AN93" i="11"/>
  <c r="AO93" i="11"/>
  <c r="AP93" i="11"/>
  <c r="AO135" i="11"/>
  <c r="AN135" i="11"/>
  <c r="AP135" i="11"/>
  <c r="AN232" i="11"/>
  <c r="AM232" i="11"/>
  <c r="AP232" i="11"/>
  <c r="AO232" i="11"/>
  <c r="BG26" i="11"/>
  <c r="BF26" i="11"/>
  <c r="BE26" i="11"/>
  <c r="BC26" i="11"/>
  <c r="AN78" i="11"/>
  <c r="AM78" i="11"/>
  <c r="AP78" i="11"/>
  <c r="AO78" i="11"/>
  <c r="BG49" i="11"/>
  <c r="BF49" i="11"/>
  <c r="AO113" i="11"/>
  <c r="AN113" i="11"/>
  <c r="AM113" i="11"/>
  <c r="AP113" i="11"/>
  <c r="BG42" i="11"/>
  <c r="BF42" i="11"/>
  <c r="BG27" i="11"/>
  <c r="BF27" i="11"/>
  <c r="BE27" i="11"/>
  <c r="BC27" i="11"/>
  <c r="BF3" i="11"/>
  <c r="BE3" i="11"/>
  <c r="BC3" i="11"/>
  <c r="BG3" i="11"/>
  <c r="AB24" i="6"/>
  <c r="AE24" i="6"/>
  <c r="AA117" i="6"/>
  <c r="AD117" i="6"/>
  <c r="AB63" i="6"/>
  <c r="AE63" i="6"/>
  <c r="AN87" i="11"/>
  <c r="AO87" i="11"/>
  <c r="AP87" i="11"/>
  <c r="AO184" i="11"/>
  <c r="AP184" i="11"/>
  <c r="AN184" i="11"/>
  <c r="AM184" i="11"/>
  <c r="BF23" i="11"/>
  <c r="BE23" i="11"/>
  <c r="BC23" i="11"/>
  <c r="BG23" i="11"/>
  <c r="AN64" i="11"/>
  <c r="AO64" i="11"/>
  <c r="AP64" i="11"/>
  <c r="AN192" i="11"/>
  <c r="AP192" i="11"/>
  <c r="AO192" i="11"/>
  <c r="AP86" i="11"/>
  <c r="AO86" i="11"/>
  <c r="AN86" i="11"/>
  <c r="AM86" i="11"/>
  <c r="BG14" i="11"/>
  <c r="BF14" i="11"/>
  <c r="AP169" i="11"/>
  <c r="AN169" i="11"/>
  <c r="AO169" i="11"/>
  <c r="AN91" i="11"/>
  <c r="AP91" i="11"/>
  <c r="AO91" i="11"/>
  <c r="AP206" i="11"/>
  <c r="AO206" i="11"/>
  <c r="AN206" i="11"/>
  <c r="AP22" i="11"/>
  <c r="AO22" i="11"/>
  <c r="AN22" i="11"/>
  <c r="AO32" i="11"/>
  <c r="AN32" i="11"/>
  <c r="AM32" i="11"/>
  <c r="AP32" i="11"/>
  <c r="BG25" i="11"/>
  <c r="BF25" i="11"/>
  <c r="BE25" i="11"/>
  <c r="BC25" i="11"/>
  <c r="AP121" i="11"/>
  <c r="AN121" i="11"/>
  <c r="AO121" i="11"/>
  <c r="AP107" i="11"/>
  <c r="AO107" i="11"/>
  <c r="AN107" i="11"/>
  <c r="AN76" i="11"/>
  <c r="AP76" i="11"/>
  <c r="AO76" i="11"/>
  <c r="BF41" i="11"/>
  <c r="BG41" i="11"/>
  <c r="AP131" i="11"/>
  <c r="AO131" i="11"/>
  <c r="AN131" i="11"/>
  <c r="AN46" i="11"/>
  <c r="AP46" i="11"/>
  <c r="AO46" i="11"/>
  <c r="AN139" i="11"/>
  <c r="AP139" i="11"/>
  <c r="AO139" i="11"/>
  <c r="AA157" i="14"/>
  <c r="AD157" i="14"/>
  <c r="AE54" i="6"/>
  <c r="AB54" i="6"/>
  <c r="AN197" i="11"/>
  <c r="AP197" i="11"/>
  <c r="AO197" i="11"/>
  <c r="AO117" i="11"/>
  <c r="AN117" i="11"/>
  <c r="AM117" i="11"/>
  <c r="AP117" i="11"/>
  <c r="AP156" i="11"/>
  <c r="AO156" i="11"/>
  <c r="AN156" i="11"/>
  <c r="AP24" i="11"/>
  <c r="AO24" i="11"/>
  <c r="AN24" i="11"/>
  <c r="AN116" i="11"/>
  <c r="AP116" i="11"/>
  <c r="AO116" i="11"/>
  <c r="AP149" i="11"/>
  <c r="AO149" i="11"/>
  <c r="AN149" i="11"/>
  <c r="AM149" i="11"/>
  <c r="AP217" i="11"/>
  <c r="AN217" i="11"/>
  <c r="AO217" i="11"/>
  <c r="AO172" i="11"/>
  <c r="AN172" i="11"/>
  <c r="AM172" i="11"/>
  <c r="AP172" i="11"/>
  <c r="AO31" i="11"/>
  <c r="AP31" i="11"/>
  <c r="AN31" i="11"/>
  <c r="AM31" i="11"/>
  <c r="AN35" i="11"/>
  <c r="AP35" i="11"/>
  <c r="AO35" i="11"/>
  <c r="AO71" i="11"/>
  <c r="AN71" i="11"/>
  <c r="AP71" i="11"/>
  <c r="AP119" i="11"/>
  <c r="AN119" i="11"/>
  <c r="AM119" i="11"/>
  <c r="AO119" i="11"/>
  <c r="AP198" i="11"/>
  <c r="AN198" i="11"/>
  <c r="AO198" i="11"/>
  <c r="AN145" i="11"/>
  <c r="AP145" i="11"/>
  <c r="AO145" i="11"/>
  <c r="AN193" i="11"/>
  <c r="AM193" i="11"/>
  <c r="AO193" i="11"/>
  <c r="AP193" i="11"/>
  <c r="AP62" i="11"/>
  <c r="AO62" i="11"/>
  <c r="AN62" i="11"/>
  <c r="AO106" i="11"/>
  <c r="AP106" i="11"/>
  <c r="AN106" i="11"/>
  <c r="AM106" i="11"/>
  <c r="BF34" i="11"/>
  <c r="BE34" i="11"/>
  <c r="BC34" i="11"/>
  <c r="BG34" i="11"/>
  <c r="AP202" i="11"/>
  <c r="AN202" i="11"/>
  <c r="AM202" i="11"/>
  <c r="AO202" i="11"/>
  <c r="BF11" i="11"/>
  <c r="BG11" i="11"/>
  <c r="AO52" i="11"/>
  <c r="AN52" i="11"/>
  <c r="AP52" i="11"/>
  <c r="AP23" i="11"/>
  <c r="AN23" i="11"/>
  <c r="AO23" i="11"/>
  <c r="AP181" i="11"/>
  <c r="AN181" i="11"/>
  <c r="AM181" i="11"/>
  <c r="AO181" i="11"/>
  <c r="AN66" i="11"/>
  <c r="AO66" i="11"/>
  <c r="AP66" i="11"/>
  <c r="AN174" i="11"/>
  <c r="AO174" i="11"/>
  <c r="AP174" i="11"/>
  <c r="AO120" i="11"/>
  <c r="AN120" i="11"/>
  <c r="AP120" i="11"/>
  <c r="AD90" i="6"/>
  <c r="AA90" i="6"/>
  <c r="AB35" i="6"/>
  <c r="AE35" i="6"/>
  <c r="AB85" i="6"/>
  <c r="AE85" i="6"/>
  <c r="AB174" i="14"/>
  <c r="AB109" i="6"/>
  <c r="AE109" i="6"/>
  <c r="AE82" i="6"/>
  <c r="AB82" i="6"/>
  <c r="AB164" i="14"/>
  <c r="AB206" i="14"/>
  <c r="AB92" i="14"/>
  <c r="AB108" i="14"/>
  <c r="AB120" i="14"/>
  <c r="AB93" i="14"/>
  <c r="AB176" i="14"/>
  <c r="AE23" i="6"/>
  <c r="AB23" i="6"/>
  <c r="AE84" i="6"/>
  <c r="AB84" i="6"/>
  <c r="AB205" i="14"/>
  <c r="AB22" i="6"/>
  <c r="AE22" i="6"/>
  <c r="AB92" i="6"/>
  <c r="AE92" i="6"/>
  <c r="AB49" i="14"/>
  <c r="AE56" i="6"/>
  <c r="AB56" i="6"/>
  <c r="AB82" i="14"/>
  <c r="AB160" i="14"/>
  <c r="AB104" i="14"/>
  <c r="AA119" i="14"/>
  <c r="AD119" i="14"/>
  <c r="AB208" i="14"/>
  <c r="AB79" i="14"/>
  <c r="AE113" i="6"/>
  <c r="AB113" i="6"/>
  <c r="AB110" i="14"/>
  <c r="AB55" i="6"/>
  <c r="AE55" i="6"/>
  <c r="AB94" i="6"/>
  <c r="AE94" i="6"/>
  <c r="AE74" i="6"/>
  <c r="AB74" i="6"/>
  <c r="AB51" i="6"/>
  <c r="AE51" i="6"/>
  <c r="AB186" i="14"/>
  <c r="AB78" i="6"/>
  <c r="AE78" i="6"/>
  <c r="AE65" i="6"/>
  <c r="AB65" i="6"/>
  <c r="AE77" i="6"/>
  <c r="AB77" i="6"/>
  <c r="AB130" i="14"/>
  <c r="AB36" i="6"/>
  <c r="AE36" i="6"/>
  <c r="AE42" i="6"/>
  <c r="AB42" i="6"/>
  <c r="AE27" i="6"/>
  <c r="AB27" i="6"/>
  <c r="AB202" i="14"/>
  <c r="AB33" i="6"/>
  <c r="AE33" i="6"/>
  <c r="AE44" i="6"/>
  <c r="AB44" i="6"/>
  <c r="AB50" i="6"/>
  <c r="AE50" i="6"/>
  <c r="J14" i="11"/>
  <c r="I15" i="11"/>
  <c r="J12" i="11"/>
  <c r="J13" i="11"/>
  <c r="AB30" i="14"/>
  <c r="AB178" i="14"/>
  <c r="AE97" i="6"/>
  <c r="AB97" i="6"/>
  <c r="AE81" i="6"/>
  <c r="AB81" i="6"/>
  <c r="AB91" i="6"/>
  <c r="AE91" i="6"/>
  <c r="AB171" i="14"/>
  <c r="AE107" i="6"/>
  <c r="AB107" i="6"/>
  <c r="AE76" i="6"/>
  <c r="AB76" i="6"/>
  <c r="AA199" i="14"/>
  <c r="AD199" i="14"/>
  <c r="AE58" i="6"/>
  <c r="AB58" i="6"/>
  <c r="AB89" i="14"/>
  <c r="AE59" i="6"/>
  <c r="AB59" i="6"/>
  <c r="AB115" i="14"/>
  <c r="AE61" i="6"/>
  <c r="AB61" i="6"/>
  <c r="AB147" i="14"/>
  <c r="AB128" i="14"/>
  <c r="AB146" i="14"/>
  <c r="AB196" i="14"/>
  <c r="AE46" i="6"/>
  <c r="AB46" i="6"/>
  <c r="AB48" i="6"/>
  <c r="AE48" i="6"/>
  <c r="AB29" i="6"/>
  <c r="AE29" i="6"/>
  <c r="AB98" i="6"/>
  <c r="AE98" i="6"/>
  <c r="AB110" i="6"/>
  <c r="AE110" i="6"/>
  <c r="AB71" i="14"/>
  <c r="AB184" i="14"/>
  <c r="AB103" i="14"/>
  <c r="AI134" i="11"/>
  <c r="AF134" i="11"/>
  <c r="AM198" i="11"/>
  <c r="AF86" i="11"/>
  <c r="AI86" i="11"/>
  <c r="AM64" i="11"/>
  <c r="AM87" i="11"/>
  <c r="AI113" i="11"/>
  <c r="AF113" i="11"/>
  <c r="AF224" i="11"/>
  <c r="AI224" i="11"/>
  <c r="AM211" i="11"/>
  <c r="AE99" i="6"/>
  <c r="AB99" i="6"/>
  <c r="AF219" i="11"/>
  <c r="AI219" i="11"/>
  <c r="AM57" i="11"/>
  <c r="AB194" i="14"/>
  <c r="AI213" i="11"/>
  <c r="AF213" i="11"/>
  <c r="AF69" i="11"/>
  <c r="AI69" i="11"/>
  <c r="AF208" i="11"/>
  <c r="AI208" i="11"/>
  <c r="AI115" i="11"/>
  <c r="AF115" i="11"/>
  <c r="AI162" i="11"/>
  <c r="AF162" i="11"/>
  <c r="AI123" i="11"/>
  <c r="AF123" i="11"/>
  <c r="AF33" i="11"/>
  <c r="AI33" i="11"/>
  <c r="AI225" i="11"/>
  <c r="AF225" i="11"/>
  <c r="AI34" i="11"/>
  <c r="AF34" i="11"/>
  <c r="AF133" i="11"/>
  <c r="AI133" i="11"/>
  <c r="AM45" i="11"/>
  <c r="AF210" i="11"/>
  <c r="AI210" i="11"/>
  <c r="AM79" i="11"/>
  <c r="AF84" i="11"/>
  <c r="AI84" i="11"/>
  <c r="AI80" i="11"/>
  <c r="AF80" i="11"/>
  <c r="AI41" i="11"/>
  <c r="AF41" i="11"/>
  <c r="AI228" i="11"/>
  <c r="AF228" i="11"/>
  <c r="AI168" i="11"/>
  <c r="AF168" i="11"/>
  <c r="AM223" i="11"/>
  <c r="BE32" i="11"/>
  <c r="BC32" i="11"/>
  <c r="AM125" i="11"/>
  <c r="J15" i="11"/>
  <c r="K12" i="11"/>
  <c r="K13" i="11"/>
  <c r="K14" i="11"/>
  <c r="K15" i="11"/>
  <c r="AI172" i="11"/>
  <c r="AF172" i="11"/>
  <c r="AI30" i="11"/>
  <c r="AF30" i="11"/>
  <c r="AI178" i="11"/>
  <c r="AF178" i="11"/>
  <c r="AI163" i="11"/>
  <c r="AF163" i="11"/>
  <c r="AF81" i="11"/>
  <c r="AI81" i="11"/>
  <c r="AI70" i="11"/>
  <c r="AF70" i="11"/>
  <c r="BE11" i="11"/>
  <c r="BC11" i="11"/>
  <c r="AM116" i="11"/>
  <c r="AI117" i="11"/>
  <c r="AF117" i="11"/>
  <c r="AB157" i="14"/>
  <c r="AM93" i="11"/>
  <c r="BE54" i="11"/>
  <c r="BC54" i="11"/>
  <c r="AM199" i="11"/>
  <c r="AM36" i="11"/>
  <c r="AI231" i="11"/>
  <c r="AF231" i="11"/>
  <c r="AM50" i="11"/>
  <c r="AM152" i="11"/>
  <c r="BE22" i="11"/>
  <c r="BC22" i="11"/>
  <c r="AI83" i="11"/>
  <c r="AF83" i="11"/>
  <c r="AM59" i="11"/>
  <c r="AM38" i="11"/>
  <c r="AM74" i="11"/>
  <c r="AI146" i="11"/>
  <c r="AF146" i="11"/>
  <c r="AF229" i="11"/>
  <c r="AI229" i="11"/>
  <c r="AM138" i="11"/>
  <c r="AI214" i="11"/>
  <c r="AF214" i="11"/>
  <c r="BE19" i="11"/>
  <c r="BC19" i="11"/>
  <c r="AM182" i="11"/>
  <c r="AM130" i="11"/>
  <c r="AM203" i="11"/>
  <c r="BE30" i="11"/>
  <c r="BC30" i="11"/>
  <c r="BE6" i="11"/>
  <c r="BC6" i="11"/>
  <c r="AF181" i="11"/>
  <c r="AI181" i="11"/>
  <c r="AF170" i="11"/>
  <c r="AI170" i="11"/>
  <c r="AF143" i="11"/>
  <c r="AI143" i="11"/>
  <c r="AI92" i="11"/>
  <c r="AF92" i="11"/>
  <c r="AB199" i="14"/>
  <c r="AM174" i="11"/>
  <c r="AM23" i="11"/>
  <c r="AM62" i="11"/>
  <c r="AM145" i="11"/>
  <c r="AM35" i="11"/>
  <c r="AM217" i="11"/>
  <c r="AM24" i="11"/>
  <c r="AM139" i="11"/>
  <c r="BE41" i="11"/>
  <c r="BC41" i="11"/>
  <c r="AM121" i="11"/>
  <c r="AM22" i="11"/>
  <c r="AM91" i="11"/>
  <c r="AE117" i="6"/>
  <c r="AB117" i="6"/>
  <c r="BE49" i="11"/>
  <c r="BC49" i="11"/>
  <c r="AM236" i="11"/>
  <c r="AM48" i="11"/>
  <c r="AM126" i="11"/>
  <c r="AI195" i="11"/>
  <c r="AF195" i="11"/>
  <c r="AM85" i="11"/>
  <c r="AM109" i="11"/>
  <c r="AE31" i="6"/>
  <c r="AC11" i="6"/>
  <c r="AB31" i="6"/>
  <c r="BE16" i="11"/>
  <c r="BC16" i="11"/>
  <c r="AM154" i="11"/>
  <c r="AM158" i="11"/>
  <c r="AM128" i="11"/>
  <c r="AM142" i="11"/>
  <c r="AI72" i="11"/>
  <c r="AF72" i="11"/>
  <c r="AM159" i="11"/>
  <c r="AM54" i="11"/>
  <c r="AM98" i="11"/>
  <c r="AM227" i="11"/>
  <c r="BE13" i="11"/>
  <c r="BC13" i="11"/>
  <c r="AM100" i="11"/>
  <c r="BE24" i="11"/>
  <c r="BC24" i="11"/>
  <c r="AM155" i="11"/>
  <c r="AM175" i="11"/>
  <c r="AM190" i="11"/>
  <c r="BE44" i="11"/>
  <c r="BC44" i="11"/>
  <c r="AM215" i="11"/>
  <c r="AM171" i="11"/>
  <c r="AM51" i="11"/>
  <c r="AM226" i="11"/>
  <c r="AF89" i="11"/>
  <c r="AI89" i="11"/>
  <c r="AI26" i="11"/>
  <c r="AF26" i="11"/>
  <c r="AF187" i="11"/>
  <c r="AI187" i="11"/>
  <c r="AI167" i="11"/>
  <c r="AF167" i="11"/>
  <c r="AF196" i="11"/>
  <c r="AI196" i="11"/>
  <c r="AI202" i="11"/>
  <c r="AF202" i="11"/>
  <c r="AI119" i="11"/>
  <c r="AF119" i="11"/>
  <c r="AF31" i="11"/>
  <c r="AI31" i="11"/>
  <c r="AF184" i="11"/>
  <c r="AI184" i="11"/>
  <c r="AF232" i="11"/>
  <c r="AI232" i="11"/>
  <c r="AI141" i="11"/>
  <c r="AF141" i="11"/>
  <c r="AI179" i="11"/>
  <c r="AF179" i="11"/>
  <c r="AF21" i="11"/>
  <c r="AI21" i="11"/>
  <c r="AI103" i="11"/>
  <c r="AF103" i="11"/>
  <c r="AF82" i="11"/>
  <c r="AI82" i="11"/>
  <c r="AI90" i="11"/>
  <c r="AF90" i="11"/>
  <c r="AI201" i="11"/>
  <c r="AF201" i="11"/>
  <c r="AF161" i="11"/>
  <c r="AI161" i="11"/>
  <c r="AF129" i="11"/>
  <c r="AI129" i="11"/>
  <c r="AI218" i="11"/>
  <c r="AF218" i="11"/>
  <c r="AI101" i="11"/>
  <c r="AF101" i="11"/>
  <c r="AF205" i="11"/>
  <c r="AI205" i="11"/>
  <c r="AF185" i="11"/>
  <c r="AI185" i="11"/>
  <c r="AF207" i="11"/>
  <c r="AI207" i="11"/>
  <c r="AI151" i="11"/>
  <c r="AF151" i="11"/>
  <c r="AF160" i="11"/>
  <c r="AI160" i="11"/>
  <c r="AI58" i="11"/>
  <c r="AF58" i="11"/>
  <c r="AM124" i="11"/>
  <c r="AM29" i="11"/>
  <c r="AI56" i="11"/>
  <c r="AF56" i="11"/>
  <c r="AF114" i="11"/>
  <c r="AI114" i="11"/>
  <c r="AM61" i="11"/>
  <c r="AB119" i="14"/>
  <c r="AF106" i="11"/>
  <c r="AI106" i="11"/>
  <c r="AF32" i="11"/>
  <c r="AI32" i="11"/>
  <c r="AB135" i="14"/>
  <c r="AI209" i="11"/>
  <c r="AF209" i="11"/>
  <c r="AI99" i="11"/>
  <c r="AF99" i="11"/>
  <c r="AI222" i="11"/>
  <c r="AF222" i="11"/>
  <c r="AF94" i="11"/>
  <c r="AI94" i="11"/>
  <c r="AI149" i="11"/>
  <c r="AF149" i="11"/>
  <c r="AM169" i="11"/>
  <c r="AE111" i="6"/>
  <c r="AB111" i="6"/>
  <c r="AF140" i="11"/>
  <c r="AI140" i="11"/>
  <c r="AM67" i="11"/>
  <c r="AM230" i="11"/>
  <c r="AM42" i="11"/>
  <c r="AI212" i="11"/>
  <c r="AF212" i="11"/>
  <c r="AB95" i="14"/>
  <c r="AM132" i="11"/>
  <c r="BE17" i="11"/>
  <c r="BC17" i="11"/>
  <c r="AF53" i="11"/>
  <c r="AI53" i="11"/>
  <c r="AF166" i="11"/>
  <c r="AI166" i="11"/>
  <c r="AI177" i="11"/>
  <c r="AF177" i="11"/>
  <c r="AM180" i="11"/>
  <c r="AI44" i="11"/>
  <c r="AF44" i="11"/>
  <c r="AM68" i="11"/>
  <c r="AF153" i="11"/>
  <c r="AI153" i="11"/>
  <c r="AF73" i="11"/>
  <c r="AI73" i="11"/>
  <c r="AI96" i="11"/>
  <c r="AF96" i="11"/>
  <c r="AF28" i="11"/>
  <c r="AI28" i="11"/>
  <c r="BE37" i="11"/>
  <c r="BC37" i="11"/>
  <c r="AF235" i="11"/>
  <c r="AI235" i="11"/>
  <c r="AI77" i="11"/>
  <c r="AF77" i="11"/>
  <c r="AF88" i="11"/>
  <c r="AI88" i="11"/>
  <c r="AI112" i="11"/>
  <c r="AF112" i="11"/>
  <c r="AF118" i="11"/>
  <c r="AI118" i="11"/>
  <c r="AI147" i="11"/>
  <c r="AF147" i="11"/>
  <c r="AF75" i="11"/>
  <c r="AI75" i="11"/>
  <c r="AF27" i="11"/>
  <c r="AI27" i="11"/>
  <c r="AM66" i="11"/>
  <c r="AM52" i="11"/>
  <c r="AM156" i="11"/>
  <c r="AM197" i="11"/>
  <c r="AM46" i="11"/>
  <c r="AM76" i="11"/>
  <c r="AM206" i="11"/>
  <c r="AM192" i="11"/>
  <c r="BE42" i="11"/>
  <c r="BC42" i="11"/>
  <c r="AM135" i="11"/>
  <c r="BE21" i="11"/>
  <c r="BC21" i="11"/>
  <c r="AM63" i="11"/>
  <c r="BE33" i="11"/>
  <c r="BC33" i="11"/>
  <c r="BE5" i="11"/>
  <c r="BC5" i="11"/>
  <c r="BE48" i="11"/>
  <c r="BC48" i="11"/>
  <c r="AM55" i="11"/>
  <c r="AM47" i="11"/>
  <c r="AM233" i="11"/>
  <c r="AM104" i="11"/>
  <c r="AM183" i="11"/>
  <c r="AM43" i="11"/>
  <c r="BE45" i="11"/>
  <c r="BC45" i="11"/>
  <c r="AM127" i="11"/>
  <c r="AM37" i="11"/>
  <c r="AM165" i="11"/>
  <c r="AM216" i="11"/>
  <c r="AM234" i="11"/>
  <c r="AM204" i="11"/>
  <c r="AM136" i="11"/>
  <c r="AM105" i="11"/>
  <c r="AM191" i="11"/>
  <c r="AM25" i="11"/>
  <c r="AE90" i="6"/>
  <c r="AB90" i="6"/>
  <c r="AI193" i="11"/>
  <c r="AF193" i="11"/>
  <c r="AI148" i="11"/>
  <c r="AF148" i="11"/>
  <c r="AB183" i="14"/>
  <c r="AI220" i="11"/>
  <c r="AF220" i="11"/>
  <c r="AF110" i="11"/>
  <c r="AI110" i="11"/>
  <c r="AM120" i="11"/>
  <c r="AM71" i="11"/>
  <c r="AM131" i="11"/>
  <c r="AM107" i="11"/>
  <c r="BE14" i="11"/>
  <c r="BC14" i="11"/>
  <c r="AI78" i="11"/>
  <c r="AF78" i="11"/>
  <c r="AM194" i="11"/>
  <c r="AE32" i="6"/>
  <c r="AB32" i="6"/>
  <c r="AF65" i="11"/>
  <c r="AI65" i="11"/>
  <c r="AI137" i="11"/>
  <c r="AF137" i="11"/>
  <c r="AM60" i="11"/>
  <c r="AM173" i="11"/>
  <c r="BE46" i="11"/>
  <c r="BC46" i="11"/>
  <c r="AM122" i="11"/>
  <c r="AM95" i="11"/>
  <c r="AM157" i="11"/>
  <c r="AM221" i="11"/>
  <c r="AM40" i="11"/>
  <c r="AM150" i="11"/>
  <c r="AM39" i="11"/>
  <c r="AM49" i="11"/>
  <c r="AM102" i="11"/>
  <c r="AM108" i="11"/>
  <c r="AM97" i="11"/>
  <c r="AM144" i="11"/>
  <c r="AM188" i="11"/>
  <c r="AI186" i="11"/>
  <c r="AF186" i="11"/>
  <c r="AM164" i="11"/>
  <c r="AM111" i="11"/>
  <c r="AM189" i="11"/>
  <c r="AM200" i="11"/>
  <c r="AM176" i="11"/>
  <c r="AF233" i="11"/>
  <c r="AI233" i="11"/>
  <c r="AI62" i="11"/>
  <c r="AF62" i="11"/>
  <c r="AI182" i="11"/>
  <c r="AF182" i="11"/>
  <c r="AI152" i="11"/>
  <c r="AF152" i="11"/>
  <c r="AI79" i="11"/>
  <c r="AF79" i="11"/>
  <c r="AJ162" i="11"/>
  <c r="AG162" i="11"/>
  <c r="AI111" i="11"/>
  <c r="AF111" i="11"/>
  <c r="AF102" i="11"/>
  <c r="AI102" i="11"/>
  <c r="AJ110" i="11"/>
  <c r="AG110" i="11"/>
  <c r="AI165" i="11"/>
  <c r="AF165" i="11"/>
  <c r="AF47" i="11"/>
  <c r="AI47" i="11"/>
  <c r="AG75" i="11"/>
  <c r="AJ75" i="11"/>
  <c r="AJ88" i="11"/>
  <c r="AG88" i="11"/>
  <c r="AG96" i="11"/>
  <c r="AJ96" i="11"/>
  <c r="AF230" i="11"/>
  <c r="AI230" i="11"/>
  <c r="AJ21" i="11"/>
  <c r="AG21" i="11"/>
  <c r="AI190" i="11"/>
  <c r="AF190" i="11"/>
  <c r="AI54" i="11"/>
  <c r="AF54" i="11"/>
  <c r="AI236" i="11"/>
  <c r="AF236" i="11"/>
  <c r="AF139" i="11"/>
  <c r="AI139" i="11"/>
  <c r="AF23" i="11"/>
  <c r="AI23" i="11"/>
  <c r="AJ181" i="11"/>
  <c r="AG181" i="11"/>
  <c r="AF74" i="11"/>
  <c r="AI74" i="11"/>
  <c r="AF199" i="11"/>
  <c r="AI199" i="11"/>
  <c r="AJ69" i="11"/>
  <c r="AG69" i="11"/>
  <c r="AI211" i="11"/>
  <c r="AF211" i="11"/>
  <c r="AF95" i="11"/>
  <c r="AI95" i="11"/>
  <c r="AI98" i="11"/>
  <c r="AF98" i="11"/>
  <c r="AJ220" i="11"/>
  <c r="AG220" i="11"/>
  <c r="AJ148" i="11"/>
  <c r="AG148" i="11"/>
  <c r="AI25" i="11"/>
  <c r="AF25" i="11"/>
  <c r="AI37" i="11"/>
  <c r="AF37" i="11"/>
  <c r="AF55" i="11"/>
  <c r="AI55" i="11"/>
  <c r="AF63" i="11"/>
  <c r="AI63" i="11"/>
  <c r="AF192" i="11"/>
  <c r="AI192" i="11"/>
  <c r="AJ147" i="11"/>
  <c r="AG147" i="11"/>
  <c r="AG77" i="11"/>
  <c r="AJ77" i="11"/>
  <c r="AI180" i="11"/>
  <c r="AF180" i="11"/>
  <c r="AG166" i="11"/>
  <c r="AJ166" i="11"/>
  <c r="AI67" i="11"/>
  <c r="AF67" i="11"/>
  <c r="AJ149" i="11"/>
  <c r="AG149" i="11"/>
  <c r="AJ114" i="11"/>
  <c r="AG114" i="11"/>
  <c r="AG160" i="11"/>
  <c r="AJ160" i="11"/>
  <c r="AJ205" i="11"/>
  <c r="AG205" i="11"/>
  <c r="AG161" i="11"/>
  <c r="AJ161" i="11"/>
  <c r="AG179" i="11"/>
  <c r="AJ179" i="11"/>
  <c r="AI175" i="11"/>
  <c r="AF175" i="11"/>
  <c r="AI159" i="11"/>
  <c r="AF159" i="11"/>
  <c r="AI128" i="11"/>
  <c r="AF128" i="11"/>
  <c r="AF24" i="11"/>
  <c r="AI24" i="11"/>
  <c r="AF174" i="11"/>
  <c r="AI174" i="11"/>
  <c r="AG214" i="11"/>
  <c r="AJ214" i="11"/>
  <c r="AI38" i="11"/>
  <c r="AF38" i="11"/>
  <c r="AJ83" i="11"/>
  <c r="AG83" i="11"/>
  <c r="AJ172" i="11"/>
  <c r="AG172" i="11"/>
  <c r="AG41" i="11"/>
  <c r="AJ41" i="11"/>
  <c r="AJ210" i="11"/>
  <c r="AG210" i="11"/>
  <c r="AG115" i="11"/>
  <c r="AJ115" i="11"/>
  <c r="AG213" i="11"/>
  <c r="AJ213" i="11"/>
  <c r="AF87" i="11"/>
  <c r="AI87" i="11"/>
  <c r="AF198" i="11"/>
  <c r="AI198" i="11"/>
  <c r="AI108" i="11"/>
  <c r="AF108" i="11"/>
  <c r="AI164" i="11"/>
  <c r="AF164" i="11"/>
  <c r="AI206" i="11"/>
  <c r="AF206" i="11"/>
  <c r="AG94" i="11"/>
  <c r="AJ94" i="11"/>
  <c r="AJ32" i="11"/>
  <c r="AG32" i="11"/>
  <c r="AG56" i="11"/>
  <c r="AJ56" i="11"/>
  <c r="AG151" i="11"/>
  <c r="AJ151" i="11"/>
  <c r="AG101" i="11"/>
  <c r="AJ101" i="11"/>
  <c r="AJ201" i="11"/>
  <c r="AG201" i="11"/>
  <c r="AJ82" i="11"/>
  <c r="AG82" i="11"/>
  <c r="AG232" i="11"/>
  <c r="AJ232" i="11"/>
  <c r="AJ187" i="11"/>
  <c r="AG187" i="11"/>
  <c r="AJ89" i="11"/>
  <c r="AG89" i="11"/>
  <c r="AI155" i="11"/>
  <c r="AF155" i="11"/>
  <c r="AG72" i="11"/>
  <c r="AJ72" i="11"/>
  <c r="AF158" i="11"/>
  <c r="AI158" i="11"/>
  <c r="AF154" i="11"/>
  <c r="AI154" i="11"/>
  <c r="AF109" i="11"/>
  <c r="AI109" i="11"/>
  <c r="AI217" i="11"/>
  <c r="AF217" i="11"/>
  <c r="AJ170" i="11"/>
  <c r="AG170" i="11"/>
  <c r="AF59" i="11"/>
  <c r="AI59" i="11"/>
  <c r="AG81" i="11"/>
  <c r="AJ81" i="11"/>
  <c r="AF125" i="11"/>
  <c r="AI125" i="11"/>
  <c r="AI45" i="11"/>
  <c r="AF45" i="11"/>
  <c r="AJ33" i="11"/>
  <c r="AG33" i="11"/>
  <c r="AJ224" i="11"/>
  <c r="AG224" i="11"/>
  <c r="AI64" i="11"/>
  <c r="AF64" i="11"/>
  <c r="AJ134" i="11"/>
  <c r="AG134" i="11"/>
  <c r="AF189" i="11"/>
  <c r="AI189" i="11"/>
  <c r="AJ129" i="11"/>
  <c r="AG129" i="11"/>
  <c r="AF36" i="11"/>
  <c r="AI36" i="11"/>
  <c r="AG30" i="11"/>
  <c r="AJ30" i="11"/>
  <c r="AJ228" i="11"/>
  <c r="AG228" i="11"/>
  <c r="AG225" i="11"/>
  <c r="AJ225" i="11"/>
  <c r="AJ219" i="11"/>
  <c r="AG219" i="11"/>
  <c r="AJ186" i="11"/>
  <c r="AG186" i="11"/>
  <c r="AG65" i="11"/>
  <c r="AJ65" i="11"/>
  <c r="AF191" i="11"/>
  <c r="AI191" i="11"/>
  <c r="AI107" i="11"/>
  <c r="AF107" i="11"/>
  <c r="AI105" i="11"/>
  <c r="AF105" i="11"/>
  <c r="AF76" i="11"/>
  <c r="AI76" i="11"/>
  <c r="AI197" i="11"/>
  <c r="AF197" i="11"/>
  <c r="AG73" i="11"/>
  <c r="AJ73" i="11"/>
  <c r="AG53" i="11"/>
  <c r="AJ53" i="11"/>
  <c r="AJ222" i="11"/>
  <c r="AG222" i="11"/>
  <c r="AJ103" i="11"/>
  <c r="AG103" i="11"/>
  <c r="AJ141" i="11"/>
  <c r="AG141" i="11"/>
  <c r="AG202" i="11"/>
  <c r="AJ202" i="11"/>
  <c r="AG26" i="11"/>
  <c r="AJ26" i="11"/>
  <c r="AI226" i="11"/>
  <c r="AF226" i="11"/>
  <c r="AI85" i="11"/>
  <c r="AF85" i="11"/>
  <c r="AI35" i="11"/>
  <c r="AF35" i="11"/>
  <c r="AG92" i="11"/>
  <c r="AJ92" i="11"/>
  <c r="AI138" i="11"/>
  <c r="AF138" i="11"/>
  <c r="AG117" i="11"/>
  <c r="AJ117" i="11"/>
  <c r="AJ163" i="11"/>
  <c r="AG163" i="11"/>
  <c r="AG80" i="11"/>
  <c r="AJ80" i="11"/>
  <c r="AG123" i="11"/>
  <c r="AJ123" i="11"/>
  <c r="AG113" i="11"/>
  <c r="AJ113" i="11"/>
  <c r="AJ44" i="11"/>
  <c r="AG44" i="11"/>
  <c r="AJ185" i="11"/>
  <c r="AG185" i="11"/>
  <c r="AF48" i="11"/>
  <c r="AI48" i="11"/>
  <c r="AI49" i="11"/>
  <c r="AF49" i="11"/>
  <c r="AI71" i="11"/>
  <c r="AF71" i="11"/>
  <c r="AI39" i="11"/>
  <c r="AF39" i="11"/>
  <c r="AI127" i="11"/>
  <c r="AF127" i="11"/>
  <c r="AF150" i="11"/>
  <c r="AI150" i="11"/>
  <c r="AI173" i="11"/>
  <c r="AF173" i="11"/>
  <c r="AI188" i="11"/>
  <c r="AF188" i="11"/>
  <c r="AI40" i="11"/>
  <c r="AF40" i="11"/>
  <c r="AI122" i="11"/>
  <c r="AF122" i="11"/>
  <c r="AF60" i="11"/>
  <c r="AI60" i="11"/>
  <c r="AI131" i="11"/>
  <c r="AF131" i="11"/>
  <c r="AI136" i="11"/>
  <c r="AF136" i="11"/>
  <c r="AF43" i="11"/>
  <c r="AI43" i="11"/>
  <c r="AI46" i="11"/>
  <c r="AF46" i="11"/>
  <c r="AI156" i="11"/>
  <c r="AF156" i="11"/>
  <c r="AJ27" i="11"/>
  <c r="AG27" i="11"/>
  <c r="AJ118" i="11"/>
  <c r="AG118" i="11"/>
  <c r="AJ235" i="11"/>
  <c r="AG235" i="11"/>
  <c r="AJ106" i="11"/>
  <c r="AG106" i="11"/>
  <c r="AF29" i="11"/>
  <c r="AI29" i="11"/>
  <c r="AJ218" i="11"/>
  <c r="AG218" i="11"/>
  <c r="AJ31" i="11"/>
  <c r="AG31" i="11"/>
  <c r="AF51" i="11"/>
  <c r="AI51" i="11"/>
  <c r="AI100" i="11"/>
  <c r="AF100" i="11"/>
  <c r="AI142" i="11"/>
  <c r="AF142" i="11"/>
  <c r="AJ195" i="11"/>
  <c r="AG195" i="11"/>
  <c r="AF91" i="11"/>
  <c r="AI91" i="11"/>
  <c r="AF50" i="11"/>
  <c r="AI50" i="11"/>
  <c r="AI93" i="11"/>
  <c r="AF93" i="11"/>
  <c r="AI223" i="11"/>
  <c r="AF223" i="11"/>
  <c r="AG133" i="11"/>
  <c r="AJ133" i="11"/>
  <c r="AJ86" i="11"/>
  <c r="AG86" i="11"/>
  <c r="AF183" i="11"/>
  <c r="AI183" i="11"/>
  <c r="AF52" i="11"/>
  <c r="AI52" i="11"/>
  <c r="AG112" i="11"/>
  <c r="AJ112" i="11"/>
  <c r="AJ140" i="11"/>
  <c r="AG140" i="11"/>
  <c r="AG119" i="11"/>
  <c r="AJ119" i="11"/>
  <c r="AF171" i="11"/>
  <c r="AI171" i="11"/>
  <c r="AF22" i="11"/>
  <c r="AI22" i="11"/>
  <c r="AF203" i="11"/>
  <c r="AI203" i="11"/>
  <c r="AG229" i="11"/>
  <c r="AJ229" i="11"/>
  <c r="AG231" i="11"/>
  <c r="AJ231" i="11"/>
  <c r="AF116" i="11"/>
  <c r="AI116" i="11"/>
  <c r="AG178" i="11"/>
  <c r="AJ178" i="11"/>
  <c r="AJ168" i="11"/>
  <c r="AG168" i="11"/>
  <c r="AG34" i="11"/>
  <c r="AJ34" i="11"/>
  <c r="AI57" i="11"/>
  <c r="AF57" i="11"/>
  <c r="AG137" i="11"/>
  <c r="AJ137" i="11"/>
  <c r="AI216" i="11"/>
  <c r="AF216" i="11"/>
  <c r="AJ28" i="11"/>
  <c r="AG28" i="11"/>
  <c r="AI42" i="11"/>
  <c r="AF42" i="11"/>
  <c r="AF61" i="11"/>
  <c r="AI61" i="11"/>
  <c r="AG167" i="11"/>
  <c r="AJ167" i="11"/>
  <c r="AG70" i="11"/>
  <c r="AJ70" i="11"/>
  <c r="AI176" i="11"/>
  <c r="AF176" i="11"/>
  <c r="AI144" i="11"/>
  <c r="AF144" i="11"/>
  <c r="AF221" i="11"/>
  <c r="AI221" i="11"/>
  <c r="AF194" i="11"/>
  <c r="AI194" i="11"/>
  <c r="AG193" i="11"/>
  <c r="AJ193" i="11"/>
  <c r="AF204" i="11"/>
  <c r="AI204" i="11"/>
  <c r="AF135" i="11"/>
  <c r="AI135" i="11"/>
  <c r="AG153" i="11"/>
  <c r="AJ153" i="11"/>
  <c r="AF132" i="11"/>
  <c r="AI132" i="11"/>
  <c r="AG212" i="11"/>
  <c r="AJ212" i="11"/>
  <c r="AG99" i="11"/>
  <c r="AJ99" i="11"/>
  <c r="AJ209" i="11"/>
  <c r="AG209" i="11"/>
  <c r="AI124" i="11"/>
  <c r="AF124" i="11"/>
  <c r="AG207" i="11"/>
  <c r="AJ207" i="11"/>
  <c r="AF200" i="11"/>
  <c r="AI200" i="11"/>
  <c r="AF97" i="11"/>
  <c r="AI97" i="11"/>
  <c r="AI157" i="11"/>
  <c r="AF157" i="11"/>
  <c r="AJ78" i="11"/>
  <c r="AG78" i="11"/>
  <c r="AI120" i="11"/>
  <c r="AF120" i="11"/>
  <c r="AF234" i="11"/>
  <c r="AI234" i="11"/>
  <c r="AI104" i="11"/>
  <c r="AF104" i="11"/>
  <c r="AI66" i="11"/>
  <c r="AF66" i="11"/>
  <c r="AI68" i="11"/>
  <c r="AF68" i="11"/>
  <c r="AG177" i="11"/>
  <c r="AJ177" i="11"/>
  <c r="AF169" i="11"/>
  <c r="AI169" i="11"/>
  <c r="AJ58" i="11"/>
  <c r="AG58" i="11"/>
  <c r="AJ90" i="11"/>
  <c r="AG90" i="11"/>
  <c r="AJ184" i="11"/>
  <c r="AG184" i="11"/>
  <c r="AJ196" i="11"/>
  <c r="AG196" i="11"/>
  <c r="AF215" i="11"/>
  <c r="AI215" i="11"/>
  <c r="AI227" i="11"/>
  <c r="AF227" i="11"/>
  <c r="AI126" i="11"/>
  <c r="AF126" i="11"/>
  <c r="AF121" i="11"/>
  <c r="AI121" i="11"/>
  <c r="AI145" i="11"/>
  <c r="AF145" i="11"/>
  <c r="AG143" i="11"/>
  <c r="AJ143" i="11"/>
  <c r="AF130" i="11"/>
  <c r="AI130" i="11"/>
  <c r="AG146" i="11"/>
  <c r="AJ146" i="11"/>
  <c r="AG84" i="11"/>
  <c r="AJ84" i="11"/>
  <c r="AJ208" i="11"/>
  <c r="AG208" i="11"/>
  <c r="AG200" i="11"/>
  <c r="AJ200" i="11"/>
  <c r="AJ194" i="11"/>
  <c r="AG194" i="11"/>
  <c r="AJ203" i="11"/>
  <c r="AG203" i="11"/>
  <c r="AG22" i="11"/>
  <c r="AJ22" i="11"/>
  <c r="AG183" i="11"/>
  <c r="AJ183" i="11"/>
  <c r="AJ60" i="11"/>
  <c r="AG60" i="11"/>
  <c r="AJ191" i="11"/>
  <c r="AG191" i="11"/>
  <c r="AJ109" i="11"/>
  <c r="AG109" i="11"/>
  <c r="AJ198" i="11"/>
  <c r="AG198" i="11"/>
  <c r="AJ24" i="11"/>
  <c r="AG24" i="11"/>
  <c r="AG63" i="11"/>
  <c r="AJ63" i="11"/>
  <c r="AJ23" i="11"/>
  <c r="AG23" i="11"/>
  <c r="AG230" i="11"/>
  <c r="AJ230" i="11"/>
  <c r="AJ227" i="11"/>
  <c r="AG227" i="11"/>
  <c r="AJ104" i="11"/>
  <c r="AG104" i="11"/>
  <c r="AJ176" i="11"/>
  <c r="AG176" i="11"/>
  <c r="AJ216" i="11"/>
  <c r="AG216" i="11"/>
  <c r="AJ223" i="11"/>
  <c r="AG223" i="11"/>
  <c r="AJ156" i="11"/>
  <c r="AG156" i="11"/>
  <c r="AG122" i="11"/>
  <c r="AJ122" i="11"/>
  <c r="AJ35" i="11"/>
  <c r="AG35" i="11"/>
  <c r="AG197" i="11"/>
  <c r="AJ197" i="11"/>
  <c r="AG164" i="11"/>
  <c r="AJ164" i="11"/>
  <c r="AJ38" i="11"/>
  <c r="AG38" i="11"/>
  <c r="AG159" i="11"/>
  <c r="AJ159" i="11"/>
  <c r="AJ211" i="11"/>
  <c r="AG211" i="11"/>
  <c r="AG121" i="11"/>
  <c r="AJ121" i="11"/>
  <c r="AG169" i="11"/>
  <c r="AJ169" i="11"/>
  <c r="AJ204" i="11"/>
  <c r="AG204" i="11"/>
  <c r="AG61" i="11"/>
  <c r="AJ61" i="11"/>
  <c r="AG171" i="11"/>
  <c r="AJ171" i="11"/>
  <c r="AG50" i="11"/>
  <c r="AJ50" i="11"/>
  <c r="AJ51" i="11"/>
  <c r="AG51" i="11"/>
  <c r="AJ29" i="11"/>
  <c r="AG29" i="11"/>
  <c r="AG48" i="11"/>
  <c r="AJ48" i="11"/>
  <c r="AJ125" i="11"/>
  <c r="AG125" i="11"/>
  <c r="AG154" i="11"/>
  <c r="AJ154" i="11"/>
  <c r="AG158" i="11"/>
  <c r="AJ158" i="11"/>
  <c r="AG87" i="11"/>
  <c r="AJ87" i="11"/>
  <c r="AG55" i="11"/>
  <c r="AJ55" i="11"/>
  <c r="AG95" i="11"/>
  <c r="AJ95" i="11"/>
  <c r="AJ199" i="11"/>
  <c r="AG199" i="11"/>
  <c r="AJ139" i="11"/>
  <c r="AG139" i="11"/>
  <c r="AJ47" i="11"/>
  <c r="AG47" i="11"/>
  <c r="AG102" i="11"/>
  <c r="AJ102" i="11"/>
  <c r="AJ233" i="11"/>
  <c r="AG233" i="11"/>
  <c r="AJ126" i="11"/>
  <c r="AG126" i="11"/>
  <c r="AG68" i="11"/>
  <c r="AJ68" i="11"/>
  <c r="AJ157" i="11"/>
  <c r="AG157" i="11"/>
  <c r="AG42" i="11"/>
  <c r="AJ42" i="11"/>
  <c r="AG46" i="11"/>
  <c r="AJ46" i="11"/>
  <c r="AG40" i="11"/>
  <c r="AJ40" i="11"/>
  <c r="AG39" i="11"/>
  <c r="AJ39" i="11"/>
  <c r="AJ49" i="11"/>
  <c r="AG49" i="11"/>
  <c r="AJ85" i="11"/>
  <c r="AG85" i="11"/>
  <c r="AJ226" i="11"/>
  <c r="AG226" i="11"/>
  <c r="AJ64" i="11"/>
  <c r="AG64" i="11"/>
  <c r="AG108" i="11"/>
  <c r="AJ108" i="11"/>
  <c r="AG175" i="11"/>
  <c r="AJ175" i="11"/>
  <c r="AJ37" i="11"/>
  <c r="AG37" i="11"/>
  <c r="AG98" i="11"/>
  <c r="AJ98" i="11"/>
  <c r="AG236" i="11"/>
  <c r="AJ236" i="11"/>
  <c r="AJ165" i="11"/>
  <c r="AG165" i="11"/>
  <c r="AJ111" i="11"/>
  <c r="AG111" i="11"/>
  <c r="AJ79" i="11"/>
  <c r="AG79" i="11"/>
  <c r="AG62" i="11"/>
  <c r="AJ62" i="11"/>
  <c r="AG215" i="11"/>
  <c r="AJ215" i="11"/>
  <c r="AG234" i="11"/>
  <c r="AJ234" i="11"/>
  <c r="AJ132" i="11"/>
  <c r="AG132" i="11"/>
  <c r="AG135" i="11"/>
  <c r="AJ135" i="11"/>
  <c r="AJ116" i="11"/>
  <c r="AG116" i="11"/>
  <c r="AJ52" i="11"/>
  <c r="AG52" i="11"/>
  <c r="AJ150" i="11"/>
  <c r="AG150" i="11"/>
  <c r="AG76" i="11"/>
  <c r="AJ76" i="11"/>
  <c r="AJ189" i="11"/>
  <c r="AG189" i="11"/>
  <c r="AG74" i="11"/>
  <c r="AJ74" i="11"/>
  <c r="AJ142" i="11"/>
  <c r="AG142" i="11"/>
  <c r="AJ131" i="11"/>
  <c r="AG131" i="11"/>
  <c r="AJ188" i="11"/>
  <c r="AG188" i="11"/>
  <c r="AJ138" i="11"/>
  <c r="AG138" i="11"/>
  <c r="AJ105" i="11"/>
  <c r="AG105" i="11"/>
  <c r="AJ217" i="11"/>
  <c r="AG217" i="11"/>
  <c r="AJ155" i="11"/>
  <c r="AG155" i="11"/>
  <c r="AJ25" i="11"/>
  <c r="AH11" i="11"/>
  <c r="AG25" i="11"/>
  <c r="AJ54" i="11"/>
  <c r="AG54" i="11"/>
  <c r="AJ152" i="11"/>
  <c r="AG152" i="11"/>
  <c r="AG130" i="11"/>
  <c r="AJ130" i="11"/>
  <c r="AJ97" i="11"/>
  <c r="AG97" i="11"/>
  <c r="AJ221" i="11"/>
  <c r="AG221" i="11"/>
  <c r="AG91" i="11"/>
  <c r="AJ91" i="11"/>
  <c r="AJ43" i="11"/>
  <c r="AG43" i="11"/>
  <c r="AJ36" i="11"/>
  <c r="AG36" i="11"/>
  <c r="AJ59" i="11"/>
  <c r="AG59" i="11"/>
  <c r="AG174" i="11"/>
  <c r="AJ174" i="11"/>
  <c r="AJ192" i="11"/>
  <c r="AG192" i="11"/>
  <c r="AG145" i="11"/>
  <c r="AJ145" i="11"/>
  <c r="AG66" i="11"/>
  <c r="AJ66" i="11"/>
  <c r="AG120" i="11"/>
  <c r="AJ120" i="11"/>
  <c r="AG124" i="11"/>
  <c r="AJ124" i="11"/>
  <c r="AJ144" i="11"/>
  <c r="AG144" i="11"/>
  <c r="AG57" i="11"/>
  <c r="AJ57" i="11"/>
  <c r="AG93" i="11"/>
  <c r="AJ93" i="11"/>
  <c r="AG100" i="11"/>
  <c r="AJ100" i="11"/>
  <c r="AJ136" i="11"/>
  <c r="AG136" i="11"/>
  <c r="AJ173" i="11"/>
  <c r="AG173" i="11"/>
  <c r="AG127" i="11"/>
  <c r="AJ127" i="11"/>
  <c r="AG71" i="11"/>
  <c r="AJ71" i="11"/>
  <c r="AG107" i="11"/>
  <c r="AJ107" i="11"/>
  <c r="AJ45" i="11"/>
  <c r="AG45" i="11"/>
  <c r="AG206" i="11"/>
  <c r="AJ206" i="11"/>
  <c r="AG128" i="11"/>
  <c r="AJ128" i="11"/>
  <c r="AG67" i="11"/>
  <c r="AJ67" i="11"/>
  <c r="AG180" i="11"/>
  <c r="AJ180" i="11"/>
  <c r="AG190" i="11"/>
  <c r="AJ190" i="11"/>
  <c r="AG182" i="11"/>
  <c r="AJ182" i="11"/>
  <c r="AJ477" i="8"/>
  <c r="AI135" i="8"/>
  <c r="AI408" i="8"/>
  <c r="AI248" i="8"/>
  <c r="AK248" i="8"/>
  <c r="AJ248" i="8"/>
  <c r="AK489" i="8"/>
  <c r="AJ489" i="8"/>
  <c r="AI489" i="8"/>
  <c r="AK446" i="8"/>
  <c r="AI336" i="8"/>
  <c r="G352" i="8"/>
  <c r="AK357" i="8"/>
  <c r="AI140" i="8"/>
  <c r="AJ140" i="8"/>
  <c r="AK140" i="8"/>
  <c r="AK424" i="8"/>
  <c r="AJ424" i="8"/>
  <c r="AI424" i="8"/>
  <c r="AI43" i="8"/>
  <c r="AK43" i="8"/>
  <c r="AJ43" i="8"/>
  <c r="AK498" i="8"/>
  <c r="AJ287" i="8"/>
  <c r="AI480" i="8"/>
  <c r="AK480" i="8"/>
  <c r="AJ480" i="8"/>
  <c r="AT454" i="8"/>
  <c r="AS454" i="8" s="1"/>
  <c r="AR454" i="8" s="1"/>
  <c r="AQ454" i="8" s="1"/>
  <c r="AP454" i="8" s="1"/>
  <c r="AO454" i="8" s="1"/>
  <c r="AN454" i="8" s="1"/>
  <c r="AM454" i="8" s="1"/>
  <c r="AL454" i="8" s="1"/>
  <c r="AI454" i="8" s="1"/>
  <c r="AU482" i="8"/>
  <c r="AS482" i="8" s="1"/>
  <c r="AR482" i="8" s="1"/>
  <c r="AT482" i="8"/>
  <c r="AK36" i="8"/>
  <c r="AJ36" i="8"/>
  <c r="G201" i="8"/>
  <c r="J201" i="8" s="1"/>
  <c r="Z201" i="8"/>
  <c r="G469" i="8"/>
  <c r="K469" i="8" s="1"/>
  <c r="Z469" i="8"/>
  <c r="G145" i="8"/>
  <c r="I145" i="8"/>
  <c r="AU145" i="8"/>
  <c r="AU265" i="8"/>
  <c r="G265" i="8"/>
  <c r="I265" i="8" s="1"/>
  <c r="Z265" i="8"/>
  <c r="G281" i="8"/>
  <c r="K281" i="8" s="1"/>
  <c r="AU281" i="8"/>
  <c r="G127" i="8"/>
  <c r="J127" i="8"/>
  <c r="AU127" i="8"/>
  <c r="Z127" i="8"/>
  <c r="G92" i="8"/>
  <c r="I92" i="8" s="1"/>
  <c r="AU92" i="8"/>
  <c r="G199" i="8"/>
  <c r="I199" i="8" s="1"/>
  <c r="Z199" i="8"/>
  <c r="AU199" i="8"/>
  <c r="AU337" i="8"/>
  <c r="G337" i="8"/>
  <c r="I337" i="8"/>
  <c r="Z482" i="8"/>
  <c r="AT322" i="8"/>
  <c r="AS322" i="8" s="1"/>
  <c r="AR322" i="8" s="1"/>
  <c r="AQ322" i="8" s="1"/>
  <c r="AP322" i="8" s="1"/>
  <c r="AO322" i="8" s="1"/>
  <c r="AN322" i="8" s="1"/>
  <c r="AM322" i="8" s="1"/>
  <c r="AL322" i="8" s="1"/>
  <c r="AJ26" i="8"/>
  <c r="AK26" i="8"/>
  <c r="AI26" i="8"/>
  <c r="Z434" i="8"/>
  <c r="AU434" i="8"/>
  <c r="AT434" i="8" s="1"/>
  <c r="G434" i="8"/>
  <c r="K434" i="8" s="1"/>
  <c r="G418" i="8"/>
  <c r="K418" i="8" s="1"/>
  <c r="Z418" i="8"/>
  <c r="AU418" i="8"/>
  <c r="G79" i="8"/>
  <c r="J79" i="8" s="1"/>
  <c r="Z79" i="8"/>
  <c r="AU79" i="8"/>
  <c r="G253" i="8"/>
  <c r="I253" i="8" s="1"/>
  <c r="Z253" i="8"/>
  <c r="AU253" i="8"/>
  <c r="Z282" i="8"/>
  <c r="AU282" i="8"/>
  <c r="AT282" i="8" s="1"/>
  <c r="G304" i="8"/>
  <c r="I304" i="8"/>
  <c r="AU304" i="8"/>
  <c r="Z311" i="8"/>
  <c r="AU311" i="8"/>
  <c r="G311" i="8"/>
  <c r="I311" i="8" s="1"/>
  <c r="AU323" i="8"/>
  <c r="Z323" i="8"/>
  <c r="G323" i="8"/>
  <c r="K323" i="8" s="1"/>
  <c r="G143" i="8"/>
  <c r="J143" i="8" s="1"/>
  <c r="Z143" i="8"/>
  <c r="AU143" i="8"/>
  <c r="AQ143" i="8" s="1"/>
  <c r="AP143" i="8" s="1"/>
  <c r="AO143" i="8" s="1"/>
  <c r="AN143" i="8" s="1"/>
  <c r="AM143" i="8" s="1"/>
  <c r="AL143" i="8" s="1"/>
  <c r="AT143" i="8"/>
  <c r="AS143" i="8"/>
  <c r="AR143" i="8" s="1"/>
  <c r="G224" i="8"/>
  <c r="I224" i="8" s="1"/>
  <c r="Z224" i="8"/>
  <c r="AU224" i="8"/>
  <c r="AT224" i="8" s="1"/>
  <c r="AS226" i="8"/>
  <c r="AR226" i="8"/>
  <c r="AQ226" i="8"/>
  <c r="AP226" i="8" s="1"/>
  <c r="AO226" i="8" s="1"/>
  <c r="AN226" i="8"/>
  <c r="AM226" i="8" s="1"/>
  <c r="AL226" i="8" s="1"/>
  <c r="AK25" i="8"/>
  <c r="AT165" i="8"/>
  <c r="AS165" i="8"/>
  <c r="AR165" i="8" s="1"/>
  <c r="AQ165" i="8" s="1"/>
  <c r="AP165" i="8" s="1"/>
  <c r="AO165" i="8" s="1"/>
  <c r="AN165" i="8" s="1"/>
  <c r="AM165" i="8" s="1"/>
  <c r="AL165" i="8" s="1"/>
  <c r="AK165" i="8" s="1"/>
  <c r="AT172" i="8"/>
  <c r="AS172" i="8" s="1"/>
  <c r="AR172" i="8" s="1"/>
  <c r="AQ172" i="8"/>
  <c r="AP172" i="8" s="1"/>
  <c r="AO172" i="8" s="1"/>
  <c r="AN172" i="8" s="1"/>
  <c r="AM172" i="8" s="1"/>
  <c r="AL172" i="8" s="1"/>
  <c r="G441" i="8"/>
  <c r="J441" i="8" s="1"/>
  <c r="Z441" i="8"/>
  <c r="AU441" i="8"/>
  <c r="AT441" i="8" s="1"/>
  <c r="G150" i="8"/>
  <c r="J150" i="8"/>
  <c r="AU150" i="8"/>
  <c r="AU89" i="8"/>
  <c r="Z89" i="8"/>
  <c r="G114" i="8"/>
  <c r="I114" i="8" s="1"/>
  <c r="Z114" i="8"/>
  <c r="AU114" i="8"/>
  <c r="AT114" i="8"/>
  <c r="AU117" i="8"/>
  <c r="Z117" i="8"/>
  <c r="G188" i="8"/>
  <c r="I188" i="8" s="1"/>
  <c r="Z188" i="8"/>
  <c r="Z256" i="8"/>
  <c r="AU256" i="8"/>
  <c r="G291" i="8"/>
  <c r="I291" i="8" s="1"/>
  <c r="Z291" i="8"/>
  <c r="AU291" i="8"/>
  <c r="AT291" i="8" s="1"/>
  <c r="G419" i="8"/>
  <c r="I419" i="8" s="1"/>
  <c r="Z419" i="8"/>
  <c r="Z272" i="8"/>
  <c r="G272" i="8"/>
  <c r="J272" i="8"/>
  <c r="AU272" i="8"/>
  <c r="P323" i="8"/>
  <c r="R323" i="8" s="1"/>
  <c r="T323" i="8" s="1"/>
  <c r="AI25" i="8"/>
  <c r="AI130" i="8"/>
  <c r="Z337" i="8"/>
  <c r="AJ187" i="8"/>
  <c r="AI187" i="8"/>
  <c r="AK187" i="8"/>
  <c r="Z411" i="8"/>
  <c r="AU411" i="8"/>
  <c r="G411" i="8"/>
  <c r="K411" i="8" s="1"/>
  <c r="AU250" i="8"/>
  <c r="AT250" i="8"/>
  <c r="AS250" i="8" s="1"/>
  <c r="Z250" i="8"/>
  <c r="G250" i="8"/>
  <c r="K250" i="8" s="1"/>
  <c r="G163" i="8"/>
  <c r="J163" i="8"/>
  <c r="Z163" i="8"/>
  <c r="AU163" i="8"/>
  <c r="Z124" i="8"/>
  <c r="G124" i="8"/>
  <c r="J124" i="8" s="1"/>
  <c r="AU124" i="8"/>
  <c r="Z448" i="8"/>
  <c r="AU448" i="8"/>
  <c r="G448" i="8"/>
  <c r="K448" i="8" s="1"/>
  <c r="Z109" i="8"/>
  <c r="AU109" i="8"/>
  <c r="AU345" i="8"/>
  <c r="G345" i="8"/>
  <c r="I345" i="8"/>
  <c r="G370" i="8"/>
  <c r="I370" i="8" s="1"/>
  <c r="Z370" i="8"/>
  <c r="AU431" i="8"/>
  <c r="G431" i="8"/>
  <c r="I431" i="8" s="1"/>
  <c r="G397" i="8"/>
  <c r="K397" i="8"/>
  <c r="Z397" i="8"/>
  <c r="AU397" i="8"/>
  <c r="AS397" i="8" s="1"/>
  <c r="AR397" i="8" s="1"/>
  <c r="AT397" i="8"/>
  <c r="G302" i="8"/>
  <c r="K302" i="8"/>
  <c r="AU302" i="8"/>
  <c r="AS326" i="8"/>
  <c r="AR326" i="8" s="1"/>
  <c r="AQ326" i="8" s="1"/>
  <c r="AP326" i="8" s="1"/>
  <c r="AO326" i="8" s="1"/>
  <c r="AN326" i="8" s="1"/>
  <c r="AM326" i="8" s="1"/>
  <c r="AL326" i="8" s="1"/>
  <c r="AK130" i="8"/>
  <c r="AT390" i="8"/>
  <c r="AS390" i="8"/>
  <c r="AR390" i="8"/>
  <c r="AQ390" i="8" s="1"/>
  <c r="AP390" i="8" s="1"/>
  <c r="AO390" i="8" s="1"/>
  <c r="AN390" i="8" s="1"/>
  <c r="AM390" i="8"/>
  <c r="AL390" i="8" s="1"/>
  <c r="AS277" i="8"/>
  <c r="AR277" i="8"/>
  <c r="AQ277" i="8" s="1"/>
  <c r="AP277" i="8" s="1"/>
  <c r="AO277" i="8" s="1"/>
  <c r="AN277" i="8" s="1"/>
  <c r="AM277" i="8" s="1"/>
  <c r="AL277" i="8" s="1"/>
  <c r="AT185" i="8"/>
  <c r="AS185" i="8" s="1"/>
  <c r="AR185" i="8" s="1"/>
  <c r="AQ185" i="8" s="1"/>
  <c r="AP185" i="8" s="1"/>
  <c r="AO185" i="8"/>
  <c r="AN185" i="8" s="1"/>
  <c r="AM185" i="8" s="1"/>
  <c r="AL185" i="8" s="1"/>
  <c r="Z176" i="8"/>
  <c r="AU176" i="8"/>
  <c r="G176" i="8"/>
  <c r="J176" i="8" s="1"/>
  <c r="G449" i="8"/>
  <c r="K449" i="8" s="1"/>
  <c r="Z449" i="8"/>
  <c r="AU449" i="8"/>
  <c r="AU442" i="8"/>
  <c r="G442" i="8"/>
  <c r="K442" i="8" s="1"/>
  <c r="Z442" i="8"/>
  <c r="Z233" i="8"/>
  <c r="G233" i="8"/>
  <c r="I233" i="8"/>
  <c r="Z377" i="8"/>
  <c r="AU377" i="8"/>
  <c r="G262" i="8"/>
  <c r="J262" i="8"/>
  <c r="Z262" i="8"/>
  <c r="AU262" i="8"/>
  <c r="AU321" i="8"/>
  <c r="G321" i="8"/>
  <c r="I321" i="8"/>
  <c r="Z321" i="8"/>
  <c r="AJ376" i="8"/>
  <c r="Z286" i="8"/>
  <c r="AT158" i="8"/>
  <c r="AS158" i="8"/>
  <c r="AR158" i="8" s="1"/>
  <c r="AQ158" i="8" s="1"/>
  <c r="AP158" i="8" s="1"/>
  <c r="AO158" i="8" s="1"/>
  <c r="AN158" i="8"/>
  <c r="AM158" i="8" s="1"/>
  <c r="AL158" i="8" s="1"/>
  <c r="AJ435" i="8"/>
  <c r="AI435" i="8"/>
  <c r="AK435" i="8"/>
  <c r="G147" i="8"/>
  <c r="J147" i="8" s="1"/>
  <c r="Z147" i="8"/>
  <c r="AU147" i="8"/>
  <c r="G58" i="8"/>
  <c r="J58" i="8"/>
  <c r="Z58" i="8"/>
  <c r="AU58" i="8"/>
  <c r="G50" i="8"/>
  <c r="J50" i="8"/>
  <c r="AU50" i="8"/>
  <c r="AT50" i="8"/>
  <c r="AS50" i="8"/>
  <c r="Z50" i="8"/>
  <c r="AU44" i="8"/>
  <c r="G44" i="8"/>
  <c r="J44" i="8"/>
  <c r="Z44" i="8"/>
  <c r="Z37" i="8"/>
  <c r="G37" i="8"/>
  <c r="J37" i="8" s="1"/>
  <c r="Z29" i="8"/>
  <c r="G29" i="8"/>
  <c r="I29" i="8" s="1"/>
  <c r="AU29" i="8"/>
  <c r="AU22" i="8"/>
  <c r="Z22" i="8"/>
  <c r="G22" i="8"/>
  <c r="G473" i="8"/>
  <c r="K473" i="8" s="1"/>
  <c r="Z473" i="8"/>
  <c r="AU473" i="8"/>
  <c r="AU359" i="8"/>
  <c r="G359" i="8"/>
  <c r="K359" i="8"/>
  <c r="Z359" i="8"/>
  <c r="Z453" i="8"/>
  <c r="G453" i="8"/>
  <c r="K453" i="8" s="1"/>
  <c r="G71" i="8"/>
  <c r="I71" i="8" s="1"/>
  <c r="Z71" i="8"/>
  <c r="G420" i="8"/>
  <c r="I420" i="8" s="1"/>
  <c r="AU420" i="8"/>
  <c r="AU518" i="8"/>
  <c r="Z518" i="8"/>
  <c r="G518" i="8"/>
  <c r="K518" i="8"/>
  <c r="AU385" i="8"/>
  <c r="Z385" i="8"/>
  <c r="G385" i="8"/>
  <c r="K385" i="8" s="1"/>
  <c r="K352" i="8"/>
  <c r="Z352" i="8"/>
  <c r="AU352" i="8"/>
  <c r="AT352" i="8"/>
  <c r="AS352" i="8" s="1"/>
  <c r="AR352" i="8" s="1"/>
  <c r="AQ352" i="8"/>
  <c r="AP352" i="8" s="1"/>
  <c r="AO352" i="8" s="1"/>
  <c r="AN352" i="8" s="1"/>
  <c r="AM352" i="8" s="1"/>
  <c r="AL352" i="8" s="1"/>
  <c r="Z207" i="8"/>
  <c r="AU207" i="8"/>
  <c r="G207" i="8"/>
  <c r="J207" i="8" s="1"/>
  <c r="Z154" i="8"/>
  <c r="G154" i="8"/>
  <c r="I154" i="8" s="1"/>
  <c r="AU286" i="8"/>
  <c r="G241" i="8"/>
  <c r="K241" i="8" s="1"/>
  <c r="Z241" i="8"/>
  <c r="Z214" i="8"/>
  <c r="G214" i="8"/>
  <c r="J214" i="8" s="1"/>
  <c r="AU214" i="8"/>
  <c r="AT214" i="8"/>
  <c r="Z158" i="8"/>
  <c r="G158" i="8"/>
  <c r="J158" i="8"/>
  <c r="Z146" i="8"/>
  <c r="AU146" i="8"/>
  <c r="G146" i="8"/>
  <c r="J146" i="8"/>
  <c r="AU65" i="8"/>
  <c r="G65" i="8"/>
  <c r="J65" i="8"/>
  <c r="G445" i="8"/>
  <c r="K445" i="8"/>
  <c r="AU445" i="8"/>
  <c r="AU174" i="8"/>
  <c r="G174" i="8"/>
  <c r="I174" i="8" s="1"/>
  <c r="Z252" i="8"/>
  <c r="G252" i="8"/>
  <c r="I252" i="8" s="1"/>
  <c r="AU508" i="8"/>
  <c r="G508" i="8"/>
  <c r="K508" i="8" s="1"/>
  <c r="G206" i="8"/>
  <c r="J206" i="8" s="1"/>
  <c r="AU527" i="8"/>
  <c r="Z457" i="8"/>
  <c r="Z47" i="8"/>
  <c r="G367" i="8"/>
  <c r="K367" i="8"/>
  <c r="G106" i="8"/>
  <c r="I106" i="8"/>
  <c r="K553" i="8"/>
  <c r="K557" i="8"/>
  <c r="K549" i="8"/>
  <c r="P561" i="8"/>
  <c r="R561" i="8" s="1"/>
  <c r="T561" i="8" s="1"/>
  <c r="G561" i="8"/>
  <c r="AU561" i="8"/>
  <c r="Z561" i="8"/>
  <c r="K554" i="8"/>
  <c r="AU551" i="8"/>
  <c r="G551" i="8"/>
  <c r="Z551" i="8"/>
  <c r="P551" i="8"/>
  <c r="K558" i="8"/>
  <c r="P556" i="8"/>
  <c r="AC556" i="8" s="1"/>
  <c r="AU556" i="8"/>
  <c r="G556" i="8"/>
  <c r="Z556" i="8"/>
  <c r="K548" i="8"/>
  <c r="P555" i="8"/>
  <c r="R555" i="8" s="1"/>
  <c r="T555" i="8" s="1"/>
  <c r="G555" i="8"/>
  <c r="AU555" i="8"/>
  <c r="Z555" i="8"/>
  <c r="P550" i="8"/>
  <c r="R550" i="8" s="1"/>
  <c r="T550" i="8" s="1"/>
  <c r="G550" i="8"/>
  <c r="AU550" i="8"/>
  <c r="Z550" i="8"/>
  <c r="AU557" i="8"/>
  <c r="P557" i="8"/>
  <c r="R557" i="8" s="1"/>
  <c r="T557" i="8" s="1"/>
  <c r="AU553" i="8"/>
  <c r="P553" i="8"/>
  <c r="R553" i="8" s="1"/>
  <c r="T553" i="8" s="1"/>
  <c r="AU548" i="8"/>
  <c r="P548" i="8"/>
  <c r="R548" i="8" s="1"/>
  <c r="T548" i="8" s="1"/>
  <c r="AU558" i="8"/>
  <c r="P558" i="8"/>
  <c r="R558" i="8" s="1"/>
  <c r="T558" i="8" s="1"/>
  <c r="AU554" i="8"/>
  <c r="P554" i="8"/>
  <c r="R554" i="8" s="1"/>
  <c r="T554" i="8" s="1"/>
  <c r="AU549" i="8"/>
  <c r="P549" i="8"/>
  <c r="Z557" i="8"/>
  <c r="Z553" i="8"/>
  <c r="Z548" i="8"/>
  <c r="Z558" i="8"/>
  <c r="Z554" i="8"/>
  <c r="Z549" i="8"/>
  <c r="AK339" i="8"/>
  <c r="AI468" i="8"/>
  <c r="AJ468" i="8"/>
  <c r="AK468" i="8"/>
  <c r="AJ101" i="8"/>
  <c r="AJ447" i="8"/>
  <c r="AK517" i="8"/>
  <c r="AJ517" i="8"/>
  <c r="AI517" i="8"/>
  <c r="AI88" i="8"/>
  <c r="AI485" i="8"/>
  <c r="AK452" i="8"/>
  <c r="AK312" i="8"/>
  <c r="AI370" i="8"/>
  <c r="AK370" i="8"/>
  <c r="AJ370" i="8"/>
  <c r="AI328" i="8"/>
  <c r="AI246" i="8"/>
  <c r="AI220" i="8"/>
  <c r="AJ392" i="8"/>
  <c r="AJ455" i="8"/>
  <c r="AJ242" i="8"/>
  <c r="AK138" i="8"/>
  <c r="AI138" i="8"/>
  <c r="AI413" i="8"/>
  <c r="AH413" i="8" s="1"/>
  <c r="AI466" i="8"/>
  <c r="AK466" i="8"/>
  <c r="AJ111" i="8"/>
  <c r="AI111" i="8"/>
  <c r="AK111" i="8"/>
  <c r="AI479" i="8"/>
  <c r="AI474" i="8"/>
  <c r="AK251" i="8"/>
  <c r="AK457" i="8"/>
  <c r="AI457" i="8"/>
  <c r="AK30" i="8"/>
  <c r="AJ30" i="8"/>
  <c r="AI30" i="8"/>
  <c r="AK191" i="8"/>
  <c r="AI191" i="8"/>
  <c r="AJ191" i="8"/>
  <c r="AI38" i="8"/>
  <c r="AJ38" i="8"/>
  <c r="AK38" i="8"/>
  <c r="AE705" i="8"/>
  <c r="AB705" i="8"/>
  <c r="AK34" i="8"/>
  <c r="AI34" i="8"/>
  <c r="AJ34" i="8"/>
  <c r="BA7" i="8"/>
  <c r="BB7" i="8"/>
  <c r="AB667" i="8"/>
  <c r="AE667" i="8"/>
  <c r="AJ122" i="8"/>
  <c r="AI122" i="8"/>
  <c r="AK122" i="8"/>
  <c r="AJ284" i="8"/>
  <c r="AI284" i="8"/>
  <c r="AK284" i="8"/>
  <c r="BB8" i="8"/>
  <c r="BA8" i="8"/>
  <c r="AI375" i="8"/>
  <c r="AK375" i="8"/>
  <c r="BB2" i="8"/>
  <c r="BA2" i="8"/>
  <c r="BA9" i="8"/>
  <c r="BB9" i="8"/>
  <c r="AB691" i="8"/>
  <c r="AE691" i="8"/>
  <c r="AB683" i="8"/>
  <c r="AE683" i="8"/>
  <c r="AI64" i="8"/>
  <c r="AJ64" i="8"/>
  <c r="AK64" i="8"/>
  <c r="AK60" i="8"/>
  <c r="AJ60" i="8"/>
  <c r="AI60" i="8"/>
  <c r="AK54" i="8"/>
  <c r="AJ54" i="8"/>
  <c r="AI54" i="8"/>
  <c r="AJ271" i="8"/>
  <c r="AI271" i="8"/>
  <c r="AK271" i="8"/>
  <c r="BA3" i="8"/>
  <c r="BB3" i="8"/>
  <c r="BB11" i="8"/>
  <c r="BA11" i="8"/>
  <c r="BB18" i="8"/>
  <c r="BA18" i="8"/>
  <c r="AB635" i="8"/>
  <c r="AE635" i="8"/>
  <c r="AI200" i="8"/>
  <c r="AJ200" i="8"/>
  <c r="AK200" i="8"/>
  <c r="AK235" i="8"/>
  <c r="AI235" i="8"/>
  <c r="AJ235" i="8"/>
  <c r="BB4" i="8"/>
  <c r="BA4" i="8"/>
  <c r="AK403" i="8"/>
  <c r="AB721" i="8"/>
  <c r="AE721" i="8"/>
  <c r="AE715" i="8"/>
  <c r="AB715" i="8"/>
  <c r="BB5" i="8"/>
  <c r="BA5" i="8"/>
  <c r="AB659" i="8"/>
  <c r="AE659" i="8"/>
  <c r="BB13" i="8"/>
  <c r="BA13" i="8"/>
  <c r="BA6" i="8"/>
  <c r="BB6" i="8"/>
  <c r="AB729" i="8"/>
  <c r="AE729" i="8"/>
  <c r="AB633" i="8"/>
  <c r="AE633" i="8"/>
  <c r="Z298" i="8"/>
  <c r="G298" i="8"/>
  <c r="I298" i="8" s="1"/>
  <c r="AU298" i="8"/>
  <c r="AB681" i="8"/>
  <c r="AE681" i="8"/>
  <c r="N719" i="8"/>
  <c r="AD719" i="8"/>
  <c r="AB641" i="8"/>
  <c r="AE641" i="8"/>
  <c r="BK41" i="8"/>
  <c r="BJ41" i="8"/>
  <c r="BI41" i="8"/>
  <c r="BH41" i="8"/>
  <c r="BG41" i="8"/>
  <c r="BF41" i="8"/>
  <c r="BE41" i="8"/>
  <c r="BD41" i="8"/>
  <c r="BC41" i="8"/>
  <c r="AB731" i="8"/>
  <c r="AE731" i="8"/>
  <c r="F776" i="8"/>
  <c r="G776" i="8"/>
  <c r="I776" i="8"/>
  <c r="E1202" i="8"/>
  <c r="G727" i="8"/>
  <c r="Z727" i="8"/>
  <c r="AA727" i="8"/>
  <c r="Z714" i="8"/>
  <c r="AA714" i="8"/>
  <c r="G714" i="8"/>
  <c r="Z708" i="8"/>
  <c r="AA708" i="8"/>
  <c r="G708" i="8"/>
  <c r="AD695" i="8"/>
  <c r="N695" i="8"/>
  <c r="G689" i="8"/>
  <c r="Z689" i="8"/>
  <c r="AA689" i="8"/>
  <c r="N693" i="8"/>
  <c r="AD693" i="8"/>
  <c r="N653" i="8"/>
  <c r="AD653" i="8"/>
  <c r="AB653" i="8"/>
  <c r="G161" i="8"/>
  <c r="I161" i="8" s="1"/>
  <c r="Z161" i="8"/>
  <c r="BK10" i="8"/>
  <c r="BJ10" i="8"/>
  <c r="BI10" i="8"/>
  <c r="BH10" i="8"/>
  <c r="BG10" i="8"/>
  <c r="BF10" i="8"/>
  <c r="BE10" i="8"/>
  <c r="BD10" i="8"/>
  <c r="BC10" i="8"/>
  <c r="BJ44" i="8"/>
  <c r="BI44" i="8"/>
  <c r="BH44" i="8"/>
  <c r="BG44" i="8"/>
  <c r="BF44" i="8"/>
  <c r="BE44" i="8"/>
  <c r="BD44" i="8"/>
  <c r="BC44" i="8"/>
  <c r="BJ28" i="8"/>
  <c r="BI28" i="8"/>
  <c r="BH28" i="8"/>
  <c r="BG28" i="8"/>
  <c r="BF28" i="8"/>
  <c r="BE28" i="8"/>
  <c r="BD28" i="8"/>
  <c r="BC28" i="8"/>
  <c r="G430" i="8"/>
  <c r="K430" i="8"/>
  <c r="Z430" i="8"/>
  <c r="BJ48" i="8"/>
  <c r="BI48" i="8"/>
  <c r="BH48" i="8"/>
  <c r="BG48" i="8"/>
  <c r="BF48" i="8"/>
  <c r="BE48" i="8"/>
  <c r="BD48" i="8"/>
  <c r="BC48" i="8"/>
  <c r="BJ32" i="8"/>
  <c r="BI32" i="8"/>
  <c r="BH32" i="8"/>
  <c r="BG32" i="8"/>
  <c r="BF32" i="8"/>
  <c r="BE32" i="8"/>
  <c r="BD32" i="8"/>
  <c r="BC32" i="8"/>
  <c r="Z194" i="8"/>
  <c r="G194" i="8"/>
  <c r="AT310" i="8"/>
  <c r="AS310" i="8"/>
  <c r="AR310" i="8" s="1"/>
  <c r="AQ310" i="8" s="1"/>
  <c r="AP310" i="8" s="1"/>
  <c r="AO310" i="8" s="1"/>
  <c r="AN310" i="8"/>
  <c r="AM310" i="8" s="1"/>
  <c r="AL310" i="8" s="1"/>
  <c r="G526" i="8"/>
  <c r="K526" i="8" s="1"/>
  <c r="Z526" i="8"/>
  <c r="Z410" i="8"/>
  <c r="G242" i="8"/>
  <c r="Z242" i="8"/>
  <c r="AU324" i="8"/>
  <c r="G324" i="8"/>
  <c r="I324" i="8" s="1"/>
  <c r="Z324" i="8"/>
  <c r="G547" i="8"/>
  <c r="K547" i="8" s="1"/>
  <c r="Z547" i="8"/>
  <c r="Z365" i="8"/>
  <c r="G365" i="8"/>
  <c r="K365" i="8"/>
  <c r="Z93" i="8"/>
  <c r="G93" i="8"/>
  <c r="I93" i="8" s="1"/>
  <c r="G155" i="8"/>
  <c r="I155" i="8"/>
  <c r="Z155" i="8"/>
  <c r="AU257" i="8"/>
  <c r="AR257" i="8" s="1"/>
  <c r="AT257" i="8"/>
  <c r="AS257" i="8"/>
  <c r="G257" i="8"/>
  <c r="I257" i="8" s="1"/>
  <c r="Z257" i="8"/>
  <c r="AU299" i="8"/>
  <c r="Z299" i="8"/>
  <c r="G299" i="8"/>
  <c r="I299" i="8"/>
  <c r="Z514" i="8"/>
  <c r="G514" i="8"/>
  <c r="K514" i="8" s="1"/>
  <c r="AU160" i="8"/>
  <c r="G160" i="8"/>
  <c r="I160" i="8"/>
  <c r="Z160" i="8"/>
  <c r="Z171" i="8"/>
  <c r="G171" i="8"/>
  <c r="G229" i="8"/>
  <c r="I229" i="8"/>
  <c r="Z229" i="8"/>
  <c r="Z251" i="8"/>
  <c r="G251" i="8"/>
  <c r="G325" i="8"/>
  <c r="I325" i="8" s="1"/>
  <c r="Z325" i="8"/>
  <c r="Z489" i="8"/>
  <c r="G489" i="8"/>
  <c r="Z552" i="8"/>
  <c r="G552" i="8"/>
  <c r="K552" i="8"/>
  <c r="AT360" i="8"/>
  <c r="AS360" i="8" s="1"/>
  <c r="AR360" i="8" s="1"/>
  <c r="AQ360" i="8" s="1"/>
  <c r="AP360" i="8" s="1"/>
  <c r="AO360" i="8" s="1"/>
  <c r="AN360" i="8" s="1"/>
  <c r="AM360" i="8" s="1"/>
  <c r="AL360" i="8" s="1"/>
  <c r="Z68" i="8"/>
  <c r="G68" i="8"/>
  <c r="I68" i="8" s="1"/>
  <c r="AU75" i="8"/>
  <c r="AU458" i="8"/>
  <c r="AU414" i="8"/>
  <c r="AU342" i="8"/>
  <c r="AU325" i="8"/>
  <c r="AU192" i="8"/>
  <c r="AT192" i="8" s="1"/>
  <c r="AU95" i="8"/>
  <c r="AU252" i="8"/>
  <c r="AU453" i="8"/>
  <c r="AU381" i="8"/>
  <c r="AU294" i="8"/>
  <c r="AU223" i="8"/>
  <c r="AU193" i="8"/>
  <c r="AU136" i="8"/>
  <c r="AU113" i="8"/>
  <c r="AU230" i="8"/>
  <c r="AU194" i="8"/>
  <c r="AU161" i="8"/>
  <c r="AU141" i="8"/>
  <c r="AU68" i="8"/>
  <c r="AU367" i="8"/>
  <c r="AT367" i="8" s="1"/>
  <c r="AU228" i="8"/>
  <c r="AU231" i="8"/>
  <c r="AU267" i="8"/>
  <c r="AU515" i="8"/>
  <c r="AU541" i="8"/>
  <c r="AU520" i="8"/>
  <c r="AU120" i="8"/>
  <c r="AU218" i="8"/>
  <c r="AU233" i="8"/>
  <c r="AU537" i="8"/>
  <c r="AU544" i="8"/>
  <c r="AT544" i="8" s="1"/>
  <c r="AS544" i="8" s="1"/>
  <c r="AR544" i="8" s="1"/>
  <c r="AQ544" i="8" s="1"/>
  <c r="AP544" i="8" s="1"/>
  <c r="AO544" i="8" s="1"/>
  <c r="AN544" i="8" s="1"/>
  <c r="AM544" i="8" s="1"/>
  <c r="AL544" i="8" s="1"/>
  <c r="AI544" i="8" s="1"/>
  <c r="AU523" i="8"/>
  <c r="Z193" i="8"/>
  <c r="AU538" i="8"/>
  <c r="AU528" i="8"/>
  <c r="Z381" i="8"/>
  <c r="AU67" i="8"/>
  <c r="Z76" i="8"/>
  <c r="AU85" i="8"/>
  <c r="G230" i="8"/>
  <c r="I230" i="8" s="1"/>
  <c r="G336" i="8"/>
  <c r="AU552" i="8"/>
  <c r="AT552" i="8" s="1"/>
  <c r="AS552" i="8"/>
  <c r="AR552" i="8" s="1"/>
  <c r="AU545" i="8"/>
  <c r="AU533" i="8"/>
  <c r="G282" i="8"/>
  <c r="G294" i="8"/>
  <c r="I294" i="8" s="1"/>
  <c r="Z304" i="8"/>
  <c r="AU492" i="8"/>
  <c r="AU531" i="8"/>
  <c r="AU76" i="8"/>
  <c r="AU432" i="8"/>
  <c r="Z477" i="8"/>
  <c r="AU540" i="8"/>
  <c r="AT540" i="8" s="1"/>
  <c r="AS540" i="8" s="1"/>
  <c r="AR540" i="8" s="1"/>
  <c r="AQ540" i="8" s="1"/>
  <c r="AP540" i="8" s="1"/>
  <c r="AO540" i="8" s="1"/>
  <c r="AU524" i="8"/>
  <c r="AU496" i="8"/>
  <c r="AT496" i="8"/>
  <c r="AS496" i="8" s="1"/>
  <c r="AU86" i="8"/>
  <c r="AU104" i="8"/>
  <c r="Z107" i="8"/>
  <c r="AU349" i="8"/>
  <c r="AU534" i="8"/>
  <c r="Z629" i="8"/>
  <c r="AA629" i="8"/>
  <c r="G629" i="8"/>
  <c r="Z630" i="8"/>
  <c r="AA630" i="8"/>
  <c r="G630" i="8"/>
  <c r="Z631" i="8"/>
  <c r="AA631" i="8"/>
  <c r="G631" i="8"/>
  <c r="G628" i="8"/>
  <c r="Z628" i="8"/>
  <c r="AA628" i="8"/>
  <c r="G627" i="8"/>
  <c r="Z627" i="8"/>
  <c r="AA627" i="8"/>
  <c r="Z632" i="8"/>
  <c r="AA632" i="8"/>
  <c r="G632" i="8"/>
  <c r="P632" i="8"/>
  <c r="P206" i="7"/>
  <c r="P200" i="7"/>
  <c r="R200" i="7" s="1"/>
  <c r="P194" i="7"/>
  <c r="R194" i="7" s="1"/>
  <c r="P180" i="7"/>
  <c r="R180" i="7" s="1"/>
  <c r="P174" i="7"/>
  <c r="T174" i="7" s="1"/>
  <c r="V174" i="7" s="1"/>
  <c r="P160" i="7"/>
  <c r="P217" i="7"/>
  <c r="R217" i="7" s="1"/>
  <c r="P110" i="7"/>
  <c r="P61" i="7"/>
  <c r="P209" i="7"/>
  <c r="R209" i="7" s="1"/>
  <c r="P193" i="7"/>
  <c r="R193" i="7" s="1"/>
  <c r="P175" i="7"/>
  <c r="P157" i="7"/>
  <c r="P141" i="7"/>
  <c r="P125" i="7"/>
  <c r="T125" i="7" s="1"/>
  <c r="V125" i="7" s="1"/>
  <c r="P109" i="7"/>
  <c r="P88" i="7"/>
  <c r="P72" i="7"/>
  <c r="R72" i="7" s="1"/>
  <c r="P56" i="7"/>
  <c r="R56" i="7" s="1"/>
  <c r="P38" i="7"/>
  <c r="R38" i="7" s="1"/>
  <c r="P73" i="7"/>
  <c r="P172" i="7"/>
  <c r="P166" i="7"/>
  <c r="R166" i="7" s="1"/>
  <c r="P49" i="7"/>
  <c r="P53" i="7"/>
  <c r="T53" i="7" s="1"/>
  <c r="V53" i="7" s="1"/>
  <c r="P31" i="7"/>
  <c r="R31" i="7" s="1"/>
  <c r="P207" i="7"/>
  <c r="R207" i="7" s="1"/>
  <c r="P191" i="7"/>
  <c r="R191" i="7" s="1"/>
  <c r="P173" i="7"/>
  <c r="P155" i="7"/>
  <c r="P139" i="7"/>
  <c r="R139" i="7" s="1"/>
  <c r="P123" i="7"/>
  <c r="P107" i="7"/>
  <c r="T107" i="7" s="1"/>
  <c r="V107" i="7" s="1"/>
  <c r="P86" i="7"/>
  <c r="R86" i="7" s="1"/>
  <c r="P70" i="7"/>
  <c r="R70" i="7" s="1"/>
  <c r="P52" i="7"/>
  <c r="T52" i="7" s="1"/>
  <c r="V52" i="7" s="1"/>
  <c r="P36" i="7"/>
  <c r="P198" i="7"/>
  <c r="P186" i="7"/>
  <c r="T186" i="7" s="1"/>
  <c r="V186" i="7" s="1"/>
  <c r="P164" i="7"/>
  <c r="P41" i="7"/>
  <c r="R41" i="7" s="1"/>
  <c r="P45" i="7"/>
  <c r="R45" i="7" s="1"/>
  <c r="P23" i="7"/>
  <c r="R23" i="7" s="1"/>
  <c r="P205" i="7"/>
  <c r="R205" i="7" s="1"/>
  <c r="P189" i="7"/>
  <c r="P171" i="7"/>
  <c r="P153" i="7"/>
  <c r="R153" i="7" s="1"/>
  <c r="P137" i="7"/>
  <c r="P121" i="7"/>
  <c r="P105" i="7"/>
  <c r="R105" i="7" s="1"/>
  <c r="P84" i="7"/>
  <c r="R84" i="7" s="1"/>
  <c r="P68" i="7"/>
  <c r="R68" i="7" s="1"/>
  <c r="P50" i="7"/>
  <c r="P34" i="7"/>
  <c r="P89" i="7"/>
  <c r="R89" i="7" s="1"/>
  <c r="P212" i="7"/>
  <c r="P196" i="7"/>
  <c r="R196" i="7" s="1"/>
  <c r="P192" i="7"/>
  <c r="R192" i="7" s="1"/>
  <c r="P178" i="7"/>
  <c r="R178" i="7" s="1"/>
  <c r="P158" i="7"/>
  <c r="R158" i="7" s="1"/>
  <c r="P65" i="7"/>
  <c r="R65" i="7" s="1"/>
  <c r="P215" i="7"/>
  <c r="R215" i="7" s="1"/>
  <c r="P150" i="7"/>
  <c r="R150" i="7" s="1"/>
  <c r="P33" i="7"/>
  <c r="T33" i="7" s="1"/>
  <c r="V33" i="7" s="1"/>
  <c r="P51" i="7"/>
  <c r="P37" i="7"/>
  <c r="R37" i="7" s="1"/>
  <c r="P203" i="7"/>
  <c r="P187" i="7"/>
  <c r="R187" i="7" s="1"/>
  <c r="P169" i="7"/>
  <c r="P151" i="7"/>
  <c r="P135" i="7"/>
  <c r="T135" i="7" s="1"/>
  <c r="V135" i="7" s="1"/>
  <c r="P119" i="7"/>
  <c r="P103" i="7"/>
  <c r="T103" i="7" s="1"/>
  <c r="V103" i="7" s="1"/>
  <c r="P82" i="7"/>
  <c r="R82" i="7" s="1"/>
  <c r="P66" i="7"/>
  <c r="R66" i="7" s="1"/>
  <c r="P48" i="7"/>
  <c r="R48" i="7" s="1"/>
  <c r="P32" i="7"/>
  <c r="R32" i="7" s="1"/>
  <c r="P210" i="7"/>
  <c r="P204" i="7"/>
  <c r="R204" i="7" s="1"/>
  <c r="P184" i="7"/>
  <c r="P170" i="7"/>
  <c r="T170" i="7" s="1"/>
  <c r="V170" i="7" s="1"/>
  <c r="P156" i="7"/>
  <c r="R156" i="7" s="1"/>
  <c r="P101" i="7"/>
  <c r="T101" i="7" s="1"/>
  <c r="P142" i="7"/>
  <c r="T142" i="7" s="1"/>
  <c r="V142" i="7" s="1"/>
  <c r="P25" i="7"/>
  <c r="R25" i="7" s="1"/>
  <c r="P43" i="7"/>
  <c r="P93" i="7"/>
  <c r="R93" i="7" s="1"/>
  <c r="P29" i="7"/>
  <c r="T29" i="7" s="1"/>
  <c r="V29" i="7" s="1"/>
  <c r="P201" i="7"/>
  <c r="R201" i="7" s="1"/>
  <c r="P185" i="7"/>
  <c r="R185" i="7" s="1"/>
  <c r="P167" i="7"/>
  <c r="P149" i="7"/>
  <c r="R149" i="7" s="1"/>
  <c r="P133" i="7"/>
  <c r="P117" i="7"/>
  <c r="P96" i="7"/>
  <c r="R96" i="7" s="1"/>
  <c r="P80" i="7"/>
  <c r="P64" i="7"/>
  <c r="P46" i="7"/>
  <c r="R46" i="7" s="1"/>
  <c r="P30" i="7"/>
  <c r="R30" i="7" s="1"/>
  <c r="P22" i="7"/>
  <c r="R22" i="7" s="1"/>
  <c r="P57" i="7"/>
  <c r="R57" i="7" s="1"/>
  <c r="P208" i="7"/>
  <c r="P188" i="7"/>
  <c r="R188" i="7" s="1"/>
  <c r="P182" i="7"/>
  <c r="P154" i="7"/>
  <c r="R154" i="7" s="1"/>
  <c r="P118" i="7"/>
  <c r="R118" i="7" s="1"/>
  <c r="P27" i="7"/>
  <c r="P69" i="7"/>
  <c r="R69" i="7" s="1"/>
  <c r="P211" i="7"/>
  <c r="P195" i="7"/>
  <c r="R195" i="7" s="1"/>
  <c r="P177" i="7"/>
  <c r="R177" i="7" s="1"/>
  <c r="P159" i="7"/>
  <c r="P143" i="7"/>
  <c r="T143" i="7" s="1"/>
  <c r="V143" i="7" s="1"/>
  <c r="P127" i="7"/>
  <c r="R127" i="7" s="1"/>
  <c r="P111" i="7"/>
  <c r="R111" i="7" s="1"/>
  <c r="P90" i="7"/>
  <c r="R90" i="7" s="1"/>
  <c r="P74" i="7"/>
  <c r="P58" i="7"/>
  <c r="P40" i="7"/>
  <c r="P24" i="7"/>
  <c r="R24" i="7" s="1"/>
  <c r="P183" i="7"/>
  <c r="R183" i="7" s="1"/>
  <c r="P115" i="7"/>
  <c r="P44" i="7"/>
  <c r="T44" i="7" s="1"/>
  <c r="V44" i="7" s="1"/>
  <c r="P95" i="7"/>
  <c r="R95" i="7" s="1"/>
  <c r="P104" i="7"/>
  <c r="P81" i="7"/>
  <c r="P134" i="7"/>
  <c r="R134" i="7" s="1"/>
  <c r="P181" i="7"/>
  <c r="P113" i="7"/>
  <c r="P42" i="7"/>
  <c r="P63" i="7"/>
  <c r="R63" i="7" s="1"/>
  <c r="P87" i="7"/>
  <c r="T87" i="7" s="1"/>
  <c r="V87" i="7" s="1"/>
  <c r="P91" i="7"/>
  <c r="R91" i="7" s="1"/>
  <c r="P168" i="7"/>
  <c r="P99" i="7"/>
  <c r="T99" i="7" s="1"/>
  <c r="P126" i="7"/>
  <c r="P165" i="7"/>
  <c r="T165" i="7" s="1"/>
  <c r="V165" i="7" s="1"/>
  <c r="P94" i="7"/>
  <c r="R94" i="7" s="1"/>
  <c r="P28" i="7"/>
  <c r="R28" i="7" s="1"/>
  <c r="P152" i="7"/>
  <c r="R152" i="7" s="1"/>
  <c r="P140" i="7"/>
  <c r="P71" i="7"/>
  <c r="R71" i="7" s="1"/>
  <c r="P190" i="7"/>
  <c r="R190" i="7" s="1"/>
  <c r="P161" i="7"/>
  <c r="P92" i="7"/>
  <c r="T92" i="7" s="1"/>
  <c r="V92" i="7" s="1"/>
  <c r="P26" i="7"/>
  <c r="R26" i="7" s="1"/>
  <c r="P83" i="7"/>
  <c r="T83" i="7" s="1"/>
  <c r="V83" i="7" s="1"/>
  <c r="P132" i="7"/>
  <c r="T132" i="7" s="1"/>
  <c r="V132" i="7" s="1"/>
  <c r="P138" i="7"/>
  <c r="R138" i="7" s="1"/>
  <c r="P59" i="7"/>
  <c r="P176" i="7"/>
  <c r="R176" i="7" s="1"/>
  <c r="P213" i="7"/>
  <c r="P85" i="7"/>
  <c r="R85" i="7" s="1"/>
  <c r="P216" i="7"/>
  <c r="R216" i="7" s="1"/>
  <c r="P147" i="7"/>
  <c r="T147" i="7" s="1"/>
  <c r="V147" i="7" s="1"/>
  <c r="P78" i="7"/>
  <c r="P130" i="7"/>
  <c r="P124" i="7"/>
  <c r="P136" i="7"/>
  <c r="R136" i="7" s="1"/>
  <c r="P55" i="7"/>
  <c r="P77" i="7"/>
  <c r="P214" i="7"/>
  <c r="R214" i="7" s="1"/>
  <c r="P145" i="7"/>
  <c r="R145" i="7" s="1"/>
  <c r="P76" i="7"/>
  <c r="P128" i="7"/>
  <c r="P21" i="7"/>
  <c r="P122" i="7"/>
  <c r="T122" i="7" s="1"/>
  <c r="V122" i="7" s="1"/>
  <c r="P47" i="7"/>
  <c r="P510" i="1"/>
  <c r="R510" i="1" s="1"/>
  <c r="T510" i="1" s="1"/>
  <c r="R713" i="8"/>
  <c r="T713" i="8" s="1"/>
  <c r="P1022" i="8"/>
  <c r="R1022" i="8" s="1"/>
  <c r="T1022" i="8" s="1"/>
  <c r="P853" i="8"/>
  <c r="R853" i="8" s="1"/>
  <c r="T853" i="8" s="1"/>
  <c r="P163" i="8"/>
  <c r="P701" i="8"/>
  <c r="P49" i="8"/>
  <c r="AC49" i="8" s="1"/>
  <c r="P824" i="8"/>
  <c r="R824" i="8" s="1"/>
  <c r="T824" i="8" s="1"/>
  <c r="P350" i="8"/>
  <c r="P128" i="8"/>
  <c r="P146" i="8"/>
  <c r="P27" i="8"/>
  <c r="P149" i="8"/>
  <c r="P957" i="8"/>
  <c r="R957" i="8" s="1"/>
  <c r="T957" i="8" s="1"/>
  <c r="P168" i="8"/>
  <c r="P852" i="8"/>
  <c r="R852" i="8" s="1"/>
  <c r="T852" i="8" s="1"/>
  <c r="P638" i="8"/>
  <c r="AC638" i="8" s="1"/>
  <c r="P78" i="8"/>
  <c r="P850" i="8"/>
  <c r="R850" i="8" s="1"/>
  <c r="T850" i="8" s="1"/>
  <c r="P943" i="8"/>
  <c r="R943" i="8" s="1"/>
  <c r="T943" i="8" s="1"/>
  <c r="P80" i="8"/>
  <c r="AC80" i="8" s="1"/>
  <c r="P871" i="8"/>
  <c r="R871" i="8" s="1"/>
  <c r="T871" i="8" s="1"/>
  <c r="P195" i="8"/>
  <c r="P1158" i="8"/>
  <c r="R1158" i="8" s="1"/>
  <c r="T1158" i="8" s="1"/>
  <c r="P1104" i="8"/>
  <c r="R1104" i="8" s="1"/>
  <c r="T1104" i="8" s="1"/>
  <c r="P999" i="8"/>
  <c r="R999" i="8" s="1"/>
  <c r="T999" i="8" s="1"/>
  <c r="P1056" i="8"/>
  <c r="R1056" i="8" s="1"/>
  <c r="T1056" i="8" s="1"/>
  <c r="P25" i="8"/>
  <c r="P92" i="8"/>
  <c r="P315" i="8"/>
  <c r="AC206" i="8"/>
  <c r="AC277" i="8"/>
  <c r="T146" i="7"/>
  <c r="V146" i="7" s="1"/>
  <c r="P270" i="8"/>
  <c r="P187" i="8"/>
  <c r="P302" i="8"/>
  <c r="R302" i="8" s="1"/>
  <c r="T302" i="8" s="1"/>
  <c r="P899" i="8"/>
  <c r="R899" i="8" s="1"/>
  <c r="T899" i="8" s="1"/>
  <c r="P247" i="8"/>
  <c r="R247" i="8" s="1"/>
  <c r="T247" i="8" s="1"/>
  <c r="P123" i="8"/>
  <c r="AC123" i="8" s="1"/>
  <c r="P47" i="8"/>
  <c r="P947" i="8"/>
  <c r="R947" i="8" s="1"/>
  <c r="T947" i="8" s="1"/>
  <c r="W5" i="8"/>
  <c r="P653" i="8"/>
  <c r="P783" i="8"/>
  <c r="R783" i="8" s="1"/>
  <c r="T783" i="8" s="1"/>
  <c r="P908" i="8"/>
  <c r="R908" i="8" s="1"/>
  <c r="T908" i="8" s="1"/>
  <c r="P102" i="8"/>
  <c r="AC102" i="8" s="1"/>
  <c r="P803" i="8"/>
  <c r="R803" i="8" s="1"/>
  <c r="T803" i="8" s="1"/>
  <c r="P22" i="8"/>
  <c r="P179" i="8"/>
  <c r="R179" i="8" s="1"/>
  <c r="T179" i="8" s="1"/>
  <c r="P716" i="8"/>
  <c r="P811" i="8"/>
  <c r="R811" i="8" s="1"/>
  <c r="T811" i="8" s="1"/>
  <c r="P936" i="8"/>
  <c r="R936" i="8" s="1"/>
  <c r="T936" i="8" s="1"/>
  <c r="P288" i="8"/>
  <c r="P1062" i="8"/>
  <c r="R1062" i="8" s="1"/>
  <c r="T1062" i="8" s="1"/>
  <c r="P1099" i="8"/>
  <c r="R1099" i="8" s="1"/>
  <c r="T1099" i="8" s="1"/>
  <c r="P1030" i="8"/>
  <c r="R1030" i="8" s="1"/>
  <c r="T1030" i="8" s="1"/>
  <c r="P847" i="8"/>
  <c r="R847" i="8" s="1"/>
  <c r="T847" i="8" s="1"/>
  <c r="P843" i="8"/>
  <c r="R843" i="8" s="1"/>
  <c r="T843" i="8" s="1"/>
  <c r="P1187" i="8"/>
  <c r="R1187" i="8" s="1"/>
  <c r="T1187" i="8" s="1"/>
  <c r="P88" i="8"/>
  <c r="P328" i="8"/>
  <c r="L443" i="11"/>
  <c r="O443" i="11" s="1"/>
  <c r="Q443" i="11" s="1"/>
  <c r="L425" i="11"/>
  <c r="O425" i="11" s="1"/>
  <c r="Q425" i="11" s="1"/>
  <c r="P60" i="7"/>
  <c r="R60" i="7" s="1"/>
  <c r="P35" i="7"/>
  <c r="R35" i="7" s="1"/>
  <c r="P162" i="7"/>
  <c r="P705" i="8"/>
  <c r="P772" i="8"/>
  <c r="R772" i="8" s="1"/>
  <c r="T772" i="8" s="1"/>
  <c r="P909" i="8"/>
  <c r="R909" i="8" s="1"/>
  <c r="T909" i="8" s="1"/>
  <c r="P33" i="8"/>
  <c r="R33" i="8" s="1"/>
  <c r="T33" i="8" s="1"/>
  <c r="P677" i="8"/>
  <c r="R677" i="8" s="1"/>
  <c r="T677" i="8" s="1"/>
  <c r="P759" i="8"/>
  <c r="R759" i="8" s="1"/>
  <c r="T759" i="8" s="1"/>
  <c r="P50" i="8"/>
  <c r="R50" i="8" s="1"/>
  <c r="T50" i="8" s="1"/>
  <c r="P751" i="8"/>
  <c r="R751" i="8" s="1"/>
  <c r="T751" i="8" s="1"/>
  <c r="P59" i="8"/>
  <c r="P634" i="8"/>
  <c r="P672" i="8"/>
  <c r="R672" i="8" s="1"/>
  <c r="T672" i="8" s="1"/>
  <c r="P874" i="8"/>
  <c r="R874" i="8" s="1"/>
  <c r="T874" i="8" s="1"/>
  <c r="P643" i="8"/>
  <c r="R643" i="8" s="1"/>
  <c r="T643" i="8" s="1"/>
  <c r="P704" i="8"/>
  <c r="AC704" i="8" s="1"/>
  <c r="P961" i="8"/>
  <c r="R961" i="8" s="1"/>
  <c r="T961" i="8" s="1"/>
  <c r="P982" i="8"/>
  <c r="R982" i="8" s="1"/>
  <c r="T982" i="8" s="1"/>
  <c r="P700" i="8"/>
  <c r="P795" i="8"/>
  <c r="R795" i="8" s="1"/>
  <c r="T795" i="8" s="1"/>
  <c r="P789" i="8"/>
  <c r="R789" i="8" s="1"/>
  <c r="T789" i="8" s="1"/>
  <c r="P891" i="8"/>
  <c r="R891" i="8" s="1"/>
  <c r="T891" i="8" s="1"/>
  <c r="P884" i="8"/>
  <c r="P1024" i="8"/>
  <c r="R1024" i="8" s="1"/>
  <c r="T1024" i="8" s="1"/>
  <c r="P948" i="8"/>
  <c r="R948" i="8" s="1"/>
  <c r="T948" i="8" s="1"/>
  <c r="W2" i="8"/>
  <c r="P825" i="8"/>
  <c r="R825" i="8" s="1"/>
  <c r="T825" i="8" s="1"/>
  <c r="P473" i="8"/>
  <c r="P82" i="8"/>
  <c r="AC82" i="8" s="1"/>
  <c r="P370" i="8"/>
  <c r="P62" i="7"/>
  <c r="R62" i="7" s="1"/>
  <c r="P106" i="7"/>
  <c r="T106" i="7" s="1"/>
  <c r="V106" i="7" s="1"/>
  <c r="P129" i="7"/>
  <c r="R129" i="7" s="1"/>
  <c r="P837" i="8"/>
  <c r="R837" i="8" s="1"/>
  <c r="T837" i="8" s="1"/>
  <c r="P130" i="8"/>
  <c r="P997" i="8"/>
  <c r="R997" i="8" s="1"/>
  <c r="T997" i="8" s="1"/>
  <c r="P645" i="8"/>
  <c r="AC645" i="8" s="1"/>
  <c r="P780" i="8"/>
  <c r="R780" i="8" s="1"/>
  <c r="T780" i="8" s="1"/>
  <c r="P119" i="8"/>
  <c r="AC119" i="8" s="1"/>
  <c r="P840" i="8"/>
  <c r="R840" i="8" s="1"/>
  <c r="T840" i="8" s="1"/>
  <c r="P679" i="8"/>
  <c r="AC679" i="8" s="1"/>
  <c r="P963" i="8"/>
  <c r="R963" i="8" s="1"/>
  <c r="T963" i="8" s="1"/>
  <c r="P743" i="8"/>
  <c r="R743" i="8" s="1"/>
  <c r="T743" i="8" s="1"/>
  <c r="P669" i="8"/>
  <c r="P761" i="8"/>
  <c r="R761" i="8" s="1"/>
  <c r="T761" i="8" s="1"/>
  <c r="P685" i="8"/>
  <c r="P440" i="8"/>
  <c r="P846" i="8"/>
  <c r="R846" i="8" s="1"/>
  <c r="T846" i="8" s="1"/>
  <c r="P39" i="8"/>
  <c r="AC39" i="8" s="1"/>
  <c r="P691" i="8"/>
  <c r="AC691" i="8" s="1"/>
  <c r="P244" i="8"/>
  <c r="P180" i="8"/>
  <c r="P845" i="8"/>
  <c r="R845" i="8" s="1"/>
  <c r="T845" i="8" s="1"/>
  <c r="P897" i="8"/>
  <c r="R897" i="8" s="1"/>
  <c r="T897" i="8" s="1"/>
  <c r="P760" i="8"/>
  <c r="R760" i="8" s="1"/>
  <c r="T760" i="8" s="1"/>
  <c r="P933" i="8"/>
  <c r="R933" i="8" s="1"/>
  <c r="T933" i="8" s="1"/>
  <c r="W15" i="8"/>
  <c r="P361" i="8"/>
  <c r="AC361" i="8" s="1"/>
  <c r="P156" i="8"/>
  <c r="R156" i="8" s="1"/>
  <c r="T156" i="8" s="1"/>
  <c r="P108" i="7"/>
  <c r="P131" i="7"/>
  <c r="F21" i="9"/>
  <c r="L21" i="9"/>
  <c r="P915" i="1"/>
  <c r="P365" i="1"/>
  <c r="R365" i="1" s="1"/>
  <c r="T365" i="1" s="1"/>
  <c r="P596" i="1"/>
  <c r="R596" i="1" s="1"/>
  <c r="T596" i="1" s="1"/>
  <c r="P709" i="1"/>
  <c r="AB13" i="1"/>
  <c r="I27" i="4"/>
  <c r="J27" i="4" s="1"/>
  <c r="T84" i="10"/>
  <c r="V84" i="10" s="1"/>
  <c r="R84" i="10"/>
  <c r="T110" i="10"/>
  <c r="V110" i="10" s="1"/>
  <c r="R110" i="10"/>
  <c r="R109" i="7"/>
  <c r="T109" i="7"/>
  <c r="V109" i="7" s="1"/>
  <c r="J13" i="9"/>
  <c r="E13" i="9"/>
  <c r="P63" i="10"/>
  <c r="K13" i="9"/>
  <c r="G32" i="4"/>
  <c r="H13" i="9"/>
  <c r="O13" i="9"/>
  <c r="P13" i="9"/>
  <c r="P32" i="10"/>
  <c r="T32" i="10" s="1"/>
  <c r="V32" i="10" s="1"/>
  <c r="P69" i="10"/>
  <c r="P55" i="10"/>
  <c r="R55" i="10" s="1"/>
  <c r="G40" i="4"/>
  <c r="P107" i="10"/>
  <c r="R107" i="10" s="1"/>
  <c r="P28" i="10"/>
  <c r="R28" i="10" s="1"/>
  <c r="P102" i="10"/>
  <c r="R102" i="10" s="1"/>
  <c r="P21" i="10"/>
  <c r="R21" i="10" s="1"/>
  <c r="Q13" i="9"/>
  <c r="P59" i="10"/>
  <c r="R59" i="10" s="1"/>
  <c r="P67" i="10"/>
  <c r="P47" i="10"/>
  <c r="P118" i="10"/>
  <c r="R118" i="10" s="1"/>
  <c r="T215" i="7"/>
  <c r="V215" i="7" s="1"/>
  <c r="P34" i="10"/>
  <c r="P70" i="10"/>
  <c r="T70" i="10" s="1"/>
  <c r="V70" i="10" s="1"/>
  <c r="P563" i="8"/>
  <c r="AU563" i="8"/>
  <c r="G563" i="8"/>
  <c r="Z563" i="8"/>
  <c r="G560" i="8"/>
  <c r="Z560" i="8"/>
  <c r="P560" i="8"/>
  <c r="R560" i="8" s="1"/>
  <c r="T560" i="8" s="1"/>
  <c r="AU560" i="8"/>
  <c r="G559" i="8"/>
  <c r="Z559" i="8"/>
  <c r="P559" i="8"/>
  <c r="AU559" i="8"/>
  <c r="AC389" i="8"/>
  <c r="R389" i="8"/>
  <c r="T389" i="8" s="1"/>
  <c r="AC323" i="8"/>
  <c r="AC173" i="8"/>
  <c r="R213" i="8"/>
  <c r="T213" i="8" s="1"/>
  <c r="R80" i="8"/>
  <c r="T80" i="8" s="1"/>
  <c r="AC40" i="8"/>
  <c r="P983" i="8"/>
  <c r="R983" i="8" s="1"/>
  <c r="T983" i="8" s="1"/>
  <c r="P689" i="8"/>
  <c r="P725" i="8"/>
  <c r="P748" i="8"/>
  <c r="R748" i="8" s="1"/>
  <c r="T748" i="8" s="1"/>
  <c r="P279" i="8"/>
  <c r="P942" i="8"/>
  <c r="R942" i="8" s="1"/>
  <c r="T942" i="8" s="1"/>
  <c r="P661" i="8"/>
  <c r="R661" i="8" s="1"/>
  <c r="T661" i="8" s="1"/>
  <c r="P208" i="8"/>
  <c r="P946" i="8"/>
  <c r="R946" i="8" s="1"/>
  <c r="T946" i="8" s="1"/>
  <c r="P804" i="8"/>
  <c r="R804" i="8" s="1"/>
  <c r="T804" i="8" s="1"/>
  <c r="W8" i="8"/>
  <c r="P99" i="8"/>
  <c r="R99" i="8" s="1"/>
  <c r="T99" i="8" s="1"/>
  <c r="P864" i="8"/>
  <c r="R864" i="8" s="1"/>
  <c r="T864" i="8" s="1"/>
  <c r="P124" i="8"/>
  <c r="R124" i="8" s="1"/>
  <c r="T124" i="8" s="1"/>
  <c r="P817" i="8"/>
  <c r="P880" i="8"/>
  <c r="R880" i="8" s="1"/>
  <c r="T880" i="8" s="1"/>
  <c r="P28" i="8"/>
  <c r="R28" i="8" s="1"/>
  <c r="T28" i="8" s="1"/>
  <c r="P214" i="8"/>
  <c r="P898" i="8"/>
  <c r="R898" i="8" s="1"/>
  <c r="T898" i="8" s="1"/>
  <c r="P63" i="8"/>
  <c r="AC63" i="8" s="1"/>
  <c r="P64" i="8"/>
  <c r="R64" i="8" s="1"/>
  <c r="T64" i="8" s="1"/>
  <c r="P914" i="8"/>
  <c r="R914" i="8" s="1"/>
  <c r="T914" i="8" s="1"/>
  <c r="P678" i="8"/>
  <c r="AC678" i="8" s="1"/>
  <c r="P809" i="8"/>
  <c r="R809" i="8" s="1"/>
  <c r="T809" i="8" s="1"/>
  <c r="P628" i="8"/>
  <c r="R628" i="8" s="1"/>
  <c r="T628" i="8" s="1"/>
  <c r="P341" i="8"/>
  <c r="P58" i="8"/>
  <c r="P771" i="8"/>
  <c r="R771" i="8" s="1"/>
  <c r="T771" i="8" s="1"/>
  <c r="P671" i="8"/>
  <c r="R671" i="8" s="1"/>
  <c r="T671" i="8" s="1"/>
  <c r="P309" i="8"/>
  <c r="P830" i="8"/>
  <c r="R830" i="8" s="1"/>
  <c r="T830" i="8" s="1"/>
  <c r="P667" i="8"/>
  <c r="P158" i="8"/>
  <c r="R158" i="8" s="1"/>
  <c r="T158" i="8" s="1"/>
  <c r="P818" i="8"/>
  <c r="R818" i="8" s="1"/>
  <c r="T818" i="8" s="1"/>
  <c r="P283" i="8"/>
  <c r="P910" i="8"/>
  <c r="R910" i="8" s="1"/>
  <c r="T910" i="8" s="1"/>
  <c r="P129" i="8"/>
  <c r="AC129" i="8" s="1"/>
  <c r="P436" i="8"/>
  <c r="P773" i="8"/>
  <c r="R773" i="8" s="1"/>
  <c r="T773" i="8" s="1"/>
  <c r="P915" i="8"/>
  <c r="R915" i="8" s="1"/>
  <c r="T915" i="8" s="1"/>
  <c r="P1141" i="8"/>
  <c r="R1141" i="8" s="1"/>
  <c r="T1141" i="8" s="1"/>
  <c r="P61" i="8"/>
  <c r="P1079" i="8"/>
  <c r="R1079" i="8" s="1"/>
  <c r="T1079" i="8" s="1"/>
  <c r="P308" i="8"/>
  <c r="AC308" i="8" s="1"/>
  <c r="P1076" i="8"/>
  <c r="R1076" i="8" s="1"/>
  <c r="T1076" i="8" s="1"/>
  <c r="P262" i="8"/>
  <c r="W17" i="8"/>
  <c r="P806" i="8"/>
  <c r="R806" i="8" s="1"/>
  <c r="T806" i="8" s="1"/>
  <c r="P1137" i="8"/>
  <c r="R1137" i="8" s="1"/>
  <c r="T1137" i="8" s="1"/>
  <c r="P75" i="8"/>
  <c r="P466" i="8"/>
  <c r="P410" i="8"/>
  <c r="AC410" i="8" s="1"/>
  <c r="P137" i="8"/>
  <c r="P246" i="8"/>
  <c r="P427" i="8"/>
  <c r="R427" i="8" s="1"/>
  <c r="T427" i="8" s="1"/>
  <c r="AC113" i="8"/>
  <c r="P821" i="8"/>
  <c r="R821" i="8" s="1"/>
  <c r="T821" i="8" s="1"/>
  <c r="P729" i="8"/>
  <c r="P97" i="8"/>
  <c r="AC97" i="8" s="1"/>
  <c r="P989" i="8"/>
  <c r="R989" i="8" s="1"/>
  <c r="T989" i="8" s="1"/>
  <c r="P709" i="8"/>
  <c r="P812" i="8"/>
  <c r="R812" i="8" s="1"/>
  <c r="T812" i="8" s="1"/>
  <c r="P985" i="8"/>
  <c r="R985" i="8" s="1"/>
  <c r="T985" i="8" s="1"/>
  <c r="P426" i="8"/>
  <c r="P965" i="8"/>
  <c r="R965" i="8" s="1"/>
  <c r="T965" i="8" s="1"/>
  <c r="P833" i="8"/>
  <c r="R833" i="8" s="1"/>
  <c r="T833" i="8" s="1"/>
  <c r="P727" i="8"/>
  <c r="P955" i="8"/>
  <c r="R955" i="8" s="1"/>
  <c r="T955" i="8" s="1"/>
  <c r="P799" i="8"/>
  <c r="R799" i="8" s="1"/>
  <c r="T799" i="8" s="1"/>
  <c r="P305" i="8"/>
  <c r="P666" i="8"/>
  <c r="AC666" i="8" s="1"/>
  <c r="P1021" i="8"/>
  <c r="R1021" i="8" s="1"/>
  <c r="T1021" i="8" s="1"/>
  <c r="P767" i="8"/>
  <c r="R767" i="8" s="1"/>
  <c r="T767" i="8" s="1"/>
  <c r="P150" i="8"/>
  <c r="R150" i="8" s="1"/>
  <c r="T150" i="8" s="1"/>
  <c r="P631" i="8"/>
  <c r="R631" i="8" s="1"/>
  <c r="T631" i="8" s="1"/>
  <c r="P848" i="8"/>
  <c r="R848" i="8" s="1"/>
  <c r="T848" i="8" s="1"/>
  <c r="P646" i="8"/>
  <c r="P924" i="8"/>
  <c r="R924" i="8" s="1"/>
  <c r="T924" i="8" s="1"/>
  <c r="P777" i="8"/>
  <c r="R777" i="8" s="1"/>
  <c r="T777" i="8" s="1"/>
  <c r="P382" i="8"/>
  <c r="P190" i="8"/>
  <c r="R190" i="8" s="1"/>
  <c r="T190" i="8" s="1"/>
  <c r="P951" i="8"/>
  <c r="R951" i="8" s="1"/>
  <c r="T951" i="8" s="1"/>
  <c r="P755" i="8"/>
  <c r="R755" i="8" s="1"/>
  <c r="T755" i="8" s="1"/>
  <c r="P398" i="8"/>
  <c r="AC398" i="8" s="1"/>
  <c r="P184" i="8"/>
  <c r="P797" i="8"/>
  <c r="R797" i="8" s="1"/>
  <c r="T797" i="8" s="1"/>
  <c r="P390" i="8"/>
  <c r="AC390" i="8" s="1"/>
  <c r="P630" i="8"/>
  <c r="P785" i="8"/>
  <c r="R785" i="8" s="1"/>
  <c r="T785" i="8" s="1"/>
  <c r="P165" i="8"/>
  <c r="P860" i="8"/>
  <c r="R860" i="8" s="1"/>
  <c r="T860" i="8" s="1"/>
  <c r="P719" i="8"/>
  <c r="AC719" i="8" s="1"/>
  <c r="P276" i="8"/>
  <c r="P636" i="8"/>
  <c r="P1112" i="8"/>
  <c r="R1112" i="8" s="1"/>
  <c r="T1112" i="8" s="1"/>
  <c r="P1145" i="8"/>
  <c r="R1145" i="8" s="1"/>
  <c r="T1145" i="8" s="1"/>
  <c r="P1116" i="8"/>
  <c r="R1116" i="8" s="1"/>
  <c r="T1116" i="8" s="1"/>
  <c r="P1054" i="8"/>
  <c r="P1055" i="8"/>
  <c r="R1055" i="8" s="1"/>
  <c r="T1055" i="8" s="1"/>
  <c r="P105" i="8"/>
  <c r="AC105" i="8" s="1"/>
  <c r="P1068" i="8"/>
  <c r="R1068" i="8" s="1"/>
  <c r="T1068" i="8" s="1"/>
  <c r="P722" i="8"/>
  <c r="P1073" i="8"/>
  <c r="R1073" i="8" s="1"/>
  <c r="T1073" i="8" s="1"/>
  <c r="P1162" i="8"/>
  <c r="R1162" i="8" s="1"/>
  <c r="T1162" i="8" s="1"/>
  <c r="W11" i="8"/>
  <c r="P967" i="8"/>
  <c r="R967" i="8" s="1"/>
  <c r="T967" i="8" s="1"/>
  <c r="P1123" i="8"/>
  <c r="R1123" i="8" s="1"/>
  <c r="T1123" i="8" s="1"/>
  <c r="P359" i="8"/>
  <c r="R359" i="8" s="1"/>
  <c r="T359" i="8" s="1"/>
  <c r="P365" i="8"/>
  <c r="P451" i="8"/>
  <c r="P145" i="8"/>
  <c r="AC145" i="8" s="1"/>
  <c r="P220" i="8"/>
  <c r="P512" i="8"/>
  <c r="R512" i="8" s="1"/>
  <c r="T512" i="8" s="1"/>
  <c r="P405" i="8"/>
  <c r="AC405" i="8" s="1"/>
  <c r="P346" i="8"/>
  <c r="P326" i="8"/>
  <c r="R326" i="8" s="1"/>
  <c r="T326" i="8" s="1"/>
  <c r="P313" i="8"/>
  <c r="P304" i="8"/>
  <c r="P166" i="8"/>
  <c r="R166" i="8" s="1"/>
  <c r="T166" i="8" s="1"/>
  <c r="P237" i="8"/>
  <c r="P488" i="8"/>
  <c r="P489" i="8"/>
  <c r="P339" i="8"/>
  <c r="P342" i="8"/>
  <c r="R342" i="8" s="1"/>
  <c r="T342" i="8" s="1"/>
  <c r="P320" i="8"/>
  <c r="P312" i="8"/>
  <c r="P481" i="8"/>
  <c r="AC481" i="8" s="1"/>
  <c r="P415" i="8"/>
  <c r="P486" i="8"/>
  <c r="R486" i="8" s="1"/>
  <c r="T486" i="8" s="1"/>
  <c r="P349" i="8"/>
  <c r="P303" i="8"/>
  <c r="P280" i="8"/>
  <c r="R280" i="8" s="1"/>
  <c r="T280" i="8" s="1"/>
  <c r="P194" i="8"/>
  <c r="P438" i="8"/>
  <c r="P290" i="8"/>
  <c r="AC290" i="8" s="1"/>
  <c r="P226" i="8"/>
  <c r="P115" i="8"/>
  <c r="AC115" i="8" s="1"/>
  <c r="P249" i="8"/>
  <c r="P154" i="8"/>
  <c r="P103" i="8"/>
  <c r="AC103" i="8" s="1"/>
  <c r="P174" i="8"/>
  <c r="P404" i="8"/>
  <c r="P74" i="8"/>
  <c r="R74" i="8" s="1"/>
  <c r="T74" i="8" s="1"/>
  <c r="P423" i="8"/>
  <c r="P430" i="8"/>
  <c r="AC430" i="8" s="1"/>
  <c r="P455" i="8"/>
  <c r="P471" i="8"/>
  <c r="P1185" i="8"/>
  <c r="R1185" i="8" s="1"/>
  <c r="T1185" i="8" s="1"/>
  <c r="P1190" i="8"/>
  <c r="R1190" i="8" s="1"/>
  <c r="T1190" i="8" s="1"/>
  <c r="P774" i="8"/>
  <c r="R774" i="8" s="1"/>
  <c r="T774" i="8" s="1"/>
  <c r="P1061" i="8"/>
  <c r="R1061" i="8" s="1"/>
  <c r="T1061" i="8" s="1"/>
  <c r="P1144" i="8"/>
  <c r="R1144" i="8" s="1"/>
  <c r="T1144" i="8" s="1"/>
  <c r="P142" i="8"/>
  <c r="P829" i="8"/>
  <c r="R829" i="8" s="1"/>
  <c r="T829" i="8" s="1"/>
  <c r="P991" i="8"/>
  <c r="R991" i="8" s="1"/>
  <c r="T991" i="8" s="1"/>
  <c r="P1092" i="8"/>
  <c r="R1092" i="8" s="1"/>
  <c r="T1092" i="8" s="1"/>
  <c r="P1147" i="8"/>
  <c r="R1147" i="8" s="1"/>
  <c r="T1147" i="8" s="1"/>
  <c r="P147" i="8"/>
  <c r="P1028" i="8"/>
  <c r="R1028" i="8" s="1"/>
  <c r="T1028" i="8" s="1"/>
  <c r="P1095" i="8"/>
  <c r="R1095" i="8" s="1"/>
  <c r="T1095" i="8" s="1"/>
  <c r="P1150" i="8"/>
  <c r="R1150" i="8" s="1"/>
  <c r="T1150" i="8" s="1"/>
  <c r="P706" i="8"/>
  <c r="P810" i="8"/>
  <c r="R810" i="8" s="1"/>
  <c r="T810" i="8" s="1"/>
  <c r="P1044" i="8"/>
  <c r="R1044" i="8" s="1"/>
  <c r="T1044" i="8" s="1"/>
  <c r="P1093" i="8"/>
  <c r="R1093" i="8" s="1"/>
  <c r="T1093" i="8" s="1"/>
  <c r="P1140" i="8"/>
  <c r="R1140" i="8" s="1"/>
  <c r="T1140" i="8" s="1"/>
  <c r="W25" i="8"/>
  <c r="P378" i="8"/>
  <c r="P855" i="8"/>
  <c r="R855" i="8" s="1"/>
  <c r="T855" i="8" s="1"/>
  <c r="P981" i="8"/>
  <c r="R981" i="8" s="1"/>
  <c r="T981" i="8" s="1"/>
  <c r="P479" i="8"/>
  <c r="P394" i="8"/>
  <c r="R394" i="8" s="1"/>
  <c r="T394" i="8" s="1"/>
  <c r="P291" i="8"/>
  <c r="P257" i="8"/>
  <c r="P286" i="8"/>
  <c r="AC286" i="8" s="1"/>
  <c r="P110" i="8"/>
  <c r="P117" i="8"/>
  <c r="AC117" i="8" s="1"/>
  <c r="P106" i="8"/>
  <c r="P100" i="8"/>
  <c r="P77" i="8"/>
  <c r="R77" i="8" s="1"/>
  <c r="T77" i="8" s="1"/>
  <c r="P356" i="8"/>
  <c r="P478" i="8"/>
  <c r="P67" i="8"/>
  <c r="R67" i="8" s="1"/>
  <c r="T67" i="8" s="1"/>
  <c r="P408" i="8"/>
  <c r="R408" i="8" s="1"/>
  <c r="T408" i="8" s="1"/>
  <c r="P445" i="8"/>
  <c r="R445" i="8" s="1"/>
  <c r="T445" i="8" s="1"/>
  <c r="P474" i="8"/>
  <c r="P159" i="8"/>
  <c r="P57" i="8"/>
  <c r="AC57" i="8" s="1"/>
  <c r="P879" i="8"/>
  <c r="R879" i="8" s="1"/>
  <c r="T879" i="8" s="1"/>
  <c r="P1097" i="8"/>
  <c r="R1097" i="8" s="1"/>
  <c r="T1097" i="8" s="1"/>
  <c r="P1164" i="8"/>
  <c r="R1164" i="8" s="1"/>
  <c r="T1164" i="8" s="1"/>
  <c r="P418" i="8"/>
  <c r="P851" i="8"/>
  <c r="R851" i="8" s="1"/>
  <c r="T851" i="8" s="1"/>
  <c r="P1009" i="8"/>
  <c r="R1009" i="8" s="1"/>
  <c r="T1009" i="8" s="1"/>
  <c r="P1100" i="8"/>
  <c r="R1100" i="8" s="1"/>
  <c r="T1100" i="8" s="1"/>
  <c r="P1168" i="8"/>
  <c r="R1168" i="8" s="1"/>
  <c r="T1168" i="8" s="1"/>
  <c r="P649" i="8"/>
  <c r="P1059" i="8"/>
  <c r="R1059" i="8" s="1"/>
  <c r="T1059" i="8" s="1"/>
  <c r="P1103" i="8"/>
  <c r="R1103" i="8" s="1"/>
  <c r="T1103" i="8" s="1"/>
  <c r="P169" i="8"/>
  <c r="P921" i="8"/>
  <c r="R921" i="8" s="1"/>
  <c r="T921" i="8" s="1"/>
  <c r="P1154" i="8"/>
  <c r="R1154" i="8" s="1"/>
  <c r="T1154" i="8" s="1"/>
  <c r="P1052" i="8"/>
  <c r="P717" i="8"/>
  <c r="AC717" i="8" s="1"/>
  <c r="P875" i="8"/>
  <c r="R875" i="8" s="1"/>
  <c r="T875" i="8" s="1"/>
  <c r="P1039" i="8"/>
  <c r="R1039" i="8" s="1"/>
  <c r="T1039" i="8" s="1"/>
  <c r="P1084" i="8"/>
  <c r="R1084" i="8" s="1"/>
  <c r="T1084" i="8" s="1"/>
  <c r="P1053" i="8"/>
  <c r="P925" i="8"/>
  <c r="R925" i="8" s="1"/>
  <c r="T925" i="8" s="1"/>
  <c r="P1125" i="8"/>
  <c r="R1125" i="8" s="1"/>
  <c r="T1125" i="8" s="1"/>
  <c r="P1183" i="8"/>
  <c r="R1183" i="8" s="1"/>
  <c r="T1183" i="8" s="1"/>
  <c r="P859" i="8"/>
  <c r="R859" i="8" s="1"/>
  <c r="T859" i="8" s="1"/>
  <c r="P1051" i="8"/>
  <c r="P1082" i="8"/>
  <c r="R1082" i="8" s="1"/>
  <c r="T1082" i="8" s="1"/>
  <c r="P1138" i="8"/>
  <c r="R1138" i="8" s="1"/>
  <c r="P1118" i="8"/>
  <c r="R1118" i="8" s="1"/>
  <c r="T1118" i="8" s="1"/>
  <c r="P835" i="8"/>
  <c r="R835" i="8" s="1"/>
  <c r="T835" i="8" s="1"/>
  <c r="P1005" i="8"/>
  <c r="P952" i="8"/>
  <c r="R952" i="8" s="1"/>
  <c r="T952" i="8" s="1"/>
  <c r="P1181" i="8"/>
  <c r="R1181" i="8" s="1"/>
  <c r="T1181" i="8" s="1"/>
  <c r="P1134" i="8"/>
  <c r="R1134" i="8" s="1"/>
  <c r="T1134" i="8" s="1"/>
  <c r="P966" i="8"/>
  <c r="R966" i="8" s="1"/>
  <c r="T966" i="8" s="1"/>
  <c r="P715" i="8"/>
  <c r="R715" i="8" s="1"/>
  <c r="T715" i="8" s="1"/>
  <c r="P676" i="8"/>
  <c r="P838" i="8"/>
  <c r="R838" i="8" s="1"/>
  <c r="T838" i="8" s="1"/>
  <c r="P953" i="8"/>
  <c r="R953" i="8" s="1"/>
  <c r="T953" i="8" s="1"/>
  <c r="P654" i="8"/>
  <c r="P439" i="8"/>
  <c r="AC439" i="8" s="1"/>
  <c r="P322" i="8"/>
  <c r="P763" i="8"/>
  <c r="R763" i="8" s="1"/>
  <c r="T763" i="8" s="1"/>
  <c r="P98" i="8"/>
  <c r="AC98" i="8" s="1"/>
  <c r="P1058" i="8"/>
  <c r="R1058" i="8" s="1"/>
  <c r="T1058" i="8" s="1"/>
  <c r="P380" i="8"/>
  <c r="P261" i="8"/>
  <c r="AC261" i="8" s="1"/>
  <c r="P753" i="8"/>
  <c r="R753" i="8" s="1"/>
  <c r="T753" i="8" s="1"/>
  <c r="P866" i="8"/>
  <c r="R866" i="8" s="1"/>
  <c r="T866" i="8" s="1"/>
  <c r="W12" i="8"/>
  <c r="P662" i="8"/>
  <c r="R662" i="8" s="1"/>
  <c r="T662" i="8" s="1"/>
  <c r="P1161" i="8"/>
  <c r="R1161" i="8" s="1"/>
  <c r="T1161" i="8" s="1"/>
  <c r="P978" i="8"/>
  <c r="R978" i="8" s="1"/>
  <c r="T978" i="8" s="1"/>
  <c r="P731" i="8"/>
  <c r="R731" i="8" s="1"/>
  <c r="T731" i="8" s="1"/>
  <c r="P517" i="8"/>
  <c r="P483" i="8"/>
  <c r="R483" i="8" s="1"/>
  <c r="T483" i="8" s="1"/>
  <c r="P294" i="8"/>
  <c r="R294" i="8" s="1"/>
  <c r="T294" i="8" s="1"/>
  <c r="P297" i="8"/>
  <c r="P243" i="8"/>
  <c r="R243" i="8" s="1"/>
  <c r="T243" i="8" s="1"/>
  <c r="P245" i="8"/>
  <c r="R245" i="8" s="1"/>
  <c r="T245" i="8" s="1"/>
  <c r="P266" i="8"/>
  <c r="P93" i="8"/>
  <c r="R93" i="8" s="1"/>
  <c r="T93" i="8" s="1"/>
  <c r="P76" i="8"/>
  <c r="P68" i="8"/>
  <c r="P85" i="8"/>
  <c r="AC85" i="8" s="1"/>
  <c r="P476" i="8"/>
  <c r="P458" i="8"/>
  <c r="AC458" i="8" s="1"/>
  <c r="P472" i="8"/>
  <c r="R472" i="8" s="1"/>
  <c r="T472" i="8" s="1"/>
  <c r="P446" i="8"/>
  <c r="P450" i="8"/>
  <c r="AC450" i="8" s="1"/>
  <c r="P399" i="8"/>
  <c r="P126" i="8"/>
  <c r="P913" i="8"/>
  <c r="R913" i="8" s="1"/>
  <c r="T913" i="8" s="1"/>
  <c r="P1105" i="8"/>
  <c r="R1105" i="8" s="1"/>
  <c r="T1105" i="8" s="1"/>
  <c r="P1180" i="8"/>
  <c r="R1180" i="8" s="1"/>
  <c r="T1180" i="8" s="1"/>
  <c r="P693" i="8"/>
  <c r="AC693" i="8" s="1"/>
  <c r="P873" i="8"/>
  <c r="R873" i="8" s="1"/>
  <c r="T873" i="8" s="1"/>
  <c r="P1025" i="8"/>
  <c r="R1025" i="8" s="1"/>
  <c r="T1025" i="8" s="1"/>
  <c r="P1106" i="8"/>
  <c r="R1106" i="8" s="1"/>
  <c r="T1106" i="8" s="1"/>
  <c r="W14" i="8"/>
  <c r="P778" i="8"/>
  <c r="R778" i="8" s="1"/>
  <c r="T778" i="8" s="1"/>
  <c r="P1067" i="8"/>
  <c r="R1067" i="8" s="1"/>
  <c r="T1067" i="8" s="1"/>
  <c r="P1109" i="8"/>
  <c r="R1109" i="8" s="1"/>
  <c r="T1109" i="8" s="1"/>
  <c r="P1171" i="8"/>
  <c r="R1171" i="8" s="1"/>
  <c r="T1171" i="8" s="1"/>
  <c r="P239" i="8"/>
  <c r="P938" i="8"/>
  <c r="R938" i="8" s="1"/>
  <c r="T938" i="8" s="1"/>
  <c r="P1065" i="8"/>
  <c r="R1065" i="8" s="1"/>
  <c r="T1065" i="8" s="1"/>
  <c r="P1115" i="8"/>
  <c r="R1115" i="8" s="1"/>
  <c r="T1115" i="8" s="1"/>
  <c r="P1160" i="8"/>
  <c r="R1160" i="8" s="1"/>
  <c r="T1160" i="8" s="1"/>
  <c r="W10" i="8"/>
  <c r="P750" i="8"/>
  <c r="R750" i="8" s="1"/>
  <c r="T750" i="8" s="1"/>
  <c r="P883" i="8"/>
  <c r="R883" i="8" s="1"/>
  <c r="T883" i="8" s="1"/>
  <c r="P1047" i="8"/>
  <c r="R1047" i="8" s="1"/>
  <c r="T1047" i="8" s="1"/>
  <c r="P1096" i="8"/>
  <c r="R1096" i="8" s="1"/>
  <c r="T1096" i="8" s="1"/>
  <c r="P1143" i="8"/>
  <c r="R1143" i="8" s="1"/>
  <c r="T1143" i="8" s="1"/>
  <c r="P726" i="8"/>
  <c r="P766" i="8"/>
  <c r="R766" i="8" s="1"/>
  <c r="T766" i="8" s="1"/>
  <c r="P973" i="8"/>
  <c r="R973" i="8" s="1"/>
  <c r="T973" i="8" s="1"/>
  <c r="P1063" i="8"/>
  <c r="R1063" i="8" s="1"/>
  <c r="T1063" i="8" s="1"/>
  <c r="P1133" i="8"/>
  <c r="R1133" i="8" s="1"/>
  <c r="T1133" i="8" s="1"/>
  <c r="P877" i="8"/>
  <c r="R877" i="8" s="1"/>
  <c r="T877" i="8" s="1"/>
  <c r="P122" i="8"/>
  <c r="R122" i="8" s="1"/>
  <c r="T122" i="8" s="1"/>
  <c r="P730" i="8"/>
  <c r="AC730" i="8" s="1"/>
  <c r="P1165" i="8"/>
  <c r="R1165" i="8" s="1"/>
  <c r="T1165" i="8" s="1"/>
  <c r="P718" i="8"/>
  <c r="AC718" i="8" s="1"/>
  <c r="P995" i="8"/>
  <c r="R995" i="8" s="1"/>
  <c r="T995" i="8" s="1"/>
  <c r="P1170" i="8"/>
  <c r="R1170" i="8" s="1"/>
  <c r="T1170" i="8" s="1"/>
  <c r="P1078" i="8"/>
  <c r="R1078" i="8" s="1"/>
  <c r="T1078" i="8" s="1"/>
  <c r="P52" i="8"/>
  <c r="P741" i="8"/>
  <c r="R741" i="8" s="1"/>
  <c r="T741" i="8" s="1"/>
  <c r="P854" i="8"/>
  <c r="R854" i="8" s="1"/>
  <c r="T854" i="8" s="1"/>
  <c r="P38" i="8"/>
  <c r="P686" i="8"/>
  <c r="AC686" i="8" s="1"/>
  <c r="P972" i="8"/>
  <c r="R972" i="8" s="1"/>
  <c r="T972" i="8" s="1"/>
  <c r="P655" i="8"/>
  <c r="P400" i="8"/>
  <c r="P779" i="8"/>
  <c r="R779" i="8" s="1"/>
  <c r="T779" i="8" s="1"/>
  <c r="P876" i="8"/>
  <c r="R876" i="8" s="1"/>
  <c r="T876" i="8" s="1"/>
  <c r="P164" i="8"/>
  <c r="P1149" i="8"/>
  <c r="R1149" i="8" s="1"/>
  <c r="T1149" i="8" s="1"/>
  <c r="P627" i="8"/>
  <c r="P344" i="8"/>
  <c r="P769" i="8"/>
  <c r="R769" i="8" s="1"/>
  <c r="T769" i="8" s="1"/>
  <c r="P882" i="8"/>
  <c r="R882" i="8" s="1"/>
  <c r="T882" i="8" s="1"/>
  <c r="P46" i="8"/>
  <c r="P694" i="8"/>
  <c r="AC694" i="8" s="1"/>
  <c r="P1019" i="8"/>
  <c r="R1019" i="8" s="1"/>
  <c r="T1019" i="8" s="1"/>
  <c r="P325" i="8"/>
  <c r="R325" i="8" s="1"/>
  <c r="T325" i="8" s="1"/>
  <c r="P260" i="8"/>
  <c r="P161" i="8"/>
  <c r="P252" i="8"/>
  <c r="P109" i="8"/>
  <c r="R109" i="8" s="1"/>
  <c r="T109" i="8" s="1"/>
  <c r="P83" i="8"/>
  <c r="P69" i="8"/>
  <c r="R69" i="8" s="1"/>
  <c r="T69" i="8" s="1"/>
  <c r="P135" i="8"/>
  <c r="R135" i="8" s="1"/>
  <c r="T135" i="8" s="1"/>
  <c r="P463" i="8"/>
  <c r="AC463" i="8" s="1"/>
  <c r="P1186" i="8"/>
  <c r="R1186" i="8" s="1"/>
  <c r="T1186" i="8" s="1"/>
  <c r="P407" i="8"/>
  <c r="P1069" i="8"/>
  <c r="R1069" i="8" s="1"/>
  <c r="T1069" i="8" s="1"/>
  <c r="P702" i="8"/>
  <c r="AC702" i="8" s="1"/>
  <c r="P889" i="8"/>
  <c r="R889" i="8" s="1"/>
  <c r="T889" i="8" s="1"/>
  <c r="P1072" i="8"/>
  <c r="R1072" i="8" s="1"/>
  <c r="T1072" i="8" s="1"/>
  <c r="P1167" i="8"/>
  <c r="P1038" i="8"/>
  <c r="R1038" i="8" s="1"/>
  <c r="T1038" i="8" s="1"/>
  <c r="P1135" i="8"/>
  <c r="R1135" i="8" s="1"/>
  <c r="T1135" i="8" s="1"/>
  <c r="P374" i="8"/>
  <c r="P1026" i="8"/>
  <c r="R1026" i="8" s="1"/>
  <c r="T1026" i="8" s="1"/>
  <c r="P1121" i="8"/>
  <c r="R1121" i="8" s="1"/>
  <c r="T1121" i="8" s="1"/>
  <c r="P1006" i="8"/>
  <c r="P827" i="8"/>
  <c r="R827" i="8" s="1"/>
  <c r="T827" i="8" s="1"/>
  <c r="P1060" i="8"/>
  <c r="R1060" i="8" s="1"/>
  <c r="T1060" i="8" s="1"/>
  <c r="P1122" i="8"/>
  <c r="R1122" i="8" s="1"/>
  <c r="T1122" i="8" s="1"/>
  <c r="P1029" i="8"/>
  <c r="P786" i="8"/>
  <c r="R786" i="8" s="1"/>
  <c r="T786" i="8" s="1"/>
  <c r="P1034" i="8"/>
  <c r="R1034" i="8" s="1"/>
  <c r="T1034" i="8" s="1"/>
  <c r="P1119" i="8"/>
  <c r="R1119" i="8" s="1"/>
  <c r="T1119" i="8" s="1"/>
  <c r="W20" i="8"/>
  <c r="P1070" i="8"/>
  <c r="R1070" i="8" s="1"/>
  <c r="T1070" i="8" s="1"/>
  <c r="P1045" i="8"/>
  <c r="R1045" i="8" s="1"/>
  <c r="T1045" i="8" s="1"/>
  <c r="P441" i="8"/>
  <c r="R441" i="8" s="1"/>
  <c r="T441" i="8" s="1"/>
  <c r="P758" i="8"/>
  <c r="R758" i="8" s="1"/>
  <c r="T758" i="8" s="1"/>
  <c r="P1108" i="8"/>
  <c r="R1108" i="8" s="1"/>
  <c r="T1108" i="8" s="1"/>
  <c r="P1098" i="8"/>
  <c r="R1098" i="8" s="1"/>
  <c r="T1098" i="8" s="1"/>
  <c r="P1027" i="8"/>
  <c r="R1027" i="8" s="1"/>
  <c r="T1027" i="8" s="1"/>
  <c r="P1041" i="8"/>
  <c r="R1041" i="8" s="1"/>
  <c r="T1041" i="8" s="1"/>
  <c r="P272" i="8"/>
  <c r="R272" i="8" s="1"/>
  <c r="T272" i="8" s="1"/>
  <c r="P307" i="8"/>
  <c r="P822" i="8"/>
  <c r="R822" i="8" s="1"/>
  <c r="T822" i="8" s="1"/>
  <c r="P157" i="8"/>
  <c r="P1010" i="8"/>
  <c r="R1010" i="8" s="1"/>
  <c r="T1010" i="8" s="1"/>
  <c r="P376" i="8"/>
  <c r="P680" i="8"/>
  <c r="R680" i="8" s="1"/>
  <c r="T680" i="8" s="1"/>
  <c r="P828" i="8"/>
  <c r="R828" i="8" s="1"/>
  <c r="T828" i="8" s="1"/>
  <c r="P42" i="8"/>
  <c r="AC42" i="8" s="1"/>
  <c r="P990" i="8"/>
  <c r="R990" i="8" s="1"/>
  <c r="T990" i="8" s="1"/>
  <c r="P60" i="8"/>
  <c r="AC60" i="8" s="1"/>
  <c r="P737" i="8"/>
  <c r="R737" i="8" s="1"/>
  <c r="T737" i="8" s="1"/>
  <c r="P289" i="8"/>
  <c r="P923" i="8"/>
  <c r="R923" i="8" s="1"/>
  <c r="T923" i="8" s="1"/>
  <c r="P235" i="8"/>
  <c r="AC235" i="8" s="1"/>
  <c r="P203" i="8"/>
  <c r="P781" i="8"/>
  <c r="R781" i="8" s="1"/>
  <c r="T781" i="8" s="1"/>
  <c r="P878" i="8"/>
  <c r="R878" i="8" s="1"/>
  <c r="T878" i="8" s="1"/>
  <c r="P54" i="8"/>
  <c r="AC54" i="8" s="1"/>
  <c r="P1012" i="8"/>
  <c r="R1012" i="8" s="1"/>
  <c r="T1012" i="8" s="1"/>
  <c r="P241" i="8"/>
  <c r="P162" i="8"/>
  <c r="P720" i="8"/>
  <c r="AC720" i="8" s="1"/>
  <c r="P918" i="8"/>
  <c r="R918" i="8" s="1"/>
  <c r="T918" i="8" s="1"/>
  <c r="P327" i="8"/>
  <c r="R327" i="8" s="1"/>
  <c r="T327" i="8" s="1"/>
  <c r="P974" i="8"/>
  <c r="R974" i="8" s="1"/>
  <c r="T974" i="8" s="1"/>
  <c r="P515" i="8"/>
  <c r="AC515" i="8" s="1"/>
  <c r="P329" i="8"/>
  <c r="P259" i="8"/>
  <c r="AC259" i="8" s="1"/>
  <c r="P155" i="8"/>
  <c r="P199" i="8"/>
  <c r="R199" i="8" s="1"/>
  <c r="T199" i="8" s="1"/>
  <c r="P101" i="8"/>
  <c r="P462" i="8"/>
  <c r="AC462" i="8" s="1"/>
  <c r="P460" i="8"/>
  <c r="P112" i="8"/>
  <c r="R112" i="8" s="1"/>
  <c r="T112" i="8" s="1"/>
  <c r="P470" i="8"/>
  <c r="P81" i="8"/>
  <c r="P681" i="8"/>
  <c r="P1111" i="8"/>
  <c r="R1111" i="8" s="1"/>
  <c r="T1111" i="8" s="1"/>
  <c r="P29" i="8"/>
  <c r="P927" i="8"/>
  <c r="R927" i="8" s="1"/>
  <c r="T927" i="8" s="1"/>
  <c r="P1184" i="8"/>
  <c r="P1075" i="8"/>
  <c r="R1075" i="8" s="1"/>
  <c r="T1075" i="8" s="1"/>
  <c r="P1142" i="8"/>
  <c r="R1142" i="8" s="1"/>
  <c r="T1142" i="8" s="1"/>
  <c r="P629" i="8"/>
  <c r="P1057" i="8"/>
  <c r="R1057" i="8" s="1"/>
  <c r="T1057" i="8" s="1"/>
  <c r="P698" i="8"/>
  <c r="R698" i="8" s="1"/>
  <c r="T698" i="8" s="1"/>
  <c r="P841" i="8"/>
  <c r="R841" i="8" s="1"/>
  <c r="T841" i="8" s="1"/>
  <c r="P1130" i="8"/>
  <c r="R1130" i="8" s="1"/>
  <c r="T1130" i="8" s="1"/>
  <c r="P45" i="8"/>
  <c r="R45" i="8" s="1"/>
  <c r="T45" i="8" s="1"/>
  <c r="P1042" i="8"/>
  <c r="R1042" i="8" s="1"/>
  <c r="T1042" i="8" s="1"/>
  <c r="P1146" i="8"/>
  <c r="R1146" i="8" s="1"/>
  <c r="T1146" i="8" s="1"/>
  <c r="W24" i="8"/>
  <c r="P1151" i="8"/>
  <c r="R1151" i="8" s="1"/>
  <c r="T1151" i="8" s="1"/>
  <c r="P1094" i="8"/>
  <c r="R1094" i="8" s="1"/>
  <c r="T1094" i="8" s="1"/>
  <c r="P738" i="8"/>
  <c r="R738" i="8" s="1"/>
  <c r="T738" i="8" s="1"/>
  <c r="P802" i="8"/>
  <c r="R802" i="8" s="1"/>
  <c r="T802" i="8" s="1"/>
  <c r="P216" i="8"/>
  <c r="P1132" i="8"/>
  <c r="R1132" i="8" s="1"/>
  <c r="T1132" i="8" s="1"/>
  <c r="P1066" i="8"/>
  <c r="R1066" i="8" s="1"/>
  <c r="T1066" i="8" s="1"/>
  <c r="P1090" i="8"/>
  <c r="R1090" i="8" s="1"/>
  <c r="T1090" i="8" s="1"/>
  <c r="P372" i="8"/>
  <c r="P391" i="8"/>
  <c r="P870" i="8"/>
  <c r="R870" i="8" s="1"/>
  <c r="T870" i="8" s="1"/>
  <c r="P205" i="8"/>
  <c r="R205" i="8" s="1"/>
  <c r="T205" i="8" s="1"/>
  <c r="P994" i="8"/>
  <c r="R994" i="8" s="1"/>
  <c r="T994" i="8" s="1"/>
  <c r="P687" i="8"/>
  <c r="R687" i="8" s="1"/>
  <c r="T687" i="8" s="1"/>
  <c r="P696" i="8"/>
  <c r="P844" i="8"/>
  <c r="R844" i="8" s="1"/>
  <c r="T844" i="8" s="1"/>
  <c r="P209" i="8"/>
  <c r="P986" i="8"/>
  <c r="R986" i="8" s="1"/>
  <c r="T986" i="8" s="1"/>
  <c r="P133" i="8"/>
  <c r="P916" i="8"/>
  <c r="R916" i="8" s="1"/>
  <c r="T916" i="8" s="1"/>
  <c r="P384" i="8"/>
  <c r="P1002" i="8"/>
  <c r="R1002" i="8" s="1"/>
  <c r="T1002" i="8" s="1"/>
  <c r="P306" i="8"/>
  <c r="P273" i="8"/>
  <c r="P896" i="8"/>
  <c r="R896" i="8" s="1"/>
  <c r="T896" i="8" s="1"/>
  <c r="P127" i="8"/>
  <c r="AC127" i="8" s="1"/>
  <c r="P1008" i="8"/>
  <c r="R1008" i="8" s="1"/>
  <c r="T1008" i="8" s="1"/>
  <c r="P314" i="8"/>
  <c r="AC314" i="8" s="1"/>
  <c r="P207" i="8"/>
  <c r="P739" i="8"/>
  <c r="R739" i="8" s="1"/>
  <c r="T739" i="8" s="1"/>
  <c r="P836" i="8"/>
  <c r="R836" i="8" s="1"/>
  <c r="T836" i="8" s="1"/>
  <c r="P934" i="8"/>
  <c r="R934" i="8" s="1"/>
  <c r="T934" i="8" s="1"/>
  <c r="P409" i="8"/>
  <c r="P970" i="8"/>
  <c r="R970" i="8" s="1"/>
  <c r="T970" i="8" s="1"/>
  <c r="P44" i="8"/>
  <c r="P692" i="8"/>
  <c r="R692" i="8" s="1"/>
  <c r="T692" i="8" s="1"/>
  <c r="P793" i="8"/>
  <c r="R793" i="8" s="1"/>
  <c r="T793" i="8" s="1"/>
  <c r="P892" i="8"/>
  <c r="R892" i="8" s="1"/>
  <c r="T892" i="8" s="1"/>
  <c r="P143" i="8"/>
  <c r="P1000" i="8"/>
  <c r="R1000" i="8" s="1"/>
  <c r="T1000" i="8" s="1"/>
  <c r="P939" i="8"/>
  <c r="R939" i="8" s="1"/>
  <c r="T939" i="8" s="1"/>
  <c r="W6" i="8"/>
  <c r="P832" i="8"/>
  <c r="R832" i="8" s="1"/>
  <c r="T832" i="8" s="1"/>
  <c r="P23" i="8"/>
  <c r="R23" i="8" s="1"/>
  <c r="T23" i="8" s="1"/>
  <c r="P856" i="8"/>
  <c r="R856" i="8" s="1"/>
  <c r="T856" i="8" s="1"/>
  <c r="P55" i="8"/>
  <c r="AC55" i="8" s="1"/>
  <c r="P815" i="8"/>
  <c r="R815" i="8" s="1"/>
  <c r="T815" i="8" s="1"/>
  <c r="W3" i="8"/>
  <c r="P775" i="8"/>
  <c r="R775" i="8" s="1"/>
  <c r="T775" i="8" s="1"/>
  <c r="P514" i="8"/>
  <c r="R514" i="8" s="1"/>
  <c r="T514" i="8" s="1"/>
  <c r="P301" i="8"/>
  <c r="R301" i="8" s="1"/>
  <c r="T301" i="8" s="1"/>
  <c r="P188" i="8"/>
  <c r="R188" i="8" s="1"/>
  <c r="T188" i="8" s="1"/>
  <c r="P136" i="8"/>
  <c r="R136" i="8" s="1"/>
  <c r="T136" i="8" s="1"/>
  <c r="P287" i="8"/>
  <c r="R287" i="8" s="1"/>
  <c r="T287" i="8" s="1"/>
  <c r="P91" i="8"/>
  <c r="P406" i="8"/>
  <c r="P468" i="8"/>
  <c r="P469" i="8"/>
  <c r="P1191" i="8"/>
  <c r="R1191" i="8" s="1"/>
  <c r="T1191" i="8" s="1"/>
  <c r="P808" i="8"/>
  <c r="R808" i="8" s="1"/>
  <c r="T808" i="8" s="1"/>
  <c r="P762" i="8"/>
  <c r="R762" i="8" s="1"/>
  <c r="T762" i="8" s="1"/>
  <c r="P979" i="8"/>
  <c r="R979" i="8" s="1"/>
  <c r="T979" i="8" s="1"/>
  <c r="P212" i="8"/>
  <c r="P1089" i="8"/>
  <c r="R1089" i="8" s="1"/>
  <c r="T1089" i="8" s="1"/>
  <c r="P1178" i="8"/>
  <c r="R1178" i="8" s="1"/>
  <c r="T1178" i="8" s="1"/>
  <c r="P754" i="8"/>
  <c r="R754" i="8" s="1"/>
  <c r="T754" i="8" s="1"/>
  <c r="P1087" i="8"/>
  <c r="R1087" i="8" s="1"/>
  <c r="T1087" i="8" s="1"/>
  <c r="P1148" i="8"/>
  <c r="R1148" i="8" s="1"/>
  <c r="T1148" i="8" s="1"/>
  <c r="P177" i="8"/>
  <c r="R177" i="8" s="1"/>
  <c r="T177" i="8" s="1"/>
  <c r="P907" i="8"/>
  <c r="R907" i="8" s="1"/>
  <c r="T907" i="8" s="1"/>
  <c r="P1155" i="8"/>
  <c r="R1155" i="8" s="1"/>
  <c r="T1155" i="8" s="1"/>
  <c r="P181" i="8"/>
  <c r="P1071" i="8"/>
  <c r="R1071" i="8" s="1"/>
  <c r="T1071" i="8" s="1"/>
  <c r="P1182" i="8"/>
  <c r="P395" i="8"/>
  <c r="R395" i="8" s="1"/>
  <c r="T395" i="8" s="1"/>
  <c r="P1128" i="8"/>
  <c r="R1128" i="8" s="1"/>
  <c r="T1128" i="8" s="1"/>
  <c r="P867" i="8"/>
  <c r="R867" i="8" s="1"/>
  <c r="T867" i="8" s="1"/>
  <c r="P1157" i="8"/>
  <c r="R1157" i="8" s="1"/>
  <c r="T1157" i="8" s="1"/>
  <c r="P41" i="8"/>
  <c r="P1124" i="8"/>
  <c r="R1124" i="8" s="1"/>
  <c r="T1124" i="8" s="1"/>
  <c r="P651" i="8"/>
  <c r="AC651" i="8" s="1"/>
  <c r="P757" i="8"/>
  <c r="R757" i="8" s="1"/>
  <c r="T757" i="8" s="1"/>
  <c r="P904" i="8"/>
  <c r="R904" i="8" s="1"/>
  <c r="T904" i="8" s="1"/>
  <c r="P375" i="8"/>
  <c r="R375" i="8" s="1"/>
  <c r="T375" i="8" s="1"/>
  <c r="P56" i="8"/>
  <c r="AC56" i="8" s="1"/>
  <c r="P728" i="8"/>
  <c r="P894" i="8"/>
  <c r="R894" i="8" s="1"/>
  <c r="T894" i="8" s="1"/>
  <c r="P379" i="8"/>
  <c r="P210" i="8"/>
  <c r="P416" i="8"/>
  <c r="P801" i="8"/>
  <c r="R801" i="8" s="1"/>
  <c r="T801" i="8" s="1"/>
  <c r="P932" i="8"/>
  <c r="R932" i="8" s="1"/>
  <c r="T932" i="8" s="1"/>
  <c r="P24" i="8"/>
  <c r="AC24" i="8" s="1"/>
  <c r="P968" i="8"/>
  <c r="R968" i="8" s="1"/>
  <c r="T968" i="8" s="1"/>
  <c r="P635" i="8"/>
  <c r="AC635" i="8" s="1"/>
  <c r="P434" i="8"/>
  <c r="P813" i="8"/>
  <c r="R813" i="8" s="1"/>
  <c r="T813" i="8" s="1"/>
  <c r="P912" i="8"/>
  <c r="R912" i="8" s="1"/>
  <c r="T912" i="8" s="1"/>
  <c r="P240" i="8"/>
  <c r="AC240" i="8" s="1"/>
  <c r="P996" i="8"/>
  <c r="R996" i="8" s="1"/>
  <c r="T996" i="8" s="1"/>
  <c r="P639" i="8"/>
  <c r="AC639" i="8" s="1"/>
  <c r="P377" i="8"/>
  <c r="P26" i="8"/>
  <c r="AC26" i="8" s="1"/>
  <c r="P674" i="8"/>
  <c r="P258" i="8"/>
  <c r="P499" i="8"/>
  <c r="P292" i="8"/>
  <c r="R292" i="8" s="1"/>
  <c r="T292" i="8" s="1"/>
  <c r="P182" i="8"/>
  <c r="P265" i="8"/>
  <c r="R265" i="8" s="1"/>
  <c r="T265" i="8" s="1"/>
  <c r="P73" i="8"/>
  <c r="R73" i="8" s="1"/>
  <c r="T73" i="8" s="1"/>
  <c r="P461" i="8"/>
  <c r="R461" i="8" s="1"/>
  <c r="T461" i="8" s="1"/>
  <c r="P381" i="8"/>
  <c r="P89" i="8"/>
  <c r="P454" i="8"/>
  <c r="P1189" i="8"/>
  <c r="R1189" i="8" s="1"/>
  <c r="T1189" i="8" s="1"/>
  <c r="P363" i="8"/>
  <c r="P954" i="8"/>
  <c r="R954" i="8" s="1"/>
  <c r="T954" i="8" s="1"/>
  <c r="P1156" i="8"/>
  <c r="R1156" i="8" s="1"/>
  <c r="T1156" i="8" s="1"/>
  <c r="P814" i="8"/>
  <c r="R814" i="8" s="1"/>
  <c r="T814" i="8" s="1"/>
  <c r="P1035" i="8"/>
  <c r="R1035" i="8" s="1"/>
  <c r="T1035" i="8" s="1"/>
  <c r="P1139" i="8"/>
  <c r="R1139" i="8" s="1"/>
  <c r="T1139" i="8" s="1"/>
  <c r="P863" i="8"/>
  <c r="R863" i="8" s="1"/>
  <c r="T863" i="8" s="1"/>
  <c r="W18" i="8"/>
  <c r="P960" i="8"/>
  <c r="R960" i="8" s="1"/>
  <c r="T960" i="8" s="1"/>
  <c r="P1176" i="8"/>
  <c r="R1176" i="8" s="1"/>
  <c r="T1176" i="8" s="1"/>
  <c r="P673" i="8"/>
  <c r="P935" i="8"/>
  <c r="R935" i="8" s="1"/>
  <c r="T935" i="8" s="1"/>
  <c r="P1179" i="8"/>
  <c r="R1179" i="8" s="1"/>
  <c r="T1179" i="8" s="1"/>
  <c r="P383" i="8"/>
  <c r="P1091" i="8"/>
  <c r="R1091" i="8" s="1"/>
  <c r="T1091" i="8" s="1"/>
  <c r="P1166" i="8"/>
  <c r="R1166" i="8" s="1"/>
  <c r="T1166" i="8" s="1"/>
  <c r="P1015" i="8"/>
  <c r="R1015" i="8" s="1"/>
  <c r="T1015" i="8" s="1"/>
  <c r="P1177" i="8"/>
  <c r="R1177" i="8" s="1"/>
  <c r="T1177" i="8" s="1"/>
  <c r="W9" i="8"/>
  <c r="P931" i="8"/>
  <c r="R931" i="8" s="1"/>
  <c r="T931" i="8" s="1"/>
  <c r="P21" i="8"/>
  <c r="P857" i="8"/>
  <c r="R857" i="8" s="1"/>
  <c r="T857" i="8" s="1"/>
  <c r="P1172" i="8"/>
  <c r="R1172" i="8" s="1"/>
  <c r="T1172" i="8" s="1"/>
  <c r="P125" i="8"/>
  <c r="R125" i="8" s="1"/>
  <c r="T125" i="8" s="1"/>
  <c r="P920" i="8"/>
  <c r="R920" i="8" s="1"/>
  <c r="T920" i="8" s="1"/>
  <c r="P637" i="8"/>
  <c r="AC637" i="8" s="1"/>
  <c r="D16" i="8"/>
  <c r="D19" i="8" s="1"/>
  <c r="P186" i="8"/>
  <c r="P926" i="8"/>
  <c r="R926" i="8" s="1"/>
  <c r="T926" i="8" s="1"/>
  <c r="P658" i="8"/>
  <c r="P659" i="8"/>
  <c r="R659" i="8" s="1"/>
  <c r="T659" i="8" s="1"/>
  <c r="P684" i="8"/>
  <c r="R684" i="8" s="1"/>
  <c r="T684" i="8" s="1"/>
  <c r="P834" i="8"/>
  <c r="R834" i="8" s="1"/>
  <c r="T834" i="8" s="1"/>
  <c r="P116" i="8"/>
  <c r="AC116" i="8" s="1"/>
  <c r="P90" i="8"/>
  <c r="P1023" i="8"/>
  <c r="P699" i="8"/>
  <c r="P668" i="8"/>
  <c r="P945" i="8"/>
  <c r="R945" i="8" s="1"/>
  <c r="T945" i="8" s="1"/>
  <c r="P397" i="8"/>
  <c r="R397" i="8" s="1"/>
  <c r="T397" i="8" s="1"/>
  <c r="P988" i="8"/>
  <c r="R988" i="8" s="1"/>
  <c r="T988" i="8" s="1"/>
  <c r="P703" i="8"/>
  <c r="R703" i="8" s="1"/>
  <c r="T703" i="8" s="1"/>
  <c r="P648" i="8"/>
  <c r="P787" i="8"/>
  <c r="R787" i="8" s="1"/>
  <c r="T787" i="8" s="1"/>
  <c r="P868" i="8"/>
  <c r="R868" i="8" s="1"/>
  <c r="T868" i="8" s="1"/>
  <c r="P131" i="8"/>
  <c r="P792" i="8"/>
  <c r="R792" i="8" s="1"/>
  <c r="T792" i="8" s="1"/>
  <c r="P411" i="8"/>
  <c r="AC411" i="8" s="1"/>
  <c r="P284" i="8"/>
  <c r="AC284" i="8" s="1"/>
  <c r="P941" i="8"/>
  <c r="R941" i="8" s="1"/>
  <c r="T941" i="8" s="1"/>
  <c r="P421" i="8"/>
  <c r="P300" i="8"/>
  <c r="P70" i="8"/>
  <c r="P351" i="8"/>
  <c r="P36" i="8"/>
  <c r="AC36" i="8" s="1"/>
  <c r="P647" i="8"/>
  <c r="R647" i="8" s="1"/>
  <c r="T647" i="8" s="1"/>
  <c r="P650" i="8"/>
  <c r="AC650" i="8" s="1"/>
  <c r="P663" i="8"/>
  <c r="AC663" i="8" s="1"/>
  <c r="P234" i="8"/>
  <c r="P176" i="8"/>
  <c r="P271" i="8"/>
  <c r="P295" i="8"/>
  <c r="P962" i="8"/>
  <c r="R962" i="8" s="1"/>
  <c r="T962" i="8" s="1"/>
  <c r="P388" i="8"/>
  <c r="P1018" i="8"/>
  <c r="R1018" i="8" s="1"/>
  <c r="T1018" i="8" s="1"/>
  <c r="P756" i="8"/>
  <c r="R756" i="8" s="1"/>
  <c r="T756" i="8" s="1"/>
  <c r="P796" i="8"/>
  <c r="R796" i="8" s="1"/>
  <c r="T796" i="8" s="1"/>
  <c r="P977" i="8"/>
  <c r="R977" i="8" s="1"/>
  <c r="T977" i="8" s="1"/>
  <c r="P800" i="8"/>
  <c r="R800" i="8" s="1"/>
  <c r="T800" i="8" s="1"/>
  <c r="P764" i="8"/>
  <c r="R764" i="8" s="1"/>
  <c r="T764" i="8" s="1"/>
  <c r="P665" i="8"/>
  <c r="R665" i="8" s="1"/>
  <c r="T665" i="8" s="1"/>
  <c r="P890" i="8"/>
  <c r="R890" i="8" s="1"/>
  <c r="T890" i="8" s="1"/>
  <c r="P385" i="8"/>
  <c r="R385" i="8" s="1"/>
  <c r="T385" i="8" s="1"/>
  <c r="P369" i="8"/>
  <c r="R369" i="8" s="1"/>
  <c r="T369" i="8" s="1"/>
  <c r="P984" i="8"/>
  <c r="R984" i="8" s="1"/>
  <c r="T984" i="8" s="1"/>
  <c r="P640" i="8"/>
  <c r="P682" i="8"/>
  <c r="P264" i="8"/>
  <c r="P791" i="8"/>
  <c r="R791" i="8" s="1"/>
  <c r="T791" i="8" s="1"/>
  <c r="P32" i="8"/>
  <c r="AC32" i="8" s="1"/>
  <c r="P872" i="8"/>
  <c r="R872" i="8" s="1"/>
  <c r="T872" i="8" s="1"/>
  <c r="P31" i="8"/>
  <c r="AC31" i="8" s="1"/>
  <c r="P422" i="8"/>
  <c r="P62" i="8"/>
  <c r="P858" i="8"/>
  <c r="R858" i="8" s="1"/>
  <c r="T858" i="8" s="1"/>
  <c r="P724" i="8"/>
  <c r="P707" i="8"/>
  <c r="AC707" i="8" s="1"/>
  <c r="P642" i="8"/>
  <c r="AC642" i="8" s="1"/>
  <c r="P278" i="8"/>
  <c r="P373" i="8"/>
  <c r="AC373" i="8" s="1"/>
  <c r="P998" i="8"/>
  <c r="R998" i="8" s="1"/>
  <c r="T998" i="8" s="1"/>
  <c r="P191" i="8"/>
  <c r="P281" i="8"/>
  <c r="P712" i="8"/>
  <c r="P976" i="8"/>
  <c r="R976" i="8" s="1"/>
  <c r="T976" i="8" s="1"/>
  <c r="P888" i="8"/>
  <c r="R888" i="8" s="1"/>
  <c r="T888" i="8" s="1"/>
  <c r="P429" i="8"/>
  <c r="AC429" i="8" s="1"/>
  <c r="P1088" i="8"/>
  <c r="R1088" i="8" s="1"/>
  <c r="T1088" i="8" s="1"/>
  <c r="P782" i="8"/>
  <c r="R782" i="8" s="1"/>
  <c r="T782" i="8" s="1"/>
  <c r="W21" i="8"/>
  <c r="P1152" i="8"/>
  <c r="R1152" i="8" s="1"/>
  <c r="T1152" i="8" s="1"/>
  <c r="P831" i="8"/>
  <c r="R831" i="8" s="1"/>
  <c r="T831" i="8" s="1"/>
  <c r="P1136" i="8"/>
  <c r="R1136" i="8" s="1"/>
  <c r="T1136" i="8" s="1"/>
  <c r="P1127" i="8"/>
  <c r="R1127" i="8" s="1"/>
  <c r="T1127" i="8" s="1"/>
  <c r="P744" i="8"/>
  <c r="R744" i="8" s="1"/>
  <c r="T744" i="8" s="1"/>
  <c r="P1114" i="8"/>
  <c r="R1114" i="8" s="1"/>
  <c r="T1114" i="8" s="1"/>
  <c r="P347" i="8"/>
  <c r="P746" i="8"/>
  <c r="R746" i="8" s="1"/>
  <c r="T746" i="8" s="1"/>
  <c r="P465" i="8"/>
  <c r="P453" i="8"/>
  <c r="P225" i="8"/>
  <c r="R225" i="8" s="1"/>
  <c r="T225" i="8" s="1"/>
  <c r="P107" i="8"/>
  <c r="AC107" i="8" s="1"/>
  <c r="P332" i="8"/>
  <c r="AC332" i="8" s="1"/>
  <c r="P752" i="8"/>
  <c r="R752" i="8" s="1"/>
  <c r="T752" i="8" s="1"/>
  <c r="P887" i="8"/>
  <c r="R887" i="8" s="1"/>
  <c r="T887" i="8" s="1"/>
  <c r="P1013" i="8"/>
  <c r="R1013" i="8" s="1"/>
  <c r="T1013" i="8" s="1"/>
  <c r="P633" i="8"/>
  <c r="P865" i="8"/>
  <c r="R865" i="8" s="1"/>
  <c r="T865" i="8" s="1"/>
  <c r="P697" i="8"/>
  <c r="R697" i="8" s="1"/>
  <c r="T697" i="8" s="1"/>
  <c r="P971" i="8"/>
  <c r="R971" i="8" s="1"/>
  <c r="T971" i="8" s="1"/>
  <c r="P881" i="8"/>
  <c r="R881" i="8" s="1"/>
  <c r="T881" i="8" s="1"/>
  <c r="P816" i="8"/>
  <c r="R816" i="8" s="1"/>
  <c r="T816" i="8" s="1"/>
  <c r="P664" i="8"/>
  <c r="P35" i="8"/>
  <c r="P66" i="8"/>
  <c r="R66" i="8" s="1"/>
  <c r="T66" i="8" s="1"/>
  <c r="P1016" i="8"/>
  <c r="R1016" i="8" s="1"/>
  <c r="T1016" i="8" s="1"/>
  <c r="P198" i="8"/>
  <c r="P34" i="8"/>
  <c r="R34" i="8" s="1"/>
  <c r="T34" i="8" s="1"/>
  <c r="W4" i="8"/>
  <c r="P425" i="8"/>
  <c r="P201" i="8"/>
  <c r="P980" i="8"/>
  <c r="R980" i="8" s="1"/>
  <c r="T980" i="8" s="1"/>
  <c r="P807" i="8"/>
  <c r="R807" i="8" s="1"/>
  <c r="T807" i="8" s="1"/>
  <c r="P428" i="8"/>
  <c r="P30" i="8"/>
  <c r="R30" i="8" s="1"/>
  <c r="T30" i="8" s="1"/>
  <c r="P842" i="8"/>
  <c r="R842" i="8" s="1"/>
  <c r="T842" i="8" s="1"/>
  <c r="P708" i="8"/>
  <c r="P675" i="8"/>
  <c r="R675" i="8" s="1"/>
  <c r="T675" i="8" s="1"/>
  <c r="P250" i="8"/>
  <c r="P820" i="8"/>
  <c r="R820" i="8" s="1"/>
  <c r="T820" i="8" s="1"/>
  <c r="P96" i="8"/>
  <c r="P670" i="8"/>
  <c r="R670" i="8" s="1"/>
  <c r="T670" i="8" s="1"/>
  <c r="P862" i="8"/>
  <c r="R862" i="8" s="1"/>
  <c r="T862" i="8" s="1"/>
  <c r="P151" i="8"/>
  <c r="P53" i="8"/>
  <c r="P900" i="8"/>
  <c r="R900" i="8" s="1"/>
  <c r="T900" i="8" s="1"/>
  <c r="P723" i="8"/>
  <c r="P959" i="8"/>
  <c r="R959" i="8" s="1"/>
  <c r="T959" i="8" s="1"/>
  <c r="P656" i="8"/>
  <c r="P1014" i="8"/>
  <c r="R1014" i="8" s="1"/>
  <c r="T1014" i="8" s="1"/>
  <c r="P805" i="8"/>
  <c r="R805" i="8" s="1"/>
  <c r="T805" i="8" s="1"/>
  <c r="P202" i="8"/>
  <c r="R202" i="8" s="1"/>
  <c r="T202" i="8" s="1"/>
  <c r="P905" i="8"/>
  <c r="R905" i="8" s="1"/>
  <c r="T905" i="8" s="1"/>
  <c r="P1074" i="8"/>
  <c r="R1074" i="8" s="1"/>
  <c r="T1074" i="8" s="1"/>
  <c r="P152" i="8"/>
  <c r="P1033" i="8"/>
  <c r="R1033" i="8" s="1"/>
  <c r="T1033" i="8" s="1"/>
  <c r="P1113" i="8"/>
  <c r="R1113" i="8" s="1"/>
  <c r="T1113" i="8" s="1"/>
  <c r="P776" i="8"/>
  <c r="R776" i="8" s="1"/>
  <c r="T776" i="8" s="1"/>
  <c r="P1110" i="8"/>
  <c r="R1110" i="8" s="1"/>
  <c r="T1110" i="8" s="1"/>
  <c r="P770" i="8"/>
  <c r="R770" i="8" s="1"/>
  <c r="T770" i="8" s="1"/>
  <c r="P65" i="8"/>
  <c r="R65" i="8" s="1"/>
  <c r="T65" i="8" s="1"/>
  <c r="P1011" i="8"/>
  <c r="R1011" i="8" s="1"/>
  <c r="T1011" i="8" s="1"/>
  <c r="P1064" i="8"/>
  <c r="R1064" i="8" s="1"/>
  <c r="T1064" i="8" s="1"/>
  <c r="P1032" i="8"/>
  <c r="P200" i="8"/>
  <c r="P456" i="8"/>
  <c r="P364" i="8"/>
  <c r="R364" i="8" s="1"/>
  <c r="T364" i="8" s="1"/>
  <c r="P118" i="8"/>
  <c r="R118" i="8" s="1"/>
  <c r="T118" i="8" s="1"/>
  <c r="P227" i="8"/>
  <c r="P357" i="8"/>
  <c r="R357" i="8" s="1"/>
  <c r="T357" i="8" s="1"/>
  <c r="F46" i="4"/>
  <c r="I46" i="4"/>
  <c r="J46" i="4" s="1"/>
  <c r="F23" i="4"/>
  <c r="H23" i="4" s="1"/>
  <c r="L509" i="11"/>
  <c r="O509" i="11" s="1"/>
  <c r="Q509" i="11" s="1"/>
  <c r="L129" i="11"/>
  <c r="O129" i="11" s="1"/>
  <c r="Q129" i="11" s="1"/>
  <c r="L321" i="11"/>
  <c r="O321" i="11" s="1"/>
  <c r="Q321" i="11" s="1"/>
  <c r="L60" i="11"/>
  <c r="L553" i="11"/>
  <c r="O553" i="11" s="1"/>
  <c r="Q553" i="11" s="1"/>
  <c r="L600" i="11"/>
  <c r="O600" i="11" s="1"/>
  <c r="Q600" i="11" s="1"/>
  <c r="T25" i="7"/>
  <c r="V25" i="7" s="1"/>
  <c r="AB6" i="1"/>
  <c r="P488" i="1"/>
  <c r="R488" i="1" s="1"/>
  <c r="T488" i="1" s="1"/>
  <c r="AB19" i="1"/>
  <c r="P466" i="1"/>
  <c r="R466" i="1" s="1"/>
  <c r="T466" i="1" s="1"/>
  <c r="P58" i="1"/>
  <c r="R58" i="1" s="1"/>
  <c r="T58" i="1" s="1"/>
  <c r="P569" i="1"/>
  <c r="R569" i="1" s="1"/>
  <c r="T569" i="1" s="1"/>
  <c r="P542" i="1"/>
  <c r="V542" i="1" s="1"/>
  <c r="P808" i="1"/>
  <c r="R808" i="1" s="1"/>
  <c r="T808" i="1" s="1"/>
  <c r="P590" i="1"/>
  <c r="P247" i="1"/>
  <c r="R247" i="1" s="1"/>
  <c r="T247" i="1" s="1"/>
  <c r="P777" i="1"/>
  <c r="R777" i="1" s="1"/>
  <c r="T777" i="1" s="1"/>
  <c r="P632" i="1"/>
  <c r="P615" i="1"/>
  <c r="P100" i="1"/>
  <c r="P271" i="1"/>
  <c r="R271" i="1" s="1"/>
  <c r="T271" i="1" s="1"/>
  <c r="P475" i="1"/>
  <c r="R475" i="1" s="1"/>
  <c r="T475" i="1" s="1"/>
  <c r="P457" i="1"/>
  <c r="R457" i="1" s="1"/>
  <c r="T457" i="1" s="1"/>
  <c r="T95" i="7"/>
  <c r="V95" i="7" s="1"/>
  <c r="R161" i="7"/>
  <c r="T161" i="7"/>
  <c r="V161" i="7" s="1"/>
  <c r="R181" i="7"/>
  <c r="T181" i="7"/>
  <c r="V181" i="7" s="1"/>
  <c r="T65" i="7"/>
  <c r="V65" i="7" s="1"/>
  <c r="T32" i="7"/>
  <c r="V32" i="7" s="1"/>
  <c r="R80" i="7"/>
  <c r="T80" i="7"/>
  <c r="V80" i="7" s="1"/>
  <c r="P303" i="1"/>
  <c r="R303" i="1" s="1"/>
  <c r="T303" i="1" s="1"/>
  <c r="P496" i="8"/>
  <c r="AC496" i="8" s="1"/>
  <c r="P119" i="1"/>
  <c r="R119" i="1" s="1"/>
  <c r="T119" i="1" s="1"/>
  <c r="I35" i="4"/>
  <c r="J35" i="4" s="1"/>
  <c r="P230" i="1"/>
  <c r="R230" i="1" s="1"/>
  <c r="T230" i="1" s="1"/>
  <c r="P234" i="1"/>
  <c r="I23" i="4"/>
  <c r="J23" i="4" s="1"/>
  <c r="R120" i="7"/>
  <c r="T71" i="7"/>
  <c r="V71" i="7" s="1"/>
  <c r="P207" i="1"/>
  <c r="R207" i="1" s="1"/>
  <c r="T207" i="1" s="1"/>
  <c r="P279" i="1"/>
  <c r="R279" i="1" s="1"/>
  <c r="T279" i="1" s="1"/>
  <c r="P145" i="1"/>
  <c r="R145" i="1" s="1"/>
  <c r="T145" i="1" s="1"/>
  <c r="P743" i="1"/>
  <c r="P260" i="1"/>
  <c r="P48" i="1"/>
  <c r="R48" i="1" s="1"/>
  <c r="P261" i="1"/>
  <c r="R261" i="1" s="1"/>
  <c r="T261" i="1" s="1"/>
  <c r="P248" i="1"/>
  <c r="R248" i="1" s="1"/>
  <c r="T248" i="1" s="1"/>
  <c r="P210" i="1"/>
  <c r="P46" i="1"/>
  <c r="R46" i="1" s="1"/>
  <c r="P220" i="1"/>
  <c r="R220" i="1" s="1"/>
  <c r="T220" i="1" s="1"/>
  <c r="P26" i="1"/>
  <c r="R26" i="1" s="1"/>
  <c r="P552" i="1"/>
  <c r="P394" i="1"/>
  <c r="P240" i="1"/>
  <c r="R240" i="1" s="1"/>
  <c r="T240" i="1" s="1"/>
  <c r="P571" i="1"/>
  <c r="R571" i="1" s="1"/>
  <c r="T571" i="1" s="1"/>
  <c r="AB2" i="1"/>
  <c r="P393" i="1"/>
  <c r="R393" i="1" s="1"/>
  <c r="T393" i="1" s="1"/>
  <c r="AB5" i="1"/>
  <c r="AB8" i="1"/>
  <c r="P21" i="1"/>
  <c r="R21" i="1" s="1"/>
  <c r="P523" i="8"/>
  <c r="P534" i="8"/>
  <c r="R534" i="8" s="1"/>
  <c r="T534" i="8" s="1"/>
  <c r="P533" i="8"/>
  <c r="P544" i="8"/>
  <c r="P545" i="8"/>
  <c r="R545" i="8" s="1"/>
  <c r="T545" i="8" s="1"/>
  <c r="P540" i="8"/>
  <c r="P541" i="8"/>
  <c r="P531" i="8"/>
  <c r="AC531" i="8" s="1"/>
  <c r="P524" i="8"/>
  <c r="P538" i="8"/>
  <c r="R538" i="8" s="1"/>
  <c r="T538" i="8" s="1"/>
  <c r="P527" i="8"/>
  <c r="R527" i="8" s="1"/>
  <c r="T527" i="8" s="1"/>
  <c r="P388" i="1"/>
  <c r="R388" i="1" s="1"/>
  <c r="T388" i="1" s="1"/>
  <c r="P547" i="8"/>
  <c r="AC547" i="8" s="1"/>
  <c r="I51" i="4"/>
  <c r="J51" i="4" s="1"/>
  <c r="I44" i="4"/>
  <c r="J44" i="4" s="1"/>
  <c r="P285" i="1"/>
  <c r="P542" i="8"/>
  <c r="P368" i="1"/>
  <c r="R368" i="1" s="1"/>
  <c r="T368" i="1" s="1"/>
  <c r="P213" i="1"/>
  <c r="R213" i="1" s="1"/>
  <c r="T213" i="1" s="1"/>
  <c r="P286" i="1"/>
  <c r="P552" i="8"/>
  <c r="AC552" i="8" s="1"/>
  <c r="P520" i="8"/>
  <c r="P312" i="1"/>
  <c r="R312" i="1" s="1"/>
  <c r="T312" i="1" s="1"/>
  <c r="P517" i="1"/>
  <c r="J36" i="4"/>
  <c r="P338" i="1"/>
  <c r="P528" i="8"/>
  <c r="P262" i="1"/>
  <c r="P563" i="1"/>
  <c r="R563" i="1" s="1"/>
  <c r="T563" i="1" s="1"/>
  <c r="P515" i="1"/>
  <c r="P514" i="1"/>
  <c r="K543" i="8"/>
  <c r="G539" i="8"/>
  <c r="Z539" i="8"/>
  <c r="P539" i="8"/>
  <c r="AC539" i="8" s="1"/>
  <c r="AU539" i="8"/>
  <c r="G546" i="8"/>
  <c r="Z546" i="8"/>
  <c r="P546" i="8"/>
  <c r="AU546" i="8"/>
  <c r="K534" i="8"/>
  <c r="AU547" i="8"/>
  <c r="G544" i="8"/>
  <c r="Z544" i="8"/>
  <c r="G525" i="8"/>
  <c r="Z525" i="8"/>
  <c r="P525" i="8"/>
  <c r="AU525" i="8"/>
  <c r="P543" i="8"/>
  <c r="R543" i="8" s="1"/>
  <c r="T543" i="8" s="1"/>
  <c r="AU543" i="8"/>
  <c r="G542" i="8"/>
  <c r="Z542" i="8"/>
  <c r="K538" i="8"/>
  <c r="AT533" i="8"/>
  <c r="AS533" i="8" s="1"/>
  <c r="AR533" i="8"/>
  <c r="AQ533" i="8" s="1"/>
  <c r="AP533" i="8" s="1"/>
  <c r="AO533" i="8" s="1"/>
  <c r="AN533" i="8" s="1"/>
  <c r="AM533" i="8" s="1"/>
  <c r="AL533" i="8"/>
  <c r="AJ533" i="8" s="1"/>
  <c r="G529" i="8"/>
  <c r="Z529" i="8"/>
  <c r="AU529" i="8"/>
  <c r="P529" i="8"/>
  <c r="Z543" i="8"/>
  <c r="AU542" i="8"/>
  <c r="AT541" i="8"/>
  <c r="P536" i="8"/>
  <c r="AC536" i="8" s="1"/>
  <c r="G536" i="8"/>
  <c r="AU536" i="8"/>
  <c r="Z536" i="8"/>
  <c r="AN540" i="8"/>
  <c r="AM540" i="8" s="1"/>
  <c r="AL540" i="8" s="1"/>
  <c r="AJ540" i="8" s="1"/>
  <c r="G540" i="8"/>
  <c r="Z540" i="8"/>
  <c r="G535" i="8"/>
  <c r="Z535" i="8"/>
  <c r="P535" i="8"/>
  <c r="AU535" i="8"/>
  <c r="G532" i="8"/>
  <c r="P532" i="8"/>
  <c r="AU532" i="8"/>
  <c r="Z532" i="8"/>
  <c r="P530" i="8"/>
  <c r="AU530" i="8"/>
  <c r="Z530" i="8"/>
  <c r="G530" i="8"/>
  <c r="G521" i="8"/>
  <c r="Z521" i="8"/>
  <c r="P521" i="8"/>
  <c r="AU521" i="8"/>
  <c r="G531" i="8"/>
  <c r="Z531" i="8"/>
  <c r="Z533" i="8"/>
  <c r="G528" i="8"/>
  <c r="Z528" i="8"/>
  <c r="P495" i="8"/>
  <c r="AU495" i="8"/>
  <c r="G495" i="8"/>
  <c r="Z495" i="8"/>
  <c r="AT528" i="8"/>
  <c r="AS528" i="8"/>
  <c r="AR528" i="8"/>
  <c r="AQ528" i="8" s="1"/>
  <c r="AP528" i="8" s="1"/>
  <c r="AO528" i="8" s="1"/>
  <c r="AN528" i="8" s="1"/>
  <c r="AM528" i="8"/>
  <c r="AL528" i="8" s="1"/>
  <c r="AI528" i="8" s="1"/>
  <c r="G527" i="8"/>
  <c r="Z527" i="8"/>
  <c r="AT524" i="8"/>
  <c r="AS524" i="8" s="1"/>
  <c r="AR524" i="8" s="1"/>
  <c r="AQ524" i="8" s="1"/>
  <c r="AP524" i="8" s="1"/>
  <c r="AO524" i="8" s="1"/>
  <c r="AN524" i="8"/>
  <c r="AM524" i="8" s="1"/>
  <c r="AL524" i="8" s="1"/>
  <c r="P522" i="8"/>
  <c r="R522" i="8" s="1"/>
  <c r="T522" i="8" s="1"/>
  <c r="AU522" i="8"/>
  <c r="G520" i="8"/>
  <c r="Z520" i="8"/>
  <c r="G494" i="8"/>
  <c r="Z494" i="8"/>
  <c r="P494" i="8"/>
  <c r="AC494" i="8" s="1"/>
  <c r="AU494" i="8"/>
  <c r="Z545" i="8"/>
  <c r="Z541" i="8"/>
  <c r="Z538" i="8"/>
  <c r="Z534" i="8"/>
  <c r="AT527" i="8"/>
  <c r="AS527" i="8"/>
  <c r="AR527" i="8" s="1"/>
  <c r="AQ527" i="8" s="1"/>
  <c r="AP527" i="8" s="1"/>
  <c r="AO527" i="8" s="1"/>
  <c r="AN527" i="8"/>
  <c r="AM527" i="8" s="1"/>
  <c r="AL527" i="8" s="1"/>
  <c r="P526" i="8"/>
  <c r="R526" i="8" s="1"/>
  <c r="T526" i="8" s="1"/>
  <c r="AU526" i="8"/>
  <c r="G524" i="8"/>
  <c r="Z524" i="8"/>
  <c r="Z522" i="8"/>
  <c r="R496" i="8"/>
  <c r="T496" i="8" s="1"/>
  <c r="Z523" i="8"/>
  <c r="Z496" i="8"/>
  <c r="R261" i="8"/>
  <c r="T261" i="8" s="1"/>
  <c r="G22" i="4"/>
  <c r="H22" i="4"/>
  <c r="R89" i="8"/>
  <c r="T89" i="8" s="1"/>
  <c r="AC89" i="8"/>
  <c r="R701" i="8"/>
  <c r="T701" i="8" s="1"/>
  <c r="AC701" i="8"/>
  <c r="R259" i="8"/>
  <c r="T259" i="8" s="1"/>
  <c r="P37" i="8"/>
  <c r="P1175" i="8"/>
  <c r="R1175" i="8" s="1"/>
  <c r="T1175" i="8" s="1"/>
  <c r="P1080" i="8"/>
  <c r="R1080" i="8" s="1"/>
  <c r="T1080" i="8" s="1"/>
  <c r="P1043" i="8"/>
  <c r="R1043" i="8" s="1"/>
  <c r="T1043" i="8" s="1"/>
  <c r="P895" i="8"/>
  <c r="R895" i="8" s="1"/>
  <c r="T895" i="8" s="1"/>
  <c r="P714" i="8"/>
  <c r="AC714" i="8" s="1"/>
  <c r="P1077" i="8"/>
  <c r="R1077" i="8" s="1"/>
  <c r="T1077" i="8" s="1"/>
  <c r="P1031" i="8"/>
  <c r="R1031" i="8" s="1"/>
  <c r="T1031" i="8" s="1"/>
  <c r="P929" i="8"/>
  <c r="R929" i="8" s="1"/>
  <c r="T929" i="8" s="1"/>
  <c r="P798" i="8"/>
  <c r="R798" i="8" s="1"/>
  <c r="T798" i="8" s="1"/>
  <c r="P275" i="8"/>
  <c r="P362" i="8"/>
  <c r="AC362" i="8" s="1"/>
  <c r="P417" i="8"/>
  <c r="R417" i="8" s="1"/>
  <c r="T417" i="8" s="1"/>
  <c r="P1193" i="8"/>
  <c r="R1193" i="8" s="1"/>
  <c r="T1193" i="8" s="1"/>
  <c r="P360" i="8"/>
  <c r="P464" i="8"/>
  <c r="P444" i="8"/>
  <c r="P475" i="8"/>
  <c r="R475" i="8" s="1"/>
  <c r="T475" i="8" s="1"/>
  <c r="P402" i="8"/>
  <c r="P412" i="8"/>
  <c r="P424" i="8"/>
  <c r="R424" i="8" s="1"/>
  <c r="T424" i="8" s="1"/>
  <c r="P437" i="8"/>
  <c r="P459" i="8"/>
  <c r="P71" i="8"/>
  <c r="P193" i="8"/>
  <c r="P230" i="8"/>
  <c r="R230" i="8" s="1"/>
  <c r="T230" i="8" s="1"/>
  <c r="P253" i="8"/>
  <c r="P141" i="8"/>
  <c r="AC141" i="8" s="1"/>
  <c r="P248" i="8"/>
  <c r="R248" i="8" s="1"/>
  <c r="T248" i="8" s="1"/>
  <c r="P223" i="8"/>
  <c r="P268" i="8"/>
  <c r="P285" i="8"/>
  <c r="P317" i="8"/>
  <c r="P316" i="8"/>
  <c r="R316" i="8" s="1"/>
  <c r="T316" i="8" s="1"/>
  <c r="P337" i="8"/>
  <c r="P414" i="8"/>
  <c r="R414" i="8" s="1"/>
  <c r="T414" i="8" s="1"/>
  <c r="P419" i="8"/>
  <c r="AC419" i="8" s="1"/>
  <c r="P492" i="8"/>
  <c r="P513" i="8"/>
  <c r="P490" i="8"/>
  <c r="R490" i="8" s="1"/>
  <c r="T490" i="8" s="1"/>
  <c r="P519" i="8"/>
  <c r="P500" i="8"/>
  <c r="AC500" i="8" s="1"/>
  <c r="P354" i="8"/>
  <c r="P334" i="8"/>
  <c r="P345" i="8"/>
  <c r="R345" i="8" s="1"/>
  <c r="T345" i="8" s="1"/>
  <c r="P511" i="8"/>
  <c r="P477" i="8"/>
  <c r="P497" i="8"/>
  <c r="R497" i="8" s="1"/>
  <c r="T497" i="8" s="1"/>
  <c r="P387" i="8"/>
  <c r="P366" i="8"/>
  <c r="R366" i="8" s="1"/>
  <c r="T366" i="8" s="1"/>
  <c r="P484" i="8"/>
  <c r="P324" i="8"/>
  <c r="P336" i="8"/>
  <c r="R336" i="8" s="1"/>
  <c r="T336" i="8" s="1"/>
  <c r="P338" i="8"/>
  <c r="P331" i="8"/>
  <c r="AC331" i="8" s="1"/>
  <c r="P171" i="8"/>
  <c r="R171" i="8" s="1"/>
  <c r="T171" i="8" s="1"/>
  <c r="P224" i="8"/>
  <c r="P217" i="8"/>
  <c r="R217" i="8" s="1"/>
  <c r="T217" i="8" s="1"/>
  <c r="P94" i="8"/>
  <c r="P233" i="8"/>
  <c r="P95" i="8"/>
  <c r="R95" i="8" s="1"/>
  <c r="T95" i="8" s="1"/>
  <c r="P442" i="8"/>
  <c r="P222" i="8"/>
  <c r="P861" i="8"/>
  <c r="R861" i="8" s="1"/>
  <c r="T861" i="8" s="1"/>
  <c r="P79" i="8"/>
  <c r="W16" i="8"/>
  <c r="P1107" i="8"/>
  <c r="R1107" i="8" s="1"/>
  <c r="T1107" i="8" s="1"/>
  <c r="P1081" i="8"/>
  <c r="R1081" i="8" s="1"/>
  <c r="T1081" i="8" s="1"/>
  <c r="P1036" i="8"/>
  <c r="R1036" i="8" s="1"/>
  <c r="T1036" i="8" s="1"/>
  <c r="P710" i="8"/>
  <c r="AC710" i="8" s="1"/>
  <c r="P1050" i="8"/>
  <c r="P1117" i="8"/>
  <c r="R1117" i="8" s="1"/>
  <c r="T1117" i="8" s="1"/>
  <c r="P1083" i="8"/>
  <c r="R1083" i="8" s="1"/>
  <c r="T1083" i="8" s="1"/>
  <c r="P1046" i="8"/>
  <c r="R1046" i="8" s="1"/>
  <c r="T1046" i="8" s="1"/>
  <c r="P917" i="8"/>
  <c r="R917" i="8" s="1"/>
  <c r="T917" i="8" s="1"/>
  <c r="P435" i="8"/>
  <c r="W23" i="8"/>
  <c r="P1153" i="8"/>
  <c r="R1153" i="8" s="1"/>
  <c r="T1153" i="8" s="1"/>
  <c r="P1120" i="8"/>
  <c r="R1120" i="8" s="1"/>
  <c r="T1120" i="8" s="1"/>
  <c r="P1086" i="8"/>
  <c r="R1086" i="8" s="1"/>
  <c r="T1086" i="8" s="1"/>
  <c r="P958" i="8"/>
  <c r="R958" i="8" s="1"/>
  <c r="T958" i="8" s="1"/>
  <c r="P204" i="8"/>
  <c r="AC204" i="8" s="1"/>
  <c r="P1131" i="8"/>
  <c r="R1131" i="8" s="1"/>
  <c r="T1131" i="8" s="1"/>
  <c r="P1085" i="8"/>
  <c r="R1085" i="8"/>
  <c r="T1085" i="8" s="1"/>
  <c r="P1048" i="8"/>
  <c r="R1048" i="8" s="1"/>
  <c r="T1048" i="8" s="1"/>
  <c r="P819" i="8"/>
  <c r="R819" i="8" s="1"/>
  <c r="T819" i="8" s="1"/>
  <c r="P721" i="8"/>
  <c r="P355" i="8"/>
  <c r="P1192" i="8"/>
  <c r="R1192" i="8" s="1"/>
  <c r="T1192" i="8" s="1"/>
  <c r="P1188" i="8"/>
  <c r="R1188" i="8" s="1"/>
  <c r="T1188" i="8" s="1"/>
  <c r="P449" i="8"/>
  <c r="P447" i="8"/>
  <c r="R447" i="8" s="1"/>
  <c r="T447" i="8" s="1"/>
  <c r="P371" i="8"/>
  <c r="P148" i="8"/>
  <c r="P86" i="8"/>
  <c r="P457" i="8"/>
  <c r="P175" i="8"/>
  <c r="AC175" i="8" s="1"/>
  <c r="P367" i="8"/>
  <c r="AC367" i="8" s="1"/>
  <c r="P72" i="8"/>
  <c r="P167" i="8"/>
  <c r="AC167" i="8" s="1"/>
  <c r="P87" i="8"/>
  <c r="P467" i="8"/>
  <c r="P111" i="8"/>
  <c r="P139" i="8"/>
  <c r="P153" i="8"/>
  <c r="AC153" i="8" s="1"/>
  <c r="P183" i="8"/>
  <c r="R183" i="8" s="1"/>
  <c r="T183" i="8" s="1"/>
  <c r="P218" i="8"/>
  <c r="P242" i="8"/>
  <c r="AC242" i="8" s="1"/>
  <c r="P251" i="8"/>
  <c r="P311" i="8"/>
  <c r="P310" i="8"/>
  <c r="P353" i="8"/>
  <c r="P420" i="8"/>
  <c r="AC420" i="8" s="1"/>
  <c r="P433" i="8"/>
  <c r="R433" i="8" s="1"/>
  <c r="T433" i="8" s="1"/>
  <c r="P480" i="8"/>
  <c r="P485" i="8"/>
  <c r="AC485" i="8" s="1"/>
  <c r="L536" i="11"/>
  <c r="O536" i="11" s="1"/>
  <c r="Q536" i="11" s="1"/>
  <c r="L519" i="11"/>
  <c r="O519" i="11" s="1"/>
  <c r="Q519" i="11" s="1"/>
  <c r="L555" i="11"/>
  <c r="L587" i="11"/>
  <c r="O587" i="11" s="1"/>
  <c r="Q587" i="11" s="1"/>
  <c r="L470" i="11"/>
  <c r="O470" i="11" s="1"/>
  <c r="Q470" i="11" s="1"/>
  <c r="L348" i="11"/>
  <c r="O348" i="11" s="1"/>
  <c r="Q348" i="11" s="1"/>
  <c r="L424" i="11"/>
  <c r="O424" i="11" s="1"/>
  <c r="Q424" i="11" s="1"/>
  <c r="L309" i="11"/>
  <c r="O309" i="11" s="1"/>
  <c r="Q309" i="11" s="1"/>
  <c r="L526" i="11"/>
  <c r="O526" i="11" s="1"/>
  <c r="Q526" i="11" s="1"/>
  <c r="L399" i="11"/>
  <c r="O399" i="11" s="1"/>
  <c r="Q399" i="11" s="1"/>
  <c r="L369" i="11"/>
  <c r="O369" i="11" s="1"/>
  <c r="Q369" i="11" s="1"/>
  <c r="L502" i="11"/>
  <c r="O502" i="11" s="1"/>
  <c r="Q502" i="11" s="1"/>
  <c r="L598" i="11"/>
  <c r="O598" i="11" s="1"/>
  <c r="Q598" i="11" s="1"/>
  <c r="L157" i="11"/>
  <c r="L313" i="11"/>
  <c r="O313" i="11" s="1"/>
  <c r="Q313" i="11" s="1"/>
  <c r="L501" i="11"/>
  <c r="O501" i="11" s="1"/>
  <c r="Q501" i="11" s="1"/>
  <c r="L473" i="11"/>
  <c r="O473" i="11" s="1"/>
  <c r="Q473" i="11" s="1"/>
  <c r="L259" i="11"/>
  <c r="O259" i="11" s="1"/>
  <c r="Q259" i="11" s="1"/>
  <c r="L415" i="11"/>
  <c r="O415" i="11" s="1"/>
  <c r="Q415" i="11" s="1"/>
  <c r="L652" i="11"/>
  <c r="O652" i="11" s="1"/>
  <c r="Q652" i="11" s="1"/>
  <c r="L656" i="11"/>
  <c r="O656" i="11" s="1"/>
  <c r="Q656" i="11" s="1"/>
  <c r="L615" i="11"/>
  <c r="O615" i="11" s="1"/>
  <c r="Q615" i="11" s="1"/>
  <c r="L280" i="11"/>
  <c r="O280" i="11" s="1"/>
  <c r="Q280" i="11" s="1"/>
  <c r="L22" i="11"/>
  <c r="O22" i="11" s="1"/>
  <c r="Q22" i="11" s="1"/>
  <c r="L276" i="11"/>
  <c r="O276" i="11" s="1"/>
  <c r="Q276" i="11" s="1"/>
  <c r="L200" i="11"/>
  <c r="AH200" i="11" s="1"/>
  <c r="L228" i="11"/>
  <c r="O228" i="11" s="1"/>
  <c r="Q228" i="11" s="1"/>
  <c r="L97" i="11"/>
  <c r="O97" i="11" s="1"/>
  <c r="Q97" i="11" s="1"/>
  <c r="L43" i="11"/>
  <c r="L204" i="11"/>
  <c r="L627" i="11"/>
  <c r="O627" i="11" s="1"/>
  <c r="Q627" i="11" s="1"/>
  <c r="L407" i="11"/>
  <c r="O407" i="11" s="1"/>
  <c r="Q407" i="11" s="1"/>
  <c r="L128" i="11"/>
  <c r="L34" i="11"/>
  <c r="L468" i="11"/>
  <c r="O468" i="11" s="1"/>
  <c r="Q468" i="11" s="1"/>
  <c r="L351" i="11"/>
  <c r="O351" i="11" s="1"/>
  <c r="Q351" i="11" s="1"/>
  <c r="L23" i="11"/>
  <c r="L111" i="11"/>
  <c r="L561" i="11"/>
  <c r="O561" i="11" s="1"/>
  <c r="Q561" i="11" s="1"/>
  <c r="L90" i="11"/>
  <c r="O90" i="11" s="1"/>
  <c r="Q90" i="11" s="1"/>
  <c r="L419" i="11"/>
  <c r="O419" i="11" s="1"/>
  <c r="Q419" i="11" s="1"/>
  <c r="L635" i="11"/>
  <c r="O635" i="11" s="1"/>
  <c r="Q635" i="11" s="1"/>
  <c r="L550" i="11"/>
  <c r="O550" i="11" s="1"/>
  <c r="Q550" i="11" s="1"/>
  <c r="L381" i="11"/>
  <c r="O381" i="11" s="1"/>
  <c r="Q381" i="11" s="1"/>
  <c r="L474" i="11"/>
  <c r="O474" i="11" s="1"/>
  <c r="Q474" i="11" s="1"/>
  <c r="L483" i="11"/>
  <c r="O483" i="11" s="1"/>
  <c r="Q483" i="11" s="1"/>
  <c r="L428" i="11"/>
  <c r="O428" i="11" s="1"/>
  <c r="Q428" i="11" s="1"/>
  <c r="L513" i="11"/>
  <c r="O513" i="11" s="1"/>
  <c r="Q513" i="11" s="1"/>
  <c r="L528" i="11"/>
  <c r="L70" i="11"/>
  <c r="O70" i="11" s="1"/>
  <c r="Q70" i="11" s="1"/>
  <c r="L456" i="11"/>
  <c r="O456" i="11" s="1"/>
  <c r="Q456" i="11" s="1"/>
  <c r="L540" i="11"/>
  <c r="O540" i="11" s="1"/>
  <c r="Q540" i="11" s="1"/>
  <c r="L500" i="11"/>
  <c r="O500" i="11" s="1"/>
  <c r="Q500" i="11" s="1"/>
  <c r="L180" i="11"/>
  <c r="L401" i="11"/>
  <c r="O401" i="11" s="1"/>
  <c r="Q401" i="11" s="1"/>
  <c r="L174" i="11"/>
  <c r="L619" i="11"/>
  <c r="O619" i="11" s="1"/>
  <c r="Q619" i="11" s="1"/>
  <c r="L300" i="11"/>
  <c r="O300" i="11" s="1"/>
  <c r="Q300" i="11" s="1"/>
  <c r="L397" i="11"/>
  <c r="O397" i="11" s="1"/>
  <c r="Q397" i="11" s="1"/>
  <c r="L73" i="11"/>
  <c r="L651" i="11"/>
  <c r="O651" i="11" s="1"/>
  <c r="Q651" i="11" s="1"/>
  <c r="L336" i="11"/>
  <c r="O336" i="11" s="1"/>
  <c r="Q336" i="11" s="1"/>
  <c r="L688" i="11"/>
  <c r="O688" i="11" s="1"/>
  <c r="Q688" i="11" s="1"/>
  <c r="L82" i="11"/>
  <c r="O82" i="11" s="1"/>
  <c r="Q82" i="11" s="1"/>
  <c r="L631" i="11"/>
  <c r="O631" i="11" s="1"/>
  <c r="Q631" i="11" s="1"/>
  <c r="L188" i="11"/>
  <c r="O188" i="11" s="1"/>
  <c r="Q188" i="11" s="1"/>
  <c r="L40" i="11"/>
  <c r="AH40" i="11" s="1"/>
  <c r="L306" i="11"/>
  <c r="O306" i="11" s="1"/>
  <c r="Q306" i="11" s="1"/>
  <c r="L573" i="11"/>
  <c r="O573" i="11" s="1"/>
  <c r="Q573" i="11" s="1"/>
  <c r="L466" i="11"/>
  <c r="O466" i="11" s="1"/>
  <c r="Q466" i="11" s="1"/>
  <c r="L167" i="11"/>
  <c r="AH167" i="11" s="1"/>
  <c r="L49" i="11"/>
  <c r="L601" i="11"/>
  <c r="O601" i="11" s="1"/>
  <c r="Q601" i="11" s="1"/>
  <c r="L160" i="11"/>
  <c r="O160" i="11" s="1"/>
  <c r="Q160" i="11" s="1"/>
  <c r="L39" i="11"/>
  <c r="L499" i="11"/>
  <c r="O499" i="11" s="1"/>
  <c r="Q499" i="11" s="1"/>
  <c r="L655" i="11"/>
  <c r="O655" i="11" s="1"/>
  <c r="Q655" i="11" s="1"/>
  <c r="L275" i="11"/>
  <c r="O275" i="11" s="1"/>
  <c r="Q275" i="11" s="1"/>
  <c r="L622" i="11"/>
  <c r="O622" i="11" s="1"/>
  <c r="Q622" i="11" s="1"/>
  <c r="L124" i="11"/>
  <c r="L583" i="11"/>
  <c r="O583" i="11" s="1"/>
  <c r="Q583" i="11" s="1"/>
  <c r="L476" i="11"/>
  <c r="O476" i="11" s="1"/>
  <c r="Q476" i="11" s="1"/>
  <c r="L264" i="11"/>
  <c r="O264" i="11" s="1"/>
  <c r="Q264" i="11" s="1"/>
  <c r="L232" i="11"/>
  <c r="L31" i="11"/>
  <c r="L353" i="11"/>
  <c r="O353" i="11" s="1"/>
  <c r="Q353" i="11" s="1"/>
  <c r="L272" i="11"/>
  <c r="O272" i="11" s="1"/>
  <c r="Q272" i="11" s="1"/>
  <c r="L552" i="11"/>
  <c r="O552" i="11" s="1"/>
  <c r="Q552" i="11" s="1"/>
  <c r="L514" i="11"/>
  <c r="O514" i="11" s="1"/>
  <c r="Q514" i="11" s="1"/>
  <c r="L349" i="11"/>
  <c r="O349" i="11" s="1"/>
  <c r="Q349" i="11" s="1"/>
  <c r="L192" i="11"/>
  <c r="L343" i="11"/>
  <c r="O343" i="11" s="1"/>
  <c r="Q343" i="11" s="1"/>
  <c r="L525" i="11"/>
  <c r="O525" i="11" s="1"/>
  <c r="Q525" i="11" s="1"/>
  <c r="L375" i="11"/>
  <c r="O375" i="11" s="1"/>
  <c r="Q375" i="11" s="1"/>
  <c r="L663" i="11"/>
  <c r="O663" i="11" s="1"/>
  <c r="Q663" i="11" s="1"/>
  <c r="L319" i="11"/>
  <c r="O319" i="11" s="1"/>
  <c r="Q319" i="11" s="1"/>
  <c r="L181" i="11"/>
  <c r="L479" i="11"/>
  <c r="O479" i="11" s="1"/>
  <c r="Q479" i="11" s="1"/>
  <c r="L101" i="11"/>
  <c r="L361" i="11"/>
  <c r="O361" i="11" s="1"/>
  <c r="Q361" i="11" s="1"/>
  <c r="L658" i="11"/>
  <c r="O658" i="11" s="1"/>
  <c r="Q658" i="11" s="1"/>
  <c r="L486" i="11"/>
  <c r="O486" i="11" s="1"/>
  <c r="Q486" i="11" s="1"/>
  <c r="L58" i="11"/>
  <c r="AH58" i="11" s="1"/>
  <c r="L177" i="11"/>
  <c r="AH177" i="11" s="1"/>
  <c r="L585" i="11"/>
  <c r="O585" i="11" s="1"/>
  <c r="Q585" i="11" s="1"/>
  <c r="L613" i="11"/>
  <c r="O613" i="11" s="1"/>
  <c r="Q613" i="11" s="1"/>
  <c r="L426" i="11"/>
  <c r="O426" i="11" s="1"/>
  <c r="Q426" i="11" s="1"/>
  <c r="L311" i="11"/>
  <c r="O311" i="11" s="1"/>
  <c r="Q311" i="11" s="1"/>
  <c r="L566" i="11"/>
  <c r="O566" i="11" s="1"/>
  <c r="Q566" i="11" s="1"/>
  <c r="L360" i="11"/>
  <c r="O360" i="11" s="1"/>
  <c r="Q360" i="11" s="1"/>
  <c r="L245" i="11"/>
  <c r="O245" i="11" s="1"/>
  <c r="Q245" i="11" s="1"/>
  <c r="L52" i="11"/>
  <c r="AH52" i="11" s="1"/>
  <c r="L594" i="11"/>
  <c r="O594" i="11" s="1"/>
  <c r="Q594" i="11" s="1"/>
  <c r="L676" i="11"/>
  <c r="O676" i="11" s="1"/>
  <c r="Q676" i="11" s="1"/>
  <c r="L338" i="11"/>
  <c r="O338" i="11" s="1"/>
  <c r="Q338" i="11" s="1"/>
  <c r="L388" i="11"/>
  <c r="O388" i="11" s="1"/>
  <c r="Q388" i="11" s="1"/>
  <c r="L263" i="11"/>
  <c r="O263" i="11" s="1"/>
  <c r="Q263" i="11" s="1"/>
  <c r="L61" i="11"/>
  <c r="L592" i="11"/>
  <c r="O592" i="11" s="1"/>
  <c r="Q592" i="11" s="1"/>
  <c r="L35" i="11"/>
  <c r="O35" i="11" s="1"/>
  <c r="Q35" i="11" s="1"/>
  <c r="L291" i="11"/>
  <c r="O291" i="11" s="1"/>
  <c r="Q291" i="11" s="1"/>
  <c r="L241" i="11"/>
  <c r="O241" i="11" s="1"/>
  <c r="Q241" i="11" s="1"/>
  <c r="L370" i="11"/>
  <c r="O370" i="11" s="1"/>
  <c r="Q370" i="11" s="1"/>
  <c r="L492" i="11"/>
  <c r="O492" i="11" s="1"/>
  <c r="Q492" i="11" s="1"/>
  <c r="L421" i="11"/>
  <c r="O421" i="11" s="1"/>
  <c r="Q421" i="11" s="1"/>
  <c r="L154" i="11"/>
  <c r="L603" i="11"/>
  <c r="O603" i="11" s="1"/>
  <c r="Q603" i="11" s="1"/>
  <c r="L431" i="11"/>
  <c r="O431" i="11" s="1"/>
  <c r="Q431" i="11" s="1"/>
  <c r="L530" i="11"/>
  <c r="O530" i="11" s="1"/>
  <c r="Q530" i="11" s="1"/>
  <c r="L71" i="11"/>
  <c r="O71" i="11" s="1"/>
  <c r="Q71" i="11" s="1"/>
  <c r="L279" i="11"/>
  <c r="O279" i="11" s="1"/>
  <c r="Q279" i="11" s="1"/>
  <c r="L362" i="11"/>
  <c r="O362" i="11" s="1"/>
  <c r="Q362" i="11" s="1"/>
  <c r="L51" i="11"/>
  <c r="L580" i="11"/>
  <c r="O580" i="11" s="1"/>
  <c r="Q580" i="11" s="1"/>
  <c r="L374" i="11"/>
  <c r="O374" i="11" s="1"/>
  <c r="Q374" i="11" s="1"/>
  <c r="L344" i="11"/>
  <c r="O344" i="11" s="1"/>
  <c r="Q344" i="11" s="1"/>
  <c r="L380" i="11"/>
  <c r="O380" i="11" s="1"/>
  <c r="Q380" i="11" s="1"/>
  <c r="L449" i="11"/>
  <c r="O449" i="11" s="1"/>
  <c r="Q449" i="11" s="1"/>
  <c r="L630" i="11"/>
  <c r="O630" i="11" s="1"/>
  <c r="Q630" i="11" s="1"/>
  <c r="L386" i="11"/>
  <c r="O386" i="11" s="1"/>
  <c r="Q386" i="11" s="1"/>
  <c r="L670" i="11"/>
  <c r="O670" i="11" s="1"/>
  <c r="Q670" i="11" s="1"/>
  <c r="L140" i="11"/>
  <c r="O140" i="11" s="1"/>
  <c r="Q140" i="11" s="1"/>
  <c r="L394" i="11"/>
  <c r="O394" i="11" s="1"/>
  <c r="Q394" i="11" s="1"/>
  <c r="L283" i="11"/>
  <c r="O283" i="11" s="1"/>
  <c r="Q283" i="11" s="1"/>
  <c r="L614" i="11"/>
  <c r="O614" i="11" s="1"/>
  <c r="Q614" i="11" s="1"/>
  <c r="L495" i="11"/>
  <c r="O495" i="11" s="1"/>
  <c r="Q495" i="11" s="1"/>
  <c r="L572" i="11"/>
  <c r="O572" i="11" s="1"/>
  <c r="Q572" i="11" s="1"/>
  <c r="L219" i="11"/>
  <c r="L384" i="11"/>
  <c r="O384" i="11" s="1"/>
  <c r="Q384" i="11" s="1"/>
  <c r="L398" i="11"/>
  <c r="O398" i="11" s="1"/>
  <c r="Q398" i="11" s="1"/>
  <c r="L83" i="11"/>
  <c r="O83" i="11" s="1"/>
  <c r="Q83" i="11" s="1"/>
  <c r="L576" i="11"/>
  <c r="O576" i="11" s="1"/>
  <c r="Q576" i="11" s="1"/>
  <c r="L662" i="11"/>
  <c r="O662" i="11" s="1"/>
  <c r="Q662" i="11" s="1"/>
  <c r="L119" i="11"/>
  <c r="O119" i="11" s="1"/>
  <c r="Q119" i="11" s="1"/>
  <c r="L633" i="11"/>
  <c r="O633" i="11" s="1"/>
  <c r="Q633" i="11" s="1"/>
  <c r="L417" i="11"/>
  <c r="O417" i="11" s="1"/>
  <c r="Q417" i="11" s="1"/>
  <c r="L161" i="11"/>
  <c r="AH161" i="11" s="1"/>
  <c r="L74" i="11"/>
  <c r="AH74" i="11" s="1"/>
  <c r="G31" i="4"/>
  <c r="H31" i="4"/>
  <c r="P65" i="10"/>
  <c r="P51" i="10"/>
  <c r="P90" i="10"/>
  <c r="P93" i="10"/>
  <c r="T93" i="10" s="1"/>
  <c r="V93" i="10" s="1"/>
  <c r="P86" i="10"/>
  <c r="R86" i="10" s="1"/>
  <c r="P25" i="10"/>
  <c r="T25" i="10" s="1"/>
  <c r="V25" i="10" s="1"/>
  <c r="P62" i="10"/>
  <c r="R62" i="10" s="1"/>
  <c r="P75" i="10"/>
  <c r="R75" i="10" s="1"/>
  <c r="P117" i="10"/>
  <c r="P99" i="10"/>
  <c r="P83" i="10"/>
  <c r="P42" i="10"/>
  <c r="R42" i="10" s="1"/>
  <c r="P56" i="10"/>
  <c r="T56" i="10" s="1"/>
  <c r="V56" i="10" s="1"/>
  <c r="P31" i="10"/>
  <c r="P45" i="10"/>
  <c r="T45" i="10" s="1"/>
  <c r="V45" i="10" s="1"/>
  <c r="P77" i="10"/>
  <c r="R77" i="10" s="1"/>
  <c r="P111" i="10"/>
  <c r="P120" i="10"/>
  <c r="P121" i="10"/>
  <c r="P48" i="10"/>
  <c r="R48" i="10" s="1"/>
  <c r="P72" i="10"/>
  <c r="T72" i="10" s="1"/>
  <c r="V72" i="10" s="1"/>
  <c r="P115" i="10"/>
  <c r="R115" i="10" s="1"/>
  <c r="P97" i="10"/>
  <c r="R97" i="10" s="1"/>
  <c r="P81" i="10"/>
  <c r="R81" i="10" s="1"/>
  <c r="P26" i="10"/>
  <c r="P57" i="10"/>
  <c r="P74" i="10"/>
  <c r="P37" i="10"/>
  <c r="T37" i="10" s="1"/>
  <c r="V37" i="10" s="1"/>
  <c r="P49" i="10"/>
  <c r="R49" i="10" s="1"/>
  <c r="P100" i="10"/>
  <c r="T100" i="10" s="1"/>
  <c r="V100" i="10" s="1"/>
  <c r="P106" i="10"/>
  <c r="T106" i="10" s="1"/>
  <c r="V106" i="10" s="1"/>
  <c r="P23" i="10"/>
  <c r="T23" i="10" s="1"/>
  <c r="V23" i="10" s="1"/>
  <c r="P46" i="10"/>
  <c r="P39" i="10"/>
  <c r="P104" i="10"/>
  <c r="D16" i="10"/>
  <c r="D19" i="10" s="1"/>
  <c r="P43" i="10"/>
  <c r="R43" i="10" s="1"/>
  <c r="P94" i="10"/>
  <c r="T94" i="10" s="1"/>
  <c r="V94" i="10" s="1"/>
  <c r="P53" i="10"/>
  <c r="R53" i="10" s="1"/>
  <c r="P85" i="10"/>
  <c r="R85" i="10" s="1"/>
  <c r="P30" i="10"/>
  <c r="P78" i="10"/>
  <c r="P60" i="10"/>
  <c r="R60" i="10" s="1"/>
  <c r="P91" i="10"/>
  <c r="P52" i="10"/>
  <c r="T52" i="10" s="1"/>
  <c r="V52" i="10" s="1"/>
  <c r="P40" i="10"/>
  <c r="P24" i="10"/>
  <c r="T24" i="10" s="1"/>
  <c r="V24" i="10" s="1"/>
  <c r="P29" i="10"/>
  <c r="T29" i="10" s="1"/>
  <c r="V29" i="10" s="1"/>
  <c r="P35" i="10"/>
  <c r="P112" i="10"/>
  <c r="D15" i="10"/>
  <c r="C19" i="10" s="1"/>
  <c r="P119" i="10"/>
  <c r="P96" i="10"/>
  <c r="T96" i="10" s="1"/>
  <c r="V96" i="10" s="1"/>
  <c r="P68" i="10"/>
  <c r="R68" i="10" s="1"/>
  <c r="P109" i="10"/>
  <c r="T109" i="10" s="1"/>
  <c r="V109" i="10" s="1"/>
  <c r="P89" i="10"/>
  <c r="R89" i="10" s="1"/>
  <c r="P64" i="10"/>
  <c r="P88" i="10"/>
  <c r="P58" i="10"/>
  <c r="R58" i="10" s="1"/>
  <c r="P54" i="10"/>
  <c r="P73" i="10"/>
  <c r="R73" i="10" s="1"/>
  <c r="P61" i="10"/>
  <c r="R61" i="10" s="1"/>
  <c r="P33" i="10"/>
  <c r="T33" i="10" s="1"/>
  <c r="V33" i="10" s="1"/>
  <c r="P82" i="10"/>
  <c r="R82" i="10" s="1"/>
  <c r="P98" i="10"/>
  <c r="P87" i="10"/>
  <c r="P105" i="10"/>
  <c r="P50" i="10"/>
  <c r="P36" i="10"/>
  <c r="R36" i="10" s="1"/>
  <c r="P71" i="10"/>
  <c r="T71" i="10" s="1"/>
  <c r="V71" i="10" s="1"/>
  <c r="P79" i="10"/>
  <c r="R79" i="10" s="1"/>
  <c r="P38" i="10"/>
  <c r="R38" i="10" s="1"/>
  <c r="P22" i="10"/>
  <c r="P66" i="10"/>
  <c r="P27" i="10"/>
  <c r="R27" i="10" s="1"/>
  <c r="P116" i="10"/>
  <c r="P80" i="10"/>
  <c r="T80" i="10" s="1"/>
  <c r="V80" i="10" s="1"/>
  <c r="P103" i="10"/>
  <c r="P41" i="10"/>
  <c r="T41" i="10" s="1"/>
  <c r="V41" i="10" s="1"/>
  <c r="P44" i="10"/>
  <c r="R44" i="10" s="1"/>
  <c r="P95" i="10"/>
  <c r="T113" i="10"/>
  <c r="V113" i="10" s="1"/>
  <c r="R113" i="10"/>
  <c r="I43" i="4"/>
  <c r="J43" i="4" s="1"/>
  <c r="R33" i="7"/>
  <c r="H21" i="9"/>
  <c r="AK301" i="8"/>
  <c r="AK166" i="8"/>
  <c r="AJ155" i="8"/>
  <c r="AI155" i="8"/>
  <c r="AK155" i="8"/>
  <c r="AI175" i="8"/>
  <c r="AJ175" i="8"/>
  <c r="AI469" i="8"/>
  <c r="AJ469" i="8"/>
  <c r="AK243" i="8"/>
  <c r="AJ243" i="8"/>
  <c r="AI243" i="8"/>
  <c r="AK170" i="8"/>
  <c r="AJ170" i="8"/>
  <c r="AI514" i="8"/>
  <c r="AK514" i="8"/>
  <c r="AJ514" i="8"/>
  <c r="AJ417" i="8"/>
  <c r="AI417" i="8"/>
  <c r="AH417" i="8" s="1"/>
  <c r="AD417" i="8" s="1"/>
  <c r="AK417" i="8"/>
  <c r="AJ436" i="8"/>
  <c r="AJ229" i="8"/>
  <c r="AI229" i="8"/>
  <c r="AK229" i="8"/>
  <c r="AI69" i="8"/>
  <c r="AJ69" i="8"/>
  <c r="AJ500" i="8"/>
  <c r="AK437" i="8"/>
  <c r="AJ437" i="8"/>
  <c r="AI437" i="8"/>
  <c r="AK362" i="8"/>
  <c r="AJ362" i="8"/>
  <c r="AI362" i="8"/>
  <c r="AK81" i="8"/>
  <c r="AJ259" i="8"/>
  <c r="AI259" i="8"/>
  <c r="AK519" i="8"/>
  <c r="AJ519" i="8"/>
  <c r="AI519" i="8"/>
  <c r="AK512" i="8"/>
  <c r="AJ512" i="8"/>
  <c r="AI512" i="8"/>
  <c r="AH512" i="8" s="1"/>
  <c r="AK112" i="8"/>
  <c r="AJ112" i="8"/>
  <c r="AI293" i="8"/>
  <c r="AI405" i="8"/>
  <c r="AJ405" i="8"/>
  <c r="AH405" i="8" s="1"/>
  <c r="AK405" i="8"/>
  <c r="AJ72" i="8"/>
  <c r="AI464" i="8"/>
  <c r="AJ464" i="8"/>
  <c r="AK464" i="8"/>
  <c r="AK371" i="8"/>
  <c r="AI371" i="8"/>
  <c r="AK497" i="8"/>
  <c r="AJ497" i="8"/>
  <c r="AI497" i="8"/>
  <c r="AH497" i="8" s="1"/>
  <c r="AJ107" i="8"/>
  <c r="AI107" i="8"/>
  <c r="AK107" i="8"/>
  <c r="AJ326" i="8"/>
  <c r="AJ470" i="8"/>
  <c r="AI470" i="8"/>
  <c r="AH470" i="8" s="1"/>
  <c r="AK470" i="8"/>
  <c r="AJ331" i="8"/>
  <c r="AH331" i="8" s="1"/>
  <c r="AI331" i="8"/>
  <c r="AK331" i="8"/>
  <c r="AI462" i="8"/>
  <c r="AK462" i="8"/>
  <c r="AJ462" i="8"/>
  <c r="AI460" i="8"/>
  <c r="AJ460" i="8"/>
  <c r="AK460" i="8"/>
  <c r="AK297" i="8"/>
  <c r="AJ297" i="8"/>
  <c r="AI297" i="8"/>
  <c r="AJ71" i="8"/>
  <c r="AI71" i="8"/>
  <c r="AK71" i="8"/>
  <c r="AK467" i="8"/>
  <c r="AK419" i="8"/>
  <c r="AJ419" i="8"/>
  <c r="AI419" i="8"/>
  <c r="AK450" i="8"/>
  <c r="AI450" i="8"/>
  <c r="AI456" i="8"/>
  <c r="AJ118" i="8"/>
  <c r="AK296" i="8"/>
  <c r="AJ94" i="8"/>
  <c r="AH94" i="8" s="1"/>
  <c r="AK94" i="8"/>
  <c r="AI94" i="8"/>
  <c r="AK486" i="8"/>
  <c r="AI486" i="8"/>
  <c r="AJ486" i="8"/>
  <c r="AJ463" i="8"/>
  <c r="AH463" i="8" s="1"/>
  <c r="AK463" i="8"/>
  <c r="AI463" i="8"/>
  <c r="AI361" i="8"/>
  <c r="AK361" i="8"/>
  <c r="AJ361" i="8"/>
  <c r="AI333" i="8"/>
  <c r="AK333" i="8"/>
  <c r="AJ333" i="8"/>
  <c r="AJ483" i="8"/>
  <c r="AI483" i="8"/>
  <c r="AK483" i="8"/>
  <c r="AJ475" i="8"/>
  <c r="AI475" i="8"/>
  <c r="AJ316" i="8"/>
  <c r="AI316" i="8"/>
  <c r="AK316" i="8"/>
  <c r="AI387" i="8"/>
  <c r="AK412" i="8"/>
  <c r="AJ412" i="8"/>
  <c r="AI412" i="8"/>
  <c r="AK472" i="8"/>
  <c r="AJ346" i="8"/>
  <c r="AK346" i="8"/>
  <c r="AJ461" i="8"/>
  <c r="AK461" i="8"/>
  <c r="AI461" i="8"/>
  <c r="AI465" i="8"/>
  <c r="AK465" i="8"/>
  <c r="AJ465" i="8"/>
  <c r="AH465" i="8" s="1"/>
  <c r="AD465" i="8" s="1"/>
  <c r="AK91" i="8"/>
  <c r="AJ91" i="8"/>
  <c r="AI91" i="8"/>
  <c r="AK74" i="8"/>
  <c r="AI74" i="8"/>
  <c r="AJ74" i="8"/>
  <c r="AK134" i="8"/>
  <c r="AJ134" i="8"/>
  <c r="AK399" i="8"/>
  <c r="AJ490" i="8"/>
  <c r="AK490" i="8"/>
  <c r="AI490" i="8"/>
  <c r="AK343" i="8"/>
  <c r="AJ343" i="8"/>
  <c r="AI343" i="8"/>
  <c r="AJ260" i="8"/>
  <c r="AK260" i="8"/>
  <c r="AI260" i="8"/>
  <c r="AJ268" i="8"/>
  <c r="AI268" i="8"/>
  <c r="AK268" i="8"/>
  <c r="AJ404" i="8"/>
  <c r="AI404" i="8"/>
  <c r="AH404" i="8" s="1"/>
  <c r="AK404" i="8"/>
  <c r="AK430" i="8"/>
  <c r="AJ430" i="8"/>
  <c r="AI430" i="8"/>
  <c r="AH370" i="8"/>
  <c r="AZ36" i="8"/>
  <c r="AX36" i="8"/>
  <c r="AI274" i="8"/>
  <c r="AJ274" i="8"/>
  <c r="AZ40" i="8"/>
  <c r="AX40" i="8"/>
  <c r="AU254" i="8"/>
  <c r="Z254" i="8"/>
  <c r="U501" i="8"/>
  <c r="Z501" i="8"/>
  <c r="AU501" i="8"/>
  <c r="P501" i="8"/>
  <c r="AC501" i="8" s="1"/>
  <c r="R370" i="8"/>
  <c r="T370" i="8" s="1"/>
  <c r="AC370" i="8"/>
  <c r="AI310" i="8"/>
  <c r="AJ360" i="8"/>
  <c r="AP285" i="8"/>
  <c r="AO285" i="8"/>
  <c r="AN285" i="8" s="1"/>
  <c r="AM285" i="8"/>
  <c r="AL285" i="8" s="1"/>
  <c r="AO516" i="8"/>
  <c r="AN516" i="8" s="1"/>
  <c r="AM516" i="8" s="1"/>
  <c r="AL516" i="8"/>
  <c r="G254" i="8"/>
  <c r="AI410" i="8"/>
  <c r="AK410" i="8"/>
  <c r="AJ410" i="8"/>
  <c r="BB50" i="8"/>
  <c r="AZ50" i="8"/>
  <c r="AX50" i="8"/>
  <c r="AZ30" i="8"/>
  <c r="AX30" i="8"/>
  <c r="AS401" i="8"/>
  <c r="AR401" i="8" s="1"/>
  <c r="AQ401" i="8"/>
  <c r="AP401" i="8" s="1"/>
  <c r="AO401" i="8" s="1"/>
  <c r="AN401" i="8" s="1"/>
  <c r="AM401" i="8" s="1"/>
  <c r="AL401" i="8" s="1"/>
  <c r="AJ205" i="8"/>
  <c r="AI205" i="8"/>
  <c r="BB31" i="8"/>
  <c r="AZ31" i="8"/>
  <c r="AX31" i="8"/>
  <c r="AQ335" i="8"/>
  <c r="AP335" i="8" s="1"/>
  <c r="AO335" i="8" s="1"/>
  <c r="AN335" i="8" s="1"/>
  <c r="AM335" i="8" s="1"/>
  <c r="AL335" i="8" s="1"/>
  <c r="AR365" i="8"/>
  <c r="AQ365" i="8"/>
  <c r="AP365" i="8"/>
  <c r="AO365" i="8" s="1"/>
  <c r="AN365" i="8" s="1"/>
  <c r="AM365" i="8"/>
  <c r="AL365" i="8" s="1"/>
  <c r="AK238" i="8"/>
  <c r="AJ238" i="8"/>
  <c r="AI238" i="8"/>
  <c r="R516" i="8"/>
  <c r="T516" i="8" s="1"/>
  <c r="AK205" i="8"/>
  <c r="AK308" i="8"/>
  <c r="AJ308" i="8"/>
  <c r="AI308" i="8"/>
  <c r="AS394" i="8"/>
  <c r="AR394" i="8" s="1"/>
  <c r="AQ394" i="8"/>
  <c r="AP394" i="8" s="1"/>
  <c r="AO394" i="8" s="1"/>
  <c r="AN394" i="8" s="1"/>
  <c r="AM394" i="8"/>
  <c r="AL394" i="8" s="1"/>
  <c r="AK110" i="8"/>
  <c r="AI110" i="8"/>
  <c r="AH110" i="8"/>
  <c r="BA43" i="8"/>
  <c r="BB43" i="8"/>
  <c r="AJ278" i="8"/>
  <c r="AK278" i="8"/>
  <c r="AI278" i="8"/>
  <c r="AH278" i="8" s="1"/>
  <c r="AJ292" i="8"/>
  <c r="AI292" i="8"/>
  <c r="AH292" i="8"/>
  <c r="AK292" i="8"/>
  <c r="AC403" i="8"/>
  <c r="AI403" i="8"/>
  <c r="AH403" i="8" s="1"/>
  <c r="AA403" i="8" s="1"/>
  <c r="AI426" i="8"/>
  <c r="R331" i="8"/>
  <c r="T331" i="8" s="1"/>
  <c r="AK208" i="8"/>
  <c r="AI208" i="8"/>
  <c r="AJ208" i="8"/>
  <c r="AI439" i="8"/>
  <c r="AK439" i="8"/>
  <c r="AT132" i="8"/>
  <c r="AS132" i="8"/>
  <c r="AR132" i="8" s="1"/>
  <c r="AQ132" i="8" s="1"/>
  <c r="AP132" i="8"/>
  <c r="AO132" i="8" s="1"/>
  <c r="AN132" i="8" s="1"/>
  <c r="AM132" i="8" s="1"/>
  <c r="AL132" i="8" s="1"/>
  <c r="AJ132" i="8" s="1"/>
  <c r="AI378" i="8"/>
  <c r="AJ378" i="8"/>
  <c r="AT354" i="8"/>
  <c r="AS354" i="8"/>
  <c r="AR354" i="8" s="1"/>
  <c r="AQ354" i="8" s="1"/>
  <c r="AP354" i="8" s="1"/>
  <c r="AO354" i="8" s="1"/>
  <c r="AN354" i="8" s="1"/>
  <c r="AM354" i="8" s="1"/>
  <c r="AL354" i="8" s="1"/>
  <c r="AJ354" i="8" s="1"/>
  <c r="AJ398" i="8"/>
  <c r="AH398" i="8" s="1"/>
  <c r="AI398" i="8"/>
  <c r="AI123" i="8"/>
  <c r="AJ123" i="8"/>
  <c r="AK123" i="8"/>
  <c r="AI42" i="8"/>
  <c r="AJ42" i="8"/>
  <c r="AK42" i="8"/>
  <c r="AJ439" i="8"/>
  <c r="AI283" i="8"/>
  <c r="AJ283" i="8"/>
  <c r="AK283" i="8"/>
  <c r="AJ128" i="8"/>
  <c r="AI128" i="8"/>
  <c r="AH128" i="8"/>
  <c r="AJ384" i="8"/>
  <c r="AI384" i="8"/>
  <c r="AK384" i="8"/>
  <c r="AI196" i="8"/>
  <c r="AK196" i="8"/>
  <c r="AJ196" i="8"/>
  <c r="AJ386" i="8"/>
  <c r="AK386" i="8"/>
  <c r="AI386" i="8"/>
  <c r="AK443" i="8"/>
  <c r="AI443" i="8"/>
  <c r="AJ443" i="8"/>
  <c r="AJ184" i="8"/>
  <c r="AK184" i="8"/>
  <c r="AI184" i="8"/>
  <c r="AH184" i="8" s="1"/>
  <c r="AK70" i="8"/>
  <c r="AJ70" i="8"/>
  <c r="AH70" i="8" s="1"/>
  <c r="AI164" i="8"/>
  <c r="AJ164" i="8"/>
  <c r="AK369" i="8"/>
  <c r="AI369" i="8"/>
  <c r="BB47" i="8"/>
  <c r="BA47" i="8"/>
  <c r="AZ47" i="8"/>
  <c r="AX47" i="8"/>
  <c r="AI78" i="8"/>
  <c r="AJ78" i="8"/>
  <c r="AH78" i="8"/>
  <c r="AK78" i="8"/>
  <c r="AI52" i="8"/>
  <c r="AH52" i="8" s="1"/>
  <c r="AK52" i="8"/>
  <c r="AJ52" i="8"/>
  <c r="AI341" i="8"/>
  <c r="AH341" i="8" s="1"/>
  <c r="AJ341" i="8"/>
  <c r="AK341" i="8"/>
  <c r="AJ369" i="8"/>
  <c r="AK206" i="8"/>
  <c r="AI206" i="8"/>
  <c r="AH206" i="8"/>
  <c r="AK258" i="8"/>
  <c r="AI258" i="8"/>
  <c r="AH258" i="8" s="1"/>
  <c r="AK347" i="8"/>
  <c r="AI347" i="8"/>
  <c r="AH347" i="8"/>
  <c r="AJ389" i="8"/>
  <c r="AI389" i="8"/>
  <c r="AJ116" i="8"/>
  <c r="AH116" i="8"/>
  <c r="AK116" i="8"/>
  <c r="AI348" i="8"/>
  <c r="AH348" i="8"/>
  <c r="AK348" i="8"/>
  <c r="AI215" i="8"/>
  <c r="AH215" i="8"/>
  <c r="AK215" i="8"/>
  <c r="AT131" i="8"/>
  <c r="AS131" i="8"/>
  <c r="AR131" i="8" s="1"/>
  <c r="AQ131" i="8" s="1"/>
  <c r="AP131" i="8" s="1"/>
  <c r="AO131" i="8" s="1"/>
  <c r="AN131" i="8" s="1"/>
  <c r="AM131" i="8" s="1"/>
  <c r="AL131" i="8" s="1"/>
  <c r="AI131" i="8" s="1"/>
  <c r="AS372" i="8"/>
  <c r="AR372" i="8"/>
  <c r="AQ372" i="8" s="1"/>
  <c r="AP372" i="8" s="1"/>
  <c r="AO372" i="8" s="1"/>
  <c r="AN372" i="8" s="1"/>
  <c r="AM372" i="8" s="1"/>
  <c r="AL372" i="8" s="1"/>
  <c r="AT150" i="8"/>
  <c r="AK24" i="8"/>
  <c r="AJ24" i="8"/>
  <c r="AH24" i="8" s="1"/>
  <c r="AI24" i="8"/>
  <c r="AH34" i="8"/>
  <c r="AS150" i="8"/>
  <c r="AR150" i="8"/>
  <c r="AQ150" i="8" s="1"/>
  <c r="AP150" i="8"/>
  <c r="AO150" i="8" s="1"/>
  <c r="AN150" i="8" s="1"/>
  <c r="AM150" i="8" s="1"/>
  <c r="AL150" i="8" s="1"/>
  <c r="AI428" i="8"/>
  <c r="AH428" i="8"/>
  <c r="AK428" i="8"/>
  <c r="AT306" i="8"/>
  <c r="AS306" i="8" s="1"/>
  <c r="AR306" i="8" s="1"/>
  <c r="AQ306" i="8" s="1"/>
  <c r="AP306" i="8" s="1"/>
  <c r="AO306" i="8" s="1"/>
  <c r="AN306" i="8" s="1"/>
  <c r="AM306" i="8" s="1"/>
  <c r="AL306" i="8" s="1"/>
  <c r="AJ306" i="8" s="1"/>
  <c r="AI40" i="8"/>
  <c r="AJ40" i="8"/>
  <c r="AK40" i="8"/>
  <c r="AI244" i="8"/>
  <c r="AH244" i="8" s="1"/>
  <c r="AK244" i="8"/>
  <c r="AJ295" i="8"/>
  <c r="AH295" i="8"/>
  <c r="AK295" i="8"/>
  <c r="AJ239" i="8"/>
  <c r="AI239" i="8"/>
  <c r="AK239" i="8"/>
  <c r="AK46" i="8"/>
  <c r="AJ46" i="8"/>
  <c r="AI46" i="8"/>
  <c r="BK33" i="8"/>
  <c r="BJ33" i="8"/>
  <c r="BI33" i="8"/>
  <c r="BH33" i="8"/>
  <c r="BG33" i="8"/>
  <c r="BF33" i="8"/>
  <c r="BE33" i="8"/>
  <c r="BD33" i="8"/>
  <c r="BC33" i="8"/>
  <c r="AU355" i="8"/>
  <c r="G355" i="8"/>
  <c r="AI51" i="8"/>
  <c r="AJ51" i="8"/>
  <c r="AK51" i="8"/>
  <c r="AK28" i="8"/>
  <c r="AI28" i="8"/>
  <c r="AH28" i="8"/>
  <c r="AT202" i="8"/>
  <c r="AS202" i="8"/>
  <c r="AR202" i="8" s="1"/>
  <c r="AT421" i="8"/>
  <c r="AS421" i="8" s="1"/>
  <c r="AR421" i="8" s="1"/>
  <c r="AQ421" i="8" s="1"/>
  <c r="AP421" i="8" s="1"/>
  <c r="AO421" i="8" s="1"/>
  <c r="AN421" i="8" s="1"/>
  <c r="AM421" i="8" s="1"/>
  <c r="AL421" i="8" s="1"/>
  <c r="AK421" i="8" s="1"/>
  <c r="AI395" i="8"/>
  <c r="AJ395" i="8"/>
  <c r="AK395" i="8"/>
  <c r="AH200" i="8"/>
  <c r="AQ179" i="8"/>
  <c r="AP179" i="8"/>
  <c r="AO179" i="8" s="1"/>
  <c r="AN179" i="8"/>
  <c r="AM179" i="8"/>
  <c r="AL179" i="8" s="1"/>
  <c r="AK162" i="8"/>
  <c r="AI162" i="8"/>
  <c r="AJ162" i="8"/>
  <c r="AK216" i="8"/>
  <c r="AJ216" i="8"/>
  <c r="AI216" i="8"/>
  <c r="AQ202" i="8"/>
  <c r="AP202" i="8" s="1"/>
  <c r="AO202" i="8" s="1"/>
  <c r="AN202" i="8"/>
  <c r="AM202" i="8" s="1"/>
  <c r="AL202" i="8" s="1"/>
  <c r="AS269" i="8"/>
  <c r="AR269" i="8" s="1"/>
  <c r="AQ269" i="8" s="1"/>
  <c r="AP269" i="8" s="1"/>
  <c r="AO269" i="8" s="1"/>
  <c r="AN269" i="8" s="1"/>
  <c r="AM269" i="8" s="1"/>
  <c r="AL269" i="8" s="1"/>
  <c r="AT157" i="8"/>
  <c r="AS157" i="8" s="1"/>
  <c r="AR157" i="8"/>
  <c r="AQ157" i="8"/>
  <c r="AP157" i="8" s="1"/>
  <c r="AO157" i="8" s="1"/>
  <c r="AN157" i="8" s="1"/>
  <c r="AM157" i="8" s="1"/>
  <c r="AL157" i="8" s="1"/>
  <c r="AS144" i="8"/>
  <c r="AR144" i="8"/>
  <c r="AQ144" i="8"/>
  <c r="AP144" i="8" s="1"/>
  <c r="AO144" i="8" s="1"/>
  <c r="AN144" i="8" s="1"/>
  <c r="AM144" i="8" s="1"/>
  <c r="AL144" i="8"/>
  <c r="AK383" i="8"/>
  <c r="AJ383" i="8"/>
  <c r="AH383" i="8" s="1"/>
  <c r="AI383" i="8"/>
  <c r="AJ129" i="8"/>
  <c r="AI129" i="8"/>
  <c r="AK129" i="8"/>
  <c r="AP63" i="8"/>
  <c r="AO63" i="8"/>
  <c r="AN63" i="8" s="1"/>
  <c r="AM63" i="8" s="1"/>
  <c r="AL63" i="8"/>
  <c r="AJ63" i="8" s="1"/>
  <c r="AT197" i="8"/>
  <c r="AS197" i="8" s="1"/>
  <c r="AR197" i="8" s="1"/>
  <c r="AQ197" i="8" s="1"/>
  <c r="AP197" i="8" s="1"/>
  <c r="AO197" i="8" s="1"/>
  <c r="AN197" i="8" s="1"/>
  <c r="AM197" i="8" s="1"/>
  <c r="AL197" i="8" s="1"/>
  <c r="AT59" i="8"/>
  <c r="AS59" i="8"/>
  <c r="AR59" i="8" s="1"/>
  <c r="AQ59" i="8" s="1"/>
  <c r="AP59" i="8" s="1"/>
  <c r="AO59" i="8" s="1"/>
  <c r="AN59" i="8" s="1"/>
  <c r="AM59" i="8" s="1"/>
  <c r="AL59" i="8" s="1"/>
  <c r="AK59" i="8" s="1"/>
  <c r="AQ397" i="8"/>
  <c r="AP397" i="8" s="1"/>
  <c r="AO397" i="8"/>
  <c r="AN397" i="8" s="1"/>
  <c r="AM397" i="8" s="1"/>
  <c r="AL397" i="8" s="1"/>
  <c r="AI397" i="8" s="1"/>
  <c r="AZ37" i="8"/>
  <c r="AX37" i="8"/>
  <c r="BB49" i="8"/>
  <c r="BA49" i="8"/>
  <c r="AT323" i="8"/>
  <c r="AS323" i="8" s="1"/>
  <c r="AR323" i="8"/>
  <c r="AQ323" i="8" s="1"/>
  <c r="AP323" i="8" s="1"/>
  <c r="AO323" i="8" s="1"/>
  <c r="AN323" i="8"/>
  <c r="AM323" i="8" s="1"/>
  <c r="AL323" i="8" s="1"/>
  <c r="AJ375" i="8"/>
  <c r="AH375" i="8" s="1"/>
  <c r="AT55" i="8"/>
  <c r="AS55" i="8" s="1"/>
  <c r="AR55" i="8" s="1"/>
  <c r="AQ55" i="8" s="1"/>
  <c r="AP55" i="8" s="1"/>
  <c r="AO55" i="8" s="1"/>
  <c r="AN55" i="8" s="1"/>
  <c r="AM55" i="8" s="1"/>
  <c r="AL55" i="8" s="1"/>
  <c r="AT344" i="8"/>
  <c r="AS344" i="8"/>
  <c r="AR344" i="8" s="1"/>
  <c r="AQ344" i="8" s="1"/>
  <c r="AP344" i="8" s="1"/>
  <c r="AO344" i="8"/>
  <c r="AN344" i="8" s="1"/>
  <c r="AM344" i="8" s="1"/>
  <c r="AL344" i="8" s="1"/>
  <c r="AT418" i="8"/>
  <c r="AS62" i="8"/>
  <c r="AR62" i="8"/>
  <c r="AQ62" i="8" s="1"/>
  <c r="AP62" i="8" s="1"/>
  <c r="AO62" i="8" s="1"/>
  <c r="AN62" i="8" s="1"/>
  <c r="AM62" i="8" s="1"/>
  <c r="AL62" i="8"/>
  <c r="AQ173" i="8"/>
  <c r="AP173" i="8"/>
  <c r="AO173" i="8" s="1"/>
  <c r="AN173" i="8"/>
  <c r="AM173" i="8" s="1"/>
  <c r="AL173" i="8" s="1"/>
  <c r="AR50" i="8"/>
  <c r="AQ50" i="8"/>
  <c r="AP50" i="8" s="1"/>
  <c r="AO50" i="8" s="1"/>
  <c r="AN50" i="8" s="1"/>
  <c r="AM50" i="8" s="1"/>
  <c r="AL50" i="8" s="1"/>
  <c r="AT350" i="8"/>
  <c r="AS350" i="8" s="1"/>
  <c r="AR350" i="8"/>
  <c r="AQ350" i="8" s="1"/>
  <c r="AP350" i="8" s="1"/>
  <c r="AO350" i="8" s="1"/>
  <c r="AN350" i="8"/>
  <c r="AM350" i="8" s="1"/>
  <c r="AL350" i="8" s="1"/>
  <c r="AT97" i="8"/>
  <c r="AS97" i="8" s="1"/>
  <c r="AR97" i="8" s="1"/>
  <c r="AQ97" i="8" s="1"/>
  <c r="AP97" i="8" s="1"/>
  <c r="AO97" i="8" s="1"/>
  <c r="AN97" i="8" s="1"/>
  <c r="AM97" i="8" s="1"/>
  <c r="AL97" i="8" s="1"/>
  <c r="AK440" i="8"/>
  <c r="AJ440" i="8"/>
  <c r="AH440" i="8"/>
  <c r="AK263" i="8"/>
  <c r="AJ263" i="8"/>
  <c r="AH263" i="8"/>
  <c r="BB29" i="8"/>
  <c r="BA29" i="8"/>
  <c r="AZ29" i="8"/>
  <c r="AX29" i="8"/>
  <c r="G142" i="8"/>
  <c r="Z142" i="8"/>
  <c r="AU142" i="8"/>
  <c r="Z121" i="8"/>
  <c r="AU121" i="8"/>
  <c r="G62" i="8"/>
  <c r="Z62" i="8"/>
  <c r="G39" i="8"/>
  <c r="Z39" i="8"/>
  <c r="AU39" i="8"/>
  <c r="G31" i="8"/>
  <c r="AU31" i="8"/>
  <c r="Z31" i="8"/>
  <c r="BB45" i="8"/>
  <c r="BA45" i="8"/>
  <c r="BA44" i="8"/>
  <c r="BB44" i="8"/>
  <c r="G179" i="8"/>
  <c r="Z179" i="8"/>
  <c r="G172" i="8"/>
  <c r="Z172" i="8"/>
  <c r="Z276" i="8"/>
  <c r="AU276" i="8"/>
  <c r="G209" i="8"/>
  <c r="AU209" i="8"/>
  <c r="Z209" i="8"/>
  <c r="AU203" i="8"/>
  <c r="G203" i="8"/>
  <c r="Z197" i="8"/>
  <c r="G197" i="8"/>
  <c r="AT23" i="8"/>
  <c r="AS23" i="8"/>
  <c r="AR23" i="8"/>
  <c r="AQ23" i="8" s="1"/>
  <c r="AP23" i="8" s="1"/>
  <c r="AO23" i="8" s="1"/>
  <c r="AN23" i="8" s="1"/>
  <c r="AM23" i="8" s="1"/>
  <c r="AL23" i="8" s="1"/>
  <c r="AK23" i="8" s="1"/>
  <c r="BA53" i="8"/>
  <c r="BB53" i="8"/>
  <c r="AZ53" i="8"/>
  <c r="AX53" i="8"/>
  <c r="AU407" i="8"/>
  <c r="G407" i="8"/>
  <c r="Z382" i="8"/>
  <c r="AU382" i="8"/>
  <c r="G382" i="8"/>
  <c r="G305" i="8"/>
  <c r="Z305" i="8"/>
  <c r="AU305" i="8"/>
  <c r="BK51" i="8"/>
  <c r="BJ51" i="8"/>
  <c r="BI51" i="8"/>
  <c r="BH51" i="8"/>
  <c r="BG51" i="8"/>
  <c r="BF51" i="8"/>
  <c r="BE51" i="8"/>
  <c r="BD51" i="8"/>
  <c r="BC51" i="8"/>
  <c r="Z119" i="8"/>
  <c r="G119" i="8"/>
  <c r="AU368" i="8"/>
  <c r="Z368" i="8"/>
  <c r="Z83" i="8"/>
  <c r="G83" i="8"/>
  <c r="G85" i="8"/>
  <c r="Z100" i="8"/>
  <c r="AU100" i="8"/>
  <c r="G100" i="8"/>
  <c r="BK35" i="8"/>
  <c r="BJ35" i="8"/>
  <c r="BI35" i="8"/>
  <c r="BH35" i="8"/>
  <c r="BG35" i="8"/>
  <c r="BF35" i="8"/>
  <c r="BE35" i="8"/>
  <c r="BD35" i="8"/>
  <c r="BC35" i="8"/>
  <c r="Z398" i="8"/>
  <c r="G398" i="8"/>
  <c r="Z132" i="8"/>
  <c r="G132" i="8"/>
  <c r="G364" i="8"/>
  <c r="AU364" i="8"/>
  <c r="Z364" i="8"/>
  <c r="G167" i="8"/>
  <c r="AU167" i="8"/>
  <c r="Z339" i="8"/>
  <c r="G339" i="8"/>
  <c r="G484" i="8"/>
  <c r="AU484" i="8"/>
  <c r="Z484" i="8"/>
  <c r="BK46" i="8"/>
  <c r="BJ46" i="8"/>
  <c r="BI46" i="8"/>
  <c r="BH46" i="8"/>
  <c r="BG46" i="8"/>
  <c r="BF46" i="8"/>
  <c r="BE46" i="8"/>
  <c r="BD46" i="8"/>
  <c r="BC46" i="8"/>
  <c r="Z439" i="8"/>
  <c r="G439" i="8"/>
  <c r="Z185" i="8"/>
  <c r="G185" i="8"/>
  <c r="Z165" i="8"/>
  <c r="G165" i="8"/>
  <c r="Z59" i="8"/>
  <c r="G59" i="8"/>
  <c r="AU481" i="8"/>
  <c r="G481" i="8"/>
  <c r="Z481" i="8"/>
  <c r="G372" i="8"/>
  <c r="Z372" i="8"/>
  <c r="Z90" i="8"/>
  <c r="G90" i="8"/>
  <c r="Z363" i="8"/>
  <c r="AU363" i="8"/>
  <c r="Z356" i="8"/>
  <c r="G356" i="8"/>
  <c r="AU356" i="8"/>
  <c r="G353" i="8"/>
  <c r="AU353" i="8"/>
  <c r="Z353" i="8"/>
  <c r="Z190" i="8"/>
  <c r="G190" i="8"/>
  <c r="Z144" i="8"/>
  <c r="G144" i="8"/>
  <c r="AU406" i="8"/>
  <c r="Z406" i="8"/>
  <c r="G175" i="8"/>
  <c r="Z175" i="8"/>
  <c r="G225" i="8"/>
  <c r="AU225" i="8"/>
  <c r="Z225" i="8"/>
  <c r="AU340" i="8"/>
  <c r="G340" i="8"/>
  <c r="Z340" i="8"/>
  <c r="BK52" i="8"/>
  <c r="BJ52" i="8"/>
  <c r="BI52" i="8"/>
  <c r="BH52" i="8"/>
  <c r="BG52" i="8"/>
  <c r="BF52" i="8"/>
  <c r="BE52" i="8"/>
  <c r="BD52" i="8"/>
  <c r="BC52" i="8"/>
  <c r="G306" i="8"/>
  <c r="Z306" i="8"/>
  <c r="G271" i="8"/>
  <c r="Z271" i="8"/>
  <c r="Z128" i="8"/>
  <c r="G128" i="8"/>
  <c r="G82" i="8"/>
  <c r="AU82" i="8"/>
  <c r="Z82" i="8"/>
  <c r="Z63" i="8"/>
  <c r="G63" i="8"/>
  <c r="G32" i="8"/>
  <c r="Z32" i="8"/>
  <c r="G402" i="8"/>
  <c r="Z402" i="8"/>
  <c r="Z338" i="8"/>
  <c r="G338" i="8"/>
  <c r="AU338" i="8"/>
  <c r="G410" i="8"/>
  <c r="AU476" i="8"/>
  <c r="AU93" i="8"/>
  <c r="G220" i="8"/>
  <c r="Z220" i="8"/>
  <c r="G222" i="8"/>
  <c r="AU222" i="8"/>
  <c r="Z222" i="8"/>
  <c r="G227" i="8"/>
  <c r="AU227" i="8"/>
  <c r="G245" i="8"/>
  <c r="AU245" i="8"/>
  <c r="G290" i="8"/>
  <c r="AU290" i="8"/>
  <c r="Z290" i="8"/>
  <c r="AU313" i="8"/>
  <c r="Z313" i="8"/>
  <c r="G329" i="8"/>
  <c r="AU329" i="8"/>
  <c r="G515" i="8"/>
  <c r="G513" i="8"/>
  <c r="Z513" i="8"/>
  <c r="Z360" i="8"/>
  <c r="G360" i="8"/>
  <c r="G87" i="8"/>
  <c r="AU87" i="8"/>
  <c r="Z236" i="8"/>
  <c r="G318" i="8"/>
  <c r="Z318" i="8"/>
  <c r="Z320" i="8"/>
  <c r="AU320" i="8"/>
  <c r="G320" i="8"/>
  <c r="Z499" i="8"/>
  <c r="AU499" i="8"/>
  <c r="G457" i="8"/>
  <c r="G72" i="8"/>
  <c r="Z72" i="8"/>
  <c r="Z92" i="8"/>
  <c r="G95" i="8"/>
  <c r="Z95" i="8"/>
  <c r="AU236" i="8"/>
  <c r="AU415" i="8"/>
  <c r="Z415" i="8"/>
  <c r="G438" i="8"/>
  <c r="AU438" i="8"/>
  <c r="Z438" i="8"/>
  <c r="G488" i="8"/>
  <c r="AU511" i="8"/>
  <c r="G511" i="8"/>
  <c r="Z511" i="8"/>
  <c r="AU148" i="8"/>
  <c r="Z148" i="8"/>
  <c r="AU183" i="8"/>
  <c r="Z183" i="8"/>
  <c r="G249" i="8"/>
  <c r="AU249" i="8"/>
  <c r="Z249" i="8"/>
  <c r="Z255" i="8"/>
  <c r="G255" i="8"/>
  <c r="G293" i="8"/>
  <c r="Z293" i="8"/>
  <c r="BJ24" i="8"/>
  <c r="BI24" i="8"/>
  <c r="BH24" i="8"/>
  <c r="BG24" i="8"/>
  <c r="BF24" i="8"/>
  <c r="BE24" i="8"/>
  <c r="BD24" i="8"/>
  <c r="BC24" i="8"/>
  <c r="G115" i="8"/>
  <c r="G219" i="8"/>
  <c r="AU219" i="8"/>
  <c r="AU221" i="8"/>
  <c r="G221" i="8"/>
  <c r="G280" i="8"/>
  <c r="AU280" i="8"/>
  <c r="G315" i="8"/>
  <c r="AU315" i="8"/>
  <c r="Z315" i="8"/>
  <c r="G328" i="8"/>
  <c r="Z328" i="8"/>
  <c r="AU334" i="8"/>
  <c r="G480" i="8"/>
  <c r="Z480" i="8"/>
  <c r="Z486" i="8"/>
  <c r="G486" i="8"/>
  <c r="G376" i="8"/>
  <c r="AU478" i="8"/>
  <c r="G478" i="8"/>
  <c r="G138" i="8"/>
  <c r="Z138" i="8"/>
  <c r="AU217" i="8"/>
  <c r="Z217" i="8"/>
  <c r="AU266" i="8"/>
  <c r="G266" i="8"/>
  <c r="AU319" i="8"/>
  <c r="G319" i="8"/>
  <c r="G334" i="8"/>
  <c r="Z414" i="8"/>
  <c r="G414" i="8"/>
  <c r="AU459" i="8"/>
  <c r="G459" i="8"/>
  <c r="G182" i="8"/>
  <c r="AU182" i="8"/>
  <c r="Z182" i="8"/>
  <c r="G498" i="8"/>
  <c r="Z498" i="8"/>
  <c r="AU237" i="8"/>
  <c r="P917" i="1"/>
  <c r="G917" i="1"/>
  <c r="K917" i="1" s="1"/>
  <c r="I460" i="1"/>
  <c r="P860" i="1"/>
  <c r="K504" i="1"/>
  <c r="R647" i="1"/>
  <c r="T647" i="1" s="1"/>
  <c r="P924" i="1"/>
  <c r="G924" i="1"/>
  <c r="I924" i="1" s="1"/>
  <c r="P958" i="1"/>
  <c r="P971" i="1"/>
  <c r="G971" i="1"/>
  <c r="J971" i="1" s="1"/>
  <c r="G936" i="1"/>
  <c r="K936" i="1" s="1"/>
  <c r="P936" i="1"/>
  <c r="P756" i="1"/>
  <c r="G756" i="1"/>
  <c r="I756" i="1" s="1"/>
  <c r="G719" i="1"/>
  <c r="I596" i="1"/>
  <c r="I688" i="1"/>
  <c r="P981" i="1"/>
  <c r="G981" i="1"/>
  <c r="J981" i="1" s="1"/>
  <c r="G995" i="1"/>
  <c r="K995" i="1" s="1"/>
  <c r="P995" i="1"/>
  <c r="G729" i="1"/>
  <c r="K729" i="1" s="1"/>
  <c r="P729" i="1"/>
  <c r="W729" i="1"/>
  <c r="R915" i="1"/>
  <c r="T915" i="1" s="1"/>
  <c r="G960" i="1"/>
  <c r="K960" i="1" s="1"/>
  <c r="W721" i="1"/>
  <c r="P715" i="1"/>
  <c r="W715" i="1"/>
  <c r="G715" i="1"/>
  <c r="P747" i="1"/>
  <c r="V747" i="1" s="1"/>
  <c r="X747" i="1" s="1"/>
  <c r="G747" i="1"/>
  <c r="G973" i="1"/>
  <c r="K973" i="1" s="1"/>
  <c r="P973" i="1"/>
  <c r="W973" i="1"/>
  <c r="W600" i="1"/>
  <c r="F800" i="1"/>
  <c r="P800" i="1" s="1"/>
  <c r="F900" i="1"/>
  <c r="G900" i="1" s="1"/>
  <c r="I900" i="1" s="1"/>
  <c r="F921" i="1"/>
  <c r="P921" i="1" s="1"/>
  <c r="P30" i="1"/>
  <c r="G30" i="1"/>
  <c r="I30" i="1" s="1"/>
  <c r="P288" i="1"/>
  <c r="G288" i="1"/>
  <c r="I288" i="1" s="1"/>
  <c r="F110" i="1"/>
  <c r="G110" i="1" s="1"/>
  <c r="I110" i="1" s="1"/>
  <c r="F345" i="1"/>
  <c r="P345" i="1" s="1"/>
  <c r="F528" i="1"/>
  <c r="P528" i="1" s="1"/>
  <c r="F533" i="1"/>
  <c r="F789" i="1"/>
  <c r="G789" i="1" s="1"/>
  <c r="I789" i="1" s="1"/>
  <c r="F804" i="1"/>
  <c r="G804" i="1" s="1"/>
  <c r="K804" i="1" s="1"/>
  <c r="E43" i="12"/>
  <c r="P335" i="1"/>
  <c r="G335" i="1"/>
  <c r="I335" i="1" s="1"/>
  <c r="I138" i="1"/>
  <c r="E360" i="12"/>
  <c r="P428" i="1"/>
  <c r="G419" i="1"/>
  <c r="I419" i="1" s="1"/>
  <c r="P419" i="1"/>
  <c r="R419" i="1" s="1"/>
  <c r="T419" i="1" s="1"/>
  <c r="I178" i="1"/>
  <c r="G296" i="1"/>
  <c r="I296" i="1" s="1"/>
  <c r="P296" i="1"/>
  <c r="G99" i="1"/>
  <c r="I99" i="1" s="1"/>
  <c r="P499" i="1"/>
  <c r="E650" i="12"/>
  <c r="E355" i="12"/>
  <c r="G326" i="1"/>
  <c r="I326" i="1" s="1"/>
  <c r="G217" i="1"/>
  <c r="I217" i="1" s="1"/>
  <c r="G386" i="1"/>
  <c r="I386" i="1" s="1"/>
  <c r="P386" i="1"/>
  <c r="P534" i="1"/>
  <c r="R534" i="1" s="1"/>
  <c r="T534" i="1" s="1"/>
  <c r="R215" i="8"/>
  <c r="T215" i="8" s="1"/>
  <c r="P84" i="8"/>
  <c r="AC84" i="8" s="1"/>
  <c r="P170" i="8"/>
  <c r="P254" i="8"/>
  <c r="P108" i="8"/>
  <c r="AC108" i="8" s="1"/>
  <c r="P160" i="8"/>
  <c r="P219" i="8"/>
  <c r="AC219" i="8" s="1"/>
  <c r="P192" i="8"/>
  <c r="P236" i="8"/>
  <c r="AC236" i="8" s="1"/>
  <c r="P231" i="8"/>
  <c r="AC231" i="8" s="1"/>
  <c r="P229" i="8"/>
  <c r="P282" i="8"/>
  <c r="P293" i="8"/>
  <c r="AC293" i="8" s="1"/>
  <c r="P299" i="8"/>
  <c r="P298" i="8"/>
  <c r="R298" i="8" s="1"/>
  <c r="T298" i="8" s="1"/>
  <c r="P319" i="8"/>
  <c r="P333" i="8"/>
  <c r="R333" i="8" s="1"/>
  <c r="T333" i="8" s="1"/>
  <c r="P335" i="8"/>
  <c r="R335" i="8" s="1"/>
  <c r="T335" i="8" s="1"/>
  <c r="P340" i="8"/>
  <c r="P343" i="8"/>
  <c r="P498" i="8"/>
  <c r="R498" i="8" s="1"/>
  <c r="T498" i="8" s="1"/>
  <c r="P413" i="8"/>
  <c r="P358" i="8"/>
  <c r="R358" i="8" s="1"/>
  <c r="T358" i="8" s="1"/>
  <c r="P482" i="8"/>
  <c r="P432" i="8"/>
  <c r="R432" i="8" s="1"/>
  <c r="T432" i="8" s="1"/>
  <c r="P140" i="8"/>
  <c r="R140" i="8" s="1"/>
  <c r="T140" i="8" s="1"/>
  <c r="P114" i="8"/>
  <c r="P134" i="8"/>
  <c r="P267" i="8"/>
  <c r="R267" i="8" s="1"/>
  <c r="T267" i="8" s="1"/>
  <c r="P104" i="8"/>
  <c r="P120" i="8"/>
  <c r="R120" i="8" s="1"/>
  <c r="T120" i="8" s="1"/>
  <c r="P138" i="8"/>
  <c r="P232" i="8"/>
  <c r="R232" i="8" s="1"/>
  <c r="T232" i="8" s="1"/>
  <c r="P228" i="8"/>
  <c r="R228" i="8" s="1"/>
  <c r="T228" i="8" s="1"/>
  <c r="P318" i="8"/>
  <c r="P274" i="8"/>
  <c r="P255" i="8"/>
  <c r="R255" i="8" s="1"/>
  <c r="T255" i="8" s="1"/>
  <c r="P296" i="8"/>
  <c r="P321" i="8"/>
  <c r="AC321" i="8" s="1"/>
  <c r="P330" i="8"/>
  <c r="P393" i="8"/>
  <c r="R393" i="8" s="1"/>
  <c r="T393" i="8" s="1"/>
  <c r="P396" i="8"/>
  <c r="R396" i="8" s="1"/>
  <c r="T396" i="8" s="1"/>
  <c r="P431" i="8"/>
  <c r="P491" i="8"/>
  <c r="P493" i="8"/>
  <c r="R493" i="8" s="1"/>
  <c r="T493" i="8" s="1"/>
  <c r="P487" i="8"/>
  <c r="P505" i="8"/>
  <c r="R505" i="8" s="1"/>
  <c r="T505" i="8" s="1"/>
  <c r="P508" i="8"/>
  <c r="P502" i="8"/>
  <c r="R502" i="8" s="1"/>
  <c r="T502" i="8" s="1"/>
  <c r="G45" i="4"/>
  <c r="G37" i="4"/>
  <c r="H37" i="4"/>
  <c r="H43" i="4"/>
  <c r="G43" i="4"/>
  <c r="H21" i="4"/>
  <c r="G21" i="4"/>
  <c r="M13" i="9"/>
  <c r="G13" i="9"/>
  <c r="B15" i="9"/>
  <c r="N13" i="9"/>
  <c r="D13" i="9"/>
  <c r="C13" i="9"/>
  <c r="I13" i="9"/>
  <c r="F13" i="9"/>
  <c r="H49" i="4"/>
  <c r="P537" i="8"/>
  <c r="I21" i="9"/>
  <c r="R29" i="7"/>
  <c r="F35" i="4"/>
  <c r="G35" i="4" s="1"/>
  <c r="P518" i="8"/>
  <c r="AJ185" i="8"/>
  <c r="AJ158" i="8"/>
  <c r="AI158" i="8"/>
  <c r="AH158" i="8" s="1"/>
  <c r="AK158" i="8"/>
  <c r="AI390" i="8"/>
  <c r="AK390" i="8"/>
  <c r="AJ390" i="8"/>
  <c r="AJ165" i="8"/>
  <c r="AI165" i="8"/>
  <c r="AK454" i="8"/>
  <c r="AJ454" i="8"/>
  <c r="R361" i="8"/>
  <c r="T361" i="8" s="1"/>
  <c r="AT272" i="8"/>
  <c r="AS272" i="8" s="1"/>
  <c r="AR272" i="8" s="1"/>
  <c r="AQ272" i="8" s="1"/>
  <c r="AP272" i="8" s="1"/>
  <c r="AO272" i="8" s="1"/>
  <c r="AN272" i="8" s="1"/>
  <c r="AM272" i="8" s="1"/>
  <c r="AL272" i="8" s="1"/>
  <c r="AT256" i="8"/>
  <c r="AS256" i="8"/>
  <c r="AR256" i="8" s="1"/>
  <c r="AQ256" i="8"/>
  <c r="AP256" i="8" s="1"/>
  <c r="AO256" i="8" s="1"/>
  <c r="AN256" i="8" s="1"/>
  <c r="AM256" i="8"/>
  <c r="AL256" i="8" s="1"/>
  <c r="AC136" i="8"/>
  <c r="AC448" i="8"/>
  <c r="AH343" i="8"/>
  <c r="AH437" i="8"/>
  <c r="AC558" i="8"/>
  <c r="AT207" i="8"/>
  <c r="AS207" i="8" s="1"/>
  <c r="AR207" i="8" s="1"/>
  <c r="AQ207" i="8"/>
  <c r="AP207" i="8" s="1"/>
  <c r="AO207" i="8" s="1"/>
  <c r="AN207" i="8" s="1"/>
  <c r="AM207" i="8" s="1"/>
  <c r="AL207" i="8" s="1"/>
  <c r="AT147" i="8"/>
  <c r="AS147" i="8" s="1"/>
  <c r="AR147" i="8" s="1"/>
  <c r="AQ147" i="8" s="1"/>
  <c r="AP147" i="8" s="1"/>
  <c r="AO147" i="8" s="1"/>
  <c r="AN147" i="8" s="1"/>
  <c r="AM147" i="8" s="1"/>
  <c r="AL147" i="8" s="1"/>
  <c r="AK147" i="8" s="1"/>
  <c r="AT442" i="8"/>
  <c r="AS442" i="8"/>
  <c r="AR442" i="8"/>
  <c r="AQ442" i="8" s="1"/>
  <c r="AP442" i="8" s="1"/>
  <c r="AO442" i="8"/>
  <c r="AN442" i="8" s="1"/>
  <c r="AM442" i="8" s="1"/>
  <c r="AL442" i="8" s="1"/>
  <c r="AT431" i="8"/>
  <c r="AS431" i="8" s="1"/>
  <c r="AR431" i="8" s="1"/>
  <c r="AQ431" i="8" s="1"/>
  <c r="AP431" i="8" s="1"/>
  <c r="AO431" i="8" s="1"/>
  <c r="AN431" i="8" s="1"/>
  <c r="AM431" i="8" s="1"/>
  <c r="AL431" i="8" s="1"/>
  <c r="AT448" i="8"/>
  <c r="AS448" i="8"/>
  <c r="AR448" i="8" s="1"/>
  <c r="AQ448" i="8" s="1"/>
  <c r="AP448" i="8" s="1"/>
  <c r="AO448" i="8" s="1"/>
  <c r="AN448" i="8" s="1"/>
  <c r="AM448" i="8" s="1"/>
  <c r="AL448" i="8" s="1"/>
  <c r="AT79" i="8"/>
  <c r="AS79" i="8" s="1"/>
  <c r="AR79" i="8" s="1"/>
  <c r="AQ79" i="8" s="1"/>
  <c r="AP79" i="8" s="1"/>
  <c r="AO79" i="8" s="1"/>
  <c r="AN79" i="8" s="1"/>
  <c r="AM79" i="8" s="1"/>
  <c r="AL79" i="8" s="1"/>
  <c r="AK79" i="8" s="1"/>
  <c r="AT92" i="8"/>
  <c r="AS92" i="8"/>
  <c r="AR92" i="8"/>
  <c r="AQ92" i="8" s="1"/>
  <c r="AP92" i="8" s="1"/>
  <c r="AO92" i="8" s="1"/>
  <c r="AN92" i="8"/>
  <c r="AM92" i="8" s="1"/>
  <c r="AL92" i="8" s="1"/>
  <c r="AT262" i="8"/>
  <c r="AS262" i="8"/>
  <c r="AR262" i="8" s="1"/>
  <c r="AQ262" i="8" s="1"/>
  <c r="AP262" i="8" s="1"/>
  <c r="AO262" i="8" s="1"/>
  <c r="AN262" i="8" s="1"/>
  <c r="AM262" i="8" s="1"/>
  <c r="AL262" i="8" s="1"/>
  <c r="AJ262" i="8" s="1"/>
  <c r="AT311" i="8"/>
  <c r="AS311" i="8"/>
  <c r="AR311" i="8" s="1"/>
  <c r="AQ311" i="8" s="1"/>
  <c r="AP311" i="8" s="1"/>
  <c r="AO311" i="8" s="1"/>
  <c r="AN311" i="8" s="1"/>
  <c r="AM311" i="8" s="1"/>
  <c r="AL311" i="8" s="1"/>
  <c r="AT538" i="8"/>
  <c r="AS538" i="8" s="1"/>
  <c r="AR538" i="8" s="1"/>
  <c r="AQ538" i="8"/>
  <c r="AP538" i="8" s="1"/>
  <c r="AO538" i="8" s="1"/>
  <c r="AN538" i="8" s="1"/>
  <c r="AM538" i="8" s="1"/>
  <c r="AL538" i="8" s="1"/>
  <c r="AI538" i="8" s="1"/>
  <c r="AT22" i="8"/>
  <c r="AS22" i="8"/>
  <c r="AR22" i="8"/>
  <c r="AQ22" i="8" s="1"/>
  <c r="AP22" i="8" s="1"/>
  <c r="AO22" i="8" s="1"/>
  <c r="AN22" i="8" s="1"/>
  <c r="AM22" i="8"/>
  <c r="AL22" i="8" s="1"/>
  <c r="AJ352" i="8"/>
  <c r="AT518" i="8"/>
  <c r="AS518" i="8"/>
  <c r="AR518" i="8"/>
  <c r="AQ518" i="8" s="1"/>
  <c r="AP518" i="8" s="1"/>
  <c r="AO518" i="8" s="1"/>
  <c r="AN518" i="8" s="1"/>
  <c r="AM518" i="8" s="1"/>
  <c r="AL518" i="8" s="1"/>
  <c r="AT29" i="8"/>
  <c r="AS29" i="8" s="1"/>
  <c r="AT302" i="8"/>
  <c r="AS302" i="8" s="1"/>
  <c r="AR302" i="8" s="1"/>
  <c r="AQ302" i="8" s="1"/>
  <c r="AP302" i="8" s="1"/>
  <c r="AO302" i="8" s="1"/>
  <c r="AN302" i="8" s="1"/>
  <c r="AM302" i="8"/>
  <c r="AL302" i="8" s="1"/>
  <c r="AS367" i="8"/>
  <c r="AR367" i="8" s="1"/>
  <c r="AQ367" i="8" s="1"/>
  <c r="AP367" i="8" s="1"/>
  <c r="AO367" i="8" s="1"/>
  <c r="AN367" i="8" s="1"/>
  <c r="AM367" i="8" s="1"/>
  <c r="AL367" i="8" s="1"/>
  <c r="AH51" i="8"/>
  <c r="AD51" i="8" s="1"/>
  <c r="R102" i="8"/>
  <c r="T102" i="8" s="1"/>
  <c r="R206" i="8"/>
  <c r="T206" i="8" s="1"/>
  <c r="AT359" i="8"/>
  <c r="AS359" i="8" s="1"/>
  <c r="AR359" i="8" s="1"/>
  <c r="AQ359" i="8" s="1"/>
  <c r="AP359" i="8" s="1"/>
  <c r="AO359" i="8" s="1"/>
  <c r="AN359" i="8" s="1"/>
  <c r="AM359" i="8" s="1"/>
  <c r="AL359" i="8" s="1"/>
  <c r="AT127" i="8"/>
  <c r="AS127" i="8"/>
  <c r="AR127" i="8"/>
  <c r="AQ127" i="8" s="1"/>
  <c r="AP127" i="8" s="1"/>
  <c r="AO127" i="8" s="1"/>
  <c r="AN127" i="8" s="1"/>
  <c r="AM127" i="8" s="1"/>
  <c r="AL127" i="8" s="1"/>
  <c r="AK127" i="8" s="1"/>
  <c r="AC156" i="8"/>
  <c r="AT473" i="8"/>
  <c r="AS473" i="8"/>
  <c r="AR473" i="8"/>
  <c r="AQ473" i="8" s="1"/>
  <c r="AP473" i="8" s="1"/>
  <c r="AO473" i="8" s="1"/>
  <c r="AN473" i="8"/>
  <c r="AM473" i="8" s="1"/>
  <c r="AL473" i="8" s="1"/>
  <c r="AT411" i="8"/>
  <c r="AS411" i="8"/>
  <c r="AR411" i="8" s="1"/>
  <c r="AQ411" i="8" s="1"/>
  <c r="AP411" i="8" s="1"/>
  <c r="AO411" i="8" s="1"/>
  <c r="AN411" i="8" s="1"/>
  <c r="AM411" i="8" s="1"/>
  <c r="AL411" i="8" s="1"/>
  <c r="AH268" i="8"/>
  <c r="AH461" i="8"/>
  <c r="AH475" i="8"/>
  <c r="AH362" i="8"/>
  <c r="AT508" i="8"/>
  <c r="AS508" i="8" s="1"/>
  <c r="AR508" i="8" s="1"/>
  <c r="AQ508" i="8" s="1"/>
  <c r="AP508" i="8" s="1"/>
  <c r="AO508" i="8" s="1"/>
  <c r="AN508" i="8" s="1"/>
  <c r="AM508" i="8" s="1"/>
  <c r="AL508" i="8" s="1"/>
  <c r="AT176" i="8"/>
  <c r="AS176" i="8" s="1"/>
  <c r="AR176" i="8"/>
  <c r="AQ176" i="8" s="1"/>
  <c r="AP176" i="8" s="1"/>
  <c r="AO176" i="8" s="1"/>
  <c r="AN176" i="8" s="1"/>
  <c r="AM176" i="8" s="1"/>
  <c r="AL176" i="8" s="1"/>
  <c r="R448" i="8"/>
  <c r="T448" i="8" s="1"/>
  <c r="AT163" i="8"/>
  <c r="AS163" i="8" s="1"/>
  <c r="AR163" i="8" s="1"/>
  <c r="AQ163" i="8" s="1"/>
  <c r="AP163" i="8" s="1"/>
  <c r="AO163" i="8" s="1"/>
  <c r="AN163" i="8" s="1"/>
  <c r="AM163" i="8" s="1"/>
  <c r="AL163" i="8" s="1"/>
  <c r="AJ163" i="8" s="1"/>
  <c r="AT253" i="8"/>
  <c r="AS253" i="8" s="1"/>
  <c r="AR253" i="8"/>
  <c r="AQ253" i="8" s="1"/>
  <c r="AP253" i="8" s="1"/>
  <c r="AO253" i="8" s="1"/>
  <c r="AN253" i="8" s="1"/>
  <c r="AM253" i="8" s="1"/>
  <c r="AL253" i="8"/>
  <c r="AT199" i="8"/>
  <c r="AS199" i="8"/>
  <c r="AR199" i="8" s="1"/>
  <c r="AQ199" i="8" s="1"/>
  <c r="AP199" i="8" s="1"/>
  <c r="AO199" i="8" s="1"/>
  <c r="AN199" i="8" s="1"/>
  <c r="AM199" i="8" s="1"/>
  <c r="AL199" i="8" s="1"/>
  <c r="AT550" i="8"/>
  <c r="AS550" i="8" s="1"/>
  <c r="AR550" i="8" s="1"/>
  <c r="AQ550" i="8" s="1"/>
  <c r="AP550" i="8"/>
  <c r="AO550" i="8" s="1"/>
  <c r="AN550" i="8" s="1"/>
  <c r="AM550" i="8" s="1"/>
  <c r="AL550" i="8" s="1"/>
  <c r="AI550" i="8" s="1"/>
  <c r="AT549" i="8"/>
  <c r="AS549" i="8" s="1"/>
  <c r="AR549" i="8" s="1"/>
  <c r="AQ549" i="8"/>
  <c r="AP549" i="8" s="1"/>
  <c r="AO549" i="8" s="1"/>
  <c r="AN549" i="8" s="1"/>
  <c r="AM549" i="8" s="1"/>
  <c r="AL549" i="8" s="1"/>
  <c r="AT553" i="8"/>
  <c r="AS553" i="8"/>
  <c r="AR553" i="8" s="1"/>
  <c r="AQ553" i="8" s="1"/>
  <c r="AP553" i="8" s="1"/>
  <c r="AO553" i="8" s="1"/>
  <c r="AN553" i="8"/>
  <c r="AM553" i="8" s="1"/>
  <c r="AL553" i="8" s="1"/>
  <c r="AC555" i="8"/>
  <c r="K555" i="8"/>
  <c r="AT555" i="8"/>
  <c r="AS555" i="8"/>
  <c r="AR555" i="8" s="1"/>
  <c r="AQ555" i="8" s="1"/>
  <c r="AP555" i="8" s="1"/>
  <c r="AO555" i="8" s="1"/>
  <c r="AN555" i="8" s="1"/>
  <c r="AM555" i="8" s="1"/>
  <c r="AL555" i="8" s="1"/>
  <c r="AJ555" i="8" s="1"/>
  <c r="K556" i="8"/>
  <c r="AT554" i="8"/>
  <c r="AS554" i="8" s="1"/>
  <c r="AR554" i="8"/>
  <c r="AQ554" i="8" s="1"/>
  <c r="AP554" i="8" s="1"/>
  <c r="AO554" i="8" s="1"/>
  <c r="AN554" i="8" s="1"/>
  <c r="AM554" i="8" s="1"/>
  <c r="AL554" i="8" s="1"/>
  <c r="AT557" i="8"/>
  <c r="AS557" i="8"/>
  <c r="AR557" i="8"/>
  <c r="AQ557" i="8" s="1"/>
  <c r="AP557" i="8" s="1"/>
  <c r="AO557" i="8"/>
  <c r="AN557" i="8" s="1"/>
  <c r="AM557" i="8" s="1"/>
  <c r="AL557" i="8" s="1"/>
  <c r="AT556" i="8"/>
  <c r="AS556" i="8" s="1"/>
  <c r="AR556" i="8" s="1"/>
  <c r="AQ556" i="8" s="1"/>
  <c r="AP556" i="8" s="1"/>
  <c r="AO556" i="8" s="1"/>
  <c r="AN556" i="8" s="1"/>
  <c r="AM556" i="8" s="1"/>
  <c r="AL556" i="8" s="1"/>
  <c r="AC551" i="8"/>
  <c r="K551" i="8"/>
  <c r="K561" i="8"/>
  <c r="AT548" i="8"/>
  <c r="AS548" i="8" s="1"/>
  <c r="AR548" i="8" s="1"/>
  <c r="AQ548" i="8" s="1"/>
  <c r="AP548" i="8" s="1"/>
  <c r="AO548" i="8" s="1"/>
  <c r="AN548" i="8" s="1"/>
  <c r="AM548" i="8" s="1"/>
  <c r="AL548" i="8" s="1"/>
  <c r="AT558" i="8"/>
  <c r="AS558" i="8" s="1"/>
  <c r="AR558" i="8" s="1"/>
  <c r="AQ558" i="8" s="1"/>
  <c r="AP558" i="8" s="1"/>
  <c r="AO558" i="8" s="1"/>
  <c r="AN558" i="8" s="1"/>
  <c r="AM558" i="8" s="1"/>
  <c r="AL558" i="8" s="1"/>
  <c r="AJ558" i="8" s="1"/>
  <c r="K550" i="8"/>
  <c r="AC550" i="8"/>
  <c r="AC548" i="8"/>
  <c r="AT551" i="8"/>
  <c r="AS551" i="8"/>
  <c r="AR551" i="8" s="1"/>
  <c r="AQ551" i="8"/>
  <c r="AP551" i="8" s="1"/>
  <c r="AO551" i="8" s="1"/>
  <c r="AN551" i="8" s="1"/>
  <c r="AM551" i="8"/>
  <c r="AL551" i="8" s="1"/>
  <c r="AT561" i="8"/>
  <c r="AS561" i="8" s="1"/>
  <c r="AR561" i="8" s="1"/>
  <c r="AQ561" i="8" s="1"/>
  <c r="AP561" i="8"/>
  <c r="AO561" i="8" s="1"/>
  <c r="AN561" i="8" s="1"/>
  <c r="AM561" i="8" s="1"/>
  <c r="AL561" i="8" s="1"/>
  <c r="AJ561" i="8" s="1"/>
  <c r="BA10" i="8"/>
  <c r="BB10" i="8"/>
  <c r="R563" i="8"/>
  <c r="T563" i="8" s="1"/>
  <c r="AC247" i="8"/>
  <c r="AT432" i="8"/>
  <c r="AS432" i="8" s="1"/>
  <c r="AR432" i="8" s="1"/>
  <c r="AQ432" i="8"/>
  <c r="AP432" i="8" s="1"/>
  <c r="AO432" i="8" s="1"/>
  <c r="AN432" i="8" s="1"/>
  <c r="AM432" i="8" s="1"/>
  <c r="AL432" i="8" s="1"/>
  <c r="AJ432" i="8" s="1"/>
  <c r="AT67" i="8"/>
  <c r="AS67" i="8"/>
  <c r="AR67" i="8" s="1"/>
  <c r="AQ67" i="8"/>
  <c r="AP67" i="8" s="1"/>
  <c r="AO67" i="8" s="1"/>
  <c r="AN67" i="8" s="1"/>
  <c r="AM67" i="8" s="1"/>
  <c r="AL67" i="8" s="1"/>
  <c r="AT537" i="8"/>
  <c r="AS537" i="8" s="1"/>
  <c r="AR537" i="8" s="1"/>
  <c r="AQ537" i="8" s="1"/>
  <c r="AP537" i="8" s="1"/>
  <c r="AO537" i="8" s="1"/>
  <c r="AN537" i="8" s="1"/>
  <c r="AM537" i="8" s="1"/>
  <c r="AL537" i="8" s="1"/>
  <c r="AI537" i="8" s="1"/>
  <c r="AH537" i="8" s="1"/>
  <c r="AT267" i="8"/>
  <c r="AS267" i="8"/>
  <c r="AR267" i="8" s="1"/>
  <c r="AQ267" i="8" s="1"/>
  <c r="AP267" i="8" s="1"/>
  <c r="AO267" i="8"/>
  <c r="AN267" i="8" s="1"/>
  <c r="AM267" i="8" s="1"/>
  <c r="AL267" i="8" s="1"/>
  <c r="AT299" i="8"/>
  <c r="AS299" i="8"/>
  <c r="AR299" i="8" s="1"/>
  <c r="I242" i="8"/>
  <c r="BB48" i="8"/>
  <c r="BA48" i="8"/>
  <c r="AZ48" i="8"/>
  <c r="AX48" i="8"/>
  <c r="AE708" i="8"/>
  <c r="AB708" i="8"/>
  <c r="AD708" i="8"/>
  <c r="N708" i="8"/>
  <c r="AH430" i="8"/>
  <c r="AH419" i="8"/>
  <c r="R632" i="8"/>
  <c r="T632" i="8" s="1"/>
  <c r="AT104" i="8"/>
  <c r="AS104" i="8"/>
  <c r="AR104" i="8"/>
  <c r="AQ104" i="8" s="1"/>
  <c r="AP104" i="8" s="1"/>
  <c r="AO104" i="8"/>
  <c r="AN104" i="8" s="1"/>
  <c r="AM104" i="8" s="1"/>
  <c r="AL104" i="8" s="1"/>
  <c r="AT76" i="8"/>
  <c r="AS76" i="8" s="1"/>
  <c r="AR76" i="8" s="1"/>
  <c r="AQ76" i="8" s="1"/>
  <c r="AP76" i="8" s="1"/>
  <c r="AO76" i="8" s="1"/>
  <c r="AN76" i="8" s="1"/>
  <c r="AM76" i="8" s="1"/>
  <c r="AL76" i="8" s="1"/>
  <c r="AJ76" i="8" s="1"/>
  <c r="AT233" i="8"/>
  <c r="AS233" i="8" s="1"/>
  <c r="AR233" i="8"/>
  <c r="AQ233" i="8" s="1"/>
  <c r="AP233" i="8" s="1"/>
  <c r="AO233" i="8" s="1"/>
  <c r="AN233" i="8" s="1"/>
  <c r="AM233" i="8" s="1"/>
  <c r="AL233" i="8" s="1"/>
  <c r="AT231" i="8"/>
  <c r="AS231" i="8"/>
  <c r="AR231" i="8"/>
  <c r="AQ231" i="8" s="1"/>
  <c r="AP231" i="8" s="1"/>
  <c r="AO231" i="8" s="1"/>
  <c r="AN231" i="8" s="1"/>
  <c r="AM231" i="8" s="1"/>
  <c r="AL231" i="8" s="1"/>
  <c r="AT113" i="8"/>
  <c r="AS113" i="8"/>
  <c r="AR113" i="8" s="1"/>
  <c r="AQ113" i="8" s="1"/>
  <c r="AP113" i="8" s="1"/>
  <c r="AO113" i="8" s="1"/>
  <c r="AN113" i="8" s="1"/>
  <c r="AM113" i="8" s="1"/>
  <c r="AL113" i="8" s="1"/>
  <c r="AJ113" i="8" s="1"/>
  <c r="AT95" i="8"/>
  <c r="AS95" i="8"/>
  <c r="AR95" i="8" s="1"/>
  <c r="AQ95" i="8" s="1"/>
  <c r="AP95" i="8" s="1"/>
  <c r="AO95" i="8"/>
  <c r="AN95" i="8" s="1"/>
  <c r="AM95" i="8" s="1"/>
  <c r="AL95" i="8" s="1"/>
  <c r="AJ95" i="8" s="1"/>
  <c r="I251" i="8"/>
  <c r="AH26" i="8"/>
  <c r="AH424" i="8"/>
  <c r="AD52" i="8"/>
  <c r="AH384" i="8"/>
  <c r="AT218" i="8"/>
  <c r="AS218" i="8" s="1"/>
  <c r="AR218" i="8" s="1"/>
  <c r="AQ218" i="8" s="1"/>
  <c r="AP218" i="8" s="1"/>
  <c r="AO218" i="8"/>
  <c r="AN218" i="8" s="1"/>
  <c r="AM218" i="8" s="1"/>
  <c r="AL218" i="8" s="1"/>
  <c r="AI218" i="8" s="1"/>
  <c r="AT228" i="8"/>
  <c r="AS228" i="8" s="1"/>
  <c r="AR228" i="8" s="1"/>
  <c r="AQ228" i="8" s="1"/>
  <c r="AP228" i="8" s="1"/>
  <c r="AO228" i="8"/>
  <c r="AN228" i="8" s="1"/>
  <c r="AM228" i="8" s="1"/>
  <c r="AL228" i="8" s="1"/>
  <c r="AT136" i="8"/>
  <c r="AS136" i="8" s="1"/>
  <c r="AR136" i="8"/>
  <c r="AQ136" i="8" s="1"/>
  <c r="AP136" i="8" s="1"/>
  <c r="AO136" i="8" s="1"/>
  <c r="AN136" i="8" s="1"/>
  <c r="AM136" i="8" s="1"/>
  <c r="AL136" i="8" s="1"/>
  <c r="AI136" i="8" s="1"/>
  <c r="N714" i="8"/>
  <c r="AB714" i="8"/>
  <c r="AE714" i="8"/>
  <c r="AD714" i="8"/>
  <c r="BA41" i="8"/>
  <c r="BB41" i="8"/>
  <c r="AZ41" i="8"/>
  <c r="AX41" i="8"/>
  <c r="AZ22" i="8"/>
  <c r="AX22" i="8"/>
  <c r="AT298" i="8"/>
  <c r="AS298" i="8"/>
  <c r="AR298" i="8" s="1"/>
  <c r="AQ298" i="8" s="1"/>
  <c r="AP298" i="8" s="1"/>
  <c r="AO298" i="8"/>
  <c r="AN298" i="8" s="1"/>
  <c r="AM298" i="8" s="1"/>
  <c r="AL298" i="8" s="1"/>
  <c r="AH235" i="8"/>
  <c r="AH456" i="8"/>
  <c r="AH460" i="8"/>
  <c r="AH112" i="8"/>
  <c r="AD112" i="8" s="1"/>
  <c r="AH436" i="8"/>
  <c r="AH514" i="8"/>
  <c r="AT492" i="8"/>
  <c r="AS492" i="8"/>
  <c r="AR492" i="8" s="1"/>
  <c r="AQ492" i="8" s="1"/>
  <c r="AP492" i="8" s="1"/>
  <c r="AO492" i="8" s="1"/>
  <c r="AN492" i="8" s="1"/>
  <c r="AM492" i="8" s="1"/>
  <c r="AL492" i="8" s="1"/>
  <c r="AT120" i="8"/>
  <c r="AS120" i="8" s="1"/>
  <c r="AR120" i="8" s="1"/>
  <c r="AQ120" i="8"/>
  <c r="AP120" i="8" s="1"/>
  <c r="AO120" i="8" s="1"/>
  <c r="AN120" i="8"/>
  <c r="AM120" i="8" s="1"/>
  <c r="AL120" i="8" s="1"/>
  <c r="AK120" i="8" s="1"/>
  <c r="AT193" i="8"/>
  <c r="AS193" i="8"/>
  <c r="AR193" i="8"/>
  <c r="AQ193" i="8" s="1"/>
  <c r="AP193" i="8"/>
  <c r="AO193" i="8" s="1"/>
  <c r="AN193" i="8" s="1"/>
  <c r="AM193" i="8" s="1"/>
  <c r="AL193" i="8" s="1"/>
  <c r="AT325" i="8"/>
  <c r="AS325" i="8"/>
  <c r="AR325" i="8" s="1"/>
  <c r="AQ325" i="8" s="1"/>
  <c r="AP325" i="8" s="1"/>
  <c r="AO325" i="8"/>
  <c r="AN325" i="8" s="1"/>
  <c r="AM325" i="8" s="1"/>
  <c r="AL325" i="8" s="1"/>
  <c r="AI325" i="8" s="1"/>
  <c r="AZ8" i="8"/>
  <c r="AX8" i="8"/>
  <c r="AZ7" i="8"/>
  <c r="AX7" i="8"/>
  <c r="AH60" i="8"/>
  <c r="AZ15" i="8"/>
  <c r="AX15" i="8"/>
  <c r="AZ10" i="8"/>
  <c r="AX10" i="8"/>
  <c r="AZ5" i="8"/>
  <c r="AX5" i="8"/>
  <c r="AZ3" i="8"/>
  <c r="AX3" i="8"/>
  <c r="AZ9" i="8"/>
  <c r="AX9" i="8"/>
  <c r="AZ4" i="8"/>
  <c r="AX4" i="8"/>
  <c r="AZ20" i="8"/>
  <c r="AX20" i="8"/>
  <c r="AH30" i="8"/>
  <c r="AZ25" i="8"/>
  <c r="AX25" i="8"/>
  <c r="AZ23" i="8"/>
  <c r="AX23" i="8"/>
  <c r="AZ6" i="8"/>
  <c r="AX6" i="8"/>
  <c r="AH271" i="8"/>
  <c r="AA271" i="8" s="1"/>
  <c r="AH191" i="8"/>
  <c r="AZ2" i="8"/>
  <c r="AX2" i="8"/>
  <c r="AH54" i="8"/>
  <c r="AZ21" i="8"/>
  <c r="AX21" i="8"/>
  <c r="AZ12" i="8"/>
  <c r="AX12" i="8"/>
  <c r="AH187" i="8"/>
  <c r="AH138" i="8"/>
  <c r="AZ34" i="8"/>
  <c r="AX34" i="8"/>
  <c r="AH56" i="8"/>
  <c r="AH43" i="8"/>
  <c r="AH468" i="8"/>
  <c r="AH466" i="8"/>
  <c r="AZ19" i="8"/>
  <c r="AX19" i="8"/>
  <c r="AZ17" i="8"/>
  <c r="AX17" i="8"/>
  <c r="AH435" i="8"/>
  <c r="AZ18" i="8"/>
  <c r="AX18" i="8"/>
  <c r="AH105" i="8"/>
  <c r="AH36" i="8"/>
  <c r="AZ11" i="8"/>
  <c r="AX11" i="8"/>
  <c r="AH102" i="8"/>
  <c r="AZ16" i="8"/>
  <c r="AX16" i="8"/>
  <c r="AH284" i="8"/>
  <c r="AZ42" i="8"/>
  <c r="AX42" i="8"/>
  <c r="AH423" i="8"/>
  <c r="AH111" i="8"/>
  <c r="AH489" i="8"/>
  <c r="AZ14" i="8"/>
  <c r="AX14" i="8"/>
  <c r="AH480" i="8"/>
  <c r="AD480" i="8"/>
  <c r="AH140" i="8"/>
  <c r="AH25" i="8"/>
  <c r="AZ13" i="8"/>
  <c r="AX13" i="8"/>
  <c r="AZ39" i="8"/>
  <c r="AX39" i="8"/>
  <c r="AH327" i="8"/>
  <c r="AH32" i="8"/>
  <c r="AA32" i="8"/>
  <c r="AH156" i="8"/>
  <c r="AH517" i="8"/>
  <c r="AH248" i="8"/>
  <c r="BA28" i="8"/>
  <c r="BB28" i="8"/>
  <c r="AZ28" i="8"/>
  <c r="AX28" i="8"/>
  <c r="AH376" i="8"/>
  <c r="AA376" i="8"/>
  <c r="AH457" i="8"/>
  <c r="AA457" i="8"/>
  <c r="AB457" i="8" s="1"/>
  <c r="AH134" i="8"/>
  <c r="AD134" i="8" s="1"/>
  <c r="AH371" i="8"/>
  <c r="AH155" i="8"/>
  <c r="AD155" i="8" s="1"/>
  <c r="I336" i="8"/>
  <c r="AT68" i="8"/>
  <c r="AS68" i="8" s="1"/>
  <c r="AR68" i="8"/>
  <c r="AQ68" i="8" s="1"/>
  <c r="AP68" i="8" s="1"/>
  <c r="AO68" i="8"/>
  <c r="AN68" i="8" s="1"/>
  <c r="AM68" i="8" s="1"/>
  <c r="AL68" i="8" s="1"/>
  <c r="AT223" i="8"/>
  <c r="AS223" i="8"/>
  <c r="AR223" i="8" s="1"/>
  <c r="AQ223" i="8"/>
  <c r="AP223" i="8" s="1"/>
  <c r="AO223" i="8" s="1"/>
  <c r="AN223" i="8" s="1"/>
  <c r="AM223" i="8" s="1"/>
  <c r="AL223" i="8" s="1"/>
  <c r="AT342" i="8"/>
  <c r="AS342" i="8" s="1"/>
  <c r="AR342" i="8"/>
  <c r="AQ342" i="8" s="1"/>
  <c r="AP342" i="8" s="1"/>
  <c r="AO342" i="8" s="1"/>
  <c r="AN342" i="8" s="1"/>
  <c r="AM342" i="8" s="1"/>
  <c r="AL342" i="8" s="1"/>
  <c r="AI342" i="8" s="1"/>
  <c r="AZ26" i="8"/>
  <c r="AX26" i="8"/>
  <c r="AH122" i="8"/>
  <c r="AZ54" i="8"/>
  <c r="AX54" i="8"/>
  <c r="AZ38" i="8"/>
  <c r="AX38" i="8"/>
  <c r="AH38" i="8"/>
  <c r="AH229" i="8"/>
  <c r="R544" i="8"/>
  <c r="T544" i="8" s="1"/>
  <c r="AT141" i="8"/>
  <c r="AS141" i="8"/>
  <c r="AR141" i="8" s="1"/>
  <c r="AQ141" i="8" s="1"/>
  <c r="AP141" i="8" s="1"/>
  <c r="AO141" i="8" s="1"/>
  <c r="AN141" i="8" s="1"/>
  <c r="AM141" i="8" s="1"/>
  <c r="AL141" i="8" s="1"/>
  <c r="AI141" i="8" s="1"/>
  <c r="AT294" i="8"/>
  <c r="AS294" i="8"/>
  <c r="AR294" i="8" s="1"/>
  <c r="AQ294" i="8" s="1"/>
  <c r="AP294" i="8" s="1"/>
  <c r="AO294" i="8" s="1"/>
  <c r="AN294" i="8" s="1"/>
  <c r="AM294" i="8" s="1"/>
  <c r="AL294" i="8" s="1"/>
  <c r="AK294" i="8" s="1"/>
  <c r="AT414" i="8"/>
  <c r="AS414" i="8" s="1"/>
  <c r="AR414" i="8" s="1"/>
  <c r="AQ414" i="8" s="1"/>
  <c r="AP414" i="8" s="1"/>
  <c r="AO414" i="8" s="1"/>
  <c r="AN414" i="8" s="1"/>
  <c r="AM414" i="8" s="1"/>
  <c r="AL414" i="8"/>
  <c r="AJ414" i="8" s="1"/>
  <c r="K489" i="8"/>
  <c r="I171" i="8"/>
  <c r="AE689" i="8"/>
  <c r="N689" i="8"/>
  <c r="AB689" i="8"/>
  <c r="AD689" i="8"/>
  <c r="N727" i="8"/>
  <c r="AD727" i="8"/>
  <c r="AB727" i="8"/>
  <c r="AE727" i="8"/>
  <c r="AH64" i="8"/>
  <c r="AH390" i="8"/>
  <c r="AH53" i="8"/>
  <c r="AA138" i="8"/>
  <c r="AE138" i="8" s="1"/>
  <c r="AH164" i="8"/>
  <c r="I282" i="8"/>
  <c r="AT85" i="8"/>
  <c r="AS85" i="8"/>
  <c r="AR85" i="8" s="1"/>
  <c r="AQ85" i="8" s="1"/>
  <c r="AP85" i="8" s="1"/>
  <c r="AO85" i="8" s="1"/>
  <c r="AN85" i="8" s="1"/>
  <c r="AM85" i="8" s="1"/>
  <c r="AL85" i="8" s="1"/>
  <c r="AT161" i="8"/>
  <c r="AS161" i="8"/>
  <c r="AR161" i="8" s="1"/>
  <c r="AQ161" i="8"/>
  <c r="AP161" i="8" s="1"/>
  <c r="AO161" i="8" s="1"/>
  <c r="AN161" i="8" s="1"/>
  <c r="AM161" i="8" s="1"/>
  <c r="AL161" i="8" s="1"/>
  <c r="AK161" i="8" s="1"/>
  <c r="AT381" i="8"/>
  <c r="AS381" i="8" s="1"/>
  <c r="AR381" i="8" s="1"/>
  <c r="AQ381" i="8" s="1"/>
  <c r="AP381" i="8"/>
  <c r="AO381" i="8" s="1"/>
  <c r="AN381" i="8" s="1"/>
  <c r="AM381" i="8" s="1"/>
  <c r="AL381" i="8" s="1"/>
  <c r="AJ381" i="8" s="1"/>
  <c r="AT458" i="8"/>
  <c r="AS458" i="8"/>
  <c r="AR458" i="8" s="1"/>
  <c r="AQ458" i="8" s="1"/>
  <c r="AP458" i="8"/>
  <c r="AO458" i="8" s="1"/>
  <c r="AN458" i="8" s="1"/>
  <c r="AM458" i="8" s="1"/>
  <c r="AL458" i="8" s="1"/>
  <c r="AT324" i="8"/>
  <c r="AS324" i="8"/>
  <c r="AR324" i="8" s="1"/>
  <c r="AQ324" i="8" s="1"/>
  <c r="AP324" i="8" s="1"/>
  <c r="AO324" i="8" s="1"/>
  <c r="AN324" i="8" s="1"/>
  <c r="AM324" i="8" s="1"/>
  <c r="AL324" i="8" s="1"/>
  <c r="AH33" i="8"/>
  <c r="AH130" i="8"/>
  <c r="AH336" i="8"/>
  <c r="AA336" i="8" s="1"/>
  <c r="AE336" i="8" s="1"/>
  <c r="AZ44" i="8"/>
  <c r="AX44" i="8"/>
  <c r="AH238" i="8"/>
  <c r="AH346" i="8"/>
  <c r="AD346" i="8" s="1"/>
  <c r="AH412" i="8"/>
  <c r="AH333" i="8"/>
  <c r="AA333" i="8" s="1"/>
  <c r="AH107" i="8"/>
  <c r="AH519" i="8"/>
  <c r="AH243" i="8"/>
  <c r="AA243" i="8" s="1"/>
  <c r="AH175" i="8"/>
  <c r="AA175" i="8"/>
  <c r="AT515" i="8"/>
  <c r="AS515" i="8"/>
  <c r="AR515" i="8" s="1"/>
  <c r="AQ515" i="8" s="1"/>
  <c r="AP515" i="8" s="1"/>
  <c r="AO515" i="8"/>
  <c r="AN515" i="8" s="1"/>
  <c r="AM515" i="8" s="1"/>
  <c r="AL515" i="8"/>
  <c r="AJ515" i="8" s="1"/>
  <c r="AT194" i="8"/>
  <c r="AS194" i="8" s="1"/>
  <c r="AR194" i="8" s="1"/>
  <c r="AQ194" i="8"/>
  <c r="AP194" i="8" s="1"/>
  <c r="AO194" i="8" s="1"/>
  <c r="AN194" i="8" s="1"/>
  <c r="AM194" i="8" s="1"/>
  <c r="AL194" i="8" s="1"/>
  <c r="AT453" i="8"/>
  <c r="AS453" i="8"/>
  <c r="AR453" i="8" s="1"/>
  <c r="AQ453" i="8" s="1"/>
  <c r="AP453" i="8" s="1"/>
  <c r="AO453" i="8" s="1"/>
  <c r="AN453" i="8" s="1"/>
  <c r="AM453" i="8" s="1"/>
  <c r="AL453" i="8" s="1"/>
  <c r="AT75" i="8"/>
  <c r="AS75" i="8"/>
  <c r="AR75" i="8"/>
  <c r="AQ75" i="8" s="1"/>
  <c r="AP75" i="8" s="1"/>
  <c r="AO75" i="8" s="1"/>
  <c r="AN75" i="8" s="1"/>
  <c r="AM75" i="8" s="1"/>
  <c r="AL75" i="8" s="1"/>
  <c r="BA32" i="8"/>
  <c r="BB32" i="8"/>
  <c r="AZ32" i="8"/>
  <c r="AX32" i="8"/>
  <c r="AZ27" i="8"/>
  <c r="AX27" i="8"/>
  <c r="AB628" i="8"/>
  <c r="AD628" i="8"/>
  <c r="N628" i="8"/>
  <c r="AE628" i="8"/>
  <c r="N631" i="8"/>
  <c r="AB631" i="8"/>
  <c r="AE631" i="8"/>
  <c r="AD631" i="8"/>
  <c r="AE632" i="8"/>
  <c r="AD632" i="8"/>
  <c r="AC632" i="8"/>
  <c r="N632" i="8"/>
  <c r="AB632" i="8"/>
  <c r="AE630" i="8"/>
  <c r="N630" i="8"/>
  <c r="AB630" i="8"/>
  <c r="AD630" i="8"/>
  <c r="AD629" i="8"/>
  <c r="AE629" i="8"/>
  <c r="N629" i="8"/>
  <c r="AB629" i="8"/>
  <c r="AD627" i="8"/>
  <c r="AB627" i="8"/>
  <c r="N627" i="8"/>
  <c r="AE627" i="8"/>
  <c r="T140" i="7"/>
  <c r="V140" i="7" s="1"/>
  <c r="R140" i="7"/>
  <c r="R97" i="8"/>
  <c r="T97" i="8" s="1"/>
  <c r="R679" i="8"/>
  <c r="T679" i="8" s="1"/>
  <c r="R21" i="7"/>
  <c r="T21" i="7"/>
  <c r="V21" i="7" s="1"/>
  <c r="R124" i="7"/>
  <c r="T124" i="7"/>
  <c r="V124" i="7" s="1"/>
  <c r="R59" i="7"/>
  <c r="T59" i="7"/>
  <c r="V59" i="7" s="1"/>
  <c r="R168" i="7"/>
  <c r="T168" i="7"/>
  <c r="V168" i="7" s="1"/>
  <c r="R81" i="7"/>
  <c r="T81" i="7"/>
  <c r="V81" i="7" s="1"/>
  <c r="R208" i="7"/>
  <c r="T208" i="7"/>
  <c r="V208" i="7" s="1"/>
  <c r="R117" i="7"/>
  <c r="T117" i="7"/>
  <c r="V117" i="7" s="1"/>
  <c r="T43" i="7"/>
  <c r="V43" i="7" s="1"/>
  <c r="R43" i="7"/>
  <c r="R210" i="7"/>
  <c r="T210" i="7"/>
  <c r="V210" i="7" s="1"/>
  <c r="R151" i="7"/>
  <c r="T151" i="7"/>
  <c r="V151" i="7" s="1"/>
  <c r="R34" i="7"/>
  <c r="T34" i="7"/>
  <c r="V34" i="7" s="1"/>
  <c r="R171" i="7"/>
  <c r="T171" i="7"/>
  <c r="V171" i="7" s="1"/>
  <c r="R198" i="7"/>
  <c r="T198" i="7"/>
  <c r="V198" i="7" s="1"/>
  <c r="R155" i="7"/>
  <c r="T155" i="7"/>
  <c r="V155" i="7" s="1"/>
  <c r="R172" i="7"/>
  <c r="T172" i="7"/>
  <c r="V172" i="7" s="1"/>
  <c r="R141" i="7"/>
  <c r="T141" i="7"/>
  <c r="V141" i="7" s="1"/>
  <c r="R160" i="7"/>
  <c r="T160" i="7"/>
  <c r="V160" i="7" s="1"/>
  <c r="R211" i="7"/>
  <c r="T211" i="7"/>
  <c r="V211" i="7" s="1"/>
  <c r="R405" i="8"/>
  <c r="T405" i="8" s="1"/>
  <c r="T21" i="10"/>
  <c r="V21" i="10" s="1"/>
  <c r="T129" i="7"/>
  <c r="V129" i="7" s="1"/>
  <c r="T162" i="7"/>
  <c r="V162" i="7" s="1"/>
  <c r="R162" i="7"/>
  <c r="R44" i="7"/>
  <c r="T23" i="7"/>
  <c r="V23" i="7" s="1"/>
  <c r="R128" i="7"/>
  <c r="T128" i="7"/>
  <c r="V128" i="7" s="1"/>
  <c r="R74" i="7"/>
  <c r="T74" i="7"/>
  <c r="V74" i="7" s="1"/>
  <c r="R169" i="7"/>
  <c r="T169" i="7"/>
  <c r="V169" i="7" s="1"/>
  <c r="R73" i="7"/>
  <c r="T73" i="7"/>
  <c r="V73" i="7" s="1"/>
  <c r="R52" i="7"/>
  <c r="T102" i="10"/>
  <c r="V102" i="10" s="1"/>
  <c r="AC150" i="8"/>
  <c r="T91" i="7"/>
  <c r="V91" i="7" s="1"/>
  <c r="R92" i="8"/>
  <c r="T92" i="8" s="1"/>
  <c r="AC92" i="8"/>
  <c r="AC163" i="8"/>
  <c r="R163" i="8"/>
  <c r="T163" i="8" s="1"/>
  <c r="T127" i="7"/>
  <c r="V127" i="7" s="1"/>
  <c r="T82" i="7"/>
  <c r="V82" i="7" s="1"/>
  <c r="T31" i="7"/>
  <c r="V31" i="7" s="1"/>
  <c r="R130" i="7"/>
  <c r="T130" i="7"/>
  <c r="V130" i="7" s="1"/>
  <c r="R189" i="7"/>
  <c r="T189" i="7"/>
  <c r="V189" i="7" s="1"/>
  <c r="R173" i="7"/>
  <c r="T173" i="7"/>
  <c r="V173" i="7" s="1"/>
  <c r="R78" i="7"/>
  <c r="T78" i="7"/>
  <c r="V78" i="7" s="1"/>
  <c r="T90" i="7"/>
  <c r="V90" i="7" s="1"/>
  <c r="T138" i="7"/>
  <c r="V138" i="7" s="1"/>
  <c r="AC180" i="8"/>
  <c r="R180" i="8"/>
  <c r="T180" i="8" s="1"/>
  <c r="AC669" i="8"/>
  <c r="R669" i="8"/>
  <c r="T669" i="8" s="1"/>
  <c r="R123" i="8"/>
  <c r="T123" i="8" s="1"/>
  <c r="R25" i="8"/>
  <c r="T25" i="8" s="1"/>
  <c r="AC25" i="8"/>
  <c r="R27" i="8"/>
  <c r="T27" i="8" s="1"/>
  <c r="AC27" i="8"/>
  <c r="T85" i="7"/>
  <c r="V85" i="7" s="1"/>
  <c r="T183" i="7"/>
  <c r="V183" i="7" s="1"/>
  <c r="R143" i="7"/>
  <c r="T154" i="7"/>
  <c r="V154" i="7" s="1"/>
  <c r="T201" i="7"/>
  <c r="V201" i="7" s="1"/>
  <c r="R170" i="7"/>
  <c r="R103" i="7"/>
  <c r="T41" i="7"/>
  <c r="V41" i="7" s="1"/>
  <c r="R107" i="7"/>
  <c r="R53" i="7"/>
  <c r="R104" i="7"/>
  <c r="T104" i="7"/>
  <c r="V104" i="7" s="1"/>
  <c r="R133" i="7"/>
  <c r="T133" i="7"/>
  <c r="V133" i="7" s="1"/>
  <c r="R50" i="7"/>
  <c r="T50" i="7"/>
  <c r="V50" i="7" s="1"/>
  <c r="R36" i="7"/>
  <c r="T36" i="7"/>
  <c r="V36" i="7" s="1"/>
  <c r="R157" i="7"/>
  <c r="T157" i="7"/>
  <c r="V157" i="7" s="1"/>
  <c r="T108" i="7"/>
  <c r="V108" i="7" s="1"/>
  <c r="R108" i="7"/>
  <c r="AC716" i="8"/>
  <c r="R716" i="8"/>
  <c r="T716" i="8" s="1"/>
  <c r="R76" i="7"/>
  <c r="T76" i="7"/>
  <c r="V76" i="7" s="1"/>
  <c r="T152" i="7"/>
  <c r="V152" i="7" s="1"/>
  <c r="T57" i="7"/>
  <c r="V57" i="7" s="1"/>
  <c r="T55" i="10"/>
  <c r="V55" i="10" s="1"/>
  <c r="R473" i="8"/>
  <c r="T473" i="8" s="1"/>
  <c r="AC473" i="8"/>
  <c r="AC634" i="8"/>
  <c r="R634" i="8"/>
  <c r="T634" i="8" s="1"/>
  <c r="R146" i="8"/>
  <c r="T146" i="8" s="1"/>
  <c r="AC146" i="8"/>
  <c r="T47" i="7"/>
  <c r="V47" i="7" s="1"/>
  <c r="R47" i="7"/>
  <c r="T55" i="7"/>
  <c r="V55" i="7" s="1"/>
  <c r="R55" i="7"/>
  <c r="T213" i="7"/>
  <c r="V213" i="7" s="1"/>
  <c r="R213" i="7"/>
  <c r="T126" i="7"/>
  <c r="V126" i="7" s="1"/>
  <c r="R126" i="7"/>
  <c r="R159" i="7"/>
  <c r="T159" i="7"/>
  <c r="V159" i="7" s="1"/>
  <c r="R182" i="7"/>
  <c r="T182" i="7"/>
  <c r="V182" i="7" s="1"/>
  <c r="T184" i="7"/>
  <c r="V184" i="7" s="1"/>
  <c r="R184" i="7"/>
  <c r="R119" i="7"/>
  <c r="T119" i="7"/>
  <c r="V119" i="7" s="1"/>
  <c r="R137" i="7"/>
  <c r="T137" i="7"/>
  <c r="V137" i="7" s="1"/>
  <c r="R164" i="7"/>
  <c r="T164" i="7"/>
  <c r="V164" i="7" s="1"/>
  <c r="R123" i="7"/>
  <c r="T123" i="7"/>
  <c r="V123" i="7" s="1"/>
  <c r="R49" i="7"/>
  <c r="T49" i="7"/>
  <c r="V49" i="7" s="1"/>
  <c r="T110" i="7"/>
  <c r="V110" i="7" s="1"/>
  <c r="R110" i="7"/>
  <c r="R700" i="8"/>
  <c r="T700" i="8" s="1"/>
  <c r="AC700" i="8"/>
  <c r="AC705" i="8"/>
  <c r="R705" i="8"/>
  <c r="T705" i="8" s="1"/>
  <c r="AC78" i="8"/>
  <c r="R78" i="8"/>
  <c r="T78" i="8" s="1"/>
  <c r="T190" i="7"/>
  <c r="V190" i="7" s="1"/>
  <c r="T96" i="7"/>
  <c r="V96" i="7" s="1"/>
  <c r="T139" i="7"/>
  <c r="V139" i="7" s="1"/>
  <c r="R332" i="8"/>
  <c r="T332" i="8" s="1"/>
  <c r="AC408" i="8"/>
  <c r="R67" i="10"/>
  <c r="T67" i="10"/>
  <c r="V67" i="10" s="1"/>
  <c r="AC375" i="8"/>
  <c r="R47" i="10"/>
  <c r="T47" i="10"/>
  <c r="V47" i="10" s="1"/>
  <c r="G23" i="4"/>
  <c r="R34" i="10"/>
  <c r="T34" i="10"/>
  <c r="V34" i="10" s="1"/>
  <c r="AC301" i="8"/>
  <c r="R63" i="10"/>
  <c r="T63" i="10"/>
  <c r="V63" i="10" s="1"/>
  <c r="AT560" i="8"/>
  <c r="AS560" i="8"/>
  <c r="AR560" i="8" s="1"/>
  <c r="AQ560" i="8" s="1"/>
  <c r="AP560" i="8" s="1"/>
  <c r="AO560" i="8" s="1"/>
  <c r="AN560" i="8" s="1"/>
  <c r="AM560" i="8"/>
  <c r="AL560" i="8" s="1"/>
  <c r="AJ560" i="8" s="1"/>
  <c r="K560" i="8"/>
  <c r="AT559" i="8"/>
  <c r="AS559" i="8"/>
  <c r="AR559" i="8"/>
  <c r="AQ559" i="8" s="1"/>
  <c r="AP559" i="8" s="1"/>
  <c r="AO559" i="8" s="1"/>
  <c r="AN559" i="8"/>
  <c r="AM559" i="8" s="1"/>
  <c r="AL559" i="8" s="1"/>
  <c r="R559" i="8"/>
  <c r="T559" i="8" s="1"/>
  <c r="AC563" i="8"/>
  <c r="K563" i="8"/>
  <c r="AT563" i="8"/>
  <c r="AS563" i="8"/>
  <c r="AR563" i="8"/>
  <c r="AQ563" i="8" s="1"/>
  <c r="AP563" i="8" s="1"/>
  <c r="AO563" i="8"/>
  <c r="AN563" i="8" s="1"/>
  <c r="AM563" i="8" s="1"/>
  <c r="AL563" i="8" s="1"/>
  <c r="AJ563" i="8" s="1"/>
  <c r="K559" i="8"/>
  <c r="AC559" i="8"/>
  <c r="R728" i="8"/>
  <c r="T728" i="8" s="1"/>
  <c r="AC728" i="8"/>
  <c r="R463" i="8"/>
  <c r="T463" i="8" s="1"/>
  <c r="AC38" i="8"/>
  <c r="R38" i="8"/>
  <c r="T38" i="8" s="1"/>
  <c r="R68" i="8"/>
  <c r="T68" i="8" s="1"/>
  <c r="AC68" i="8"/>
  <c r="R303" i="8"/>
  <c r="T303" i="8" s="1"/>
  <c r="AC303" i="8"/>
  <c r="R725" i="8"/>
  <c r="T725" i="8" s="1"/>
  <c r="AC725" i="8"/>
  <c r="AC483" i="8"/>
  <c r="AC34" i="8"/>
  <c r="AC703" i="8"/>
  <c r="R639" i="8"/>
  <c r="T639" i="8" s="1"/>
  <c r="AC207" i="8"/>
  <c r="R207" i="8"/>
  <c r="T207" i="8" s="1"/>
  <c r="AC384" i="8"/>
  <c r="R384" i="8"/>
  <c r="T384" i="8" s="1"/>
  <c r="AC45" i="8"/>
  <c r="R460" i="8"/>
  <c r="T460" i="8" s="1"/>
  <c r="AC460" i="8"/>
  <c r="R307" i="8"/>
  <c r="T307" i="8" s="1"/>
  <c r="AC307" i="8"/>
  <c r="R399" i="8"/>
  <c r="T399" i="8" s="1"/>
  <c r="AC399" i="8"/>
  <c r="R76" i="8"/>
  <c r="T76" i="8" s="1"/>
  <c r="AC76" i="8"/>
  <c r="R517" i="8"/>
  <c r="T517" i="8" s="1"/>
  <c r="AC517" i="8"/>
  <c r="R474" i="8"/>
  <c r="T474" i="8" s="1"/>
  <c r="AC474" i="8"/>
  <c r="R106" i="8"/>
  <c r="T106" i="8" s="1"/>
  <c r="AC106" i="8"/>
  <c r="AC706" i="8"/>
  <c r="R706" i="8"/>
  <c r="T706" i="8" s="1"/>
  <c r="R455" i="8"/>
  <c r="T455" i="8" s="1"/>
  <c r="AC455" i="8"/>
  <c r="R349" i="8"/>
  <c r="T349" i="8" s="1"/>
  <c r="AC349" i="8"/>
  <c r="R489" i="8"/>
  <c r="T489" i="8" s="1"/>
  <c r="AC489" i="8"/>
  <c r="R729" i="8"/>
  <c r="T729" i="8" s="1"/>
  <c r="AC729" i="8"/>
  <c r="R75" i="8"/>
  <c r="T75" i="8" s="1"/>
  <c r="AC75" i="8"/>
  <c r="AC341" i="8"/>
  <c r="R341" i="8"/>
  <c r="T341" i="8" s="1"/>
  <c r="R214" i="8"/>
  <c r="T214" i="8" s="1"/>
  <c r="AC214" i="8"/>
  <c r="AC689" i="8"/>
  <c r="R689" i="8"/>
  <c r="T689" i="8" s="1"/>
  <c r="AC648" i="8"/>
  <c r="R648" i="8"/>
  <c r="T648" i="8" s="1"/>
  <c r="R363" i="8"/>
  <c r="T363" i="8" s="1"/>
  <c r="AC363" i="8"/>
  <c r="AC188" i="8"/>
  <c r="AC205" i="8"/>
  <c r="R450" i="8"/>
  <c r="T450" i="8" s="1"/>
  <c r="R430" i="8"/>
  <c r="T430" i="8" s="1"/>
  <c r="AC58" i="8"/>
  <c r="R58" i="8"/>
  <c r="T58" i="8" s="1"/>
  <c r="R456" i="8"/>
  <c r="T456" i="8" s="1"/>
  <c r="AC456" i="8"/>
  <c r="R411" i="8"/>
  <c r="T411" i="8" s="1"/>
  <c r="R240" i="8"/>
  <c r="T240" i="8" s="1"/>
  <c r="R44" i="8"/>
  <c r="T44" i="8" s="1"/>
  <c r="AC44" i="8"/>
  <c r="AC29" i="8"/>
  <c r="R29" i="8"/>
  <c r="T29" i="8" s="1"/>
  <c r="R101" i="8"/>
  <c r="T101" i="8" s="1"/>
  <c r="AC101" i="8"/>
  <c r="R46" i="8"/>
  <c r="T46" i="8" s="1"/>
  <c r="AC46" i="8"/>
  <c r="AC52" i="8"/>
  <c r="R52" i="8"/>
  <c r="T52" i="8" s="1"/>
  <c r="R239" i="8"/>
  <c r="T239" i="8" s="1"/>
  <c r="AC239" i="8"/>
  <c r="AC446" i="8"/>
  <c r="R446" i="8"/>
  <c r="T446" i="8" s="1"/>
  <c r="AC676" i="8"/>
  <c r="R676" i="8"/>
  <c r="T676" i="8" s="1"/>
  <c r="R169" i="8"/>
  <c r="T169" i="8" s="1"/>
  <c r="AC169" i="8"/>
  <c r="R418" i="8"/>
  <c r="T418" i="8" s="1"/>
  <c r="AC418" i="8"/>
  <c r="R110" i="8"/>
  <c r="T110" i="8" s="1"/>
  <c r="AC110" i="8"/>
  <c r="AC423" i="8"/>
  <c r="R423" i="8"/>
  <c r="T423" i="8" s="1"/>
  <c r="AC226" i="8"/>
  <c r="R226" i="8"/>
  <c r="T226" i="8" s="1"/>
  <c r="R415" i="8"/>
  <c r="T415" i="8" s="1"/>
  <c r="AC415" i="8"/>
  <c r="R630" i="8"/>
  <c r="T630" i="8" s="1"/>
  <c r="AC630" i="8"/>
  <c r="AC426" i="8"/>
  <c r="R426" i="8"/>
  <c r="T426" i="8" s="1"/>
  <c r="R667" i="8"/>
  <c r="T667" i="8" s="1"/>
  <c r="AC667" i="8"/>
  <c r="AC208" i="8"/>
  <c r="R208" i="8"/>
  <c r="T208" i="8" s="1"/>
  <c r="AC53" i="8"/>
  <c r="R53" i="8"/>
  <c r="T53" i="8" s="1"/>
  <c r="AC654" i="8"/>
  <c r="R654" i="8"/>
  <c r="T654" i="8" s="1"/>
  <c r="R159" i="8"/>
  <c r="T159" i="8" s="1"/>
  <c r="AC159" i="8"/>
  <c r="R471" i="8"/>
  <c r="T471" i="8" s="1"/>
  <c r="AC471" i="8"/>
  <c r="R346" i="8"/>
  <c r="T346" i="8" s="1"/>
  <c r="AC346" i="8"/>
  <c r="R200" i="8"/>
  <c r="T200" i="8" s="1"/>
  <c r="AC200" i="8"/>
  <c r="R656" i="8"/>
  <c r="T656" i="8" s="1"/>
  <c r="AC656" i="8"/>
  <c r="R96" i="8"/>
  <c r="T96" i="8" s="1"/>
  <c r="AC96" i="8"/>
  <c r="AC66" i="8"/>
  <c r="AC633" i="8"/>
  <c r="R633" i="8"/>
  <c r="T633" i="8" s="1"/>
  <c r="AC665" i="8"/>
  <c r="AC199" i="8"/>
  <c r="R702" i="8"/>
  <c r="T702" i="8" s="1"/>
  <c r="R98" i="8"/>
  <c r="T98" i="8" s="1"/>
  <c r="R145" i="8"/>
  <c r="T145" i="8" s="1"/>
  <c r="R678" i="8"/>
  <c r="T678" i="8" s="1"/>
  <c r="AC65" i="8"/>
  <c r="R55" i="8"/>
  <c r="T55" i="8" s="1"/>
  <c r="R727" i="8"/>
  <c r="T727" i="8" s="1"/>
  <c r="AC727" i="8"/>
  <c r="R283" i="8"/>
  <c r="T283" i="8" s="1"/>
  <c r="AC283" i="8"/>
  <c r="R453" i="8"/>
  <c r="T453" i="8" s="1"/>
  <c r="AC453" i="8"/>
  <c r="AC712" i="8"/>
  <c r="R712" i="8"/>
  <c r="T712" i="8" s="1"/>
  <c r="R724" i="8"/>
  <c r="T724" i="8" s="1"/>
  <c r="AC724" i="8"/>
  <c r="R295" i="8"/>
  <c r="T295" i="8" s="1"/>
  <c r="AC295" i="8"/>
  <c r="AC131" i="8"/>
  <c r="R131" i="8"/>
  <c r="T131" i="8" s="1"/>
  <c r="R668" i="8"/>
  <c r="T668" i="8" s="1"/>
  <c r="AC668" i="8"/>
  <c r="AC658" i="8"/>
  <c r="R658" i="8"/>
  <c r="T658" i="8" s="1"/>
  <c r="AC210" i="8"/>
  <c r="R210" i="8"/>
  <c r="T210" i="8" s="1"/>
  <c r="R651" i="8"/>
  <c r="T651" i="8" s="1"/>
  <c r="AC681" i="8"/>
  <c r="R681" i="8"/>
  <c r="T681" i="8" s="1"/>
  <c r="R155" i="8"/>
  <c r="T155" i="8" s="1"/>
  <c r="AC155" i="8"/>
  <c r="R252" i="8"/>
  <c r="T252" i="8" s="1"/>
  <c r="AC252" i="8"/>
  <c r="R655" i="8"/>
  <c r="T655" i="8" s="1"/>
  <c r="AC655" i="8"/>
  <c r="AC257" i="8"/>
  <c r="R257" i="8"/>
  <c r="T257" i="8" s="1"/>
  <c r="AC147" i="8"/>
  <c r="R147" i="8"/>
  <c r="T147" i="8" s="1"/>
  <c r="R404" i="8"/>
  <c r="T404" i="8" s="1"/>
  <c r="AC404" i="8"/>
  <c r="R312" i="8"/>
  <c r="T312" i="8" s="1"/>
  <c r="AC312" i="8"/>
  <c r="R304" i="8"/>
  <c r="T304" i="8" s="1"/>
  <c r="AC304" i="8"/>
  <c r="R451" i="8"/>
  <c r="T451" i="8" s="1"/>
  <c r="AC451" i="8"/>
  <c r="AC722" i="8"/>
  <c r="R722" i="8"/>
  <c r="T722" i="8" s="1"/>
  <c r="R636" i="8"/>
  <c r="T636" i="8" s="1"/>
  <c r="AC636" i="8"/>
  <c r="R246" i="8"/>
  <c r="T246" i="8" s="1"/>
  <c r="AC246" i="8"/>
  <c r="R262" i="8"/>
  <c r="T262" i="8" s="1"/>
  <c r="AC262" i="8"/>
  <c r="R436" i="8"/>
  <c r="T436" i="8" s="1"/>
  <c r="AC436" i="8"/>
  <c r="R377" i="8"/>
  <c r="T377" i="8" s="1"/>
  <c r="AC377" i="8"/>
  <c r="R528" i="8"/>
  <c r="T528" i="8" s="1"/>
  <c r="O60" i="11"/>
  <c r="Q60" i="11" s="1"/>
  <c r="AH60" i="11"/>
  <c r="R723" i="8"/>
  <c r="T723" i="8" s="1"/>
  <c r="AC723" i="8"/>
  <c r="AC250" i="8"/>
  <c r="R250" i="8"/>
  <c r="T250" i="8" s="1"/>
  <c r="AC201" i="8"/>
  <c r="R201" i="8"/>
  <c r="T201" i="8" s="1"/>
  <c r="AC664" i="8"/>
  <c r="R664" i="8"/>
  <c r="T664" i="8" s="1"/>
  <c r="R465" i="8"/>
  <c r="T465" i="8" s="1"/>
  <c r="AC465" i="8"/>
  <c r="R281" i="8"/>
  <c r="T281" i="8" s="1"/>
  <c r="AC281" i="8"/>
  <c r="R682" i="8"/>
  <c r="T682" i="8" s="1"/>
  <c r="AC682" i="8"/>
  <c r="AC70" i="8"/>
  <c r="R70" i="8"/>
  <c r="T70" i="8" s="1"/>
  <c r="R699" i="8"/>
  <c r="T699" i="8" s="1"/>
  <c r="AC699" i="8"/>
  <c r="R381" i="8"/>
  <c r="T381" i="8" s="1"/>
  <c r="AC381" i="8"/>
  <c r="R674" i="8"/>
  <c r="T674" i="8" s="1"/>
  <c r="AC674" i="8"/>
  <c r="R434" i="8"/>
  <c r="T434" i="8" s="1"/>
  <c r="AC434" i="8"/>
  <c r="AC181" i="8"/>
  <c r="R181" i="8"/>
  <c r="T181" i="8" s="1"/>
  <c r="R406" i="8"/>
  <c r="T406" i="8" s="1"/>
  <c r="AC406" i="8"/>
  <c r="R273" i="8"/>
  <c r="T273" i="8" s="1"/>
  <c r="AC273" i="8"/>
  <c r="R629" i="8"/>
  <c r="T629" i="8" s="1"/>
  <c r="AC629" i="8"/>
  <c r="R81" i="8"/>
  <c r="T81" i="8" s="1"/>
  <c r="AC81" i="8"/>
  <c r="AC241" i="8"/>
  <c r="R241" i="8"/>
  <c r="T241" i="8" s="1"/>
  <c r="R289" i="8"/>
  <c r="T289" i="8" s="1"/>
  <c r="AC289" i="8"/>
  <c r="AC374" i="8"/>
  <c r="R374" i="8"/>
  <c r="T374" i="8" s="1"/>
  <c r="R161" i="8"/>
  <c r="T161" i="8" s="1"/>
  <c r="AC161" i="8"/>
  <c r="AC344" i="8"/>
  <c r="R344" i="8"/>
  <c r="T344" i="8" s="1"/>
  <c r="R476" i="8"/>
  <c r="T476" i="8" s="1"/>
  <c r="AC476" i="8"/>
  <c r="R297" i="8"/>
  <c r="T297" i="8" s="1"/>
  <c r="AC297" i="8"/>
  <c r="AC649" i="8"/>
  <c r="R649" i="8"/>
  <c r="T649" i="8" s="1"/>
  <c r="R291" i="8"/>
  <c r="T291" i="8" s="1"/>
  <c r="AC291" i="8"/>
  <c r="R174" i="8"/>
  <c r="T174" i="8" s="1"/>
  <c r="AC174" i="8"/>
  <c r="R194" i="8"/>
  <c r="T194" i="8" s="1"/>
  <c r="AC313" i="8"/>
  <c r="R313" i="8"/>
  <c r="T313" i="8" s="1"/>
  <c r="R365" i="8"/>
  <c r="T365" i="8" s="1"/>
  <c r="AC365" i="8"/>
  <c r="R276" i="8"/>
  <c r="T276" i="8" s="1"/>
  <c r="AC276" i="8"/>
  <c r="AC184" i="8"/>
  <c r="R184" i="8"/>
  <c r="T184" i="8" s="1"/>
  <c r="R646" i="8"/>
  <c r="T646" i="8" s="1"/>
  <c r="AC646" i="8"/>
  <c r="AC709" i="8"/>
  <c r="R709" i="8"/>
  <c r="T709" i="8" s="1"/>
  <c r="AC137" i="8"/>
  <c r="R137" i="8"/>
  <c r="T137" i="8" s="1"/>
  <c r="AC671" i="8"/>
  <c r="R708" i="8"/>
  <c r="T708" i="8" s="1"/>
  <c r="AC708" i="8"/>
  <c r="AC421" i="8"/>
  <c r="R421" i="8"/>
  <c r="T421" i="8" s="1"/>
  <c r="R673" i="8"/>
  <c r="T673" i="8" s="1"/>
  <c r="AC673" i="8"/>
  <c r="AC726" i="8"/>
  <c r="R726" i="8"/>
  <c r="T726" i="8" s="1"/>
  <c r="R479" i="8"/>
  <c r="T479" i="8" s="1"/>
  <c r="AC479" i="8"/>
  <c r="R154" i="8"/>
  <c r="T154" i="8" s="1"/>
  <c r="AC154" i="8"/>
  <c r="AC631" i="8"/>
  <c r="AC466" i="8"/>
  <c r="R466" i="8"/>
  <c r="T466" i="8" s="1"/>
  <c r="AC73" i="8"/>
  <c r="AC675" i="8"/>
  <c r="R640" i="8"/>
  <c r="T640" i="8" s="1"/>
  <c r="AC640" i="8"/>
  <c r="AC176" i="8"/>
  <c r="R176" i="8"/>
  <c r="T176" i="8" s="1"/>
  <c r="R635" i="8"/>
  <c r="T635" i="8" s="1"/>
  <c r="AC41" i="8"/>
  <c r="R41" i="8"/>
  <c r="T41" i="8" s="1"/>
  <c r="R91" i="8"/>
  <c r="T91" i="8" s="1"/>
  <c r="AC91" i="8"/>
  <c r="AC143" i="8"/>
  <c r="R143" i="8"/>
  <c r="T143" i="8" s="1"/>
  <c r="AC696" i="8"/>
  <c r="R696" i="8"/>
  <c r="T696" i="8" s="1"/>
  <c r="R470" i="8"/>
  <c r="T470" i="8" s="1"/>
  <c r="AC470" i="8"/>
  <c r="AC157" i="8"/>
  <c r="R157" i="8"/>
  <c r="T157" i="8" s="1"/>
  <c r="AC260" i="8"/>
  <c r="R260" i="8"/>
  <c r="T260" i="8" s="1"/>
  <c r="R627" i="8"/>
  <c r="T627" i="8" s="1"/>
  <c r="AC627" i="8"/>
  <c r="AC294" i="8"/>
  <c r="AC394" i="8"/>
  <c r="AC359" i="8"/>
  <c r="AC99" i="8"/>
  <c r="R533" i="8"/>
  <c r="T533" i="8" s="1"/>
  <c r="AC533" i="8"/>
  <c r="V571" i="1"/>
  <c r="R141" i="8"/>
  <c r="T141" i="8" s="1"/>
  <c r="R362" i="8"/>
  <c r="T362" i="8" s="1"/>
  <c r="AC541" i="8"/>
  <c r="R541" i="8"/>
  <c r="T541" i="8" s="1"/>
  <c r="AC538" i="8"/>
  <c r="AC526" i="8"/>
  <c r="AI540" i="8"/>
  <c r="AK540" i="8"/>
  <c r="AJ527" i="8"/>
  <c r="AI527" i="8"/>
  <c r="AK527" i="8"/>
  <c r="AI524" i="8"/>
  <c r="AJ524" i="8"/>
  <c r="AK524" i="8"/>
  <c r="AI533" i="8"/>
  <c r="AH533" i="8"/>
  <c r="AD533" i="8" s="1"/>
  <c r="AK533" i="8"/>
  <c r="AJ544" i="8"/>
  <c r="AK544" i="8"/>
  <c r="AJ528" i="8"/>
  <c r="AK528" i="8"/>
  <c r="AT522" i="8"/>
  <c r="AS522" i="8"/>
  <c r="AR522" i="8"/>
  <c r="AQ522" i="8" s="1"/>
  <c r="AP522" i="8" s="1"/>
  <c r="AO522" i="8" s="1"/>
  <c r="AN522" i="8"/>
  <c r="AM522" i="8" s="1"/>
  <c r="AL522" i="8" s="1"/>
  <c r="K531" i="8"/>
  <c r="AT530" i="8"/>
  <c r="AS530" i="8"/>
  <c r="AR530" i="8" s="1"/>
  <c r="AQ530" i="8" s="1"/>
  <c r="AP530" i="8"/>
  <c r="AO530" i="8" s="1"/>
  <c r="AN530" i="8" s="1"/>
  <c r="AM530" i="8"/>
  <c r="AL530" i="8" s="1"/>
  <c r="K525" i="8"/>
  <c r="K535" i="8"/>
  <c r="AC535" i="8"/>
  <c r="AT547" i="8"/>
  <c r="AS547" i="8"/>
  <c r="AR547" i="8" s="1"/>
  <c r="AQ547" i="8" s="1"/>
  <c r="AP547" i="8" s="1"/>
  <c r="AO547" i="8"/>
  <c r="AN547" i="8" s="1"/>
  <c r="AM547" i="8" s="1"/>
  <c r="AL547" i="8" s="1"/>
  <c r="K539" i="8"/>
  <c r="AT521" i="8"/>
  <c r="AS521" i="8"/>
  <c r="AR521" i="8"/>
  <c r="AQ521" i="8" s="1"/>
  <c r="AP521" i="8" s="1"/>
  <c r="AO521" i="8"/>
  <c r="AN521" i="8" s="1"/>
  <c r="AM521" i="8" s="1"/>
  <c r="AL521" i="8" s="1"/>
  <c r="K536" i="8"/>
  <c r="R546" i="8"/>
  <c r="T546" i="8" s="1"/>
  <c r="AT526" i="8"/>
  <c r="AS526" i="8" s="1"/>
  <c r="AR526" i="8" s="1"/>
  <c r="AQ526" i="8" s="1"/>
  <c r="AP526" i="8" s="1"/>
  <c r="AO526" i="8" s="1"/>
  <c r="AN526" i="8" s="1"/>
  <c r="AM526" i="8" s="1"/>
  <c r="AL526" i="8" s="1"/>
  <c r="K527" i="8"/>
  <c r="R521" i="8"/>
  <c r="T521" i="8" s="1"/>
  <c r="AT532" i="8"/>
  <c r="AS532" i="8" s="1"/>
  <c r="AR532" i="8" s="1"/>
  <c r="AQ532" i="8" s="1"/>
  <c r="AP532" i="8" s="1"/>
  <c r="AO532" i="8" s="1"/>
  <c r="AN532" i="8" s="1"/>
  <c r="AM532" i="8"/>
  <c r="AL532" i="8" s="1"/>
  <c r="AT536" i="8"/>
  <c r="AS536" i="8" s="1"/>
  <c r="AR536" i="8" s="1"/>
  <c r="AQ536" i="8" s="1"/>
  <c r="AP536" i="8" s="1"/>
  <c r="AO536" i="8" s="1"/>
  <c r="AN536" i="8" s="1"/>
  <c r="AM536" i="8" s="1"/>
  <c r="AL536" i="8" s="1"/>
  <c r="AT529" i="8"/>
  <c r="AS529" i="8"/>
  <c r="AR529" i="8" s="1"/>
  <c r="AQ529" i="8" s="1"/>
  <c r="AP529" i="8"/>
  <c r="AO529" i="8" s="1"/>
  <c r="AN529" i="8" s="1"/>
  <c r="AM529" i="8" s="1"/>
  <c r="AL529" i="8" s="1"/>
  <c r="AC544" i="8"/>
  <c r="K544" i="8"/>
  <c r="AT494" i="8"/>
  <c r="AS494" i="8"/>
  <c r="AR494" i="8" s="1"/>
  <c r="AQ494" i="8" s="1"/>
  <c r="AP494" i="8" s="1"/>
  <c r="AO494" i="8" s="1"/>
  <c r="AN494" i="8" s="1"/>
  <c r="AM494" i="8" s="1"/>
  <c r="AL494" i="8" s="1"/>
  <c r="R532" i="8"/>
  <c r="T532" i="8" s="1"/>
  <c r="AC546" i="8"/>
  <c r="K546" i="8"/>
  <c r="AC495" i="8"/>
  <c r="K495" i="8"/>
  <c r="AC528" i="8"/>
  <c r="K528" i="8"/>
  <c r="K521" i="8"/>
  <c r="AC521" i="8"/>
  <c r="K532" i="8"/>
  <c r="AC532" i="8"/>
  <c r="K540" i="8"/>
  <c r="K529" i="8"/>
  <c r="AC529" i="8"/>
  <c r="K542" i="8"/>
  <c r="AC542" i="8"/>
  <c r="AT525" i="8"/>
  <c r="AS525" i="8"/>
  <c r="AR525" i="8" s="1"/>
  <c r="AQ525" i="8" s="1"/>
  <c r="AP525" i="8" s="1"/>
  <c r="AO525" i="8" s="1"/>
  <c r="AN525" i="8"/>
  <c r="AM525" i="8" s="1"/>
  <c r="AL525" i="8" s="1"/>
  <c r="AJ525" i="8" s="1"/>
  <c r="R542" i="8"/>
  <c r="T542" i="8" s="1"/>
  <c r="AC543" i="8"/>
  <c r="K524" i="8"/>
  <c r="R524" i="8"/>
  <c r="T524" i="8" s="1"/>
  <c r="AC524" i="8"/>
  <c r="AT495" i="8"/>
  <c r="AS495" i="8" s="1"/>
  <c r="AR495" i="8" s="1"/>
  <c r="AQ495" i="8" s="1"/>
  <c r="AP495" i="8" s="1"/>
  <c r="AO495" i="8" s="1"/>
  <c r="AN495" i="8"/>
  <c r="AM495" i="8" s="1"/>
  <c r="AL495" i="8" s="1"/>
  <c r="AC530" i="8"/>
  <c r="K530" i="8"/>
  <c r="AT535" i="8"/>
  <c r="AS535" i="8" s="1"/>
  <c r="AR535" i="8" s="1"/>
  <c r="AQ535" i="8" s="1"/>
  <c r="AP535" i="8" s="1"/>
  <c r="AO535" i="8" s="1"/>
  <c r="AN535" i="8"/>
  <c r="AM535" i="8" s="1"/>
  <c r="AL535" i="8" s="1"/>
  <c r="AT543" i="8"/>
  <c r="AS543" i="8" s="1"/>
  <c r="AR543" i="8"/>
  <c r="AQ543" i="8" s="1"/>
  <c r="AP543" i="8" s="1"/>
  <c r="AO543" i="8" s="1"/>
  <c r="AN543" i="8" s="1"/>
  <c r="AM543" i="8" s="1"/>
  <c r="AL543" i="8" s="1"/>
  <c r="AT539" i="8"/>
  <c r="AS539" i="8" s="1"/>
  <c r="AR539" i="8" s="1"/>
  <c r="AQ539" i="8" s="1"/>
  <c r="AP539" i="8" s="1"/>
  <c r="AO539" i="8" s="1"/>
  <c r="AN539" i="8" s="1"/>
  <c r="AM539" i="8" s="1"/>
  <c r="AL539" i="8"/>
  <c r="K494" i="8"/>
  <c r="K520" i="8"/>
  <c r="AC520" i="8"/>
  <c r="R495" i="8"/>
  <c r="T495" i="8" s="1"/>
  <c r="AT542" i="8"/>
  <c r="AS542" i="8" s="1"/>
  <c r="AR542" i="8" s="1"/>
  <c r="AQ542" i="8" s="1"/>
  <c r="AP542" i="8" s="1"/>
  <c r="AO542" i="8" s="1"/>
  <c r="AN542" i="8" s="1"/>
  <c r="AM542" i="8" s="1"/>
  <c r="AL542" i="8" s="1"/>
  <c r="AJ542" i="8" s="1"/>
  <c r="R520" i="8"/>
  <c r="T520" i="8" s="1"/>
  <c r="T103" i="10"/>
  <c r="V103" i="10" s="1"/>
  <c r="R103" i="10"/>
  <c r="R71" i="10"/>
  <c r="T61" i="10"/>
  <c r="V61" i="10" s="1"/>
  <c r="T68" i="10"/>
  <c r="V68" i="10" s="1"/>
  <c r="T40" i="10"/>
  <c r="V40" i="10" s="1"/>
  <c r="R40" i="10"/>
  <c r="R94" i="10"/>
  <c r="R100" i="10"/>
  <c r="T115" i="10"/>
  <c r="V115" i="10" s="1"/>
  <c r="R31" i="10"/>
  <c r="T31" i="10"/>
  <c r="V31" i="10" s="1"/>
  <c r="R25" i="10"/>
  <c r="AH34" i="11"/>
  <c r="O34" i="11"/>
  <c r="Q34" i="11" s="1"/>
  <c r="R79" i="8"/>
  <c r="T79" i="8" s="1"/>
  <c r="AC79" i="8"/>
  <c r="AC285" i="8"/>
  <c r="R285" i="8"/>
  <c r="T285" i="8" s="1"/>
  <c r="AC71" i="8"/>
  <c r="R71" i="8"/>
  <c r="T71" i="8" s="1"/>
  <c r="R464" i="8"/>
  <c r="T464" i="8" s="1"/>
  <c r="AC464" i="8"/>
  <c r="R96" i="10"/>
  <c r="R72" i="10"/>
  <c r="O61" i="11"/>
  <c r="Q61" i="11" s="1"/>
  <c r="AH61" i="11"/>
  <c r="O124" i="11"/>
  <c r="Q124" i="11" s="1"/>
  <c r="AH124" i="11"/>
  <c r="O40" i="11"/>
  <c r="Q40" i="11" s="1"/>
  <c r="AH128" i="11"/>
  <c r="O128" i="11"/>
  <c r="Q128" i="11" s="1"/>
  <c r="O43" i="11"/>
  <c r="Q43" i="11" s="1"/>
  <c r="AH43" i="11"/>
  <c r="O157" i="11"/>
  <c r="Q157" i="11" s="1"/>
  <c r="AH157" i="11"/>
  <c r="R139" i="8"/>
  <c r="T139" i="8" s="1"/>
  <c r="AC139" i="8"/>
  <c r="R224" i="8"/>
  <c r="T224" i="8" s="1"/>
  <c r="AC224" i="8"/>
  <c r="R387" i="8"/>
  <c r="T387" i="8" s="1"/>
  <c r="AC387" i="8"/>
  <c r="R519" i="8"/>
  <c r="T519" i="8" s="1"/>
  <c r="AC519" i="8"/>
  <c r="R268" i="8"/>
  <c r="T268" i="8" s="1"/>
  <c r="AC268" i="8"/>
  <c r="R116" i="10"/>
  <c r="T116" i="10"/>
  <c r="V116" i="10" s="1"/>
  <c r="T50" i="10"/>
  <c r="V50" i="10" s="1"/>
  <c r="R50" i="10"/>
  <c r="R54" i="10"/>
  <c r="T54" i="10"/>
  <c r="V54" i="10" s="1"/>
  <c r="T119" i="10"/>
  <c r="V119" i="10" s="1"/>
  <c r="R119" i="10"/>
  <c r="R91" i="10"/>
  <c r="T91" i="10"/>
  <c r="V91" i="10" s="1"/>
  <c r="R93" i="10"/>
  <c r="O219" i="11"/>
  <c r="Q219" i="11" s="1"/>
  <c r="AH219" i="11"/>
  <c r="O39" i="11"/>
  <c r="Q39" i="11" s="1"/>
  <c r="AH39" i="11"/>
  <c r="O49" i="11"/>
  <c r="Q49" i="11" s="1"/>
  <c r="AH49" i="11"/>
  <c r="AH90" i="11"/>
  <c r="O111" i="11"/>
  <c r="Q111" i="11" s="1"/>
  <c r="AH111" i="11"/>
  <c r="AC111" i="8"/>
  <c r="R111" i="8"/>
  <c r="T111" i="8" s="1"/>
  <c r="R86" i="8"/>
  <c r="T86" i="8" s="1"/>
  <c r="AC86" i="8"/>
  <c r="R721" i="8"/>
  <c r="T721" i="8" s="1"/>
  <c r="AC721" i="8"/>
  <c r="AC490" i="8"/>
  <c r="R437" i="8"/>
  <c r="T437" i="8" s="1"/>
  <c r="AC437" i="8"/>
  <c r="R105" i="10"/>
  <c r="T105" i="10"/>
  <c r="V105" i="10" s="1"/>
  <c r="T58" i="10"/>
  <c r="V58" i="10" s="1"/>
  <c r="R104" i="10"/>
  <c r="T104" i="10"/>
  <c r="V104" i="10" s="1"/>
  <c r="T74" i="10"/>
  <c r="V74" i="10" s="1"/>
  <c r="R74" i="10"/>
  <c r="T121" i="10"/>
  <c r="V121" i="10" s="1"/>
  <c r="R121" i="10"/>
  <c r="R83" i="10"/>
  <c r="T83" i="10"/>
  <c r="V83" i="10" s="1"/>
  <c r="R90" i="10"/>
  <c r="T90" i="10"/>
  <c r="V90" i="10" s="1"/>
  <c r="O154" i="11"/>
  <c r="Q154" i="11" s="1"/>
  <c r="AH154" i="11"/>
  <c r="O192" i="11"/>
  <c r="Q192" i="11" s="1"/>
  <c r="AH192" i="11"/>
  <c r="AC311" i="8"/>
  <c r="R311" i="8"/>
  <c r="T311" i="8" s="1"/>
  <c r="R467" i="8"/>
  <c r="T467" i="8" s="1"/>
  <c r="AC467" i="8"/>
  <c r="R148" i="8"/>
  <c r="T148" i="8" s="1"/>
  <c r="AC148" i="8"/>
  <c r="R477" i="8"/>
  <c r="T477" i="8" s="1"/>
  <c r="AC477" i="8"/>
  <c r="R419" i="8"/>
  <c r="T419" i="8" s="1"/>
  <c r="J21" i="4"/>
  <c r="R66" i="10"/>
  <c r="T66" i="10"/>
  <c r="V66" i="10" s="1"/>
  <c r="R87" i="10"/>
  <c r="T87" i="10"/>
  <c r="V87" i="10" s="1"/>
  <c r="R88" i="10"/>
  <c r="T88" i="10"/>
  <c r="V88" i="10" s="1"/>
  <c r="T112" i="10"/>
  <c r="V112" i="10" s="1"/>
  <c r="R112" i="10"/>
  <c r="R78" i="10"/>
  <c r="T78" i="10"/>
  <c r="V78" i="10" s="1"/>
  <c r="T39" i="10"/>
  <c r="V39" i="10" s="1"/>
  <c r="R39" i="10"/>
  <c r="R57" i="10"/>
  <c r="T57" i="10"/>
  <c r="V57" i="10" s="1"/>
  <c r="R120" i="10"/>
  <c r="T120" i="10"/>
  <c r="V120" i="10" s="1"/>
  <c r="R99" i="10"/>
  <c r="T99" i="10"/>
  <c r="V99" i="10" s="1"/>
  <c r="R51" i="10"/>
  <c r="T51" i="10"/>
  <c r="V51" i="10" s="1"/>
  <c r="O181" i="11"/>
  <c r="Q181" i="11" s="1"/>
  <c r="AH181" i="11"/>
  <c r="O31" i="11"/>
  <c r="Q31" i="11" s="1"/>
  <c r="AH31" i="11"/>
  <c r="AH204" i="11"/>
  <c r="O204" i="11"/>
  <c r="Q204" i="11" s="1"/>
  <c r="R251" i="8"/>
  <c r="T251" i="8" s="1"/>
  <c r="AC251" i="8"/>
  <c r="R371" i="8"/>
  <c r="T371" i="8" s="1"/>
  <c r="AC371" i="8"/>
  <c r="R442" i="8"/>
  <c r="T442" i="8" s="1"/>
  <c r="AC442" i="8"/>
  <c r="R492" i="8"/>
  <c r="T492" i="8" s="1"/>
  <c r="AC492" i="8"/>
  <c r="AC412" i="8"/>
  <c r="R412" i="8"/>
  <c r="T412" i="8" s="1"/>
  <c r="T95" i="10"/>
  <c r="V95" i="10" s="1"/>
  <c r="R95" i="10"/>
  <c r="T22" i="10"/>
  <c r="V22" i="10" s="1"/>
  <c r="R22" i="10"/>
  <c r="R98" i="10"/>
  <c r="T98" i="10"/>
  <c r="V98" i="10" s="1"/>
  <c r="R64" i="10"/>
  <c r="T64" i="10"/>
  <c r="V64" i="10" s="1"/>
  <c r="T35" i="10"/>
  <c r="V35" i="10" s="1"/>
  <c r="R35" i="10"/>
  <c r="R30" i="10"/>
  <c r="T30" i="10"/>
  <c r="V30" i="10" s="1"/>
  <c r="R46" i="10"/>
  <c r="T46" i="10"/>
  <c r="V46" i="10" s="1"/>
  <c r="T26" i="10"/>
  <c r="V26" i="10" s="1"/>
  <c r="R26" i="10"/>
  <c r="T111" i="10"/>
  <c r="V111" i="10" s="1"/>
  <c r="R111" i="10"/>
  <c r="T117" i="10"/>
  <c r="V117" i="10" s="1"/>
  <c r="R117" i="10"/>
  <c r="T65" i="10"/>
  <c r="V65" i="10" s="1"/>
  <c r="R65" i="10"/>
  <c r="AH232" i="11"/>
  <c r="O232" i="11"/>
  <c r="Q232" i="11" s="1"/>
  <c r="O73" i="11"/>
  <c r="Q73" i="11" s="1"/>
  <c r="AH73" i="11"/>
  <c r="O180" i="11"/>
  <c r="Q180" i="11" s="1"/>
  <c r="AH180" i="11"/>
  <c r="O200" i="11"/>
  <c r="Q200" i="11" s="1"/>
  <c r="R485" i="8"/>
  <c r="T485" i="8" s="1"/>
  <c r="AC435" i="8"/>
  <c r="R435" i="8"/>
  <c r="T435" i="8" s="1"/>
  <c r="AC336" i="8"/>
  <c r="R337" i="8"/>
  <c r="T337" i="8" s="1"/>
  <c r="AC337" i="8"/>
  <c r="R253" i="8"/>
  <c r="T253" i="8" s="1"/>
  <c r="AC253" i="8"/>
  <c r="R23" i="10"/>
  <c r="O174" i="11"/>
  <c r="Q174" i="11" s="1"/>
  <c r="AH174" i="11"/>
  <c r="O23" i="11"/>
  <c r="Q23" i="11" s="1"/>
  <c r="AH23" i="11"/>
  <c r="R218" i="8"/>
  <c r="T218" i="8" s="1"/>
  <c r="AC218" i="8"/>
  <c r="R449" i="8"/>
  <c r="T449" i="8" s="1"/>
  <c r="AC449" i="8"/>
  <c r="R233" i="8"/>
  <c r="T233" i="8" s="1"/>
  <c r="AC233" i="8"/>
  <c r="R324" i="8"/>
  <c r="T324" i="8" s="1"/>
  <c r="AC324" i="8"/>
  <c r="R41" i="10"/>
  <c r="R24" i="10"/>
  <c r="R45" i="10"/>
  <c r="O51" i="11"/>
  <c r="Q51" i="11" s="1"/>
  <c r="AH51" i="11"/>
  <c r="AH101" i="11"/>
  <c r="O101" i="11"/>
  <c r="Q101" i="11" s="1"/>
  <c r="O167" i="11"/>
  <c r="Q167" i="11" s="1"/>
  <c r="R94" i="8"/>
  <c r="T94" i="8" s="1"/>
  <c r="AC94" i="8"/>
  <c r="R354" i="8"/>
  <c r="T354" i="8" s="1"/>
  <c r="AC354" i="8"/>
  <c r="R317" i="8"/>
  <c r="T317" i="8" s="1"/>
  <c r="AC317" i="8"/>
  <c r="R193" i="8"/>
  <c r="T193" i="8" s="1"/>
  <c r="AC193" i="8"/>
  <c r="R444" i="8"/>
  <c r="T444" i="8" s="1"/>
  <c r="AC444" i="8"/>
  <c r="AC37" i="8"/>
  <c r="R37" i="8"/>
  <c r="T37" i="8" s="1"/>
  <c r="AI55" i="8"/>
  <c r="AJ59" i="8"/>
  <c r="AI59" i="8"/>
  <c r="AH59" i="8" s="1"/>
  <c r="AK354" i="8"/>
  <c r="AI354" i="8"/>
  <c r="AJ367" i="8"/>
  <c r="BB51" i="8"/>
  <c r="BA51" i="8"/>
  <c r="AZ51" i="8"/>
  <c r="AX51" i="8"/>
  <c r="AK97" i="8"/>
  <c r="AI97" i="8"/>
  <c r="AJ97" i="8"/>
  <c r="AK197" i="8"/>
  <c r="AI197" i="8"/>
  <c r="AJ197" i="8"/>
  <c r="AJ131" i="8"/>
  <c r="AK131" i="8"/>
  <c r="AJ401" i="8"/>
  <c r="AJ397" i="8"/>
  <c r="AK397" i="8"/>
  <c r="AJ157" i="8"/>
  <c r="BB33" i="8"/>
  <c r="BA33" i="8"/>
  <c r="AJ150" i="8"/>
  <c r="AI132" i="8"/>
  <c r="AJ269" i="8"/>
  <c r="AK269" i="8"/>
  <c r="AI269" i="8"/>
  <c r="AH269" i="8" s="1"/>
  <c r="AJ372" i="8"/>
  <c r="AK372" i="8"/>
  <c r="AI372" i="8"/>
  <c r="AK394" i="8"/>
  <c r="AI323" i="8"/>
  <c r="BA35" i="8"/>
  <c r="BB35" i="8"/>
  <c r="AJ344" i="8"/>
  <c r="AI202" i="8"/>
  <c r="AJ202" i="8"/>
  <c r="AK202" i="8"/>
  <c r="AI421" i="8"/>
  <c r="AJ421" i="8"/>
  <c r="AD295" i="8"/>
  <c r="AA295" i="8"/>
  <c r="AI23" i="8"/>
  <c r="AI306" i="8"/>
  <c r="AH306" i="8" s="1"/>
  <c r="AK306" i="8"/>
  <c r="AK516" i="8"/>
  <c r="K480" i="8"/>
  <c r="R480" i="8"/>
  <c r="T480" i="8" s="1"/>
  <c r="AC480" i="8"/>
  <c r="I293" i="8"/>
  <c r="AT320" i="8"/>
  <c r="AS320" i="8"/>
  <c r="AT313" i="8"/>
  <c r="AS313" i="8" s="1"/>
  <c r="AR313" i="8" s="1"/>
  <c r="AQ313" i="8" s="1"/>
  <c r="AP313" i="8" s="1"/>
  <c r="AO313" i="8" s="1"/>
  <c r="AN313" i="8" s="1"/>
  <c r="AM313" i="8" s="1"/>
  <c r="AL313" i="8" s="1"/>
  <c r="J190" i="8"/>
  <c r="K498" i="8"/>
  <c r="I334" i="8"/>
  <c r="AC334" i="8"/>
  <c r="R334" i="8"/>
  <c r="T334" i="8" s="1"/>
  <c r="I138" i="8"/>
  <c r="AD138" i="8"/>
  <c r="AB138" i="8"/>
  <c r="AT334" i="8"/>
  <c r="AS334" i="8"/>
  <c r="AR334" i="8"/>
  <c r="AQ334" i="8" s="1"/>
  <c r="AP334" i="8" s="1"/>
  <c r="AO334" i="8"/>
  <c r="AN334" i="8" s="1"/>
  <c r="AM334" i="8" s="1"/>
  <c r="AL334" i="8" s="1"/>
  <c r="I221" i="8"/>
  <c r="AC221" i="8"/>
  <c r="R221" i="8"/>
  <c r="T221" i="8" s="1"/>
  <c r="I255" i="8"/>
  <c r="AT148" i="8"/>
  <c r="AS148" i="8"/>
  <c r="AR148" i="8" s="1"/>
  <c r="AQ148" i="8" s="1"/>
  <c r="AP148" i="8" s="1"/>
  <c r="AO148" i="8" s="1"/>
  <c r="AN148" i="8"/>
  <c r="AM148" i="8" s="1"/>
  <c r="AL148" i="8" s="1"/>
  <c r="AT222" i="8"/>
  <c r="AS222" i="8" s="1"/>
  <c r="AR222" i="8"/>
  <c r="AQ222" i="8" s="1"/>
  <c r="AP222" i="8" s="1"/>
  <c r="AO222" i="8" s="1"/>
  <c r="AN222" i="8" s="1"/>
  <c r="AM222" i="8" s="1"/>
  <c r="AL222" i="8" s="1"/>
  <c r="AI222" i="8" s="1"/>
  <c r="I338" i="8"/>
  <c r="R338" i="8"/>
  <c r="T338" i="8" s="1"/>
  <c r="AC338" i="8"/>
  <c r="K306" i="8"/>
  <c r="AC306" i="8"/>
  <c r="R306" i="8"/>
  <c r="T306" i="8" s="1"/>
  <c r="I225" i="8"/>
  <c r="AC225" i="8"/>
  <c r="AT167" i="8"/>
  <c r="AS167" i="8" s="1"/>
  <c r="AR167" i="8" s="1"/>
  <c r="AQ167" i="8" s="1"/>
  <c r="AP167" i="8" s="1"/>
  <c r="AO167" i="8" s="1"/>
  <c r="AN167" i="8" s="1"/>
  <c r="AM167" i="8" s="1"/>
  <c r="AL167" i="8" s="1"/>
  <c r="AA398" i="8"/>
  <c r="AE398" i="8" s="1"/>
  <c r="AT407" i="8"/>
  <c r="AS407" i="8"/>
  <c r="AR407" i="8" s="1"/>
  <c r="AQ407" i="8" s="1"/>
  <c r="AP407" i="8"/>
  <c r="AO407" i="8" s="1"/>
  <c r="AN407" i="8"/>
  <c r="AM407" i="8" s="1"/>
  <c r="AL407" i="8" s="1"/>
  <c r="AT209" i="8"/>
  <c r="AS209" i="8" s="1"/>
  <c r="AR209" i="8" s="1"/>
  <c r="AQ209" i="8" s="1"/>
  <c r="AP209" i="8" s="1"/>
  <c r="AO209" i="8"/>
  <c r="AN209" i="8" s="1"/>
  <c r="AM209" i="8" s="1"/>
  <c r="AL209" i="8" s="1"/>
  <c r="J179" i="8"/>
  <c r="J31" i="8"/>
  <c r="R31" i="8"/>
  <c r="T31" i="8" s="1"/>
  <c r="AT142" i="8"/>
  <c r="AS142" i="8"/>
  <c r="AR142" i="8" s="1"/>
  <c r="AQ142" i="8" s="1"/>
  <c r="AP142" i="8"/>
  <c r="AO142" i="8" s="1"/>
  <c r="AN142" i="8" s="1"/>
  <c r="AM142" i="8" s="1"/>
  <c r="AL142" i="8" s="1"/>
  <c r="AZ49" i="8"/>
  <c r="AX49" i="8"/>
  <c r="AH162" i="8"/>
  <c r="AH46" i="8"/>
  <c r="AH40" i="8"/>
  <c r="AA34" i="8"/>
  <c r="AD34" i="8"/>
  <c r="AH196" i="8"/>
  <c r="AH42" i="8"/>
  <c r="AH439" i="8"/>
  <c r="AA439" i="8" s="1"/>
  <c r="AH490" i="8"/>
  <c r="AH316" i="8"/>
  <c r="AH450" i="8"/>
  <c r="AH71" i="8"/>
  <c r="AH297" i="8"/>
  <c r="AH462" i="8"/>
  <c r="AH454" i="8"/>
  <c r="AH170" i="8"/>
  <c r="I319" i="8"/>
  <c r="K478" i="8"/>
  <c r="AC478" i="8"/>
  <c r="R478" i="8"/>
  <c r="T478" i="8" s="1"/>
  <c r="AT221" i="8"/>
  <c r="AS221" i="8" s="1"/>
  <c r="AR221" i="8"/>
  <c r="AQ221" i="8" s="1"/>
  <c r="AP221" i="8" s="1"/>
  <c r="AO221" i="8" s="1"/>
  <c r="AN221" i="8" s="1"/>
  <c r="AM221" i="8" s="1"/>
  <c r="AL221" i="8" s="1"/>
  <c r="AT438" i="8"/>
  <c r="AS438" i="8"/>
  <c r="AR438" i="8"/>
  <c r="AQ438" i="8" s="1"/>
  <c r="AP438" i="8" s="1"/>
  <c r="AO438" i="8" s="1"/>
  <c r="AN438" i="8" s="1"/>
  <c r="AM438" i="8" s="1"/>
  <c r="AL438" i="8" s="1"/>
  <c r="AT290" i="8"/>
  <c r="AS290" i="8" s="1"/>
  <c r="AR290" i="8" s="1"/>
  <c r="AQ290" i="8" s="1"/>
  <c r="AP290" i="8" s="1"/>
  <c r="AO290" i="8" s="1"/>
  <c r="AN290" i="8" s="1"/>
  <c r="AM290" i="8" s="1"/>
  <c r="AL290" i="8" s="1"/>
  <c r="I222" i="8"/>
  <c r="R222" i="8"/>
  <c r="T222" i="8" s="1"/>
  <c r="AC222" i="8"/>
  <c r="AT82" i="8"/>
  <c r="AS82" i="8"/>
  <c r="AR82" i="8"/>
  <c r="AQ82" i="8" s="1"/>
  <c r="AP82" i="8" s="1"/>
  <c r="AO82" i="8" s="1"/>
  <c r="AN82" i="8" s="1"/>
  <c r="AM82" i="8" s="1"/>
  <c r="AL82" i="8" s="1"/>
  <c r="J90" i="8"/>
  <c r="R90" i="8"/>
  <c r="T90" i="8" s="1"/>
  <c r="AC90" i="8"/>
  <c r="J59" i="8"/>
  <c r="AC59" i="8"/>
  <c r="R59" i="8"/>
  <c r="T59" i="8" s="1"/>
  <c r="I167" i="8"/>
  <c r="AT305" i="8"/>
  <c r="AS305" i="8" s="1"/>
  <c r="AR305" i="8"/>
  <c r="AQ305" i="8" s="1"/>
  <c r="AP305" i="8" s="1"/>
  <c r="AO305" i="8" s="1"/>
  <c r="AN305" i="8" s="1"/>
  <c r="AM305" i="8" s="1"/>
  <c r="AL305" i="8" s="1"/>
  <c r="J209" i="8"/>
  <c r="AC209" i="8"/>
  <c r="R209" i="8"/>
  <c r="T209" i="8" s="1"/>
  <c r="AT39" i="8"/>
  <c r="AS39" i="8"/>
  <c r="AR39" i="8" s="1"/>
  <c r="AQ39" i="8" s="1"/>
  <c r="AP39" i="8"/>
  <c r="AO39" i="8" s="1"/>
  <c r="AN39" i="8" s="1"/>
  <c r="AM39" i="8" s="1"/>
  <c r="AL39" i="8" s="1"/>
  <c r="AH129" i="8"/>
  <c r="AA200" i="8"/>
  <c r="AD200" i="8"/>
  <c r="AH386" i="8"/>
  <c r="AH165" i="8"/>
  <c r="AD165" i="8" s="1"/>
  <c r="AD70" i="8"/>
  <c r="AA70" i="8"/>
  <c r="AK365" i="8"/>
  <c r="AJ365" i="8"/>
  <c r="AI365" i="8"/>
  <c r="AH205" i="8"/>
  <c r="AA465" i="8"/>
  <c r="AA346" i="8"/>
  <c r="AA412" i="8"/>
  <c r="AD412" i="8"/>
  <c r="AD333" i="8"/>
  <c r="AA94" i="8"/>
  <c r="AD94" i="8"/>
  <c r="AD107" i="8"/>
  <c r="AA107" i="8"/>
  <c r="AD519" i="8"/>
  <c r="AA519" i="8"/>
  <c r="AD243" i="8"/>
  <c r="AT182" i="8"/>
  <c r="AS182" i="8"/>
  <c r="AR182" i="8"/>
  <c r="AQ182" i="8" s="1"/>
  <c r="AP182" i="8"/>
  <c r="AO182" i="8" s="1"/>
  <c r="AN182" i="8" s="1"/>
  <c r="AM182" i="8" s="1"/>
  <c r="AL182" i="8" s="1"/>
  <c r="AT319" i="8"/>
  <c r="AS319" i="8"/>
  <c r="AR319" i="8" s="1"/>
  <c r="AQ319" i="8"/>
  <c r="AP319" i="8"/>
  <c r="AO319" i="8" s="1"/>
  <c r="AN319" i="8" s="1"/>
  <c r="AM319" i="8" s="1"/>
  <c r="AL319" i="8" s="1"/>
  <c r="AT478" i="8"/>
  <c r="AS478" i="8" s="1"/>
  <c r="AR478" i="8" s="1"/>
  <c r="AQ478" i="8" s="1"/>
  <c r="AP478" i="8" s="1"/>
  <c r="AO478" i="8" s="1"/>
  <c r="AN478" i="8" s="1"/>
  <c r="AM478" i="8" s="1"/>
  <c r="AL478" i="8" s="1"/>
  <c r="AJ478" i="8" s="1"/>
  <c r="I328" i="8"/>
  <c r="AC328" i="8"/>
  <c r="R328" i="8"/>
  <c r="T328" i="8" s="1"/>
  <c r="AT219" i="8"/>
  <c r="AS219" i="8"/>
  <c r="AR219" i="8" s="1"/>
  <c r="AQ219" i="8" s="1"/>
  <c r="AP219" i="8" s="1"/>
  <c r="AO219" i="8" s="1"/>
  <c r="AN219" i="8" s="1"/>
  <c r="AM219" i="8" s="1"/>
  <c r="AL219" i="8" s="1"/>
  <c r="AI219" i="8" s="1"/>
  <c r="I438" i="8"/>
  <c r="R438" i="8"/>
  <c r="T438" i="8" s="1"/>
  <c r="AC438" i="8"/>
  <c r="I72" i="8"/>
  <c r="R72" i="8"/>
  <c r="T72" i="8" s="1"/>
  <c r="AC72" i="8"/>
  <c r="I318" i="8"/>
  <c r="K513" i="8"/>
  <c r="R513" i="8"/>
  <c r="T513" i="8" s="1"/>
  <c r="AC513" i="8"/>
  <c r="I290" i="8"/>
  <c r="I82" i="8"/>
  <c r="BA52" i="8"/>
  <c r="BB52" i="8"/>
  <c r="I175" i="8"/>
  <c r="AD175" i="8"/>
  <c r="AT353" i="8"/>
  <c r="AS353" i="8"/>
  <c r="AR353" i="8" s="1"/>
  <c r="AQ353" i="8" s="1"/>
  <c r="AP353" i="8"/>
  <c r="AO353" i="8" s="1"/>
  <c r="AN353" i="8" s="1"/>
  <c r="AM353" i="8" s="1"/>
  <c r="AL353" i="8" s="1"/>
  <c r="BA46" i="8"/>
  <c r="BB46" i="8"/>
  <c r="AZ46" i="8"/>
  <c r="AX46" i="8"/>
  <c r="AT368" i="8"/>
  <c r="AS368" i="8"/>
  <c r="AR368" i="8"/>
  <c r="AQ368" i="8" s="1"/>
  <c r="AP368" i="8" s="1"/>
  <c r="AO368" i="8" s="1"/>
  <c r="AN368" i="8" s="1"/>
  <c r="AM368" i="8" s="1"/>
  <c r="AL368" i="8" s="1"/>
  <c r="AT276" i="8"/>
  <c r="AS276" i="8" s="1"/>
  <c r="AR276" i="8" s="1"/>
  <c r="AQ276" i="8" s="1"/>
  <c r="AP276" i="8" s="1"/>
  <c r="AO276" i="8" s="1"/>
  <c r="AN276" i="8" s="1"/>
  <c r="AM276" i="8" s="1"/>
  <c r="AL276" i="8"/>
  <c r="AJ276" i="8" s="1"/>
  <c r="J142" i="8"/>
  <c r="AK50" i="8"/>
  <c r="AA51" i="8"/>
  <c r="AD184" i="8"/>
  <c r="AA184" i="8"/>
  <c r="AA268" i="8"/>
  <c r="AD268" i="8"/>
  <c r="AH74" i="8"/>
  <c r="AD461" i="8"/>
  <c r="AA461" i="8"/>
  <c r="AA475" i="8"/>
  <c r="AD475" i="8"/>
  <c r="AA362" i="8"/>
  <c r="AD362" i="8"/>
  <c r="I182" i="8"/>
  <c r="R182" i="8"/>
  <c r="T182" i="8" s="1"/>
  <c r="AC182" i="8"/>
  <c r="I266" i="8"/>
  <c r="R266" i="8"/>
  <c r="T266" i="8" s="1"/>
  <c r="AC266" i="8"/>
  <c r="K376" i="8"/>
  <c r="AD376" i="8"/>
  <c r="AC376" i="8"/>
  <c r="R376" i="8"/>
  <c r="T376" i="8" s="1"/>
  <c r="AB376" i="8"/>
  <c r="AE376" i="8"/>
  <c r="I219" i="8"/>
  <c r="AT249" i="8"/>
  <c r="AS249" i="8" s="1"/>
  <c r="AR249" i="8" s="1"/>
  <c r="AQ249" i="8"/>
  <c r="AP249" i="8" s="1"/>
  <c r="AO249" i="8" s="1"/>
  <c r="AN249" i="8" s="1"/>
  <c r="AM249" i="8" s="1"/>
  <c r="AL249" i="8"/>
  <c r="K457" i="8"/>
  <c r="AD457" i="8"/>
  <c r="R457" i="8"/>
  <c r="T457" i="8" s="1"/>
  <c r="AC457" i="8"/>
  <c r="AE457" i="8"/>
  <c r="K515" i="8"/>
  <c r="R515" i="8"/>
  <c r="T515" i="8" s="1"/>
  <c r="AT245" i="8"/>
  <c r="AS245" i="8" s="1"/>
  <c r="AR245" i="8"/>
  <c r="AQ245" i="8"/>
  <c r="AP245" i="8" s="1"/>
  <c r="AO245" i="8" s="1"/>
  <c r="AN245" i="8" s="1"/>
  <c r="AM245" i="8" s="1"/>
  <c r="AL245" i="8" s="1"/>
  <c r="AI245" i="8" s="1"/>
  <c r="I220" i="8"/>
  <c r="R220" i="8"/>
  <c r="T220" i="8" s="1"/>
  <c r="AC220" i="8"/>
  <c r="K402" i="8"/>
  <c r="AC402" i="8"/>
  <c r="R402" i="8"/>
  <c r="T402" i="8" s="1"/>
  <c r="J128" i="8"/>
  <c r="AD128" i="8"/>
  <c r="AC128" i="8"/>
  <c r="R128" i="8"/>
  <c r="T128" i="8" s="1"/>
  <c r="I353" i="8"/>
  <c r="R353" i="8"/>
  <c r="T353" i="8" s="1"/>
  <c r="AC353" i="8"/>
  <c r="J165" i="8"/>
  <c r="AC165" i="8"/>
  <c r="R165" i="8"/>
  <c r="T165" i="8" s="1"/>
  <c r="AT364" i="8"/>
  <c r="AS364" i="8"/>
  <c r="AR364" i="8" s="1"/>
  <c r="AQ364" i="8" s="1"/>
  <c r="AP364" i="8" s="1"/>
  <c r="AO364" i="8" s="1"/>
  <c r="AN364" i="8" s="1"/>
  <c r="AM364" i="8" s="1"/>
  <c r="AL364" i="8" s="1"/>
  <c r="I100" i="8"/>
  <c r="AC100" i="8"/>
  <c r="R100" i="8"/>
  <c r="T100" i="8" s="1"/>
  <c r="J119" i="8"/>
  <c r="R119" i="8"/>
  <c r="T119" i="8" s="1"/>
  <c r="K305" i="8"/>
  <c r="R305" i="8"/>
  <c r="T305" i="8" s="1"/>
  <c r="AC305" i="8"/>
  <c r="J197" i="8"/>
  <c r="J39" i="8"/>
  <c r="AI173" i="8"/>
  <c r="AK173" i="8"/>
  <c r="AJ173" i="8"/>
  <c r="AD215" i="8"/>
  <c r="AA215" i="8"/>
  <c r="AH123" i="8"/>
  <c r="AH208" i="8"/>
  <c r="AD238" i="8"/>
  <c r="AA238" i="8"/>
  <c r="AT501" i="8"/>
  <c r="AS501" i="8" s="1"/>
  <c r="AR501" i="8"/>
  <c r="AQ501" i="8" s="1"/>
  <c r="AP501" i="8" s="1"/>
  <c r="AO501" i="8" s="1"/>
  <c r="AN501" i="8" s="1"/>
  <c r="AM501" i="8" s="1"/>
  <c r="AL501" i="8" s="1"/>
  <c r="AK501" i="8" s="1"/>
  <c r="AA430" i="8"/>
  <c r="AD430" i="8"/>
  <c r="AD419" i="8"/>
  <c r="AA419" i="8"/>
  <c r="AD497" i="8"/>
  <c r="AA497" i="8"/>
  <c r="AH464" i="8"/>
  <c r="AA417" i="8"/>
  <c r="K459" i="8"/>
  <c r="R459" i="8"/>
  <c r="T459" i="8" s="1"/>
  <c r="AC459" i="8"/>
  <c r="AT266" i="8"/>
  <c r="AS266" i="8"/>
  <c r="AR266" i="8" s="1"/>
  <c r="AQ266" i="8" s="1"/>
  <c r="AP266" i="8" s="1"/>
  <c r="AO266" i="8" s="1"/>
  <c r="AN266" i="8" s="1"/>
  <c r="AM266" i="8" s="1"/>
  <c r="AL266" i="8" s="1"/>
  <c r="K486" i="8"/>
  <c r="AT315" i="8"/>
  <c r="AS315" i="8" s="1"/>
  <c r="AR315" i="8" s="1"/>
  <c r="AQ315" i="8" s="1"/>
  <c r="AP315" i="8"/>
  <c r="AO315" i="8" s="1"/>
  <c r="AN315" i="8" s="1"/>
  <c r="AM315" i="8" s="1"/>
  <c r="AL315" i="8" s="1"/>
  <c r="I115" i="8"/>
  <c r="I249" i="8"/>
  <c r="R249" i="8"/>
  <c r="T249" i="8" s="1"/>
  <c r="AC249" i="8"/>
  <c r="AT415" i="8"/>
  <c r="AS415" i="8" s="1"/>
  <c r="AR415" i="8" s="1"/>
  <c r="AQ415" i="8"/>
  <c r="AP415" i="8"/>
  <c r="AO415" i="8" s="1"/>
  <c r="AN415" i="8" s="1"/>
  <c r="AM415" i="8" s="1"/>
  <c r="AL415" i="8" s="1"/>
  <c r="AT499" i="8"/>
  <c r="AS499" i="8" s="1"/>
  <c r="AR499" i="8"/>
  <c r="AQ499" i="8" s="1"/>
  <c r="AP499" i="8" s="1"/>
  <c r="AO499" i="8" s="1"/>
  <c r="AN499" i="8" s="1"/>
  <c r="AM499" i="8"/>
  <c r="AL499" i="8" s="1"/>
  <c r="AT87" i="8"/>
  <c r="AS87" i="8"/>
  <c r="AR87" i="8" s="1"/>
  <c r="AQ87" i="8" s="1"/>
  <c r="AP87" i="8" s="1"/>
  <c r="AO87" i="8" s="1"/>
  <c r="AN87" i="8" s="1"/>
  <c r="AM87" i="8" s="1"/>
  <c r="AL87" i="8" s="1"/>
  <c r="AJ87" i="8" s="1"/>
  <c r="AT329" i="8"/>
  <c r="AS329" i="8"/>
  <c r="AR329" i="8" s="1"/>
  <c r="AQ329" i="8" s="1"/>
  <c r="AP329" i="8" s="1"/>
  <c r="AO329" i="8" s="1"/>
  <c r="AN329" i="8"/>
  <c r="AM329" i="8" s="1"/>
  <c r="AL329" i="8"/>
  <c r="I245" i="8"/>
  <c r="AT93" i="8"/>
  <c r="AS93" i="8" s="1"/>
  <c r="AR93" i="8" s="1"/>
  <c r="AQ93" i="8"/>
  <c r="AP93" i="8"/>
  <c r="AO93" i="8" s="1"/>
  <c r="AN93" i="8" s="1"/>
  <c r="AM93" i="8" s="1"/>
  <c r="AL93" i="8" s="1"/>
  <c r="AI93" i="8" s="1"/>
  <c r="AA128" i="8"/>
  <c r="AB128" i="8" s="1"/>
  <c r="I340" i="8"/>
  <c r="AT406" i="8"/>
  <c r="AS406" i="8" s="1"/>
  <c r="AR406" i="8" s="1"/>
  <c r="AQ406" i="8" s="1"/>
  <c r="AP406" i="8"/>
  <c r="AO406" i="8" s="1"/>
  <c r="AN406" i="8" s="1"/>
  <c r="AM406" i="8" s="1"/>
  <c r="AL406" i="8" s="1"/>
  <c r="AT356" i="8"/>
  <c r="AS356" i="8"/>
  <c r="AR356" i="8" s="1"/>
  <c r="AQ356" i="8"/>
  <c r="AP356" i="8" s="1"/>
  <c r="AO356" i="8" s="1"/>
  <c r="AN356" i="8" s="1"/>
  <c r="AM356" i="8" s="1"/>
  <c r="AL356" i="8" s="1"/>
  <c r="K372" i="8"/>
  <c r="R372" i="8"/>
  <c r="T372" i="8" s="1"/>
  <c r="AC372" i="8"/>
  <c r="AT484" i="8"/>
  <c r="AS484" i="8" s="1"/>
  <c r="AR484" i="8"/>
  <c r="AQ484" i="8" s="1"/>
  <c r="AP484" i="8" s="1"/>
  <c r="AO484" i="8" s="1"/>
  <c r="AN484" i="8" s="1"/>
  <c r="AM484" i="8"/>
  <c r="AL484" i="8" s="1"/>
  <c r="K364" i="8"/>
  <c r="AT100" i="8"/>
  <c r="AS100" i="8"/>
  <c r="AR100" i="8" s="1"/>
  <c r="AQ100" i="8" s="1"/>
  <c r="AP100" i="8" s="1"/>
  <c r="AO100" i="8" s="1"/>
  <c r="AN100" i="8" s="1"/>
  <c r="AM100" i="8" s="1"/>
  <c r="AL100" i="8" s="1"/>
  <c r="AJ100" i="8" s="1"/>
  <c r="K382" i="8"/>
  <c r="AC382" i="8"/>
  <c r="R382" i="8"/>
  <c r="T382" i="8" s="1"/>
  <c r="AZ45" i="8"/>
  <c r="AX45" i="8"/>
  <c r="AH216" i="8"/>
  <c r="AH395" i="8"/>
  <c r="AH369" i="8"/>
  <c r="AD403" i="8"/>
  <c r="AJ335" i="8"/>
  <c r="AH274" i="8"/>
  <c r="AH260" i="8"/>
  <c r="AH91" i="8"/>
  <c r="AH483" i="8"/>
  <c r="AH361" i="8"/>
  <c r="AH486" i="8"/>
  <c r="AA486" i="8" s="1"/>
  <c r="AD486" i="8"/>
  <c r="AH259" i="8"/>
  <c r="AH69" i="8"/>
  <c r="AT459" i="8"/>
  <c r="AS459" i="8" s="1"/>
  <c r="AR459" i="8"/>
  <c r="AQ459" i="8" s="1"/>
  <c r="AP459" i="8" s="1"/>
  <c r="AO459" i="8"/>
  <c r="AN459" i="8"/>
  <c r="AM459" i="8" s="1"/>
  <c r="AL459" i="8" s="1"/>
  <c r="I315" i="8"/>
  <c r="AC315" i="8"/>
  <c r="R315" i="8"/>
  <c r="T315" i="8" s="1"/>
  <c r="BA24" i="8"/>
  <c r="BB24" i="8"/>
  <c r="AZ24" i="8"/>
  <c r="AX24" i="8"/>
  <c r="L511" i="8"/>
  <c r="R511" i="8"/>
  <c r="T511" i="8" s="1"/>
  <c r="AC511" i="8"/>
  <c r="AT236" i="8"/>
  <c r="AS236" i="8" s="1"/>
  <c r="AR236" i="8" s="1"/>
  <c r="AQ236" i="8" s="1"/>
  <c r="AP236" i="8"/>
  <c r="AO236" i="8" s="1"/>
  <c r="AN236" i="8" s="1"/>
  <c r="AM236" i="8" s="1"/>
  <c r="AL236" i="8" s="1"/>
  <c r="I87" i="8"/>
  <c r="R87" i="8"/>
  <c r="T87" i="8" s="1"/>
  <c r="AC87" i="8"/>
  <c r="I329" i="8"/>
  <c r="R329" i="8"/>
  <c r="T329" i="8" s="1"/>
  <c r="AC329" i="8"/>
  <c r="AT227" i="8"/>
  <c r="AS227" i="8" s="1"/>
  <c r="AR227" i="8" s="1"/>
  <c r="AQ227" i="8" s="1"/>
  <c r="AP227" i="8"/>
  <c r="AO227" i="8" s="1"/>
  <c r="AN227" i="8" s="1"/>
  <c r="AM227" i="8" s="1"/>
  <c r="AL227" i="8" s="1"/>
  <c r="AT476" i="8"/>
  <c r="AS476" i="8"/>
  <c r="AR476" i="8" s="1"/>
  <c r="AQ476" i="8" s="1"/>
  <c r="AP476" i="8" s="1"/>
  <c r="AO476" i="8" s="1"/>
  <c r="AN476" i="8" s="1"/>
  <c r="AM476" i="8" s="1"/>
  <c r="AL476" i="8" s="1"/>
  <c r="AI476" i="8" s="1"/>
  <c r="J32" i="8"/>
  <c r="AD32" i="8"/>
  <c r="AT340" i="8"/>
  <c r="AS340" i="8" s="1"/>
  <c r="AR340" i="8" s="1"/>
  <c r="AQ340" i="8" s="1"/>
  <c r="AP340" i="8" s="1"/>
  <c r="AO340" i="8" s="1"/>
  <c r="AN340" i="8" s="1"/>
  <c r="AM340" i="8" s="1"/>
  <c r="AL340" i="8" s="1"/>
  <c r="J144" i="8"/>
  <c r="K356" i="8"/>
  <c r="R356" i="8"/>
  <c r="T356" i="8" s="1"/>
  <c r="AC356" i="8"/>
  <c r="J185" i="8"/>
  <c r="AC185" i="8"/>
  <c r="R185" i="8"/>
  <c r="T185" i="8" s="1"/>
  <c r="K484" i="8"/>
  <c r="R484" i="8"/>
  <c r="T484" i="8" s="1"/>
  <c r="AC484" i="8"/>
  <c r="J132" i="8"/>
  <c r="AC132" i="8"/>
  <c r="R132" i="8"/>
  <c r="T132" i="8" s="1"/>
  <c r="AT382" i="8"/>
  <c r="AS382" i="8"/>
  <c r="AR382" i="8"/>
  <c r="AQ382" i="8" s="1"/>
  <c r="AP382" i="8" s="1"/>
  <c r="AO382" i="8" s="1"/>
  <c r="AN382" i="8" s="1"/>
  <c r="AM382" i="8" s="1"/>
  <c r="AL382" i="8" s="1"/>
  <c r="J203" i="8"/>
  <c r="AC203" i="8"/>
  <c r="R203" i="8"/>
  <c r="T203" i="8" s="1"/>
  <c r="J62" i="8"/>
  <c r="R62" i="8"/>
  <c r="T62" i="8" s="1"/>
  <c r="AC62" i="8"/>
  <c r="AA263" i="8"/>
  <c r="AD263" i="8"/>
  <c r="AK179" i="8"/>
  <c r="AI179" i="8"/>
  <c r="AH179" i="8" s="1"/>
  <c r="AJ179" i="8"/>
  <c r="K355" i="8"/>
  <c r="R355" i="8"/>
  <c r="T355" i="8" s="1"/>
  <c r="AC355" i="8"/>
  <c r="AA116" i="8"/>
  <c r="AD116" i="8"/>
  <c r="AD384" i="8"/>
  <c r="AA384" i="8"/>
  <c r="AJ285" i="8"/>
  <c r="AI285" i="8"/>
  <c r="AK285" i="8"/>
  <c r="AA343" i="8"/>
  <c r="AD343" i="8"/>
  <c r="AA456" i="8"/>
  <c r="AD456" i="8"/>
  <c r="AA460" i="8"/>
  <c r="AD460" i="8"/>
  <c r="AA112" i="8"/>
  <c r="AA437" i="8"/>
  <c r="AD437" i="8"/>
  <c r="AA436" i="8"/>
  <c r="AB436" i="8" s="1"/>
  <c r="AD436" i="8"/>
  <c r="AD514" i="8"/>
  <c r="AA514" i="8"/>
  <c r="AT237" i="8"/>
  <c r="AS237" i="8"/>
  <c r="AR237" i="8" s="1"/>
  <c r="AQ237" i="8" s="1"/>
  <c r="AP237" i="8" s="1"/>
  <c r="AO237" i="8" s="1"/>
  <c r="AN237" i="8"/>
  <c r="AM237" i="8" s="1"/>
  <c r="AL237" i="8" s="1"/>
  <c r="AK237" i="8" s="1"/>
  <c r="I414" i="8"/>
  <c r="AT217" i="8"/>
  <c r="AS217" i="8" s="1"/>
  <c r="AR217" i="8" s="1"/>
  <c r="AQ217" i="8"/>
  <c r="AP217" i="8" s="1"/>
  <c r="AO217" i="8" s="1"/>
  <c r="AN217" i="8" s="1"/>
  <c r="AM217" i="8" s="1"/>
  <c r="AL217" i="8" s="1"/>
  <c r="AT280" i="8"/>
  <c r="AS280" i="8" s="1"/>
  <c r="AR280" i="8" s="1"/>
  <c r="AQ280" i="8" s="1"/>
  <c r="AP280" i="8" s="1"/>
  <c r="AO280" i="8" s="1"/>
  <c r="AN280" i="8" s="1"/>
  <c r="AM280" i="8" s="1"/>
  <c r="AL280" i="8" s="1"/>
  <c r="AT183" i="8"/>
  <c r="AS183" i="8"/>
  <c r="AR183" i="8"/>
  <c r="AQ183" i="8" s="1"/>
  <c r="AP183" i="8" s="1"/>
  <c r="AO183" i="8" s="1"/>
  <c r="AN183" i="8"/>
  <c r="AM183" i="8" s="1"/>
  <c r="AL183" i="8" s="1"/>
  <c r="AT511" i="8"/>
  <c r="AS511" i="8"/>
  <c r="AR511" i="8" s="1"/>
  <c r="AQ511" i="8" s="1"/>
  <c r="AP511" i="8" s="1"/>
  <c r="AO511" i="8" s="1"/>
  <c r="AN511" i="8" s="1"/>
  <c r="AM511" i="8" s="1"/>
  <c r="AL511" i="8" s="1"/>
  <c r="I320" i="8"/>
  <c r="R320" i="8"/>
  <c r="T320" i="8" s="1"/>
  <c r="AC320" i="8"/>
  <c r="I227" i="8"/>
  <c r="AC227" i="8"/>
  <c r="R227" i="8"/>
  <c r="T227" i="8" s="1"/>
  <c r="K410" i="8"/>
  <c r="J63" i="8"/>
  <c r="J271" i="8"/>
  <c r="AD271" i="8"/>
  <c r="AC271" i="8"/>
  <c r="R271" i="8"/>
  <c r="T271" i="8" s="1"/>
  <c r="K481" i="8"/>
  <c r="I339" i="8"/>
  <c r="R339" i="8"/>
  <c r="T339" i="8" s="1"/>
  <c r="AC339" i="8"/>
  <c r="I85" i="8"/>
  <c r="AT203" i="8"/>
  <c r="AS203" i="8"/>
  <c r="AR203" i="8" s="1"/>
  <c r="AQ203" i="8"/>
  <c r="AP203" i="8" s="1"/>
  <c r="AO203" i="8" s="1"/>
  <c r="AN203" i="8" s="1"/>
  <c r="AM203" i="8" s="1"/>
  <c r="AL203" i="8" s="1"/>
  <c r="J172" i="8"/>
  <c r="R172" i="8"/>
  <c r="T172" i="8" s="1"/>
  <c r="AC172" i="8"/>
  <c r="AT121" i="8"/>
  <c r="AS121" i="8" s="1"/>
  <c r="AR121" i="8" s="1"/>
  <c r="AQ121" i="8" s="1"/>
  <c r="AP121" i="8" s="1"/>
  <c r="AO121" i="8" s="1"/>
  <c r="AN121" i="8" s="1"/>
  <c r="AM121" i="8" s="1"/>
  <c r="AL121" i="8" s="1"/>
  <c r="AA375" i="8"/>
  <c r="AD375" i="8"/>
  <c r="AK144" i="8"/>
  <c r="AJ144" i="8"/>
  <c r="AI144" i="8"/>
  <c r="AT355" i="8"/>
  <c r="AS355" i="8" s="1"/>
  <c r="AR355" i="8"/>
  <c r="AQ355" i="8" s="1"/>
  <c r="AP355" i="8" s="1"/>
  <c r="AO355" i="8" s="1"/>
  <c r="AN355" i="8" s="1"/>
  <c r="AM355" i="8" s="1"/>
  <c r="AL355" i="8" s="1"/>
  <c r="AH239" i="8"/>
  <c r="AH389" i="8"/>
  <c r="AD206" i="8"/>
  <c r="AA206" i="8"/>
  <c r="AA341" i="8"/>
  <c r="AB341" i="8" s="1"/>
  <c r="AD341" i="8"/>
  <c r="AD78" i="8"/>
  <c r="AA78" i="8"/>
  <c r="AB78" i="8" s="1"/>
  <c r="AH443" i="8"/>
  <c r="AH283" i="8"/>
  <c r="AH378" i="8"/>
  <c r="AE403" i="8"/>
  <c r="AB403" i="8"/>
  <c r="AZ43" i="8"/>
  <c r="AX43" i="8"/>
  <c r="AH308" i="8"/>
  <c r="I254" i="8"/>
  <c r="AT254" i="8"/>
  <c r="AS254" i="8"/>
  <c r="AR254" i="8" s="1"/>
  <c r="AQ254" i="8" s="1"/>
  <c r="AP254" i="8" s="1"/>
  <c r="AO254" i="8" s="1"/>
  <c r="AN254" i="8" s="1"/>
  <c r="AM254" i="8" s="1"/>
  <c r="AL254" i="8" s="1"/>
  <c r="AA134" i="8"/>
  <c r="AD371" i="8"/>
  <c r="AA371" i="8"/>
  <c r="AD512" i="8"/>
  <c r="AA512" i="8"/>
  <c r="AB512" i="8" s="1"/>
  <c r="AH469" i="8"/>
  <c r="AD469" i="8" s="1"/>
  <c r="AA155" i="8"/>
  <c r="I280" i="8"/>
  <c r="I95" i="8"/>
  <c r="K360" i="8"/>
  <c r="R360" i="8"/>
  <c r="T360" i="8" s="1"/>
  <c r="AC360" i="8"/>
  <c r="AT338" i="8"/>
  <c r="AS338" i="8" s="1"/>
  <c r="AR338" i="8" s="1"/>
  <c r="AQ338" i="8" s="1"/>
  <c r="AP338" i="8" s="1"/>
  <c r="AO338" i="8" s="1"/>
  <c r="AN338" i="8" s="1"/>
  <c r="AM338" i="8" s="1"/>
  <c r="AL338" i="8" s="1"/>
  <c r="AT225" i="8"/>
  <c r="AS225" i="8" s="1"/>
  <c r="AR225" i="8" s="1"/>
  <c r="AQ225" i="8" s="1"/>
  <c r="AP225" i="8" s="1"/>
  <c r="AO225" i="8" s="1"/>
  <c r="AN225" i="8" s="1"/>
  <c r="AM225" i="8" s="1"/>
  <c r="AL225" i="8" s="1"/>
  <c r="AI225" i="8" s="1"/>
  <c r="AT363" i="8"/>
  <c r="AS363" i="8"/>
  <c r="AR363" i="8"/>
  <c r="AQ363" i="8" s="1"/>
  <c r="AP363" i="8" s="1"/>
  <c r="AO363" i="8" s="1"/>
  <c r="AN363" i="8"/>
  <c r="AM363" i="8" s="1"/>
  <c r="AL363" i="8" s="1"/>
  <c r="AT481" i="8"/>
  <c r="AS481" i="8"/>
  <c r="AR481" i="8" s="1"/>
  <c r="AQ481" i="8" s="1"/>
  <c r="AP481" i="8" s="1"/>
  <c r="AO481" i="8" s="1"/>
  <c r="AN481" i="8" s="1"/>
  <c r="AM481" i="8" s="1"/>
  <c r="AL481" i="8" s="1"/>
  <c r="K439" i="8"/>
  <c r="AD439" i="8"/>
  <c r="K398" i="8"/>
  <c r="AD398" i="8"/>
  <c r="AB398" i="8"/>
  <c r="R398" i="8"/>
  <c r="T398" i="8" s="1"/>
  <c r="I83" i="8"/>
  <c r="R83" i="8"/>
  <c r="T83" i="8" s="1"/>
  <c r="AC83" i="8"/>
  <c r="K407" i="8"/>
  <c r="AC407" i="8"/>
  <c r="R407" i="8"/>
  <c r="T407" i="8" s="1"/>
  <c r="AT31" i="8"/>
  <c r="AS31" i="8" s="1"/>
  <c r="AR31" i="8"/>
  <c r="AQ31" i="8" s="1"/>
  <c r="AP31" i="8" s="1"/>
  <c r="AO31" i="8" s="1"/>
  <c r="AN31" i="8" s="1"/>
  <c r="AM31" i="8" s="1"/>
  <c r="AL31" i="8" s="1"/>
  <c r="AJ31" i="8" s="1"/>
  <c r="AK63" i="8"/>
  <c r="AI63" i="8"/>
  <c r="AH63" i="8" s="1"/>
  <c r="AA63" i="8" s="1"/>
  <c r="AA164" i="8"/>
  <c r="AA158" i="8"/>
  <c r="AD158" i="8"/>
  <c r="AD292" i="8"/>
  <c r="AA292" i="8"/>
  <c r="AA110" i="8"/>
  <c r="AD110" i="8"/>
  <c r="AD370" i="8"/>
  <c r="AA370" i="8"/>
  <c r="AA404" i="8"/>
  <c r="AD404" i="8"/>
  <c r="AD229" i="8"/>
  <c r="AA229" i="8"/>
  <c r="K747" i="1"/>
  <c r="G533" i="1"/>
  <c r="I533" i="1" s="1"/>
  <c r="P533" i="1"/>
  <c r="R288" i="1"/>
  <c r="T288" i="1" s="1"/>
  <c r="P900" i="1"/>
  <c r="G528" i="1"/>
  <c r="I528" i="1" s="1"/>
  <c r="G800" i="1"/>
  <c r="K800" i="1" s="1"/>
  <c r="R296" i="8"/>
  <c r="T296" i="8" s="1"/>
  <c r="AC296" i="8"/>
  <c r="AC160" i="8"/>
  <c r="R160" i="8"/>
  <c r="T160" i="8" s="1"/>
  <c r="R518" i="8"/>
  <c r="T518" i="8" s="1"/>
  <c r="AC518" i="8"/>
  <c r="R508" i="8"/>
  <c r="T508" i="8" s="1"/>
  <c r="AC508" i="8"/>
  <c r="AC330" i="8"/>
  <c r="R330" i="8"/>
  <c r="T330" i="8" s="1"/>
  <c r="R138" i="8"/>
  <c r="T138" i="8" s="1"/>
  <c r="AC138" i="8"/>
  <c r="R482" i="8"/>
  <c r="T482" i="8" s="1"/>
  <c r="AC482" i="8"/>
  <c r="R319" i="8"/>
  <c r="T319" i="8" s="1"/>
  <c r="AC319" i="8"/>
  <c r="R192" i="8"/>
  <c r="T192" i="8" s="1"/>
  <c r="AC192" i="8"/>
  <c r="AC505" i="8"/>
  <c r="AC493" i="8"/>
  <c r="AC358" i="8"/>
  <c r="AC487" i="8"/>
  <c r="R487" i="8"/>
  <c r="T487" i="8" s="1"/>
  <c r="AC299" i="8"/>
  <c r="R299" i="8"/>
  <c r="T299" i="8" s="1"/>
  <c r="R491" i="8"/>
  <c r="T491" i="8" s="1"/>
  <c r="AC491" i="8"/>
  <c r="R274" i="8"/>
  <c r="T274" i="8" s="1"/>
  <c r="AC274" i="8"/>
  <c r="AC134" i="8"/>
  <c r="R134" i="8"/>
  <c r="T134" i="8" s="1"/>
  <c r="R343" i="8"/>
  <c r="T343" i="8" s="1"/>
  <c r="AC343" i="8"/>
  <c r="AC282" i="8"/>
  <c r="R282" i="8"/>
  <c r="T282" i="8" s="1"/>
  <c r="R254" i="8"/>
  <c r="T254" i="8" s="1"/>
  <c r="AC254" i="8"/>
  <c r="R104" i="8"/>
  <c r="T104" i="8" s="1"/>
  <c r="AC104" i="8"/>
  <c r="R431" i="8"/>
  <c r="T431" i="8" s="1"/>
  <c r="AC431" i="8"/>
  <c r="AC318" i="8"/>
  <c r="R318" i="8"/>
  <c r="T318" i="8" s="1"/>
  <c r="R114" i="8"/>
  <c r="T114" i="8" s="1"/>
  <c r="AC114" i="8"/>
  <c r="R340" i="8"/>
  <c r="T340" i="8" s="1"/>
  <c r="AC340" i="8"/>
  <c r="R229" i="8"/>
  <c r="T229" i="8" s="1"/>
  <c r="AC229" i="8"/>
  <c r="R170" i="8"/>
  <c r="T170" i="8" s="1"/>
  <c r="AC170" i="8"/>
  <c r="R537" i="8"/>
  <c r="T537" i="8" s="1"/>
  <c r="AC537" i="8"/>
  <c r="R413" i="8"/>
  <c r="T413" i="8" s="1"/>
  <c r="AC413" i="8"/>
  <c r="R236" i="8"/>
  <c r="T236" i="8" s="1"/>
  <c r="AJ127" i="8"/>
  <c r="AI127" i="8"/>
  <c r="AK311" i="8"/>
  <c r="AI311" i="8"/>
  <c r="AH311" i="8" s="1"/>
  <c r="AD311" i="8" s="1"/>
  <c r="AJ311" i="8"/>
  <c r="AJ473" i="8"/>
  <c r="AK473" i="8"/>
  <c r="AI473" i="8"/>
  <c r="AH473" i="8"/>
  <c r="AK22" i="8"/>
  <c r="AI22" i="8"/>
  <c r="AJ22" i="8"/>
  <c r="AI262" i="8"/>
  <c r="AK262" i="8"/>
  <c r="AK199" i="8"/>
  <c r="AI199" i="8"/>
  <c r="AJ199" i="8"/>
  <c r="AI508" i="8"/>
  <c r="AJ508" i="8"/>
  <c r="AH508" i="8" s="1"/>
  <c r="AK508" i="8"/>
  <c r="AK538" i="8"/>
  <c r="AJ538" i="8"/>
  <c r="AK359" i="8"/>
  <c r="AJ359" i="8"/>
  <c r="AI359" i="8"/>
  <c r="AJ448" i="8"/>
  <c r="AK448" i="8"/>
  <c r="AI448" i="8"/>
  <c r="AI431" i="8"/>
  <c r="AK431" i="8"/>
  <c r="AJ431" i="8"/>
  <c r="AK256" i="8"/>
  <c r="AI256" i="8"/>
  <c r="AJ256" i="8"/>
  <c r="AH256" i="8" s="1"/>
  <c r="AA256" i="8" s="1"/>
  <c r="AI302" i="8"/>
  <c r="AJ302" i="8"/>
  <c r="AK302" i="8"/>
  <c r="AK442" i="8"/>
  <c r="AJ442" i="8"/>
  <c r="AH442" i="8" s="1"/>
  <c r="AA442" i="8" s="1"/>
  <c r="AI442" i="8"/>
  <c r="AK272" i="8"/>
  <c r="AJ272" i="8"/>
  <c r="AI272" i="8"/>
  <c r="AJ147" i="8"/>
  <c r="AH131" i="8"/>
  <c r="AD131" i="8" s="1"/>
  <c r="AJ518" i="8"/>
  <c r="AK518" i="8"/>
  <c r="AI518" i="8"/>
  <c r="AJ253" i="8"/>
  <c r="AI253" i="8"/>
  <c r="AH253" i="8" s="1"/>
  <c r="AK253" i="8"/>
  <c r="AK92" i="8"/>
  <c r="AJ92" i="8"/>
  <c r="AH92" i="8" s="1"/>
  <c r="AI92" i="8"/>
  <c r="AK163" i="8"/>
  <c r="AI163" i="8"/>
  <c r="AH144" i="8"/>
  <c r="AA144" i="8" s="1"/>
  <c r="AE144" i="8" s="1"/>
  <c r="AI176" i="8"/>
  <c r="AJ176" i="8"/>
  <c r="AH176" i="8"/>
  <c r="AK176" i="8"/>
  <c r="AJ411" i="8"/>
  <c r="AI411" i="8"/>
  <c r="AK411" i="8"/>
  <c r="AJ207" i="8"/>
  <c r="AI207" i="8"/>
  <c r="AK207" i="8"/>
  <c r="AA165" i="8"/>
  <c r="AB165" i="8" s="1"/>
  <c r="AK558" i="8"/>
  <c r="AI558" i="8"/>
  <c r="AI555" i="8"/>
  <c r="AH555" i="8" s="1"/>
  <c r="AK561" i="8"/>
  <c r="AI561" i="8"/>
  <c r="AI556" i="8"/>
  <c r="AJ556" i="8"/>
  <c r="AK556" i="8"/>
  <c r="AJ550" i="8"/>
  <c r="AH550" i="8"/>
  <c r="AI551" i="8"/>
  <c r="AJ551" i="8"/>
  <c r="AK551" i="8"/>
  <c r="AJ548" i="8"/>
  <c r="AI557" i="8"/>
  <c r="AJ557" i="8"/>
  <c r="AK557" i="8"/>
  <c r="AJ554" i="8"/>
  <c r="AK554" i="8"/>
  <c r="AI554" i="8"/>
  <c r="AH554" i="8" s="1"/>
  <c r="AI553" i="8"/>
  <c r="AJ553" i="8"/>
  <c r="AK553" i="8"/>
  <c r="AK342" i="8"/>
  <c r="AJ342" i="8"/>
  <c r="AK298" i="8"/>
  <c r="AJ298" i="8"/>
  <c r="AI298" i="8"/>
  <c r="AH298" i="8" s="1"/>
  <c r="AA298" i="8" s="1"/>
  <c r="AK136" i="8"/>
  <c r="AJ136" i="8"/>
  <c r="AK104" i="8"/>
  <c r="AJ104" i="8"/>
  <c r="AI104" i="8"/>
  <c r="AB175" i="8"/>
  <c r="AE175" i="8"/>
  <c r="AK414" i="8"/>
  <c r="AI414" i="8"/>
  <c r="AH414" i="8" s="1"/>
  <c r="AK223" i="8"/>
  <c r="AI223" i="8"/>
  <c r="AJ223" i="8"/>
  <c r="AE271" i="8"/>
  <c r="AB271" i="8"/>
  <c r="AJ325" i="8"/>
  <c r="AH325" i="8" s="1"/>
  <c r="AK325" i="8"/>
  <c r="AJ228" i="8"/>
  <c r="AI228" i="8"/>
  <c r="AH228" i="8"/>
  <c r="AK228" i="8"/>
  <c r="AI75" i="8"/>
  <c r="AJ324" i="8"/>
  <c r="AI324" i="8"/>
  <c r="AH324" i="8" s="1"/>
  <c r="AD324" i="8" s="1"/>
  <c r="AK324" i="8"/>
  <c r="AK218" i="8"/>
  <c r="AJ218" i="8"/>
  <c r="AJ294" i="8"/>
  <c r="AI294" i="8"/>
  <c r="AH294" i="8" s="1"/>
  <c r="AA294" i="8" s="1"/>
  <c r="AE294" i="8" s="1"/>
  <c r="AK231" i="8"/>
  <c r="AI231" i="8"/>
  <c r="AJ231" i="8"/>
  <c r="AJ537" i="8"/>
  <c r="AK141" i="8"/>
  <c r="AJ141" i="8"/>
  <c r="AJ120" i="8"/>
  <c r="AI120" i="8"/>
  <c r="AH120" i="8" s="1"/>
  <c r="AA120" i="8" s="1"/>
  <c r="AE120" i="8" s="1"/>
  <c r="AI233" i="8"/>
  <c r="AJ233" i="8"/>
  <c r="AH233" i="8"/>
  <c r="AK233" i="8"/>
  <c r="AJ194" i="8"/>
  <c r="AI194" i="8"/>
  <c r="AK194" i="8"/>
  <c r="AI458" i="8"/>
  <c r="AK381" i="8"/>
  <c r="AI381" i="8"/>
  <c r="AH381" i="8" s="1"/>
  <c r="AA381" i="8" s="1"/>
  <c r="AE381" i="8" s="1"/>
  <c r="AK76" i="8"/>
  <c r="AI76" i="8"/>
  <c r="AH76" i="8"/>
  <c r="AK515" i="8"/>
  <c r="AI515" i="8"/>
  <c r="AH515" i="8" s="1"/>
  <c r="AD515" i="8" s="1"/>
  <c r="AB32" i="8"/>
  <c r="AE32" i="8"/>
  <c r="AK95" i="8"/>
  <c r="AI95" i="8"/>
  <c r="AA517" i="8"/>
  <c r="AE517" i="8" s="1"/>
  <c r="AD517" i="8"/>
  <c r="AD423" i="8"/>
  <c r="AA423" i="8"/>
  <c r="AI113" i="8"/>
  <c r="AK113" i="8"/>
  <c r="AI432" i="8"/>
  <c r="AK432" i="8"/>
  <c r="AA52" i="8"/>
  <c r="AZ52" i="8"/>
  <c r="AX52" i="8"/>
  <c r="AH397" i="8"/>
  <c r="AD397" i="8"/>
  <c r="AH197" i="8"/>
  <c r="AD197" i="8" s="1"/>
  <c r="AA533" i="8"/>
  <c r="AJ161" i="8"/>
  <c r="AI161" i="8"/>
  <c r="AH161" i="8" s="1"/>
  <c r="AA161" i="8" s="1"/>
  <c r="AA480" i="8"/>
  <c r="AB480" i="8" s="1"/>
  <c r="AD122" i="8"/>
  <c r="AA122" i="8"/>
  <c r="AJ68" i="8"/>
  <c r="AK68" i="8"/>
  <c r="AI68" i="8"/>
  <c r="AA111" i="8"/>
  <c r="AD111" i="8"/>
  <c r="AD26" i="8"/>
  <c r="AA26" i="8"/>
  <c r="AB26" i="8" s="1"/>
  <c r="AD56" i="8"/>
  <c r="AA56" i="8"/>
  <c r="AH173" i="8"/>
  <c r="AD173" i="8"/>
  <c r="AZ33" i="8"/>
  <c r="AX33" i="8"/>
  <c r="AA33" i="8"/>
  <c r="AD33" i="8"/>
  <c r="AD53" i="8"/>
  <c r="AA53" i="8"/>
  <c r="AD413" i="8"/>
  <c r="AA413" i="8"/>
  <c r="AD105" i="8"/>
  <c r="AA105" i="8"/>
  <c r="AE105" i="8" s="1"/>
  <c r="AD466" i="8"/>
  <c r="AA466" i="8"/>
  <c r="AA30" i="8"/>
  <c r="AD30" i="8"/>
  <c r="AD424" i="8"/>
  <c r="AA424" i="8"/>
  <c r="AB424" i="8" s="1"/>
  <c r="AB336" i="8"/>
  <c r="AA248" i="8"/>
  <c r="AD248" i="8"/>
  <c r="AA327" i="8"/>
  <c r="AD327" i="8"/>
  <c r="AA468" i="8"/>
  <c r="AD468" i="8"/>
  <c r="AD54" i="8"/>
  <c r="AA54" i="8"/>
  <c r="AA60" i="8"/>
  <c r="AD60" i="8"/>
  <c r="AD235" i="8"/>
  <c r="AA235" i="8"/>
  <c r="AA390" i="8"/>
  <c r="AE390" i="8" s="1"/>
  <c r="AD390" i="8"/>
  <c r="AD336" i="8"/>
  <c r="AD284" i="8"/>
  <c r="AA284" i="8"/>
  <c r="AJ453" i="8"/>
  <c r="AA64" i="8"/>
  <c r="AD64" i="8"/>
  <c r="AA140" i="8"/>
  <c r="AD140" i="8"/>
  <c r="AK67" i="8"/>
  <c r="AI67" i="8"/>
  <c r="AJ67" i="8"/>
  <c r="AA38" i="8"/>
  <c r="AD38" i="8"/>
  <c r="AA156" i="8"/>
  <c r="AD156" i="8"/>
  <c r="AA102" i="8"/>
  <c r="AB102" i="8" s="1"/>
  <c r="AD102" i="8"/>
  <c r="AA435" i="8"/>
  <c r="AD435" i="8"/>
  <c r="AA187" i="8"/>
  <c r="AD187" i="8"/>
  <c r="AH527" i="8"/>
  <c r="AA527" i="8" s="1"/>
  <c r="AA36" i="8"/>
  <c r="AD36" i="8"/>
  <c r="AA43" i="8"/>
  <c r="AE43" i="8" s="1"/>
  <c r="AD43" i="8"/>
  <c r="AI563" i="8"/>
  <c r="AK563" i="8"/>
  <c r="AK560" i="8"/>
  <c r="AI559" i="8"/>
  <c r="AJ559" i="8"/>
  <c r="AK559" i="8"/>
  <c r="AK543" i="8"/>
  <c r="AK547" i="8"/>
  <c r="AK530" i="8"/>
  <c r="AJ532" i="8"/>
  <c r="AJ521" i="8"/>
  <c r="AK521" i="8"/>
  <c r="AI521" i="8"/>
  <c r="AK542" i="8"/>
  <c r="AI542" i="8"/>
  <c r="AH542" i="8" s="1"/>
  <c r="AI529" i="8"/>
  <c r="AJ539" i="8"/>
  <c r="AK539" i="8"/>
  <c r="AI539" i="8"/>
  <c r="AH539" i="8" s="1"/>
  <c r="AA539" i="8" s="1"/>
  <c r="AE539" i="8" s="1"/>
  <c r="AK536" i="8"/>
  <c r="AI522" i="8"/>
  <c r="AJ522" i="8"/>
  <c r="AK522" i="8"/>
  <c r="AE533" i="8"/>
  <c r="AB533" i="8"/>
  <c r="AH528" i="8"/>
  <c r="AH544" i="8"/>
  <c r="AH524" i="8"/>
  <c r="AH540" i="8"/>
  <c r="AB144" i="8"/>
  <c r="AK87" i="8"/>
  <c r="AK353" i="8"/>
  <c r="AI305" i="8"/>
  <c r="AI499" i="8"/>
  <c r="AI478" i="8"/>
  <c r="AK478" i="8"/>
  <c r="AK415" i="8"/>
  <c r="AJ266" i="8"/>
  <c r="AI290" i="8"/>
  <c r="AJ222" i="8"/>
  <c r="AK222" i="8"/>
  <c r="AI511" i="8"/>
  <c r="AK31" i="8"/>
  <c r="AI31" i="8"/>
  <c r="AJ484" i="8"/>
  <c r="AJ501" i="8"/>
  <c r="AI501" i="8"/>
  <c r="AK276" i="8"/>
  <c r="AI276" i="8"/>
  <c r="AH276" i="8" s="1"/>
  <c r="AK182" i="8"/>
  <c r="AJ209" i="8"/>
  <c r="AJ237" i="8"/>
  <c r="AI237" i="8"/>
  <c r="AI315" i="8"/>
  <c r="AJ225" i="8"/>
  <c r="AK225" i="8"/>
  <c r="AJ203" i="8"/>
  <c r="AK280" i="8"/>
  <c r="AK368" i="8"/>
  <c r="AJ407" i="8"/>
  <c r="AK407" i="8"/>
  <c r="AI407" i="8"/>
  <c r="AI227" i="8"/>
  <c r="AE439" i="8"/>
  <c r="AB439" i="8"/>
  <c r="AI148" i="8"/>
  <c r="AJ334" i="8"/>
  <c r="AB229" i="8"/>
  <c r="AE229" i="8"/>
  <c r="AE158" i="8"/>
  <c r="AB158" i="8"/>
  <c r="AA469" i="8"/>
  <c r="AB116" i="8"/>
  <c r="AE116" i="8"/>
  <c r="AD442" i="8"/>
  <c r="AA274" i="8"/>
  <c r="AD274" i="8"/>
  <c r="AB497" i="8"/>
  <c r="AE497" i="8"/>
  <c r="AB430" i="8"/>
  <c r="AE430" i="8"/>
  <c r="AA123" i="8"/>
  <c r="AD123" i="8"/>
  <c r="AE200" i="8"/>
  <c r="AB200" i="8"/>
  <c r="AA462" i="8"/>
  <c r="AD462" i="8"/>
  <c r="AA196" i="8"/>
  <c r="AD196" i="8"/>
  <c r="AB34" i="8"/>
  <c r="AE34" i="8"/>
  <c r="AE512" i="8"/>
  <c r="AA239" i="8"/>
  <c r="AD239" i="8"/>
  <c r="AB375" i="8"/>
  <c r="AE375" i="8"/>
  <c r="AE263" i="8"/>
  <c r="AB263" i="8"/>
  <c r="AD144" i="8"/>
  <c r="AD74" i="8"/>
  <c r="AA74" i="8"/>
  <c r="AE94" i="8"/>
  <c r="AB94" i="8"/>
  <c r="AB412" i="8"/>
  <c r="AE412" i="8"/>
  <c r="AA129" i="8"/>
  <c r="AD129" i="8"/>
  <c r="AA297" i="8"/>
  <c r="AD297" i="8"/>
  <c r="AA40" i="8"/>
  <c r="AD40" i="8"/>
  <c r="AD269" i="8"/>
  <c r="AA269" i="8"/>
  <c r="AE110" i="8"/>
  <c r="AB110" i="8"/>
  <c r="AE341" i="8"/>
  <c r="AB437" i="8"/>
  <c r="AE437" i="8"/>
  <c r="AE460" i="8"/>
  <c r="AB460" i="8"/>
  <c r="AD361" i="8"/>
  <c r="AA361" i="8"/>
  <c r="AE519" i="8"/>
  <c r="AB519" i="8"/>
  <c r="AE333" i="8"/>
  <c r="AB333" i="8"/>
  <c r="AD71" i="8"/>
  <c r="AA71" i="8"/>
  <c r="AE71" i="8" s="1"/>
  <c r="AA46" i="8"/>
  <c r="AD46" i="8"/>
  <c r="AE292" i="8"/>
  <c r="AB292" i="8"/>
  <c r="AB206" i="8"/>
  <c r="AE206" i="8"/>
  <c r="AE112" i="8"/>
  <c r="AB112" i="8"/>
  <c r="AH285" i="8"/>
  <c r="AB384" i="8"/>
  <c r="AE384" i="8"/>
  <c r="AA483" i="8"/>
  <c r="AE483" i="8" s="1"/>
  <c r="AD483" i="8"/>
  <c r="AB268" i="8"/>
  <c r="AE268" i="8"/>
  <c r="AB346" i="8"/>
  <c r="AE346" i="8"/>
  <c r="AA205" i="8"/>
  <c r="AD205" i="8"/>
  <c r="AA450" i="8"/>
  <c r="AD450" i="8"/>
  <c r="AB295" i="8"/>
  <c r="AE295" i="8"/>
  <c r="AH372" i="8"/>
  <c r="AA69" i="8"/>
  <c r="AB69" i="8" s="1"/>
  <c r="AD69" i="8"/>
  <c r="AE419" i="8"/>
  <c r="AB419" i="8"/>
  <c r="AE52" i="8"/>
  <c r="AB52" i="8"/>
  <c r="AB107" i="8"/>
  <c r="AE107" i="8"/>
  <c r="AB465" i="8"/>
  <c r="AE465" i="8"/>
  <c r="AH365" i="8"/>
  <c r="AA316" i="8"/>
  <c r="AD316" i="8"/>
  <c r="AH97" i="8"/>
  <c r="AD97" i="8" s="1"/>
  <c r="AB404" i="8"/>
  <c r="AE404" i="8"/>
  <c r="AD308" i="8"/>
  <c r="AA308" i="8"/>
  <c r="AB308" i="8" s="1"/>
  <c r="AA283" i="8"/>
  <c r="AD283" i="8"/>
  <c r="AD389" i="8"/>
  <c r="AA389" i="8"/>
  <c r="AA259" i="8"/>
  <c r="AD259" i="8"/>
  <c r="AD91" i="8"/>
  <c r="AA91" i="8"/>
  <c r="AB91" i="8" s="1"/>
  <c r="AD395" i="8"/>
  <c r="AA395" i="8"/>
  <c r="AE395" i="8" s="1"/>
  <c r="AB417" i="8"/>
  <c r="AE417" i="8"/>
  <c r="AB184" i="8"/>
  <c r="AE184" i="8"/>
  <c r="AB51" i="8"/>
  <c r="AE51" i="8"/>
  <c r="AE243" i="8"/>
  <c r="AB243" i="8"/>
  <c r="AE70" i="8"/>
  <c r="AB70" i="8"/>
  <c r="AD170" i="8"/>
  <c r="AA170" i="8"/>
  <c r="AE170" i="8" s="1"/>
  <c r="AD490" i="8"/>
  <c r="AA490" i="8"/>
  <c r="AH354" i="8"/>
  <c r="AD354" i="8" s="1"/>
  <c r="AE155" i="8"/>
  <c r="AB155" i="8"/>
  <c r="AB134" i="8"/>
  <c r="AE134" i="8"/>
  <c r="AB456" i="8"/>
  <c r="AE456" i="8"/>
  <c r="AA369" i="8"/>
  <c r="AD369" i="8"/>
  <c r="AA208" i="8"/>
  <c r="AD208" i="8"/>
  <c r="AE128" i="8"/>
  <c r="AE475" i="8"/>
  <c r="AB475" i="8"/>
  <c r="AD24" i="8"/>
  <c r="AA24" i="8"/>
  <c r="AD256" i="8"/>
  <c r="AA42" i="8"/>
  <c r="AD42" i="8"/>
  <c r="AA131" i="8"/>
  <c r="AE131" i="8" s="1"/>
  <c r="AE78" i="8"/>
  <c r="AD260" i="8"/>
  <c r="AA260" i="8"/>
  <c r="AB260" i="8" s="1"/>
  <c r="AD464" i="8"/>
  <c r="AA464" i="8"/>
  <c r="AB215" i="8"/>
  <c r="AE215" i="8"/>
  <c r="AB362" i="8"/>
  <c r="AE362" i="8"/>
  <c r="AE461" i="8"/>
  <c r="AB461" i="8"/>
  <c r="AA454" i="8"/>
  <c r="AB454" i="8" s="1"/>
  <c r="AD454" i="8"/>
  <c r="AH421" i="8"/>
  <c r="AZ35" i="8"/>
  <c r="AX35" i="8"/>
  <c r="AH132" i="8"/>
  <c r="AA132" i="8" s="1"/>
  <c r="AH407" i="8"/>
  <c r="AH551" i="8"/>
  <c r="AA551" i="8" s="1"/>
  <c r="AH561" i="8"/>
  <c r="AD561" i="8" s="1"/>
  <c r="AD253" i="8"/>
  <c r="AA253" i="8"/>
  <c r="AH163" i="8"/>
  <c r="AA163" i="8" s="1"/>
  <c r="AE163" i="8" s="1"/>
  <c r="AH431" i="8"/>
  <c r="AH518" i="8"/>
  <c r="AA518" i="8" s="1"/>
  <c r="AB518" i="8" s="1"/>
  <c r="AH448" i="8"/>
  <c r="AD448" i="8" s="1"/>
  <c r="AH207" i="8"/>
  <c r="AH272" i="8"/>
  <c r="AH302" i="8"/>
  <c r="AH262" i="8"/>
  <c r="AD262" i="8" s="1"/>
  <c r="AH223" i="8"/>
  <c r="AH556" i="8"/>
  <c r="AA556" i="8" s="1"/>
  <c r="AE556" i="8" s="1"/>
  <c r="AD554" i="8"/>
  <c r="AA554" i="8"/>
  <c r="AB554" i="8" s="1"/>
  <c r="AH558" i="8"/>
  <c r="AD556" i="8"/>
  <c r="AA561" i="8"/>
  <c r="AE423" i="8"/>
  <c r="AB423" i="8"/>
  <c r="AA397" i="8"/>
  <c r="AE397" i="8" s="1"/>
  <c r="AE102" i="8"/>
  <c r="AB468" i="8"/>
  <c r="AE468" i="8"/>
  <c r="AB248" i="8"/>
  <c r="AE248" i="8"/>
  <c r="AE30" i="8"/>
  <c r="AB30" i="8"/>
  <c r="AH95" i="8"/>
  <c r="AA233" i="8"/>
  <c r="AB233" i="8" s="1"/>
  <c r="AD233" i="8"/>
  <c r="AA173" i="8"/>
  <c r="AE173" i="8" s="1"/>
  <c r="AD527" i="8"/>
  <c r="AB284" i="8"/>
  <c r="AE284" i="8"/>
  <c r="AE53" i="8"/>
  <c r="AB53" i="8"/>
  <c r="AB122" i="8"/>
  <c r="AE122" i="8"/>
  <c r="AD76" i="8"/>
  <c r="AA76" i="8"/>
  <c r="AB76" i="8" s="1"/>
  <c r="AH104" i="8"/>
  <c r="AB43" i="8"/>
  <c r="AE187" i="8"/>
  <c r="AB187" i="8"/>
  <c r="AB60" i="8"/>
  <c r="AE60" i="8"/>
  <c r="AB327" i="8"/>
  <c r="AE327" i="8"/>
  <c r="AH218" i="8"/>
  <c r="AD228" i="8"/>
  <c r="AA228" i="8"/>
  <c r="AA223" i="8"/>
  <c r="AD223" i="8"/>
  <c r="AE424" i="8"/>
  <c r="AH31" i="8"/>
  <c r="AD31" i="8" s="1"/>
  <c r="AE140" i="8"/>
  <c r="AB140" i="8"/>
  <c r="AB64" i="8"/>
  <c r="AE64" i="8"/>
  <c r="AE54" i="8"/>
  <c r="AB54" i="8"/>
  <c r="AB105" i="8"/>
  <c r="AE413" i="8"/>
  <c r="AB413" i="8"/>
  <c r="AE480" i="8"/>
  <c r="AH113" i="8"/>
  <c r="AH342" i="8"/>
  <c r="AD342" i="8" s="1"/>
  <c r="AE235" i="8"/>
  <c r="AB235" i="8"/>
  <c r="AE26" i="8"/>
  <c r="AD161" i="8"/>
  <c r="AD294" i="8"/>
  <c r="AH478" i="8"/>
  <c r="AB33" i="8"/>
  <c r="AE33" i="8"/>
  <c r="AA324" i="8"/>
  <c r="AB324" i="8" s="1"/>
  <c r="AB390" i="8"/>
  <c r="AB111" i="8"/>
  <c r="AE111" i="8"/>
  <c r="AH141" i="8"/>
  <c r="AH231" i="8"/>
  <c r="AD231" i="8" s="1"/>
  <c r="AH136" i="8"/>
  <c r="AA136" i="8" s="1"/>
  <c r="AB36" i="8"/>
  <c r="AE36" i="8"/>
  <c r="AE435" i="8"/>
  <c r="AB435" i="8"/>
  <c r="AB38" i="8"/>
  <c r="AE38" i="8"/>
  <c r="AH67" i="8"/>
  <c r="AA67" i="8" s="1"/>
  <c r="AB67" i="8" s="1"/>
  <c r="AH68" i="8"/>
  <c r="AA68" i="8" s="1"/>
  <c r="AE68" i="8" s="1"/>
  <c r="AA197" i="8"/>
  <c r="AH432" i="8"/>
  <c r="AD432" i="8" s="1"/>
  <c r="AH559" i="8"/>
  <c r="AD559" i="8" s="1"/>
  <c r="AH563" i="8"/>
  <c r="AA544" i="8"/>
  <c r="AD544" i="8"/>
  <c r="AD540" i="8"/>
  <c r="AA540" i="8"/>
  <c r="AB540" i="8" s="1"/>
  <c r="AH522" i="8"/>
  <c r="AA522" i="8" s="1"/>
  <c r="AE522" i="8" s="1"/>
  <c r="AH521" i="8"/>
  <c r="AD539" i="8"/>
  <c r="AD524" i="8"/>
  <c r="AA524" i="8"/>
  <c r="AA528" i="8"/>
  <c r="AD528" i="8"/>
  <c r="AD63" i="8"/>
  <c r="AB395" i="8"/>
  <c r="AE123" i="8"/>
  <c r="AB123" i="8"/>
  <c r="AH225" i="8"/>
  <c r="AD225" i="8" s="1"/>
  <c r="AE283" i="8"/>
  <c r="AB283" i="8"/>
  <c r="AE450" i="8"/>
  <c r="AB450" i="8"/>
  <c r="AE196" i="8"/>
  <c r="AB196" i="8"/>
  <c r="AB464" i="8"/>
  <c r="AE464" i="8"/>
  <c r="AE260" i="8"/>
  <c r="AB173" i="8"/>
  <c r="AE308" i="8"/>
  <c r="AA407" i="8"/>
  <c r="AE407" i="8" s="1"/>
  <c r="AD407" i="8"/>
  <c r="AD132" i="8"/>
  <c r="AD372" i="8"/>
  <c r="AA372" i="8"/>
  <c r="AB40" i="8"/>
  <c r="AE40" i="8"/>
  <c r="AE129" i="8"/>
  <c r="AB129" i="8"/>
  <c r="AB42" i="8"/>
  <c r="AE42" i="8"/>
  <c r="AE91" i="8"/>
  <c r="AE69" i="8"/>
  <c r="AE274" i="8"/>
  <c r="AB274" i="8"/>
  <c r="AH222" i="8"/>
  <c r="AE454" i="8"/>
  <c r="AE256" i="8"/>
  <c r="AB256" i="8"/>
  <c r="AE490" i="8"/>
  <c r="AB490" i="8"/>
  <c r="AE316" i="8"/>
  <c r="AB316" i="8"/>
  <c r="AB205" i="8"/>
  <c r="AE205" i="8"/>
  <c r="AB381" i="8"/>
  <c r="AE462" i="8"/>
  <c r="AB462" i="8"/>
  <c r="AB442" i="8"/>
  <c r="AE442" i="8"/>
  <c r="AH501" i="8"/>
  <c r="AA501" i="8" s="1"/>
  <c r="AB501" i="8" s="1"/>
  <c r="AB131" i="8"/>
  <c r="AE389" i="8"/>
  <c r="AB389" i="8"/>
  <c r="AA97" i="8"/>
  <c r="AD365" i="8"/>
  <c r="AA365" i="8"/>
  <c r="AB483" i="8"/>
  <c r="AB46" i="8"/>
  <c r="AE46" i="8"/>
  <c r="AE269" i="8"/>
  <c r="AB269" i="8"/>
  <c r="AE74" i="8"/>
  <c r="AB74" i="8"/>
  <c r="AD421" i="8"/>
  <c r="AA421" i="8"/>
  <c r="AE421" i="8" s="1"/>
  <c r="AA306" i="8"/>
  <c r="AE306" i="8" s="1"/>
  <c r="AD306" i="8"/>
  <c r="AB369" i="8"/>
  <c r="AE369" i="8"/>
  <c r="AB170" i="8"/>
  <c r="AE259" i="8"/>
  <c r="AB259" i="8"/>
  <c r="AB71" i="8"/>
  <c r="AE361" i="8"/>
  <c r="AB361" i="8"/>
  <c r="AB239" i="8"/>
  <c r="AE239" i="8"/>
  <c r="AH237" i="8"/>
  <c r="AD92" i="8"/>
  <c r="AA92" i="8"/>
  <c r="AB92" i="8" s="1"/>
  <c r="AD207" i="8"/>
  <c r="AA207" i="8"/>
  <c r="AA262" i="8"/>
  <c r="AB262" i="8" s="1"/>
  <c r="AA448" i="8"/>
  <c r="AE448" i="8" s="1"/>
  <c r="AB253" i="8"/>
  <c r="AE253" i="8"/>
  <c r="AA302" i="8"/>
  <c r="AD302" i="8"/>
  <c r="AD518" i="8"/>
  <c r="AD431" i="8"/>
  <c r="AA431" i="8"/>
  <c r="AB431" i="8" s="1"/>
  <c r="AD163" i="8"/>
  <c r="AD508" i="8"/>
  <c r="AA508" i="8"/>
  <c r="AE508" i="8" s="1"/>
  <c r="AB556" i="8"/>
  <c r="AD558" i="8"/>
  <c r="AA558" i="8"/>
  <c r="AE558" i="8" s="1"/>
  <c r="AE554" i="8"/>
  <c r="AB551" i="8"/>
  <c r="AE551" i="8"/>
  <c r="AA104" i="8"/>
  <c r="AD104" i="8"/>
  <c r="AB294" i="8"/>
  <c r="AD120" i="8"/>
  <c r="AE527" i="8"/>
  <c r="AB527" i="8"/>
  <c r="AD68" i="8"/>
  <c r="AD136" i="8"/>
  <c r="AE324" i="8"/>
  <c r="AD113" i="8"/>
  <c r="AA113" i="8"/>
  <c r="AE113" i="8" s="1"/>
  <c r="AA515" i="8"/>
  <c r="AB515" i="8" s="1"/>
  <c r="AB228" i="8"/>
  <c r="AE228" i="8"/>
  <c r="AE233" i="8"/>
  <c r="AA432" i="8"/>
  <c r="AE432" i="8" s="1"/>
  <c r="AA231" i="8"/>
  <c r="AB231" i="8" s="1"/>
  <c r="AB161" i="8"/>
  <c r="AE161" i="8"/>
  <c r="AD95" i="8"/>
  <c r="AA95" i="8"/>
  <c r="AA342" i="8"/>
  <c r="AE342" i="8" s="1"/>
  <c r="AA141" i="8"/>
  <c r="AE141" i="8" s="1"/>
  <c r="AD141" i="8"/>
  <c r="AA218" i="8"/>
  <c r="AE218" i="8" s="1"/>
  <c r="AD218" i="8"/>
  <c r="AE197" i="8"/>
  <c r="AB197" i="8"/>
  <c r="AA559" i="8"/>
  <c r="AE559" i="8" s="1"/>
  <c r="AB524" i="8"/>
  <c r="AE524" i="8"/>
  <c r="AB539" i="8"/>
  <c r="AE528" i="8"/>
  <c r="AB528" i="8"/>
  <c r="AD522" i="8"/>
  <c r="AE544" i="8"/>
  <c r="AB544" i="8"/>
  <c r="AB407" i="8"/>
  <c r="AB365" i="8"/>
  <c r="AE365" i="8"/>
  <c r="AB372" i="8"/>
  <c r="AE372" i="8"/>
  <c r="AB132" i="8"/>
  <c r="AE132" i="8"/>
  <c r="AD501" i="8"/>
  <c r="AB63" i="8"/>
  <c r="AE63" i="8"/>
  <c r="AA225" i="8"/>
  <c r="AB306" i="8"/>
  <c r="AB163" i="8"/>
  <c r="AE262" i="8"/>
  <c r="AE518" i="8"/>
  <c r="AB508" i="8"/>
  <c r="AB302" i="8"/>
  <c r="AE302" i="8"/>
  <c r="AE431" i="8"/>
  <c r="AE92" i="8"/>
  <c r="AB448" i="8"/>
  <c r="AB218" i="8"/>
  <c r="AB342" i="8"/>
  <c r="AE231" i="8"/>
  <c r="AB95" i="8"/>
  <c r="AE95" i="8"/>
  <c r="AE67" i="8"/>
  <c r="AB432" i="8"/>
  <c r="AB113" i="8"/>
  <c r="AE104" i="8"/>
  <c r="AB104" i="8"/>
  <c r="AB141" i="8"/>
  <c r="AB136" i="8"/>
  <c r="AE136" i="8"/>
  <c r="AB522" i="8"/>
  <c r="AB225" i="8"/>
  <c r="AE225" i="8"/>
  <c r="D18" i="4"/>
  <c r="J18" i="9"/>
  <c r="C12" i="7"/>
  <c r="C11" i="7"/>
  <c r="K18" i="11"/>
  <c r="C12" i="5"/>
  <c r="C12" i="6"/>
  <c r="L18" i="9"/>
  <c r="G18" i="9"/>
  <c r="D18" i="9"/>
  <c r="K18" i="9"/>
  <c r="C12" i="11"/>
  <c r="I18" i="11"/>
  <c r="C11" i="11"/>
  <c r="C12" i="14"/>
  <c r="C11" i="5"/>
  <c r="I18" i="9"/>
  <c r="C18" i="9"/>
  <c r="E18" i="4"/>
  <c r="C11" i="14"/>
  <c r="J18" i="11"/>
  <c r="F18" i="9"/>
  <c r="C11" i="6"/>
  <c r="C12" i="10"/>
  <c r="H18" i="11"/>
  <c r="C11" i="10"/>
  <c r="H18" i="9"/>
  <c r="E18" i="9"/>
  <c r="G96" i="1" l="1"/>
  <c r="I96" i="1" s="1"/>
  <c r="P96" i="1"/>
  <c r="G714" i="1"/>
  <c r="I714" i="1" s="1"/>
  <c r="P714" i="1"/>
  <c r="G71" i="1"/>
  <c r="J71" i="1" s="1"/>
  <c r="W71" i="1"/>
  <c r="G144" i="1"/>
  <c r="I144" i="1" s="1"/>
  <c r="P144" i="1"/>
  <c r="R144" i="1" s="1"/>
  <c r="T144" i="1" s="1"/>
  <c r="G33" i="1"/>
  <c r="H33" i="1" s="1"/>
  <c r="P33" i="1"/>
  <c r="G753" i="1"/>
  <c r="K753" i="1" s="1"/>
  <c r="P928" i="1"/>
  <c r="P863" i="1"/>
  <c r="P367" i="1"/>
  <c r="R367" i="1" s="1"/>
  <c r="T367" i="1" s="1"/>
  <c r="P734" i="1"/>
  <c r="R734" i="1" s="1"/>
  <c r="T734" i="1" s="1"/>
  <c r="F818" i="1"/>
  <c r="G818" i="1" s="1"/>
  <c r="I818" i="1" s="1"/>
  <c r="G153" i="1"/>
  <c r="I153" i="1" s="1"/>
  <c r="E799" i="12"/>
  <c r="F609" i="1"/>
  <c r="G609" i="1" s="1"/>
  <c r="I609" i="1" s="1"/>
  <c r="E492" i="12"/>
  <c r="E548" i="12"/>
  <c r="E496" i="12"/>
  <c r="F760" i="1"/>
  <c r="G760" i="1" s="1"/>
  <c r="I760" i="1" s="1"/>
  <c r="F886" i="1"/>
  <c r="G886" i="1" s="1"/>
  <c r="I886" i="1" s="1"/>
  <c r="E858" i="12"/>
  <c r="F775" i="1"/>
  <c r="G775" i="1" s="1"/>
  <c r="I775" i="1" s="1"/>
  <c r="E25" i="12"/>
  <c r="F399" i="1"/>
  <c r="G399" i="1" s="1"/>
  <c r="I399" i="1" s="1"/>
  <c r="F98" i="1"/>
  <c r="G98" i="1" s="1"/>
  <c r="I98" i="1" s="1"/>
  <c r="F103" i="1"/>
  <c r="G103" i="1" s="1"/>
  <c r="I103" i="1" s="1"/>
  <c r="F94" i="1"/>
  <c r="R210" i="1"/>
  <c r="T210" i="1" s="1"/>
  <c r="F732" i="1"/>
  <c r="G732" i="1" s="1"/>
  <c r="I732" i="1" s="1"/>
  <c r="G578" i="1"/>
  <c r="K578" i="1" s="1"/>
  <c r="E29" i="12"/>
  <c r="E258" i="12"/>
  <c r="E344" i="12"/>
  <c r="E370" i="12"/>
  <c r="E652" i="12"/>
  <c r="F44" i="1"/>
  <c r="G44" i="1" s="1"/>
  <c r="H44" i="1" s="1"/>
  <c r="W612" i="1"/>
  <c r="P442" i="1"/>
  <c r="R442" i="1" s="1"/>
  <c r="T442" i="1" s="1"/>
  <c r="G786" i="1"/>
  <c r="K786" i="1" s="1"/>
  <c r="E515" i="12"/>
  <c r="W988" i="1"/>
  <c r="E709" i="12"/>
  <c r="E33" i="12"/>
  <c r="E292" i="12"/>
  <c r="E346" i="12"/>
  <c r="E372" i="12"/>
  <c r="F242" i="1"/>
  <c r="G242" i="1" s="1"/>
  <c r="I242" i="1" s="1"/>
  <c r="F160" i="1"/>
  <c r="F423" i="1"/>
  <c r="F83" i="1"/>
  <c r="P630" i="1"/>
  <c r="R630" i="1" s="1"/>
  <c r="T630" i="1" s="1"/>
  <c r="G612" i="1"/>
  <c r="R612" i="1" s="1"/>
  <c r="T612" i="1" s="1"/>
  <c r="W602" i="1"/>
  <c r="R394" i="1"/>
  <c r="T394" i="1" s="1"/>
  <c r="G774" i="1"/>
  <c r="W429" i="1"/>
  <c r="F864" i="1"/>
  <c r="G864" i="1" s="1"/>
  <c r="K864" i="1" s="1"/>
  <c r="W86" i="1"/>
  <c r="E739" i="12"/>
  <c r="E766" i="12"/>
  <c r="E733" i="12"/>
  <c r="E37" i="12"/>
  <c r="F95" i="1"/>
  <c r="G95" i="1" s="1"/>
  <c r="I95" i="1" s="1"/>
  <c r="F224" i="1"/>
  <c r="G224" i="1" s="1"/>
  <c r="I224" i="1" s="1"/>
  <c r="F121" i="1"/>
  <c r="G121" i="1" s="1"/>
  <c r="I121" i="1" s="1"/>
  <c r="F337" i="1"/>
  <c r="G337" i="1" s="1"/>
  <c r="I337" i="1" s="1"/>
  <c r="F42" i="1"/>
  <c r="G42" i="1" s="1"/>
  <c r="H42" i="1" s="1"/>
  <c r="F73" i="1"/>
  <c r="P73" i="1" s="1"/>
  <c r="G60" i="1"/>
  <c r="H60" i="1" s="1"/>
  <c r="P602" i="1"/>
  <c r="G961" i="1"/>
  <c r="J961" i="1" s="1"/>
  <c r="P750" i="1"/>
  <c r="E570" i="12"/>
  <c r="F796" i="1"/>
  <c r="G796" i="1" s="1"/>
  <c r="I796" i="1" s="1"/>
  <c r="W507" i="1"/>
  <c r="E869" i="12"/>
  <c r="E455" i="12"/>
  <c r="W543" i="1"/>
  <c r="E26" i="12"/>
  <c r="F431" i="1"/>
  <c r="P431" i="1" s="1"/>
  <c r="F314" i="1"/>
  <c r="G314" i="1" s="1"/>
  <c r="I314" i="1" s="1"/>
  <c r="F233" i="1"/>
  <c r="G233" i="1" s="1"/>
  <c r="I233" i="1" s="1"/>
  <c r="F24" i="1"/>
  <c r="G24" i="1" s="1"/>
  <c r="H24" i="1" s="1"/>
  <c r="F72" i="1"/>
  <c r="E110" i="12"/>
  <c r="W64" i="1"/>
  <c r="G112" i="1"/>
  <c r="K112" i="1" s="1"/>
  <c r="E679" i="12"/>
  <c r="F644" i="1"/>
  <c r="G644" i="1" s="1"/>
  <c r="I644" i="1" s="1"/>
  <c r="E509" i="12"/>
  <c r="F771" i="1"/>
  <c r="G771" i="1" s="1"/>
  <c r="I771" i="1" s="1"/>
  <c r="F648" i="1"/>
  <c r="R973" i="1"/>
  <c r="T973" i="1" s="1"/>
  <c r="E102" i="12"/>
  <c r="E536" i="12"/>
  <c r="E870" i="12"/>
  <c r="F797" i="1"/>
  <c r="P797" i="1" s="1"/>
  <c r="E604" i="12"/>
  <c r="F328" i="1"/>
  <c r="F190" i="1"/>
  <c r="G317" i="1"/>
  <c r="I317" i="1" s="1"/>
  <c r="P317" i="1"/>
  <c r="W503" i="1"/>
  <c r="G503" i="1"/>
  <c r="K503" i="1" s="1"/>
  <c r="R431" i="1"/>
  <c r="T431" i="1" s="1"/>
  <c r="G935" i="1"/>
  <c r="K935" i="1" s="1"/>
  <c r="W935" i="1"/>
  <c r="R260" i="1"/>
  <c r="T260" i="1" s="1"/>
  <c r="G246" i="1"/>
  <c r="I246" i="1" s="1"/>
  <c r="F897" i="1"/>
  <c r="P897" i="1" s="1"/>
  <c r="G990" i="1"/>
  <c r="R863" i="1"/>
  <c r="T863" i="1" s="1"/>
  <c r="P125" i="1"/>
  <c r="R125" i="1" s="1"/>
  <c r="T125" i="1" s="1"/>
  <c r="P357" i="1"/>
  <c r="R357" i="1" s="1"/>
  <c r="T357" i="1" s="1"/>
  <c r="P426" i="1"/>
  <c r="R426" i="1" s="1"/>
  <c r="T426" i="1" s="1"/>
  <c r="F812" i="1"/>
  <c r="G812" i="1" s="1"/>
  <c r="I812" i="1" s="1"/>
  <c r="F846" i="1"/>
  <c r="G846" i="1" s="1"/>
  <c r="K846" i="1" s="1"/>
  <c r="F870" i="1"/>
  <c r="F890" i="1"/>
  <c r="G890" i="1" s="1"/>
  <c r="K890" i="1" s="1"/>
  <c r="E200" i="12"/>
  <c r="E228" i="12"/>
  <c r="E284" i="12"/>
  <c r="E304" i="12"/>
  <c r="E384" i="12"/>
  <c r="W560" i="1"/>
  <c r="F109" i="1"/>
  <c r="G109" i="1" s="1"/>
  <c r="I109" i="1" s="1"/>
  <c r="F313" i="1"/>
  <c r="G313" i="1" s="1"/>
  <c r="I313" i="1" s="1"/>
  <c r="F133" i="1"/>
  <c r="R428" i="1"/>
  <c r="T428" i="1" s="1"/>
  <c r="R60" i="1"/>
  <c r="T60" i="1" s="1"/>
  <c r="P721" i="1"/>
  <c r="V729" i="1"/>
  <c r="G633" i="1"/>
  <c r="R756" i="1"/>
  <c r="T756" i="1" s="1"/>
  <c r="W540" i="1"/>
  <c r="G646" i="1"/>
  <c r="I646" i="1" s="1"/>
  <c r="E488" i="12"/>
  <c r="E50" i="12"/>
  <c r="E358" i="12"/>
  <c r="E608" i="12"/>
  <c r="F106" i="1"/>
  <c r="G106" i="1" s="1"/>
  <c r="I106" i="1" s="1"/>
  <c r="W999" i="1"/>
  <c r="P633" i="1"/>
  <c r="R286" i="1"/>
  <c r="T286" i="1" s="1"/>
  <c r="E219" i="12"/>
  <c r="G625" i="1"/>
  <c r="K625" i="1" s="1"/>
  <c r="E410" i="12"/>
  <c r="E703" i="12"/>
  <c r="E58" i="12"/>
  <c r="E641" i="12"/>
  <c r="E616" i="12"/>
  <c r="F134" i="1"/>
  <c r="F61" i="1"/>
  <c r="P61" i="1" s="1"/>
  <c r="G22" i="1"/>
  <c r="H22" i="1" s="1"/>
  <c r="G431" i="1"/>
  <c r="I431" i="1" s="1"/>
  <c r="G118" i="1"/>
  <c r="I118" i="1" s="1"/>
  <c r="P999" i="1"/>
  <c r="V999" i="1" s="1"/>
  <c r="G843" i="1"/>
  <c r="I843" i="1" s="1"/>
  <c r="R338" i="1"/>
  <c r="T338" i="1" s="1"/>
  <c r="P601" i="1"/>
  <c r="R601" i="1" s="1"/>
  <c r="T601" i="1" s="1"/>
  <c r="P795" i="1"/>
  <c r="R795" i="1" s="1"/>
  <c r="T795" i="1" s="1"/>
  <c r="E133" i="12"/>
  <c r="G414" i="1"/>
  <c r="J414" i="1" s="1"/>
  <c r="F953" i="1"/>
  <c r="P953" i="1" s="1"/>
  <c r="F871" i="1"/>
  <c r="W871" i="1" s="1"/>
  <c r="E649" i="12"/>
  <c r="E192" i="12"/>
  <c r="E276" i="12"/>
  <c r="E624" i="12"/>
  <c r="F330" i="1"/>
  <c r="G330" i="1" s="1"/>
  <c r="I330" i="1" s="1"/>
  <c r="F115" i="1"/>
  <c r="G115" i="1" s="1"/>
  <c r="I115" i="1" s="1"/>
  <c r="F356" i="1"/>
  <c r="P478" i="1"/>
  <c r="R478" i="1" s="1"/>
  <c r="T478" i="1" s="1"/>
  <c r="P302" i="1"/>
  <c r="E745" i="12"/>
  <c r="G85" i="1"/>
  <c r="J85" i="1" s="1"/>
  <c r="W111" i="1"/>
  <c r="E278" i="12"/>
  <c r="E398" i="12"/>
  <c r="E175" i="12"/>
  <c r="E632" i="12"/>
  <c r="F282" i="1"/>
  <c r="G282" i="1" s="1"/>
  <c r="I282" i="1" s="1"/>
  <c r="F352" i="1"/>
  <c r="G352" i="1" s="1"/>
  <c r="I352" i="1" s="1"/>
  <c r="F221" i="1"/>
  <c r="P804" i="1"/>
  <c r="R804" i="1" s="1"/>
  <c r="T804" i="1" s="1"/>
  <c r="W990" i="1"/>
  <c r="G622" i="1"/>
  <c r="K622" i="1" s="1"/>
  <c r="F962" i="1"/>
  <c r="P962" i="1" s="1"/>
  <c r="E413" i="12"/>
  <c r="F933" i="1"/>
  <c r="W933" i="1" s="1"/>
  <c r="E41" i="12"/>
  <c r="E400" i="12"/>
  <c r="W62" i="1"/>
  <c r="F59" i="1"/>
  <c r="G59" i="1" s="1"/>
  <c r="I59" i="1" s="1"/>
  <c r="F340" i="1"/>
  <c r="G340" i="1" s="1"/>
  <c r="I340" i="1" s="1"/>
  <c r="R99" i="1"/>
  <c r="T99" i="1" s="1"/>
  <c r="F107" i="1"/>
  <c r="G107" i="1" s="1"/>
  <c r="I107" i="1" s="1"/>
  <c r="F251" i="1"/>
  <c r="G664" i="1"/>
  <c r="K664" i="1" s="1"/>
  <c r="P192" i="1"/>
  <c r="R192" i="1" s="1"/>
  <c r="T192" i="1" s="1"/>
  <c r="P129" i="1"/>
  <c r="R129" i="1" s="1"/>
  <c r="T129" i="1" s="1"/>
  <c r="E583" i="12"/>
  <c r="E708" i="12"/>
  <c r="F822" i="1"/>
  <c r="G822" i="1" s="1"/>
  <c r="I822" i="1" s="1"/>
  <c r="F944" i="1"/>
  <c r="G944" i="1" s="1"/>
  <c r="J944" i="1" s="1"/>
  <c r="E124" i="12"/>
  <c r="F363" i="1"/>
  <c r="G363" i="1" s="1"/>
  <c r="I363" i="1" s="1"/>
  <c r="F5" i="8"/>
  <c r="G564" i="8"/>
  <c r="Z564" i="8"/>
  <c r="P564" i="8"/>
  <c r="AU564" i="8"/>
  <c r="G1178" i="1"/>
  <c r="W1178" i="1"/>
  <c r="P1178" i="1"/>
  <c r="R231" i="8"/>
  <c r="T231" i="8" s="1"/>
  <c r="AH22" i="11"/>
  <c r="AC427" i="8"/>
  <c r="AC166" i="8"/>
  <c r="T63" i="7"/>
  <c r="V63" i="7" s="1"/>
  <c r="R539" i="8"/>
  <c r="T539" i="8" s="1"/>
  <c r="R556" i="8"/>
  <c r="T556" i="8" s="1"/>
  <c r="R711" i="8"/>
  <c r="T711" i="8" s="1"/>
  <c r="AC396" i="8"/>
  <c r="AC95" i="8"/>
  <c r="R481" i="8"/>
  <c r="T481" i="8" s="1"/>
  <c r="AC364" i="8"/>
  <c r="R290" i="8"/>
  <c r="T290" i="8" s="1"/>
  <c r="T97" i="10"/>
  <c r="V97" i="10" s="1"/>
  <c r="R109" i="10"/>
  <c r="AC472" i="8"/>
  <c r="AC680" i="8"/>
  <c r="AC698" i="8"/>
  <c r="R707" i="8"/>
  <c r="T707" i="8" s="1"/>
  <c r="T56" i="7"/>
  <c r="V56" i="7" s="1"/>
  <c r="T84" i="7"/>
  <c r="V84" i="7" s="1"/>
  <c r="AC553" i="8"/>
  <c r="T193" i="7"/>
  <c r="V193" i="7" s="1"/>
  <c r="R83" i="7"/>
  <c r="R39" i="8"/>
  <c r="T39" i="8" s="1"/>
  <c r="AC447" i="8"/>
  <c r="R666" i="8"/>
  <c r="T666" i="8" s="1"/>
  <c r="AC74" i="8"/>
  <c r="AC697" i="8"/>
  <c r="T30" i="7"/>
  <c r="V30" i="7" s="1"/>
  <c r="T28" i="7"/>
  <c r="V28" i="7" s="1"/>
  <c r="R547" i="8"/>
  <c r="T547" i="8" s="1"/>
  <c r="T66" i="7"/>
  <c r="V66" i="7" s="1"/>
  <c r="P91" i="5"/>
  <c r="R235" i="8"/>
  <c r="T235" i="8" s="1"/>
  <c r="AC659" i="8"/>
  <c r="T35" i="7"/>
  <c r="V35" i="7" s="1"/>
  <c r="T207" i="7"/>
  <c r="V207" i="7" s="1"/>
  <c r="AC245" i="8"/>
  <c r="R167" i="8"/>
  <c r="T167" i="8" s="1"/>
  <c r="AC179" i="8"/>
  <c r="R106" i="10"/>
  <c r="R33" i="10"/>
  <c r="AC345" i="8"/>
  <c r="R242" i="8"/>
  <c r="T242" i="8" s="1"/>
  <c r="AC417" i="8"/>
  <c r="AH83" i="11"/>
  <c r="R390" i="8"/>
  <c r="T390" i="8" s="1"/>
  <c r="R286" i="8"/>
  <c r="T286" i="8" s="1"/>
  <c r="R693" i="8"/>
  <c r="T693" i="8" s="1"/>
  <c r="AH129" i="11"/>
  <c r="AC30" i="8"/>
  <c r="T111" i="7"/>
  <c r="V111" i="7" s="1"/>
  <c r="R147" i="7"/>
  <c r="AC50" i="8"/>
  <c r="H35" i="4"/>
  <c r="T62" i="10"/>
  <c r="V62" i="10" s="1"/>
  <c r="T53" i="10"/>
  <c r="V53" i="10" s="1"/>
  <c r="T79" i="10"/>
  <c r="V79" i="10" s="1"/>
  <c r="O58" i="11"/>
  <c r="Q58" i="11" s="1"/>
  <c r="AC661" i="8"/>
  <c r="AC715" i="8"/>
  <c r="AC109" i="8"/>
  <c r="R720" i="8"/>
  <c r="T720" i="8" s="1"/>
  <c r="R36" i="8"/>
  <c r="T36" i="8" s="1"/>
  <c r="T59" i="10"/>
  <c r="V59" i="10" s="1"/>
  <c r="T70" i="7"/>
  <c r="V70" i="7" s="1"/>
  <c r="AC502" i="8"/>
  <c r="R542" i="1"/>
  <c r="T542" i="1" s="1"/>
  <c r="T82" i="10"/>
  <c r="V82" i="10" s="1"/>
  <c r="R500" i="8"/>
  <c r="T500" i="8" s="1"/>
  <c r="AC527" i="8"/>
  <c r="AC445" i="8"/>
  <c r="AC122" i="8"/>
  <c r="AC292" i="8"/>
  <c r="AC432" i="8"/>
  <c r="AC190" i="8"/>
  <c r="AC125" i="8"/>
  <c r="AC647" i="8"/>
  <c r="AC28" i="8"/>
  <c r="R314" i="8"/>
  <c r="T314" i="8" s="1"/>
  <c r="AC202" i="8"/>
  <c r="T60" i="7"/>
  <c r="V60" i="7" s="1"/>
  <c r="T86" i="7"/>
  <c r="V86" i="7" s="1"/>
  <c r="T156" i="7"/>
  <c r="V156" i="7" s="1"/>
  <c r="T26" i="7"/>
  <c r="V26" i="7" s="1"/>
  <c r="T185" i="7"/>
  <c r="V185" i="7" s="1"/>
  <c r="T94" i="7"/>
  <c r="V94" i="7" s="1"/>
  <c r="AC731" i="8"/>
  <c r="R694" i="8"/>
  <c r="T694" i="8" s="1"/>
  <c r="T101" i="10"/>
  <c r="V101" i="10" s="1"/>
  <c r="AC302" i="8"/>
  <c r="AC393" i="8"/>
  <c r="AC333" i="8"/>
  <c r="R32" i="8"/>
  <c r="T32" i="8" s="1"/>
  <c r="R153" i="8"/>
  <c r="T153" i="8" s="1"/>
  <c r="AC684" i="8"/>
  <c r="R642" i="8"/>
  <c r="T642" i="8" s="1"/>
  <c r="AC628" i="8"/>
  <c r="AC692" i="8"/>
  <c r="AC118" i="8"/>
  <c r="T107" i="10"/>
  <c r="V107" i="10" s="1"/>
  <c r="R117" i="8"/>
  <c r="T117" i="8" s="1"/>
  <c r="R704" i="8"/>
  <c r="T704" i="8" s="1"/>
  <c r="T200" i="7"/>
  <c r="V200" i="7" s="1"/>
  <c r="T105" i="7"/>
  <c r="V105" i="7" s="1"/>
  <c r="T46" i="7"/>
  <c r="V46" i="7" s="1"/>
  <c r="T216" i="7"/>
  <c r="V216" i="7" s="1"/>
  <c r="AH228" i="11"/>
  <c r="AC93" i="8"/>
  <c r="AC69" i="8"/>
  <c r="T118" i="10"/>
  <c r="V118" i="10" s="1"/>
  <c r="T45" i="7"/>
  <c r="V45" i="7" s="1"/>
  <c r="T214" i="7"/>
  <c r="V214" i="7" s="1"/>
  <c r="T209" i="7"/>
  <c r="V209" i="7" s="1"/>
  <c r="AC232" i="8"/>
  <c r="AC486" i="8"/>
  <c r="AC545" i="8"/>
  <c r="AC395" i="8"/>
  <c r="AC397" i="8"/>
  <c r="AC158" i="8"/>
  <c r="AC23" i="8"/>
  <c r="T72" i="7"/>
  <c r="V72" i="7" s="1"/>
  <c r="T37" i="7"/>
  <c r="V37" i="7" s="1"/>
  <c r="T118" i="7"/>
  <c r="V118" i="7" s="1"/>
  <c r="AC256" i="8"/>
  <c r="AC272" i="8"/>
  <c r="G49" i="4"/>
  <c r="R529" i="8"/>
  <c r="T529" i="8" s="1"/>
  <c r="G305" i="1"/>
  <c r="I305" i="1" s="1"/>
  <c r="P305" i="1"/>
  <c r="W611" i="1"/>
  <c r="G611" i="1"/>
  <c r="K611" i="1" s="1"/>
  <c r="G483" i="1"/>
  <c r="I483" i="1" s="1"/>
  <c r="P483" i="1"/>
  <c r="G712" i="1"/>
  <c r="K712" i="1" s="1"/>
  <c r="W712" i="1"/>
  <c r="G158" i="1"/>
  <c r="I158" i="1" s="1"/>
  <c r="P158" i="1"/>
  <c r="G802" i="1"/>
  <c r="I802" i="1" s="1"/>
  <c r="P802" i="1"/>
  <c r="G852" i="1"/>
  <c r="I852" i="1" s="1"/>
  <c r="P852" i="1"/>
  <c r="P975" i="1"/>
  <c r="R975" i="1" s="1"/>
  <c r="T975" i="1" s="1"/>
  <c r="G975" i="1"/>
  <c r="K975" i="1" s="1"/>
  <c r="W835" i="1"/>
  <c r="G835" i="1"/>
  <c r="K835" i="1" s="1"/>
  <c r="K600" i="1"/>
  <c r="G51" i="1"/>
  <c r="H51" i="1" s="1"/>
  <c r="P51" i="1"/>
  <c r="G236" i="1"/>
  <c r="I236" i="1" s="1"/>
  <c r="P236" i="1"/>
  <c r="R236" i="1" s="1"/>
  <c r="T236" i="1" s="1"/>
  <c r="P424" i="1"/>
  <c r="R424" i="1" s="1"/>
  <c r="T424" i="1" s="1"/>
  <c r="G74" i="1"/>
  <c r="J74" i="1" s="1"/>
  <c r="R528" i="1"/>
  <c r="T528" i="1" s="1"/>
  <c r="V973" i="1"/>
  <c r="W719" i="1"/>
  <c r="V602" i="1"/>
  <c r="P142" i="1"/>
  <c r="R142" i="1" s="1"/>
  <c r="T142" i="1" s="1"/>
  <c r="P170" i="1"/>
  <c r="R170" i="1" s="1"/>
  <c r="T170" i="1" s="1"/>
  <c r="P573" i="1"/>
  <c r="R573" i="1" s="1"/>
  <c r="T573" i="1" s="1"/>
  <c r="E853" i="12"/>
  <c r="F889" i="1"/>
  <c r="G889" i="1" s="1"/>
  <c r="I889" i="1" s="1"/>
  <c r="E782" i="12"/>
  <c r="W581" i="1"/>
  <c r="G508" i="1"/>
  <c r="K508" i="1" s="1"/>
  <c r="E751" i="12"/>
  <c r="E789" i="12"/>
  <c r="F606" i="1"/>
  <c r="G606" i="1" s="1"/>
  <c r="I606" i="1" s="1"/>
  <c r="E91" i="12"/>
  <c r="E312" i="12"/>
  <c r="G141" i="1"/>
  <c r="I141" i="1" s="1"/>
  <c r="W70" i="1"/>
  <c r="G416" i="1"/>
  <c r="I416" i="1" s="1"/>
  <c r="F23" i="1"/>
  <c r="G23" i="1" s="1"/>
  <c r="H23" i="1" s="1"/>
  <c r="R999" i="1"/>
  <c r="T999" i="1" s="1"/>
  <c r="F359" i="1"/>
  <c r="G359" i="1" s="1"/>
  <c r="I359" i="1" s="1"/>
  <c r="P600" i="1"/>
  <c r="V600" i="1" s="1"/>
  <c r="X600" i="1" s="1"/>
  <c r="R153" i="1"/>
  <c r="T153" i="1" s="1"/>
  <c r="P417" i="1"/>
  <c r="R417" i="1" s="1"/>
  <c r="T417" i="1" s="1"/>
  <c r="P211" i="1"/>
  <c r="R211" i="1" s="1"/>
  <c r="T211" i="1" s="1"/>
  <c r="G69" i="1"/>
  <c r="E835" i="12"/>
  <c r="E770" i="12"/>
  <c r="E707" i="12"/>
  <c r="E743" i="12"/>
  <c r="E428" i="12"/>
  <c r="F970" i="1"/>
  <c r="E204" i="12"/>
  <c r="G127" i="1"/>
  <c r="I127" i="1" s="1"/>
  <c r="E596" i="12"/>
  <c r="E636" i="12"/>
  <c r="F306" i="1"/>
  <c r="G306" i="1" s="1"/>
  <c r="I306" i="1" s="1"/>
  <c r="F140" i="1"/>
  <c r="G140" i="1" s="1"/>
  <c r="I140" i="1" s="1"/>
  <c r="F318" i="1"/>
  <c r="G318" i="1" s="1"/>
  <c r="I318" i="1" s="1"/>
  <c r="F443" i="1"/>
  <c r="G443" i="1" s="1"/>
  <c r="I443" i="1" s="1"/>
  <c r="F538" i="1"/>
  <c r="G538" i="1" s="1"/>
  <c r="I538" i="1" s="1"/>
  <c r="F537" i="1"/>
  <c r="F350" i="1"/>
  <c r="G350" i="1" s="1"/>
  <c r="I350" i="1" s="1"/>
  <c r="V958" i="1"/>
  <c r="X958" i="1" s="1"/>
  <c r="R234" i="1"/>
  <c r="T234" i="1" s="1"/>
  <c r="X571" i="1"/>
  <c r="W69" i="1"/>
  <c r="V715" i="1"/>
  <c r="X715" i="1" s="1"/>
  <c r="G958" i="1"/>
  <c r="K958" i="1" s="1"/>
  <c r="E223" i="12"/>
  <c r="E24" i="12"/>
  <c r="W546" i="1"/>
  <c r="G745" i="1"/>
  <c r="K745" i="1" s="1"/>
  <c r="E706" i="12"/>
  <c r="E727" i="12"/>
  <c r="E462" i="12"/>
  <c r="G599" i="1"/>
  <c r="K599" i="1" s="1"/>
  <c r="E665" i="12"/>
  <c r="E266" i="12"/>
  <c r="E318" i="12"/>
  <c r="F378" i="1"/>
  <c r="F157" i="1"/>
  <c r="P130" i="1"/>
  <c r="R130" i="1" s="1"/>
  <c r="T130" i="1" s="1"/>
  <c r="G983" i="1"/>
  <c r="K983" i="1" s="1"/>
  <c r="P91" i="1"/>
  <c r="R91" i="1" s="1"/>
  <c r="E327" i="12"/>
  <c r="W81" i="1"/>
  <c r="W501" i="1"/>
  <c r="E533" i="12"/>
  <c r="E683" i="12"/>
  <c r="F824" i="1"/>
  <c r="F912" i="1"/>
  <c r="P912" i="1" s="1"/>
  <c r="E268" i="12"/>
  <c r="E302" i="12"/>
  <c r="F292" i="1"/>
  <c r="G292" i="1" s="1"/>
  <c r="I292" i="1" s="1"/>
  <c r="F385" i="1"/>
  <c r="G385" i="1" s="1"/>
  <c r="I385" i="1" s="1"/>
  <c r="P486" i="1"/>
  <c r="R486" i="1" s="1"/>
  <c r="T486" i="1" s="1"/>
  <c r="E126" i="12"/>
  <c r="E712" i="12"/>
  <c r="W617" i="1"/>
  <c r="V590" i="1"/>
  <c r="X590" i="1" s="1"/>
  <c r="E837" i="12"/>
  <c r="E74" i="12"/>
  <c r="E116" i="12"/>
  <c r="E152" i="12"/>
  <c r="E620" i="12"/>
  <c r="F149" i="1"/>
  <c r="F307" i="1"/>
  <c r="G307" i="1" s="1"/>
  <c r="I307" i="1" s="1"/>
  <c r="F244" i="1"/>
  <c r="R118" i="1"/>
  <c r="T118" i="1" s="1"/>
  <c r="W74" i="1"/>
  <c r="E694" i="12"/>
  <c r="E528" i="12"/>
  <c r="E820" i="12"/>
  <c r="E502" i="12"/>
  <c r="E415" i="12"/>
  <c r="E672" i="12"/>
  <c r="F354" i="1"/>
  <c r="G354" i="1" s="1"/>
  <c r="I354" i="1" s="1"/>
  <c r="F128" i="1"/>
  <c r="F387" i="1"/>
  <c r="E559" i="12"/>
  <c r="R924" i="1"/>
  <c r="T924" i="1" s="1"/>
  <c r="R386" i="1"/>
  <c r="T386" i="1" s="1"/>
  <c r="P115" i="1"/>
  <c r="R115" i="1" s="1"/>
  <c r="T115" i="1" s="1"/>
  <c r="P273" i="1"/>
  <c r="R273" i="1" s="1"/>
  <c r="T273" i="1" s="1"/>
  <c r="E461" i="12"/>
  <c r="E274" i="12"/>
  <c r="E310" i="12"/>
  <c r="E628" i="12"/>
  <c r="F139" i="1"/>
  <c r="G139" i="1" s="1"/>
  <c r="I139" i="1" s="1"/>
  <c r="E374" i="12"/>
  <c r="W913" i="1"/>
  <c r="G913" i="1"/>
  <c r="K913" i="1" s="1"/>
  <c r="G987" i="1"/>
  <c r="J987" i="1" s="1"/>
  <c r="P987" i="1"/>
  <c r="P637" i="1"/>
  <c r="G637" i="1"/>
  <c r="I637" i="1" s="1"/>
  <c r="W605" i="1"/>
  <c r="G605" i="1"/>
  <c r="K605" i="1" s="1"/>
  <c r="G979" i="1"/>
  <c r="J979" i="1" s="1"/>
  <c r="P979" i="1"/>
  <c r="R590" i="1"/>
  <c r="T590" i="1" s="1"/>
  <c r="X729" i="1"/>
  <c r="R714" i="1"/>
  <c r="T714" i="1" s="1"/>
  <c r="E790" i="12"/>
  <c r="E763" i="12"/>
  <c r="E734" i="12"/>
  <c r="E619" i="12"/>
  <c r="F263" i="1"/>
  <c r="G263" i="1" s="1"/>
  <c r="I263" i="1" s="1"/>
  <c r="P664" i="1"/>
  <c r="R664" i="1" s="1"/>
  <c r="T664" i="1" s="1"/>
  <c r="P829" i="1"/>
  <c r="R829" i="1" s="1"/>
  <c r="T829" i="1" s="1"/>
  <c r="E490" i="12"/>
  <c r="E854" i="12"/>
  <c r="F828" i="1"/>
  <c r="E516" i="12"/>
  <c r="F888" i="1"/>
  <c r="E821" i="12"/>
  <c r="F855" i="1"/>
  <c r="E792" i="12"/>
  <c r="F883" i="1"/>
  <c r="G883" i="1" s="1"/>
  <c r="I883" i="1" s="1"/>
  <c r="E816" i="12"/>
  <c r="G968" i="1"/>
  <c r="K968" i="1" s="1"/>
  <c r="W968" i="1"/>
  <c r="F762" i="1"/>
  <c r="P762" i="1" s="1"/>
  <c r="E512" i="12"/>
  <c r="R715" i="1"/>
  <c r="T715" i="1" s="1"/>
  <c r="R30" i="1"/>
  <c r="T30" i="1" s="1"/>
  <c r="G750" i="1"/>
  <c r="K750" i="1" s="1"/>
  <c r="R552" i="1"/>
  <c r="T552" i="1" s="1"/>
  <c r="W547" i="1"/>
  <c r="G953" i="1"/>
  <c r="J953" i="1" s="1"/>
  <c r="G939" i="1"/>
  <c r="K939" i="1" s="1"/>
  <c r="F695" i="1"/>
  <c r="E844" i="12"/>
  <c r="F833" i="1"/>
  <c r="G833" i="1" s="1"/>
  <c r="I833" i="1" s="1"/>
  <c r="F874" i="1"/>
  <c r="G874" i="1" s="1"/>
  <c r="I874" i="1" s="1"/>
  <c r="E807" i="12"/>
  <c r="F779" i="1"/>
  <c r="G779" i="1" s="1"/>
  <c r="K779" i="1" s="1"/>
  <c r="E720" i="12"/>
  <c r="E698" i="12"/>
  <c r="F749" i="1"/>
  <c r="F681" i="1"/>
  <c r="G681" i="1" s="1"/>
  <c r="E465" i="12"/>
  <c r="F653" i="1"/>
  <c r="G653" i="1" s="1"/>
  <c r="I653" i="1" s="1"/>
  <c r="E442" i="12"/>
  <c r="F661" i="1"/>
  <c r="G661" i="1" s="1"/>
  <c r="I661" i="1" s="1"/>
  <c r="E451" i="12"/>
  <c r="F783" i="1"/>
  <c r="G783" i="1" s="1"/>
  <c r="K783" i="1" s="1"/>
  <c r="E724" i="12"/>
  <c r="K715" i="1"/>
  <c r="R69" i="1"/>
  <c r="T69" i="1" s="1"/>
  <c r="R843" i="1"/>
  <c r="T843" i="1" s="1"/>
  <c r="P238" i="1"/>
  <c r="R238" i="1" s="1"/>
  <c r="T238" i="1" s="1"/>
  <c r="P337" i="1"/>
  <c r="R337" i="1" s="1"/>
  <c r="T337" i="1" s="1"/>
  <c r="P34" i="1"/>
  <c r="R34" i="1" s="1"/>
  <c r="P592" i="1"/>
  <c r="R592" i="1" s="1"/>
  <c r="T592" i="1" s="1"/>
  <c r="E875" i="12"/>
  <c r="E738" i="12"/>
  <c r="G660" i="1"/>
  <c r="I660" i="1" s="1"/>
  <c r="G723" i="1"/>
  <c r="K723" i="1" s="1"/>
  <c r="E828" i="12"/>
  <c r="E818" i="12"/>
  <c r="E469" i="12"/>
  <c r="F642" i="1"/>
  <c r="G642" i="1" s="1"/>
  <c r="I642" i="1" s="1"/>
  <c r="E472" i="12"/>
  <c r="F701" i="1"/>
  <c r="W701" i="1" s="1"/>
  <c r="E484" i="12"/>
  <c r="F901" i="1"/>
  <c r="G901" i="1" s="1"/>
  <c r="E523" i="12"/>
  <c r="E746" i="12"/>
  <c r="F806" i="1"/>
  <c r="G806" i="1" s="1"/>
  <c r="I806" i="1" s="1"/>
  <c r="F858" i="1"/>
  <c r="G858" i="1" s="1"/>
  <c r="I858" i="1" s="1"/>
  <c r="E795" i="12"/>
  <c r="F952" i="1"/>
  <c r="G952" i="1" s="1"/>
  <c r="K952" i="1" s="1"/>
  <c r="E863" i="12"/>
  <c r="F708" i="1"/>
  <c r="G708" i="1" s="1"/>
  <c r="I708" i="1" s="1"/>
  <c r="E481" i="12"/>
  <c r="E630" i="12"/>
  <c r="F278" i="1"/>
  <c r="G278" i="1" s="1"/>
  <c r="I278" i="1" s="1"/>
  <c r="G897" i="1"/>
  <c r="I897" i="1" s="1"/>
  <c r="P165" i="1"/>
  <c r="R165" i="1" s="1"/>
  <c r="T165" i="1" s="1"/>
  <c r="P706" i="1"/>
  <c r="R706" i="1" s="1"/>
  <c r="T706" i="1" s="1"/>
  <c r="P959" i="1"/>
  <c r="R959" i="1" s="1"/>
  <c r="T959" i="1" s="1"/>
  <c r="W907" i="1"/>
  <c r="W909" i="1"/>
  <c r="E464" i="12"/>
  <c r="E715" i="12"/>
  <c r="E403" i="12"/>
  <c r="F614" i="1"/>
  <c r="G614" i="1" s="1"/>
  <c r="I614" i="1" s="1"/>
  <c r="E798" i="12"/>
  <c r="F862" i="1"/>
  <c r="P862" i="1" s="1"/>
  <c r="R862" i="1" s="1"/>
  <c r="T862" i="1" s="1"/>
  <c r="E500" i="12"/>
  <c r="F740" i="1"/>
  <c r="G740" i="1" s="1"/>
  <c r="I740" i="1" s="1"/>
  <c r="G572" i="1"/>
  <c r="K572" i="1" s="1"/>
  <c r="W572" i="1"/>
  <c r="G505" i="1"/>
  <c r="K505" i="1" s="1"/>
  <c r="W505" i="1"/>
  <c r="P789" i="1"/>
  <c r="R789" i="1" s="1"/>
  <c r="T789" i="1" s="1"/>
  <c r="R971" i="1"/>
  <c r="T971" i="1" s="1"/>
  <c r="G432" i="1"/>
  <c r="I432" i="1" s="1"/>
  <c r="G769" i="1"/>
  <c r="I769" i="1" s="1"/>
  <c r="R262" i="1"/>
  <c r="T262" i="1" s="1"/>
  <c r="W956" i="1"/>
  <c r="G797" i="1"/>
  <c r="I797" i="1" s="1"/>
  <c r="E874" i="12"/>
  <c r="F663" i="1"/>
  <c r="W663" i="1" s="1"/>
  <c r="E427" i="12"/>
  <c r="F966" i="1"/>
  <c r="G966" i="1" s="1"/>
  <c r="K966" i="1" s="1"/>
  <c r="E873" i="12"/>
  <c r="E476" i="12"/>
  <c r="F700" i="1"/>
  <c r="G700" i="1" s="1"/>
  <c r="I700" i="1" s="1"/>
  <c r="F364" i="1"/>
  <c r="E660" i="12"/>
  <c r="R860" i="1"/>
  <c r="T860" i="1" s="1"/>
  <c r="E532" i="12"/>
  <c r="F607" i="1"/>
  <c r="G607" i="1" s="1"/>
  <c r="I607" i="1" s="1"/>
  <c r="F728" i="1"/>
  <c r="G728" i="1" s="1"/>
  <c r="I728" i="1" s="1"/>
  <c r="E504" i="12"/>
  <c r="F830" i="1"/>
  <c r="G830" i="1" s="1"/>
  <c r="I830" i="1" s="1"/>
  <c r="E769" i="12"/>
  <c r="R499" i="1"/>
  <c r="T499" i="1" s="1"/>
  <c r="P333" i="1"/>
  <c r="R333" i="1" s="1"/>
  <c r="T333" i="1" s="1"/>
  <c r="P399" i="1"/>
  <c r="R399" i="1" s="1"/>
  <c r="T399" i="1" s="1"/>
  <c r="P744" i="1"/>
  <c r="R744" i="1" s="1"/>
  <c r="T744" i="1" s="1"/>
  <c r="E862" i="12"/>
  <c r="E466" i="12"/>
  <c r="E750" i="12"/>
  <c r="E723" i="12"/>
  <c r="F849" i="1"/>
  <c r="G849" i="1" s="1"/>
  <c r="I849" i="1" s="1"/>
  <c r="E786" i="12"/>
  <c r="F881" i="1"/>
  <c r="G881" i="1" s="1"/>
  <c r="I881" i="1" s="1"/>
  <c r="E814" i="12"/>
  <c r="E784" i="12"/>
  <c r="F847" i="1"/>
  <c r="G847" i="1" s="1"/>
  <c r="I847" i="1" s="1"/>
  <c r="F199" i="1"/>
  <c r="G199" i="1" s="1"/>
  <c r="I199" i="1" s="1"/>
  <c r="E601" i="12"/>
  <c r="E705" i="12"/>
  <c r="E404" i="12"/>
  <c r="E250" i="12"/>
  <c r="F381" i="1"/>
  <c r="G381" i="1" s="1"/>
  <c r="I381" i="1" s="1"/>
  <c r="F249" i="1"/>
  <c r="G249" i="1" s="1"/>
  <c r="J249" i="1" s="1"/>
  <c r="E754" i="12"/>
  <c r="E376" i="12"/>
  <c r="F124" i="1"/>
  <c r="F316" i="1"/>
  <c r="F425" i="1"/>
  <c r="P425" i="1" s="1"/>
  <c r="F122" i="1"/>
  <c r="G122" i="1" s="1"/>
  <c r="I122" i="1" s="1"/>
  <c r="F250" i="1"/>
  <c r="G250" i="1" s="1"/>
  <c r="I250" i="1" s="1"/>
  <c r="E156" i="12"/>
  <c r="E212" i="12"/>
  <c r="F391" i="1"/>
  <c r="G391" i="1" s="1"/>
  <c r="I391" i="1" s="1"/>
  <c r="F276" i="1"/>
  <c r="F225" i="1"/>
  <c r="G225" i="1" s="1"/>
  <c r="I225" i="1" s="1"/>
  <c r="E277" i="12"/>
  <c r="E647" i="12"/>
  <c r="F396" i="1"/>
  <c r="F407" i="1"/>
  <c r="G407" i="1" s="1"/>
  <c r="I407" i="1" s="1"/>
  <c r="F551" i="1"/>
  <c r="G551" i="1" s="1"/>
  <c r="I551" i="1" s="1"/>
  <c r="F5" i="1"/>
  <c r="AH160" i="11"/>
  <c r="AH188" i="11"/>
  <c r="T89" i="10"/>
  <c r="V89" i="10" s="1"/>
  <c r="R719" i="8"/>
  <c r="T719" i="8" s="1"/>
  <c r="R57" i="8"/>
  <c r="T57" i="8" s="1"/>
  <c r="AC255" i="8"/>
  <c r="AC280" i="8"/>
  <c r="R63" i="8"/>
  <c r="T63" i="8" s="1"/>
  <c r="AH119" i="11"/>
  <c r="R105" i="8"/>
  <c r="T105" i="8" s="1"/>
  <c r="R103" i="8"/>
  <c r="T103" i="8" s="1"/>
  <c r="R717" i="8"/>
  <c r="T717" i="8" s="1"/>
  <c r="AC441" i="8"/>
  <c r="R24" i="8"/>
  <c r="T24" i="8" s="1"/>
  <c r="R116" i="8"/>
  <c r="T116" i="8" s="1"/>
  <c r="R373" i="8"/>
  <c r="T373" i="8" s="1"/>
  <c r="R32" i="10"/>
  <c r="R135" i="7"/>
  <c r="T134" i="7"/>
  <c r="V134" i="7" s="1"/>
  <c r="R125" i="7"/>
  <c r="P151" i="5"/>
  <c r="P46" i="5"/>
  <c r="T46" i="5" s="1"/>
  <c r="V46" i="5" s="1"/>
  <c r="R85" i="8"/>
  <c r="T85" i="8" s="1"/>
  <c r="R204" i="8"/>
  <c r="T204" i="8" s="1"/>
  <c r="AH71" i="11"/>
  <c r="AC475" i="8"/>
  <c r="AH70" i="11"/>
  <c r="T75" i="10"/>
  <c r="V75" i="10" s="1"/>
  <c r="T85" i="10"/>
  <c r="V85" i="10" s="1"/>
  <c r="T38" i="10"/>
  <c r="V38" i="10" s="1"/>
  <c r="AC366" i="8"/>
  <c r="R531" i="8"/>
  <c r="T531" i="8" s="1"/>
  <c r="R54" i="8"/>
  <c r="T54" i="8" s="1"/>
  <c r="R420" i="8"/>
  <c r="T420" i="8" s="1"/>
  <c r="AC287" i="8"/>
  <c r="R49" i="8"/>
  <c r="T49" i="8" s="1"/>
  <c r="AC557" i="8"/>
  <c r="T24" i="7"/>
  <c r="V24" i="7" s="1"/>
  <c r="P77" i="5"/>
  <c r="R175" i="8"/>
  <c r="T175" i="8" s="1"/>
  <c r="R308" i="8"/>
  <c r="T308" i="8" s="1"/>
  <c r="AC326" i="8"/>
  <c r="AC77" i="8"/>
  <c r="AC112" i="8"/>
  <c r="AC177" i="8"/>
  <c r="AC265" i="8"/>
  <c r="R663" i="8"/>
  <c r="T663" i="8" s="1"/>
  <c r="AC560" i="8"/>
  <c r="R186" i="7"/>
  <c r="T188" i="7"/>
  <c r="V188" i="7" s="1"/>
  <c r="T176" i="7"/>
  <c r="V176" i="7" s="1"/>
  <c r="AC677" i="8"/>
  <c r="AC230" i="8"/>
  <c r="T77" i="10"/>
  <c r="V77" i="10" s="1"/>
  <c r="R29" i="10"/>
  <c r="T44" i="10"/>
  <c r="V44" i="10" s="1"/>
  <c r="AC217" i="8"/>
  <c r="R60" i="8"/>
  <c r="T60" i="8" s="1"/>
  <c r="T62" i="7"/>
  <c r="V62" i="7" s="1"/>
  <c r="T204" i="7"/>
  <c r="V204" i="7" s="1"/>
  <c r="T89" i="7"/>
  <c r="V89" i="7" s="1"/>
  <c r="I42" i="4"/>
  <c r="J42" i="4" s="1"/>
  <c r="R108" i="8"/>
  <c r="T108" i="8" s="1"/>
  <c r="R293" i="8"/>
  <c r="T293" i="8" s="1"/>
  <c r="R439" i="8"/>
  <c r="T439" i="8" s="1"/>
  <c r="AC342" i="8"/>
  <c r="AC325" i="8"/>
  <c r="R56" i="8"/>
  <c r="T56" i="8" s="1"/>
  <c r="R637" i="8"/>
  <c r="T637" i="8" s="1"/>
  <c r="AC369" i="8"/>
  <c r="T153" i="7"/>
  <c r="V153" i="7" s="1"/>
  <c r="T177" i="7"/>
  <c r="V177" i="7" s="1"/>
  <c r="T136" i="7"/>
  <c r="V136" i="7" s="1"/>
  <c r="AC643" i="8"/>
  <c r="R552" i="8"/>
  <c r="T552" i="8" s="1"/>
  <c r="R79" i="7"/>
  <c r="AC687" i="8"/>
  <c r="R70" i="10"/>
  <c r="AC554" i="8"/>
  <c r="R122" i="7"/>
  <c r="T150" i="7"/>
  <c r="V150" i="7" s="1"/>
  <c r="AC316" i="8"/>
  <c r="T81" i="10"/>
  <c r="V81" i="10" s="1"/>
  <c r="AC498" i="8"/>
  <c r="AC561" i="8"/>
  <c r="T93" i="7"/>
  <c r="V93" i="7" s="1"/>
  <c r="T91" i="5"/>
  <c r="V91" i="5" s="1"/>
  <c r="R91" i="5"/>
  <c r="F50" i="4"/>
  <c r="H50" i="4" s="1"/>
  <c r="I50" i="4"/>
  <c r="J50" i="4" s="1"/>
  <c r="G42" i="4"/>
  <c r="F42" i="4"/>
  <c r="H42" i="4" s="1"/>
  <c r="F34" i="4"/>
  <c r="H34" i="4" s="1"/>
  <c r="F26" i="4"/>
  <c r="H26" i="4" s="1"/>
  <c r="G26" i="4"/>
  <c r="P140" i="5"/>
  <c r="P30" i="5"/>
  <c r="P49" i="5"/>
  <c r="T49" i="5" s="1"/>
  <c r="V49" i="5" s="1"/>
  <c r="P189" i="5"/>
  <c r="P87" i="5"/>
  <c r="T87" i="5" s="1"/>
  <c r="V87" i="5" s="1"/>
  <c r="P39" i="5"/>
  <c r="P181" i="5"/>
  <c r="P205" i="5"/>
  <c r="P110" i="5"/>
  <c r="P160" i="5"/>
  <c r="P66" i="5"/>
  <c r="P200" i="5"/>
  <c r="P132" i="5"/>
  <c r="P178" i="5"/>
  <c r="P108" i="5"/>
  <c r="P155" i="5"/>
  <c r="P146" i="5"/>
  <c r="P131" i="5"/>
  <c r="P59" i="5"/>
  <c r="P103" i="5"/>
  <c r="R103" i="5" s="1"/>
  <c r="P100" i="5"/>
  <c r="T100" i="5" s="1"/>
  <c r="P92" i="5"/>
  <c r="P135" i="5"/>
  <c r="P159" i="5"/>
  <c r="P72" i="5"/>
  <c r="P80" i="5"/>
  <c r="R80" i="5" s="1"/>
  <c r="P21" i="5"/>
  <c r="P38" i="5"/>
  <c r="P118" i="5"/>
  <c r="P161" i="5"/>
  <c r="R161" i="5" s="1"/>
  <c r="P173" i="5"/>
  <c r="P167" i="5"/>
  <c r="T167" i="5" s="1"/>
  <c r="V167" i="5" s="1"/>
  <c r="P112" i="5"/>
  <c r="T112" i="5" s="1"/>
  <c r="V112" i="5" s="1"/>
  <c r="P43" i="5"/>
  <c r="R43" i="5" s="1"/>
  <c r="P24" i="5"/>
  <c r="R24" i="5" s="1"/>
  <c r="P194" i="5"/>
  <c r="P191" i="5"/>
  <c r="T191" i="5" s="1"/>
  <c r="V191" i="5" s="1"/>
  <c r="P204" i="5"/>
  <c r="R204" i="5" s="1"/>
  <c r="P182" i="5"/>
  <c r="R182" i="5" s="1"/>
  <c r="P37" i="5"/>
  <c r="P175" i="5"/>
  <c r="P111" i="5"/>
  <c r="P208" i="5"/>
  <c r="P48" i="5"/>
  <c r="P54" i="5"/>
  <c r="P75" i="5"/>
  <c r="P50" i="5"/>
  <c r="T50" i="5" s="1"/>
  <c r="V50" i="5" s="1"/>
  <c r="P150" i="5"/>
  <c r="P117" i="5"/>
  <c r="P33" i="5"/>
  <c r="R33" i="5" s="1"/>
  <c r="P170" i="5"/>
  <c r="R170" i="5" s="1"/>
  <c r="P187" i="5"/>
  <c r="T187" i="5" s="1"/>
  <c r="V187" i="5" s="1"/>
  <c r="P125" i="5"/>
  <c r="R125" i="5" s="1"/>
  <c r="P58" i="5"/>
  <c r="P22" i="5"/>
  <c r="P65" i="5"/>
  <c r="P129" i="5"/>
  <c r="P63" i="5"/>
  <c r="R63" i="5" s="1"/>
  <c r="P96" i="5"/>
  <c r="R96" i="5" s="1"/>
  <c r="P121" i="5"/>
  <c r="R121" i="5" s="1"/>
  <c r="P171" i="5"/>
  <c r="P90" i="5"/>
  <c r="P193" i="5"/>
  <c r="P64" i="5"/>
  <c r="P88" i="5"/>
  <c r="P57" i="5"/>
  <c r="P115" i="5"/>
  <c r="P28" i="5"/>
  <c r="T28" i="5" s="1"/>
  <c r="V28" i="5" s="1"/>
  <c r="P23" i="5"/>
  <c r="P158" i="5"/>
  <c r="P45" i="5"/>
  <c r="P130" i="5"/>
  <c r="P143" i="5"/>
  <c r="P156" i="5"/>
  <c r="P141" i="5"/>
  <c r="P144" i="5"/>
  <c r="P102" i="5"/>
  <c r="T102" i="5" s="1"/>
  <c r="P163" i="5"/>
  <c r="P133" i="5"/>
  <c r="P62" i="5"/>
  <c r="P186" i="5"/>
  <c r="P101" i="5"/>
  <c r="T101" i="5" s="1"/>
  <c r="P73" i="5"/>
  <c r="P136" i="5"/>
  <c r="P55" i="5"/>
  <c r="P162" i="5"/>
  <c r="D15" i="5"/>
  <c r="C19" i="5" s="1"/>
  <c r="P89" i="5"/>
  <c r="P41" i="5"/>
  <c r="P109" i="5"/>
  <c r="P60" i="5"/>
  <c r="P188" i="5"/>
  <c r="P56" i="5"/>
  <c r="P27" i="5"/>
  <c r="P29" i="5"/>
  <c r="P180" i="5"/>
  <c r="P207" i="5"/>
  <c r="P113" i="5"/>
  <c r="P51" i="5"/>
  <c r="P128" i="5"/>
  <c r="P67" i="5"/>
  <c r="P184" i="5"/>
  <c r="P139" i="5"/>
  <c r="P123" i="5"/>
  <c r="P134" i="5"/>
  <c r="P107" i="5"/>
  <c r="P44" i="5"/>
  <c r="P97" i="5"/>
  <c r="R97" i="5" s="1"/>
  <c r="P199" i="5"/>
  <c r="P152" i="5"/>
  <c r="P31" i="5"/>
  <c r="P93" i="5"/>
  <c r="P137" i="5"/>
  <c r="P26" i="5"/>
  <c r="P145" i="5"/>
  <c r="P35" i="5"/>
  <c r="P42" i="5"/>
  <c r="P53" i="5"/>
  <c r="P82" i="5"/>
  <c r="P179" i="5"/>
  <c r="P122" i="5"/>
  <c r="P164" i="5"/>
  <c r="P85" i="5"/>
  <c r="P68" i="5"/>
  <c r="T68" i="5" s="1"/>
  <c r="V68" i="5" s="1"/>
  <c r="P169" i="5"/>
  <c r="R169" i="5" s="1"/>
  <c r="P185" i="5"/>
  <c r="R185" i="5" s="1"/>
  <c r="P176" i="5"/>
  <c r="R176" i="5" s="1"/>
  <c r="P127" i="5"/>
  <c r="T127" i="5" s="1"/>
  <c r="V127" i="5" s="1"/>
  <c r="P195" 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"P47" i="5"/>
  <c r="P148" i="5"/>
  <c r="P198" i="5"/>
  <c r="P71" i="5"/>
  <c r="P99" i="5"/>
  <c r="T99" i="5" s="1"/>
  <c r="P76" i="5"/>
  <c r="P40" i="5"/>
  <c r="P86" i="5"/>
  <c r="R86" i="5" s="1"/>
  <c r="P84" i="5"/>
  <c r="P192" i="5"/>
  <c r="R192" i="5" s="1"/>
  <c r="P147" i="5"/>
  <c r="P209" i="5"/>
  <c r="P142" i="5"/>
  <c r="P81" i="5"/>
  <c r="P119" i="5"/>
  <c r="P168" i="5"/>
  <c r="P98" i="5"/>
  <c r="T98" i="5" s="1"/>
  <c r="P172" i="5"/>
  <c r="P95" i="5"/>
  <c r="P126" i="5"/>
  <c r="P116" i="5"/>
  <c r="P52" i="5"/>
  <c r="L489" i="11"/>
  <c r="O489" i="11" s="1"/>
  <c r="Q489" i="11" s="1"/>
  <c r="L116" i="11"/>
  <c r="L391" i="11"/>
  <c r="O391" i="11" s="1"/>
  <c r="Q391" i="11" s="1"/>
  <c r="L438" i="11"/>
  <c r="O438" i="11" s="1"/>
  <c r="Q438" i="11" s="1"/>
  <c r="L139" i="11"/>
  <c r="L252" i="11"/>
  <c r="O252" i="11" s="1"/>
  <c r="Q252" i="11" s="1"/>
  <c r="L189" i="11"/>
  <c r="L410" i="11"/>
  <c r="O410" i="11" s="1"/>
  <c r="Q410" i="11" s="1"/>
  <c r="L215" i="11"/>
  <c r="L265" i="11"/>
  <c r="O265" i="11" s="1"/>
  <c r="Q265" i="11" s="1"/>
  <c r="L538" i="11"/>
  <c r="O538" i="11" s="1"/>
  <c r="Q538" i="11" s="1"/>
  <c r="L602" i="11"/>
  <c r="O602" i="11" s="1"/>
  <c r="Q602" i="11" s="1"/>
  <c r="L148" i="11"/>
  <c r="L38" i="11"/>
  <c r="O38" i="11" s="1"/>
  <c r="Q38" i="11" s="1"/>
  <c r="L185" i="11"/>
  <c r="AH185" i="11" s="1"/>
  <c r="L133" i="11"/>
  <c r="O133" i="11" s="1"/>
  <c r="Q133" i="11" s="1"/>
  <c r="L650" i="11"/>
  <c r="O650" i="11" s="1"/>
  <c r="Q650" i="11" s="1"/>
  <c r="L596" i="11"/>
  <c r="O596" i="11" s="1"/>
  <c r="Q596" i="11" s="1"/>
  <c r="L414" i="11"/>
  <c r="O414" i="11" s="1"/>
  <c r="Q414" i="11" s="1"/>
  <c r="L153" i="11"/>
  <c r="L108" i="11"/>
  <c r="AH108" i="11" s="1"/>
  <c r="L198" i="11"/>
  <c r="L665" i="11"/>
  <c r="O665" i="11" s="1"/>
  <c r="Q665" i="11" s="1"/>
  <c r="L493" i="11"/>
  <c r="O493" i="11" s="1"/>
  <c r="Q493" i="11" s="1"/>
  <c r="L565" i="11"/>
  <c r="O565" i="11" s="1"/>
  <c r="Q565" i="11" s="1"/>
  <c r="L607" i="11"/>
  <c r="O607" i="11" s="1"/>
  <c r="Q607" i="11" s="1"/>
  <c r="L430" i="11"/>
  <c r="O430" i="11" s="1"/>
  <c r="Q430" i="11" s="1"/>
  <c r="L131" i="11"/>
  <c r="AH131" i="11" s="1"/>
  <c r="L327" i="11"/>
  <c r="O327" i="11" s="1"/>
  <c r="Q327" i="11" s="1"/>
  <c r="L621" i="11"/>
  <c r="O621" i="11" s="1"/>
  <c r="Q621" i="11" s="1"/>
  <c r="L612" i="11"/>
  <c r="O612" i="11" s="1"/>
  <c r="Q612" i="11" s="1"/>
  <c r="L293" i="11"/>
  <c r="O293" i="11" s="1"/>
  <c r="Q293" i="11" s="1"/>
  <c r="L289" i="11"/>
  <c r="O289" i="11" s="1"/>
  <c r="Q289" i="11" s="1"/>
  <c r="L193" i="11"/>
  <c r="L654" i="11"/>
  <c r="O654" i="11" s="1"/>
  <c r="Q654" i="11" s="1"/>
  <c r="L444" i="11"/>
  <c r="O444" i="11" s="1"/>
  <c r="Q444" i="11" s="1"/>
  <c r="L423" i="11"/>
  <c r="O423" i="11" s="1"/>
  <c r="Q423" i="11" s="1"/>
  <c r="L122" i="11"/>
  <c r="L367" i="11"/>
  <c r="O367" i="11" s="1"/>
  <c r="Q367" i="11" s="1"/>
  <c r="L166" i="11"/>
  <c r="L339" i="11"/>
  <c r="O339" i="11" s="1"/>
  <c r="Q339" i="11" s="1"/>
  <c r="L212" i="11"/>
  <c r="L236" i="11"/>
  <c r="L87" i="11"/>
  <c r="L46" i="11"/>
  <c r="L494" i="11"/>
  <c r="O494" i="11" s="1"/>
  <c r="Q494" i="11" s="1"/>
  <c r="L246" i="11"/>
  <c r="O246" i="11" s="1"/>
  <c r="Q246" i="11" s="1"/>
  <c r="L634" i="11"/>
  <c r="O634" i="11" s="1"/>
  <c r="Q634" i="11" s="1"/>
  <c r="L586" i="11"/>
  <c r="O586" i="11" s="1"/>
  <c r="Q586" i="11" s="1"/>
  <c r="L581" i="11"/>
  <c r="O581" i="11" s="1"/>
  <c r="Q581" i="11" s="1"/>
  <c r="L632" i="11"/>
  <c r="O632" i="11" s="1"/>
  <c r="Q632" i="11" s="1"/>
  <c r="L303" i="11"/>
  <c r="O303" i="11" s="1"/>
  <c r="Q303" i="11" s="1"/>
  <c r="L521" i="11"/>
  <c r="O521" i="11" s="1"/>
  <c r="Q521" i="11" s="1"/>
  <c r="L560" i="11"/>
  <c r="O560" i="11" s="1"/>
  <c r="Q560" i="11" s="1"/>
  <c r="L390" i="11"/>
  <c r="L202" i="11"/>
  <c r="AH202" i="11" s="1"/>
  <c r="L249" i="11"/>
  <c r="O249" i="11" s="1"/>
  <c r="Q249" i="11" s="1"/>
  <c r="L683" i="11"/>
  <c r="O683" i="11" s="1"/>
  <c r="Q683" i="11" s="1"/>
  <c r="L625" i="11"/>
  <c r="O625" i="11" s="1"/>
  <c r="Q625" i="11" s="1"/>
  <c r="L352" i="11"/>
  <c r="O352" i="11" s="1"/>
  <c r="Q352" i="11" s="1"/>
  <c r="L507" i="11"/>
  <c r="O507" i="11" s="1"/>
  <c r="Q507" i="11" s="1"/>
  <c r="L597" i="11"/>
  <c r="O597" i="11" s="1"/>
  <c r="Q597" i="11" s="1"/>
  <c r="D15" i="11"/>
  <c r="C19" i="11" s="1"/>
  <c r="L297" i="11"/>
  <c r="O297" i="11" s="1"/>
  <c r="Q297" i="11" s="1"/>
  <c r="L547" i="11"/>
  <c r="O547" i="11" s="1"/>
  <c r="Q547" i="11" s="1"/>
  <c r="L63" i="11"/>
  <c r="L436" i="11"/>
  <c r="O436" i="11" s="1"/>
  <c r="Q436" i="11" s="1"/>
  <c r="L118" i="11"/>
  <c r="L537" i="11"/>
  <c r="L218" i="11"/>
  <c r="O218" i="11" s="1"/>
  <c r="Q218" i="11" s="1"/>
  <c r="L106" i="11"/>
  <c r="L191" i="11"/>
  <c r="L402" i="11"/>
  <c r="O402" i="11" s="1"/>
  <c r="Q402" i="11" s="1"/>
  <c r="L346" i="11"/>
  <c r="O346" i="11" s="1"/>
  <c r="Q346" i="11" s="1"/>
  <c r="L277" i="11"/>
  <c r="O277" i="11" s="1"/>
  <c r="Q277" i="11" s="1"/>
  <c r="L316" i="11"/>
  <c r="O316" i="11" s="1"/>
  <c r="Q316" i="11" s="1"/>
  <c r="L326" i="11"/>
  <c r="O326" i="11" s="1"/>
  <c r="Q326" i="11" s="1"/>
  <c r="L288" i="11"/>
  <c r="O288" i="11" s="1"/>
  <c r="Q288" i="11" s="1"/>
  <c r="L285" i="11"/>
  <c r="O285" i="11" s="1"/>
  <c r="Q285" i="11" s="1"/>
  <c r="L132" i="11"/>
  <c r="L551" i="11"/>
  <c r="O551" i="11" s="1"/>
  <c r="Q551" i="11" s="1"/>
  <c r="L141" i="11"/>
  <c r="L460" i="11"/>
  <c r="O460" i="11" s="1"/>
  <c r="Q460" i="11" s="1"/>
  <c r="L534" i="11"/>
  <c r="L271" i="11"/>
  <c r="O271" i="11" s="1"/>
  <c r="Q271" i="11" s="1"/>
  <c r="L411" i="11"/>
  <c r="O411" i="11" s="1"/>
  <c r="Q411" i="11" s="1"/>
  <c r="L287" i="11"/>
  <c r="O287" i="11" s="1"/>
  <c r="Q287" i="11" s="1"/>
  <c r="L307" i="11"/>
  <c r="O307" i="11" s="1"/>
  <c r="Q307" i="11" s="1"/>
  <c r="L544" i="11"/>
  <c r="O544" i="11" s="1"/>
  <c r="Q544" i="11" s="1"/>
  <c r="L104" i="11"/>
  <c r="L173" i="11"/>
  <c r="L659" i="11"/>
  <c r="O659" i="11" s="1"/>
  <c r="Q659" i="11" s="1"/>
  <c r="L41" i="11"/>
  <c r="L639" i="11"/>
  <c r="O639" i="11" s="1"/>
  <c r="Q639" i="11" s="1"/>
  <c r="L515" i="11"/>
  <c r="O515" i="11" s="1"/>
  <c r="Q515" i="11" s="1"/>
  <c r="L533" i="11"/>
  <c r="O533" i="11" s="1"/>
  <c r="Q533" i="11" s="1"/>
  <c r="L434" i="11"/>
  <c r="O434" i="11" s="1"/>
  <c r="Q434" i="11" s="1"/>
  <c r="L201" i="11"/>
  <c r="L599" i="11"/>
  <c r="O599" i="11" s="1"/>
  <c r="Q599" i="11" s="1"/>
  <c r="L523" i="11"/>
  <c r="O523" i="11" s="1"/>
  <c r="Q523" i="11" s="1"/>
  <c r="L640" i="11"/>
  <c r="O640" i="11" s="1"/>
  <c r="Q640" i="11" s="1"/>
  <c r="L105" i="11"/>
  <c r="L482" i="11"/>
  <c r="O482" i="11" s="1"/>
  <c r="Q482" i="11" s="1"/>
  <c r="L678" i="11"/>
  <c r="O678" i="11" s="1"/>
  <c r="Q678" i="11" s="1"/>
  <c r="L312" i="11"/>
  <c r="O312" i="11" s="1"/>
  <c r="Q312" i="11" s="1"/>
  <c r="L68" i="11"/>
  <c r="L378" i="11"/>
  <c r="O378" i="11" s="1"/>
  <c r="Q378" i="11" s="1"/>
  <c r="L278" i="11"/>
  <c r="O278" i="11" s="1"/>
  <c r="Q278" i="11" s="1"/>
  <c r="L99" i="11"/>
  <c r="L103" i="11"/>
  <c r="L653" i="11"/>
  <c r="O653" i="11" s="1"/>
  <c r="Q653" i="11" s="1"/>
  <c r="L392" i="11"/>
  <c r="O392" i="11" s="1"/>
  <c r="Q392" i="11" s="1"/>
  <c r="L689" i="11"/>
  <c r="L408" i="11"/>
  <c r="O408" i="11" s="1"/>
  <c r="Q408" i="11" s="1"/>
  <c r="L373" i="11"/>
  <c r="O373" i="11" s="1"/>
  <c r="Q373" i="11" s="1"/>
  <c r="L584" i="11"/>
  <c r="O584" i="11" s="1"/>
  <c r="Q584" i="11" s="1"/>
  <c r="L558" i="11"/>
  <c r="L114" i="11"/>
  <c r="L462" i="11"/>
  <c r="O462" i="11" s="1"/>
  <c r="Q462" i="11" s="1"/>
  <c r="L281" i="11"/>
  <c r="O281" i="11" s="1"/>
  <c r="Q281" i="11" s="1"/>
  <c r="L620" i="11"/>
  <c r="O620" i="11" s="1"/>
  <c r="Q620" i="11" s="1"/>
  <c r="L532" i="11"/>
  <c r="O532" i="11" s="1"/>
  <c r="Q532" i="11" s="1"/>
  <c r="L273" i="11"/>
  <c r="O273" i="11" s="1"/>
  <c r="Q273" i="11" s="1"/>
  <c r="L81" i="11"/>
  <c r="L354" i="11"/>
  <c r="O354" i="11" s="1"/>
  <c r="Q354" i="11" s="1"/>
  <c r="L37" i="11"/>
  <c r="L172" i="11"/>
  <c r="L358" i="11"/>
  <c r="O358" i="11" s="1"/>
  <c r="Q358" i="11" s="1"/>
  <c r="L266" i="11"/>
  <c r="O266" i="11" s="1"/>
  <c r="Q266" i="11" s="1"/>
  <c r="L95" i="11"/>
  <c r="L618" i="11"/>
  <c r="O618" i="11" s="1"/>
  <c r="Q618" i="11" s="1"/>
  <c r="L579" i="11"/>
  <c r="O579" i="11" s="1"/>
  <c r="Q579" i="11" s="1"/>
  <c r="L396" i="11"/>
  <c r="O396" i="11" s="1"/>
  <c r="Q396" i="11" s="1"/>
  <c r="L684" i="11"/>
  <c r="O684" i="11" s="1"/>
  <c r="Q684" i="11" s="1"/>
  <c r="L32" i="11"/>
  <c r="L332" i="11"/>
  <c r="O332" i="11" s="1"/>
  <c r="Q332" i="11" s="1"/>
  <c r="L330" i="11"/>
  <c r="O330" i="11" s="1"/>
  <c r="Q330" i="11" s="1"/>
  <c r="L682" i="11"/>
  <c r="O682" i="11" s="1"/>
  <c r="Q682" i="11" s="1"/>
  <c r="D16" i="11"/>
  <c r="D19" i="11" s="1"/>
  <c r="L42" i="11"/>
  <c r="L617" i="11"/>
  <c r="O617" i="11" s="1"/>
  <c r="Q617" i="11" s="1"/>
  <c r="L685" i="11"/>
  <c r="O685" i="11" s="1"/>
  <c r="Q685" i="11" s="1"/>
  <c r="L323" i="11"/>
  <c r="O323" i="11" s="1"/>
  <c r="Q323" i="11" s="1"/>
  <c r="L636" i="11"/>
  <c r="O636" i="11" s="1"/>
  <c r="Q636" i="11" s="1"/>
  <c r="L214" i="11"/>
  <c r="L604" i="11"/>
  <c r="O604" i="11" s="1"/>
  <c r="Q604" i="11" s="1"/>
  <c r="L591" i="11"/>
  <c r="O591" i="11" s="1"/>
  <c r="Q591" i="11" s="1"/>
  <c r="L679" i="11"/>
  <c r="L261" i="11"/>
  <c r="O261" i="11" s="1"/>
  <c r="Q261" i="11" s="1"/>
  <c r="L197" i="11"/>
  <c r="L77" i="11"/>
  <c r="L162" i="11"/>
  <c r="L210" i="11"/>
  <c r="L400" i="11"/>
  <c r="O400" i="11" s="1"/>
  <c r="Q400" i="11" s="1"/>
  <c r="L371" i="11"/>
  <c r="O371" i="11" s="1"/>
  <c r="Q371" i="11" s="1"/>
  <c r="L255" i="11"/>
  <c r="O255" i="11" s="1"/>
  <c r="Q255" i="11" s="1"/>
  <c r="L535" i="11"/>
  <c r="O535" i="11" s="1"/>
  <c r="Q535" i="11" s="1"/>
  <c r="L69" i="11"/>
  <c r="L529" i="11"/>
  <c r="O529" i="11" s="1"/>
  <c r="Q529" i="11" s="1"/>
  <c r="L475" i="11"/>
  <c r="O475" i="11" s="1"/>
  <c r="Q475" i="11" s="1"/>
  <c r="L440" i="11"/>
  <c r="O440" i="11" s="1"/>
  <c r="Q440" i="11" s="1"/>
  <c r="L463" i="11"/>
  <c r="O463" i="11" s="1"/>
  <c r="Q463" i="11" s="1"/>
  <c r="L365" i="11"/>
  <c r="O365" i="11" s="1"/>
  <c r="Q365" i="11" s="1"/>
  <c r="L457" i="11"/>
  <c r="O457" i="11" s="1"/>
  <c r="Q457" i="11" s="1"/>
  <c r="L59" i="11"/>
  <c r="L164" i="11"/>
  <c r="L224" i="11"/>
  <c r="L168" i="11"/>
  <c r="L76" i="11"/>
  <c r="L368" i="11"/>
  <c r="O368" i="11" s="1"/>
  <c r="Q368" i="11" s="1"/>
  <c r="L67" i="11"/>
  <c r="L557" i="11"/>
  <c r="L187" i="11"/>
  <c r="AH187" i="11" s="1"/>
  <c r="L53" i="11"/>
  <c r="L107" i="11"/>
  <c r="O107" i="11" s="1"/>
  <c r="Q107" i="11" s="1"/>
  <c r="L590" i="11"/>
  <c r="O590" i="11" s="1"/>
  <c r="Q590" i="11" s="1"/>
  <c r="L643" i="11"/>
  <c r="O643" i="11" s="1"/>
  <c r="L395" i="11"/>
  <c r="O395" i="11" s="1"/>
  <c r="Q395" i="11" s="1"/>
  <c r="L406" i="11"/>
  <c r="O406" i="11" s="1"/>
  <c r="Q406" i="11" s="1"/>
  <c r="L221" i="11"/>
  <c r="L409" i="11"/>
  <c r="O409" i="11" s="1"/>
  <c r="Q409" i="11" s="1"/>
  <c r="L315" i="11"/>
  <c r="O315" i="11" s="1"/>
  <c r="Q315" i="11" s="1"/>
  <c r="L641" i="11"/>
  <c r="O641" i="11" s="1"/>
  <c r="Q641" i="11" s="1"/>
  <c r="L211" i="11"/>
  <c r="L115" i="11"/>
  <c r="L178" i="11"/>
  <c r="L559" i="11"/>
  <c r="L364" i="11"/>
  <c r="O364" i="11" s="1"/>
  <c r="Q364" i="11" s="1"/>
  <c r="L78" i="11"/>
  <c r="O78" i="11" s="1"/>
  <c r="Q78" i="11" s="1"/>
  <c r="L412" i="11"/>
  <c r="O412" i="11" s="1"/>
  <c r="Q412" i="11" s="1"/>
  <c r="L163" i="11"/>
  <c r="O163" i="11" s="1"/>
  <c r="Q163" i="11" s="1"/>
  <c r="L250" i="11"/>
  <c r="O250" i="11" s="1"/>
  <c r="Q250" i="11" s="1"/>
  <c r="L171" i="11"/>
  <c r="L490" i="11"/>
  <c r="O490" i="11" s="1"/>
  <c r="Q490" i="11" s="1"/>
  <c r="L467" i="11"/>
  <c r="O467" i="11" s="1"/>
  <c r="Q467" i="11" s="1"/>
  <c r="L645" i="11"/>
  <c r="O645" i="11" s="1"/>
  <c r="Q645" i="11" s="1"/>
  <c r="L469" i="11"/>
  <c r="O469" i="11" s="1"/>
  <c r="Q469" i="11" s="1"/>
  <c r="L302" i="11"/>
  <c r="O302" i="11" s="1"/>
  <c r="Q302" i="11" s="1"/>
  <c r="L568" i="11"/>
  <c r="O568" i="11" s="1"/>
  <c r="Q568" i="11" s="1"/>
  <c r="L455" i="11"/>
  <c r="O455" i="11" s="1"/>
  <c r="Q455" i="11" s="1"/>
  <c r="L629" i="11"/>
  <c r="O629" i="11" s="1"/>
  <c r="Q629" i="11" s="1"/>
  <c r="L45" i="11"/>
  <c r="L256" i="11"/>
  <c r="O256" i="11" s="1"/>
  <c r="Q256" i="11" s="1"/>
  <c r="L299" i="11"/>
  <c r="O299" i="11" s="1"/>
  <c r="Q299" i="11" s="1"/>
  <c r="L404" i="11"/>
  <c r="O404" i="11" s="1"/>
  <c r="Q404" i="11" s="1"/>
  <c r="L420" i="11"/>
  <c r="O420" i="11" s="1"/>
  <c r="Q420" i="11" s="1"/>
  <c r="L562" i="11"/>
  <c r="O562" i="11" s="1"/>
  <c r="Q562" i="11" s="1"/>
  <c r="L335" i="11"/>
  <c r="O335" i="11" s="1"/>
  <c r="Q335" i="11" s="1"/>
  <c r="L488" i="11"/>
  <c r="O488" i="11" s="1"/>
  <c r="Q488" i="11" s="1"/>
  <c r="L27" i="11"/>
  <c r="O27" i="11" s="1"/>
  <c r="Q27" i="11" s="1"/>
  <c r="L65" i="11"/>
  <c r="O65" i="11" s="1"/>
  <c r="Q65" i="11" s="1"/>
  <c r="L405" i="11"/>
  <c r="O405" i="11" s="1"/>
  <c r="Q405" i="11" s="1"/>
  <c r="L304" i="11"/>
  <c r="O304" i="11" s="1"/>
  <c r="Q304" i="11" s="1"/>
  <c r="L329" i="11"/>
  <c r="O329" i="11" s="1"/>
  <c r="Q329" i="11" s="1"/>
  <c r="L454" i="11"/>
  <c r="O454" i="11" s="1"/>
  <c r="Q454" i="11" s="1"/>
  <c r="L80" i="11"/>
  <c r="L136" i="11"/>
  <c r="L458" i="11"/>
  <c r="O458" i="11" s="1"/>
  <c r="Q458" i="11" s="1"/>
  <c r="L624" i="11"/>
  <c r="O624" i="11" s="1"/>
  <c r="Q624" i="11" s="1"/>
  <c r="L531" i="11"/>
  <c r="O531" i="11" s="1"/>
  <c r="Q531" i="11" s="1"/>
  <c r="L556" i="11"/>
  <c r="L491" i="11"/>
  <c r="O491" i="11" s="1"/>
  <c r="Q491" i="11" s="1"/>
  <c r="L646" i="11"/>
  <c r="O646" i="11" s="1"/>
  <c r="Q646" i="11" s="1"/>
  <c r="L223" i="11"/>
  <c r="L527" i="11"/>
  <c r="O527" i="11" s="1"/>
  <c r="Q527" i="11" s="1"/>
  <c r="L213" i="11"/>
  <c r="L539" i="11"/>
  <c r="O539" i="11" s="1"/>
  <c r="Q539" i="11" s="1"/>
  <c r="L216" i="11"/>
  <c r="L644" i="11"/>
  <c r="O644" i="11" s="1"/>
  <c r="Q644" i="11" s="1"/>
  <c r="L623" i="11"/>
  <c r="O623" i="11" s="1"/>
  <c r="Q623" i="11" s="1"/>
  <c r="L508" i="11"/>
  <c r="O508" i="11" s="1"/>
  <c r="Q508" i="11" s="1"/>
  <c r="L79" i="11"/>
  <c r="L660" i="11"/>
  <c r="O660" i="11" s="1"/>
  <c r="Q660" i="11" s="1"/>
  <c r="L637" i="11"/>
  <c r="O637" i="11" s="1"/>
  <c r="Q637" i="11" s="1"/>
  <c r="L413" i="11"/>
  <c r="O413" i="11" s="1"/>
  <c r="Q413" i="11" s="1"/>
  <c r="L481" i="11"/>
  <c r="O481" i="11" s="1"/>
  <c r="Q481" i="11" s="1"/>
  <c r="L26" i="11"/>
  <c r="L355" i="11"/>
  <c r="O355" i="11" s="1"/>
  <c r="Q355" i="11" s="1"/>
  <c r="L234" i="11"/>
  <c r="L113" i="11"/>
  <c r="L393" i="11"/>
  <c r="O393" i="11" s="1"/>
  <c r="Q393" i="11" s="1"/>
  <c r="L322" i="11"/>
  <c r="L611" i="11"/>
  <c r="O611" i="11" s="1"/>
  <c r="Q611" i="11" s="1"/>
  <c r="L170" i="11"/>
  <c r="L668" i="11"/>
  <c r="O668" i="11" s="1"/>
  <c r="Q668" i="11" s="1"/>
  <c r="L441" i="11"/>
  <c r="O441" i="11" s="1"/>
  <c r="Q441" i="11" s="1"/>
  <c r="L649" i="11"/>
  <c r="O649" i="11" s="1"/>
  <c r="Q649" i="11" s="1"/>
  <c r="L588" i="11"/>
  <c r="O588" i="11" s="1"/>
  <c r="Q588" i="11" s="1"/>
  <c r="L29" i="11"/>
  <c r="AH29" i="11" s="1"/>
  <c r="L50" i="11"/>
  <c r="O50" i="11" s="1"/>
  <c r="Q50" i="11" s="1"/>
  <c r="L144" i="11"/>
  <c r="L512" i="11"/>
  <c r="O512" i="11" s="1"/>
  <c r="Q512" i="11" s="1"/>
  <c r="L179" i="11"/>
  <c r="L626" i="11"/>
  <c r="O626" i="11" s="1"/>
  <c r="Q626" i="11" s="1"/>
  <c r="L677" i="11"/>
  <c r="O677" i="11" s="1"/>
  <c r="Q677" i="11" s="1"/>
  <c r="L24" i="11"/>
  <c r="L294" i="11"/>
  <c r="O294" i="11" s="1"/>
  <c r="Q294" i="11" s="1"/>
  <c r="L432" i="11"/>
  <c r="O432" i="11" s="1"/>
  <c r="Q432" i="11" s="1"/>
  <c r="L510" i="11"/>
  <c r="L231" i="11"/>
  <c r="L487" i="11"/>
  <c r="O487" i="11" s="1"/>
  <c r="Q487" i="11" s="1"/>
  <c r="L589" i="11"/>
  <c r="O589" i="11" s="1"/>
  <c r="Q589" i="11" s="1"/>
  <c r="L379" i="11"/>
  <c r="O379" i="11" s="1"/>
  <c r="Q379" i="11" s="1"/>
  <c r="L647" i="11"/>
  <c r="O647" i="11" s="1"/>
  <c r="Q647" i="11" s="1"/>
  <c r="L117" i="11"/>
  <c r="L461" i="11"/>
  <c r="O461" i="11" s="1"/>
  <c r="Q461" i="11" s="1"/>
  <c r="L243" i="11"/>
  <c r="O243" i="11" s="1"/>
  <c r="Q243" i="11" s="1"/>
  <c r="L305" i="11"/>
  <c r="O305" i="11" s="1"/>
  <c r="Q305" i="11" s="1"/>
  <c r="L543" i="11"/>
  <c r="O543" i="11" s="1"/>
  <c r="Q543" i="11" s="1"/>
  <c r="L149" i="11"/>
  <c r="AH149" i="11" s="1"/>
  <c r="L480" i="11"/>
  <c r="O480" i="11" s="1"/>
  <c r="Q480" i="11" s="1"/>
  <c r="L308" i="11"/>
  <c r="O308" i="11" s="1"/>
  <c r="Q308" i="11" s="1"/>
  <c r="L142" i="11"/>
  <c r="L616" i="11"/>
  <c r="O616" i="11" s="1"/>
  <c r="Q616" i="11" s="1"/>
  <c r="L93" i="11"/>
  <c r="L123" i="11"/>
  <c r="L314" i="11"/>
  <c r="O314" i="11" s="1"/>
  <c r="Q314" i="11" s="1"/>
  <c r="L574" i="11"/>
  <c r="O574" i="11" s="1"/>
  <c r="Q574" i="11" s="1"/>
  <c r="L347" i="11"/>
  <c r="O347" i="11" s="1"/>
  <c r="Q347" i="11" s="1"/>
  <c r="L477" i="11"/>
  <c r="O477" i="11" s="1"/>
  <c r="Q477" i="11" s="1"/>
  <c r="L334" i="11"/>
  <c r="O334" i="11" s="1"/>
  <c r="Q334" i="11" s="1"/>
  <c r="L55" i="11"/>
  <c r="L472" i="11"/>
  <c r="O472" i="11" s="1"/>
  <c r="Q472" i="11" s="1"/>
  <c r="L563" i="11"/>
  <c r="O563" i="11" s="1"/>
  <c r="Q563" i="11" s="1"/>
  <c r="L403" i="11"/>
  <c r="O403" i="11" s="1"/>
  <c r="Q403" i="11" s="1"/>
  <c r="L427" i="11"/>
  <c r="O427" i="11" s="1"/>
  <c r="Q427" i="11" s="1"/>
  <c r="L184" i="11"/>
  <c r="L516" i="11"/>
  <c r="O516" i="11" s="1"/>
  <c r="Q516" i="11" s="1"/>
  <c r="L292" i="11"/>
  <c r="O292" i="11" s="1"/>
  <c r="Q292" i="11" s="1"/>
  <c r="L254" i="11"/>
  <c r="O254" i="11" s="1"/>
  <c r="Q254" i="11" s="1"/>
  <c r="L331" i="11"/>
  <c r="O331" i="11" s="1"/>
  <c r="Q331" i="11" s="1"/>
  <c r="L225" i="11"/>
  <c r="L664" i="11"/>
  <c r="O664" i="11" s="1"/>
  <c r="Q664" i="11" s="1"/>
  <c r="L242" i="11"/>
  <c r="O242" i="11" s="1"/>
  <c r="Q242" i="11" s="1"/>
  <c r="L57" i="11"/>
  <c r="AH57" i="11" s="1"/>
  <c r="L569" i="11"/>
  <c r="O569" i="11" s="1"/>
  <c r="Q569" i="11" s="1"/>
  <c r="L506" i="11"/>
  <c r="O506" i="11" s="1"/>
  <c r="Q506" i="11" s="1"/>
  <c r="L524" i="11"/>
  <c r="O524" i="11" s="1"/>
  <c r="Q524" i="11" s="1"/>
  <c r="L439" i="11"/>
  <c r="O439" i="11" s="1"/>
  <c r="Q439" i="11" s="1"/>
  <c r="L575" i="11"/>
  <c r="O575" i="11" s="1"/>
  <c r="Q575" i="11" s="1"/>
  <c r="L284" i="11"/>
  <c r="O284" i="11" s="1"/>
  <c r="Q284" i="11" s="1"/>
  <c r="L89" i="11"/>
  <c r="L165" i="11"/>
  <c r="L606" i="11"/>
  <c r="O606" i="11" s="1"/>
  <c r="Q606" i="11" s="1"/>
  <c r="L595" i="11"/>
  <c r="O595" i="11" s="1"/>
  <c r="Q595" i="11" s="1"/>
  <c r="L673" i="11"/>
  <c r="O673" i="11" s="1"/>
  <c r="Q673" i="11" s="1"/>
  <c r="L30" i="11"/>
  <c r="L298" i="11"/>
  <c r="O298" i="11" s="1"/>
  <c r="Q298" i="11" s="1"/>
  <c r="L608" i="11"/>
  <c r="O608" i="11" s="1"/>
  <c r="Q608" i="11" s="1"/>
  <c r="L496" i="11"/>
  <c r="O496" i="11" s="1"/>
  <c r="Q496" i="11" s="1"/>
  <c r="L328" i="11"/>
  <c r="O328" i="11" s="1"/>
  <c r="Q328" i="11" s="1"/>
  <c r="L235" i="11"/>
  <c r="L324" i="11"/>
  <c r="O324" i="11" s="1"/>
  <c r="Q324" i="11" s="1"/>
  <c r="L453" i="11"/>
  <c r="O453" i="11" s="1"/>
  <c r="Q453" i="11" s="1"/>
  <c r="L342" i="11"/>
  <c r="O342" i="11" s="1"/>
  <c r="Q342" i="11" s="1"/>
  <c r="L229" i="11"/>
  <c r="L33" i="11"/>
  <c r="L186" i="11"/>
  <c r="L182" i="11"/>
  <c r="L75" i="11"/>
  <c r="L199" i="11"/>
  <c r="L109" i="11"/>
  <c r="L125" i="11"/>
  <c r="L545" i="11"/>
  <c r="O545" i="11" s="1"/>
  <c r="Q545" i="11" s="1"/>
  <c r="L681" i="11"/>
  <c r="O681" i="11" s="1"/>
  <c r="Q681" i="11" s="1"/>
  <c r="L686" i="11"/>
  <c r="O686" i="11" s="1"/>
  <c r="Q686" i="11" s="1"/>
  <c r="L648" i="11"/>
  <c r="O648" i="11" s="1"/>
  <c r="Q648" i="11" s="1"/>
  <c r="L503" i="11"/>
  <c r="O503" i="11" s="1"/>
  <c r="Q503" i="11" s="1"/>
  <c r="L286" i="11"/>
  <c r="O286" i="11" s="1"/>
  <c r="Q286" i="11" s="1"/>
  <c r="L248" i="11"/>
  <c r="O248" i="11" s="1"/>
  <c r="Q248" i="11" s="1"/>
  <c r="L511" i="11"/>
  <c r="L159" i="11"/>
  <c r="L350" i="11"/>
  <c r="O350" i="11" s="1"/>
  <c r="Q350" i="11" s="1"/>
  <c r="L548" i="11"/>
  <c r="O548" i="11" s="1"/>
  <c r="Q548" i="11" s="1"/>
  <c r="L610" i="11"/>
  <c r="O610" i="11" s="1"/>
  <c r="Q610" i="11" s="1"/>
  <c r="L295" i="11"/>
  <c r="O295" i="11" s="1"/>
  <c r="Q295" i="11" s="1"/>
  <c r="L363" i="11"/>
  <c r="O363" i="11" s="1"/>
  <c r="Q363" i="11" s="1"/>
  <c r="L130" i="11"/>
  <c r="L357" i="11"/>
  <c r="O357" i="11" s="1"/>
  <c r="Q357" i="11" s="1"/>
  <c r="L320" i="11"/>
  <c r="O320" i="11" s="1"/>
  <c r="Q320" i="11" s="1"/>
  <c r="L345" i="11"/>
  <c r="O345" i="11" s="1"/>
  <c r="Q345" i="11" s="1"/>
  <c r="L258" i="11"/>
  <c r="O258" i="11" s="1"/>
  <c r="Q258" i="11" s="1"/>
  <c r="L433" i="11"/>
  <c r="O433" i="11" s="1"/>
  <c r="Q433" i="11" s="1"/>
  <c r="L145" i="11"/>
  <c r="L158" i="11"/>
  <c r="L96" i="11"/>
  <c r="O96" i="11" s="1"/>
  <c r="Q96" i="11" s="1"/>
  <c r="L317" i="11"/>
  <c r="O317" i="11" s="1"/>
  <c r="Q317" i="11" s="1"/>
  <c r="L47" i="11"/>
  <c r="L64" i="11"/>
  <c r="L62" i="11"/>
  <c r="L478" i="11"/>
  <c r="O478" i="11" s="1"/>
  <c r="Q478" i="11" s="1"/>
  <c r="L226" i="11"/>
  <c r="L465" i="11"/>
  <c r="O465" i="11" s="1"/>
  <c r="Q465" i="11" s="1"/>
  <c r="L325" i="11"/>
  <c r="O325" i="11" s="1"/>
  <c r="Q325" i="11" s="1"/>
  <c r="L120" i="11"/>
  <c r="O120" i="11" s="1"/>
  <c r="Q120" i="11" s="1"/>
  <c r="L208" i="11"/>
  <c r="L359" i="11"/>
  <c r="O359" i="11" s="1"/>
  <c r="Q359" i="11" s="1"/>
  <c r="L91" i="11"/>
  <c r="L98" i="11"/>
  <c r="L452" i="11"/>
  <c r="O452" i="11" s="1"/>
  <c r="Q452" i="11" s="1"/>
  <c r="L126" i="11"/>
  <c r="L137" i="11"/>
  <c r="L205" i="11"/>
  <c r="L156" i="11"/>
  <c r="AH156" i="11" s="1"/>
  <c r="L504" i="11"/>
  <c r="O504" i="11" s="1"/>
  <c r="Q504" i="11" s="1"/>
  <c r="L333" i="11"/>
  <c r="O333" i="11" s="1"/>
  <c r="Q333" i="11" s="1"/>
  <c r="L671" i="11"/>
  <c r="O671" i="11" s="1"/>
  <c r="Q671" i="11" s="1"/>
  <c r="L233" i="11"/>
  <c r="L442" i="11"/>
  <c r="L570" i="11"/>
  <c r="O570" i="11" s="1"/>
  <c r="Q570" i="11" s="1"/>
  <c r="L92" i="11"/>
  <c r="L609" i="11"/>
  <c r="O609" i="11" s="1"/>
  <c r="Q609" i="11" s="1"/>
  <c r="L94" i="11"/>
  <c r="L176" i="11"/>
  <c r="L84" i="11"/>
  <c r="L372" i="11"/>
  <c r="O372" i="11" s="1"/>
  <c r="Q372" i="11" s="1"/>
  <c r="L661" i="11"/>
  <c r="O661" i="11" s="1"/>
  <c r="Q661" i="11" s="1"/>
  <c r="L366" i="11"/>
  <c r="O366" i="11" s="1"/>
  <c r="Q366" i="11" s="1"/>
  <c r="L564" i="11"/>
  <c r="O564" i="11" s="1"/>
  <c r="Q564" i="11" s="1"/>
  <c r="L642" i="11"/>
  <c r="O642" i="11" s="1"/>
  <c r="Q642" i="11" s="1"/>
  <c r="L447" i="11"/>
  <c r="O447" i="11" s="1"/>
  <c r="Q447" i="11" s="1"/>
  <c r="L121" i="11"/>
  <c r="L376" i="11"/>
  <c r="O376" i="11" s="1"/>
  <c r="Q376" i="11" s="1"/>
  <c r="L356" i="11"/>
  <c r="O356" i="11" s="1"/>
  <c r="Q356" i="11" s="1"/>
  <c r="L571" i="11"/>
  <c r="O571" i="11" s="1"/>
  <c r="Q571" i="11" s="1"/>
  <c r="L505" i="11"/>
  <c r="O505" i="11" s="1"/>
  <c r="Q505" i="11" s="1"/>
  <c r="L657" i="11"/>
  <c r="O657" i="11" s="1"/>
  <c r="Q657" i="11" s="1"/>
  <c r="L220" i="11"/>
  <c r="L217" i="11"/>
  <c r="L222" i="11"/>
  <c r="L471" i="11"/>
  <c r="O471" i="11" s="1"/>
  <c r="Q471" i="11" s="1"/>
  <c r="L541" i="11"/>
  <c r="O541" i="11" s="1"/>
  <c r="Q541" i="11" s="1"/>
  <c r="L203" i="11"/>
  <c r="L88" i="11"/>
  <c r="L274" i="11"/>
  <c r="O274" i="11" s="1"/>
  <c r="Q274" i="11" s="1"/>
  <c r="L450" i="11"/>
  <c r="O450" i="11" s="1"/>
  <c r="Q450" i="11" s="1"/>
  <c r="L542" i="11"/>
  <c r="O542" i="11" s="1"/>
  <c r="Q542" i="11" s="1"/>
  <c r="L138" i="11"/>
  <c r="L546" i="11"/>
  <c r="O546" i="11" s="1"/>
  <c r="Q546" i="11" s="1"/>
  <c r="L518" i="11"/>
  <c r="O518" i="11" s="1"/>
  <c r="Q518" i="11" s="1"/>
  <c r="L464" i="11"/>
  <c r="O464" i="11" s="1"/>
  <c r="Q464" i="11" s="1"/>
  <c r="L135" i="11"/>
  <c r="L127" i="11"/>
  <c r="L498" i="11"/>
  <c r="O498" i="11" s="1"/>
  <c r="Q498" i="11" s="1"/>
  <c r="L448" i="11"/>
  <c r="O448" i="11" s="1"/>
  <c r="Q448" i="11" s="1"/>
  <c r="L230" i="11"/>
  <c r="L340" i="11"/>
  <c r="O340" i="11" s="1"/>
  <c r="Q340" i="11" s="1"/>
  <c r="L593" i="11"/>
  <c r="O593" i="11" s="1"/>
  <c r="Q593" i="11" s="1"/>
  <c r="L383" i="11"/>
  <c r="O383" i="11" s="1"/>
  <c r="Q383" i="11" s="1"/>
  <c r="L446" i="11"/>
  <c r="O446" i="11" s="1"/>
  <c r="Q446" i="11" s="1"/>
  <c r="L459" i="11"/>
  <c r="O459" i="11" s="1"/>
  <c r="Q459" i="11" s="1"/>
  <c r="L377" i="11"/>
  <c r="O377" i="11" s="1"/>
  <c r="Q377" i="11" s="1"/>
  <c r="L387" i="11"/>
  <c r="O387" i="11" s="1"/>
  <c r="Q387" i="11" s="1"/>
  <c r="L56" i="11"/>
  <c r="L268" i="11"/>
  <c r="O268" i="11" s="1"/>
  <c r="Q268" i="11" s="1"/>
  <c r="L112" i="11"/>
  <c r="L567" i="11"/>
  <c r="O567" i="11" s="1"/>
  <c r="Q567" i="11" s="1"/>
  <c r="L290" i="11"/>
  <c r="O290" i="11" s="1"/>
  <c r="Q290" i="11" s="1"/>
  <c r="L282" i="11"/>
  <c r="O282" i="11" s="1"/>
  <c r="Q282" i="11" s="1"/>
  <c r="L44" i="11"/>
  <c r="L207" i="11"/>
  <c r="L21" i="11"/>
  <c r="L497" i="11"/>
  <c r="O497" i="11" s="1"/>
  <c r="Q497" i="11" s="1"/>
  <c r="L66" i="11"/>
  <c r="L206" i="11"/>
  <c r="O206" i="11" s="1"/>
  <c r="Q206" i="11" s="1"/>
  <c r="L72" i="11"/>
  <c r="L672" i="11"/>
  <c r="L267" i="11"/>
  <c r="O267" i="11" s="1"/>
  <c r="Q267" i="11" s="1"/>
  <c r="L522" i="11"/>
  <c r="L680" i="11"/>
  <c r="O680" i="11" s="1"/>
  <c r="Q680" i="11" s="1"/>
  <c r="L416" i="11"/>
  <c r="O416" i="11" s="1"/>
  <c r="Q416" i="11" s="1"/>
  <c r="L251" i="11"/>
  <c r="O251" i="11" s="1"/>
  <c r="Q251" i="11" s="1"/>
  <c r="L28" i="11"/>
  <c r="L429" i="11"/>
  <c r="O429" i="11" s="1"/>
  <c r="Q429" i="11" s="1"/>
  <c r="L435" i="11"/>
  <c r="O435" i="11" s="1"/>
  <c r="Q435" i="11" s="1"/>
  <c r="L86" i="11"/>
  <c r="L605" i="11"/>
  <c r="O605" i="11" s="1"/>
  <c r="Q605" i="11" s="1"/>
  <c r="L227" i="11"/>
  <c r="L418" i="11"/>
  <c r="O418" i="11" s="1"/>
  <c r="Q418" i="11" s="1"/>
  <c r="L253" i="11"/>
  <c r="O253" i="11" s="1"/>
  <c r="Q253" i="11" s="1"/>
  <c r="L667" i="11"/>
  <c r="O667" i="11" s="1"/>
  <c r="Q667" i="11" s="1"/>
  <c r="L209" i="11"/>
  <c r="L102" i="11"/>
  <c r="O102" i="11" s="1"/>
  <c r="Q102" i="11" s="1"/>
  <c r="L485" i="11"/>
  <c r="O485" i="11" s="1"/>
  <c r="Q485" i="11" s="1"/>
  <c r="L520" i="11"/>
  <c r="O520" i="11" s="1"/>
  <c r="Q520" i="11" s="1"/>
  <c r="L150" i="11"/>
  <c r="L151" i="11"/>
  <c r="L146" i="11"/>
  <c r="L341" i="11"/>
  <c r="O341" i="11" s="1"/>
  <c r="Q341" i="11" s="1"/>
  <c r="L385" i="11"/>
  <c r="O385" i="11" s="1"/>
  <c r="Q385" i="11" s="1"/>
  <c r="L54" i="11"/>
  <c r="L337" i="11"/>
  <c r="O337" i="11" s="1"/>
  <c r="Q337" i="11" s="1"/>
  <c r="L244" i="11"/>
  <c r="O244" i="11" s="1"/>
  <c r="Q244" i="11" s="1"/>
  <c r="L100" i="11"/>
  <c r="L674" i="11"/>
  <c r="O674" i="11" s="1"/>
  <c r="Q674" i="11" s="1"/>
  <c r="L437" i="11"/>
  <c r="O437" i="11" s="1"/>
  <c r="Q437" i="11" s="1"/>
  <c r="L318" i="11"/>
  <c r="O318" i="11" s="1"/>
  <c r="Q318" i="11" s="1"/>
  <c r="L48" i="11"/>
  <c r="O48" i="11" s="1"/>
  <c r="Q48" i="11" s="1"/>
  <c r="L638" i="11"/>
  <c r="O638" i="11" s="1"/>
  <c r="Q638" i="11" s="1"/>
  <c r="L134" i="11"/>
  <c r="L190" i="11"/>
  <c r="L110" i="11"/>
  <c r="L194" i="11"/>
  <c r="L36" i="11"/>
  <c r="L175" i="11"/>
  <c r="L169" i="11"/>
  <c r="L270" i="11"/>
  <c r="O270" i="11" s="1"/>
  <c r="Q270" i="11" s="1"/>
  <c r="L666" i="11"/>
  <c r="O666" i="11" s="1"/>
  <c r="Q666" i="11" s="1"/>
  <c r="L25" i="11"/>
  <c r="L155" i="11"/>
  <c r="L152" i="11"/>
  <c r="L554" i="11"/>
  <c r="O554" i="11" s="1"/>
  <c r="Q554" i="11" s="1"/>
  <c r="L310" i="11"/>
  <c r="O310" i="11" s="1"/>
  <c r="Q310" i="11" s="1"/>
  <c r="L269" i="11"/>
  <c r="O269" i="11" s="1"/>
  <c r="Q269" i="11" s="1"/>
  <c r="L389" i="11"/>
  <c r="L549" i="11"/>
  <c r="O549" i="11" s="1"/>
  <c r="Q549" i="11" s="1"/>
  <c r="L183" i="11"/>
  <c r="O183" i="11" s="1"/>
  <c r="Q183" i="11" s="1"/>
  <c r="L578" i="11"/>
  <c r="O578" i="11" s="1"/>
  <c r="Q578" i="11" s="1"/>
  <c r="L296" i="11"/>
  <c r="O296" i="11" s="1"/>
  <c r="Q296" i="11" s="1"/>
  <c r="L484" i="11"/>
  <c r="O484" i="11" s="1"/>
  <c r="Q484" i="11" s="1"/>
  <c r="L687" i="11"/>
  <c r="L582" i="11"/>
  <c r="O582" i="11" s="1"/>
  <c r="Q582" i="11" s="1"/>
  <c r="L301" i="11"/>
  <c r="O301" i="11" s="1"/>
  <c r="Q301" i="11" s="1"/>
  <c r="L451" i="11"/>
  <c r="O451" i="11" s="1"/>
  <c r="Q451" i="11" s="1"/>
  <c r="L675" i="11"/>
  <c r="O675" i="11" s="1"/>
  <c r="Q675" i="11" s="1"/>
  <c r="L257" i="11"/>
  <c r="O257" i="11" s="1"/>
  <c r="Q257" i="11" s="1"/>
  <c r="L445" i="11"/>
  <c r="O445" i="11" s="1"/>
  <c r="Q445" i="11" s="1"/>
  <c r="L382" i="11"/>
  <c r="O382" i="11" s="1"/>
  <c r="Q382" i="11" s="1"/>
  <c r="L260" i="11"/>
  <c r="O260" i="11" s="1"/>
  <c r="Q260" i="11" s="1"/>
  <c r="L577" i="11"/>
  <c r="O577" i="11" s="1"/>
  <c r="Q577" i="11" s="1"/>
  <c r="AC298" i="8"/>
  <c r="AH97" i="11"/>
  <c r="R165" i="7"/>
  <c r="T77" i="5"/>
  <c r="V77" i="5" s="1"/>
  <c r="R77" i="5"/>
  <c r="AC120" i="8"/>
  <c r="O52" i="11"/>
  <c r="Q52" i="11" s="1"/>
  <c r="O177" i="11"/>
  <c r="Q177" i="11" s="1"/>
  <c r="R92" i="7"/>
  <c r="AH35" i="11"/>
  <c r="R321" i="8"/>
  <c r="T321" i="8" s="1"/>
  <c r="R219" i="8"/>
  <c r="T219" i="8" s="1"/>
  <c r="AC653" i="8"/>
  <c r="R653" i="8"/>
  <c r="T653" i="8" s="1"/>
  <c r="AC187" i="8"/>
  <c r="R187" i="8"/>
  <c r="T187" i="8" s="1"/>
  <c r="O74" i="11"/>
  <c r="Q74" i="11" s="1"/>
  <c r="T69" i="10"/>
  <c r="V69" i="10" s="1"/>
  <c r="R69" i="10"/>
  <c r="T77" i="7"/>
  <c r="V77" i="7" s="1"/>
  <c r="R77" i="7"/>
  <c r="R113" i="7"/>
  <c r="T113" i="7"/>
  <c r="V113" i="7" s="1"/>
  <c r="R64" i="7"/>
  <c r="T64" i="7"/>
  <c r="V64" i="7" s="1"/>
  <c r="R51" i="7"/>
  <c r="T51" i="7"/>
  <c r="V51" i="7" s="1"/>
  <c r="R121" i="7"/>
  <c r="T121" i="7"/>
  <c r="V121" i="7" s="1"/>
  <c r="R88" i="7"/>
  <c r="T88" i="7"/>
  <c r="V88" i="7" s="1"/>
  <c r="R61" i="7"/>
  <c r="T61" i="7"/>
  <c r="V61" i="7" s="1"/>
  <c r="R206" i="7"/>
  <c r="T206" i="7"/>
  <c r="V206" i="7" s="1"/>
  <c r="R685" i="8"/>
  <c r="T685" i="8" s="1"/>
  <c r="AC685" i="8"/>
  <c r="R695" i="8"/>
  <c r="T695" i="8" s="1"/>
  <c r="AC695" i="8"/>
  <c r="AC121" i="8"/>
  <c r="R121" i="8"/>
  <c r="T121" i="8" s="1"/>
  <c r="AC263" i="8"/>
  <c r="R263" i="8"/>
  <c r="T263" i="8" s="1"/>
  <c r="AC690" i="8"/>
  <c r="R690" i="8"/>
  <c r="T690" i="8" s="1"/>
  <c r="P202" i="5"/>
  <c r="R202" i="5" s="1"/>
  <c r="AC228" i="8"/>
  <c r="AC414" i="8"/>
  <c r="R144" i="8"/>
  <c r="T144" i="8" s="1"/>
  <c r="R56" i="10"/>
  <c r="R52" i="10"/>
  <c r="R80" i="10"/>
  <c r="R686" i="8"/>
  <c r="T686" i="8" s="1"/>
  <c r="AC64" i="8"/>
  <c r="R458" i="8"/>
  <c r="T458" i="8" s="1"/>
  <c r="R107" i="8"/>
  <c r="T107" i="8" s="1"/>
  <c r="R462" i="8"/>
  <c r="T462" i="8" s="1"/>
  <c r="R650" i="8"/>
  <c r="T650" i="8" s="1"/>
  <c r="R429" i="8"/>
  <c r="T429" i="8" s="1"/>
  <c r="T205" i="7"/>
  <c r="V205" i="7" s="1"/>
  <c r="R68" i="5"/>
  <c r="R106" i="7"/>
  <c r="T149" i="7"/>
  <c r="V149" i="7" s="1"/>
  <c r="R191" i="5"/>
  <c r="R645" i="8"/>
  <c r="T645" i="8" s="1"/>
  <c r="T22" i="7"/>
  <c r="V22" i="7" s="1"/>
  <c r="T176" i="5"/>
  <c r="V176" i="5" s="1"/>
  <c r="G41" i="4"/>
  <c r="R28" i="5"/>
  <c r="R657" i="8"/>
  <c r="T657" i="8" s="1"/>
  <c r="R84" i="8"/>
  <c r="T84" i="8" s="1"/>
  <c r="R501" i="8"/>
  <c r="T501" i="8" s="1"/>
  <c r="AC183" i="8"/>
  <c r="T161" i="5"/>
  <c r="V161" i="5" s="1"/>
  <c r="R87" i="7"/>
  <c r="AC142" i="8"/>
  <c r="AC248" i="8"/>
  <c r="R132" i="7"/>
  <c r="T54" i="7"/>
  <c r="V54" i="7" s="1"/>
  <c r="I41" i="4"/>
  <c r="J41" i="4" s="1"/>
  <c r="I33" i="4"/>
  <c r="J33" i="4" s="1"/>
  <c r="P153" i="5"/>
  <c r="R153" i="5" s="1"/>
  <c r="P205" i="14"/>
  <c r="AC205" i="14" s="1"/>
  <c r="P57" i="6"/>
  <c r="T57" i="6" s="1"/>
  <c r="V57" i="6" s="1"/>
  <c r="AC335" i="8"/>
  <c r="R729" i="1"/>
  <c r="T729" i="1" s="1"/>
  <c r="AC497" i="8"/>
  <c r="AH140" i="11"/>
  <c r="T49" i="10"/>
  <c r="V49" i="10" s="1"/>
  <c r="T73" i="10"/>
  <c r="V73" i="10" s="1"/>
  <c r="R26" i="8"/>
  <c r="T26" i="8" s="1"/>
  <c r="R129" i="8"/>
  <c r="T129" i="8" s="1"/>
  <c r="AC124" i="8"/>
  <c r="AC662" i="8"/>
  <c r="AC67" i="8"/>
  <c r="R127" i="8"/>
  <c r="T127" i="8" s="1"/>
  <c r="R42" i="8"/>
  <c r="T42" i="8" s="1"/>
  <c r="AC534" i="8"/>
  <c r="T187" i="7"/>
  <c r="V187" i="7" s="1"/>
  <c r="AH218" i="11"/>
  <c r="R488" i="8"/>
  <c r="T488" i="8" s="1"/>
  <c r="O108" i="11"/>
  <c r="Q108" i="11" s="1"/>
  <c r="AC238" i="8"/>
  <c r="I48" i="4"/>
  <c r="J48" i="4" s="1"/>
  <c r="G48" i="4"/>
  <c r="P202" i="7"/>
  <c r="O149" i="11"/>
  <c r="Q149" i="11" s="1"/>
  <c r="R710" i="8"/>
  <c r="T710" i="8" s="1"/>
  <c r="AH78" i="11"/>
  <c r="AC135" i="8"/>
  <c r="T180" i="7"/>
  <c r="V180" i="7" s="1"/>
  <c r="R167" i="5"/>
  <c r="AC672" i="8"/>
  <c r="T68" i="7"/>
  <c r="V68" i="7" s="1"/>
  <c r="R112" i="5"/>
  <c r="R127" i="5"/>
  <c r="R494" i="8"/>
  <c r="T494" i="8" s="1"/>
  <c r="O187" i="11"/>
  <c r="Q187" i="11" s="1"/>
  <c r="R115" i="8"/>
  <c r="T115" i="8" s="1"/>
  <c r="O161" i="11"/>
  <c r="Q161" i="11" s="1"/>
  <c r="R714" i="8"/>
  <c r="T714" i="8" s="1"/>
  <c r="AC171" i="8"/>
  <c r="T86" i="10"/>
  <c r="V86" i="10" s="1"/>
  <c r="T43" i="10"/>
  <c r="V43" i="10" s="1"/>
  <c r="T36" i="10"/>
  <c r="V36" i="10" s="1"/>
  <c r="R718" i="8"/>
  <c r="T718" i="8" s="1"/>
  <c r="AC461" i="8"/>
  <c r="AC357" i="8"/>
  <c r="AC243" i="8"/>
  <c r="AC514" i="8"/>
  <c r="O185" i="11"/>
  <c r="Q185" i="11" s="1"/>
  <c r="AC327" i="8"/>
  <c r="R284" i="8"/>
  <c r="T284" i="8" s="1"/>
  <c r="AC385" i="8"/>
  <c r="T69" i="7"/>
  <c r="V69" i="7" s="1"/>
  <c r="G25" i="4"/>
  <c r="T185" i="5"/>
  <c r="V185" i="5" s="1"/>
  <c r="AC140" i="8"/>
  <c r="R410" i="8"/>
  <c r="T410" i="8" s="1"/>
  <c r="R367" i="8"/>
  <c r="T367" i="8" s="1"/>
  <c r="AC424" i="8"/>
  <c r="AH82" i="11"/>
  <c r="AC512" i="8"/>
  <c r="T38" i="7"/>
  <c r="V38" i="7" s="1"/>
  <c r="T48" i="7"/>
  <c r="V48" i="7" s="1"/>
  <c r="AC33" i="8"/>
  <c r="T204" i="5"/>
  <c r="V204" i="5" s="1"/>
  <c r="R638" i="8"/>
  <c r="T638" i="8" s="1"/>
  <c r="R142" i="7"/>
  <c r="AH38" i="11"/>
  <c r="T145" i="7"/>
  <c r="V145" i="7" s="1"/>
  <c r="T28" i="10"/>
  <c r="V28" i="10" s="1"/>
  <c r="T158" i="7"/>
  <c r="V158" i="7" s="1"/>
  <c r="T182" i="5"/>
  <c r="V182" i="5" s="1"/>
  <c r="G33" i="4"/>
  <c r="R730" i="8"/>
  <c r="T730" i="8" s="1"/>
  <c r="R174" i="7"/>
  <c r="O156" i="11"/>
  <c r="Q156" i="11" s="1"/>
  <c r="T63" i="5"/>
  <c r="V63" i="5" s="1"/>
  <c r="AC468" i="8"/>
  <c r="R468" i="8"/>
  <c r="T468" i="8" s="1"/>
  <c r="AC88" i="8"/>
  <c r="R88" i="8"/>
  <c r="T88" i="8" s="1"/>
  <c r="R683" i="8"/>
  <c r="T683" i="8" s="1"/>
  <c r="AC683" i="8"/>
  <c r="AC401" i="8"/>
  <c r="R401" i="8"/>
  <c r="T401" i="8" s="1"/>
  <c r="P81" i="6"/>
  <c r="R81" i="6" s="1"/>
  <c r="P47" i="6"/>
  <c r="P32" i="6"/>
  <c r="P29" i="6"/>
  <c r="P33" i="6"/>
  <c r="P69" i="6"/>
  <c r="P70" i="6"/>
  <c r="P45" i="6"/>
  <c r="P110" i="6"/>
  <c r="AC110" i="6" s="1"/>
  <c r="P83" i="6"/>
  <c r="P64" i="6"/>
  <c r="P61" i="6"/>
  <c r="P65" i="6"/>
  <c r="P27" i="6"/>
  <c r="P94" i="6"/>
  <c r="P108" i="6"/>
  <c r="P77" i="6"/>
  <c r="P22" i="6"/>
  <c r="P106" i="6"/>
  <c r="D15" i="6"/>
  <c r="C19" i="6" s="1"/>
  <c r="P111" i="6"/>
  <c r="P23" i="6"/>
  <c r="P107" i="6"/>
  <c r="P63" i="6"/>
  <c r="P44" i="6"/>
  <c r="P41" i="6"/>
  <c r="P35" i="6"/>
  <c r="P92" i="6"/>
  <c r="P54" i="6"/>
  <c r="P112" i="6"/>
  <c r="P51" i="6"/>
  <c r="P36" i="6"/>
  <c r="P59" i="6"/>
  <c r="P40" i="6"/>
  <c r="P114" i="6"/>
  <c r="P76" i="6"/>
  <c r="P73" i="6"/>
  <c r="P71" i="6"/>
  <c r="P52" i="6"/>
  <c r="P86" i="6"/>
  <c r="P99" i="6"/>
  <c r="P87" i="6"/>
  <c r="P68" i="6"/>
  <c r="P118" i="6"/>
  <c r="P72" i="6"/>
  <c r="P34" i="6"/>
  <c r="P96" i="6"/>
  <c r="P31" i="6"/>
  <c r="P93" i="6"/>
  <c r="P102" i="6"/>
  <c r="P84" i="6"/>
  <c r="P25" i="6"/>
  <c r="P26" i="6"/>
  <c r="P98" i="6"/>
  <c r="P30" i="6"/>
  <c r="P97" i="6"/>
  <c r="P66" i="6"/>
  <c r="P67" i="6"/>
  <c r="P48" i="6"/>
  <c r="P42" i="6"/>
  <c r="D16" i="6"/>
  <c r="D19" i="6" s="1"/>
  <c r="P88" i="6"/>
  <c r="P116" i="6"/>
  <c r="P90" i="6"/>
  <c r="P117" i="6"/>
  <c r="P37" i="6"/>
  <c r="P38" i="6"/>
  <c r="P103" i="6"/>
  <c r="P105" i="6"/>
  <c r="P80" i="6"/>
  <c r="P113" i="6"/>
  <c r="P58" i="6"/>
  <c r="AC350" i="8"/>
  <c r="R350" i="8"/>
  <c r="T350" i="8" s="1"/>
  <c r="T175" i="7"/>
  <c r="V175" i="7" s="1"/>
  <c r="R175" i="7"/>
  <c r="R75" i="5"/>
  <c r="T75" i="5"/>
  <c r="V75" i="5" s="1"/>
  <c r="P73" i="14"/>
  <c r="R22" i="5"/>
  <c r="T22" i="5"/>
  <c r="V22" i="5" s="1"/>
  <c r="AC522" i="8"/>
  <c r="P109" i="6"/>
  <c r="R27" i="7"/>
  <c r="T27" i="7"/>
  <c r="V27" i="7" s="1"/>
  <c r="R167" i="7"/>
  <c r="T167" i="7"/>
  <c r="V167" i="7" s="1"/>
  <c r="R203" i="7"/>
  <c r="T203" i="7"/>
  <c r="V203" i="7" s="1"/>
  <c r="P84" i="14"/>
  <c r="T58" i="5"/>
  <c r="V58" i="5" s="1"/>
  <c r="R58" i="5"/>
  <c r="T121" i="5"/>
  <c r="V121" i="5" s="1"/>
  <c r="R454" i="8"/>
  <c r="T454" i="8" s="1"/>
  <c r="AC454" i="8"/>
  <c r="R499" i="8"/>
  <c r="T499" i="8" s="1"/>
  <c r="AC499" i="8"/>
  <c r="R64" i="5"/>
  <c r="T64" i="5"/>
  <c r="V64" i="5" s="1"/>
  <c r="R42" i="7"/>
  <c r="T42" i="7"/>
  <c r="V42" i="7" s="1"/>
  <c r="R115" i="7"/>
  <c r="T115" i="7"/>
  <c r="V115" i="7" s="1"/>
  <c r="R31" i="5"/>
  <c r="T31" i="5"/>
  <c r="V31" i="5" s="1"/>
  <c r="T152" i="5"/>
  <c r="V152" i="5" s="1"/>
  <c r="R152" i="5"/>
  <c r="P70" i="14"/>
  <c r="P168" i="14"/>
  <c r="R82" i="8"/>
  <c r="T82" i="8" s="1"/>
  <c r="R549" i="8"/>
  <c r="T549" i="8" s="1"/>
  <c r="AC549" i="8"/>
  <c r="F38" i="4"/>
  <c r="G38" i="4" s="1"/>
  <c r="P138" i="14"/>
  <c r="P173" i="14"/>
  <c r="P83" i="14"/>
  <c r="P34" i="14"/>
  <c r="P97" i="14"/>
  <c r="P39" i="14"/>
  <c r="AC39" i="14" s="1"/>
  <c r="P101" i="14"/>
  <c r="P175" i="14"/>
  <c r="P154" i="14"/>
  <c r="R154" i="14" s="1"/>
  <c r="P124" i="14"/>
  <c r="P112" i="14"/>
  <c r="R112" i="14" s="1"/>
  <c r="P40" i="14"/>
  <c r="P89" i="14"/>
  <c r="P184" i="14"/>
  <c r="R184" i="14" s="1"/>
  <c r="P182" i="14"/>
  <c r="P56" i="14"/>
  <c r="AC56" i="14" s="1"/>
  <c r="D16" i="14"/>
  <c r="D19" i="14" s="1"/>
  <c r="P59" i="14"/>
  <c r="R59" i="14" s="1"/>
  <c r="P47" i="14"/>
  <c r="P121" i="14"/>
  <c r="P147" i="14"/>
  <c r="T147" i="14" s="1"/>
  <c r="P119" i="14"/>
  <c r="R119" i="14" s="1"/>
  <c r="P117" i="14"/>
  <c r="AC117" i="14" s="1"/>
  <c r="P91" i="14"/>
  <c r="P64" i="14"/>
  <c r="D15" i="14"/>
  <c r="C19" i="14" s="1"/>
  <c r="P81" i="14"/>
  <c r="AC81" i="14" s="1"/>
  <c r="P77" i="14"/>
  <c r="P33" i="14"/>
  <c r="P29" i="14"/>
  <c r="P63" i="14"/>
  <c r="P52" i="14"/>
  <c r="P208" i="14"/>
  <c r="R208" i="14" s="1"/>
  <c r="P25" i="14"/>
  <c r="P93" i="14"/>
  <c r="P150" i="14"/>
  <c r="P186" i="14"/>
  <c r="P139" i="14"/>
  <c r="R139" i="14" s="1"/>
  <c r="P106" i="14"/>
  <c r="P69" i="14"/>
  <c r="P41" i="14"/>
  <c r="P145" i="14"/>
  <c r="P85" i="14"/>
  <c r="P44" i="14"/>
  <c r="P200" i="14"/>
  <c r="P194" i="14"/>
  <c r="P144" i="14"/>
  <c r="P28" i="14"/>
  <c r="P42" i="14"/>
  <c r="R42" i="14" s="1"/>
  <c r="P49" i="14"/>
  <c r="P48" i="14"/>
  <c r="P57" i="14"/>
  <c r="P53" i="14"/>
  <c r="R53" i="14" s="1"/>
  <c r="O131" i="11"/>
  <c r="Q131" i="11" s="1"/>
  <c r="P62" i="6"/>
  <c r="T72" i="5"/>
  <c r="V72" i="5" s="1"/>
  <c r="R72" i="5"/>
  <c r="R131" i="7"/>
  <c r="T131" i="7"/>
  <c r="V131" i="7" s="1"/>
  <c r="P21" i="14"/>
  <c r="H29" i="4"/>
  <c r="G29" i="4"/>
  <c r="T85" i="6"/>
  <c r="V85" i="6" s="1"/>
  <c r="R85" i="6"/>
  <c r="AC85" i="6"/>
  <c r="R65" i="5"/>
  <c r="T65" i="5"/>
  <c r="V65" i="5" s="1"/>
  <c r="R223" i="8"/>
  <c r="T223" i="8" s="1"/>
  <c r="AC223" i="8"/>
  <c r="P74" i="6"/>
  <c r="P105" i="14"/>
  <c r="R990" i="1"/>
  <c r="T990" i="1" s="1"/>
  <c r="V612" i="1"/>
  <c r="X612" i="1" s="1"/>
  <c r="P49" i="6"/>
  <c r="R49" i="6" s="1"/>
  <c r="I45" i="4"/>
  <c r="J45" i="4" s="1"/>
  <c r="I30" i="4"/>
  <c r="J30" i="4" s="1"/>
  <c r="L669" i="11"/>
  <c r="O669" i="11" s="1"/>
  <c r="Q669" i="11" s="1"/>
  <c r="T60" i="10"/>
  <c r="V60" i="10" s="1"/>
  <c r="T27" i="10"/>
  <c r="V27" i="10" s="1"/>
  <c r="R37" i="10"/>
  <c r="AC670" i="8"/>
  <c r="AC267" i="8"/>
  <c r="T42" i="10"/>
  <c r="V42" i="10" s="1"/>
  <c r="T48" i="10"/>
  <c r="V48" i="10" s="1"/>
  <c r="T135" i="5"/>
  <c r="V135" i="5" s="1"/>
  <c r="R135" i="5"/>
  <c r="R41" i="5"/>
  <c r="T41" i="5"/>
  <c r="V41" i="5" s="1"/>
  <c r="R660" i="8"/>
  <c r="T660" i="8" s="1"/>
  <c r="AC660" i="8"/>
  <c r="T108" i="10"/>
  <c r="V108" i="10" s="1"/>
  <c r="R108" i="10"/>
  <c r="R138" i="5"/>
  <c r="T138" i="5"/>
  <c r="V138" i="5" s="1"/>
  <c r="AC269" i="8"/>
  <c r="R269" i="8"/>
  <c r="T269" i="8" s="1"/>
  <c r="H24" i="4"/>
  <c r="G24" i="4"/>
  <c r="R117" i="5"/>
  <c r="T117" i="5"/>
  <c r="V117" i="5" s="1"/>
  <c r="R452" i="8"/>
  <c r="T452" i="8" s="1"/>
  <c r="AC452" i="8"/>
  <c r="H52" i="4"/>
  <c r="G52" i="4"/>
  <c r="R40" i="7"/>
  <c r="T40" i="7"/>
  <c r="V40" i="7" s="1"/>
  <c r="AC688" i="8"/>
  <c r="R688" i="8"/>
  <c r="T688" i="8" s="1"/>
  <c r="R58" i="7"/>
  <c r="T58" i="7"/>
  <c r="V58" i="7" s="1"/>
  <c r="R126" i="5"/>
  <c r="T126" i="5"/>
  <c r="V126" i="5" s="1"/>
  <c r="T178" i="7"/>
  <c r="V178" i="7" s="1"/>
  <c r="R21" i="5"/>
  <c r="T21" i="5"/>
  <c r="V21" i="5" s="1"/>
  <c r="R652" i="8"/>
  <c r="T652" i="8" s="1"/>
  <c r="AC652" i="8"/>
  <c r="H27" i="4"/>
  <c r="G27" i="4"/>
  <c r="R530" i="8"/>
  <c r="T530" i="8" s="1"/>
  <c r="R691" i="8"/>
  <c r="T691" i="8" s="1"/>
  <c r="R128" i="5"/>
  <c r="T128" i="5"/>
  <c r="V128" i="5" s="1"/>
  <c r="R536" i="8"/>
  <c r="T536" i="8" s="1"/>
  <c r="H47" i="4"/>
  <c r="G47" i="4"/>
  <c r="T153" i="5"/>
  <c r="V153" i="5" s="1"/>
  <c r="T183" i="5"/>
  <c r="V183" i="5" s="1"/>
  <c r="T86" i="5"/>
  <c r="V86" i="5" s="1"/>
  <c r="AC368" i="8"/>
  <c r="R50" i="5"/>
  <c r="P98" i="7"/>
  <c r="T98" i="7" s="1"/>
  <c r="P97" i="7"/>
  <c r="P124" i="5"/>
  <c r="P114" i="5"/>
  <c r="P78" i="5"/>
  <c r="P206" i="5"/>
  <c r="R206" i="5" s="1"/>
  <c r="P95" i="6"/>
  <c r="P197" i="7"/>
  <c r="R197" i="7" s="1"/>
  <c r="T192" i="5"/>
  <c r="V192" i="5" s="1"/>
  <c r="T92" i="10"/>
  <c r="V92" i="10" s="1"/>
  <c r="R148" i="7"/>
  <c r="P174" i="5"/>
  <c r="P197" i="5"/>
  <c r="P120" i="5"/>
  <c r="P144" i="7"/>
  <c r="P39" i="7"/>
  <c r="P94" i="5"/>
  <c r="P190" i="5"/>
  <c r="P166" i="5"/>
  <c r="P105" i="5"/>
  <c r="P199" i="7"/>
  <c r="R641" i="8"/>
  <c r="T641" i="8" s="1"/>
  <c r="P32" i="5"/>
  <c r="G30" i="4"/>
  <c r="P116" i="7"/>
  <c r="P106" i="5"/>
  <c r="P61" i="5"/>
  <c r="P36" i="5"/>
  <c r="AC81" i="6"/>
  <c r="P352" i="8"/>
  <c r="AC352" i="8" s="1"/>
  <c r="P75" i="7"/>
  <c r="P114" i="7"/>
  <c r="P25" i="5"/>
  <c r="P157" i="5"/>
  <c r="P101" i="6"/>
  <c r="P67" i="7"/>
  <c r="P112" i="7"/>
  <c r="P163" i="7"/>
  <c r="P74" i="5"/>
  <c r="P46" i="6"/>
  <c r="I49" i="4"/>
  <c r="J49" i="4" s="1"/>
  <c r="I37" i="4"/>
  <c r="J37" i="4" s="1"/>
  <c r="I31" i="4"/>
  <c r="J31" i="4" s="1"/>
  <c r="P177" i="5"/>
  <c r="R900" i="1"/>
  <c r="T900" i="1" s="1"/>
  <c r="P737" i="1"/>
  <c r="G737" i="1"/>
  <c r="I737" i="1" s="1"/>
  <c r="G160" i="1"/>
  <c r="I160" i="1" s="1"/>
  <c r="P160" i="1"/>
  <c r="F37" i="1"/>
  <c r="E574" i="12"/>
  <c r="E565" i="12"/>
  <c r="F27" i="1"/>
  <c r="G576" i="1"/>
  <c r="I576" i="1" s="1"/>
  <c r="P576" i="1"/>
  <c r="E366" i="12"/>
  <c r="F539" i="1"/>
  <c r="G537" i="1"/>
  <c r="K537" i="1" s="1"/>
  <c r="W537" i="1"/>
  <c r="P537" i="1"/>
  <c r="F536" i="1"/>
  <c r="E363" i="12"/>
  <c r="E325" i="12"/>
  <c r="F480" i="1"/>
  <c r="P480" i="1" s="1"/>
  <c r="E307" i="12"/>
  <c r="F458" i="1"/>
  <c r="E305" i="12"/>
  <c r="F456" i="1"/>
  <c r="E294" i="12"/>
  <c r="F444" i="1"/>
  <c r="G436" i="1"/>
  <c r="I436" i="1" s="1"/>
  <c r="P436" i="1"/>
  <c r="F435" i="1"/>
  <c r="E285" i="12"/>
  <c r="E259" i="12"/>
  <c r="F405" i="1"/>
  <c r="F384" i="1"/>
  <c r="E240" i="12"/>
  <c r="F341" i="1"/>
  <c r="E218" i="12"/>
  <c r="G331" i="1"/>
  <c r="I331" i="1" s="1"/>
  <c r="P331" i="1"/>
  <c r="E187" i="12"/>
  <c r="F293" i="1"/>
  <c r="E135" i="12"/>
  <c r="F214" i="1"/>
  <c r="E125" i="12"/>
  <c r="F197" i="1"/>
  <c r="E87" i="12"/>
  <c r="F154" i="1"/>
  <c r="F67" i="1"/>
  <c r="E22" i="12"/>
  <c r="P597" i="1"/>
  <c r="P98" i="1"/>
  <c r="R98" i="1" s="1"/>
  <c r="T98" i="1" s="1"/>
  <c r="P546" i="1"/>
  <c r="P585" i="1"/>
  <c r="R585" i="1" s="1"/>
  <c r="T585" i="1" s="1"/>
  <c r="P468" i="1"/>
  <c r="R468" i="1" s="1"/>
  <c r="T468" i="1" s="1"/>
  <c r="P330" i="1"/>
  <c r="R330" i="1" s="1"/>
  <c r="T330" i="1" s="1"/>
  <c r="P200" i="1"/>
  <c r="R200" i="1" s="1"/>
  <c r="T200" i="1" s="1"/>
  <c r="P87" i="1"/>
  <c r="P502" i="1"/>
  <c r="P310" i="1"/>
  <c r="R310" i="1" s="1"/>
  <c r="T310" i="1" s="1"/>
  <c r="P36" i="1"/>
  <c r="R36" i="1" s="1"/>
  <c r="P505" i="1"/>
  <c r="R505" i="1" s="1"/>
  <c r="T505" i="1" s="1"/>
  <c r="P484" i="1"/>
  <c r="R484" i="1" s="1"/>
  <c r="T484" i="1" s="1"/>
  <c r="P449" i="1"/>
  <c r="R449" i="1" s="1"/>
  <c r="T449" i="1" s="1"/>
  <c r="P43" i="1"/>
  <c r="R43" i="1" s="1"/>
  <c r="T43" i="1" s="1"/>
  <c r="P76" i="1"/>
  <c r="P342" i="1"/>
  <c r="R342" i="1" s="1"/>
  <c r="T342" i="1" s="1"/>
  <c r="P989" i="1"/>
  <c r="P712" i="1"/>
  <c r="P622" i="1"/>
  <c r="R622" i="1" s="1"/>
  <c r="T622" i="1" s="1"/>
  <c r="P398" i="1"/>
  <c r="R398" i="1" s="1"/>
  <c r="T398" i="1" s="1"/>
  <c r="P112" i="1"/>
  <c r="R112" i="1" s="1"/>
  <c r="T112" i="1" s="1"/>
  <c r="P281" i="1"/>
  <c r="R281" i="1" s="1"/>
  <c r="T281" i="1" s="1"/>
  <c r="P287" i="1"/>
  <c r="P86" i="1"/>
  <c r="R86" i="1" s="1"/>
  <c r="T86" i="1" s="1"/>
  <c r="P455" i="1"/>
  <c r="R455" i="1" s="1"/>
  <c r="T455" i="1" s="1"/>
  <c r="P845" i="1"/>
  <c r="R845" i="1" s="1"/>
  <c r="T845" i="1" s="1"/>
  <c r="P825" i="1"/>
  <c r="R825" i="1" s="1"/>
  <c r="T825" i="1" s="1"/>
  <c r="P720" i="1"/>
  <c r="R720" i="1" s="1"/>
  <c r="T720" i="1" s="1"/>
  <c r="P504" i="1"/>
  <c r="P741" i="1"/>
  <c r="R741" i="1" s="1"/>
  <c r="T741" i="1" s="1"/>
  <c r="P598" i="1"/>
  <c r="P503" i="1"/>
  <c r="P156" i="1"/>
  <c r="R156" i="1" s="1"/>
  <c r="T156" i="1" s="1"/>
  <c r="P84" i="1"/>
  <c r="P508" i="1"/>
  <c r="P629" i="1"/>
  <c r="P412" i="1"/>
  <c r="P472" i="1"/>
  <c r="R472" i="1" s="1"/>
  <c r="T472" i="1" s="1"/>
  <c r="P626" i="1"/>
  <c r="R626" i="1" s="1"/>
  <c r="T626" i="1" s="1"/>
  <c r="P929" i="1"/>
  <c r="P874" i="1"/>
  <c r="R874" i="1" s="1"/>
  <c r="T874" i="1" s="1"/>
  <c r="P876" i="1"/>
  <c r="R876" i="1" s="1"/>
  <c r="T876" i="1" s="1"/>
  <c r="P964" i="1"/>
  <c r="R964" i="1" s="1"/>
  <c r="T964" i="1" s="1"/>
  <c r="P361" i="1"/>
  <c r="R361" i="1" s="1"/>
  <c r="T361" i="1" s="1"/>
  <c r="P826" i="1"/>
  <c r="R826" i="1" s="1"/>
  <c r="T826" i="1" s="1"/>
  <c r="P621" i="1"/>
  <c r="P437" i="1"/>
  <c r="R437" i="1" s="1"/>
  <c r="T437" i="1" s="1"/>
  <c r="P473" i="1"/>
  <c r="R473" i="1" s="1"/>
  <c r="T473" i="1" s="1"/>
  <c r="P120" i="1"/>
  <c r="R120" i="1" s="1"/>
  <c r="T120" i="1" s="1"/>
  <c r="P68" i="1"/>
  <c r="P625" i="1"/>
  <c r="P724" i="1"/>
  <c r="P919" i="1"/>
  <c r="P319" i="1"/>
  <c r="R319" i="1" s="1"/>
  <c r="T319" i="1" s="1"/>
  <c r="P371" i="1"/>
  <c r="R371" i="1" s="1"/>
  <c r="T371" i="1" s="1"/>
  <c r="P66" i="1"/>
  <c r="R66" i="1" s="1"/>
  <c r="T66" i="1" s="1"/>
  <c r="P732" i="1"/>
  <c r="R732" i="1" s="1"/>
  <c r="T732" i="1" s="1"/>
  <c r="P856" i="1"/>
  <c r="R856" i="1" s="1"/>
  <c r="T856" i="1" s="1"/>
  <c r="P268" i="1"/>
  <c r="R268" i="1" s="1"/>
  <c r="T268" i="1" s="1"/>
  <c r="P429" i="1"/>
  <c r="P64" i="1"/>
  <c r="P935" i="1"/>
  <c r="P28" i="1"/>
  <c r="R28" i="1" s="1"/>
  <c r="P102" i="1"/>
  <c r="R102" i="1" s="1"/>
  <c r="T102" i="1" s="1"/>
  <c r="P259" i="1"/>
  <c r="R259" i="1" s="1"/>
  <c r="T259" i="1" s="1"/>
  <c r="P810" i="1"/>
  <c r="P618" i="1"/>
  <c r="R618" i="1" s="1"/>
  <c r="T618" i="1" s="1"/>
  <c r="P460" i="1"/>
  <c r="R460" i="1" s="1"/>
  <c r="T460" i="1" s="1"/>
  <c r="P872" i="1"/>
  <c r="R872" i="1" s="1"/>
  <c r="T872" i="1" s="1"/>
  <c r="P848" i="1"/>
  <c r="R848" i="1" s="1"/>
  <c r="T848" i="1" s="1"/>
  <c r="P786" i="1"/>
  <c r="P864" i="1"/>
  <c r="R864" i="1" s="1"/>
  <c r="T864" i="1" s="1"/>
  <c r="P223" i="1"/>
  <c r="R223" i="1" s="1"/>
  <c r="T223" i="1" s="1"/>
  <c r="P501" i="1"/>
  <c r="P413" i="1"/>
  <c r="P775" i="1"/>
  <c r="R775" i="1" s="1"/>
  <c r="T775" i="1" s="1"/>
  <c r="P635" i="1"/>
  <c r="P89" i="1"/>
  <c r="P931" i="1"/>
  <c r="R931" i="1" s="1"/>
  <c r="T931" i="1" s="1"/>
  <c r="P90" i="1"/>
  <c r="V90" i="1" s="1"/>
  <c r="X90" i="1" s="1"/>
  <c r="P718" i="1"/>
  <c r="P85" i="1"/>
  <c r="P609" i="1"/>
  <c r="R609" i="1" s="1"/>
  <c r="T609" i="1" s="1"/>
  <c r="P757" i="1"/>
  <c r="R757" i="1" s="1"/>
  <c r="T757" i="1" s="1"/>
  <c r="P812" i="1"/>
  <c r="R812" i="1" s="1"/>
  <c r="T812" i="1" s="1"/>
  <c r="P656" i="1"/>
  <c r="R656" i="1" s="1"/>
  <c r="T656" i="1" s="1"/>
  <c r="P583" i="1"/>
  <c r="R583" i="1" s="1"/>
  <c r="T583" i="1" s="1"/>
  <c r="P766" i="1"/>
  <c r="R766" i="1" s="1"/>
  <c r="T766" i="1" s="1"/>
  <c r="P764" i="1"/>
  <c r="R764" i="1" s="1"/>
  <c r="T764" i="1" s="1"/>
  <c r="P728" i="1"/>
  <c r="R728" i="1" s="1"/>
  <c r="T728" i="1" s="1"/>
  <c r="P778" i="1"/>
  <c r="R778" i="1" s="1"/>
  <c r="T778" i="1" s="1"/>
  <c r="P806" i="1"/>
  <c r="R806" i="1" s="1"/>
  <c r="T806" i="1" s="1"/>
  <c r="P421" i="1"/>
  <c r="R421" i="1" s="1"/>
  <c r="T421" i="1" s="1"/>
  <c r="P187" i="1"/>
  <c r="R187" i="1" s="1"/>
  <c r="T187" i="1" s="1"/>
  <c r="P183" i="1"/>
  <c r="R183" i="1" s="1"/>
  <c r="T183" i="1" s="1"/>
  <c r="P774" i="1"/>
  <c r="R774" i="1" s="1"/>
  <c r="T774" i="1" s="1"/>
  <c r="P735" i="1"/>
  <c r="R735" i="1" s="1"/>
  <c r="T735" i="1" s="1"/>
  <c r="P679" i="1"/>
  <c r="R679" i="1" s="1"/>
  <c r="T679" i="1" s="1"/>
  <c r="P832" i="1"/>
  <c r="R832" i="1" s="1"/>
  <c r="T832" i="1" s="1"/>
  <c r="P940" i="1"/>
  <c r="R940" i="1" s="1"/>
  <c r="T940" i="1" s="1"/>
  <c r="P830" i="1"/>
  <c r="R830" i="1" s="1"/>
  <c r="T830" i="1" s="1"/>
  <c r="P545" i="1"/>
  <c r="R545" i="1" s="1"/>
  <c r="T545" i="1" s="1"/>
  <c r="P558" i="1"/>
  <c r="R558" i="1" s="1"/>
  <c r="T558" i="1" s="1"/>
  <c r="P922" i="1"/>
  <c r="R922" i="1" s="1"/>
  <c r="T922" i="1" s="1"/>
  <c r="P41" i="1"/>
  <c r="R41" i="1" s="1"/>
  <c r="P889" i="1"/>
  <c r="R889" i="1" s="1"/>
  <c r="T889" i="1" s="1"/>
  <c r="P792" i="1"/>
  <c r="R792" i="1" s="1"/>
  <c r="T792" i="1" s="1"/>
  <c r="P904" i="1"/>
  <c r="R904" i="1" s="1"/>
  <c r="T904" i="1" s="1"/>
  <c r="P907" i="1"/>
  <c r="R907" i="1" s="1"/>
  <c r="T907" i="1" s="1"/>
  <c r="P678" i="1"/>
  <c r="P993" i="1"/>
  <c r="R993" i="1" s="1"/>
  <c r="T993" i="1" s="1"/>
  <c r="P512" i="1"/>
  <c r="P194" i="1"/>
  <c r="R194" i="1" s="1"/>
  <c r="T194" i="1" s="1"/>
  <c r="P595" i="1"/>
  <c r="R595" i="1" s="1"/>
  <c r="T595" i="1" s="1"/>
  <c r="P509" i="1"/>
  <c r="V509" i="1" s="1"/>
  <c r="X509" i="1" s="1"/>
  <c r="P82" i="1"/>
  <c r="R82" i="1" s="1"/>
  <c r="T82" i="1" s="1"/>
  <c r="P867" i="1"/>
  <c r="R867" i="1" s="1"/>
  <c r="T867" i="1" s="1"/>
  <c r="P699" i="1"/>
  <c r="R699" i="1" s="1"/>
  <c r="T699" i="1" s="1"/>
  <c r="P414" i="1"/>
  <c r="P568" i="1"/>
  <c r="V568" i="1" s="1"/>
  <c r="X568" i="1" s="1"/>
  <c r="P684" i="1"/>
  <c r="R684" i="1" s="1"/>
  <c r="T684" i="1" s="1"/>
  <c r="AB14" i="1"/>
  <c r="P643" i="1"/>
  <c r="R643" i="1" s="1"/>
  <c r="T643" i="1" s="1"/>
  <c r="P605" i="1"/>
  <c r="P842" i="1"/>
  <c r="R842" i="1" s="1"/>
  <c r="T842" i="1" s="1"/>
  <c r="P811" i="1"/>
  <c r="R811" i="1" s="1"/>
  <c r="T811" i="1" s="1"/>
  <c r="P716" i="1"/>
  <c r="P382" i="1"/>
  <c r="R382" i="1" s="1"/>
  <c r="T382" i="1" s="1"/>
  <c r="P675" i="1"/>
  <c r="R675" i="1" s="1"/>
  <c r="T675" i="1" s="1"/>
  <c r="P835" i="1"/>
  <c r="P434" i="1"/>
  <c r="R434" i="1" s="1"/>
  <c r="T434" i="1" s="1"/>
  <c r="P108" i="1"/>
  <c r="R108" i="1" s="1"/>
  <c r="T108" i="1" s="1"/>
  <c r="P242" i="1"/>
  <c r="R242" i="1" s="1"/>
  <c r="T242" i="1" s="1"/>
  <c r="P389" i="1"/>
  <c r="R389" i="1" s="1"/>
  <c r="T389" i="1" s="1"/>
  <c r="P565" i="1"/>
  <c r="R565" i="1" s="1"/>
  <c r="T565" i="1" s="1"/>
  <c r="P116" i="1"/>
  <c r="R116" i="1" s="1"/>
  <c r="T116" i="1" s="1"/>
  <c r="P224" i="1"/>
  <c r="R224" i="1" s="1"/>
  <c r="T224" i="1" s="1"/>
  <c r="P655" i="1"/>
  <c r="R655" i="1" s="1"/>
  <c r="T655" i="1" s="1"/>
  <c r="P614" i="1"/>
  <c r="R614" i="1" s="1"/>
  <c r="T614" i="1" s="1"/>
  <c r="P370" i="1"/>
  <c r="R370" i="1" s="1"/>
  <c r="T370" i="1" s="1"/>
  <c r="P324" i="1"/>
  <c r="R324" i="1" s="1"/>
  <c r="T324" i="1" s="1"/>
  <c r="P815" i="1"/>
  <c r="R815" i="1" s="1"/>
  <c r="T815" i="1" s="1"/>
  <c r="P619" i="1"/>
  <c r="R619" i="1" s="1"/>
  <c r="T619" i="1" s="1"/>
  <c r="P781" i="1"/>
  <c r="R781" i="1" s="1"/>
  <c r="T781" i="1" s="1"/>
  <c r="P353" i="1"/>
  <c r="R353" i="1" s="1"/>
  <c r="T353" i="1" s="1"/>
  <c r="P143" i="1"/>
  <c r="R143" i="1" s="1"/>
  <c r="T143" i="1" s="1"/>
  <c r="P996" i="1"/>
  <c r="R996" i="1" s="1"/>
  <c r="T996" i="1" s="1"/>
  <c r="P761" i="1"/>
  <c r="R761" i="1" s="1"/>
  <c r="T761" i="1" s="1"/>
  <c r="P681" i="1"/>
  <c r="P300" i="1"/>
  <c r="R300" i="1" s="1"/>
  <c r="T300" i="1" s="1"/>
  <c r="P671" i="1"/>
  <c r="R671" i="1" s="1"/>
  <c r="T671" i="1" s="1"/>
  <c r="P828" i="1"/>
  <c r="P791" i="1"/>
  <c r="R791" i="1" s="1"/>
  <c r="T791" i="1" s="1"/>
  <c r="P239" i="1"/>
  <c r="R239" i="1" s="1"/>
  <c r="T239" i="1" s="1"/>
  <c r="P464" i="1"/>
  <c r="R464" i="1" s="1"/>
  <c r="T464" i="1" s="1"/>
  <c r="P799" i="1"/>
  <c r="R799" i="1" s="1"/>
  <c r="T799" i="1" s="1"/>
  <c r="P216" i="1"/>
  <c r="R216" i="1" s="1"/>
  <c r="T216" i="1" s="1"/>
  <c r="P59" i="1"/>
  <c r="R59" i="1" s="1"/>
  <c r="T59" i="1" s="1"/>
  <c r="P390" i="1"/>
  <c r="R390" i="1" s="1"/>
  <c r="T390" i="1" s="1"/>
  <c r="P63" i="1"/>
  <c r="P24" i="1"/>
  <c r="R24" i="1" s="1"/>
  <c r="P891" i="1"/>
  <c r="R891" i="1" s="1"/>
  <c r="T891" i="1" s="1"/>
  <c r="P784" i="1"/>
  <c r="R784" i="1" s="1"/>
  <c r="T784" i="1" s="1"/>
  <c r="P945" i="1"/>
  <c r="R945" i="1" s="1"/>
  <c r="T945" i="1" s="1"/>
  <c r="P582" i="1"/>
  <c r="P617" i="1"/>
  <c r="P942" i="1"/>
  <c r="R942" i="1" s="1"/>
  <c r="T942" i="1" s="1"/>
  <c r="P208" i="1"/>
  <c r="R208" i="1" s="1"/>
  <c r="T208" i="1" s="1"/>
  <c r="P869" i="1"/>
  <c r="R869" i="1" s="1"/>
  <c r="T869" i="1" s="1"/>
  <c r="P873" i="1"/>
  <c r="R873" i="1" s="1"/>
  <c r="T873" i="1" s="1"/>
  <c r="P92" i="1"/>
  <c r="P169" i="1"/>
  <c r="R169" i="1" s="1"/>
  <c r="T169" i="1" s="1"/>
  <c r="P752" i="1"/>
  <c r="R752" i="1" s="1"/>
  <c r="T752" i="1" s="1"/>
  <c r="P93" i="1"/>
  <c r="P451" i="1"/>
  <c r="R451" i="1" s="1"/>
  <c r="T451" i="1" s="1"/>
  <c r="P846" i="1"/>
  <c r="R846" i="1" s="1"/>
  <c r="T846" i="1" s="1"/>
  <c r="P913" i="1"/>
  <c r="P730" i="1"/>
  <c r="P644" i="1"/>
  <c r="R644" i="1" s="1"/>
  <c r="T644" i="1" s="1"/>
  <c r="P652" i="1"/>
  <c r="R652" i="1" s="1"/>
  <c r="T652" i="1" s="1"/>
  <c r="P272" i="1"/>
  <c r="R272" i="1" s="1"/>
  <c r="T272" i="1" s="1"/>
  <c r="P95" i="1"/>
  <c r="R95" i="1" s="1"/>
  <c r="T95" i="1" s="1"/>
  <c r="P853" i="1"/>
  <c r="R853" i="1" s="1"/>
  <c r="T853" i="1" s="1"/>
  <c r="P956" i="1"/>
  <c r="R956" i="1" s="1"/>
  <c r="T956" i="1" s="1"/>
  <c r="P798" i="1"/>
  <c r="R798" i="1" s="1"/>
  <c r="T798" i="1" s="1"/>
  <c r="P507" i="1"/>
  <c r="P944" i="1"/>
  <c r="R944" i="1" s="1"/>
  <c r="T944" i="1" s="1"/>
  <c r="P604" i="1"/>
  <c r="R604" i="1" s="1"/>
  <c r="T604" i="1" s="1"/>
  <c r="P111" i="1"/>
  <c r="P710" i="1"/>
  <c r="P470" i="1"/>
  <c r="R470" i="1" s="1"/>
  <c r="T470" i="1" s="1"/>
  <c r="P803" i="1"/>
  <c r="R803" i="1" s="1"/>
  <c r="T803" i="1" s="1"/>
  <c r="P80" i="1"/>
  <c r="P823" i="1"/>
  <c r="R823" i="1" s="1"/>
  <c r="T823" i="1" s="1"/>
  <c r="P858" i="1"/>
  <c r="R858" i="1" s="1"/>
  <c r="T858" i="1" s="1"/>
  <c r="P131" i="1"/>
  <c r="R131" i="1" s="1"/>
  <c r="T131" i="1" s="1"/>
  <c r="P849" i="1"/>
  <c r="R849" i="1" s="1"/>
  <c r="T849" i="1" s="1"/>
  <c r="P680" i="1"/>
  <c r="R680" i="1" s="1"/>
  <c r="T680" i="1" s="1"/>
  <c r="P669" i="1"/>
  <c r="R669" i="1" s="1"/>
  <c r="T669" i="1" s="1"/>
  <c r="P745" i="1"/>
  <c r="V745" i="1" s="1"/>
  <c r="X745" i="1" s="1"/>
  <c r="P291" i="1"/>
  <c r="R291" i="1" s="1"/>
  <c r="T291" i="1" s="1"/>
  <c r="P547" i="1"/>
  <c r="R547" i="1" s="1"/>
  <c r="T547" i="1" s="1"/>
  <c r="P103" i="1"/>
  <c r="R103" i="1" s="1"/>
  <c r="T103" i="1" s="1"/>
  <c r="P529" i="1"/>
  <c r="R529" i="1" s="1"/>
  <c r="T529" i="1" s="1"/>
  <c r="AB7" i="1"/>
  <c r="P532" i="1"/>
  <c r="R532" i="1" s="1"/>
  <c r="T532" i="1" s="1"/>
  <c r="P557" i="1"/>
  <c r="R557" i="1" s="1"/>
  <c r="T557" i="1" s="1"/>
  <c r="P939" i="1"/>
  <c r="P519" i="1"/>
  <c r="R519" i="1" s="1"/>
  <c r="T519" i="1" s="1"/>
  <c r="P446" i="1"/>
  <c r="R446" i="1" s="1"/>
  <c r="T446" i="1" s="1"/>
  <c r="P121" i="1"/>
  <c r="R121" i="1" s="1"/>
  <c r="T121" i="1" s="1"/>
  <c r="P71" i="1"/>
  <c r="P320" i="1"/>
  <c r="R320" i="1" s="1"/>
  <c r="T320" i="1" s="1"/>
  <c r="P79" i="1"/>
  <c r="P411" i="1"/>
  <c r="P736" i="1"/>
  <c r="R736" i="1" s="1"/>
  <c r="T736" i="1" s="1"/>
  <c r="P45" i="1"/>
  <c r="R45" i="1" s="1"/>
  <c r="T45" i="1" s="1"/>
  <c r="P237" i="1"/>
  <c r="R237" i="1" s="1"/>
  <c r="T237" i="1" s="1"/>
  <c r="P887" i="1"/>
  <c r="R887" i="1" s="1"/>
  <c r="T887" i="1" s="1"/>
  <c r="P920" i="1"/>
  <c r="P620" i="1"/>
  <c r="R620" i="1" s="1"/>
  <c r="T620" i="1" s="1"/>
  <c r="P639" i="1"/>
  <c r="R639" i="1" s="1"/>
  <c r="T639" i="1" s="1"/>
  <c r="P447" i="1"/>
  <c r="R447" i="1" s="1"/>
  <c r="T447" i="1" s="1"/>
  <c r="P241" i="1"/>
  <c r="R241" i="1" s="1"/>
  <c r="T241" i="1" s="1"/>
  <c r="P551" i="1"/>
  <c r="R551" i="1" s="1"/>
  <c r="T551" i="1" s="1"/>
  <c r="P543" i="1"/>
  <c r="P383" i="1"/>
  <c r="R383" i="1" s="1"/>
  <c r="T383" i="1" s="1"/>
  <c r="P35" i="1"/>
  <c r="R35" i="1" s="1"/>
  <c r="P591" i="1"/>
  <c r="P814" i="1"/>
  <c r="R814" i="1" s="1"/>
  <c r="T814" i="1" s="1"/>
  <c r="P344" i="1"/>
  <c r="R344" i="1" s="1"/>
  <c r="T344" i="1" s="1"/>
  <c r="P1003" i="1"/>
  <c r="P549" i="1"/>
  <c r="R549" i="1" s="1"/>
  <c r="T549" i="1" s="1"/>
  <c r="P866" i="1"/>
  <c r="R866" i="1" s="1"/>
  <c r="T866" i="1" s="1"/>
  <c r="P204" i="1"/>
  <c r="R204" i="1" s="1"/>
  <c r="T204" i="1" s="1"/>
  <c r="P189" i="1"/>
  <c r="R189" i="1" s="1"/>
  <c r="T189" i="1" s="1"/>
  <c r="P763" i="1"/>
  <c r="R763" i="1" s="1"/>
  <c r="T763" i="1" s="1"/>
  <c r="P840" i="1"/>
  <c r="R840" i="1" s="1"/>
  <c r="T840" i="1" s="1"/>
  <c r="P401" i="1"/>
  <c r="R401" i="1" s="1"/>
  <c r="T401" i="1" s="1"/>
  <c r="P575" i="1"/>
  <c r="R575" i="1" s="1"/>
  <c r="T575" i="1" s="1"/>
  <c r="P673" i="1"/>
  <c r="R673" i="1" s="1"/>
  <c r="T673" i="1" s="1"/>
  <c r="P329" i="1"/>
  <c r="R329" i="1" s="1"/>
  <c r="T329" i="1" s="1"/>
  <c r="P477" i="1"/>
  <c r="P513" i="1"/>
  <c r="P705" i="1"/>
  <c r="R705" i="1" s="1"/>
  <c r="T705" i="1" s="1"/>
  <c r="P430" i="1"/>
  <c r="R430" i="1" s="1"/>
  <c r="T430" i="1" s="1"/>
  <c r="P152" i="1"/>
  <c r="R152" i="1" s="1"/>
  <c r="T152" i="1" s="1"/>
  <c r="AB15" i="1"/>
  <c r="P148" i="1"/>
  <c r="R148" i="1" s="1"/>
  <c r="T148" i="1" s="1"/>
  <c r="P332" i="1"/>
  <c r="R332" i="1" s="1"/>
  <c r="T332" i="1" s="1"/>
  <c r="P253" i="1"/>
  <c r="R253" i="1" s="1"/>
  <c r="T253" i="1" s="1"/>
  <c r="P228" i="1"/>
  <c r="R228" i="1" s="1"/>
  <c r="T228" i="1" s="1"/>
  <c r="P358" i="1"/>
  <c r="R358" i="1" s="1"/>
  <c r="T358" i="1" s="1"/>
  <c r="AB4" i="1"/>
  <c r="P178" i="1"/>
  <c r="R178" i="1" s="1"/>
  <c r="T178" i="1" s="1"/>
  <c r="P548" i="1"/>
  <c r="R548" i="1" s="1"/>
  <c r="T548" i="1" s="1"/>
  <c r="P55" i="1"/>
  <c r="R55" i="1" s="1"/>
  <c r="T55" i="1" s="1"/>
  <c r="P465" i="1"/>
  <c r="P909" i="1"/>
  <c r="R909" i="1" s="1"/>
  <c r="T909" i="1" s="1"/>
  <c r="P821" i="1"/>
  <c r="R821" i="1" s="1"/>
  <c r="T821" i="1" s="1"/>
  <c r="P81" i="1"/>
  <c r="P348" i="1"/>
  <c r="R348" i="1" s="1"/>
  <c r="T348" i="1" s="1"/>
  <c r="P689" i="1"/>
  <c r="R689" i="1" s="1"/>
  <c r="T689" i="1" s="1"/>
  <c r="P309" i="1"/>
  <c r="R309" i="1" s="1"/>
  <c r="T309" i="1" s="1"/>
  <c r="P807" i="1"/>
  <c r="R807" i="1" s="1"/>
  <c r="T807" i="1" s="1"/>
  <c r="P266" i="1"/>
  <c r="R266" i="1" s="1"/>
  <c r="T266" i="1" s="1"/>
  <c r="P787" i="1"/>
  <c r="R787" i="1" s="1"/>
  <c r="T787" i="1" s="1"/>
  <c r="P886" i="1"/>
  <c r="R886" i="1" s="1"/>
  <c r="T886" i="1" s="1"/>
  <c r="P572" i="1"/>
  <c r="P315" i="1"/>
  <c r="R315" i="1" s="1"/>
  <c r="T315" i="1" s="1"/>
  <c r="P283" i="1"/>
  <c r="R283" i="1" s="1"/>
  <c r="T283" i="1" s="1"/>
  <c r="P587" i="1"/>
  <c r="P438" i="1"/>
  <c r="R438" i="1" s="1"/>
  <c r="T438" i="1" s="1"/>
  <c r="P696" i="1"/>
  <c r="R696" i="1" s="1"/>
  <c r="T696" i="1" s="1"/>
  <c r="P351" i="1"/>
  <c r="R351" i="1" s="1"/>
  <c r="T351" i="1" s="1"/>
  <c r="P277" i="1"/>
  <c r="R277" i="1" s="1"/>
  <c r="T277" i="1" s="1"/>
  <c r="P723" i="1"/>
  <c r="P439" i="1"/>
  <c r="R439" i="1" s="1"/>
  <c r="T439" i="1" s="1"/>
  <c r="P322" i="1"/>
  <c r="R322" i="1" s="1"/>
  <c r="T322" i="1" s="1"/>
  <c r="P753" i="1"/>
  <c r="P588" i="1"/>
  <c r="P219" i="1"/>
  <c r="R219" i="1" s="1"/>
  <c r="T219" i="1" s="1"/>
  <c r="P441" i="1"/>
  <c r="R441" i="1" s="1"/>
  <c r="T441" i="1" s="1"/>
  <c r="P782" i="1"/>
  <c r="R782" i="1" s="1"/>
  <c r="T782" i="1" s="1"/>
  <c r="P469" i="1"/>
  <c r="R469" i="1" s="1"/>
  <c r="T469" i="1" s="1"/>
  <c r="P159" i="1"/>
  <c r="R159" i="1" s="1"/>
  <c r="T159" i="1" s="1"/>
  <c r="P500" i="1"/>
  <c r="P963" i="1"/>
  <c r="P645" i="1"/>
  <c r="R645" i="1" s="1"/>
  <c r="T645" i="1" s="1"/>
  <c r="P974" i="1"/>
  <c r="R974" i="1" s="1"/>
  <c r="T974" i="1" s="1"/>
  <c r="P462" i="1"/>
  <c r="R462" i="1" s="1"/>
  <c r="T462" i="1" s="1"/>
  <c r="P579" i="1"/>
  <c r="R579" i="1" s="1"/>
  <c r="T579" i="1" s="1"/>
  <c r="P541" i="1"/>
  <c r="R541" i="1" s="1"/>
  <c r="T541" i="1" s="1"/>
  <c r="P231" i="1"/>
  <c r="R231" i="1" s="1"/>
  <c r="T231" i="1" s="1"/>
  <c r="P105" i="1"/>
  <c r="R105" i="1" s="1"/>
  <c r="T105" i="1" s="1"/>
  <c r="P29" i="1"/>
  <c r="R29" i="1" s="1"/>
  <c r="P581" i="1"/>
  <c r="V581" i="1" s="1"/>
  <c r="X581" i="1" s="1"/>
  <c r="P173" i="1"/>
  <c r="R173" i="1" s="1"/>
  <c r="T173" i="1" s="1"/>
  <c r="P374" i="1"/>
  <c r="R374" i="1" s="1"/>
  <c r="T374" i="1" s="1"/>
  <c r="P362" i="1"/>
  <c r="R362" i="1" s="1"/>
  <c r="T362" i="1" s="1"/>
  <c r="P282" i="1"/>
  <c r="R282" i="1" s="1"/>
  <c r="T282" i="1" s="1"/>
  <c r="P325" i="1"/>
  <c r="R325" i="1" s="1"/>
  <c r="T325" i="1" s="1"/>
  <c r="P182" i="1"/>
  <c r="R182" i="1" s="1"/>
  <c r="T182" i="1" s="1"/>
  <c r="P343" i="1"/>
  <c r="R343" i="1" s="1"/>
  <c r="T343" i="1" s="1"/>
  <c r="AB17" i="1"/>
  <c r="P395" i="1"/>
  <c r="R395" i="1" s="1"/>
  <c r="T395" i="1" s="1"/>
  <c r="AB12" i="1"/>
  <c r="P314" i="1"/>
  <c r="R314" i="1" s="1"/>
  <c r="T314" i="1" s="1"/>
  <c r="P38" i="1"/>
  <c r="R38" i="1" s="1"/>
  <c r="P270" i="1"/>
  <c r="R270" i="1" s="1"/>
  <c r="T270" i="1" s="1"/>
  <c r="P686" i="1"/>
  <c r="R686" i="1" s="1"/>
  <c r="T686" i="1" s="1"/>
  <c r="P793" i="1"/>
  <c r="R793" i="1" s="1"/>
  <c r="T793" i="1" s="1"/>
  <c r="P819" i="1"/>
  <c r="R819" i="1" s="1"/>
  <c r="T819" i="1" s="1"/>
  <c r="P511" i="1"/>
  <c r="P677" i="1"/>
  <c r="R677" i="1" s="1"/>
  <c r="T677" i="1" s="1"/>
  <c r="P682" i="1"/>
  <c r="R682" i="1" s="1"/>
  <c r="T682" i="1" s="1"/>
  <c r="P642" i="1"/>
  <c r="R642" i="1" s="1"/>
  <c r="T642" i="1" s="1"/>
  <c r="P772" i="1"/>
  <c r="R772" i="1" s="1"/>
  <c r="T772" i="1" s="1"/>
  <c r="P805" i="1"/>
  <c r="R805" i="1" s="1"/>
  <c r="T805" i="1" s="1"/>
  <c r="P923" i="1"/>
  <c r="R923" i="1" s="1"/>
  <c r="T923" i="1" s="1"/>
  <c r="P570" i="1"/>
  <c r="R570" i="1" s="1"/>
  <c r="T570" i="1" s="1"/>
  <c r="P233" i="1"/>
  <c r="R233" i="1" s="1"/>
  <c r="T233" i="1" s="1"/>
  <c r="P440" i="1"/>
  <c r="R440" i="1" s="1"/>
  <c r="T440" i="1" s="1"/>
  <c r="P589" i="1"/>
  <c r="P297" i="1"/>
  <c r="R297" i="1" s="1"/>
  <c r="T297" i="1" s="1"/>
  <c r="P22" i="1"/>
  <c r="P657" i="1"/>
  <c r="P340" i="1"/>
  <c r="R340" i="1" s="1"/>
  <c r="T340" i="1" s="1"/>
  <c r="P992" i="1"/>
  <c r="R992" i="1" s="1"/>
  <c r="T992" i="1" s="1"/>
  <c r="P779" i="1"/>
  <c r="R779" i="1" s="1"/>
  <c r="T779" i="1" s="1"/>
  <c r="P733" i="1"/>
  <c r="P177" i="1"/>
  <c r="R177" i="1" s="1"/>
  <c r="T177" i="1" s="1"/>
  <c r="P162" i="1"/>
  <c r="R162" i="1" s="1"/>
  <c r="T162" i="1" s="1"/>
  <c r="P62" i="1"/>
  <c r="P965" i="1"/>
  <c r="R965" i="1" s="1"/>
  <c r="T965" i="1" s="1"/>
  <c r="P994" i="1"/>
  <c r="R994" i="1" s="1"/>
  <c r="T994" i="1" s="1"/>
  <c r="P594" i="1"/>
  <c r="R594" i="1" s="1"/>
  <c r="T594" i="1" s="1"/>
  <c r="P217" i="1"/>
  <c r="R217" i="1" s="1"/>
  <c r="T217" i="1" s="1"/>
  <c r="P538" i="1"/>
  <c r="R538" i="1" s="1"/>
  <c r="T538" i="1" s="1"/>
  <c r="AB20" i="1"/>
  <c r="P104" i="1"/>
  <c r="R104" i="1" s="1"/>
  <c r="T104" i="1" s="1"/>
  <c r="P407" i="1"/>
  <c r="R407" i="1" s="1"/>
  <c r="T407" i="1" s="1"/>
  <c r="P577" i="1"/>
  <c r="P487" i="1"/>
  <c r="R487" i="1" s="1"/>
  <c r="T487" i="1" s="1"/>
  <c r="P188" i="1"/>
  <c r="R188" i="1" s="1"/>
  <c r="T188" i="1" s="1"/>
  <c r="P31" i="1"/>
  <c r="R31" i="1" s="1"/>
  <c r="P347" i="1"/>
  <c r="R347" i="1" s="1"/>
  <c r="T347" i="1" s="1"/>
  <c r="P49" i="1"/>
  <c r="R49" i="1" s="1"/>
  <c r="P23" i="1"/>
  <c r="R23" i="1" s="1"/>
  <c r="P418" i="1"/>
  <c r="R418" i="1" s="1"/>
  <c r="T418" i="1" s="1"/>
  <c r="P184" i="1"/>
  <c r="P32" i="1"/>
  <c r="R32" i="1" s="1"/>
  <c r="P420" i="1"/>
  <c r="R420" i="1" s="1"/>
  <c r="T420" i="1" s="1"/>
  <c r="P580" i="1"/>
  <c r="R580" i="1" s="1"/>
  <c r="T580" i="1" s="1"/>
  <c r="P107" i="1"/>
  <c r="R107" i="1" s="1"/>
  <c r="T107" i="1" s="1"/>
  <c r="P463" i="1"/>
  <c r="R463" i="1" s="1"/>
  <c r="T463" i="1" s="1"/>
  <c r="P318" i="1"/>
  <c r="R318" i="1" s="1"/>
  <c r="T318" i="1" s="1"/>
  <c r="P57" i="1"/>
  <c r="R57" i="1" s="1"/>
  <c r="T57" i="1" s="1"/>
  <c r="P257" i="1"/>
  <c r="R257" i="1" s="1"/>
  <c r="T257" i="1" s="1"/>
  <c r="P289" i="1"/>
  <c r="R289" i="1" s="1"/>
  <c r="T289" i="1" s="1"/>
  <c r="P109" i="1"/>
  <c r="R109" i="1" s="1"/>
  <c r="T109" i="1" s="1"/>
  <c r="P540" i="1"/>
  <c r="P969" i="1"/>
  <c r="R969" i="1" s="1"/>
  <c r="T969" i="1" s="1"/>
  <c r="P982" i="1"/>
  <c r="R982" i="1" s="1"/>
  <c r="T982" i="1" s="1"/>
  <c r="P746" i="1"/>
  <c r="R746" i="1" s="1"/>
  <c r="T746" i="1" s="1"/>
  <c r="P611" i="1"/>
  <c r="P949" i="1"/>
  <c r="R949" i="1" s="1"/>
  <c r="T949" i="1" s="1"/>
  <c r="P77" i="1"/>
  <c r="R77" i="1" s="1"/>
  <c r="T77" i="1" s="1"/>
  <c r="P955" i="1"/>
  <c r="R955" i="1" s="1"/>
  <c r="T955" i="1" s="1"/>
  <c r="P636" i="1"/>
  <c r="R636" i="1" s="1"/>
  <c r="T636" i="1" s="1"/>
  <c r="P264" i="1"/>
  <c r="R264" i="1" s="1"/>
  <c r="T264" i="1" s="1"/>
  <c r="P171" i="1"/>
  <c r="R171" i="1" s="1"/>
  <c r="T171" i="1" s="1"/>
  <c r="P410" i="1"/>
  <c r="R410" i="1" s="1"/>
  <c r="T410" i="1" s="1"/>
  <c r="P70" i="1"/>
  <c r="P138" i="1"/>
  <c r="R138" i="1" s="1"/>
  <c r="T138" i="1" s="1"/>
  <c r="P650" i="1"/>
  <c r="R650" i="1" s="1"/>
  <c r="T650" i="1" s="1"/>
  <c r="P186" i="1"/>
  <c r="R186" i="1" s="1"/>
  <c r="T186" i="1" s="1"/>
  <c r="P174" i="1"/>
  <c r="R174" i="1" s="1"/>
  <c r="T174" i="1" s="1"/>
  <c r="P176" i="1"/>
  <c r="R176" i="1" s="1"/>
  <c r="T176" i="1" s="1"/>
  <c r="P879" i="1"/>
  <c r="R879" i="1" s="1"/>
  <c r="T879" i="1" s="1"/>
  <c r="AB9" i="1"/>
  <c r="P132" i="1"/>
  <c r="R132" i="1" s="1"/>
  <c r="T132" i="1" s="1"/>
  <c r="P564" i="1"/>
  <c r="R564" i="1" s="1"/>
  <c r="T564" i="1" s="1"/>
  <c r="P688" i="1"/>
  <c r="R688" i="1" s="1"/>
  <c r="T688" i="1" s="1"/>
  <c r="P150" i="1"/>
  <c r="R150" i="1" s="1"/>
  <c r="T150" i="1" s="1"/>
  <c r="P968" i="1"/>
  <c r="P687" i="1"/>
  <c r="R687" i="1" s="1"/>
  <c r="T687" i="1" s="1"/>
  <c r="P613" i="1"/>
  <c r="P895" i="1"/>
  <c r="R895" i="1" s="1"/>
  <c r="T895" i="1" s="1"/>
  <c r="P986" i="1"/>
  <c r="R986" i="1" s="1"/>
  <c r="T986" i="1" s="1"/>
  <c r="P765" i="1"/>
  <c r="R765" i="1" s="1"/>
  <c r="T765" i="1" s="1"/>
  <c r="P482" i="1"/>
  <c r="R482" i="1" s="1"/>
  <c r="T482" i="1" s="1"/>
  <c r="P321" i="1"/>
  <c r="R321" i="1" s="1"/>
  <c r="T321" i="1" s="1"/>
  <c r="P47" i="1"/>
  <c r="R47" i="1" s="1"/>
  <c r="P209" i="1"/>
  <c r="R209" i="1" s="1"/>
  <c r="T209" i="1" s="1"/>
  <c r="P218" i="1"/>
  <c r="R218" i="1" s="1"/>
  <c r="T218" i="1" s="1"/>
  <c r="P523" i="1"/>
  <c r="R523" i="1" s="1"/>
  <c r="T523" i="1" s="1"/>
  <c r="P225" i="1"/>
  <c r="R225" i="1" s="1"/>
  <c r="T225" i="1" s="1"/>
  <c r="AB16" i="1"/>
  <c r="P554" i="1"/>
  <c r="R554" i="1" s="1"/>
  <c r="T554" i="1" s="1"/>
  <c r="P226" i="1"/>
  <c r="R226" i="1" s="1"/>
  <c r="T226" i="1" s="1"/>
  <c r="P313" i="1"/>
  <c r="R313" i="1" s="1"/>
  <c r="T313" i="1" s="1"/>
  <c r="P535" i="1"/>
  <c r="P163" i="1"/>
  <c r="R163" i="1" s="1"/>
  <c r="T163" i="1" s="1"/>
  <c r="AB11" i="1"/>
  <c r="P298" i="1"/>
  <c r="R298" i="1" s="1"/>
  <c r="T298" i="1" s="1"/>
  <c r="P304" i="1"/>
  <c r="R304" i="1" s="1"/>
  <c r="T304" i="1" s="1"/>
  <c r="P249" i="1"/>
  <c r="P427" i="1"/>
  <c r="R427" i="1" s="1"/>
  <c r="T427" i="1" s="1"/>
  <c r="P175" i="1"/>
  <c r="R175" i="1" s="1"/>
  <c r="T175" i="1" s="1"/>
  <c r="P284" i="1"/>
  <c r="P54" i="1"/>
  <c r="R54" i="1" s="1"/>
  <c r="T54" i="1" s="1"/>
  <c r="P202" i="1"/>
  <c r="R202" i="1" s="1"/>
  <c r="T202" i="1" s="1"/>
  <c r="P516" i="1"/>
  <c r="P391" i="1"/>
  <c r="R391" i="1" s="1"/>
  <c r="T391" i="1" s="1"/>
  <c r="P578" i="1"/>
  <c r="P126" i="1"/>
  <c r="R126" i="1" s="1"/>
  <c r="T126" i="1" s="1"/>
  <c r="P471" i="1"/>
  <c r="P422" i="1"/>
  <c r="R422" i="1" s="1"/>
  <c r="T422" i="1" s="1"/>
  <c r="P892" i="1"/>
  <c r="R892" i="1" s="1"/>
  <c r="T892" i="1" s="1"/>
  <c r="P890" i="1"/>
  <c r="R890" i="1" s="1"/>
  <c r="T890" i="1" s="1"/>
  <c r="P628" i="1"/>
  <c r="P39" i="1"/>
  <c r="R39" i="1" s="1"/>
  <c r="T39" i="1" s="1"/>
  <c r="P898" i="1"/>
  <c r="R898" i="1" s="1"/>
  <c r="T898" i="1" s="1"/>
  <c r="P307" i="1"/>
  <c r="R307" i="1" s="1"/>
  <c r="T307" i="1" s="1"/>
  <c r="P683" i="1"/>
  <c r="R683" i="1" s="1"/>
  <c r="T683" i="1" s="1"/>
  <c r="P106" i="1"/>
  <c r="R106" i="1" s="1"/>
  <c r="T106" i="1" s="1"/>
  <c r="P269" i="1"/>
  <c r="R269" i="1" s="1"/>
  <c r="T269" i="1" s="1"/>
  <c r="P485" i="1"/>
  <c r="R485" i="1" s="1"/>
  <c r="T485" i="1" s="1"/>
  <c r="P355" i="1"/>
  <c r="R355" i="1" s="1"/>
  <c r="T355" i="1" s="1"/>
  <c r="P274" i="1"/>
  <c r="R274" i="1" s="1"/>
  <c r="T274" i="1" s="1"/>
  <c r="P599" i="1"/>
  <c r="P854" i="1"/>
  <c r="R854" i="1" s="1"/>
  <c r="T854" i="1" s="1"/>
  <c r="P252" i="1"/>
  <c r="R252" i="1" s="1"/>
  <c r="T252" i="1" s="1"/>
  <c r="P914" i="1"/>
  <c r="R914" i="1" s="1"/>
  <c r="T914" i="1" s="1"/>
  <c r="P185" i="1"/>
  <c r="R185" i="1" s="1"/>
  <c r="T185" i="1" s="1"/>
  <c r="P489" i="1"/>
  <c r="R489" i="1" s="1"/>
  <c r="T489" i="1" s="1"/>
  <c r="P870" i="1"/>
  <c r="P610" i="1"/>
  <c r="P235" i="1"/>
  <c r="R235" i="1" s="1"/>
  <c r="T235" i="1" s="1"/>
  <c r="P739" i="1"/>
  <c r="R739" i="1" s="1"/>
  <c r="T739" i="1" s="1"/>
  <c r="P667" i="1"/>
  <c r="R667" i="1" s="1"/>
  <c r="T667" i="1" s="1"/>
  <c r="P139" i="1"/>
  <c r="R139" i="1" s="1"/>
  <c r="T139" i="1" s="1"/>
  <c r="P275" i="1"/>
  <c r="R275" i="1" s="1"/>
  <c r="T275" i="1" s="1"/>
  <c r="P885" i="1"/>
  <c r="R885" i="1" s="1"/>
  <c r="T885" i="1" s="1"/>
  <c r="AB10" i="1"/>
  <c r="P349" i="1"/>
  <c r="R349" i="1" s="1"/>
  <c r="T349" i="1" s="1"/>
  <c r="P703" i="1"/>
  <c r="P903" i="1"/>
  <c r="R903" i="1" s="1"/>
  <c r="T903" i="1" s="1"/>
  <c r="P672" i="1"/>
  <c r="R672" i="1" s="1"/>
  <c r="T672" i="1" s="1"/>
  <c r="P977" i="1"/>
  <c r="R977" i="1" s="1"/>
  <c r="T977" i="1" s="1"/>
  <c r="P527" i="1"/>
  <c r="R527" i="1" s="1"/>
  <c r="T527" i="1" s="1"/>
  <c r="P450" i="1"/>
  <c r="R450" i="1" s="1"/>
  <c r="T450" i="1" s="1"/>
  <c r="P25" i="1"/>
  <c r="R25" i="1" s="1"/>
  <c r="P476" i="1"/>
  <c r="R476" i="1" s="1"/>
  <c r="T476" i="1" s="1"/>
  <c r="P151" i="1"/>
  <c r="R151" i="1" s="1"/>
  <c r="T151" i="1" s="1"/>
  <c r="AB3" i="1"/>
  <c r="P334" i="1"/>
  <c r="R334" i="1" s="1"/>
  <c r="T334" i="1" s="1"/>
  <c r="P495" i="1"/>
  <c r="R495" i="1" s="1"/>
  <c r="T495" i="1" s="1"/>
  <c r="P181" i="1"/>
  <c r="R181" i="1" s="1"/>
  <c r="T181" i="1" s="1"/>
  <c r="P550" i="1"/>
  <c r="R550" i="1" s="1"/>
  <c r="T550" i="1" s="1"/>
  <c r="P196" i="1"/>
  <c r="R196" i="1" s="1"/>
  <c r="T196" i="1" s="1"/>
  <c r="P168" i="1"/>
  <c r="R168" i="1" s="1"/>
  <c r="T168" i="1" s="1"/>
  <c r="P311" i="1"/>
  <c r="R311" i="1" s="1"/>
  <c r="T311" i="1" s="1"/>
  <c r="P562" i="1"/>
  <c r="R562" i="1" s="1"/>
  <c r="T562" i="1" s="1"/>
  <c r="P245" i="1"/>
  <c r="R245" i="1" s="1"/>
  <c r="T245" i="1" s="1"/>
  <c r="P404" i="1"/>
  <c r="R404" i="1" s="1"/>
  <c r="T404" i="1" s="1"/>
  <c r="P97" i="1"/>
  <c r="R97" i="1" s="1"/>
  <c r="T97" i="1" s="1"/>
  <c r="P65" i="1"/>
  <c r="P521" i="1"/>
  <c r="R521" i="1" s="1"/>
  <c r="T521" i="1" s="1"/>
  <c r="P191" i="1"/>
  <c r="R191" i="1" s="1"/>
  <c r="T191" i="1" s="1"/>
  <c r="P796" i="1"/>
  <c r="R796" i="1" s="1"/>
  <c r="T796" i="1" s="1"/>
  <c r="P918" i="1"/>
  <c r="R918" i="1" s="1"/>
  <c r="T918" i="1" s="1"/>
  <c r="P692" i="1"/>
  <c r="R692" i="1" s="1"/>
  <c r="T692" i="1" s="1"/>
  <c r="P75" i="1"/>
  <c r="P205" i="1"/>
  <c r="R205" i="1" s="1"/>
  <c r="T205" i="1" s="1"/>
  <c r="P794" i="1"/>
  <c r="R794" i="1" s="1"/>
  <c r="T794" i="1" s="1"/>
  <c r="P742" i="1"/>
  <c r="R742" i="1" s="1"/>
  <c r="T742" i="1" s="1"/>
  <c r="P831" i="1"/>
  <c r="R831" i="1" s="1"/>
  <c r="T831" i="1" s="1"/>
  <c r="P725" i="1"/>
  <c r="R725" i="1" s="1"/>
  <c r="T725" i="1" s="1"/>
  <c r="P560" i="1"/>
  <c r="P301" i="1"/>
  <c r="R301" i="1" s="1"/>
  <c r="T301" i="1" s="1"/>
  <c r="P123" i="1"/>
  <c r="R123" i="1" s="1"/>
  <c r="T123" i="1" s="1"/>
  <c r="P984" i="1"/>
  <c r="R984" i="1" s="1"/>
  <c r="T984" i="1" s="1"/>
  <c r="P161" i="1"/>
  <c r="R161" i="1" s="1"/>
  <c r="T161" i="1" s="1"/>
  <c r="P373" i="1"/>
  <c r="R373" i="1" s="1"/>
  <c r="T373" i="1" s="1"/>
  <c r="P988" i="1"/>
  <c r="P668" i="1"/>
  <c r="P461" i="1"/>
  <c r="R461" i="1" s="1"/>
  <c r="T461" i="1" s="1"/>
  <c r="P327" i="1"/>
  <c r="R327" i="1" s="1"/>
  <c r="T327" i="1" s="1"/>
  <c r="P280" i="1"/>
  <c r="R280" i="1" s="1"/>
  <c r="T280" i="1" s="1"/>
  <c r="P392" i="1"/>
  <c r="R392" i="1" s="1"/>
  <c r="T392" i="1" s="1"/>
  <c r="P847" i="1"/>
  <c r="R847" i="1" s="1"/>
  <c r="T847" i="1" s="1"/>
  <c r="P906" i="1"/>
  <c r="R906" i="1" s="1"/>
  <c r="T906" i="1" s="1"/>
  <c r="P713" i="1"/>
  <c r="P166" i="1"/>
  <c r="R166" i="1" s="1"/>
  <c r="T166" i="1" s="1"/>
  <c r="P976" i="1"/>
  <c r="R976" i="1" s="1"/>
  <c r="T976" i="1" s="1"/>
  <c r="P634" i="1"/>
  <c r="P452" i="1"/>
  <c r="R452" i="1" s="1"/>
  <c r="T452" i="1" s="1"/>
  <c r="P172" i="1"/>
  <c r="R172" i="1" s="1"/>
  <c r="T172" i="1" s="1"/>
  <c r="P453" i="1"/>
  <c r="P114" i="1"/>
  <c r="P164" i="1"/>
  <c r="R164" i="1" s="1"/>
  <c r="T164" i="1" s="1"/>
  <c r="P308" i="1"/>
  <c r="R308" i="1" s="1"/>
  <c r="T308" i="1" s="1"/>
  <c r="P369" i="1"/>
  <c r="R369" i="1" s="1"/>
  <c r="T369" i="1" s="1"/>
  <c r="P179" i="1"/>
  <c r="R179" i="1" s="1"/>
  <c r="T179" i="1" s="1"/>
  <c r="P42" i="1"/>
  <c r="R42" i="1" s="1"/>
  <c r="P722" i="1"/>
  <c r="P346" i="1"/>
  <c r="R346" i="1" s="1"/>
  <c r="T346" i="1" s="1"/>
  <c r="P448" i="1"/>
  <c r="R448" i="1" s="1"/>
  <c r="T448" i="1" s="1"/>
  <c r="P491" i="1"/>
  <c r="R491" i="1" s="1"/>
  <c r="T491" i="1" s="1"/>
  <c r="P232" i="1"/>
  <c r="R232" i="1" s="1"/>
  <c r="T232" i="1" s="1"/>
  <c r="P222" i="1"/>
  <c r="R222" i="1" s="1"/>
  <c r="T222" i="1" s="1"/>
  <c r="P117" i="1"/>
  <c r="R117" i="1" s="1"/>
  <c r="T117" i="1" s="1"/>
  <c r="P544" i="1"/>
  <c r="R544" i="1" s="1"/>
  <c r="T544" i="1" s="1"/>
  <c r="AB18" i="1"/>
  <c r="P493" i="1"/>
  <c r="R493" i="1" s="1"/>
  <c r="T493" i="1" s="1"/>
  <c r="P206" i="1"/>
  <c r="R206" i="1" s="1"/>
  <c r="T206" i="1" s="1"/>
  <c r="P229" i="1"/>
  <c r="R229" i="1" s="1"/>
  <c r="T229" i="1" s="1"/>
  <c r="P531" i="1"/>
  <c r="R531" i="1" s="1"/>
  <c r="T531" i="1" s="1"/>
  <c r="P584" i="1"/>
  <c r="R584" i="1" s="1"/>
  <c r="T584" i="1" s="1"/>
  <c r="P326" i="1"/>
  <c r="R326" i="1" s="1"/>
  <c r="T326" i="1" s="1"/>
  <c r="P400" i="1"/>
  <c r="R400" i="1" s="1"/>
  <c r="T400" i="1" s="1"/>
  <c r="V721" i="1"/>
  <c r="V664" i="1"/>
  <c r="X664" i="1" s="1"/>
  <c r="R897" i="1"/>
  <c r="T897" i="1" s="1"/>
  <c r="R981" i="1"/>
  <c r="T981" i="1" s="1"/>
  <c r="V936" i="1"/>
  <c r="X936" i="1" s="1"/>
  <c r="R747" i="1"/>
  <c r="T747" i="1" s="1"/>
  <c r="V990" i="1"/>
  <c r="X990" i="1" s="1"/>
  <c r="X973" i="1"/>
  <c r="R302" i="1"/>
  <c r="T302" i="1" s="1"/>
  <c r="R633" i="1"/>
  <c r="T633" i="1" s="1"/>
  <c r="R800" i="1"/>
  <c r="T800" i="1" s="1"/>
  <c r="K990" i="1"/>
  <c r="R958" i="1"/>
  <c r="T958" i="1" s="1"/>
  <c r="G921" i="1"/>
  <c r="I921" i="1" s="1"/>
  <c r="R533" i="1"/>
  <c r="T533" i="1" s="1"/>
  <c r="G345" i="1"/>
  <c r="R345" i="1" s="1"/>
  <c r="T345" i="1" s="1"/>
  <c r="V510" i="1"/>
  <c r="X510" i="1" s="1"/>
  <c r="P110" i="1"/>
  <c r="R110" i="1" s="1"/>
  <c r="T110" i="1" s="1"/>
  <c r="R296" i="1"/>
  <c r="T296" i="1" s="1"/>
  <c r="X721" i="1"/>
  <c r="R719" i="1"/>
  <c r="T719" i="1" s="1"/>
  <c r="R917" i="1"/>
  <c r="T917" i="1" s="1"/>
  <c r="V286" i="1"/>
  <c r="X286" i="1" s="1"/>
  <c r="W962" i="1"/>
  <c r="P893" i="1"/>
  <c r="K972" i="1"/>
  <c r="G893" i="1"/>
  <c r="K893" i="1" s="1"/>
  <c r="E474" i="12"/>
  <c r="F698" i="1"/>
  <c r="F666" i="1"/>
  <c r="E454" i="12"/>
  <c r="G638" i="1"/>
  <c r="I638" i="1" s="1"/>
  <c r="P638" i="1"/>
  <c r="F697" i="1"/>
  <c r="E688" i="12"/>
  <c r="P704" i="1"/>
  <c r="E460" i="12"/>
  <c r="F676" i="1"/>
  <c r="E702" i="12"/>
  <c r="F758" i="1"/>
  <c r="F659" i="1"/>
  <c r="P659" i="1" s="1"/>
  <c r="E448" i="12"/>
  <c r="G627" i="1"/>
  <c r="W627" i="1"/>
  <c r="P627" i="1"/>
  <c r="W603" i="1"/>
  <c r="G603" i="1"/>
  <c r="K872" i="1"/>
  <c r="P868" i="1"/>
  <c r="R868" i="1" s="1"/>
  <c r="T868" i="1" s="1"/>
  <c r="E794" i="12"/>
  <c r="F857" i="1"/>
  <c r="G946" i="1"/>
  <c r="W946" i="1"/>
  <c r="P946" i="1"/>
  <c r="R946" i="1" s="1"/>
  <c r="T946" i="1" s="1"/>
  <c r="E730" i="12"/>
  <c r="F790" i="1"/>
  <c r="G862" i="1"/>
  <c r="I862" i="1" s="1"/>
  <c r="F882" i="1"/>
  <c r="E815" i="12"/>
  <c r="G902" i="1"/>
  <c r="W902" i="1"/>
  <c r="P902" i="1"/>
  <c r="F943" i="1"/>
  <c r="E855" i="12"/>
  <c r="G963" i="1"/>
  <c r="W963" i="1"/>
  <c r="F899" i="1"/>
  <c r="E832" i="12"/>
  <c r="F932" i="1"/>
  <c r="E851" i="12"/>
  <c r="G980" i="1"/>
  <c r="J980" i="1" s="1"/>
  <c r="P980" i="1"/>
  <c r="G693" i="1"/>
  <c r="I693" i="1" s="1"/>
  <c r="P693" i="1"/>
  <c r="P662" i="1"/>
  <c r="W657" i="1"/>
  <c r="G657" i="1"/>
  <c r="W730" i="1"/>
  <c r="G730" i="1"/>
  <c r="F844" i="1"/>
  <c r="E781" i="12"/>
  <c r="E861" i="12"/>
  <c r="F950" i="1"/>
  <c r="P998" i="1"/>
  <c r="F785" i="1"/>
  <c r="E726" i="12"/>
  <c r="F813" i="1"/>
  <c r="E753" i="12"/>
  <c r="F837" i="1"/>
  <c r="E775" i="12"/>
  <c r="E846" i="12"/>
  <c r="F926" i="1"/>
  <c r="E767" i="12"/>
  <c r="F827" i="1"/>
  <c r="F851" i="1"/>
  <c r="P851" i="1" s="1"/>
  <c r="E788" i="12"/>
  <c r="F658" i="1"/>
  <c r="E447" i="12"/>
  <c r="P661" i="1"/>
  <c r="R661" i="1" s="1"/>
  <c r="T661" i="1" s="1"/>
  <c r="F755" i="1"/>
  <c r="E511" i="12"/>
  <c r="F651" i="1"/>
  <c r="E441" i="12"/>
  <c r="P380" i="1"/>
  <c r="G380" i="1"/>
  <c r="V956" i="1"/>
  <c r="W591" i="1"/>
  <c r="G591" i="1"/>
  <c r="E849" i="12"/>
  <c r="F930" i="1"/>
  <c r="F593" i="1"/>
  <c r="E409" i="12"/>
  <c r="E508" i="12"/>
  <c r="F751" i="1"/>
  <c r="P751" i="1" s="1"/>
  <c r="F690" i="1"/>
  <c r="W828" i="1"/>
  <c r="G828" i="1"/>
  <c r="E525" i="12"/>
  <c r="F905" i="1"/>
  <c r="V505" i="1"/>
  <c r="X505" i="1" s="1"/>
  <c r="W709" i="1"/>
  <c r="G709" i="1"/>
  <c r="W972" i="1"/>
  <c r="P972" i="1"/>
  <c r="V972" i="1" s="1"/>
  <c r="P649" i="1"/>
  <c r="R649" i="1" s="1"/>
  <c r="T649" i="1" s="1"/>
  <c r="G662" i="1"/>
  <c r="K662" i="1" s="1"/>
  <c r="P707" i="1"/>
  <c r="R707" i="1" s="1"/>
  <c r="T707" i="1" s="1"/>
  <c r="G718" i="1"/>
  <c r="W678" i="1"/>
  <c r="G678" i="1"/>
  <c r="F780" i="1"/>
  <c r="E721" i="12"/>
  <c r="G997" i="1"/>
  <c r="J997" i="1" s="1"/>
  <c r="P997" i="1"/>
  <c r="E489" i="12"/>
  <c r="F726" i="1"/>
  <c r="G724" i="1"/>
  <c r="W724" i="1"/>
  <c r="E535" i="12"/>
  <c r="F925" i="1"/>
  <c r="F878" i="1"/>
  <c r="E811" i="12"/>
  <c r="G871" i="1"/>
  <c r="F254" i="1"/>
  <c r="E612" i="12"/>
  <c r="E602" i="12"/>
  <c r="F201" i="1"/>
  <c r="F50" i="1"/>
  <c r="E584" i="12"/>
  <c r="E326" i="12"/>
  <c r="F481" i="1"/>
  <c r="F459" i="1"/>
  <c r="E308" i="12"/>
  <c r="E295" i="12"/>
  <c r="F445" i="1"/>
  <c r="F406" i="1"/>
  <c r="E260" i="12"/>
  <c r="E188" i="12"/>
  <c r="F294" i="1"/>
  <c r="E144" i="12"/>
  <c r="F227" i="1"/>
  <c r="E136" i="12"/>
  <c r="F215" i="1"/>
  <c r="E88" i="12"/>
  <c r="F155" i="1"/>
  <c r="F147" i="1"/>
  <c r="E80" i="12"/>
  <c r="F265" i="1"/>
  <c r="E621" i="12"/>
  <c r="E613" i="12"/>
  <c r="F255" i="1"/>
  <c r="E603" i="12"/>
  <c r="F203" i="1"/>
  <c r="F40" i="1"/>
  <c r="E576" i="12"/>
  <c r="F556" i="1"/>
  <c r="E380" i="12"/>
  <c r="F397" i="1"/>
  <c r="E252" i="12"/>
  <c r="E233" i="12"/>
  <c r="F375" i="1"/>
  <c r="E231" i="12"/>
  <c r="F366" i="1"/>
  <c r="F180" i="1"/>
  <c r="E108" i="12"/>
  <c r="F167" i="1"/>
  <c r="E100" i="12"/>
  <c r="F809" i="1"/>
  <c r="F934" i="1"/>
  <c r="F850" i="1"/>
  <c r="E643" i="12"/>
  <c r="F323" i="1"/>
  <c r="E633" i="12"/>
  <c r="F299" i="1"/>
  <c r="E587" i="12"/>
  <c r="F53" i="1"/>
  <c r="F408" i="1"/>
  <c r="E262" i="12"/>
  <c r="F376" i="1"/>
  <c r="P376" i="1" s="1"/>
  <c r="E234" i="12"/>
  <c r="E232" i="12"/>
  <c r="F372" i="1"/>
  <c r="F256" i="1"/>
  <c r="E169" i="12"/>
  <c r="E159" i="12"/>
  <c r="F243" i="1"/>
  <c r="E46" i="12"/>
  <c r="F113" i="1"/>
  <c r="E615" i="12"/>
  <c r="F258" i="1"/>
  <c r="F56" i="1"/>
  <c r="E588" i="12"/>
  <c r="E391" i="12"/>
  <c r="F567" i="1"/>
  <c r="F474" i="1"/>
  <c r="E320" i="12"/>
  <c r="E263" i="12"/>
  <c r="F409" i="1"/>
  <c r="F336" i="1"/>
  <c r="E214" i="12"/>
  <c r="F193" i="1"/>
  <c r="E121" i="12"/>
  <c r="E848" i="12"/>
  <c r="E439" i="12"/>
  <c r="E718" i="12"/>
  <c r="P951" i="1"/>
  <c r="R951" i="1" s="1"/>
  <c r="T951" i="1" s="1"/>
  <c r="F52" i="1"/>
  <c r="E657" i="12"/>
  <c r="F360" i="1"/>
  <c r="E390" i="12"/>
  <c r="F566" i="1"/>
  <c r="F267" i="1"/>
  <c r="E171" i="12"/>
  <c r="E701" i="12"/>
  <c r="G635" i="1"/>
  <c r="J635" i="1" s="1"/>
  <c r="W635" i="1"/>
  <c r="W249" i="1"/>
  <c r="F586" i="1"/>
  <c r="E402" i="12"/>
  <c r="F574" i="1"/>
  <c r="E394" i="12"/>
  <c r="E283" i="12"/>
  <c r="F433" i="1"/>
  <c r="E265" i="12"/>
  <c r="F415" i="1"/>
  <c r="F402" i="1"/>
  <c r="E256" i="12"/>
  <c r="F339" i="1"/>
  <c r="E216" i="12"/>
  <c r="E184" i="12"/>
  <c r="F290" i="1"/>
  <c r="F195" i="1"/>
  <c r="E123" i="12"/>
  <c r="E797" i="12"/>
  <c r="E444" i="12"/>
  <c r="F670" i="1"/>
  <c r="E458" i="12"/>
  <c r="F295" i="1"/>
  <c r="F377" i="1"/>
  <c r="E668" i="12"/>
  <c r="F198" i="1"/>
  <c r="E600" i="12"/>
  <c r="E324" i="12"/>
  <c r="F479" i="1"/>
  <c r="F403" i="1"/>
  <c r="E257" i="12"/>
  <c r="F379" i="1"/>
  <c r="E236" i="12"/>
  <c r="E134" i="12"/>
  <c r="F212" i="1"/>
  <c r="E79" i="12"/>
  <c r="F146" i="1"/>
  <c r="E631" i="12"/>
  <c r="W624" i="1"/>
  <c r="G624" i="1"/>
  <c r="G623" i="1"/>
  <c r="W623" i="1"/>
  <c r="P623" i="1"/>
  <c r="V633" i="1"/>
  <c r="X633" i="1" s="1"/>
  <c r="R96" i="1"/>
  <c r="T96" i="1" s="1"/>
  <c r="R721" i="1"/>
  <c r="T721" i="1" s="1"/>
  <c r="R602" i="1"/>
  <c r="T602" i="1" s="1"/>
  <c r="W681" i="1"/>
  <c r="K633" i="1"/>
  <c r="X602" i="1"/>
  <c r="R600" i="1"/>
  <c r="T600" i="1" s="1"/>
  <c r="R995" i="1"/>
  <c r="T995" i="1" s="1"/>
  <c r="F834" i="1"/>
  <c r="E773" i="12"/>
  <c r="F927" i="1"/>
  <c r="E847" i="12"/>
  <c r="G947" i="1"/>
  <c r="I947" i="1" s="1"/>
  <c r="P947" i="1"/>
  <c r="G967" i="1"/>
  <c r="J967" i="1" s="1"/>
  <c r="P967" i="1"/>
  <c r="G727" i="1"/>
  <c r="I727" i="1" s="1"/>
  <c r="P727" i="1"/>
  <c r="E443" i="12"/>
  <c r="F654" i="1"/>
  <c r="V719" i="1"/>
  <c r="I345" i="1"/>
  <c r="I832" i="1"/>
  <c r="K774" i="1"/>
  <c r="V774" i="1"/>
  <c r="X774" i="1" s="1"/>
  <c r="G701" i="1"/>
  <c r="P701" i="1"/>
  <c r="E774" i="12"/>
  <c r="F836" i="1"/>
  <c r="P941" i="1"/>
  <c r="G941" i="1"/>
  <c r="J941" i="1" s="1"/>
  <c r="G985" i="1"/>
  <c r="K985" i="1" s="1"/>
  <c r="P985" i="1"/>
  <c r="G801" i="1"/>
  <c r="I801" i="1" s="1"/>
  <c r="P801" i="1"/>
  <c r="F938" i="1"/>
  <c r="E542" i="12"/>
  <c r="K719" i="1"/>
  <c r="G640" i="1"/>
  <c r="I640" i="1" s="1"/>
  <c r="P640" i="1"/>
  <c r="P88" i="1"/>
  <c r="W88" i="1"/>
  <c r="G88" i="1"/>
  <c r="W78" i="1"/>
  <c r="P78" i="1"/>
  <c r="G78" i="1"/>
  <c r="J78" i="1" s="1"/>
  <c r="R961" i="1"/>
  <c r="T961" i="1" s="1"/>
  <c r="R74" i="1"/>
  <c r="T74" i="1" s="1"/>
  <c r="R960" i="1"/>
  <c r="T960" i="1" s="1"/>
  <c r="R936" i="1"/>
  <c r="T936" i="1" s="1"/>
  <c r="P624" i="1"/>
  <c r="K907" i="1"/>
  <c r="P124" i="1"/>
  <c r="G124" i="1"/>
  <c r="I124" i="1" s="1"/>
  <c r="R928" i="1"/>
  <c r="T928" i="1" s="1"/>
  <c r="X542" i="1"/>
  <c r="X999" i="1"/>
  <c r="R335" i="1"/>
  <c r="T335" i="1" s="1"/>
  <c r="I649" i="1"/>
  <c r="F880" i="1"/>
  <c r="E813" i="12"/>
  <c r="F773" i="1"/>
  <c r="E513" i="12"/>
  <c r="F817" i="1"/>
  <c r="E757" i="12"/>
  <c r="F841" i="1"/>
  <c r="E518" i="12"/>
  <c r="E519" i="12"/>
  <c r="F861" i="1"/>
  <c r="E865" i="12"/>
  <c r="F954" i="1"/>
  <c r="G978" i="1"/>
  <c r="J978" i="1" s="1"/>
  <c r="P978" i="1"/>
  <c r="R978" i="1" s="1"/>
  <c r="T978" i="1" s="1"/>
  <c r="G613" i="1"/>
  <c r="W613" i="1"/>
  <c r="G101" i="1"/>
  <c r="I101" i="1" s="1"/>
  <c r="P101" i="1"/>
  <c r="F497" i="1"/>
  <c r="E342" i="12"/>
  <c r="G467" i="1"/>
  <c r="I467" i="1" s="1"/>
  <c r="P467" i="1"/>
  <c r="R467" i="1" s="1"/>
  <c r="T467" i="1" s="1"/>
  <c r="E541" i="12"/>
  <c r="F937" i="1"/>
  <c r="G919" i="1"/>
  <c r="W919" i="1"/>
  <c r="W710" i="1"/>
  <c r="G710" i="1"/>
  <c r="W634" i="1"/>
  <c r="G634" i="1"/>
  <c r="F685" i="1"/>
  <c r="E681" i="12"/>
  <c r="G751" i="1"/>
  <c r="W751" i="1"/>
  <c r="G704" i="1"/>
  <c r="W704" i="1"/>
  <c r="F608" i="1"/>
  <c r="E418" i="12"/>
  <c r="G711" i="1"/>
  <c r="P711" i="1"/>
  <c r="W587" i="1"/>
  <c r="G587" i="1"/>
  <c r="F561" i="1"/>
  <c r="E385" i="12"/>
  <c r="F530" i="1"/>
  <c r="E357" i="12"/>
  <c r="R100" i="1"/>
  <c r="T100" i="1" s="1"/>
  <c r="F816" i="1"/>
  <c r="E756" i="12"/>
  <c r="F916" i="1"/>
  <c r="E839" i="12"/>
  <c r="G989" i="1"/>
  <c r="K989" i="1" s="1"/>
  <c r="W989" i="1"/>
  <c r="F875" i="1"/>
  <c r="E808" i="12"/>
  <c r="W629" i="1"/>
  <c r="G629" i="1"/>
  <c r="F767" i="1"/>
  <c r="E710" i="12"/>
  <c r="W703" i="1"/>
  <c r="G703" i="1"/>
  <c r="W506" i="1"/>
  <c r="P506" i="1"/>
  <c r="G506" i="1"/>
  <c r="G500" i="1"/>
  <c r="W500" i="1"/>
  <c r="G589" i="1"/>
  <c r="R589" i="1" s="1"/>
  <c r="T589" i="1" s="1"/>
  <c r="W589" i="1"/>
  <c r="F910" i="1"/>
  <c r="E529" i="12"/>
  <c r="P991" i="1"/>
  <c r="G991" i="1"/>
  <c r="K991" i="1" s="1"/>
  <c r="F948" i="1"/>
  <c r="E859" i="12"/>
  <c r="W702" i="1"/>
  <c r="P702" i="1"/>
  <c r="G702" i="1"/>
  <c r="F674" i="1"/>
  <c r="E680" i="12"/>
  <c r="F748" i="1"/>
  <c r="E697" i="12"/>
  <c r="G597" i="1"/>
  <c r="W597" i="1"/>
  <c r="E510" i="12"/>
  <c r="F754" i="1"/>
  <c r="F896" i="1"/>
  <c r="E829" i="12"/>
  <c r="F859" i="1"/>
  <c r="E796" i="12"/>
  <c r="G932" i="1"/>
  <c r="I932" i="1" s="1"/>
  <c r="P932" i="1"/>
  <c r="P952" i="1"/>
  <c r="E711" i="12"/>
  <c r="F768" i="1"/>
  <c r="G717" i="1"/>
  <c r="W717" i="1"/>
  <c r="P717" i="1"/>
  <c r="G615" i="1"/>
  <c r="W615" i="1"/>
  <c r="P731" i="1"/>
  <c r="G731" i="1"/>
  <c r="I731" i="1" s="1"/>
  <c r="F776" i="1"/>
  <c r="E717" i="12"/>
  <c r="G929" i="1"/>
  <c r="W929" i="1"/>
  <c r="F877" i="1"/>
  <c r="E810" i="12"/>
  <c r="F894" i="1"/>
  <c r="E827" i="12"/>
  <c r="F839" i="1"/>
  <c r="E777" i="12"/>
  <c r="P759" i="1"/>
  <c r="G759" i="1"/>
  <c r="I759" i="1" s="1"/>
  <c r="G738" i="1"/>
  <c r="P738" i="1"/>
  <c r="W738" i="1"/>
  <c r="G616" i="1"/>
  <c r="P616" i="1"/>
  <c r="W616" i="1"/>
  <c r="F691" i="1"/>
  <c r="E471" i="12"/>
  <c r="F957" i="1"/>
  <c r="E867" i="12"/>
  <c r="G998" i="1"/>
  <c r="K998" i="1" s="1"/>
  <c r="F911" i="1"/>
  <c r="E530" i="12"/>
  <c r="P694" i="1"/>
  <c r="G694" i="1"/>
  <c r="W694" i="1"/>
  <c r="W598" i="1"/>
  <c r="W665" i="1"/>
  <c r="G665" i="1"/>
  <c r="F641" i="1"/>
  <c r="E432" i="12"/>
  <c r="W632" i="1"/>
  <c r="G632" i="1"/>
  <c r="F770" i="1"/>
  <c r="E713" i="12"/>
  <c r="G631" i="1"/>
  <c r="W631" i="1"/>
  <c r="E778" i="12"/>
  <c r="E831" i="12"/>
  <c r="E850" i="12"/>
  <c r="F820" i="1"/>
  <c r="F884" i="1"/>
  <c r="F865" i="1"/>
  <c r="F838" i="1"/>
  <c r="W630" i="1"/>
  <c r="E377" i="12"/>
  <c r="F553" i="1"/>
  <c r="E351" i="12"/>
  <c r="F524" i="1"/>
  <c r="F498" i="1"/>
  <c r="E343" i="12"/>
  <c r="E335" i="12"/>
  <c r="F490" i="1"/>
  <c r="E352" i="12"/>
  <c r="F525" i="1"/>
  <c r="E748" i="12"/>
  <c r="E544" i="12"/>
  <c r="E379" i="12"/>
  <c r="F555" i="1"/>
  <c r="E353" i="12"/>
  <c r="F526" i="1"/>
  <c r="E345" i="12"/>
  <c r="F518" i="1"/>
  <c r="F492" i="1"/>
  <c r="E337" i="12"/>
  <c r="F788" i="1"/>
  <c r="F908" i="1"/>
  <c r="F135" i="1"/>
  <c r="E68" i="12"/>
  <c r="E347" i="12"/>
  <c r="F520" i="1"/>
  <c r="E339" i="12"/>
  <c r="F494" i="1"/>
  <c r="E69" i="12"/>
  <c r="F136" i="1"/>
  <c r="R810" i="1"/>
  <c r="T810" i="1" s="1"/>
  <c r="E383" i="12"/>
  <c r="F559" i="1"/>
  <c r="F137" i="1"/>
  <c r="E70" i="12"/>
  <c r="E349" i="12"/>
  <c r="F522" i="1"/>
  <c r="E341" i="12"/>
  <c r="F496" i="1"/>
  <c r="E639" i="12"/>
  <c r="E599" i="12"/>
  <c r="W295" i="1"/>
  <c r="E611" i="12"/>
  <c r="E567" i="12"/>
  <c r="E1177" i="1"/>
  <c r="F1177" i="1" s="1"/>
  <c r="G1177" i="1" s="1"/>
  <c r="E1122" i="1"/>
  <c r="F1122" i="1" s="1"/>
  <c r="W1122" i="1" s="1"/>
  <c r="E1007" i="1"/>
  <c r="F1007" i="1" s="1"/>
  <c r="P1007" i="1" s="1"/>
  <c r="E1011" i="1"/>
  <c r="F1011" i="1" s="1"/>
  <c r="P1011" i="1" s="1"/>
  <c r="E1015" i="1"/>
  <c r="F1015" i="1" s="1"/>
  <c r="P1015" i="1" s="1"/>
  <c r="E1019" i="1"/>
  <c r="F1019" i="1" s="1"/>
  <c r="P1019" i="1" s="1"/>
  <c r="E1023" i="1"/>
  <c r="F1023" i="1" s="1"/>
  <c r="P1023" i="1" s="1"/>
  <c r="E1027" i="1"/>
  <c r="F1027" i="1" s="1"/>
  <c r="P1027" i="1" s="1"/>
  <c r="E1031" i="1"/>
  <c r="F1031" i="1" s="1"/>
  <c r="P1031" i="1" s="1"/>
  <c r="E1035" i="1"/>
  <c r="F1035" i="1" s="1"/>
  <c r="P1035" i="1" s="1"/>
  <c r="E1039" i="1"/>
  <c r="F1039" i="1" s="1"/>
  <c r="P1039" i="1" s="1"/>
  <c r="E1043" i="1"/>
  <c r="F1043" i="1" s="1"/>
  <c r="G1043" i="1" s="1"/>
  <c r="E1047" i="1"/>
  <c r="F1047" i="1" s="1"/>
  <c r="P1047" i="1" s="1"/>
  <c r="E1051" i="1"/>
  <c r="F1051" i="1" s="1"/>
  <c r="P1051" i="1" s="1"/>
  <c r="E1055" i="1"/>
  <c r="F1055" i="1" s="1"/>
  <c r="P1055" i="1" s="1"/>
  <c r="E1059" i="1"/>
  <c r="F1059" i="1" s="1"/>
  <c r="P1059" i="1" s="1"/>
  <c r="E1063" i="1"/>
  <c r="F1063" i="1" s="1"/>
  <c r="P1063" i="1" s="1"/>
  <c r="E1067" i="1"/>
  <c r="F1067" i="1" s="1"/>
  <c r="P1067" i="1" s="1"/>
  <c r="E1071" i="1"/>
  <c r="F1071" i="1" s="1"/>
  <c r="P1071" i="1" s="1"/>
  <c r="E1075" i="1"/>
  <c r="F1075" i="1" s="1"/>
  <c r="P1075" i="1" s="1"/>
  <c r="E1079" i="1"/>
  <c r="F1079" i="1" s="1"/>
  <c r="P1079" i="1" s="1"/>
  <c r="E1083" i="1"/>
  <c r="F1083" i="1" s="1"/>
  <c r="P1083" i="1" s="1"/>
  <c r="E1087" i="1"/>
  <c r="F1087" i="1" s="1"/>
  <c r="P1087" i="1" s="1"/>
  <c r="E1091" i="1"/>
  <c r="F1091" i="1" s="1"/>
  <c r="P1091" i="1" s="1"/>
  <c r="E1095" i="1"/>
  <c r="F1095" i="1" s="1"/>
  <c r="P1095" i="1" s="1"/>
  <c r="E1099" i="1"/>
  <c r="F1099" i="1" s="1"/>
  <c r="P1099" i="1" s="1"/>
  <c r="E1103" i="1"/>
  <c r="F1103" i="1" s="1"/>
  <c r="P1103" i="1" s="1"/>
  <c r="E1107" i="1"/>
  <c r="F1107" i="1" s="1"/>
  <c r="P1107" i="1" s="1"/>
  <c r="E1111" i="1"/>
  <c r="F1111" i="1" s="1"/>
  <c r="P1111" i="1" s="1"/>
  <c r="E1117" i="1"/>
  <c r="F1117" i="1" s="1"/>
  <c r="P1117" i="1" s="1"/>
  <c r="E1125" i="1"/>
  <c r="F1125" i="1" s="1"/>
  <c r="P1125" i="1" s="1"/>
  <c r="E1129" i="1"/>
  <c r="F1129" i="1" s="1"/>
  <c r="P1129" i="1" s="1"/>
  <c r="E1132" i="1"/>
  <c r="F1132" i="1" s="1"/>
  <c r="P1132" i="1" s="1"/>
  <c r="E1136" i="1"/>
  <c r="F1136" i="1" s="1"/>
  <c r="P1136" i="1" s="1"/>
  <c r="E1140" i="1"/>
  <c r="F1140" i="1" s="1"/>
  <c r="P1140" i="1" s="1"/>
  <c r="E1144" i="1"/>
  <c r="F1144" i="1" s="1"/>
  <c r="E1148" i="1"/>
  <c r="F1148" i="1" s="1"/>
  <c r="P1148" i="1" s="1"/>
  <c r="E1152" i="1"/>
  <c r="F1152" i="1" s="1"/>
  <c r="G1152" i="1" s="1"/>
  <c r="E1156" i="1"/>
  <c r="F1156" i="1" s="1"/>
  <c r="P1156" i="1" s="1"/>
  <c r="E1160" i="1"/>
  <c r="F1160" i="1" s="1"/>
  <c r="G1160" i="1" s="1"/>
  <c r="E1164" i="1"/>
  <c r="F1164" i="1" s="1"/>
  <c r="W1164" i="1" s="1"/>
  <c r="E1168" i="1"/>
  <c r="F1168" i="1" s="1"/>
  <c r="G1168" i="1" s="1"/>
  <c r="K1168" i="1" s="1"/>
  <c r="E1172" i="1"/>
  <c r="F1172" i="1" s="1"/>
  <c r="G1172" i="1" s="1"/>
  <c r="K1172" i="1" s="1"/>
  <c r="E1176" i="1"/>
  <c r="F1176" i="1" s="1"/>
  <c r="G1176" i="1" s="1"/>
  <c r="E1001" i="1"/>
  <c r="F1001" i="1" s="1"/>
  <c r="P1001" i="1" s="1"/>
  <c r="G1003" i="1"/>
  <c r="G1129" i="1"/>
  <c r="K1129" i="1" s="1"/>
  <c r="E1118" i="1"/>
  <c r="F1118" i="1" s="1"/>
  <c r="G1118" i="1" s="1"/>
  <c r="L1118" i="1" s="1"/>
  <c r="E1004" i="1"/>
  <c r="F1004" i="1" s="1"/>
  <c r="P1004" i="1" s="1"/>
  <c r="E1008" i="1"/>
  <c r="F1008" i="1" s="1"/>
  <c r="G1008" i="1" s="1"/>
  <c r="E1012" i="1"/>
  <c r="F1012" i="1" s="1"/>
  <c r="P1012" i="1" s="1"/>
  <c r="E1016" i="1"/>
  <c r="F1016" i="1" s="1"/>
  <c r="P1016" i="1" s="1"/>
  <c r="E1020" i="1"/>
  <c r="F1020" i="1" s="1"/>
  <c r="P1020" i="1" s="1"/>
  <c r="E1024" i="1"/>
  <c r="F1024" i="1" s="1"/>
  <c r="P1024" i="1" s="1"/>
  <c r="E1028" i="1"/>
  <c r="F1028" i="1" s="1"/>
  <c r="P1028" i="1" s="1"/>
  <c r="E1032" i="1"/>
  <c r="F1032" i="1" s="1"/>
  <c r="P1032" i="1" s="1"/>
  <c r="E1036" i="1"/>
  <c r="F1036" i="1" s="1"/>
  <c r="P1036" i="1" s="1"/>
  <c r="E1040" i="1"/>
  <c r="F1040" i="1" s="1"/>
  <c r="P1040" i="1" s="1"/>
  <c r="E1044" i="1"/>
  <c r="F1044" i="1" s="1"/>
  <c r="P1044" i="1" s="1"/>
  <c r="E1048" i="1"/>
  <c r="F1048" i="1" s="1"/>
  <c r="P1048" i="1" s="1"/>
  <c r="E1052" i="1"/>
  <c r="F1052" i="1" s="1"/>
  <c r="P1052" i="1" s="1"/>
  <c r="E1056" i="1"/>
  <c r="F1056" i="1" s="1"/>
  <c r="P1056" i="1" s="1"/>
  <c r="E1060" i="1"/>
  <c r="F1060" i="1" s="1"/>
  <c r="P1060" i="1" s="1"/>
  <c r="E1064" i="1"/>
  <c r="F1064" i="1" s="1"/>
  <c r="P1064" i="1" s="1"/>
  <c r="E1068" i="1"/>
  <c r="F1068" i="1" s="1"/>
  <c r="P1068" i="1" s="1"/>
  <c r="E1072" i="1"/>
  <c r="F1072" i="1" s="1"/>
  <c r="P1072" i="1" s="1"/>
  <c r="E1076" i="1"/>
  <c r="F1076" i="1" s="1"/>
  <c r="P1076" i="1" s="1"/>
  <c r="E1080" i="1"/>
  <c r="F1080" i="1" s="1"/>
  <c r="P1080" i="1" s="1"/>
  <c r="E1084" i="1"/>
  <c r="F1084" i="1" s="1"/>
  <c r="P1084" i="1" s="1"/>
  <c r="E1088" i="1"/>
  <c r="F1088" i="1" s="1"/>
  <c r="P1088" i="1" s="1"/>
  <c r="E1092" i="1"/>
  <c r="F1092" i="1" s="1"/>
  <c r="P1092" i="1" s="1"/>
  <c r="E1096" i="1"/>
  <c r="F1096" i="1" s="1"/>
  <c r="P1096" i="1" s="1"/>
  <c r="E1100" i="1"/>
  <c r="F1100" i="1" s="1"/>
  <c r="P1100" i="1" s="1"/>
  <c r="E1104" i="1"/>
  <c r="F1104" i="1" s="1"/>
  <c r="P1104" i="1" s="1"/>
  <c r="E1108" i="1"/>
  <c r="F1108" i="1" s="1"/>
  <c r="P1108" i="1" s="1"/>
  <c r="E1112" i="1"/>
  <c r="F1112" i="1" s="1"/>
  <c r="P1112" i="1" s="1"/>
  <c r="E1120" i="1"/>
  <c r="F1120" i="1" s="1"/>
  <c r="P1120" i="1" s="1"/>
  <c r="E1126" i="1"/>
  <c r="F1126" i="1" s="1"/>
  <c r="P1126" i="1" s="1"/>
  <c r="E1130" i="1"/>
  <c r="F1130" i="1" s="1"/>
  <c r="P1130" i="1" s="1"/>
  <c r="E1133" i="1"/>
  <c r="F1133" i="1" s="1"/>
  <c r="P1133" i="1" s="1"/>
  <c r="E1137" i="1"/>
  <c r="F1137" i="1" s="1"/>
  <c r="P1137" i="1" s="1"/>
  <c r="E1141" i="1"/>
  <c r="F1141" i="1" s="1"/>
  <c r="P1141" i="1" s="1"/>
  <c r="E1145" i="1"/>
  <c r="F1145" i="1" s="1"/>
  <c r="P1145" i="1" s="1"/>
  <c r="E1149" i="1"/>
  <c r="F1149" i="1" s="1"/>
  <c r="P1149" i="1" s="1"/>
  <c r="E1153" i="1"/>
  <c r="F1153" i="1" s="1"/>
  <c r="P1153" i="1" s="1"/>
  <c r="E1157" i="1"/>
  <c r="F1157" i="1" s="1"/>
  <c r="P1157" i="1" s="1"/>
  <c r="E1161" i="1"/>
  <c r="F1161" i="1" s="1"/>
  <c r="P1161" i="1" s="1"/>
  <c r="E1165" i="1"/>
  <c r="F1165" i="1" s="1"/>
  <c r="W1165" i="1" s="1"/>
  <c r="E1169" i="1"/>
  <c r="F1169" i="1" s="1"/>
  <c r="W1169" i="1" s="1"/>
  <c r="E1173" i="1"/>
  <c r="F1173" i="1" s="1"/>
  <c r="G1173" i="1" s="1"/>
  <c r="G1012" i="1"/>
  <c r="E1114" i="1"/>
  <c r="F1114" i="1" s="1"/>
  <c r="G1114" i="1" s="1"/>
  <c r="L1114" i="1" s="1"/>
  <c r="E1123" i="1"/>
  <c r="F1123" i="1" s="1"/>
  <c r="G1123" i="1" s="1"/>
  <c r="L1123" i="1" s="1"/>
  <c r="E1002" i="1"/>
  <c r="F1002" i="1" s="1"/>
  <c r="P1002" i="1" s="1"/>
  <c r="E1005" i="1"/>
  <c r="F1005" i="1" s="1"/>
  <c r="G1005" i="1" s="1"/>
  <c r="E1009" i="1"/>
  <c r="F1009" i="1" s="1"/>
  <c r="P1009" i="1" s="1"/>
  <c r="E1013" i="1"/>
  <c r="F1013" i="1" s="1"/>
  <c r="P1013" i="1" s="1"/>
  <c r="E1017" i="1"/>
  <c r="F1017" i="1" s="1"/>
  <c r="P1017" i="1" s="1"/>
  <c r="E1021" i="1"/>
  <c r="F1021" i="1" s="1"/>
  <c r="P1021" i="1" s="1"/>
  <c r="E1025" i="1"/>
  <c r="F1025" i="1" s="1"/>
  <c r="P1025" i="1" s="1"/>
  <c r="E1029" i="1"/>
  <c r="F1029" i="1" s="1"/>
  <c r="P1029" i="1" s="1"/>
  <c r="E1033" i="1"/>
  <c r="F1033" i="1" s="1"/>
  <c r="P1033" i="1" s="1"/>
  <c r="E1037" i="1"/>
  <c r="F1037" i="1" s="1"/>
  <c r="P1037" i="1" s="1"/>
  <c r="E1041" i="1"/>
  <c r="F1041" i="1" s="1"/>
  <c r="P1041" i="1" s="1"/>
  <c r="E1045" i="1"/>
  <c r="F1045" i="1" s="1"/>
  <c r="P1045" i="1" s="1"/>
  <c r="E1049" i="1"/>
  <c r="F1049" i="1" s="1"/>
  <c r="P1049" i="1" s="1"/>
  <c r="E1053" i="1"/>
  <c r="F1053" i="1" s="1"/>
  <c r="P1053" i="1" s="1"/>
  <c r="E1057" i="1"/>
  <c r="F1057" i="1" s="1"/>
  <c r="P1057" i="1" s="1"/>
  <c r="E1061" i="1"/>
  <c r="F1061" i="1" s="1"/>
  <c r="P1061" i="1" s="1"/>
  <c r="E1065" i="1"/>
  <c r="F1065" i="1" s="1"/>
  <c r="E1069" i="1"/>
  <c r="F1069" i="1" s="1"/>
  <c r="P1069" i="1" s="1"/>
  <c r="E1073" i="1"/>
  <c r="F1073" i="1" s="1"/>
  <c r="P1073" i="1" s="1"/>
  <c r="E1077" i="1"/>
  <c r="F1077" i="1" s="1"/>
  <c r="P1077" i="1" s="1"/>
  <c r="E1081" i="1"/>
  <c r="F1081" i="1" s="1"/>
  <c r="P1081" i="1" s="1"/>
  <c r="E1085" i="1"/>
  <c r="F1085" i="1" s="1"/>
  <c r="P1085" i="1" s="1"/>
  <c r="E1089" i="1"/>
  <c r="F1089" i="1" s="1"/>
  <c r="P1089" i="1" s="1"/>
  <c r="E1093" i="1"/>
  <c r="F1093" i="1" s="1"/>
  <c r="P1093" i="1" s="1"/>
  <c r="E1097" i="1"/>
  <c r="F1097" i="1" s="1"/>
  <c r="P1097" i="1" s="1"/>
  <c r="E1101" i="1"/>
  <c r="F1101" i="1" s="1"/>
  <c r="P1101" i="1" s="1"/>
  <c r="E1105" i="1"/>
  <c r="F1105" i="1" s="1"/>
  <c r="P1105" i="1" s="1"/>
  <c r="E1109" i="1"/>
  <c r="F1109" i="1" s="1"/>
  <c r="P1109" i="1" s="1"/>
  <c r="E1113" i="1"/>
  <c r="F1113" i="1" s="1"/>
  <c r="P1113" i="1" s="1"/>
  <c r="E1121" i="1"/>
  <c r="F1121" i="1" s="1"/>
  <c r="P1121" i="1" s="1"/>
  <c r="E1127" i="1"/>
  <c r="F1127" i="1" s="1"/>
  <c r="P1127" i="1" s="1"/>
  <c r="E1134" i="1"/>
  <c r="F1134" i="1" s="1"/>
  <c r="W1134" i="1" s="1"/>
  <c r="E1138" i="1"/>
  <c r="F1138" i="1" s="1"/>
  <c r="P1138" i="1" s="1"/>
  <c r="E1142" i="1"/>
  <c r="F1142" i="1" s="1"/>
  <c r="P1142" i="1" s="1"/>
  <c r="E1146" i="1"/>
  <c r="F1146" i="1" s="1"/>
  <c r="P1146" i="1" s="1"/>
  <c r="E1150" i="1"/>
  <c r="F1150" i="1" s="1"/>
  <c r="P1150" i="1" s="1"/>
  <c r="E1154" i="1"/>
  <c r="F1154" i="1" s="1"/>
  <c r="P1154" i="1" s="1"/>
  <c r="E1158" i="1"/>
  <c r="F1158" i="1" s="1"/>
  <c r="P1158" i="1" s="1"/>
  <c r="E1162" i="1"/>
  <c r="F1162" i="1" s="1"/>
  <c r="W1162" i="1" s="1"/>
  <c r="E1166" i="1"/>
  <c r="F1166" i="1" s="1"/>
  <c r="P1166" i="1" s="1"/>
  <c r="E1170" i="1"/>
  <c r="F1170" i="1" s="1"/>
  <c r="W1170" i="1" s="1"/>
  <c r="E1174" i="1"/>
  <c r="F1174" i="1" s="1"/>
  <c r="G1174" i="1" s="1"/>
  <c r="E1119" i="1"/>
  <c r="F1119" i="1" s="1"/>
  <c r="G1119" i="1" s="1"/>
  <c r="L1119" i="1" s="1"/>
  <c r="G1007" i="1"/>
  <c r="K1007" i="1" s="1"/>
  <c r="G1039" i="1"/>
  <c r="I1039" i="1" s="1"/>
  <c r="G1047" i="1"/>
  <c r="I1047" i="1" s="1"/>
  <c r="G1071" i="1"/>
  <c r="G1103" i="1"/>
  <c r="G1140" i="1"/>
  <c r="G1156" i="1"/>
  <c r="K1156" i="1" s="1"/>
  <c r="E1000" i="1"/>
  <c r="F1000" i="1" s="1"/>
  <c r="P1000" i="1" s="1"/>
  <c r="E1006" i="1"/>
  <c r="F1006" i="1" s="1"/>
  <c r="P1006" i="1" s="1"/>
  <c r="E1010" i="1"/>
  <c r="F1010" i="1" s="1"/>
  <c r="E1014" i="1"/>
  <c r="F1014" i="1" s="1"/>
  <c r="P1014" i="1" s="1"/>
  <c r="E1018" i="1"/>
  <c r="F1018" i="1" s="1"/>
  <c r="P1018" i="1" s="1"/>
  <c r="E1022" i="1"/>
  <c r="F1022" i="1" s="1"/>
  <c r="P1022" i="1" s="1"/>
  <c r="E1026" i="1"/>
  <c r="F1026" i="1" s="1"/>
  <c r="P1026" i="1" s="1"/>
  <c r="E1030" i="1"/>
  <c r="F1030" i="1" s="1"/>
  <c r="P1030" i="1" s="1"/>
  <c r="E1034" i="1"/>
  <c r="F1034" i="1" s="1"/>
  <c r="P1034" i="1" s="1"/>
  <c r="E1038" i="1"/>
  <c r="F1038" i="1" s="1"/>
  <c r="P1038" i="1" s="1"/>
  <c r="E1042" i="1"/>
  <c r="F1042" i="1" s="1"/>
  <c r="P1042" i="1" s="1"/>
  <c r="E1046" i="1"/>
  <c r="F1046" i="1" s="1"/>
  <c r="P1046" i="1" s="1"/>
  <c r="E1050" i="1"/>
  <c r="F1050" i="1" s="1"/>
  <c r="P1050" i="1" s="1"/>
  <c r="E1054" i="1"/>
  <c r="F1054" i="1" s="1"/>
  <c r="P1054" i="1" s="1"/>
  <c r="E1058" i="1"/>
  <c r="F1058" i="1" s="1"/>
  <c r="P1058" i="1" s="1"/>
  <c r="E1062" i="1"/>
  <c r="F1062" i="1" s="1"/>
  <c r="P1062" i="1" s="1"/>
  <c r="E1066" i="1"/>
  <c r="F1066" i="1" s="1"/>
  <c r="P1066" i="1" s="1"/>
  <c r="E1070" i="1"/>
  <c r="F1070" i="1" s="1"/>
  <c r="P1070" i="1" s="1"/>
  <c r="E1074" i="1"/>
  <c r="F1074" i="1" s="1"/>
  <c r="P1074" i="1" s="1"/>
  <c r="E1078" i="1"/>
  <c r="F1078" i="1" s="1"/>
  <c r="P1078" i="1" s="1"/>
  <c r="E1082" i="1"/>
  <c r="F1082" i="1" s="1"/>
  <c r="P1082" i="1" s="1"/>
  <c r="E1086" i="1"/>
  <c r="F1086" i="1" s="1"/>
  <c r="P1086" i="1" s="1"/>
  <c r="E1090" i="1"/>
  <c r="F1090" i="1" s="1"/>
  <c r="P1090" i="1" s="1"/>
  <c r="E1094" i="1"/>
  <c r="F1094" i="1" s="1"/>
  <c r="P1094" i="1" s="1"/>
  <c r="E1098" i="1"/>
  <c r="F1098" i="1" s="1"/>
  <c r="P1098" i="1" s="1"/>
  <c r="E1102" i="1"/>
  <c r="F1102" i="1" s="1"/>
  <c r="P1102" i="1" s="1"/>
  <c r="E1106" i="1"/>
  <c r="F1106" i="1" s="1"/>
  <c r="P1106" i="1" s="1"/>
  <c r="E1110" i="1"/>
  <c r="F1110" i="1" s="1"/>
  <c r="P1110" i="1" s="1"/>
  <c r="E1116" i="1"/>
  <c r="F1116" i="1" s="1"/>
  <c r="P1116" i="1" s="1"/>
  <c r="E1124" i="1"/>
  <c r="F1124" i="1" s="1"/>
  <c r="E1128" i="1"/>
  <c r="F1128" i="1" s="1"/>
  <c r="P1128" i="1" s="1"/>
  <c r="E1131" i="1"/>
  <c r="F1131" i="1" s="1"/>
  <c r="P1131" i="1" s="1"/>
  <c r="E1135" i="1"/>
  <c r="F1135" i="1" s="1"/>
  <c r="P1135" i="1" s="1"/>
  <c r="E1139" i="1"/>
  <c r="F1139" i="1" s="1"/>
  <c r="P1139" i="1" s="1"/>
  <c r="E1143" i="1"/>
  <c r="F1143" i="1" s="1"/>
  <c r="P1143" i="1" s="1"/>
  <c r="E1147" i="1"/>
  <c r="F1147" i="1" s="1"/>
  <c r="P1147" i="1" s="1"/>
  <c r="E1151" i="1"/>
  <c r="F1151" i="1" s="1"/>
  <c r="P1151" i="1" s="1"/>
  <c r="E1155" i="1"/>
  <c r="F1155" i="1" s="1"/>
  <c r="P1155" i="1" s="1"/>
  <c r="E1159" i="1"/>
  <c r="F1159" i="1" s="1"/>
  <c r="P1159" i="1" s="1"/>
  <c r="E1163" i="1"/>
  <c r="F1163" i="1" s="1"/>
  <c r="G1163" i="1" s="1"/>
  <c r="K1163" i="1" s="1"/>
  <c r="E1167" i="1"/>
  <c r="F1167" i="1" s="1"/>
  <c r="W1167" i="1" s="1"/>
  <c r="E1171" i="1"/>
  <c r="F1171" i="1" s="1"/>
  <c r="W1171" i="1" s="1"/>
  <c r="E1175" i="1"/>
  <c r="F1175" i="1" s="1"/>
  <c r="W1175" i="1" s="1"/>
  <c r="G1096" i="1"/>
  <c r="W1156" i="1"/>
  <c r="W1148" i="1"/>
  <c r="W1028" i="1"/>
  <c r="W1060" i="1"/>
  <c r="W1092" i="1"/>
  <c r="W1113" i="1"/>
  <c r="W1061" i="1"/>
  <c r="W1085" i="1"/>
  <c r="W1093" i="1"/>
  <c r="W1038" i="1"/>
  <c r="W1070" i="1"/>
  <c r="W1139" i="1"/>
  <c r="W1015" i="1"/>
  <c r="W1023" i="1"/>
  <c r="W1039" i="1"/>
  <c r="W1055" i="1"/>
  <c r="W1071" i="1"/>
  <c r="W1140" i="1"/>
  <c r="W1172" i="1"/>
  <c r="W1024" i="1"/>
  <c r="W1088" i="1"/>
  <c r="W1129" i="1"/>
  <c r="W1017" i="1"/>
  <c r="W1057" i="1"/>
  <c r="W1116" i="1"/>
  <c r="W1130" i="1"/>
  <c r="W1106" i="1"/>
  <c r="W1018" i="1"/>
  <c r="E1115" i="1"/>
  <c r="F1115" i="1" s="1"/>
  <c r="G1115" i="1" s="1"/>
  <c r="L1115" i="1" s="1"/>
  <c r="W1166" i="1"/>
  <c r="G1017" i="1"/>
  <c r="W1161" i="1"/>
  <c r="AE97" i="8"/>
  <c r="AB97" i="8"/>
  <c r="AD276" i="8"/>
  <c r="AA276" i="8"/>
  <c r="AH458" i="8"/>
  <c r="AK254" i="8"/>
  <c r="AI254" i="8"/>
  <c r="AJ254" i="8"/>
  <c r="AB120" i="8"/>
  <c r="AE515" i="8"/>
  <c r="AA285" i="8"/>
  <c r="AD285" i="8"/>
  <c r="AK355" i="8"/>
  <c r="AI355" i="8"/>
  <c r="AJ355" i="8"/>
  <c r="AI217" i="8"/>
  <c r="AH217" i="8" s="1"/>
  <c r="AK217" i="8"/>
  <c r="AJ217" i="8"/>
  <c r="AK340" i="8"/>
  <c r="AJ340" i="8"/>
  <c r="AI340" i="8"/>
  <c r="AH340" i="8" s="1"/>
  <c r="AJ236" i="8"/>
  <c r="AI236" i="8"/>
  <c r="AK236" i="8"/>
  <c r="AD272" i="8"/>
  <c r="AA272" i="8"/>
  <c r="AJ481" i="8"/>
  <c r="AI481" i="8"/>
  <c r="AH481" i="8" s="1"/>
  <c r="AK481" i="8"/>
  <c r="AK329" i="8"/>
  <c r="AI329" i="8"/>
  <c r="AJ329" i="8"/>
  <c r="AI39" i="8"/>
  <c r="AK39" i="8"/>
  <c r="AJ39" i="8"/>
  <c r="AJ526" i="8"/>
  <c r="AI526" i="8"/>
  <c r="AK526" i="8"/>
  <c r="AA31" i="8"/>
  <c r="AA222" i="8"/>
  <c r="AD222" i="8"/>
  <c r="AA563" i="8"/>
  <c r="AD563" i="8"/>
  <c r="AK511" i="8"/>
  <c r="AJ511" i="8"/>
  <c r="AB56" i="8"/>
  <c r="AE56" i="8"/>
  <c r="AB298" i="8"/>
  <c r="AE298" i="8"/>
  <c r="AD473" i="8"/>
  <c r="AA473" i="8"/>
  <c r="AK406" i="8"/>
  <c r="AI406" i="8"/>
  <c r="AH406" i="8" s="1"/>
  <c r="AJ406" i="8"/>
  <c r="AK142" i="8"/>
  <c r="AJ142" i="8"/>
  <c r="AA59" i="8"/>
  <c r="AD59" i="8"/>
  <c r="AD521" i="8"/>
  <c r="AA521" i="8"/>
  <c r="AB223" i="8"/>
  <c r="AE223" i="8"/>
  <c r="AB561" i="8"/>
  <c r="AE561" i="8"/>
  <c r="AI142" i="8"/>
  <c r="AB466" i="8"/>
  <c r="AE466" i="8"/>
  <c r="AA325" i="8"/>
  <c r="AD325" i="8"/>
  <c r="AD555" i="8"/>
  <c r="AA555" i="8"/>
  <c r="AJ305" i="8"/>
  <c r="AH305" i="8" s="1"/>
  <c r="AK305" i="8"/>
  <c r="AA25" i="8"/>
  <c r="AD25" i="8"/>
  <c r="AJ193" i="8"/>
  <c r="AK193" i="8"/>
  <c r="AI193" i="8"/>
  <c r="AA537" i="8"/>
  <c r="AD537" i="8"/>
  <c r="AA478" i="8"/>
  <c r="AD478" i="8"/>
  <c r="AB208" i="8"/>
  <c r="AE208" i="8"/>
  <c r="AB469" i="8"/>
  <c r="AE469" i="8"/>
  <c r="AH511" i="8"/>
  <c r="AI338" i="8"/>
  <c r="AH338" i="8" s="1"/>
  <c r="AJ338" i="8"/>
  <c r="AK338" i="8"/>
  <c r="AI459" i="8"/>
  <c r="AJ459" i="8"/>
  <c r="AK459" i="8"/>
  <c r="AK100" i="8"/>
  <c r="AI100" i="8"/>
  <c r="AH100" i="8" s="1"/>
  <c r="AJ249" i="8"/>
  <c r="AI249" i="8"/>
  <c r="AK249" i="8"/>
  <c r="AB207" i="8"/>
  <c r="AE207" i="8"/>
  <c r="AE24" i="8"/>
  <c r="AB24" i="8"/>
  <c r="AE297" i="8"/>
  <c r="AB297" i="8"/>
  <c r="AJ382" i="8"/>
  <c r="AK382" i="8"/>
  <c r="AI382" i="8"/>
  <c r="AH382" i="8" s="1"/>
  <c r="AK476" i="8"/>
  <c r="AJ476" i="8"/>
  <c r="AH476" i="8" s="1"/>
  <c r="AH219" i="8"/>
  <c r="AK438" i="8"/>
  <c r="AI438" i="8"/>
  <c r="AJ438" i="8"/>
  <c r="AI121" i="8"/>
  <c r="AH121" i="8" s="1"/>
  <c r="AK121" i="8"/>
  <c r="AJ121" i="8"/>
  <c r="AJ356" i="8"/>
  <c r="AK356" i="8"/>
  <c r="AI356" i="8"/>
  <c r="AI82" i="8"/>
  <c r="AJ82" i="8"/>
  <c r="AK82" i="8"/>
  <c r="AJ315" i="8"/>
  <c r="AH315" i="8" s="1"/>
  <c r="AK315" i="8"/>
  <c r="AH245" i="8"/>
  <c r="AJ167" i="8"/>
  <c r="AK167" i="8"/>
  <c r="AJ536" i="8"/>
  <c r="AI536" i="8"/>
  <c r="AH536" i="8" s="1"/>
  <c r="AJ267" i="8"/>
  <c r="AI267" i="8"/>
  <c r="AK548" i="8"/>
  <c r="AI548" i="8"/>
  <c r="AH548" i="8" s="1"/>
  <c r="AJ549" i="8"/>
  <c r="AK549" i="8"/>
  <c r="AI549" i="8"/>
  <c r="AH538" i="8"/>
  <c r="AA72" i="8"/>
  <c r="AI350" i="8"/>
  <c r="AJ350" i="8"/>
  <c r="AK350" i="8"/>
  <c r="AK62" i="8"/>
  <c r="AJ62" i="8"/>
  <c r="AI62" i="8"/>
  <c r="AH62" i="8" s="1"/>
  <c r="AD463" i="8"/>
  <c r="AA463" i="8"/>
  <c r="AD470" i="8"/>
  <c r="AA470" i="8"/>
  <c r="AD405" i="8"/>
  <c r="AA405" i="8"/>
  <c r="AJ172" i="8"/>
  <c r="AI172" i="8"/>
  <c r="AH172" i="8" s="1"/>
  <c r="AK172" i="8"/>
  <c r="AK493" i="8"/>
  <c r="AI493" i="8"/>
  <c r="AJ493" i="8"/>
  <c r="AB68" i="8"/>
  <c r="AE540" i="8"/>
  <c r="AK245" i="8"/>
  <c r="AH499" i="8"/>
  <c r="AI87" i="8"/>
  <c r="AH87" i="8" s="1"/>
  <c r="AD176" i="8"/>
  <c r="AA176" i="8"/>
  <c r="AH22" i="8"/>
  <c r="AE370" i="8"/>
  <c r="AB370" i="8"/>
  <c r="AK363" i="8"/>
  <c r="AJ363" i="8"/>
  <c r="AI363" i="8"/>
  <c r="AH363" i="8" s="1"/>
  <c r="AI280" i="8"/>
  <c r="AH280" i="8" s="1"/>
  <c r="AJ280" i="8"/>
  <c r="AK499" i="8"/>
  <c r="AJ499" i="8"/>
  <c r="AI182" i="8"/>
  <c r="AJ182" i="8"/>
  <c r="AK290" i="8"/>
  <c r="AJ290" i="8"/>
  <c r="AH290" i="8" s="1"/>
  <c r="AI209" i="8"/>
  <c r="AH209" i="8" s="1"/>
  <c r="AK209" i="8"/>
  <c r="AK535" i="8"/>
  <c r="AJ535" i="8"/>
  <c r="AI535" i="8"/>
  <c r="AJ494" i="8"/>
  <c r="AK494" i="8"/>
  <c r="AI494" i="8"/>
  <c r="AH494" i="8" s="1"/>
  <c r="AK532" i="8"/>
  <c r="AI532" i="8"/>
  <c r="AH532" i="8" s="1"/>
  <c r="AJ547" i="8"/>
  <c r="AI547" i="8"/>
  <c r="AH547" i="8" s="1"/>
  <c r="AI401" i="8"/>
  <c r="AH401" i="8" s="1"/>
  <c r="AK401" i="8"/>
  <c r="AE501" i="8"/>
  <c r="AA354" i="8"/>
  <c r="AB517" i="8"/>
  <c r="AE165" i="8"/>
  <c r="AE436" i="8"/>
  <c r="AH148" i="8"/>
  <c r="AJ245" i="8"/>
  <c r="AE486" i="8"/>
  <c r="AB486" i="8"/>
  <c r="AI313" i="8"/>
  <c r="AK313" i="8"/>
  <c r="AJ313" i="8"/>
  <c r="AI492" i="8"/>
  <c r="AH492" i="8" s="1"/>
  <c r="AK492" i="8"/>
  <c r="AJ492" i="8"/>
  <c r="AB558" i="8"/>
  <c r="AD298" i="8"/>
  <c r="AA311" i="8"/>
  <c r="AK267" i="8"/>
  <c r="AD550" i="8"/>
  <c r="AA550" i="8"/>
  <c r="AK555" i="8"/>
  <c r="AK203" i="8"/>
  <c r="AI203" i="8"/>
  <c r="AH203" i="8" s="1"/>
  <c r="AB514" i="8"/>
  <c r="AE514" i="8"/>
  <c r="AB343" i="8"/>
  <c r="AE343" i="8"/>
  <c r="AI484" i="8"/>
  <c r="AH484" i="8" s="1"/>
  <c r="AK484" i="8"/>
  <c r="AK93" i="8"/>
  <c r="AJ93" i="8"/>
  <c r="AH93" i="8" s="1"/>
  <c r="AI415" i="8"/>
  <c r="AH415" i="8" s="1"/>
  <c r="AJ415" i="8"/>
  <c r="AE238" i="8"/>
  <c r="AB238" i="8"/>
  <c r="AI364" i="8"/>
  <c r="AJ364" i="8"/>
  <c r="AK364" i="8"/>
  <c r="AK148" i="8"/>
  <c r="AJ148" i="8"/>
  <c r="AK334" i="8"/>
  <c r="AI334" i="8"/>
  <c r="AH334" i="8" s="1"/>
  <c r="AK453" i="8"/>
  <c r="AI453" i="8"/>
  <c r="AH453" i="8" s="1"/>
  <c r="AB559" i="8"/>
  <c r="AD542" i="8"/>
  <c r="AA542" i="8"/>
  <c r="AB156" i="8"/>
  <c r="AE156" i="8"/>
  <c r="AJ183" i="8"/>
  <c r="AI183" i="8"/>
  <c r="AH183" i="8" s="1"/>
  <c r="AK183" i="8"/>
  <c r="AA179" i="8"/>
  <c r="AD179" i="8"/>
  <c r="AK227" i="8"/>
  <c r="AJ227" i="8"/>
  <c r="AH227" i="8" s="1"/>
  <c r="AK266" i="8"/>
  <c r="AI266" i="8"/>
  <c r="AH266" i="8" s="1"/>
  <c r="AJ353" i="8"/>
  <c r="AI353" i="8"/>
  <c r="AJ319" i="8"/>
  <c r="AK319" i="8"/>
  <c r="AI319" i="8"/>
  <c r="AH319" i="8" s="1"/>
  <c r="AI543" i="8"/>
  <c r="AH543" i="8" s="1"/>
  <c r="AJ543" i="8"/>
  <c r="AK495" i="8"/>
  <c r="AJ495" i="8"/>
  <c r="AI495" i="8"/>
  <c r="AJ529" i="8"/>
  <c r="AH529" i="8" s="1"/>
  <c r="AK529" i="8"/>
  <c r="AK458" i="8"/>
  <c r="AJ458" i="8"/>
  <c r="AI85" i="8"/>
  <c r="AK85" i="8"/>
  <c r="AJ85" i="8"/>
  <c r="AB421" i="8"/>
  <c r="AE76" i="8"/>
  <c r="AD381" i="8"/>
  <c r="AD414" i="8"/>
  <c r="AA414" i="8"/>
  <c r="AH411" i="8"/>
  <c r="AE371" i="8"/>
  <c r="AB371" i="8"/>
  <c r="AJ368" i="8"/>
  <c r="AI368" i="8"/>
  <c r="AH368" i="8" s="1"/>
  <c r="AK221" i="8"/>
  <c r="AJ221" i="8"/>
  <c r="AI221" i="8"/>
  <c r="AD67" i="8"/>
  <c r="AI167" i="8"/>
  <c r="AH167" i="8" s="1"/>
  <c r="AH359" i="8"/>
  <c r="AJ219" i="8"/>
  <c r="AK219" i="8"/>
  <c r="AI530" i="8"/>
  <c r="AJ530" i="8"/>
  <c r="AD551" i="8"/>
  <c r="AI560" i="8"/>
  <c r="AH560" i="8" s="1"/>
  <c r="AH194" i="8"/>
  <c r="AH557" i="8"/>
  <c r="AK550" i="8"/>
  <c r="AI147" i="8"/>
  <c r="AH147" i="8" s="1"/>
  <c r="AH127" i="8"/>
  <c r="AI335" i="8"/>
  <c r="AH335" i="8" s="1"/>
  <c r="AK335" i="8"/>
  <c r="AB397" i="8"/>
  <c r="AH553" i="8"/>
  <c r="AJ79" i="8"/>
  <c r="AK150" i="8"/>
  <c r="AI150" i="8"/>
  <c r="AH150" i="8" s="1"/>
  <c r="AI79" i="8"/>
  <c r="AH79" i="8" s="1"/>
  <c r="AK75" i="8"/>
  <c r="AJ75" i="8"/>
  <c r="AH75" i="8" s="1"/>
  <c r="AI525" i="8"/>
  <c r="AH525" i="8" s="1"/>
  <c r="AK537" i="8"/>
  <c r="AH199" i="8"/>
  <c r="AK525" i="8"/>
  <c r="AK323" i="8"/>
  <c r="AJ323" i="8"/>
  <c r="AH323" i="8" s="1"/>
  <c r="AJ50" i="8"/>
  <c r="AI50" i="8"/>
  <c r="AT546" i="8"/>
  <c r="AS546" i="8" s="1"/>
  <c r="AR546" i="8" s="1"/>
  <c r="AQ546" i="8" s="1"/>
  <c r="AP546" i="8" s="1"/>
  <c r="AO546" i="8" s="1"/>
  <c r="AN546" i="8" s="1"/>
  <c r="AM546" i="8" s="1"/>
  <c r="AL546" i="8" s="1"/>
  <c r="R540" i="8"/>
  <c r="T540" i="8" s="1"/>
  <c r="AC540" i="8"/>
  <c r="AI367" i="8"/>
  <c r="AH367" i="8" s="1"/>
  <c r="AK367" i="8"/>
  <c r="AK344" i="8"/>
  <c r="AI344" i="8"/>
  <c r="AH344" i="8" s="1"/>
  <c r="AI157" i="8"/>
  <c r="AH157" i="8" s="1"/>
  <c r="AK157" i="8"/>
  <c r="AJ516" i="8"/>
  <c r="AI516" i="8"/>
  <c r="AH516" i="8" s="1"/>
  <c r="R142" i="8"/>
  <c r="T142" i="8" s="1"/>
  <c r="AJ23" i="8"/>
  <c r="AH23" i="8" s="1"/>
  <c r="AH202" i="8"/>
  <c r="AK132" i="8"/>
  <c r="AO320" i="8"/>
  <c r="AN320" i="8" s="1"/>
  <c r="AM320" i="8" s="1"/>
  <c r="AL320" i="8" s="1"/>
  <c r="AJ394" i="8"/>
  <c r="AI394" i="8"/>
  <c r="AH394" i="8" s="1"/>
  <c r="AD331" i="8"/>
  <c r="AA331" i="8"/>
  <c r="R525" i="8"/>
  <c r="T525" i="8" s="1"/>
  <c r="AC525" i="8"/>
  <c r="AD489" i="8"/>
  <c r="AA489" i="8"/>
  <c r="R197" i="8"/>
  <c r="T197" i="8" s="1"/>
  <c r="AC197" i="8"/>
  <c r="AK55" i="8"/>
  <c r="AJ55" i="8"/>
  <c r="AH55" i="8" s="1"/>
  <c r="AC488" i="8"/>
  <c r="H22" i="8"/>
  <c r="R22" i="8"/>
  <c r="T22" i="8" s="1"/>
  <c r="AC22" i="8"/>
  <c r="AR320" i="8"/>
  <c r="AQ320" i="8" s="1"/>
  <c r="AP320" i="8" s="1"/>
  <c r="K488" i="8"/>
  <c r="AO230" i="8"/>
  <c r="AN230" i="8" s="1"/>
  <c r="AM230" i="8" s="1"/>
  <c r="AL230" i="8" s="1"/>
  <c r="AS230" i="8"/>
  <c r="AT230" i="8"/>
  <c r="AR230" i="8"/>
  <c r="AQ230" i="8" s="1"/>
  <c r="AP230" i="8"/>
  <c r="AT252" i="8"/>
  <c r="AS252" i="8" s="1"/>
  <c r="AR252" i="8"/>
  <c r="AQ252" i="8"/>
  <c r="AP252" i="8" s="1"/>
  <c r="AO252" i="8" s="1"/>
  <c r="AN252" i="8" s="1"/>
  <c r="AM252" i="8" s="1"/>
  <c r="AL252" i="8" s="1"/>
  <c r="AD28" i="8"/>
  <c r="AA28" i="8"/>
  <c r="R523" i="8"/>
  <c r="T523" i="8" s="1"/>
  <c r="AC523" i="8"/>
  <c r="AJ277" i="8"/>
  <c r="AI277" i="8"/>
  <c r="AK277" i="8"/>
  <c r="AJ322" i="8"/>
  <c r="AK322" i="8"/>
  <c r="AI322" i="8"/>
  <c r="AI358" i="8"/>
  <c r="AH358" i="8" s="1"/>
  <c r="AK358" i="8"/>
  <c r="AJ358" i="8"/>
  <c r="AJ255" i="8"/>
  <c r="AK255" i="8"/>
  <c r="AI255" i="8"/>
  <c r="AH255" i="8" s="1"/>
  <c r="AJ387" i="8"/>
  <c r="AH387" i="8" s="1"/>
  <c r="AK387" i="8"/>
  <c r="AI399" i="8"/>
  <c r="AJ399" i="8"/>
  <c r="AI106" i="8"/>
  <c r="AK106" i="8"/>
  <c r="AJ106" i="8"/>
  <c r="AK103" i="8"/>
  <c r="AJ103" i="8"/>
  <c r="AI103" i="8"/>
  <c r="AH103" i="8" s="1"/>
  <c r="AK393" i="8"/>
  <c r="AI393" i="8"/>
  <c r="AH393" i="8" s="1"/>
  <c r="AJ393" i="8"/>
  <c r="AK360" i="8"/>
  <c r="AI360" i="8"/>
  <c r="AH360" i="8" s="1"/>
  <c r="AD360" i="8" s="1"/>
  <c r="AR29" i="8"/>
  <c r="AQ29" i="8"/>
  <c r="AP29" i="8" s="1"/>
  <c r="AO29" i="8" s="1"/>
  <c r="AN29" i="8" s="1"/>
  <c r="AM29" i="8" s="1"/>
  <c r="AL29" i="8" s="1"/>
  <c r="AT545" i="8"/>
  <c r="AS545" i="8"/>
  <c r="AR545" i="8" s="1"/>
  <c r="AQ545" i="8" s="1"/>
  <c r="AP545" i="8" s="1"/>
  <c r="AO545" i="8" s="1"/>
  <c r="AN545" i="8" s="1"/>
  <c r="AM545" i="8" s="1"/>
  <c r="AL545" i="8" s="1"/>
  <c r="AI226" i="8"/>
  <c r="AH226" i="8" s="1"/>
  <c r="AK226" i="8"/>
  <c r="AJ226" i="8"/>
  <c r="I194" i="8"/>
  <c r="AC194" i="8"/>
  <c r="AN124" i="8"/>
  <c r="AM124" i="8" s="1"/>
  <c r="AL124" i="8" s="1"/>
  <c r="AK185" i="8"/>
  <c r="AI185" i="8"/>
  <c r="AH185" i="8" s="1"/>
  <c r="AI472" i="8"/>
  <c r="AH472" i="8" s="1"/>
  <c r="AJ472" i="8"/>
  <c r="AI166" i="8"/>
  <c r="AJ166" i="8"/>
  <c r="AK293" i="8"/>
  <c r="AJ293" i="8"/>
  <c r="AH293" i="8" s="1"/>
  <c r="AK427" i="8"/>
  <c r="AI427" i="8"/>
  <c r="AH427" i="8" s="1"/>
  <c r="AI81" i="8"/>
  <c r="AH81" i="8" s="1"/>
  <c r="AJ81" i="8"/>
  <c r="AK118" i="8"/>
  <c r="AI118" i="8"/>
  <c r="AH118" i="8" s="1"/>
  <c r="AK326" i="8"/>
  <c r="AI326" i="8"/>
  <c r="AH326" i="8" s="1"/>
  <c r="AJ143" i="8"/>
  <c r="AI143" i="8"/>
  <c r="AH143" i="8" s="1"/>
  <c r="AK143" i="8"/>
  <c r="AH410" i="8"/>
  <c r="AK456" i="8"/>
  <c r="AQ299" i="8"/>
  <c r="AP299" i="8" s="1"/>
  <c r="AO299" i="8" s="1"/>
  <c r="AN299" i="8" s="1"/>
  <c r="AM299" i="8" s="1"/>
  <c r="AL299" i="8" s="1"/>
  <c r="AI500" i="8"/>
  <c r="AH500" i="8" s="1"/>
  <c r="AK500" i="8"/>
  <c r="AI296" i="8"/>
  <c r="AJ296" i="8"/>
  <c r="AT86" i="8"/>
  <c r="AS86" i="8"/>
  <c r="AR86" i="8" s="1"/>
  <c r="AQ86" i="8" s="1"/>
  <c r="AP86" i="8" s="1"/>
  <c r="AO86" i="8" s="1"/>
  <c r="AN86" i="8" s="1"/>
  <c r="AM86" i="8" s="1"/>
  <c r="AL86" i="8" s="1"/>
  <c r="AJ310" i="8"/>
  <c r="AK310" i="8"/>
  <c r="AT321" i="8"/>
  <c r="AS321" i="8" s="1"/>
  <c r="AR321" i="8" s="1"/>
  <c r="AQ321" i="8" s="1"/>
  <c r="AP321" i="8" s="1"/>
  <c r="AO321" i="8" s="1"/>
  <c r="AN321" i="8" s="1"/>
  <c r="AM321" i="8" s="1"/>
  <c r="AL321" i="8" s="1"/>
  <c r="AJ467" i="8"/>
  <c r="AI467" i="8"/>
  <c r="AH467" i="8" s="1"/>
  <c r="AS418" i="8"/>
  <c r="AR418" i="8" s="1"/>
  <c r="AQ418" i="8"/>
  <c r="AP418" i="8" s="1"/>
  <c r="AO418" i="8" s="1"/>
  <c r="AN418" i="8" s="1"/>
  <c r="AM418" i="8" s="1"/>
  <c r="AL418" i="8" s="1"/>
  <c r="AJ301" i="8"/>
  <c r="AI301" i="8"/>
  <c r="AH301" i="8" s="1"/>
  <c r="AH310" i="8"/>
  <c r="AJ427" i="8"/>
  <c r="AK436" i="8"/>
  <c r="AR496" i="8"/>
  <c r="AI352" i="8"/>
  <c r="AH352" i="8" s="1"/>
  <c r="AK352" i="8"/>
  <c r="AK72" i="8"/>
  <c r="AI72" i="8"/>
  <c r="AH72" i="8" s="1"/>
  <c r="AD72" i="8" s="1"/>
  <c r="R469" i="8"/>
  <c r="T469" i="8" s="1"/>
  <c r="AC469" i="8"/>
  <c r="AT534" i="8"/>
  <c r="AT449" i="8"/>
  <c r="AS449" i="8"/>
  <c r="AR449" i="8"/>
  <c r="AQ449" i="8" s="1"/>
  <c r="AP449" i="8" s="1"/>
  <c r="AO449" i="8" s="1"/>
  <c r="AN449" i="8" s="1"/>
  <c r="AM449" i="8" s="1"/>
  <c r="AL449" i="8" s="1"/>
  <c r="AR117" i="8"/>
  <c r="AQ117" i="8" s="1"/>
  <c r="AP117" i="8" s="1"/>
  <c r="AO117" i="8" s="1"/>
  <c r="AN117" i="8" s="1"/>
  <c r="AM117" i="8" s="1"/>
  <c r="AL117" i="8" s="1"/>
  <c r="AK220" i="8"/>
  <c r="AJ220" i="8"/>
  <c r="AH220" i="8" s="1"/>
  <c r="AD220" i="8" s="1"/>
  <c r="AK408" i="8"/>
  <c r="AJ408" i="8"/>
  <c r="AH408" i="8" s="1"/>
  <c r="AK101" i="8"/>
  <c r="AI101" i="8"/>
  <c r="AH101" i="8" s="1"/>
  <c r="AI312" i="8"/>
  <c r="AH312" i="8" s="1"/>
  <c r="AJ312" i="8"/>
  <c r="AK451" i="8"/>
  <c r="AJ451" i="8"/>
  <c r="AI451" i="8"/>
  <c r="AH451" i="8" s="1"/>
  <c r="AK159" i="8"/>
  <c r="AJ159" i="8"/>
  <c r="AH159" i="8" s="1"/>
  <c r="AS534" i="8"/>
  <c r="AR534" i="8" s="1"/>
  <c r="AQ534" i="8" s="1"/>
  <c r="AP534" i="8" s="1"/>
  <c r="AO534" i="8" s="1"/>
  <c r="AN534" i="8" s="1"/>
  <c r="AM534" i="8" s="1"/>
  <c r="AL534" i="8" s="1"/>
  <c r="AC440" i="8"/>
  <c r="R47" i="8"/>
  <c r="T47" i="8" s="1"/>
  <c r="AC47" i="8"/>
  <c r="AJ479" i="8"/>
  <c r="AH479" i="8" s="1"/>
  <c r="AK479" i="8"/>
  <c r="AJ339" i="8"/>
  <c r="AI339" i="8"/>
  <c r="AH339" i="8" s="1"/>
  <c r="AI455" i="8"/>
  <c r="AH455" i="8" s="1"/>
  <c r="AK455" i="8"/>
  <c r="AI242" i="8"/>
  <c r="AH242" i="8" s="1"/>
  <c r="AK242" i="8"/>
  <c r="AJ433" i="8"/>
  <c r="AI433" i="8"/>
  <c r="AH433" i="8" s="1"/>
  <c r="AI452" i="8"/>
  <c r="AJ452" i="8"/>
  <c r="AJ471" i="8"/>
  <c r="AK471" i="8"/>
  <c r="AI471" i="8"/>
  <c r="AK108" i="8"/>
  <c r="AI108" i="8"/>
  <c r="AJ108" i="8"/>
  <c r="AT174" i="8"/>
  <c r="AS174" i="8"/>
  <c r="AR174" i="8"/>
  <c r="AQ174" i="8"/>
  <c r="AP174" i="8" s="1"/>
  <c r="AO174" i="8" s="1"/>
  <c r="AN174" i="8" s="1"/>
  <c r="AM174" i="8" s="1"/>
  <c r="AL174" i="8" s="1"/>
  <c r="AT385" i="8"/>
  <c r="AS385" i="8"/>
  <c r="AR385" i="8"/>
  <c r="AQ385" i="8" s="1"/>
  <c r="AP385" i="8" s="1"/>
  <c r="AO385" i="8" s="1"/>
  <c r="AN385" i="8" s="1"/>
  <c r="AM385" i="8" s="1"/>
  <c r="AL385" i="8" s="1"/>
  <c r="AR250" i="8"/>
  <c r="AQ250" i="8" s="1"/>
  <c r="AP250" i="8" s="1"/>
  <c r="AO250" i="8" s="1"/>
  <c r="AN250" i="8" s="1"/>
  <c r="AM250" i="8" s="1"/>
  <c r="AL250" i="8" s="1"/>
  <c r="AK477" i="8"/>
  <c r="AI477" i="8"/>
  <c r="AH477" i="8" s="1"/>
  <c r="AK88" i="8"/>
  <c r="AJ88" i="8"/>
  <c r="AH88" i="8" s="1"/>
  <c r="AK487" i="8"/>
  <c r="AJ487" i="8"/>
  <c r="AI487" i="8"/>
  <c r="AH487" i="8" s="1"/>
  <c r="AJ84" i="8"/>
  <c r="AI84" i="8"/>
  <c r="AK84" i="8"/>
  <c r="AJ357" i="8"/>
  <c r="AI357" i="8"/>
  <c r="AH357" i="8" s="1"/>
  <c r="AK232" i="8"/>
  <c r="AI232" i="8"/>
  <c r="AJ232" i="8"/>
  <c r="AK485" i="8"/>
  <c r="AJ485" i="8"/>
  <c r="AH485" i="8" s="1"/>
  <c r="AI287" i="8"/>
  <c r="AH287" i="8" s="1"/>
  <c r="AK287" i="8"/>
  <c r="AQ349" i="8"/>
  <c r="AT160" i="8"/>
  <c r="AS160" i="8"/>
  <c r="AR160" i="8" s="1"/>
  <c r="AQ160" i="8" s="1"/>
  <c r="AP160" i="8" s="1"/>
  <c r="AO160" i="8" s="1"/>
  <c r="AN160" i="8" s="1"/>
  <c r="AM160" i="8" s="1"/>
  <c r="AL160" i="8" s="1"/>
  <c r="AT345" i="8"/>
  <c r="AS345" i="8"/>
  <c r="AR345" i="8" s="1"/>
  <c r="AQ345" i="8" s="1"/>
  <c r="AP345" i="8" s="1"/>
  <c r="AO345" i="8" s="1"/>
  <c r="AN345" i="8" s="1"/>
  <c r="AM345" i="8" s="1"/>
  <c r="AL345" i="8" s="1"/>
  <c r="AJ513" i="8"/>
  <c r="AI513" i="8"/>
  <c r="AH513" i="8" s="1"/>
  <c r="AK513" i="8"/>
  <c r="AK246" i="8"/>
  <c r="AJ246" i="8"/>
  <c r="AH246" i="8" s="1"/>
  <c r="AJ474" i="8"/>
  <c r="AH474" i="8" s="1"/>
  <c r="AK474" i="8"/>
  <c r="AK135" i="8"/>
  <c r="AJ135" i="8"/>
  <c r="AH135" i="8" s="1"/>
  <c r="AK488" i="8"/>
  <c r="AJ488" i="8"/>
  <c r="AH488" i="8" s="1"/>
  <c r="AI317" i="8"/>
  <c r="AK317" i="8"/>
  <c r="AJ317" i="8"/>
  <c r="AK491" i="8"/>
  <c r="AJ491" i="8"/>
  <c r="AT520" i="8"/>
  <c r="AS520" i="8" s="1"/>
  <c r="AR520" i="8" s="1"/>
  <c r="AQ520" i="8" s="1"/>
  <c r="AP520" i="8" s="1"/>
  <c r="AO520" i="8" s="1"/>
  <c r="AN520" i="8" s="1"/>
  <c r="AM520" i="8" s="1"/>
  <c r="AL520" i="8" s="1"/>
  <c r="AP541" i="8"/>
  <c r="AO541" i="8" s="1"/>
  <c r="AN541" i="8" s="1"/>
  <c r="AM541" i="8" s="1"/>
  <c r="AL541" i="8" s="1"/>
  <c r="AS541" i="8"/>
  <c r="AR541" i="8" s="1"/>
  <c r="AQ541" i="8" s="1"/>
  <c r="AI491" i="8"/>
  <c r="AH491" i="8" s="1"/>
  <c r="AT531" i="8"/>
  <c r="AS531" i="8"/>
  <c r="AR531" i="8" s="1"/>
  <c r="AQ531" i="8" s="1"/>
  <c r="AP531" i="8" s="1"/>
  <c r="AO531" i="8" s="1"/>
  <c r="AN531" i="8" s="1"/>
  <c r="AM531" i="8" s="1"/>
  <c r="AL531" i="8" s="1"/>
  <c r="AS523" i="8"/>
  <c r="AR523" i="8" s="1"/>
  <c r="AQ523" i="8" s="1"/>
  <c r="AT523" i="8"/>
  <c r="AP523" i="8"/>
  <c r="AO523" i="8" s="1"/>
  <c r="AN523" i="8" s="1"/>
  <c r="AM523" i="8" s="1"/>
  <c r="AL523" i="8" s="1"/>
  <c r="AT445" i="8"/>
  <c r="AS445" i="8" s="1"/>
  <c r="AR445" i="8" s="1"/>
  <c r="AQ445" i="8" s="1"/>
  <c r="AP445" i="8" s="1"/>
  <c r="AO445" i="8" s="1"/>
  <c r="AN445" i="8" s="1"/>
  <c r="AM445" i="8" s="1"/>
  <c r="AL445" i="8" s="1"/>
  <c r="AT281" i="8"/>
  <c r="AS281" i="8" s="1"/>
  <c r="AR281" i="8" s="1"/>
  <c r="AQ281" i="8" s="1"/>
  <c r="AP281" i="8" s="1"/>
  <c r="AO281" i="8" s="1"/>
  <c r="AN281" i="8" s="1"/>
  <c r="AM281" i="8" s="1"/>
  <c r="AL281" i="8" s="1"/>
  <c r="AJ139" i="8"/>
  <c r="AI139" i="8"/>
  <c r="AH139" i="8" s="1"/>
  <c r="AK139" i="8"/>
  <c r="AJ171" i="8"/>
  <c r="AI171" i="8"/>
  <c r="AH171" i="8" s="1"/>
  <c r="AI318" i="8"/>
  <c r="AJ318" i="8"/>
  <c r="AK318" i="8"/>
  <c r="AJ153" i="8"/>
  <c r="AK153" i="8"/>
  <c r="AI153" i="8"/>
  <c r="AH153" i="8" s="1"/>
  <c r="AI498" i="8"/>
  <c r="AJ498" i="8"/>
  <c r="AK328" i="8"/>
  <c r="AJ328" i="8"/>
  <c r="AH328" i="8" s="1"/>
  <c r="AK444" i="8"/>
  <c r="AI444" i="8"/>
  <c r="AJ444" i="8"/>
  <c r="AI330" i="8"/>
  <c r="AH330" i="8" s="1"/>
  <c r="AK330" i="8"/>
  <c r="AJ446" i="8"/>
  <c r="AI446" i="8"/>
  <c r="AH446" i="8" s="1"/>
  <c r="AC433" i="8"/>
  <c r="R535" i="8"/>
  <c r="T535" i="8" s="1"/>
  <c r="AT349" i="8"/>
  <c r="AS349" i="8" s="1"/>
  <c r="AR349" i="8" s="1"/>
  <c r="AQ552" i="8"/>
  <c r="AP552" i="8" s="1"/>
  <c r="AO552" i="8" s="1"/>
  <c r="AN552" i="8" s="1"/>
  <c r="AM552" i="8" s="1"/>
  <c r="AL552" i="8" s="1"/>
  <c r="R551" i="8"/>
  <c r="T551" i="8" s="1"/>
  <c r="AT65" i="8"/>
  <c r="AS65" i="8" s="1"/>
  <c r="AR65" i="8" s="1"/>
  <c r="AQ65" i="8" s="1"/>
  <c r="AP65" i="8" s="1"/>
  <c r="AO65" i="8" s="1"/>
  <c r="AN65" i="8" s="1"/>
  <c r="AM65" i="8" s="1"/>
  <c r="AL65" i="8" s="1"/>
  <c r="AT117" i="8"/>
  <c r="AS117" i="8" s="1"/>
  <c r="AT89" i="8"/>
  <c r="AS89" i="8" s="1"/>
  <c r="AR89" i="8" s="1"/>
  <c r="AQ89" i="8" s="1"/>
  <c r="AP89" i="8" s="1"/>
  <c r="AO89" i="8" s="1"/>
  <c r="AN89" i="8" s="1"/>
  <c r="AM89" i="8" s="1"/>
  <c r="AL89" i="8" s="1"/>
  <c r="AO441" i="8"/>
  <c r="AN441" i="8" s="1"/>
  <c r="AM441" i="8" s="1"/>
  <c r="AL441" i="8" s="1"/>
  <c r="AT304" i="8"/>
  <c r="AS304" i="8" s="1"/>
  <c r="AR304" i="8" s="1"/>
  <c r="AQ304" i="8" s="1"/>
  <c r="AP304" i="8" s="1"/>
  <c r="AO304" i="8" s="1"/>
  <c r="AN304" i="8" s="1"/>
  <c r="AM304" i="8" s="1"/>
  <c r="AL304" i="8" s="1"/>
  <c r="AT265" i="8"/>
  <c r="AS265" i="8" s="1"/>
  <c r="AR265" i="8" s="1"/>
  <c r="AQ265" i="8" s="1"/>
  <c r="AP265" i="8" s="1"/>
  <c r="AO265" i="8" s="1"/>
  <c r="AN265" i="8" s="1"/>
  <c r="AM265" i="8" s="1"/>
  <c r="AL265" i="8" s="1"/>
  <c r="AK336" i="8"/>
  <c r="AJ402" i="8"/>
  <c r="AH402" i="8" s="1"/>
  <c r="AD402" i="8" s="1"/>
  <c r="AK66" i="8"/>
  <c r="AI66" i="8"/>
  <c r="AJ66" i="8"/>
  <c r="AT314" i="8"/>
  <c r="AS314" i="8"/>
  <c r="AR314" i="8"/>
  <c r="AQ314" i="8"/>
  <c r="AP314" i="8" s="1"/>
  <c r="AO314" i="8" s="1"/>
  <c r="AN314" i="8" s="1"/>
  <c r="AM314" i="8" s="1"/>
  <c r="AL314" i="8" s="1"/>
  <c r="AI251" i="8"/>
  <c r="AH251" i="8" s="1"/>
  <c r="AI392" i="8"/>
  <c r="AH392" i="8" s="1"/>
  <c r="AS214" i="8"/>
  <c r="AR214" i="8" s="1"/>
  <c r="AQ214" i="8" s="1"/>
  <c r="AP214" i="8" s="1"/>
  <c r="AO214" i="8" s="1"/>
  <c r="AN214" i="8" s="1"/>
  <c r="AM214" i="8" s="1"/>
  <c r="AL214" i="8" s="1"/>
  <c r="AR109" i="8"/>
  <c r="AQ109" i="8" s="1"/>
  <c r="AP109" i="8" s="1"/>
  <c r="AO109" i="8" s="1"/>
  <c r="AN109" i="8" s="1"/>
  <c r="AM109" i="8" s="1"/>
  <c r="AL109" i="8" s="1"/>
  <c r="AR124" i="8"/>
  <c r="AQ124" i="8" s="1"/>
  <c r="AP124" i="8" s="1"/>
  <c r="AO124" i="8" s="1"/>
  <c r="AS114" i="8"/>
  <c r="AR114" i="8" s="1"/>
  <c r="AQ114" i="8" s="1"/>
  <c r="AP114" i="8" s="1"/>
  <c r="AO114" i="8" s="1"/>
  <c r="AN114" i="8" s="1"/>
  <c r="AM114" i="8" s="1"/>
  <c r="AL114" i="8" s="1"/>
  <c r="AP441" i="8"/>
  <c r="AS192" i="8"/>
  <c r="AR192" i="8" s="1"/>
  <c r="AQ192" i="8" s="1"/>
  <c r="AP192" i="8" s="1"/>
  <c r="AO192" i="8" s="1"/>
  <c r="AN192" i="8" s="1"/>
  <c r="AM192" i="8" s="1"/>
  <c r="AL192" i="8" s="1"/>
  <c r="AK413" i="8"/>
  <c r="AT286" i="8"/>
  <c r="AS286" i="8" s="1"/>
  <c r="AR286" i="8" s="1"/>
  <c r="AQ286" i="8" s="1"/>
  <c r="AP286" i="8" s="1"/>
  <c r="AO286" i="8" s="1"/>
  <c r="AN286" i="8" s="1"/>
  <c r="AM286" i="8" s="1"/>
  <c r="AL286" i="8" s="1"/>
  <c r="AT109" i="8"/>
  <c r="AS109" i="8" s="1"/>
  <c r="AT124" i="8"/>
  <c r="AS124" i="8" s="1"/>
  <c r="AR291" i="8"/>
  <c r="AQ291" i="8" s="1"/>
  <c r="AP291" i="8" s="1"/>
  <c r="AO291" i="8" s="1"/>
  <c r="AN291" i="8" s="1"/>
  <c r="AM291" i="8" s="1"/>
  <c r="AL291" i="8" s="1"/>
  <c r="AS282" i="8"/>
  <c r="AR282" i="8" s="1"/>
  <c r="AQ282" i="8" s="1"/>
  <c r="AP282" i="8" s="1"/>
  <c r="AO282" i="8" s="1"/>
  <c r="AN282" i="8" s="1"/>
  <c r="AM282" i="8" s="1"/>
  <c r="AL282" i="8" s="1"/>
  <c r="AR434" i="8"/>
  <c r="AQ434" i="8" s="1"/>
  <c r="AP434" i="8" s="1"/>
  <c r="AO434" i="8" s="1"/>
  <c r="AN434" i="8" s="1"/>
  <c r="AM434" i="8" s="1"/>
  <c r="AL434" i="8" s="1"/>
  <c r="AT145" i="8"/>
  <c r="AS145" i="8" s="1"/>
  <c r="AR145" i="8" s="1"/>
  <c r="AQ145" i="8" s="1"/>
  <c r="AP145" i="8" s="1"/>
  <c r="AO145" i="8" s="1"/>
  <c r="AN145" i="8" s="1"/>
  <c r="AM145" i="8" s="1"/>
  <c r="AL145" i="8" s="1"/>
  <c r="AK366" i="8"/>
  <c r="AK300" i="8"/>
  <c r="AI300" i="8"/>
  <c r="AJ300" i="8"/>
  <c r="AK98" i="8"/>
  <c r="AJ98" i="8"/>
  <c r="AI98" i="8"/>
  <c r="AH98" i="8" s="1"/>
  <c r="AK41" i="8"/>
  <c r="AJ41" i="8"/>
  <c r="AI41" i="8"/>
  <c r="AP349" i="8"/>
  <c r="AO349" i="8" s="1"/>
  <c r="AN349" i="8" s="1"/>
  <c r="AM349" i="8" s="1"/>
  <c r="AL349" i="8" s="1"/>
  <c r="AQ496" i="8"/>
  <c r="AP496" i="8" s="1"/>
  <c r="AO496" i="8" s="1"/>
  <c r="AN496" i="8" s="1"/>
  <c r="AM496" i="8" s="1"/>
  <c r="AL496" i="8" s="1"/>
  <c r="AQ257" i="8"/>
  <c r="AP257" i="8" s="1"/>
  <c r="AO257" i="8" s="1"/>
  <c r="AN257" i="8" s="1"/>
  <c r="AM257" i="8" s="1"/>
  <c r="AL257" i="8" s="1"/>
  <c r="AI73" i="8"/>
  <c r="AH73" i="8" s="1"/>
  <c r="AT146" i="8"/>
  <c r="AS146" i="8" s="1"/>
  <c r="AR146" i="8" s="1"/>
  <c r="AQ146" i="8" s="1"/>
  <c r="AP146" i="8" s="1"/>
  <c r="AO146" i="8" s="1"/>
  <c r="AN146" i="8" s="1"/>
  <c r="AM146" i="8" s="1"/>
  <c r="AL146" i="8" s="1"/>
  <c r="AT420" i="8"/>
  <c r="AS420" i="8" s="1"/>
  <c r="AR420" i="8" s="1"/>
  <c r="AQ420" i="8" s="1"/>
  <c r="AP420" i="8" s="1"/>
  <c r="AO420" i="8" s="1"/>
  <c r="AN420" i="8" s="1"/>
  <c r="AM420" i="8" s="1"/>
  <c r="AL420" i="8" s="1"/>
  <c r="AT44" i="8"/>
  <c r="AS44" i="8" s="1"/>
  <c r="AR44" i="8" s="1"/>
  <c r="AQ44" i="8" s="1"/>
  <c r="AP44" i="8" s="1"/>
  <c r="AO44" i="8" s="1"/>
  <c r="AN44" i="8" s="1"/>
  <c r="AM44" i="8" s="1"/>
  <c r="AL44" i="8" s="1"/>
  <c r="AT58" i="8"/>
  <c r="AS58" i="8" s="1"/>
  <c r="AR58" i="8" s="1"/>
  <c r="AQ58" i="8" s="1"/>
  <c r="AP58" i="8" s="1"/>
  <c r="AO58" i="8" s="1"/>
  <c r="AN58" i="8" s="1"/>
  <c r="AM58" i="8" s="1"/>
  <c r="AL58" i="8" s="1"/>
  <c r="AT377" i="8"/>
  <c r="AS377" i="8" s="1"/>
  <c r="AR377" i="8" s="1"/>
  <c r="AQ377" i="8" s="1"/>
  <c r="AP377" i="8" s="1"/>
  <c r="AO377" i="8" s="1"/>
  <c r="AN377" i="8" s="1"/>
  <c r="AM377" i="8" s="1"/>
  <c r="AL377" i="8" s="1"/>
  <c r="AS291" i="8"/>
  <c r="AS441" i="8"/>
  <c r="AR441" i="8" s="1"/>
  <c r="AQ441" i="8" s="1"/>
  <c r="AS224" i="8"/>
  <c r="AR224" i="8" s="1"/>
  <c r="AQ224" i="8" s="1"/>
  <c r="AP224" i="8" s="1"/>
  <c r="AO224" i="8" s="1"/>
  <c r="AN224" i="8" s="1"/>
  <c r="AM224" i="8" s="1"/>
  <c r="AL224" i="8" s="1"/>
  <c r="AS434" i="8"/>
  <c r="AT337" i="8"/>
  <c r="AS337" i="8" s="1"/>
  <c r="AR337" i="8" s="1"/>
  <c r="AQ337" i="8" s="1"/>
  <c r="AP337" i="8" s="1"/>
  <c r="AO337" i="8" s="1"/>
  <c r="AN337" i="8" s="1"/>
  <c r="AM337" i="8" s="1"/>
  <c r="AL337" i="8" s="1"/>
  <c r="AQ482" i="8"/>
  <c r="AP482" i="8" s="1"/>
  <c r="AO482" i="8" s="1"/>
  <c r="AN482" i="8" s="1"/>
  <c r="AM482" i="8" s="1"/>
  <c r="AL482" i="8" s="1"/>
  <c r="AK73" i="8"/>
  <c r="AI447" i="8"/>
  <c r="AH447" i="8" s="1"/>
  <c r="AJ366" i="8"/>
  <c r="AH366" i="8" s="1"/>
  <c r="AS396" i="8"/>
  <c r="AR396" i="8" s="1"/>
  <c r="AQ396" i="8" s="1"/>
  <c r="AP396" i="8" s="1"/>
  <c r="AO396" i="8" s="1"/>
  <c r="AN396" i="8" s="1"/>
  <c r="AM396" i="8" s="1"/>
  <c r="AL396" i="8" s="1"/>
  <c r="AK190" i="8"/>
  <c r="AI190" i="8"/>
  <c r="AH190" i="8" s="1"/>
  <c r="AJ190" i="8"/>
  <c r="AI198" i="8"/>
  <c r="AJ198" i="8"/>
  <c r="AK198" i="8"/>
  <c r="AJ426" i="8"/>
  <c r="AH426" i="8" s="1"/>
  <c r="AK426" i="8"/>
  <c r="AJ57" i="8"/>
  <c r="AI57" i="8"/>
  <c r="AK57" i="8"/>
  <c r="AP303" i="8"/>
  <c r="AO303" i="8" s="1"/>
  <c r="AN303" i="8" s="1"/>
  <c r="AM303" i="8" s="1"/>
  <c r="AL303" i="8" s="1"/>
  <c r="AK189" i="8"/>
  <c r="AI189" i="8"/>
  <c r="AH189" i="8" s="1"/>
  <c r="AT210" i="8"/>
  <c r="AS210" i="8"/>
  <c r="AR210" i="8"/>
  <c r="AQ210" i="8" s="1"/>
  <c r="AP210" i="8" s="1"/>
  <c r="AO210" i="8" s="1"/>
  <c r="AN210" i="8" s="1"/>
  <c r="AM210" i="8" s="1"/>
  <c r="AL210" i="8" s="1"/>
  <c r="AQ137" i="8"/>
  <c r="AP137" i="8" s="1"/>
  <c r="AO137" i="8" s="1"/>
  <c r="AN137" i="8" s="1"/>
  <c r="AM137" i="8" s="1"/>
  <c r="AL137" i="8" s="1"/>
  <c r="AS115" i="8"/>
  <c r="AR115" i="8"/>
  <c r="AQ115" i="8" s="1"/>
  <c r="AP115" i="8" s="1"/>
  <c r="AO115" i="8" s="1"/>
  <c r="AN115" i="8" s="1"/>
  <c r="AM115" i="8" s="1"/>
  <c r="AL115" i="8" s="1"/>
  <c r="AJ27" i="8"/>
  <c r="AH27" i="8" s="1"/>
  <c r="AK27" i="8"/>
  <c r="AT502" i="8"/>
  <c r="AS502" i="8" s="1"/>
  <c r="AR502" i="8" s="1"/>
  <c r="AQ502" i="8" s="1"/>
  <c r="AP502" i="8" s="1"/>
  <c r="AO502" i="8" s="1"/>
  <c r="AN502" i="8" s="1"/>
  <c r="AM502" i="8" s="1"/>
  <c r="AL502" i="8" s="1"/>
  <c r="AO77" i="8"/>
  <c r="AN77" i="8" s="1"/>
  <c r="AM77" i="8" s="1"/>
  <c r="AL77" i="8" s="1"/>
  <c r="AT49" i="8"/>
  <c r="AS49" i="8" s="1"/>
  <c r="AR49" i="8" s="1"/>
  <c r="AQ49" i="8" s="1"/>
  <c r="AP49" i="8" s="1"/>
  <c r="AO49" i="8" s="1"/>
  <c r="AN49" i="8" s="1"/>
  <c r="AM49" i="8" s="1"/>
  <c r="AL49" i="8" s="1"/>
  <c r="AS409" i="8"/>
  <c r="AR409" i="8" s="1"/>
  <c r="AQ409" i="8" s="1"/>
  <c r="AP409" i="8" s="1"/>
  <c r="AO409" i="8" s="1"/>
  <c r="AN409" i="8" s="1"/>
  <c r="AM409" i="8" s="1"/>
  <c r="AL409" i="8" s="1"/>
  <c r="AI261" i="8"/>
  <c r="AH261" i="8" s="1"/>
  <c r="AK261" i="8"/>
  <c r="AJ261" i="8"/>
  <c r="AI307" i="8"/>
  <c r="AH307" i="8" s="1"/>
  <c r="AK307" i="8"/>
  <c r="AJ213" i="8"/>
  <c r="AK213" i="8"/>
  <c r="AI213" i="8"/>
  <c r="AK125" i="8"/>
  <c r="AI125" i="8"/>
  <c r="AJ125" i="8"/>
  <c r="AQ188" i="8"/>
  <c r="AQ505" i="8"/>
  <c r="AP505" i="8" s="1"/>
  <c r="AO505" i="8" s="1"/>
  <c r="AN505" i="8"/>
  <c r="AM505" i="8" s="1"/>
  <c r="AL505" i="8" s="1"/>
  <c r="Z151" i="8"/>
  <c r="AU151" i="8"/>
  <c r="G151" i="8"/>
  <c r="AR332" i="8"/>
  <c r="AQ332" i="8" s="1"/>
  <c r="AP332" i="8" s="1"/>
  <c r="AO332" i="8" s="1"/>
  <c r="AN332" i="8" s="1"/>
  <c r="AM332" i="8" s="1"/>
  <c r="AL332" i="8" s="1"/>
  <c r="Z211" i="8"/>
  <c r="AU211" i="8"/>
  <c r="G211" i="8"/>
  <c r="G178" i="8"/>
  <c r="AU178" i="8"/>
  <c r="Z178" i="8"/>
  <c r="AS332" i="8"/>
  <c r="AN188" i="8"/>
  <c r="AM188" i="8" s="1"/>
  <c r="AL188" i="8" s="1"/>
  <c r="Z264" i="8"/>
  <c r="AU264" i="8"/>
  <c r="G264" i="8"/>
  <c r="AS45" i="8"/>
  <c r="G422" i="8"/>
  <c r="Z422" i="8"/>
  <c r="AU422" i="8"/>
  <c r="Z380" i="8"/>
  <c r="AU380" i="8"/>
  <c r="G380" i="8"/>
  <c r="Z275" i="8"/>
  <c r="G275" i="8"/>
  <c r="AU275" i="8"/>
  <c r="AP188" i="8"/>
  <c r="AO188" i="8" s="1"/>
  <c r="AQ288" i="8"/>
  <c r="AS149" i="8"/>
  <c r="AS288" i="8"/>
  <c r="AR288" i="8" s="1"/>
  <c r="AR37" i="8"/>
  <c r="AQ37" i="8" s="1"/>
  <c r="AP37" i="8" s="1"/>
  <c r="AO37" i="8" s="1"/>
  <c r="AN37" i="8" s="1"/>
  <c r="AM37" i="8" s="1"/>
  <c r="AL37" i="8" s="1"/>
  <c r="AT201" i="8"/>
  <c r="AS201" i="8" s="1"/>
  <c r="AR201" i="8" s="1"/>
  <c r="AQ201" i="8" s="1"/>
  <c r="AP201" i="8" s="1"/>
  <c r="AO201" i="8" s="1"/>
  <c r="AN201" i="8" s="1"/>
  <c r="AM201" i="8" s="1"/>
  <c r="AL201" i="8" s="1"/>
  <c r="AT169" i="8"/>
  <c r="AS169" i="8"/>
  <c r="AR169" i="8"/>
  <c r="AQ169" i="8" s="1"/>
  <c r="AP169" i="8" s="1"/>
  <c r="AO169" i="8" s="1"/>
  <c r="AN169" i="8" s="1"/>
  <c r="AM169" i="8" s="1"/>
  <c r="AL169" i="8" s="1"/>
  <c r="AT240" i="8"/>
  <c r="AS240" i="8" s="1"/>
  <c r="AR240" i="8" s="1"/>
  <c r="AQ240" i="8" s="1"/>
  <c r="AP240" i="8" s="1"/>
  <c r="AO240" i="8" s="1"/>
  <c r="AN240" i="8" s="1"/>
  <c r="AM240" i="8" s="1"/>
  <c r="AL240" i="8" s="1"/>
  <c r="G440" i="8"/>
  <c r="Z440" i="8"/>
  <c r="AA440" i="8" s="1"/>
  <c r="AU391" i="8"/>
  <c r="G391" i="8"/>
  <c r="G379" i="8"/>
  <c r="Z379" i="8"/>
  <c r="Z374" i="8"/>
  <c r="AU374" i="8"/>
  <c r="G348" i="8"/>
  <c r="Z348" i="8"/>
  <c r="AA348" i="8" s="1"/>
  <c r="Z273" i="8"/>
  <c r="AU273" i="8"/>
  <c r="G198" i="8"/>
  <c r="Z198" i="8"/>
  <c r="G189" i="8"/>
  <c r="AC189" i="8" s="1"/>
  <c r="Z189" i="8"/>
  <c r="AA189" i="8" s="1"/>
  <c r="Z133" i="8"/>
  <c r="AU133" i="8"/>
  <c r="G133" i="8"/>
  <c r="Z96" i="8"/>
  <c r="AU96" i="8"/>
  <c r="AU48" i="8"/>
  <c r="G48" i="8"/>
  <c r="AS429" i="8"/>
  <c r="AR429" i="8" s="1"/>
  <c r="AQ429" i="8" s="1"/>
  <c r="AP429" i="8" s="1"/>
  <c r="AO429" i="8" s="1"/>
  <c r="AN429" i="8" s="1"/>
  <c r="AM429" i="8" s="1"/>
  <c r="AL429" i="8" s="1"/>
  <c r="AT429" i="8"/>
  <c r="Z400" i="8"/>
  <c r="AU400" i="8"/>
  <c r="G400" i="8"/>
  <c r="G378" i="8"/>
  <c r="Z378" i="8"/>
  <c r="AA378" i="8" s="1"/>
  <c r="Z373" i="8"/>
  <c r="AU373" i="8"/>
  <c r="G347" i="8"/>
  <c r="Z347" i="8"/>
  <c r="AA347" i="8" s="1"/>
  <c r="G300" i="8"/>
  <c r="Z300" i="8"/>
  <c r="Z247" i="8"/>
  <c r="Z162" i="8"/>
  <c r="AA162" i="8" s="1"/>
  <c r="G162" i="8"/>
  <c r="Z149" i="8"/>
  <c r="G149" i="8"/>
  <c r="AU126" i="8"/>
  <c r="G126" i="8"/>
  <c r="AT90" i="8"/>
  <c r="AS90" i="8" s="1"/>
  <c r="AR90" i="8" s="1"/>
  <c r="AQ90" i="8" s="1"/>
  <c r="AP90" i="8" s="1"/>
  <c r="AO90" i="8" s="1"/>
  <c r="AN90" i="8" s="1"/>
  <c r="AM90" i="8" s="1"/>
  <c r="AL90" i="8" s="1"/>
  <c r="G61" i="8"/>
  <c r="Z61" i="8"/>
  <c r="AU61" i="8"/>
  <c r="AT379" i="8"/>
  <c r="AS379" i="8" s="1"/>
  <c r="AR379" i="8" s="1"/>
  <c r="AQ379" i="8" s="1"/>
  <c r="AP379" i="8" s="1"/>
  <c r="AO379" i="8" s="1"/>
  <c r="AN379" i="8" s="1"/>
  <c r="AM379" i="8" s="1"/>
  <c r="AL379" i="8" s="1"/>
  <c r="G428" i="8"/>
  <c r="Z428" i="8"/>
  <c r="AA428" i="8" s="1"/>
  <c r="Z322" i="8"/>
  <c r="G322" i="8"/>
  <c r="AT247" i="8"/>
  <c r="AS247" i="8"/>
  <c r="AR247" i="8" s="1"/>
  <c r="AQ247" i="8"/>
  <c r="AP247" i="8"/>
  <c r="AO247" i="8" s="1"/>
  <c r="AN247" i="8" s="1"/>
  <c r="AM247" i="8" s="1"/>
  <c r="AL247" i="8" s="1"/>
  <c r="Z181" i="8"/>
  <c r="AU181" i="8"/>
  <c r="Z168" i="8"/>
  <c r="AU168" i="8"/>
  <c r="G168" i="8"/>
  <c r="AR80" i="8"/>
  <c r="AQ80" i="8" s="1"/>
  <c r="AP80" i="8" s="1"/>
  <c r="AO80" i="8" s="1"/>
  <c r="AN80" i="8" s="1"/>
  <c r="AM80" i="8" s="1"/>
  <c r="AL80" i="8" s="1"/>
  <c r="AR47" i="8"/>
  <c r="AQ47" i="8" s="1"/>
  <c r="AP47" i="8" s="1"/>
  <c r="AO47" i="8" s="1"/>
  <c r="AN47" i="8" s="1"/>
  <c r="AM47" i="8" s="1"/>
  <c r="AL47" i="8" s="1"/>
  <c r="G383" i="8"/>
  <c r="Z383" i="8"/>
  <c r="AA383" i="8" s="1"/>
  <c r="AU279" i="8"/>
  <c r="Z279" i="8"/>
  <c r="G279" i="8"/>
  <c r="Z244" i="8"/>
  <c r="AA244" i="8" s="1"/>
  <c r="G244" i="8"/>
  <c r="AC244" i="8" s="1"/>
  <c r="Z186" i="8"/>
  <c r="AU186" i="8"/>
  <c r="G186" i="8"/>
  <c r="AT119" i="8"/>
  <c r="AS119" i="8" s="1"/>
  <c r="AR119" i="8" s="1"/>
  <c r="AQ119" i="8" s="1"/>
  <c r="AP119" i="8" s="1"/>
  <c r="AO119" i="8" s="1"/>
  <c r="AN119" i="8" s="1"/>
  <c r="AM119" i="8" s="1"/>
  <c r="AL119" i="8" s="1"/>
  <c r="AQ99" i="8"/>
  <c r="AP99" i="8" s="1"/>
  <c r="AO99" i="8" s="1"/>
  <c r="AN99" i="8" s="1"/>
  <c r="AM99" i="8" s="1"/>
  <c r="AL99" i="8" s="1"/>
  <c r="AQ149" i="8"/>
  <c r="AP149" i="8" s="1"/>
  <c r="AO149" i="8" s="1"/>
  <c r="AN149" i="8" s="1"/>
  <c r="AM149" i="8" s="1"/>
  <c r="AL149" i="8" s="1"/>
  <c r="AS80" i="8"/>
  <c r="AT241" i="8"/>
  <c r="AS241" i="8" s="1"/>
  <c r="AR241" i="8" s="1"/>
  <c r="AQ241" i="8" s="1"/>
  <c r="AP241" i="8" s="1"/>
  <c r="AO241" i="8" s="1"/>
  <c r="AN241" i="8" s="1"/>
  <c r="AM241" i="8" s="1"/>
  <c r="AL241" i="8" s="1"/>
  <c r="Z416" i="8"/>
  <c r="AU416" i="8"/>
  <c r="G416" i="8"/>
  <c r="Z289" i="8"/>
  <c r="AU289" i="8"/>
  <c r="Z278" i="8"/>
  <c r="AA278" i="8" s="1"/>
  <c r="G278" i="8"/>
  <c r="AU270" i="8"/>
  <c r="Z270" i="8"/>
  <c r="G270" i="8"/>
  <c r="G130" i="8"/>
  <c r="Z130" i="8"/>
  <c r="AA130" i="8" s="1"/>
  <c r="K509" i="8"/>
  <c r="AR99" i="8"/>
  <c r="AR149" i="8"/>
  <c r="AP288" i="8"/>
  <c r="AO288" i="8" s="1"/>
  <c r="AN288" i="8" s="1"/>
  <c r="AM288" i="8" s="1"/>
  <c r="AL288" i="8" s="1"/>
  <c r="AR45" i="8"/>
  <c r="AQ45" i="8" s="1"/>
  <c r="AP45" i="8" s="1"/>
  <c r="AO45" i="8" s="1"/>
  <c r="AN45" i="8" s="1"/>
  <c r="AM45" i="8" s="1"/>
  <c r="AL45" i="8" s="1"/>
  <c r="G443" i="8"/>
  <c r="Z443" i="8"/>
  <c r="AA443" i="8" s="1"/>
  <c r="G388" i="8"/>
  <c r="AU388" i="8"/>
  <c r="Z351" i="8"/>
  <c r="AU351" i="8"/>
  <c r="G351" i="8"/>
  <c r="Z309" i="8"/>
  <c r="AU309" i="8"/>
  <c r="G309" i="8"/>
  <c r="G288" i="8"/>
  <c r="Z288" i="8"/>
  <c r="G234" i="8"/>
  <c r="AU234" i="8"/>
  <c r="Z204" i="8"/>
  <c r="AU204" i="8"/>
  <c r="G195" i="8"/>
  <c r="AU195" i="8"/>
  <c r="G164" i="8"/>
  <c r="AR154" i="8"/>
  <c r="AQ154" i="8" s="1"/>
  <c r="AP154" i="8" s="1"/>
  <c r="AO154" i="8" s="1"/>
  <c r="AN154" i="8" s="1"/>
  <c r="AM154" i="8" s="1"/>
  <c r="AL154" i="8" s="1"/>
  <c r="AU425" i="8"/>
  <c r="G425" i="8"/>
  <c r="Z409" i="8"/>
  <c r="G409" i="8"/>
  <c r="G386" i="8"/>
  <c r="Z386" i="8"/>
  <c r="AA386" i="8" s="1"/>
  <c r="Z258" i="8"/>
  <c r="AA258" i="8" s="1"/>
  <c r="G258" i="8"/>
  <c r="Z216" i="8"/>
  <c r="AA216" i="8" s="1"/>
  <c r="G216" i="8"/>
  <c r="G212" i="8"/>
  <c r="Z212" i="8"/>
  <c r="AU212" i="8"/>
  <c r="G191" i="8"/>
  <c r="Z191" i="8"/>
  <c r="AA191" i="8" s="1"/>
  <c r="AU152" i="8"/>
  <c r="G152" i="8"/>
  <c r="G35" i="8"/>
  <c r="AU35" i="8"/>
  <c r="Z35" i="8"/>
  <c r="G21" i="8"/>
  <c r="AU21" i="8"/>
  <c r="AS180" i="8"/>
  <c r="AR180" i="8" s="1"/>
  <c r="AQ180" i="8" s="1"/>
  <c r="AP180" i="8" s="1"/>
  <c r="AO180" i="8" s="1"/>
  <c r="AN180" i="8" s="1"/>
  <c r="AM180" i="8" s="1"/>
  <c r="AL180" i="8" s="1"/>
  <c r="G504" i="8"/>
  <c r="P504" i="8"/>
  <c r="R504" i="8" s="1"/>
  <c r="T504" i="8" s="1"/>
  <c r="Z504" i="8"/>
  <c r="AU504" i="8"/>
  <c r="AT503" i="8"/>
  <c r="AS503" i="8" s="1"/>
  <c r="AR503" i="8" s="1"/>
  <c r="AQ503" i="8" s="1"/>
  <c r="AP503" i="8" s="1"/>
  <c r="AO503" i="8" s="1"/>
  <c r="AN503" i="8" s="1"/>
  <c r="AM503" i="8" s="1"/>
  <c r="AL503" i="8" s="1"/>
  <c r="AR177" i="8"/>
  <c r="AQ177" i="8" s="1"/>
  <c r="AP177" i="8" s="1"/>
  <c r="AO177" i="8" s="1"/>
  <c r="AN177" i="8" s="1"/>
  <c r="AM177" i="8" s="1"/>
  <c r="AL177" i="8" s="1"/>
  <c r="AT180" i="8"/>
  <c r="AT506" i="8"/>
  <c r="AS506" i="8"/>
  <c r="AR506" i="8"/>
  <c r="AQ506" i="8" s="1"/>
  <c r="AP506" i="8" s="1"/>
  <c r="AO506" i="8" s="1"/>
  <c r="AN506" i="8" s="1"/>
  <c r="AM506" i="8" s="1"/>
  <c r="AL506" i="8" s="1"/>
  <c r="AT510" i="8"/>
  <c r="AS510" i="8"/>
  <c r="AR510" i="8" s="1"/>
  <c r="AQ510" i="8" s="1"/>
  <c r="AP510" i="8" s="1"/>
  <c r="AO510" i="8" s="1"/>
  <c r="AN510" i="8" s="1"/>
  <c r="AM510" i="8" s="1"/>
  <c r="AL510" i="8" s="1"/>
  <c r="AT83" i="8"/>
  <c r="AS83" i="8" s="1"/>
  <c r="AR83" i="8" s="1"/>
  <c r="AQ83" i="8" s="1"/>
  <c r="AP83" i="8" s="1"/>
  <c r="AO83" i="8" s="1"/>
  <c r="AN83" i="8" s="1"/>
  <c r="AM83" i="8" s="1"/>
  <c r="AL83" i="8" s="1"/>
  <c r="Z237" i="8"/>
  <c r="AA237" i="8" s="1"/>
  <c r="G237" i="8"/>
  <c r="P509" i="8"/>
  <c r="R509" i="8" s="1"/>
  <c r="T509" i="8" s="1"/>
  <c r="Z509" i="8"/>
  <c r="AU509" i="8"/>
  <c r="AT154" i="8"/>
  <c r="AS154" i="8"/>
  <c r="Z310" i="8"/>
  <c r="AA310" i="8" s="1"/>
  <c r="G310" i="8"/>
  <c r="G510" i="8"/>
  <c r="P510" i="8"/>
  <c r="R510" i="8" s="1"/>
  <c r="T510" i="8" s="1"/>
  <c r="Z510" i="8"/>
  <c r="L507" i="8"/>
  <c r="L503" i="8"/>
  <c r="P506" i="8"/>
  <c r="AU507" i="8"/>
  <c r="G506" i="8"/>
  <c r="Q15" i="8"/>
  <c r="Q16" i="8" s="1"/>
  <c r="Q17" i="8" s="1"/>
  <c r="P503" i="8"/>
  <c r="R503" i="8" s="1"/>
  <c r="T503" i="8" s="1"/>
  <c r="D15" i="8"/>
  <c r="C19" i="8" s="1"/>
  <c r="H1206" i="8"/>
  <c r="G562" i="8"/>
  <c r="Z562" i="8"/>
  <c r="H1208" i="8"/>
  <c r="H1210" i="8"/>
  <c r="H1207" i="8"/>
  <c r="H1205" i="8"/>
  <c r="P562" i="8"/>
  <c r="R562" i="8" s="1"/>
  <c r="T562" i="8" s="1"/>
  <c r="AU562" i="8"/>
  <c r="H1209" i="8"/>
  <c r="O3" i="9"/>
  <c r="O2" i="9"/>
  <c r="O4" i="9"/>
  <c r="O5" i="9"/>
  <c r="O6" i="9"/>
  <c r="O1" i="9"/>
  <c r="O190" i="5"/>
  <c r="O182" i="5"/>
  <c r="O204" i="5"/>
  <c r="O169" i="5"/>
  <c r="O208" i="5"/>
  <c r="O203" i="5"/>
  <c r="O184" i="5"/>
  <c r="C15" i="5"/>
  <c r="C18" i="5" s="1"/>
  <c r="O198" i="5"/>
  <c r="O179" i="5"/>
  <c r="O164" i="5"/>
  <c r="O205" i="5"/>
  <c r="O201" i="5"/>
  <c r="O191" i="5"/>
  <c r="O189" i="5"/>
  <c r="O209" i="5"/>
  <c r="O206" i="5"/>
  <c r="O193" i="5"/>
  <c r="O207" i="5"/>
  <c r="O187" i="5"/>
  <c r="O196" i="5"/>
  <c r="O199" i="5"/>
  <c r="O183" i="5"/>
  <c r="O202" i="5"/>
  <c r="O180" i="5"/>
  <c r="O197" i="5"/>
  <c r="O161" i="5"/>
  <c r="O200" i="5"/>
  <c r="O188" i="5"/>
  <c r="O185" i="5"/>
  <c r="O192" i="5"/>
  <c r="O194" i="5"/>
  <c r="O178" i="5"/>
  <c r="O177" i="5"/>
  <c r="O195" i="5"/>
  <c r="O186" i="5"/>
  <c r="O181" i="5"/>
  <c r="C15" i="6"/>
  <c r="C18" i="6" s="1"/>
  <c r="C16" i="14"/>
  <c r="D18" i="14" s="1"/>
  <c r="H10" i="11"/>
  <c r="J10" i="11"/>
  <c r="C16" i="6"/>
  <c r="D18" i="6" s="1"/>
  <c r="C16" i="7"/>
  <c r="D18" i="7" s="1"/>
  <c r="I10" i="11"/>
  <c r="C16" i="10"/>
  <c r="D18" i="10" s="1"/>
  <c r="C16" i="11"/>
  <c r="D18" i="11" s="1"/>
  <c r="O153" i="7"/>
  <c r="O206" i="7"/>
  <c r="O204" i="7"/>
  <c r="O184" i="7"/>
  <c r="O165" i="7"/>
  <c r="O205" i="7"/>
  <c r="O169" i="7"/>
  <c r="O163" i="7"/>
  <c r="O199" i="7"/>
  <c r="O176" i="7"/>
  <c r="O215" i="7"/>
  <c r="O216" i="7"/>
  <c r="O213" i="7"/>
  <c r="O214" i="7"/>
  <c r="O162" i="7"/>
  <c r="O171" i="7"/>
  <c r="O202" i="7"/>
  <c r="O164" i="7"/>
  <c r="O192" i="7"/>
  <c r="O161" i="7"/>
  <c r="O158" i="7"/>
  <c r="O159" i="7"/>
  <c r="O156" i="7"/>
  <c r="O212" i="7"/>
  <c r="O210" i="7"/>
  <c r="O168" i="7"/>
  <c r="O166" i="7"/>
  <c r="O208" i="7"/>
  <c r="O177" i="7"/>
  <c r="O174" i="7"/>
  <c r="O175" i="7"/>
  <c r="O172" i="7"/>
  <c r="O157" i="7"/>
  <c r="O154" i="7"/>
  <c r="O179" i="7"/>
  <c r="O182" i="7"/>
  <c r="O193" i="7"/>
  <c r="O190" i="7"/>
  <c r="O191" i="7"/>
  <c r="O188" i="7"/>
  <c r="O173" i="7"/>
  <c r="O170" i="7"/>
  <c r="O195" i="7"/>
  <c r="O194" i="7"/>
  <c r="O180" i="7"/>
  <c r="O178" i="7"/>
  <c r="O155" i="7"/>
  <c r="C15" i="7"/>
  <c r="C18" i="7" s="1"/>
  <c r="O189" i="7"/>
  <c r="O186" i="7"/>
  <c r="O211" i="7"/>
  <c r="O197" i="7"/>
  <c r="O203" i="7"/>
  <c r="O185" i="7"/>
  <c r="O183" i="7"/>
  <c r="O217" i="7"/>
  <c r="O198" i="7"/>
  <c r="O200" i="7"/>
  <c r="O187" i="7"/>
  <c r="O160" i="7"/>
  <c r="O209" i="7"/>
  <c r="O207" i="7"/>
  <c r="O181" i="7"/>
  <c r="O167" i="7"/>
  <c r="O201" i="7"/>
  <c r="O196" i="7"/>
  <c r="C15" i="11"/>
  <c r="C18" i="11" s="1"/>
  <c r="C15" i="10"/>
  <c r="C18" i="10" s="1"/>
  <c r="O206" i="14"/>
  <c r="O181" i="14"/>
  <c r="O185" i="14"/>
  <c r="O187" i="14"/>
  <c r="O198" i="14"/>
  <c r="O193" i="14"/>
  <c r="O184" i="14"/>
  <c r="O202" i="14"/>
  <c r="O161" i="14"/>
  <c r="O192" i="14"/>
  <c r="O186" i="14"/>
  <c r="O195" i="14"/>
  <c r="O197" i="14"/>
  <c r="O178" i="14"/>
  <c r="O164" i="14"/>
  <c r="O208" i="14"/>
  <c r="C15" i="14"/>
  <c r="C18" i="14" s="1"/>
  <c r="O189" i="14"/>
  <c r="O209" i="14"/>
  <c r="O203" i="14"/>
  <c r="O194" i="14"/>
  <c r="O183" i="14"/>
  <c r="O179" i="14"/>
  <c r="O204" i="14"/>
  <c r="O180" i="14"/>
  <c r="O207" i="14"/>
  <c r="O196" i="14"/>
  <c r="O177" i="14"/>
  <c r="O201" i="14"/>
  <c r="O191" i="14"/>
  <c r="O200" i="14"/>
  <c r="O190" i="14"/>
  <c r="O188" i="14"/>
  <c r="O169" i="14"/>
  <c r="O182" i="14"/>
  <c r="O205" i="14"/>
  <c r="O199" i="14"/>
  <c r="C16" i="5"/>
  <c r="D18" i="5" s="1"/>
  <c r="K10" i="11"/>
  <c r="H46" i="4"/>
  <c r="G46" i="4"/>
  <c r="R39" i="14"/>
  <c r="L85" i="11"/>
  <c r="L147" i="11"/>
  <c r="L195" i="11"/>
  <c r="L517" i="11"/>
  <c r="O517" i="11" s="1"/>
  <c r="Q517" i="11" s="1"/>
  <c r="L422" i="11"/>
  <c r="O422" i="11" s="1"/>
  <c r="Q422" i="11" s="1"/>
  <c r="L247" i="11"/>
  <c r="O247" i="11" s="1"/>
  <c r="Q247" i="11" s="1"/>
  <c r="L196" i="11"/>
  <c r="L143" i="11"/>
  <c r="L628" i="11"/>
  <c r="O628" i="11" s="1"/>
  <c r="Q628" i="11" s="1"/>
  <c r="P24" i="6"/>
  <c r="P78" i="6"/>
  <c r="P43" i="6"/>
  <c r="P91" i="6"/>
  <c r="P89" i="6"/>
  <c r="P50" i="6"/>
  <c r="P39" i="6"/>
  <c r="P55" i="6"/>
  <c r="P115" i="6"/>
  <c r="P53" i="6"/>
  <c r="P100" i="6"/>
  <c r="P60" i="6"/>
  <c r="P21" i="6"/>
  <c r="P79" i="6"/>
  <c r="P56" i="6"/>
  <c r="P104" i="6"/>
  <c r="P75" i="6"/>
  <c r="P28" i="6"/>
  <c r="P82" i="6"/>
  <c r="AC139" i="14"/>
  <c r="T168" i="14"/>
  <c r="AC168" i="14"/>
  <c r="R168" i="14"/>
  <c r="P109" i="14"/>
  <c r="P179" i="14"/>
  <c r="P202" i="14"/>
  <c r="P136" i="14"/>
  <c r="P191" i="14"/>
  <c r="P123" i="14"/>
  <c r="P140" i="14"/>
  <c r="P151" i="14"/>
  <c r="P131" i="14"/>
  <c r="P114" i="14"/>
  <c r="P24" i="14"/>
  <c r="P115" i="14"/>
  <c r="P95" i="14"/>
  <c r="P120" i="14"/>
  <c r="P68" i="14"/>
  <c r="P60" i="14"/>
  <c r="P78" i="14"/>
  <c r="P54" i="14"/>
  <c r="P203" i="14"/>
  <c r="P195" i="14"/>
  <c r="P187" i="14"/>
  <c r="P142" i="14"/>
  <c r="P178" i="14"/>
  <c r="P126" i="14"/>
  <c r="P108" i="14"/>
  <c r="P100" i="14"/>
  <c r="P92" i="14"/>
  <c r="P65" i="14"/>
  <c r="P167" i="14"/>
  <c r="P149" i="14"/>
  <c r="P103" i="14"/>
  <c r="P31" i="14"/>
  <c r="P23" i="14"/>
  <c r="P143" i="14"/>
  <c r="P46" i="14"/>
  <c r="P74" i="14"/>
  <c r="P50" i="14"/>
  <c r="P162" i="14"/>
  <c r="P122" i="14"/>
  <c r="P166" i="14"/>
  <c r="P199" i="14"/>
  <c r="P183" i="14"/>
  <c r="P206" i="14"/>
  <c r="P198" i="14"/>
  <c r="P190" i="14"/>
  <c r="P160" i="14"/>
  <c r="P148" i="14"/>
  <c r="P98" i="14"/>
  <c r="P76" i="14"/>
  <c r="P36" i="14"/>
  <c r="P209" i="14"/>
  <c r="P164" i="14"/>
  <c r="P141" i="14"/>
  <c r="P127" i="14"/>
  <c r="P111" i="14"/>
  <c r="P75" i="14"/>
  <c r="P43" i="14"/>
  <c r="P137" i="14"/>
  <c r="P66" i="14"/>
  <c r="P38" i="14"/>
  <c r="P37" i="14"/>
  <c r="P129" i="14"/>
  <c r="P192" i="14"/>
  <c r="P197" i="14"/>
  <c r="P189" i="14"/>
  <c r="P181" i="14"/>
  <c r="P172" i="14"/>
  <c r="P196" i="14"/>
  <c r="P188" i="14"/>
  <c r="P180" i="14"/>
  <c r="P177" i="14"/>
  <c r="P169" i="14"/>
  <c r="P110" i="14"/>
  <c r="P90" i="14"/>
  <c r="P128" i="14"/>
  <c r="P104" i="14"/>
  <c r="P96" i="14"/>
  <c r="P88" i="14"/>
  <c r="P61" i="14"/>
  <c r="P174" i="14"/>
  <c r="P157" i="14"/>
  <c r="P133" i="14"/>
  <c r="P99" i="14"/>
  <c r="P71" i="14"/>
  <c r="P51" i="14"/>
  <c r="P86" i="14"/>
  <c r="P62" i="14"/>
  <c r="P30" i="14"/>
  <c r="P45" i="14"/>
  <c r="P55" i="14"/>
  <c r="P113" i="14"/>
  <c r="P171" i="14"/>
  <c r="P134" i="14"/>
  <c r="P176" i="14"/>
  <c r="P118" i="14"/>
  <c r="P204" i="14"/>
  <c r="P185" i="14"/>
  <c r="P165" i="14"/>
  <c r="P132" i="14"/>
  <c r="P155" i="14"/>
  <c r="P135" i="14"/>
  <c r="P102" i="14"/>
  <c r="P80" i="14"/>
  <c r="P79" i="14"/>
  <c r="P35" i="14"/>
  <c r="P27" i="14"/>
  <c r="P22" i="14"/>
  <c r="P82" i="14"/>
  <c r="P58" i="14"/>
  <c r="P158" i="14"/>
  <c r="P152" i="14"/>
  <c r="P163" i="14"/>
  <c r="P146" i="14"/>
  <c r="P201" i="14"/>
  <c r="P193" i="14"/>
  <c r="P156" i="14"/>
  <c r="P94" i="14"/>
  <c r="P67" i="14"/>
  <c r="P125" i="14"/>
  <c r="P116" i="14"/>
  <c r="P72" i="14"/>
  <c r="P32" i="14"/>
  <c r="P159" i="14"/>
  <c r="P170" i="14"/>
  <c r="P153" i="14"/>
  <c r="P130" i="14"/>
  <c r="P107" i="14"/>
  <c r="P87" i="14"/>
  <c r="P207" i="14"/>
  <c r="P161" i="14"/>
  <c r="P26" i="14"/>
  <c r="AC69" i="14"/>
  <c r="R69" i="14"/>
  <c r="T69" i="14"/>
  <c r="R147" i="14"/>
  <c r="AC124" i="14"/>
  <c r="R124" i="14"/>
  <c r="T124" i="14"/>
  <c r="I34" i="4"/>
  <c r="T56" i="14"/>
  <c r="R56" i="14"/>
  <c r="R205" i="14"/>
  <c r="P1170" i="1"/>
  <c r="P1172" i="1"/>
  <c r="P1171" i="1"/>
  <c r="P1118" i="1"/>
  <c r="P201" i="5"/>
  <c r="P104" i="5"/>
  <c r="AC509" i="8"/>
  <c r="R507" i="8"/>
  <c r="T507" i="8" s="1"/>
  <c r="AC510" i="8"/>
  <c r="F18" i="4"/>
  <c r="I18" i="4"/>
  <c r="C11" i="8"/>
  <c r="C12" i="8"/>
  <c r="G190" i="1" l="1"/>
  <c r="I190" i="1" s="1"/>
  <c r="P190" i="1"/>
  <c r="W72" i="1"/>
  <c r="G72" i="1"/>
  <c r="J72" i="1" s="1"/>
  <c r="W1111" i="1"/>
  <c r="G328" i="1"/>
  <c r="I328" i="1" s="1"/>
  <c r="P328" i="1"/>
  <c r="R328" i="1" s="1"/>
  <c r="T328" i="1" s="1"/>
  <c r="G94" i="1"/>
  <c r="I94" i="1" s="1"/>
  <c r="P94" i="1"/>
  <c r="R94" i="1" s="1"/>
  <c r="T94" i="1" s="1"/>
  <c r="P1115" i="1"/>
  <c r="W1058" i="1"/>
  <c r="W1079" i="1"/>
  <c r="W1127" i="1"/>
  <c r="W1029" i="1"/>
  <c r="W1019" i="1"/>
  <c r="G1015" i="1"/>
  <c r="G962" i="1"/>
  <c r="K962" i="1" s="1"/>
  <c r="P822" i="1"/>
  <c r="R822" i="1" s="1"/>
  <c r="T822" i="1" s="1"/>
  <c r="P278" i="1"/>
  <c r="R278" i="1" s="1"/>
  <c r="T278" i="1" s="1"/>
  <c r="R483" i="1"/>
  <c r="T483" i="1" s="1"/>
  <c r="G83" i="1"/>
  <c r="P83" i="1"/>
  <c r="R83" i="1" s="1"/>
  <c r="T83" i="1" s="1"/>
  <c r="W83" i="1"/>
  <c r="P72" i="1"/>
  <c r="P1162" i="1"/>
  <c r="W1051" i="1"/>
  <c r="W1078" i="1"/>
  <c r="W1021" i="1"/>
  <c r="G1133" i="1"/>
  <c r="G1125" i="1"/>
  <c r="R1125" i="1" s="1"/>
  <c r="T1125" i="1" s="1"/>
  <c r="R727" i="1"/>
  <c r="T727" i="1" s="1"/>
  <c r="X972" i="1"/>
  <c r="P871" i="1"/>
  <c r="R51" i="1"/>
  <c r="G423" i="1"/>
  <c r="I423" i="1" s="1"/>
  <c r="P423" i="1"/>
  <c r="R423" i="1" s="1"/>
  <c r="T423" i="1" s="1"/>
  <c r="W1025" i="1"/>
  <c r="G648" i="1"/>
  <c r="I648" i="1" s="1"/>
  <c r="P648" i="1"/>
  <c r="R648" i="1" s="1"/>
  <c r="T648" i="1" s="1"/>
  <c r="W73" i="1"/>
  <c r="G73" i="1"/>
  <c r="J73" i="1" s="1"/>
  <c r="G1025" i="1"/>
  <c r="G1148" i="1"/>
  <c r="K1148" i="1" s="1"/>
  <c r="P818" i="1"/>
  <c r="R818" i="1" s="1"/>
  <c r="T818" i="1" s="1"/>
  <c r="W1056" i="1"/>
  <c r="W1047" i="1"/>
  <c r="W1046" i="1"/>
  <c r="X956" i="1"/>
  <c r="R693" i="1"/>
  <c r="T693" i="1" s="1"/>
  <c r="K612" i="1"/>
  <c r="P363" i="1"/>
  <c r="R363" i="1" s="1"/>
  <c r="T363" i="1" s="1"/>
  <c r="P44" i="1"/>
  <c r="R44" i="1" s="1"/>
  <c r="R22" i="1"/>
  <c r="R160" i="1"/>
  <c r="T160" i="1" s="1"/>
  <c r="G1111" i="1"/>
  <c r="V1111" i="1" s="1"/>
  <c r="X1111" i="1" s="1"/>
  <c r="W1110" i="1"/>
  <c r="G1079" i="1"/>
  <c r="G1083" i="1"/>
  <c r="V630" i="1"/>
  <c r="P443" i="1"/>
  <c r="R443" i="1" s="1"/>
  <c r="T443" i="1" s="1"/>
  <c r="P771" i="1"/>
  <c r="R771" i="1" s="1"/>
  <c r="T771" i="1" s="1"/>
  <c r="P199" i="1"/>
  <c r="R199" i="1" s="1"/>
  <c r="T199" i="1" s="1"/>
  <c r="P760" i="1"/>
  <c r="R760" i="1" s="1"/>
  <c r="T760" i="1" s="1"/>
  <c r="R305" i="1"/>
  <c r="T305" i="1" s="1"/>
  <c r="R317" i="1"/>
  <c r="T317" i="1" s="1"/>
  <c r="R33" i="1"/>
  <c r="P1114" i="1"/>
  <c r="W1089" i="1"/>
  <c r="W659" i="1"/>
  <c r="P350" i="1"/>
  <c r="R350" i="1" s="1"/>
  <c r="T350" i="1" s="1"/>
  <c r="P292" i="1"/>
  <c r="R292" i="1" s="1"/>
  <c r="T292" i="1" s="1"/>
  <c r="P700" i="1"/>
  <c r="R700" i="1" s="1"/>
  <c r="T700" i="1" s="1"/>
  <c r="W1133" i="1"/>
  <c r="G1088" i="1"/>
  <c r="G1055" i="1"/>
  <c r="V872" i="1"/>
  <c r="X872" i="1" s="1"/>
  <c r="W870" i="1"/>
  <c r="G870" i="1"/>
  <c r="K870" i="1" s="1"/>
  <c r="W1118" i="1"/>
  <c r="G1064" i="1"/>
  <c r="P653" i="1"/>
  <c r="R653" i="1" s="1"/>
  <c r="T653" i="1" s="1"/>
  <c r="R979" i="1"/>
  <c r="T979" i="1" s="1"/>
  <c r="R158" i="1"/>
  <c r="T158" i="1" s="1"/>
  <c r="G356" i="1"/>
  <c r="I356" i="1" s="1"/>
  <c r="P356" i="1"/>
  <c r="G134" i="1"/>
  <c r="I134" i="1" s="1"/>
  <c r="P134" i="1"/>
  <c r="R134" i="1" s="1"/>
  <c r="T134" i="1" s="1"/>
  <c r="P133" i="1"/>
  <c r="G133" i="1"/>
  <c r="I133" i="1" s="1"/>
  <c r="W1135" i="1"/>
  <c r="W1096" i="1"/>
  <c r="G1032" i="1"/>
  <c r="K1032" i="1" s="1"/>
  <c r="V750" i="1"/>
  <c r="X750" i="1" s="1"/>
  <c r="G933" i="1"/>
  <c r="K933" i="1" s="1"/>
  <c r="P933" i="1"/>
  <c r="R933" i="1" s="1"/>
  <c r="T933" i="1" s="1"/>
  <c r="W1066" i="1"/>
  <c r="W1081" i="1"/>
  <c r="W1064" i="1"/>
  <c r="W1087" i="1"/>
  <c r="W1114" i="1"/>
  <c r="W1117" i="1"/>
  <c r="W1125" i="1"/>
  <c r="W1083" i="1"/>
  <c r="G1024" i="1"/>
  <c r="K1024" i="1" s="1"/>
  <c r="G1023" i="1"/>
  <c r="I1023" i="1" s="1"/>
  <c r="G1052" i="1"/>
  <c r="W901" i="1"/>
  <c r="P966" i="1"/>
  <c r="R966" i="1" s="1"/>
  <c r="T966" i="1" s="1"/>
  <c r="P833" i="1"/>
  <c r="R833" i="1" s="1"/>
  <c r="T833" i="1" s="1"/>
  <c r="R331" i="1"/>
  <c r="T331" i="1" s="1"/>
  <c r="R797" i="1"/>
  <c r="T797" i="1" s="1"/>
  <c r="R246" i="1"/>
  <c r="T246" i="1" s="1"/>
  <c r="R646" i="1"/>
  <c r="T646" i="1" s="1"/>
  <c r="X719" i="1"/>
  <c r="P1165" i="1"/>
  <c r="G1165" i="1"/>
  <c r="K1165" i="1" s="1"/>
  <c r="P883" i="1"/>
  <c r="R883" i="1" s="1"/>
  <c r="T883" i="1" s="1"/>
  <c r="P352" i="1"/>
  <c r="R352" i="1" s="1"/>
  <c r="T352" i="1" s="1"/>
  <c r="P901" i="1"/>
  <c r="V901" i="1" s="1"/>
  <c r="X901" i="1" s="1"/>
  <c r="G251" i="1"/>
  <c r="I251" i="1" s="1"/>
  <c r="P251" i="1"/>
  <c r="P1167" i="1"/>
  <c r="P1169" i="1"/>
  <c r="G1081" i="1"/>
  <c r="K1081" i="1" s="1"/>
  <c r="W1050" i="1"/>
  <c r="W1049" i="1"/>
  <c r="W1032" i="1"/>
  <c r="W1101" i="1"/>
  <c r="W1076" i="1"/>
  <c r="G1157" i="1"/>
  <c r="G1087" i="1"/>
  <c r="R750" i="1"/>
  <c r="T750" i="1" s="1"/>
  <c r="P708" i="1"/>
  <c r="R708" i="1" s="1"/>
  <c r="T708" i="1" s="1"/>
  <c r="R852" i="1"/>
  <c r="T852" i="1" s="1"/>
  <c r="R127" i="1"/>
  <c r="T127" i="1" s="1"/>
  <c r="R1178" i="1"/>
  <c r="T1178" i="1" s="1"/>
  <c r="G221" i="1"/>
  <c r="I221" i="1" s="1"/>
  <c r="P221" i="1"/>
  <c r="G61" i="1"/>
  <c r="J61" i="1" s="1"/>
  <c r="W61" i="1"/>
  <c r="O564" i="8"/>
  <c r="AT564" i="8"/>
  <c r="AS564" i="8" s="1"/>
  <c r="AR564" i="8" s="1"/>
  <c r="AQ564" i="8" s="1"/>
  <c r="AP564" i="8" s="1"/>
  <c r="AO564" i="8" s="1"/>
  <c r="AN564" i="8" s="1"/>
  <c r="AM564" i="8" s="1"/>
  <c r="AL564" i="8" s="1"/>
  <c r="R564" i="8"/>
  <c r="T564" i="8" s="1"/>
  <c r="K564" i="8"/>
  <c r="AC564" i="8"/>
  <c r="V1178" i="1"/>
  <c r="X1178" i="1" s="1"/>
  <c r="K1178" i="1"/>
  <c r="AC154" i="14"/>
  <c r="T97" i="5"/>
  <c r="V97" i="5" s="1"/>
  <c r="AH27" i="11"/>
  <c r="AH48" i="11"/>
  <c r="T103" i="5"/>
  <c r="V103" i="5" s="1"/>
  <c r="R187" i="5"/>
  <c r="AH96" i="11"/>
  <c r="R46" i="5"/>
  <c r="AH50" i="11"/>
  <c r="T43" i="5"/>
  <c r="V43" i="5" s="1"/>
  <c r="AH133" i="11"/>
  <c r="T80" i="5"/>
  <c r="V80" i="5" s="1"/>
  <c r="AC53" i="14"/>
  <c r="T33" i="5"/>
  <c r="V33" i="5" s="1"/>
  <c r="T205" i="14"/>
  <c r="AC147" i="14"/>
  <c r="T53" i="14"/>
  <c r="AE53" i="14" s="1"/>
  <c r="P387" i="1"/>
  <c r="G387" i="1"/>
  <c r="I387" i="1" s="1"/>
  <c r="G157" i="1"/>
  <c r="I157" i="1" s="1"/>
  <c r="P157" i="1"/>
  <c r="R802" i="1"/>
  <c r="T802" i="1" s="1"/>
  <c r="P378" i="1"/>
  <c r="G378" i="1"/>
  <c r="I378" i="1" s="1"/>
  <c r="P1122" i="1"/>
  <c r="V1122" i="1" s="1"/>
  <c r="X1122" i="1" s="1"/>
  <c r="W1112" i="1"/>
  <c r="W1052" i="1"/>
  <c r="G1073" i="1"/>
  <c r="K1073" i="1" s="1"/>
  <c r="G1150" i="1"/>
  <c r="R1150" i="1" s="1"/>
  <c r="T1150" i="1" s="1"/>
  <c r="W1026" i="1"/>
  <c r="W1109" i="1"/>
  <c r="W1077" i="1"/>
  <c r="W1044" i="1"/>
  <c r="G1132" i="1"/>
  <c r="R1132" i="1" s="1"/>
  <c r="T1132" i="1" s="1"/>
  <c r="G1027" i="1"/>
  <c r="K1027" i="1" s="1"/>
  <c r="P359" i="1"/>
  <c r="R359" i="1" s="1"/>
  <c r="T359" i="1" s="1"/>
  <c r="R638" i="1"/>
  <c r="T638" i="1" s="1"/>
  <c r="R893" i="1"/>
  <c r="T893" i="1" s="1"/>
  <c r="P263" i="1"/>
  <c r="R263" i="1" s="1"/>
  <c r="T263" i="1" s="1"/>
  <c r="R436" i="1"/>
  <c r="T436" i="1" s="1"/>
  <c r="V74" i="1"/>
  <c r="X74" i="1" s="1"/>
  <c r="W1067" i="1"/>
  <c r="W1136" i="1"/>
  <c r="G1063" i="1"/>
  <c r="R1063" i="1" s="1"/>
  <c r="T1063" i="1" s="1"/>
  <c r="P122" i="1"/>
  <c r="R122" i="1" s="1"/>
  <c r="T122" i="1" s="1"/>
  <c r="V913" i="1"/>
  <c r="X913" i="1" s="1"/>
  <c r="V78" i="1"/>
  <c r="X78" i="1" s="1"/>
  <c r="G1142" i="1"/>
  <c r="W1059" i="1"/>
  <c r="W1108" i="1"/>
  <c r="W1080" i="1"/>
  <c r="W1069" i="1"/>
  <c r="G1029" i="1"/>
  <c r="K1029" i="1" s="1"/>
  <c r="G851" i="1"/>
  <c r="I851" i="1" s="1"/>
  <c r="V591" i="1"/>
  <c r="X591" i="1" s="1"/>
  <c r="P606" i="1"/>
  <c r="R606" i="1" s="1"/>
  <c r="T606" i="1" s="1"/>
  <c r="G244" i="1"/>
  <c r="I244" i="1" s="1"/>
  <c r="P244" i="1"/>
  <c r="J69" i="1"/>
  <c r="V69" i="1"/>
  <c r="X69" i="1" s="1"/>
  <c r="R141" i="1"/>
  <c r="T141" i="1" s="1"/>
  <c r="G1048" i="1"/>
  <c r="G1059" i="1"/>
  <c r="K1059" i="1" s="1"/>
  <c r="R78" i="1"/>
  <c r="T78" i="1" s="1"/>
  <c r="W1120" i="1"/>
  <c r="W1168" i="1"/>
  <c r="W1041" i="1"/>
  <c r="W1020" i="1"/>
  <c r="G1122" i="1"/>
  <c r="L1122" i="1" s="1"/>
  <c r="V112" i="1"/>
  <c r="X112" i="1" s="1"/>
  <c r="P881" i="1"/>
  <c r="R881" i="1" s="1"/>
  <c r="T881" i="1" s="1"/>
  <c r="P663" i="1"/>
  <c r="W1016" i="1"/>
  <c r="W1145" i="1"/>
  <c r="W1099" i="1"/>
  <c r="W1045" i="1"/>
  <c r="W1012" i="1"/>
  <c r="G1112" i="1"/>
  <c r="R1112" i="1" s="1"/>
  <c r="T1112" i="1" s="1"/>
  <c r="G663" i="1"/>
  <c r="P306" i="1"/>
  <c r="R306" i="1" s="1"/>
  <c r="T306" i="1" s="1"/>
  <c r="P783" i="1"/>
  <c r="R783" i="1" s="1"/>
  <c r="T783" i="1" s="1"/>
  <c r="P354" i="1"/>
  <c r="R354" i="1" s="1"/>
  <c r="T354" i="1" s="1"/>
  <c r="P140" i="1"/>
  <c r="R140" i="1" s="1"/>
  <c r="T140" i="1" s="1"/>
  <c r="P149" i="1"/>
  <c r="G149" i="1"/>
  <c r="I149" i="1" s="1"/>
  <c r="W912" i="1"/>
  <c r="G912" i="1"/>
  <c r="K912" i="1" s="1"/>
  <c r="G970" i="1"/>
  <c r="J970" i="1" s="1"/>
  <c r="P970" i="1"/>
  <c r="R970" i="1" s="1"/>
  <c r="T970" i="1" s="1"/>
  <c r="G1020" i="1"/>
  <c r="I1020" i="1" s="1"/>
  <c r="G128" i="1"/>
  <c r="I128" i="1" s="1"/>
  <c r="P128" i="1"/>
  <c r="W1013" i="1"/>
  <c r="P1168" i="1"/>
  <c r="R1168" i="1" s="1"/>
  <c r="T1168" i="1" s="1"/>
  <c r="W1153" i="1"/>
  <c r="W1090" i="1"/>
  <c r="W1048" i="1"/>
  <c r="W1037" i="1"/>
  <c r="W1084" i="1"/>
  <c r="G1153" i="1"/>
  <c r="K1153" i="1" s="1"/>
  <c r="G1136" i="1"/>
  <c r="R1136" i="1" s="1"/>
  <c r="T1136" i="1" s="1"/>
  <c r="P385" i="1"/>
  <c r="R385" i="1" s="1"/>
  <c r="T385" i="1" s="1"/>
  <c r="R987" i="1"/>
  <c r="T987" i="1" s="1"/>
  <c r="G824" i="1"/>
  <c r="I824" i="1" s="1"/>
  <c r="P824" i="1"/>
  <c r="R824" i="1" s="1"/>
  <c r="T824" i="1" s="1"/>
  <c r="R416" i="1"/>
  <c r="T416" i="1" s="1"/>
  <c r="R983" i="1"/>
  <c r="T983" i="1" s="1"/>
  <c r="G396" i="1"/>
  <c r="I396" i="1" s="1"/>
  <c r="P396" i="1"/>
  <c r="G749" i="1"/>
  <c r="I749" i="1" s="1"/>
  <c r="P749" i="1"/>
  <c r="P695" i="1"/>
  <c r="G695" i="1"/>
  <c r="I695" i="1" s="1"/>
  <c r="P855" i="1"/>
  <c r="G855" i="1"/>
  <c r="I855" i="1" s="1"/>
  <c r="R953" i="1"/>
  <c r="T953" i="1" s="1"/>
  <c r="W1072" i="1"/>
  <c r="W1063" i="1"/>
  <c r="G1072" i="1"/>
  <c r="K1072" i="1" s="1"/>
  <c r="G659" i="1"/>
  <c r="P607" i="1"/>
  <c r="R607" i="1" s="1"/>
  <c r="T607" i="1" s="1"/>
  <c r="R681" i="1"/>
  <c r="T681" i="1" s="1"/>
  <c r="R660" i="1"/>
  <c r="T660" i="1" s="1"/>
  <c r="W425" i="1"/>
  <c r="G425" i="1"/>
  <c r="K425" i="1" s="1"/>
  <c r="G762" i="1"/>
  <c r="K762" i="1" s="1"/>
  <c r="W762" i="1"/>
  <c r="G888" i="1"/>
  <c r="I888" i="1" s="1"/>
  <c r="P888" i="1"/>
  <c r="P1164" i="1"/>
  <c r="R1164" i="1" s="1"/>
  <c r="T1164" i="1" s="1"/>
  <c r="W1132" i="1"/>
  <c r="W1042" i="1"/>
  <c r="W1098" i="1"/>
  <c r="W1102" i="1"/>
  <c r="G1041" i="1"/>
  <c r="I1041" i="1" s="1"/>
  <c r="G1141" i="1"/>
  <c r="G1121" i="1"/>
  <c r="K1121" i="1" s="1"/>
  <c r="G1120" i="1"/>
  <c r="K1120" i="1" s="1"/>
  <c r="R751" i="1"/>
  <c r="T751" i="1" s="1"/>
  <c r="P381" i="1"/>
  <c r="R381" i="1" s="1"/>
  <c r="T381" i="1" s="1"/>
  <c r="G316" i="1"/>
  <c r="I316" i="1" s="1"/>
  <c r="P316" i="1"/>
  <c r="R769" i="1"/>
  <c r="T769" i="1" s="1"/>
  <c r="P1177" i="1"/>
  <c r="W1154" i="1"/>
  <c r="W1034" i="1"/>
  <c r="W1104" i="1"/>
  <c r="G1040" i="1"/>
  <c r="I1040" i="1" s="1"/>
  <c r="G1164" i="1"/>
  <c r="K1164" i="1" s="1"/>
  <c r="G1095" i="1"/>
  <c r="V1095" i="1" s="1"/>
  <c r="G1031" i="1"/>
  <c r="K1031" i="1" s="1"/>
  <c r="G1101" i="1"/>
  <c r="K1101" i="1" s="1"/>
  <c r="G1084" i="1"/>
  <c r="K1084" i="1" s="1"/>
  <c r="R124" i="1"/>
  <c r="T124" i="1" s="1"/>
  <c r="R576" i="1"/>
  <c r="T576" i="1" s="1"/>
  <c r="G276" i="1"/>
  <c r="I276" i="1" s="1"/>
  <c r="P276" i="1"/>
  <c r="G364" i="1"/>
  <c r="I364" i="1" s="1"/>
  <c r="P364" i="1"/>
  <c r="W1177" i="1"/>
  <c r="W1040" i="1"/>
  <c r="W1031" i="1"/>
  <c r="G1037" i="1"/>
  <c r="I1037" i="1" s="1"/>
  <c r="W1027" i="1"/>
  <c r="R989" i="1"/>
  <c r="T989" i="1" s="1"/>
  <c r="P1119" i="1"/>
  <c r="W1095" i="1"/>
  <c r="G1104" i="1"/>
  <c r="P740" i="1"/>
  <c r="R740" i="1" s="1"/>
  <c r="T740" i="1" s="1"/>
  <c r="P1175" i="1"/>
  <c r="G1009" i="1"/>
  <c r="K1009" i="1" s="1"/>
  <c r="W1082" i="1"/>
  <c r="W1141" i="1"/>
  <c r="G1091" i="1"/>
  <c r="K1091" i="1" s="1"/>
  <c r="P250" i="1"/>
  <c r="R250" i="1" s="1"/>
  <c r="T250" i="1" s="1"/>
  <c r="R637" i="1"/>
  <c r="T637" i="1" s="1"/>
  <c r="R432" i="1"/>
  <c r="T432" i="1" s="1"/>
  <c r="T139" i="14"/>
  <c r="T39" i="14"/>
  <c r="T202" i="5"/>
  <c r="V202" i="5" s="1"/>
  <c r="AH107" i="11"/>
  <c r="AC57" i="6"/>
  <c r="R745" i="1"/>
  <c r="T745" i="1" s="1"/>
  <c r="V909" i="1"/>
  <c r="X909" i="1" s="1"/>
  <c r="R57" i="6"/>
  <c r="R87" i="5"/>
  <c r="T125" i="5"/>
  <c r="V125" i="5" s="1"/>
  <c r="T169" i="5"/>
  <c r="V169" i="5" s="1"/>
  <c r="R151" i="5"/>
  <c r="T151" i="5"/>
  <c r="V151" i="5" s="1"/>
  <c r="T119" i="14"/>
  <c r="AH65" i="11"/>
  <c r="G50" i="4"/>
  <c r="V570" i="1"/>
  <c r="X570" i="1" s="1"/>
  <c r="AC184" i="14"/>
  <c r="T184" i="14"/>
  <c r="V184" i="14" s="1"/>
  <c r="O202" i="11"/>
  <c r="Q202" i="11" s="1"/>
  <c r="AC119" i="14"/>
  <c r="V66" i="1"/>
  <c r="X66" i="1" s="1"/>
  <c r="AH102" i="11"/>
  <c r="G34" i="4"/>
  <c r="O175" i="11"/>
  <c r="Q175" i="11" s="1"/>
  <c r="AH175" i="11"/>
  <c r="O28" i="11"/>
  <c r="Q28" i="11" s="1"/>
  <c r="AH28" i="11"/>
  <c r="O203" i="11"/>
  <c r="Q203" i="11" s="1"/>
  <c r="AH203" i="11"/>
  <c r="O126" i="11"/>
  <c r="Q126" i="11" s="1"/>
  <c r="AH126" i="11"/>
  <c r="AH158" i="11"/>
  <c r="O158" i="11"/>
  <c r="Q158" i="11" s="1"/>
  <c r="O199" i="11"/>
  <c r="Q199" i="11" s="1"/>
  <c r="AH199" i="11"/>
  <c r="O142" i="11"/>
  <c r="Q142" i="11" s="1"/>
  <c r="AH142" i="11"/>
  <c r="O117" i="11"/>
  <c r="Q117" i="11" s="1"/>
  <c r="AH117" i="11"/>
  <c r="O136" i="11"/>
  <c r="Q136" i="11" s="1"/>
  <c r="AH136" i="11"/>
  <c r="AH171" i="11"/>
  <c r="O171" i="11"/>
  <c r="Q171" i="11" s="1"/>
  <c r="AH115" i="11"/>
  <c r="O115" i="11"/>
  <c r="Q115" i="11" s="1"/>
  <c r="O76" i="11"/>
  <c r="Q76" i="11" s="1"/>
  <c r="AH76" i="11"/>
  <c r="AH210" i="11"/>
  <c r="O210" i="11"/>
  <c r="Q210" i="11" s="1"/>
  <c r="AH214" i="11"/>
  <c r="O214" i="11"/>
  <c r="Q214" i="11" s="1"/>
  <c r="O215" i="11"/>
  <c r="Q215" i="11" s="1"/>
  <c r="AH215" i="11"/>
  <c r="T119" i="5"/>
  <c r="V119" i="5" s="1"/>
  <c r="R119" i="5"/>
  <c r="T40" i="5"/>
  <c r="V40" i="5" s="1"/>
  <c r="R40" i="5"/>
  <c r="R203" i="5"/>
  <c r="T203" i="5"/>
  <c r="V203" i="5" s="1"/>
  <c r="T165" i="5"/>
  <c r="V165" i="5" s="1"/>
  <c r="R165" i="5"/>
  <c r="R85" i="5"/>
  <c r="T85" i="5"/>
  <c r="V85" i="5" s="1"/>
  <c r="T145" i="5"/>
  <c r="V145" i="5" s="1"/>
  <c r="R145" i="5"/>
  <c r="T44" i="5"/>
  <c r="V44" i="5" s="1"/>
  <c r="R44" i="5"/>
  <c r="R51" i="5"/>
  <c r="T51" i="5"/>
  <c r="V51" i="5" s="1"/>
  <c r="T60" i="5"/>
  <c r="V60" i="5" s="1"/>
  <c r="R60" i="5"/>
  <c r="T73" i="5"/>
  <c r="V73" i="5" s="1"/>
  <c r="R73" i="5"/>
  <c r="R141" i="5"/>
  <c r="T141" i="5"/>
  <c r="V141" i="5" s="1"/>
  <c r="R115" i="5"/>
  <c r="T115" i="5"/>
  <c r="V115" i="5" s="1"/>
  <c r="R208" i="5"/>
  <c r="T208" i="5"/>
  <c r="V208" i="5" s="1"/>
  <c r="T59" i="5"/>
  <c r="V59" i="5" s="1"/>
  <c r="R59" i="5"/>
  <c r="T66" i="5"/>
  <c r="V66" i="5" s="1"/>
  <c r="R66" i="5"/>
  <c r="O29" i="11"/>
  <c r="Q29" i="11" s="1"/>
  <c r="AH36" i="11"/>
  <c r="O36" i="11"/>
  <c r="Q36" i="11" s="1"/>
  <c r="O146" i="11"/>
  <c r="Q146" i="11" s="1"/>
  <c r="AH146" i="11"/>
  <c r="O66" i="11"/>
  <c r="Q66" i="11" s="1"/>
  <c r="AH66" i="11"/>
  <c r="AH112" i="11"/>
  <c r="O112" i="11"/>
  <c r="Q112" i="11" s="1"/>
  <c r="AH233" i="11"/>
  <c r="O233" i="11"/>
  <c r="Q233" i="11" s="1"/>
  <c r="AH226" i="11"/>
  <c r="O226" i="11"/>
  <c r="Q226" i="11" s="1"/>
  <c r="O145" i="11"/>
  <c r="Q145" i="11" s="1"/>
  <c r="AH145" i="11"/>
  <c r="AH75" i="11"/>
  <c r="O75" i="11"/>
  <c r="Q75" i="11" s="1"/>
  <c r="O235" i="11"/>
  <c r="Q235" i="11" s="1"/>
  <c r="AH235" i="11"/>
  <c r="AH24" i="11"/>
  <c r="O24" i="11"/>
  <c r="Q24" i="11" s="1"/>
  <c r="AH113" i="11"/>
  <c r="O113" i="11"/>
  <c r="Q113" i="11" s="1"/>
  <c r="AH79" i="11"/>
  <c r="O79" i="11"/>
  <c r="Q79" i="11" s="1"/>
  <c r="O223" i="11"/>
  <c r="Q223" i="11" s="1"/>
  <c r="AH223" i="11"/>
  <c r="O80" i="11"/>
  <c r="Q80" i="11" s="1"/>
  <c r="AH80" i="11"/>
  <c r="O211" i="11"/>
  <c r="Q211" i="11" s="1"/>
  <c r="AH211" i="11"/>
  <c r="O168" i="11"/>
  <c r="Q168" i="11" s="1"/>
  <c r="AH168" i="11"/>
  <c r="O162" i="11"/>
  <c r="Q162" i="11" s="1"/>
  <c r="AH162" i="11"/>
  <c r="O132" i="11"/>
  <c r="Q132" i="11" s="1"/>
  <c r="AH132" i="11"/>
  <c r="AH191" i="11"/>
  <c r="O191" i="11"/>
  <c r="Q191" i="11" s="1"/>
  <c r="AH166" i="11"/>
  <c r="O166" i="11"/>
  <c r="Q166" i="11" s="1"/>
  <c r="R52" i="5"/>
  <c r="T52" i="5"/>
  <c r="V52" i="5" s="1"/>
  <c r="T81" i="5"/>
  <c r="V81" i="5" s="1"/>
  <c r="R81" i="5"/>
  <c r="R76" i="5"/>
  <c r="T76" i="5"/>
  <c r="V76" i="5" s="1"/>
  <c r="R70" i="5"/>
  <c r="T70" i="5"/>
  <c r="V70" i="5" s="1"/>
  <c r="R149" i="5"/>
  <c r="T149" i="5"/>
  <c r="V149" i="5" s="1"/>
  <c r="T164" i="5"/>
  <c r="V164" i="5" s="1"/>
  <c r="R164" i="5"/>
  <c r="T26" i="5"/>
  <c r="V26" i="5" s="1"/>
  <c r="R26" i="5"/>
  <c r="T107" i="5"/>
  <c r="V107" i="5" s="1"/>
  <c r="R107" i="5"/>
  <c r="R113" i="5"/>
  <c r="T113" i="5"/>
  <c r="V113" i="5" s="1"/>
  <c r="R109" i="5"/>
  <c r="T109" i="5"/>
  <c r="V109" i="5" s="1"/>
  <c r="R156" i="5"/>
  <c r="T156" i="5"/>
  <c r="V156" i="5" s="1"/>
  <c r="R57" i="5"/>
  <c r="T57" i="5"/>
  <c r="V57" i="5" s="1"/>
  <c r="R111" i="5"/>
  <c r="T111" i="5"/>
  <c r="V111" i="5" s="1"/>
  <c r="T131" i="5"/>
  <c r="V131" i="5" s="1"/>
  <c r="R131" i="5"/>
  <c r="R160" i="5"/>
  <c r="T160" i="5"/>
  <c r="V160" i="5" s="1"/>
  <c r="R30" i="5"/>
  <c r="T30" i="5"/>
  <c r="V30" i="5" s="1"/>
  <c r="O152" i="11"/>
  <c r="Q152" i="11" s="1"/>
  <c r="AH152" i="11"/>
  <c r="O194" i="11"/>
  <c r="Q194" i="11" s="1"/>
  <c r="AH194" i="11"/>
  <c r="AH151" i="11"/>
  <c r="O151" i="11"/>
  <c r="Q151" i="11" s="1"/>
  <c r="O84" i="11"/>
  <c r="Q84" i="11" s="1"/>
  <c r="AH84" i="11"/>
  <c r="O98" i="11"/>
  <c r="Q98" i="11" s="1"/>
  <c r="AH98" i="11"/>
  <c r="AH182" i="11"/>
  <c r="O182" i="11"/>
  <c r="Q182" i="11" s="1"/>
  <c r="AH165" i="11"/>
  <c r="O165" i="11"/>
  <c r="Q165" i="11" s="1"/>
  <c r="AH184" i="11"/>
  <c r="O184" i="11"/>
  <c r="Q184" i="11" s="1"/>
  <c r="O234" i="11"/>
  <c r="Q234" i="11" s="1"/>
  <c r="AH234" i="11"/>
  <c r="O224" i="11"/>
  <c r="Q224" i="11" s="1"/>
  <c r="AH224" i="11"/>
  <c r="O77" i="11"/>
  <c r="Q77" i="11" s="1"/>
  <c r="AH77" i="11"/>
  <c r="O32" i="11"/>
  <c r="Q32" i="11" s="1"/>
  <c r="AH32" i="11"/>
  <c r="AH172" i="11"/>
  <c r="O172" i="11"/>
  <c r="Q172" i="11" s="1"/>
  <c r="AH106" i="11"/>
  <c r="O106" i="11"/>
  <c r="Q106" i="11" s="1"/>
  <c r="AH189" i="11"/>
  <c r="O189" i="11"/>
  <c r="Q189" i="11" s="1"/>
  <c r="R116" i="5"/>
  <c r="T116" i="5"/>
  <c r="V116" i="5" s="1"/>
  <c r="R142" i="5"/>
  <c r="T142" i="5"/>
  <c r="V142" i="5" s="1"/>
  <c r="T69" i="5"/>
  <c r="V69" i="5" s="1"/>
  <c r="R69" i="5"/>
  <c r="R195" i="5"/>
  <c r="T195" i="5"/>
  <c r="V195" i="5" s="1"/>
  <c r="T122" i="5"/>
  <c r="V122" i="5" s="1"/>
  <c r="R122" i="5"/>
  <c r="T137" i="5"/>
  <c r="V137" i="5" s="1"/>
  <c r="R137" i="5"/>
  <c r="R134" i="5"/>
  <c r="T134" i="5"/>
  <c r="V134" i="5" s="1"/>
  <c r="T207" i="5"/>
  <c r="V207" i="5" s="1"/>
  <c r="R207" i="5"/>
  <c r="R186" i="5"/>
  <c r="T186" i="5"/>
  <c r="V186" i="5" s="1"/>
  <c r="R143" i="5"/>
  <c r="T143" i="5"/>
  <c r="V143" i="5" s="1"/>
  <c r="R88" i="5"/>
  <c r="T88" i="5"/>
  <c r="V88" i="5" s="1"/>
  <c r="R129" i="5"/>
  <c r="T129" i="5"/>
  <c r="V129" i="5" s="1"/>
  <c r="R175" i="5"/>
  <c r="T175" i="5"/>
  <c r="V175" i="5" s="1"/>
  <c r="R146" i="5"/>
  <c r="T146" i="5"/>
  <c r="V146" i="5" s="1"/>
  <c r="T110" i="5"/>
  <c r="V110" i="5" s="1"/>
  <c r="R110" i="5"/>
  <c r="T140" i="5"/>
  <c r="V140" i="5" s="1"/>
  <c r="R140" i="5"/>
  <c r="V622" i="1"/>
  <c r="X622" i="1" s="1"/>
  <c r="T96" i="5"/>
  <c r="V96" i="5" s="1"/>
  <c r="T170" i="5"/>
  <c r="V170" i="5" s="1"/>
  <c r="AH183" i="11"/>
  <c r="AH163" i="11"/>
  <c r="AH120" i="11"/>
  <c r="O155" i="11"/>
  <c r="Q155" i="11" s="1"/>
  <c r="AH155" i="11"/>
  <c r="AH110" i="11"/>
  <c r="O110" i="11"/>
  <c r="Q110" i="11" s="1"/>
  <c r="AH100" i="11"/>
  <c r="O100" i="11"/>
  <c r="Q100" i="11" s="1"/>
  <c r="O150" i="11"/>
  <c r="Q150" i="11" s="1"/>
  <c r="AH150" i="11"/>
  <c r="O227" i="11"/>
  <c r="Q227" i="11" s="1"/>
  <c r="AH227" i="11"/>
  <c r="O21" i="11"/>
  <c r="Q21" i="11" s="1"/>
  <c r="AH21" i="11"/>
  <c r="O56" i="11"/>
  <c r="Q56" i="11" s="1"/>
  <c r="AH56" i="11"/>
  <c r="O230" i="11"/>
  <c r="Q230" i="11" s="1"/>
  <c r="AH230" i="11"/>
  <c r="O138" i="11"/>
  <c r="Q138" i="11" s="1"/>
  <c r="AH138" i="11"/>
  <c r="AH222" i="11"/>
  <c r="O222" i="11"/>
  <c r="Q222" i="11" s="1"/>
  <c r="AH121" i="11"/>
  <c r="O121" i="11"/>
  <c r="Q121" i="11" s="1"/>
  <c r="AH176" i="11"/>
  <c r="O176" i="11"/>
  <c r="Q176" i="11" s="1"/>
  <c r="AH91" i="11"/>
  <c r="O91" i="11"/>
  <c r="Q91" i="11" s="1"/>
  <c r="O62" i="11"/>
  <c r="Q62" i="11" s="1"/>
  <c r="AH62" i="11"/>
  <c r="AH186" i="11"/>
  <c r="O186" i="11"/>
  <c r="Q186" i="11" s="1"/>
  <c r="O89" i="11"/>
  <c r="Q89" i="11" s="1"/>
  <c r="AH89" i="11"/>
  <c r="AH53" i="11"/>
  <c r="O53" i="11"/>
  <c r="Q53" i="11" s="1"/>
  <c r="O164" i="11"/>
  <c r="Q164" i="11" s="1"/>
  <c r="AH164" i="11"/>
  <c r="O69" i="11"/>
  <c r="Q69" i="11" s="1"/>
  <c r="AH69" i="11"/>
  <c r="AH197" i="11"/>
  <c r="O197" i="11"/>
  <c r="Q197" i="11" s="1"/>
  <c r="AH37" i="11"/>
  <c r="O37" i="11"/>
  <c r="Q37" i="11" s="1"/>
  <c r="O114" i="11"/>
  <c r="Q114" i="11" s="1"/>
  <c r="AH114" i="11"/>
  <c r="O103" i="11"/>
  <c r="Q103" i="11" s="1"/>
  <c r="AH103" i="11"/>
  <c r="O105" i="11"/>
  <c r="Q105" i="11" s="1"/>
  <c r="AH105" i="11"/>
  <c r="AH122" i="11"/>
  <c r="O122" i="11"/>
  <c r="Q122" i="11" s="1"/>
  <c r="O198" i="11"/>
  <c r="Q198" i="11" s="1"/>
  <c r="AH198" i="11"/>
  <c r="R209" i="5"/>
  <c r="T209" i="5"/>
  <c r="V209" i="5" s="1"/>
  <c r="T71" i="5"/>
  <c r="V71" i="5" s="1"/>
  <c r="R71" i="5"/>
  <c r="T196" i="5"/>
  <c r="V196" i="5" s="1"/>
  <c r="R196" i="5"/>
  <c r="R179" i="5"/>
  <c r="T179" i="5"/>
  <c r="V179" i="5" s="1"/>
  <c r="T93" i="5"/>
  <c r="V93" i="5" s="1"/>
  <c r="R93" i="5"/>
  <c r="R123" i="5"/>
  <c r="T123" i="5"/>
  <c r="V123" i="5" s="1"/>
  <c r="R180" i="5"/>
  <c r="T180" i="5"/>
  <c r="V180" i="5" s="1"/>
  <c r="R89" i="5"/>
  <c r="T89" i="5"/>
  <c r="V89" i="5" s="1"/>
  <c r="R62" i="5"/>
  <c r="T62" i="5"/>
  <c r="V62" i="5" s="1"/>
  <c r="T130" i="5"/>
  <c r="V130" i="5" s="1"/>
  <c r="R130" i="5"/>
  <c r="R150" i="5"/>
  <c r="T150" i="5"/>
  <c r="V150" i="5" s="1"/>
  <c r="T37" i="5"/>
  <c r="V37" i="5" s="1"/>
  <c r="R37" i="5"/>
  <c r="R159" i="5"/>
  <c r="T159" i="5"/>
  <c r="V159" i="5" s="1"/>
  <c r="R155" i="5"/>
  <c r="T155" i="5"/>
  <c r="V155" i="5" s="1"/>
  <c r="R205" i="5"/>
  <c r="T205" i="5"/>
  <c r="V205" i="5" s="1"/>
  <c r="T59" i="14"/>
  <c r="O25" i="11"/>
  <c r="Q25" i="11" s="1"/>
  <c r="AH25" i="11"/>
  <c r="O190" i="11"/>
  <c r="Q190" i="11" s="1"/>
  <c r="AH190" i="11"/>
  <c r="AH207" i="11"/>
  <c r="O207" i="11"/>
  <c r="Q207" i="11" s="1"/>
  <c r="AH217" i="11"/>
  <c r="O217" i="11"/>
  <c r="Q217" i="11" s="1"/>
  <c r="O94" i="11"/>
  <c r="Q94" i="11" s="1"/>
  <c r="AH94" i="11"/>
  <c r="O64" i="11"/>
  <c r="Q64" i="11" s="1"/>
  <c r="AH64" i="11"/>
  <c r="AH33" i="11"/>
  <c r="O33" i="11"/>
  <c r="Q33" i="11" s="1"/>
  <c r="O179" i="11"/>
  <c r="Q179" i="11" s="1"/>
  <c r="AH179" i="11"/>
  <c r="O26" i="11"/>
  <c r="Q26" i="11" s="1"/>
  <c r="AH26" i="11"/>
  <c r="AH59" i="11"/>
  <c r="O59" i="11"/>
  <c r="Q59" i="11" s="1"/>
  <c r="O99" i="11"/>
  <c r="Q99" i="11" s="1"/>
  <c r="AH99" i="11"/>
  <c r="O41" i="11"/>
  <c r="Q41" i="11" s="1"/>
  <c r="AH41" i="11"/>
  <c r="O46" i="11"/>
  <c r="Q46" i="11" s="1"/>
  <c r="AH46" i="11"/>
  <c r="O148" i="11"/>
  <c r="Q148" i="11" s="1"/>
  <c r="AH148" i="11"/>
  <c r="AH139" i="11"/>
  <c r="O139" i="11"/>
  <c r="Q139" i="11" s="1"/>
  <c r="R95" i="5"/>
  <c r="T95" i="5"/>
  <c r="V95" i="5" s="1"/>
  <c r="R147" i="5"/>
  <c r="T147" i="5"/>
  <c r="V147" i="5" s="1"/>
  <c r="R198" i="5"/>
  <c r="T198" i="5"/>
  <c r="V198" i="5" s="1"/>
  <c r="T154" i="5"/>
  <c r="V154" i="5" s="1"/>
  <c r="R154" i="5"/>
  <c r="R82" i="5"/>
  <c r="T82" i="5"/>
  <c r="V82" i="5" s="1"/>
  <c r="T139" i="5"/>
  <c r="V139" i="5" s="1"/>
  <c r="R139" i="5"/>
  <c r="T29" i="5"/>
  <c r="V29" i="5" s="1"/>
  <c r="R29" i="5"/>
  <c r="T133" i="5"/>
  <c r="V133" i="5" s="1"/>
  <c r="R133" i="5"/>
  <c r="R45" i="5"/>
  <c r="T45" i="5"/>
  <c r="V45" i="5" s="1"/>
  <c r="R193" i="5"/>
  <c r="T193" i="5"/>
  <c r="V193" i="5" s="1"/>
  <c r="R173" i="5"/>
  <c r="T173" i="5"/>
  <c r="V173" i="5" s="1"/>
  <c r="R108" i="5"/>
  <c r="T108" i="5"/>
  <c r="V108" i="5" s="1"/>
  <c r="R181" i="5"/>
  <c r="T181" i="5"/>
  <c r="V181" i="5" s="1"/>
  <c r="R913" i="1"/>
  <c r="T913" i="1" s="1"/>
  <c r="R509" i="1"/>
  <c r="T509" i="1" s="1"/>
  <c r="T81" i="6"/>
  <c r="V81" i="6" s="1"/>
  <c r="O57" i="11"/>
  <c r="Q57" i="11" s="1"/>
  <c r="T24" i="5"/>
  <c r="V24" i="5" s="1"/>
  <c r="R49" i="5"/>
  <c r="AH206" i="11"/>
  <c r="AH134" i="11"/>
  <c r="O134" i="11"/>
  <c r="Q134" i="11" s="1"/>
  <c r="AH86" i="11"/>
  <c r="O86" i="11"/>
  <c r="Q86" i="11" s="1"/>
  <c r="AH44" i="11"/>
  <c r="O44" i="11"/>
  <c r="Q44" i="11" s="1"/>
  <c r="O220" i="11"/>
  <c r="Q220" i="11" s="1"/>
  <c r="AH220" i="11"/>
  <c r="O208" i="11"/>
  <c r="Q208" i="11" s="1"/>
  <c r="AH208" i="11"/>
  <c r="AH47" i="11"/>
  <c r="O47" i="11"/>
  <c r="Q47" i="11" s="1"/>
  <c r="O159" i="11"/>
  <c r="Q159" i="11" s="1"/>
  <c r="AH159" i="11"/>
  <c r="AH229" i="11"/>
  <c r="O229" i="11"/>
  <c r="Q229" i="11" s="1"/>
  <c r="O225" i="11"/>
  <c r="Q225" i="11" s="1"/>
  <c r="AH225" i="11"/>
  <c r="O123" i="11"/>
  <c r="Q123" i="11" s="1"/>
  <c r="AH123" i="11"/>
  <c r="O231" i="11"/>
  <c r="Q231" i="11" s="1"/>
  <c r="AH231" i="11"/>
  <c r="AH170" i="11"/>
  <c r="O170" i="11"/>
  <c r="Q170" i="11" s="1"/>
  <c r="O216" i="11"/>
  <c r="Q216" i="11" s="1"/>
  <c r="AH216" i="11"/>
  <c r="O221" i="11"/>
  <c r="Q221" i="11" s="1"/>
  <c r="AH221" i="11"/>
  <c r="O42" i="11"/>
  <c r="Q42" i="11" s="1"/>
  <c r="AH42" i="11"/>
  <c r="O81" i="11"/>
  <c r="Q81" i="11" s="1"/>
  <c r="AH81" i="11"/>
  <c r="AH118" i="11"/>
  <c r="O118" i="11"/>
  <c r="Q118" i="11" s="1"/>
  <c r="O87" i="11"/>
  <c r="Q87" i="11" s="1"/>
  <c r="AH87" i="11"/>
  <c r="O153" i="11"/>
  <c r="Q153" i="11" s="1"/>
  <c r="AH153" i="11"/>
  <c r="R172" i="5"/>
  <c r="T172" i="5"/>
  <c r="V172" i="5" s="1"/>
  <c r="R148" i="5"/>
  <c r="T148" i="5"/>
  <c r="V148" i="5" s="1"/>
  <c r="R53" i="5"/>
  <c r="T53" i="5"/>
  <c r="V53" i="5" s="1"/>
  <c r="T184" i="5"/>
  <c r="V184" i="5" s="1"/>
  <c r="R184" i="5"/>
  <c r="T27" i="5"/>
  <c r="V27" i="5" s="1"/>
  <c r="R27" i="5"/>
  <c r="T162" i="5"/>
  <c r="V162" i="5" s="1"/>
  <c r="R162" i="5"/>
  <c r="R163" i="5"/>
  <c r="T163" i="5"/>
  <c r="V163" i="5" s="1"/>
  <c r="R158" i="5"/>
  <c r="T158" i="5"/>
  <c r="V158" i="5" s="1"/>
  <c r="T90" i="5"/>
  <c r="V90" i="5" s="1"/>
  <c r="R90" i="5"/>
  <c r="R92" i="5"/>
  <c r="T92" i="5"/>
  <c r="V92" i="5" s="1"/>
  <c r="R178" i="5"/>
  <c r="T178" i="5"/>
  <c r="V178" i="5" s="1"/>
  <c r="T39" i="5"/>
  <c r="V39" i="5" s="1"/>
  <c r="R39" i="5"/>
  <c r="R90" i="1"/>
  <c r="T90" i="1" s="1"/>
  <c r="O54" i="11"/>
  <c r="Q54" i="11" s="1"/>
  <c r="AH54" i="11"/>
  <c r="O127" i="11"/>
  <c r="Q127" i="11" s="1"/>
  <c r="AH127" i="11"/>
  <c r="O92" i="11"/>
  <c r="Q92" i="11" s="1"/>
  <c r="AH92" i="11"/>
  <c r="AH205" i="11"/>
  <c r="O205" i="11"/>
  <c r="Q205" i="11" s="1"/>
  <c r="O125" i="11"/>
  <c r="Q125" i="11" s="1"/>
  <c r="AH125" i="11"/>
  <c r="O30" i="11"/>
  <c r="Q30" i="11" s="1"/>
  <c r="AH30" i="11"/>
  <c r="AH93" i="11"/>
  <c r="O93" i="11"/>
  <c r="Q93" i="11" s="1"/>
  <c r="AH144" i="11"/>
  <c r="O144" i="11"/>
  <c r="Q144" i="11" s="1"/>
  <c r="O67" i="11"/>
  <c r="Q67" i="11" s="1"/>
  <c r="AH67" i="11"/>
  <c r="AH173" i="11"/>
  <c r="O173" i="11"/>
  <c r="Q173" i="11" s="1"/>
  <c r="O236" i="11"/>
  <c r="Q236" i="11" s="1"/>
  <c r="AH236" i="11"/>
  <c r="R84" i="5"/>
  <c r="T84" i="5"/>
  <c r="V84" i="5" s="1"/>
  <c r="R47" i="5"/>
  <c r="T47" i="5"/>
  <c r="V47" i="5" s="1"/>
  <c r="R83" i="5"/>
  <c r="T83" i="5"/>
  <c r="V83" i="5" s="1"/>
  <c r="R42" i="5"/>
  <c r="T42" i="5"/>
  <c r="V42" i="5" s="1"/>
  <c r="T199" i="5"/>
  <c r="V199" i="5" s="1"/>
  <c r="R199" i="5"/>
  <c r="T67" i="5"/>
  <c r="V67" i="5" s="1"/>
  <c r="R67" i="5"/>
  <c r="R56" i="5"/>
  <c r="T56" i="5"/>
  <c r="V56" i="5" s="1"/>
  <c r="T55" i="5"/>
  <c r="V55" i="5" s="1"/>
  <c r="R55" i="5"/>
  <c r="T23" i="5"/>
  <c r="V23" i="5" s="1"/>
  <c r="R23" i="5"/>
  <c r="R171" i="5"/>
  <c r="T171" i="5"/>
  <c r="V171" i="5" s="1"/>
  <c r="R54" i="5"/>
  <c r="T54" i="5"/>
  <c r="V54" i="5" s="1"/>
  <c r="R118" i="5"/>
  <c r="T118" i="5"/>
  <c r="V118" i="5" s="1"/>
  <c r="T132" i="5"/>
  <c r="V132" i="5" s="1"/>
  <c r="R132" i="5"/>
  <c r="V703" i="1"/>
  <c r="X703" i="1" s="1"/>
  <c r="AC59" i="14"/>
  <c r="O169" i="11"/>
  <c r="Q169" i="11" s="1"/>
  <c r="AH169" i="11"/>
  <c r="AH209" i="11"/>
  <c r="O209" i="11"/>
  <c r="Q209" i="11" s="1"/>
  <c r="O72" i="11"/>
  <c r="Q72" i="11" s="1"/>
  <c r="AH72" i="11"/>
  <c r="AH135" i="11"/>
  <c r="O135" i="11"/>
  <c r="Q135" i="11" s="1"/>
  <c r="AH88" i="11"/>
  <c r="O88" i="11"/>
  <c r="Q88" i="11" s="1"/>
  <c r="O137" i="11"/>
  <c r="Q137" i="11" s="1"/>
  <c r="AH137" i="11"/>
  <c r="O130" i="11"/>
  <c r="Q130" i="11" s="1"/>
  <c r="AH130" i="11"/>
  <c r="O109" i="11"/>
  <c r="Q109" i="11" s="1"/>
  <c r="AH109" i="11"/>
  <c r="AH55" i="11"/>
  <c r="O55" i="11"/>
  <c r="Q55" i="11" s="1"/>
  <c r="O213" i="11"/>
  <c r="Q213" i="11" s="1"/>
  <c r="AH213" i="11"/>
  <c r="O45" i="11"/>
  <c r="Q45" i="11" s="1"/>
  <c r="AH45" i="11"/>
  <c r="O178" i="11"/>
  <c r="Q178" i="11" s="1"/>
  <c r="AH178" i="11"/>
  <c r="AH95" i="11"/>
  <c r="O95" i="11"/>
  <c r="Q95" i="11" s="1"/>
  <c r="O68" i="11"/>
  <c r="Q68" i="11" s="1"/>
  <c r="AH68" i="11"/>
  <c r="AH201" i="11"/>
  <c r="O201" i="11"/>
  <c r="Q201" i="11" s="1"/>
  <c r="O104" i="11"/>
  <c r="Q104" i="11" s="1"/>
  <c r="AH104" i="11"/>
  <c r="AH141" i="11"/>
  <c r="O141" i="11"/>
  <c r="Q141" i="11" s="1"/>
  <c r="O63" i="11"/>
  <c r="Q63" i="11" s="1"/>
  <c r="AH63" i="11"/>
  <c r="O212" i="11"/>
  <c r="Q212" i="11" s="1"/>
  <c r="AH212" i="11"/>
  <c r="AH193" i="11"/>
  <c r="O193" i="11"/>
  <c r="Q193" i="11" s="1"/>
  <c r="AH116" i="11"/>
  <c r="O116" i="11"/>
  <c r="Q116" i="11" s="1"/>
  <c r="R168" i="5"/>
  <c r="T168" i="5"/>
  <c r="V168" i="5" s="1"/>
  <c r="T34" i="5"/>
  <c r="V34" i="5" s="1"/>
  <c r="R34" i="5"/>
  <c r="T79" i="5"/>
  <c r="V79" i="5" s="1"/>
  <c r="R79" i="5"/>
  <c r="R35" i="5"/>
  <c r="T35" i="5"/>
  <c r="V35" i="5" s="1"/>
  <c r="R188" i="5"/>
  <c r="T188" i="5"/>
  <c r="V188" i="5" s="1"/>
  <c r="R136" i="5"/>
  <c r="T136" i="5"/>
  <c r="V136" i="5" s="1"/>
  <c r="R144" i="5"/>
  <c r="T144" i="5"/>
  <c r="V144" i="5" s="1"/>
  <c r="R48" i="5"/>
  <c r="T48" i="5"/>
  <c r="V48" i="5" s="1"/>
  <c r="R194" i="5"/>
  <c r="T194" i="5"/>
  <c r="V194" i="5" s="1"/>
  <c r="R38" i="5"/>
  <c r="T38" i="5"/>
  <c r="V38" i="5" s="1"/>
  <c r="R200" i="5"/>
  <c r="T200" i="5"/>
  <c r="V200" i="5" s="1"/>
  <c r="T189" i="5"/>
  <c r="V189" i="5" s="1"/>
  <c r="R189" i="5"/>
  <c r="V547" i="1"/>
  <c r="X547" i="1" s="1"/>
  <c r="T202" i="7"/>
  <c r="V202" i="7" s="1"/>
  <c r="R202" i="7"/>
  <c r="AC208" i="14"/>
  <c r="T112" i="14"/>
  <c r="V112" i="14" s="1"/>
  <c r="T42" i="14"/>
  <c r="E14" i="10"/>
  <c r="T208" i="14"/>
  <c r="V208" i="14" s="1"/>
  <c r="AC42" i="14"/>
  <c r="V77" i="1"/>
  <c r="X77" i="1" s="1"/>
  <c r="R929" i="1"/>
  <c r="T929" i="1" s="1"/>
  <c r="T154" i="14"/>
  <c r="AE154" i="14" s="1"/>
  <c r="M6" i="4"/>
  <c r="T144" i="14"/>
  <c r="R144" i="14"/>
  <c r="AC144" i="14"/>
  <c r="AC101" i="14"/>
  <c r="R101" i="14"/>
  <c r="AC58" i="6"/>
  <c r="T58" i="6"/>
  <c r="V58" i="6" s="1"/>
  <c r="R58" i="6"/>
  <c r="T97" i="6"/>
  <c r="V97" i="6" s="1"/>
  <c r="AC97" i="6"/>
  <c r="R97" i="6"/>
  <c r="T86" i="6"/>
  <c r="V86" i="6" s="1"/>
  <c r="R86" i="6"/>
  <c r="AC86" i="6"/>
  <c r="V907" i="1"/>
  <c r="X907" i="1" s="1"/>
  <c r="R581" i="1"/>
  <c r="T581" i="1" s="1"/>
  <c r="T21" i="14"/>
  <c r="AC21" i="14"/>
  <c r="R21" i="14"/>
  <c r="AC194" i="14"/>
  <c r="R194" i="14"/>
  <c r="T194" i="14"/>
  <c r="R29" i="14"/>
  <c r="T29" i="14"/>
  <c r="AC29" i="14"/>
  <c r="R73" i="14"/>
  <c r="AC73" i="14"/>
  <c r="T73" i="14"/>
  <c r="R113" i="6"/>
  <c r="AC113" i="6"/>
  <c r="T113" i="6"/>
  <c r="V113" i="6" s="1"/>
  <c r="AC116" i="6"/>
  <c r="R116" i="6"/>
  <c r="T116" i="6"/>
  <c r="V116" i="6" s="1"/>
  <c r="AC30" i="6"/>
  <c r="R30" i="6"/>
  <c r="T30" i="6"/>
  <c r="V30" i="6" s="1"/>
  <c r="AC96" i="6"/>
  <c r="R96" i="6"/>
  <c r="T96" i="6"/>
  <c r="V96" i="6" s="1"/>
  <c r="AC52" i="6"/>
  <c r="R52" i="6"/>
  <c r="T52" i="6"/>
  <c r="V52" i="6" s="1"/>
  <c r="R51" i="6"/>
  <c r="AC51" i="6"/>
  <c r="T51" i="6"/>
  <c r="V51" i="6" s="1"/>
  <c r="AC107" i="6"/>
  <c r="R107" i="6"/>
  <c r="T107" i="6"/>
  <c r="V107" i="6" s="1"/>
  <c r="AC94" i="6"/>
  <c r="T94" i="6"/>
  <c r="V94" i="6" s="1"/>
  <c r="R94" i="6"/>
  <c r="AC70" i="6"/>
  <c r="T70" i="6"/>
  <c r="V70" i="6" s="1"/>
  <c r="R70" i="6"/>
  <c r="R62" i="6"/>
  <c r="AC62" i="6"/>
  <c r="T62" i="6"/>
  <c r="V62" i="6" s="1"/>
  <c r="R106" i="14"/>
  <c r="AC106" i="14"/>
  <c r="T106" i="14"/>
  <c r="R63" i="14"/>
  <c r="T63" i="14"/>
  <c r="AC63" i="14"/>
  <c r="T182" i="14"/>
  <c r="AC182" i="14"/>
  <c r="R182" i="14"/>
  <c r="AC90" i="6"/>
  <c r="R90" i="6"/>
  <c r="T90" i="6"/>
  <c r="V90" i="6" s="1"/>
  <c r="T31" i="6"/>
  <c r="V31" i="6" s="1"/>
  <c r="AC31" i="6"/>
  <c r="R31" i="6"/>
  <c r="T117" i="14"/>
  <c r="T101" i="14"/>
  <c r="V101" i="14" s="1"/>
  <c r="T200" i="14"/>
  <c r="AC200" i="14"/>
  <c r="R200" i="14"/>
  <c r="T186" i="14"/>
  <c r="AC186" i="14"/>
  <c r="R186" i="14"/>
  <c r="R33" i="14"/>
  <c r="AC33" i="14"/>
  <c r="T33" i="14"/>
  <c r="AE147" i="14"/>
  <c r="V147" i="14"/>
  <c r="R89" i="14"/>
  <c r="T89" i="14"/>
  <c r="AC89" i="14"/>
  <c r="AC97" i="14"/>
  <c r="T97" i="14"/>
  <c r="R97" i="14"/>
  <c r="H38" i="4"/>
  <c r="R70" i="14"/>
  <c r="T70" i="14"/>
  <c r="AC70" i="14"/>
  <c r="AC80" i="6"/>
  <c r="R80" i="6"/>
  <c r="T80" i="6"/>
  <c r="V80" i="6" s="1"/>
  <c r="R88" i="6"/>
  <c r="T88" i="6"/>
  <c r="V88" i="6" s="1"/>
  <c r="AC88" i="6"/>
  <c r="T98" i="6"/>
  <c r="V98" i="6" s="1"/>
  <c r="AC98" i="6"/>
  <c r="R98" i="6"/>
  <c r="T34" i="6"/>
  <c r="V34" i="6" s="1"/>
  <c r="AC34" i="6"/>
  <c r="R34" i="6"/>
  <c r="R71" i="6"/>
  <c r="AC71" i="6"/>
  <c r="T71" i="6"/>
  <c r="V71" i="6" s="1"/>
  <c r="T112" i="6"/>
  <c r="V112" i="6" s="1"/>
  <c r="AC112" i="6"/>
  <c r="R112" i="6"/>
  <c r="R23" i="6"/>
  <c r="AC23" i="6"/>
  <c r="T23" i="6"/>
  <c r="V23" i="6" s="1"/>
  <c r="R27" i="6"/>
  <c r="T27" i="6"/>
  <c r="V27" i="6" s="1"/>
  <c r="AC27" i="6"/>
  <c r="T69" i="6"/>
  <c r="V69" i="6" s="1"/>
  <c r="R69" i="6"/>
  <c r="AC69" i="6"/>
  <c r="AC108" i="6"/>
  <c r="R108" i="6"/>
  <c r="T108" i="6"/>
  <c r="V108" i="6" s="1"/>
  <c r="R117" i="14"/>
  <c r="V82" i="1"/>
  <c r="X82" i="1" s="1"/>
  <c r="V17" i="10"/>
  <c r="AC105" i="14"/>
  <c r="T105" i="14"/>
  <c r="R105" i="14"/>
  <c r="R57" i="14"/>
  <c r="AC57" i="14"/>
  <c r="T57" i="14"/>
  <c r="R44" i="14"/>
  <c r="AC44" i="14"/>
  <c r="T44" i="14"/>
  <c r="R150" i="14"/>
  <c r="T150" i="14"/>
  <c r="AC150" i="14"/>
  <c r="T77" i="14"/>
  <c r="R77" i="14"/>
  <c r="AC77" i="14"/>
  <c r="AC121" i="14"/>
  <c r="T121" i="14"/>
  <c r="R121" i="14"/>
  <c r="T40" i="14"/>
  <c r="AC40" i="14"/>
  <c r="R40" i="14"/>
  <c r="AC34" i="14"/>
  <c r="T34" i="14"/>
  <c r="R34" i="14"/>
  <c r="R105" i="6"/>
  <c r="T105" i="6"/>
  <c r="V105" i="6" s="1"/>
  <c r="AC105" i="6"/>
  <c r="T26" i="6"/>
  <c r="V26" i="6" s="1"/>
  <c r="R26" i="6"/>
  <c r="AC26" i="6"/>
  <c r="T72" i="6"/>
  <c r="V72" i="6" s="1"/>
  <c r="R72" i="6"/>
  <c r="AC72" i="6"/>
  <c r="AC73" i="6"/>
  <c r="T73" i="6"/>
  <c r="V73" i="6" s="1"/>
  <c r="R73" i="6"/>
  <c r="T54" i="6"/>
  <c r="V54" i="6" s="1"/>
  <c r="R54" i="6"/>
  <c r="AC54" i="6"/>
  <c r="R111" i="6"/>
  <c r="T111" i="6"/>
  <c r="V111" i="6" s="1"/>
  <c r="AC111" i="6"/>
  <c r="AC65" i="6"/>
  <c r="R65" i="6"/>
  <c r="T65" i="6"/>
  <c r="V65" i="6" s="1"/>
  <c r="R33" i="6"/>
  <c r="AC33" i="6"/>
  <c r="T33" i="6"/>
  <c r="V33" i="6" s="1"/>
  <c r="R63" i="6"/>
  <c r="T63" i="6"/>
  <c r="V63" i="6" s="1"/>
  <c r="AC63" i="6"/>
  <c r="AC74" i="6"/>
  <c r="R74" i="6"/>
  <c r="T74" i="6"/>
  <c r="V74" i="6" s="1"/>
  <c r="AC48" i="14"/>
  <c r="R48" i="14"/>
  <c r="T48" i="14"/>
  <c r="AC85" i="14"/>
  <c r="T85" i="14"/>
  <c r="R85" i="14"/>
  <c r="T93" i="14"/>
  <c r="AC93" i="14"/>
  <c r="R93" i="14"/>
  <c r="R81" i="14"/>
  <c r="T81" i="14"/>
  <c r="AC47" i="14"/>
  <c r="T47" i="14"/>
  <c r="R47" i="14"/>
  <c r="AC83" i="14"/>
  <c r="R83" i="14"/>
  <c r="T83" i="14"/>
  <c r="T109" i="6"/>
  <c r="V109" i="6" s="1"/>
  <c r="R109" i="6"/>
  <c r="AC109" i="6"/>
  <c r="T103" i="6"/>
  <c r="V103" i="6" s="1"/>
  <c r="R103" i="6"/>
  <c r="AC103" i="6"/>
  <c r="R42" i="6"/>
  <c r="T42" i="6"/>
  <c r="V42" i="6" s="1"/>
  <c r="AC42" i="6"/>
  <c r="R25" i="6"/>
  <c r="AC25" i="6"/>
  <c r="T25" i="6"/>
  <c r="V25" i="6" s="1"/>
  <c r="AC118" i="6"/>
  <c r="R118" i="6"/>
  <c r="T118" i="6"/>
  <c r="V118" i="6" s="1"/>
  <c r="AC76" i="6"/>
  <c r="T76" i="6"/>
  <c r="V76" i="6" s="1"/>
  <c r="R76" i="6"/>
  <c r="T92" i="6"/>
  <c r="V92" i="6" s="1"/>
  <c r="AC92" i="6"/>
  <c r="R92" i="6"/>
  <c r="AC61" i="6"/>
  <c r="T61" i="6"/>
  <c r="V61" i="6" s="1"/>
  <c r="R61" i="6"/>
  <c r="AC29" i="6"/>
  <c r="T29" i="6"/>
  <c r="V29" i="6" s="1"/>
  <c r="R29" i="6"/>
  <c r="AC49" i="14"/>
  <c r="T49" i="14"/>
  <c r="R49" i="14"/>
  <c r="AC145" i="14"/>
  <c r="R145" i="14"/>
  <c r="T145" i="14"/>
  <c r="R25" i="14"/>
  <c r="T25" i="14"/>
  <c r="AC25" i="14"/>
  <c r="R173" i="14"/>
  <c r="T173" i="14"/>
  <c r="AC173" i="14"/>
  <c r="R84" i="14"/>
  <c r="T84" i="14"/>
  <c r="AC84" i="14"/>
  <c r="AC38" i="6"/>
  <c r="T38" i="6"/>
  <c r="V38" i="6" s="1"/>
  <c r="R38" i="6"/>
  <c r="AC48" i="6"/>
  <c r="T48" i="6"/>
  <c r="V48" i="6" s="1"/>
  <c r="R48" i="6"/>
  <c r="AC84" i="6"/>
  <c r="T84" i="6"/>
  <c r="V84" i="6" s="1"/>
  <c r="R84" i="6"/>
  <c r="R68" i="6"/>
  <c r="T68" i="6"/>
  <c r="V68" i="6" s="1"/>
  <c r="AC68" i="6"/>
  <c r="T114" i="6"/>
  <c r="V114" i="6" s="1"/>
  <c r="AC114" i="6"/>
  <c r="R114" i="6"/>
  <c r="AC35" i="6"/>
  <c r="R35" i="6"/>
  <c r="T35" i="6"/>
  <c r="V35" i="6" s="1"/>
  <c r="T106" i="6"/>
  <c r="V106" i="6" s="1"/>
  <c r="R106" i="6"/>
  <c r="AC106" i="6"/>
  <c r="T64" i="6"/>
  <c r="V64" i="6" s="1"/>
  <c r="AC64" i="6"/>
  <c r="R64" i="6"/>
  <c r="R32" i="6"/>
  <c r="AC32" i="6"/>
  <c r="T32" i="6"/>
  <c r="V32" i="6" s="1"/>
  <c r="T45" i="6"/>
  <c r="V45" i="6" s="1"/>
  <c r="AC45" i="6"/>
  <c r="R45" i="6"/>
  <c r="AC49" i="6"/>
  <c r="R41" i="14"/>
  <c r="T41" i="14"/>
  <c r="AC41" i="14"/>
  <c r="R64" i="14"/>
  <c r="T64" i="14"/>
  <c r="AC64" i="14"/>
  <c r="R138" i="14"/>
  <c r="AC138" i="14"/>
  <c r="T138" i="14"/>
  <c r="T37" i="6"/>
  <c r="V37" i="6" s="1"/>
  <c r="R37" i="6"/>
  <c r="AC37" i="6"/>
  <c r="T67" i="6"/>
  <c r="V67" i="6" s="1"/>
  <c r="R67" i="6"/>
  <c r="AC67" i="6"/>
  <c r="R102" i="6"/>
  <c r="T102" i="6"/>
  <c r="V102" i="6" s="1"/>
  <c r="AC102" i="6"/>
  <c r="R87" i="6"/>
  <c r="T87" i="6"/>
  <c r="V87" i="6" s="1"/>
  <c r="AC87" i="6"/>
  <c r="T40" i="6"/>
  <c r="V40" i="6" s="1"/>
  <c r="R40" i="6"/>
  <c r="AC40" i="6"/>
  <c r="AC41" i="6"/>
  <c r="T41" i="6"/>
  <c r="V41" i="6" s="1"/>
  <c r="R41" i="6"/>
  <c r="AC22" i="6"/>
  <c r="T22" i="6"/>
  <c r="V22" i="6" s="1"/>
  <c r="R22" i="6"/>
  <c r="AC83" i="6"/>
  <c r="T83" i="6"/>
  <c r="V83" i="6" s="1"/>
  <c r="R83" i="6"/>
  <c r="R47" i="6"/>
  <c r="AC47" i="6"/>
  <c r="T47" i="6"/>
  <c r="V47" i="6" s="1"/>
  <c r="T36" i="6"/>
  <c r="V36" i="6" s="1"/>
  <c r="R36" i="6"/>
  <c r="AC36" i="6"/>
  <c r="AC112" i="14"/>
  <c r="T49" i="6"/>
  <c r="V49" i="6" s="1"/>
  <c r="R28" i="14"/>
  <c r="T28" i="14"/>
  <c r="AC28" i="14"/>
  <c r="AC52" i="14"/>
  <c r="T52" i="14"/>
  <c r="R52" i="14"/>
  <c r="R91" i="14"/>
  <c r="T91" i="14"/>
  <c r="AC91" i="14"/>
  <c r="T175" i="14"/>
  <c r="R175" i="14"/>
  <c r="AC175" i="14"/>
  <c r="R117" i="6"/>
  <c r="T117" i="6"/>
  <c r="V117" i="6" s="1"/>
  <c r="AC117" i="6"/>
  <c r="AC66" i="6"/>
  <c r="T66" i="6"/>
  <c r="V66" i="6" s="1"/>
  <c r="R66" i="6"/>
  <c r="AC93" i="6"/>
  <c r="R93" i="6"/>
  <c r="T93" i="6"/>
  <c r="V93" i="6" s="1"/>
  <c r="R99" i="6"/>
  <c r="T99" i="6"/>
  <c r="V99" i="6" s="1"/>
  <c r="AC99" i="6"/>
  <c r="AC59" i="6"/>
  <c r="T59" i="6"/>
  <c r="V59" i="6" s="1"/>
  <c r="R59" i="6"/>
  <c r="T44" i="6"/>
  <c r="V44" i="6" s="1"/>
  <c r="R44" i="6"/>
  <c r="AC44" i="6"/>
  <c r="AC77" i="6"/>
  <c r="T77" i="6"/>
  <c r="V77" i="6" s="1"/>
  <c r="R77" i="6"/>
  <c r="R110" i="6"/>
  <c r="T110" i="6"/>
  <c r="V110" i="6" s="1"/>
  <c r="AC504" i="8"/>
  <c r="AC46" i="6"/>
  <c r="T46" i="6"/>
  <c r="V46" i="6" s="1"/>
  <c r="R46" i="6"/>
  <c r="T94" i="5"/>
  <c r="V94" i="5" s="1"/>
  <c r="R94" i="5"/>
  <c r="T78" i="5"/>
  <c r="V78" i="5" s="1"/>
  <c r="R78" i="5"/>
  <c r="V59" i="14"/>
  <c r="AE59" i="14"/>
  <c r="T101" i="6"/>
  <c r="V101" i="6" s="1"/>
  <c r="R101" i="6"/>
  <c r="AC101" i="6"/>
  <c r="R32" i="5"/>
  <c r="T32" i="5"/>
  <c r="V32" i="5" s="1"/>
  <c r="R39" i="7"/>
  <c r="T39" i="7"/>
  <c r="V39" i="7" s="1"/>
  <c r="R114" i="5"/>
  <c r="T114" i="5"/>
  <c r="V114" i="5" s="1"/>
  <c r="R352" i="8"/>
  <c r="T352" i="8" s="1"/>
  <c r="R74" i="5"/>
  <c r="T74" i="5"/>
  <c r="V74" i="5" s="1"/>
  <c r="R157" i="5"/>
  <c r="T157" i="5"/>
  <c r="V157" i="5" s="1"/>
  <c r="T144" i="7"/>
  <c r="V144" i="7" s="1"/>
  <c r="R144" i="7"/>
  <c r="R124" i="5"/>
  <c r="T124" i="5"/>
  <c r="V124" i="5" s="1"/>
  <c r="R177" i="5"/>
  <c r="T177" i="5"/>
  <c r="V177" i="5" s="1"/>
  <c r="T163" i="7"/>
  <c r="V163" i="7" s="1"/>
  <c r="R163" i="7"/>
  <c r="R36" i="5"/>
  <c r="T36" i="5"/>
  <c r="V36" i="5" s="1"/>
  <c r="R120" i="5"/>
  <c r="T120" i="5"/>
  <c r="V120" i="5" s="1"/>
  <c r="R97" i="7"/>
  <c r="T97" i="7"/>
  <c r="V97" i="7" s="1"/>
  <c r="V86" i="1"/>
  <c r="X86" i="1" s="1"/>
  <c r="R568" i="1"/>
  <c r="T568" i="1" s="1"/>
  <c r="R25" i="5"/>
  <c r="T25" i="5"/>
  <c r="V25" i="5" s="1"/>
  <c r="R61" i="5"/>
  <c r="T61" i="5"/>
  <c r="V61" i="5" s="1"/>
  <c r="R199" i="7"/>
  <c r="T199" i="7"/>
  <c r="V199" i="7" s="1"/>
  <c r="R197" i="5"/>
  <c r="T197" i="5"/>
  <c r="V197" i="5" s="1"/>
  <c r="AC95" i="6"/>
  <c r="T95" i="6"/>
  <c r="V95" i="6" s="1"/>
  <c r="R95" i="6"/>
  <c r="R972" i="1"/>
  <c r="T972" i="1" s="1"/>
  <c r="T112" i="7"/>
  <c r="V112" i="7" s="1"/>
  <c r="R112" i="7"/>
  <c r="T106" i="5"/>
  <c r="V106" i="5" s="1"/>
  <c r="R106" i="5"/>
  <c r="R105" i="5"/>
  <c r="T105" i="5"/>
  <c r="V105" i="5" s="1"/>
  <c r="T174" i="5"/>
  <c r="V174" i="5" s="1"/>
  <c r="R174" i="5"/>
  <c r="R919" i="1"/>
  <c r="T919" i="1" s="1"/>
  <c r="R67" i="7"/>
  <c r="T67" i="7"/>
  <c r="V67" i="7" s="1"/>
  <c r="R114" i="7"/>
  <c r="T114" i="7"/>
  <c r="V114" i="7" s="1"/>
  <c r="T166" i="5"/>
  <c r="V166" i="5" s="1"/>
  <c r="R166" i="5"/>
  <c r="T75" i="7"/>
  <c r="V75" i="7" s="1"/>
  <c r="R75" i="7"/>
  <c r="R116" i="7"/>
  <c r="T116" i="7"/>
  <c r="V116" i="7" s="1"/>
  <c r="T190" i="5"/>
  <c r="V190" i="5" s="1"/>
  <c r="R190" i="5"/>
  <c r="W1138" i="1"/>
  <c r="G1019" i="1"/>
  <c r="K1019" i="1" s="1"/>
  <c r="G195" i="1"/>
  <c r="I195" i="1" s="1"/>
  <c r="P195" i="1"/>
  <c r="G360" i="1"/>
  <c r="I360" i="1" s="1"/>
  <c r="P360" i="1"/>
  <c r="G193" i="1"/>
  <c r="I193" i="1" s="1"/>
  <c r="P193" i="1"/>
  <c r="G408" i="1"/>
  <c r="I408" i="1" s="1"/>
  <c r="P408" i="1"/>
  <c r="W934" i="1"/>
  <c r="G934" i="1"/>
  <c r="P934" i="1"/>
  <c r="G375" i="1"/>
  <c r="I375" i="1" s="1"/>
  <c r="P375" i="1"/>
  <c r="G203" i="1"/>
  <c r="I203" i="1" s="1"/>
  <c r="P203" i="1"/>
  <c r="G155" i="1"/>
  <c r="I155" i="1" s="1"/>
  <c r="P155" i="1"/>
  <c r="K380" i="1"/>
  <c r="V380" i="1"/>
  <c r="X380" i="1" s="1"/>
  <c r="W658" i="1"/>
  <c r="G658" i="1"/>
  <c r="K658" i="1" s="1"/>
  <c r="P658" i="1"/>
  <c r="G837" i="1"/>
  <c r="I837" i="1" s="1"/>
  <c r="P837" i="1"/>
  <c r="V662" i="1"/>
  <c r="X662" i="1" s="1"/>
  <c r="R662" i="1"/>
  <c r="T662" i="1" s="1"/>
  <c r="K902" i="1"/>
  <c r="V902" i="1"/>
  <c r="X902" i="1" s="1"/>
  <c r="P676" i="1"/>
  <c r="G676" i="1"/>
  <c r="I676" i="1" s="1"/>
  <c r="G666" i="1"/>
  <c r="I666" i="1" s="1"/>
  <c r="P666" i="1"/>
  <c r="V535" i="1"/>
  <c r="X535" i="1" s="1"/>
  <c r="R535" i="1"/>
  <c r="T535" i="1" s="1"/>
  <c r="R62" i="1"/>
  <c r="T62" i="1" s="1"/>
  <c r="V62" i="1"/>
  <c r="X62" i="1" s="1"/>
  <c r="R678" i="1"/>
  <c r="T678" i="1" s="1"/>
  <c r="V68" i="1"/>
  <c r="X68" i="1" s="1"/>
  <c r="R68" i="1"/>
  <c r="T68" i="1" s="1"/>
  <c r="R504" i="1"/>
  <c r="T504" i="1" s="1"/>
  <c r="V504" i="1"/>
  <c r="X504" i="1" s="1"/>
  <c r="P154" i="1"/>
  <c r="G154" i="1"/>
  <c r="I154" i="1" s="1"/>
  <c r="G458" i="1"/>
  <c r="I458" i="1" s="1"/>
  <c r="P458" i="1"/>
  <c r="G37" i="1"/>
  <c r="H37" i="1" s="1"/>
  <c r="P37" i="1"/>
  <c r="R1177" i="1"/>
  <c r="T1177" i="1" s="1"/>
  <c r="W1146" i="1"/>
  <c r="W1147" i="1"/>
  <c r="W1074" i="1"/>
  <c r="W1073" i="1"/>
  <c r="W1128" i="1"/>
  <c r="W1121" i="1"/>
  <c r="W1014" i="1"/>
  <c r="W1053" i="1"/>
  <c r="W1149" i="1"/>
  <c r="G1126" i="1"/>
  <c r="R1126" i="1" s="1"/>
  <c r="T1126" i="1" s="1"/>
  <c r="G1056" i="1"/>
  <c r="I1056" i="1" s="1"/>
  <c r="G1069" i="1"/>
  <c r="K1069" i="1" s="1"/>
  <c r="G1117" i="1"/>
  <c r="V1117" i="1" s="1"/>
  <c r="X1117" i="1" s="1"/>
  <c r="R731" i="1"/>
  <c r="T731" i="1" s="1"/>
  <c r="R702" i="1"/>
  <c r="T702" i="1" s="1"/>
  <c r="R506" i="1"/>
  <c r="T506" i="1" s="1"/>
  <c r="R967" i="1"/>
  <c r="T967" i="1" s="1"/>
  <c r="G379" i="1"/>
  <c r="I379" i="1" s="1"/>
  <c r="P379" i="1"/>
  <c r="G377" i="1"/>
  <c r="I377" i="1" s="1"/>
  <c r="P377" i="1"/>
  <c r="G290" i="1"/>
  <c r="I290" i="1" s="1"/>
  <c r="P290" i="1"/>
  <c r="G433" i="1"/>
  <c r="I433" i="1" s="1"/>
  <c r="P433" i="1"/>
  <c r="G53" i="1"/>
  <c r="H53" i="1" s="1"/>
  <c r="P53" i="1"/>
  <c r="G809" i="1"/>
  <c r="I809" i="1" s="1"/>
  <c r="P809" i="1"/>
  <c r="G406" i="1"/>
  <c r="I406" i="1" s="1"/>
  <c r="P406" i="1"/>
  <c r="G50" i="1"/>
  <c r="H50" i="1" s="1"/>
  <c r="P50" i="1"/>
  <c r="G878" i="1"/>
  <c r="K878" i="1" s="1"/>
  <c r="P878" i="1"/>
  <c r="R997" i="1"/>
  <c r="T997" i="1" s="1"/>
  <c r="W905" i="1"/>
  <c r="G905" i="1"/>
  <c r="K905" i="1" s="1"/>
  <c r="P905" i="1"/>
  <c r="R380" i="1"/>
  <c r="T380" i="1" s="1"/>
  <c r="G844" i="1"/>
  <c r="K844" i="1" s="1"/>
  <c r="P844" i="1"/>
  <c r="G899" i="1"/>
  <c r="I899" i="1" s="1"/>
  <c r="P899" i="1"/>
  <c r="K946" i="1"/>
  <c r="V946" i="1"/>
  <c r="X946" i="1" s="1"/>
  <c r="R627" i="1"/>
  <c r="T627" i="1" s="1"/>
  <c r="G698" i="1"/>
  <c r="I698" i="1" s="1"/>
  <c r="P698" i="1"/>
  <c r="R599" i="1"/>
  <c r="T599" i="1" s="1"/>
  <c r="V599" i="1"/>
  <c r="X599" i="1" s="1"/>
  <c r="R968" i="1"/>
  <c r="T968" i="1" s="1"/>
  <c r="V968" i="1"/>
  <c r="X968" i="1" s="1"/>
  <c r="R657" i="1"/>
  <c r="T657" i="1" s="1"/>
  <c r="V73" i="1"/>
  <c r="X73" i="1" s="1"/>
  <c r="R73" i="1"/>
  <c r="T73" i="1" s="1"/>
  <c r="R588" i="1"/>
  <c r="T588" i="1" s="1"/>
  <c r="V588" i="1"/>
  <c r="X588" i="1" s="1"/>
  <c r="V543" i="1"/>
  <c r="X543" i="1" s="1"/>
  <c r="R543" i="1"/>
  <c r="T543" i="1" s="1"/>
  <c r="R71" i="1"/>
  <c r="T71" i="1" s="1"/>
  <c r="V71" i="1"/>
  <c r="X71" i="1" s="1"/>
  <c r="V63" i="1"/>
  <c r="X63" i="1" s="1"/>
  <c r="R63" i="1"/>
  <c r="T63" i="1" s="1"/>
  <c r="V605" i="1"/>
  <c r="X605" i="1" s="1"/>
  <c r="R605" i="1"/>
  <c r="T605" i="1" s="1"/>
  <c r="V786" i="1"/>
  <c r="X786" i="1" s="1"/>
  <c r="R786" i="1"/>
  <c r="T786" i="1" s="1"/>
  <c r="R508" i="1"/>
  <c r="T508" i="1" s="1"/>
  <c r="V508" i="1"/>
  <c r="X508" i="1" s="1"/>
  <c r="G435" i="1"/>
  <c r="I435" i="1" s="1"/>
  <c r="P435" i="1"/>
  <c r="G539" i="1"/>
  <c r="W539" i="1"/>
  <c r="P539" i="1"/>
  <c r="W1155" i="1"/>
  <c r="W1115" i="1"/>
  <c r="W1157" i="1"/>
  <c r="G1110" i="1"/>
  <c r="R1110" i="1" s="1"/>
  <c r="T1110" i="1" s="1"/>
  <c r="G1053" i="1"/>
  <c r="R1053" i="1" s="1"/>
  <c r="T1053" i="1" s="1"/>
  <c r="R738" i="1"/>
  <c r="T738" i="1" s="1"/>
  <c r="G295" i="1"/>
  <c r="P295" i="1"/>
  <c r="G52" i="1"/>
  <c r="H52" i="1" s="1"/>
  <c r="P52" i="1"/>
  <c r="G336" i="1"/>
  <c r="I336" i="1" s="1"/>
  <c r="P336" i="1"/>
  <c r="G56" i="1"/>
  <c r="H56" i="1" s="1"/>
  <c r="P56" i="1"/>
  <c r="G256" i="1"/>
  <c r="I256" i="1" s="1"/>
  <c r="P256" i="1"/>
  <c r="G255" i="1"/>
  <c r="I255" i="1" s="1"/>
  <c r="P255" i="1"/>
  <c r="G215" i="1"/>
  <c r="I215" i="1" s="1"/>
  <c r="P215" i="1"/>
  <c r="G445" i="1"/>
  <c r="I445" i="1" s="1"/>
  <c r="P445" i="1"/>
  <c r="G201" i="1"/>
  <c r="I201" i="1" s="1"/>
  <c r="P201" i="1"/>
  <c r="P925" i="1"/>
  <c r="W925" i="1"/>
  <c r="G925" i="1"/>
  <c r="G593" i="1"/>
  <c r="I593" i="1" s="1"/>
  <c r="P593" i="1"/>
  <c r="G813" i="1"/>
  <c r="I813" i="1" s="1"/>
  <c r="P813" i="1"/>
  <c r="K730" i="1"/>
  <c r="V730" i="1"/>
  <c r="X730" i="1" s="1"/>
  <c r="G882" i="1"/>
  <c r="I882" i="1" s="1"/>
  <c r="P882" i="1"/>
  <c r="G857" i="1"/>
  <c r="I857" i="1" s="1"/>
  <c r="P857" i="1"/>
  <c r="R65" i="1"/>
  <c r="T65" i="1" s="1"/>
  <c r="V65" i="1"/>
  <c r="X65" i="1" s="1"/>
  <c r="R610" i="1"/>
  <c r="T610" i="1" s="1"/>
  <c r="V610" i="1"/>
  <c r="X610" i="1" s="1"/>
  <c r="V540" i="1"/>
  <c r="X540" i="1" s="1"/>
  <c r="R540" i="1"/>
  <c r="T540" i="1" s="1"/>
  <c r="R963" i="1"/>
  <c r="T963" i="1" s="1"/>
  <c r="V753" i="1"/>
  <c r="X753" i="1" s="1"/>
  <c r="R753" i="1"/>
  <c r="T753" i="1" s="1"/>
  <c r="R89" i="1"/>
  <c r="T89" i="1" s="1"/>
  <c r="V89" i="1"/>
  <c r="X89" i="1" s="1"/>
  <c r="G197" i="1"/>
  <c r="I197" i="1" s="1"/>
  <c r="P197" i="1"/>
  <c r="W1126" i="1"/>
  <c r="G1046" i="1"/>
  <c r="I1046" i="1" s="1"/>
  <c r="G1135" i="1"/>
  <c r="K1135" i="1" s="1"/>
  <c r="G403" i="1"/>
  <c r="I403" i="1" s="1"/>
  <c r="P403" i="1"/>
  <c r="G409" i="1"/>
  <c r="I409" i="1" s="1"/>
  <c r="P409" i="1"/>
  <c r="G258" i="1"/>
  <c r="I258" i="1" s="1"/>
  <c r="P258" i="1"/>
  <c r="G372" i="1"/>
  <c r="I372" i="1" s="1"/>
  <c r="P372" i="1"/>
  <c r="G299" i="1"/>
  <c r="I299" i="1" s="1"/>
  <c r="P299" i="1"/>
  <c r="G167" i="1"/>
  <c r="I167" i="1" s="1"/>
  <c r="P167" i="1"/>
  <c r="G397" i="1"/>
  <c r="I397" i="1" s="1"/>
  <c r="P397" i="1"/>
  <c r="M828" i="1"/>
  <c r="V828" i="1"/>
  <c r="X828" i="1" s="1"/>
  <c r="G930" i="1"/>
  <c r="I930" i="1" s="1"/>
  <c r="P930" i="1"/>
  <c r="G651" i="1"/>
  <c r="I651" i="1" s="1"/>
  <c r="P651" i="1"/>
  <c r="G827" i="1"/>
  <c r="I827" i="1" s="1"/>
  <c r="P827" i="1"/>
  <c r="K963" i="1"/>
  <c r="V963" i="1"/>
  <c r="X963" i="1" s="1"/>
  <c r="K627" i="1"/>
  <c r="V627" i="1"/>
  <c r="X627" i="1" s="1"/>
  <c r="V870" i="1"/>
  <c r="X870" i="1" s="1"/>
  <c r="R578" i="1"/>
  <c r="T578" i="1" s="1"/>
  <c r="V578" i="1"/>
  <c r="X578" i="1" s="1"/>
  <c r="V249" i="1"/>
  <c r="X249" i="1" s="1"/>
  <c r="R249" i="1"/>
  <c r="T249" i="1" s="1"/>
  <c r="V111" i="1"/>
  <c r="X111" i="1" s="1"/>
  <c r="R111" i="1"/>
  <c r="T111" i="1" s="1"/>
  <c r="V93" i="1"/>
  <c r="X93" i="1" s="1"/>
  <c r="R93" i="1"/>
  <c r="T93" i="1" s="1"/>
  <c r="R617" i="1"/>
  <c r="T617" i="1" s="1"/>
  <c r="V617" i="1"/>
  <c r="X617" i="1" s="1"/>
  <c r="R835" i="1"/>
  <c r="T835" i="1" s="1"/>
  <c r="V835" i="1"/>
  <c r="X835" i="1" s="1"/>
  <c r="V635" i="1"/>
  <c r="X635" i="1" s="1"/>
  <c r="R635" i="1"/>
  <c r="T635" i="1" s="1"/>
  <c r="V935" i="1"/>
  <c r="X935" i="1" s="1"/>
  <c r="R935" i="1"/>
  <c r="T935" i="1" s="1"/>
  <c r="V84" i="1"/>
  <c r="X84" i="1" s="1"/>
  <c r="R84" i="1"/>
  <c r="T84" i="1" s="1"/>
  <c r="V712" i="1"/>
  <c r="X712" i="1" s="1"/>
  <c r="R712" i="1"/>
  <c r="T712" i="1" s="1"/>
  <c r="R546" i="1"/>
  <c r="T546" i="1" s="1"/>
  <c r="V546" i="1"/>
  <c r="X546" i="1" s="1"/>
  <c r="G341" i="1"/>
  <c r="I341" i="1" s="1"/>
  <c r="P341" i="1"/>
  <c r="W1105" i="1"/>
  <c r="G1105" i="1"/>
  <c r="V1105" i="1" s="1"/>
  <c r="G1076" i="1"/>
  <c r="R1076" i="1" s="1"/>
  <c r="T1076" i="1" s="1"/>
  <c r="G1067" i="1"/>
  <c r="V1067" i="1" s="1"/>
  <c r="G1066" i="1"/>
  <c r="G146" i="1"/>
  <c r="I146" i="1" s="1"/>
  <c r="P146" i="1"/>
  <c r="G479" i="1"/>
  <c r="I479" i="1" s="1"/>
  <c r="P479" i="1"/>
  <c r="G670" i="1"/>
  <c r="I670" i="1" s="1"/>
  <c r="P670" i="1"/>
  <c r="G339" i="1"/>
  <c r="I339" i="1" s="1"/>
  <c r="P339" i="1"/>
  <c r="G574" i="1"/>
  <c r="I574" i="1" s="1"/>
  <c r="P574" i="1"/>
  <c r="G227" i="1"/>
  <c r="I227" i="1" s="1"/>
  <c r="P227" i="1"/>
  <c r="G780" i="1"/>
  <c r="K780" i="1" s="1"/>
  <c r="P780" i="1"/>
  <c r="G785" i="1"/>
  <c r="I785" i="1" s="1"/>
  <c r="P785" i="1"/>
  <c r="K657" i="1"/>
  <c r="V657" i="1"/>
  <c r="X657" i="1" s="1"/>
  <c r="R980" i="1"/>
  <c r="T980" i="1" s="1"/>
  <c r="G697" i="1"/>
  <c r="I697" i="1" s="1"/>
  <c r="P697" i="1"/>
  <c r="R75" i="1"/>
  <c r="T75" i="1" s="1"/>
  <c r="V75" i="1"/>
  <c r="X75" i="1" s="1"/>
  <c r="R628" i="1"/>
  <c r="T628" i="1" s="1"/>
  <c r="V628" i="1"/>
  <c r="X628" i="1" s="1"/>
  <c r="R582" i="1"/>
  <c r="T582" i="1" s="1"/>
  <c r="V582" i="1"/>
  <c r="X582" i="1" s="1"/>
  <c r="R828" i="1"/>
  <c r="T828" i="1" s="1"/>
  <c r="R64" i="1"/>
  <c r="T64" i="1" s="1"/>
  <c r="V64" i="1"/>
  <c r="X64" i="1" s="1"/>
  <c r="G214" i="1"/>
  <c r="I214" i="1" s="1"/>
  <c r="P214" i="1"/>
  <c r="G444" i="1"/>
  <c r="I444" i="1" s="1"/>
  <c r="P444" i="1"/>
  <c r="R737" i="1"/>
  <c r="T737" i="1" s="1"/>
  <c r="D15" i="1"/>
  <c r="C19" i="1" s="1"/>
  <c r="G267" i="1"/>
  <c r="I267" i="1" s="1"/>
  <c r="P267" i="1"/>
  <c r="W113" i="1"/>
  <c r="G113" i="1"/>
  <c r="P113" i="1"/>
  <c r="G323" i="1"/>
  <c r="I323" i="1" s="1"/>
  <c r="P323" i="1"/>
  <c r="G180" i="1"/>
  <c r="I180" i="1" s="1"/>
  <c r="P180" i="1"/>
  <c r="G556" i="1"/>
  <c r="I556" i="1" s="1"/>
  <c r="P556" i="1"/>
  <c r="G265" i="1"/>
  <c r="I265" i="1" s="1"/>
  <c r="P265" i="1"/>
  <c r="G459" i="1"/>
  <c r="I459" i="1" s="1"/>
  <c r="P459" i="1"/>
  <c r="G254" i="1"/>
  <c r="I254" i="1" s="1"/>
  <c r="P254" i="1"/>
  <c r="K724" i="1"/>
  <c r="V724" i="1"/>
  <c r="X724" i="1" s="1"/>
  <c r="K678" i="1"/>
  <c r="V678" i="1"/>
  <c r="X678" i="1" s="1"/>
  <c r="G690" i="1"/>
  <c r="I690" i="1" s="1"/>
  <c r="P690" i="1"/>
  <c r="W755" i="1"/>
  <c r="G755" i="1"/>
  <c r="P755" i="1"/>
  <c r="P926" i="1"/>
  <c r="G926" i="1"/>
  <c r="I926" i="1" s="1"/>
  <c r="G943" i="1"/>
  <c r="J943" i="1" s="1"/>
  <c r="P943" i="1"/>
  <c r="G790" i="1"/>
  <c r="I790" i="1" s="1"/>
  <c r="P790" i="1"/>
  <c r="V713" i="1"/>
  <c r="X713" i="1" s="1"/>
  <c r="R713" i="1"/>
  <c r="T713" i="1" s="1"/>
  <c r="V723" i="1"/>
  <c r="X723" i="1" s="1"/>
  <c r="R723" i="1"/>
  <c r="T723" i="1" s="1"/>
  <c r="V572" i="1"/>
  <c r="X572" i="1" s="1"/>
  <c r="R572" i="1"/>
  <c r="T572" i="1" s="1"/>
  <c r="R81" i="1"/>
  <c r="T81" i="1" s="1"/>
  <c r="V81" i="1"/>
  <c r="X81" i="1" s="1"/>
  <c r="R939" i="1"/>
  <c r="T939" i="1" s="1"/>
  <c r="V939" i="1"/>
  <c r="X939" i="1" s="1"/>
  <c r="V413" i="1"/>
  <c r="X413" i="1" s="1"/>
  <c r="R413" i="1"/>
  <c r="T413" i="1" s="1"/>
  <c r="R621" i="1"/>
  <c r="T621" i="1" s="1"/>
  <c r="V621" i="1"/>
  <c r="X621" i="1" s="1"/>
  <c r="V503" i="1"/>
  <c r="X503" i="1" s="1"/>
  <c r="R503" i="1"/>
  <c r="T503" i="1" s="1"/>
  <c r="V502" i="1"/>
  <c r="X502" i="1" s="1"/>
  <c r="R502" i="1"/>
  <c r="T502" i="1" s="1"/>
  <c r="G384" i="1"/>
  <c r="I384" i="1" s="1"/>
  <c r="P384" i="1"/>
  <c r="G536" i="1"/>
  <c r="W536" i="1"/>
  <c r="P536" i="1"/>
  <c r="G27" i="1"/>
  <c r="H27" i="1" s="1"/>
  <c r="P27" i="1"/>
  <c r="D16" i="1"/>
  <c r="D19" i="1" s="1"/>
  <c r="G1089" i="1"/>
  <c r="W1119" i="1"/>
  <c r="G1149" i="1"/>
  <c r="R1149" i="1" s="1"/>
  <c r="T1149" i="1" s="1"/>
  <c r="G1080" i="1"/>
  <c r="K1080" i="1" s="1"/>
  <c r="G1016" i="1"/>
  <c r="R1016" i="1" s="1"/>
  <c r="T1016" i="1" s="1"/>
  <c r="G1170" i="1"/>
  <c r="K1170" i="1" s="1"/>
  <c r="G1001" i="1"/>
  <c r="J1001" i="1" s="1"/>
  <c r="G1044" i="1"/>
  <c r="G1051" i="1"/>
  <c r="R1051" i="1" s="1"/>
  <c r="T1051" i="1" s="1"/>
  <c r="R717" i="1"/>
  <c r="T717" i="1" s="1"/>
  <c r="R991" i="1"/>
  <c r="T991" i="1" s="1"/>
  <c r="R624" i="1"/>
  <c r="T624" i="1" s="1"/>
  <c r="R985" i="1"/>
  <c r="T985" i="1" s="1"/>
  <c r="G212" i="1"/>
  <c r="I212" i="1" s="1"/>
  <c r="P212" i="1"/>
  <c r="G402" i="1"/>
  <c r="I402" i="1" s="1"/>
  <c r="P402" i="1"/>
  <c r="G586" i="1"/>
  <c r="W586" i="1"/>
  <c r="P586" i="1"/>
  <c r="G566" i="1"/>
  <c r="I566" i="1" s="1"/>
  <c r="P566" i="1"/>
  <c r="G474" i="1"/>
  <c r="I474" i="1" s="1"/>
  <c r="P474" i="1"/>
  <c r="G366" i="1"/>
  <c r="I366" i="1" s="1"/>
  <c r="P366" i="1"/>
  <c r="G294" i="1"/>
  <c r="I294" i="1" s="1"/>
  <c r="P294" i="1"/>
  <c r="G481" i="1"/>
  <c r="I481" i="1" s="1"/>
  <c r="P481" i="1"/>
  <c r="K709" i="1"/>
  <c r="V709" i="1"/>
  <c r="X709" i="1" s="1"/>
  <c r="R709" i="1"/>
  <c r="T709" i="1" s="1"/>
  <c r="P950" i="1"/>
  <c r="G950" i="1"/>
  <c r="J950" i="1" s="1"/>
  <c r="R902" i="1"/>
  <c r="T902" i="1" s="1"/>
  <c r="G758" i="1"/>
  <c r="I758" i="1" s="1"/>
  <c r="P758" i="1"/>
  <c r="V114" i="1"/>
  <c r="X114" i="1" s="1"/>
  <c r="R114" i="1"/>
  <c r="T114" i="1" s="1"/>
  <c r="R668" i="1"/>
  <c r="T668" i="1" s="1"/>
  <c r="V668" i="1"/>
  <c r="X668" i="1" s="1"/>
  <c r="R560" i="1"/>
  <c r="T560" i="1" s="1"/>
  <c r="V560" i="1"/>
  <c r="X560" i="1" s="1"/>
  <c r="V70" i="1"/>
  <c r="X70" i="1" s="1"/>
  <c r="R70" i="1"/>
  <c r="T70" i="1" s="1"/>
  <c r="V611" i="1"/>
  <c r="X611" i="1" s="1"/>
  <c r="R611" i="1"/>
  <c r="T611" i="1" s="1"/>
  <c r="R577" i="1"/>
  <c r="T577" i="1" s="1"/>
  <c r="V577" i="1"/>
  <c r="X577" i="1" s="1"/>
  <c r="V511" i="1"/>
  <c r="X511" i="1" s="1"/>
  <c r="R511" i="1"/>
  <c r="T511" i="1" s="1"/>
  <c r="R591" i="1"/>
  <c r="T591" i="1" s="1"/>
  <c r="R411" i="1"/>
  <c r="T411" i="1" s="1"/>
  <c r="V411" i="1"/>
  <c r="X411" i="1" s="1"/>
  <c r="V92" i="1"/>
  <c r="X92" i="1" s="1"/>
  <c r="R92" i="1"/>
  <c r="T92" i="1" s="1"/>
  <c r="V425" i="1"/>
  <c r="R425" i="1"/>
  <c r="T425" i="1" s="1"/>
  <c r="V716" i="1"/>
  <c r="X716" i="1" s="1"/>
  <c r="R716" i="1"/>
  <c r="T716" i="1" s="1"/>
  <c r="R414" i="1"/>
  <c r="T414" i="1" s="1"/>
  <c r="V414" i="1"/>
  <c r="X414" i="1" s="1"/>
  <c r="R512" i="1"/>
  <c r="T512" i="1" s="1"/>
  <c r="V512" i="1"/>
  <c r="X512" i="1" s="1"/>
  <c r="R85" i="1"/>
  <c r="T85" i="1" s="1"/>
  <c r="V85" i="1"/>
  <c r="X85" i="1" s="1"/>
  <c r="V501" i="1"/>
  <c r="X501" i="1" s="1"/>
  <c r="R501" i="1"/>
  <c r="T501" i="1" s="1"/>
  <c r="V429" i="1"/>
  <c r="X429" i="1" s="1"/>
  <c r="R429" i="1"/>
  <c r="T429" i="1" s="1"/>
  <c r="R724" i="1"/>
  <c r="T724" i="1" s="1"/>
  <c r="R598" i="1"/>
  <c r="T598" i="1" s="1"/>
  <c r="V598" i="1"/>
  <c r="X598" i="1" s="1"/>
  <c r="V287" i="1"/>
  <c r="X287" i="1" s="1"/>
  <c r="R287" i="1"/>
  <c r="T287" i="1" s="1"/>
  <c r="V76" i="1"/>
  <c r="X76" i="1" s="1"/>
  <c r="R76" i="1"/>
  <c r="T76" i="1" s="1"/>
  <c r="V87" i="1"/>
  <c r="X87" i="1" s="1"/>
  <c r="R87" i="1"/>
  <c r="T87" i="1" s="1"/>
  <c r="G293" i="1"/>
  <c r="I293" i="1" s="1"/>
  <c r="P293" i="1"/>
  <c r="G405" i="1"/>
  <c r="I405" i="1" s="1"/>
  <c r="P405" i="1"/>
  <c r="G456" i="1"/>
  <c r="I456" i="1" s="1"/>
  <c r="P456" i="1"/>
  <c r="V537" i="1"/>
  <c r="X537" i="1" s="1"/>
  <c r="R537" i="1"/>
  <c r="T537" i="1" s="1"/>
  <c r="R921" i="1"/>
  <c r="T921" i="1" s="1"/>
  <c r="G1033" i="1"/>
  <c r="I1033" i="1" s="1"/>
  <c r="G198" i="1"/>
  <c r="I198" i="1" s="1"/>
  <c r="P198" i="1"/>
  <c r="G415" i="1"/>
  <c r="I415" i="1" s="1"/>
  <c r="P415" i="1"/>
  <c r="P567" i="1"/>
  <c r="G567" i="1"/>
  <c r="I567" i="1" s="1"/>
  <c r="G243" i="1"/>
  <c r="I243" i="1" s="1"/>
  <c r="P243" i="1"/>
  <c r="G850" i="1"/>
  <c r="I850" i="1" s="1"/>
  <c r="P850" i="1"/>
  <c r="G40" i="1"/>
  <c r="H40" i="1" s="1"/>
  <c r="P40" i="1"/>
  <c r="G147" i="1"/>
  <c r="I147" i="1" s="1"/>
  <c r="P147" i="1"/>
  <c r="K871" i="1"/>
  <c r="V871" i="1"/>
  <c r="X871" i="1" s="1"/>
  <c r="G726" i="1"/>
  <c r="I726" i="1" s="1"/>
  <c r="P726" i="1"/>
  <c r="K718" i="1"/>
  <c r="V718" i="1"/>
  <c r="X718" i="1" s="1"/>
  <c r="K603" i="1"/>
  <c r="V603" i="1"/>
  <c r="X603" i="1" s="1"/>
  <c r="V988" i="1"/>
  <c r="X988" i="1" s="1"/>
  <c r="R988" i="1"/>
  <c r="T988" i="1" s="1"/>
  <c r="V61" i="1"/>
  <c r="R61" i="1"/>
  <c r="T61" i="1" s="1"/>
  <c r="V79" i="1"/>
  <c r="X79" i="1" s="1"/>
  <c r="R79" i="1"/>
  <c r="T79" i="1" s="1"/>
  <c r="R80" i="1"/>
  <c r="T80" i="1" s="1"/>
  <c r="V80" i="1"/>
  <c r="X80" i="1" s="1"/>
  <c r="R507" i="1"/>
  <c r="T507" i="1" s="1"/>
  <c r="V507" i="1"/>
  <c r="X507" i="1" s="1"/>
  <c r="R730" i="1"/>
  <c r="T730" i="1" s="1"/>
  <c r="R718" i="1"/>
  <c r="T718" i="1" s="1"/>
  <c r="R625" i="1"/>
  <c r="T625" i="1" s="1"/>
  <c r="V625" i="1"/>
  <c r="X625" i="1" s="1"/>
  <c r="R871" i="1"/>
  <c r="T871" i="1" s="1"/>
  <c r="V412" i="1"/>
  <c r="X412" i="1" s="1"/>
  <c r="R412" i="1"/>
  <c r="T412" i="1" s="1"/>
  <c r="G67" i="1"/>
  <c r="W67" i="1"/>
  <c r="P67" i="1"/>
  <c r="R603" i="1"/>
  <c r="T603" i="1" s="1"/>
  <c r="K1176" i="1"/>
  <c r="I1043" i="1"/>
  <c r="K1104" i="1"/>
  <c r="V1104" i="1"/>
  <c r="G1065" i="1"/>
  <c r="P1065" i="1"/>
  <c r="I1052" i="1"/>
  <c r="V1052" i="1"/>
  <c r="V1136" i="1"/>
  <c r="K1136" i="1"/>
  <c r="V1135" i="1"/>
  <c r="X1135" i="1" s="1"/>
  <c r="W498" i="1"/>
  <c r="G498" i="1"/>
  <c r="P498" i="1"/>
  <c r="V711" i="1"/>
  <c r="X711" i="1" s="1"/>
  <c r="K711" i="1"/>
  <c r="P836" i="1"/>
  <c r="G836" i="1"/>
  <c r="I836" i="1" s="1"/>
  <c r="P1163" i="1"/>
  <c r="V1163" i="1" s="1"/>
  <c r="I1017" i="1"/>
  <c r="V1017" i="1"/>
  <c r="X1017" i="1" s="1"/>
  <c r="W1163" i="1"/>
  <c r="W1107" i="1"/>
  <c r="G1097" i="1"/>
  <c r="K1096" i="1"/>
  <c r="V1096" i="1"/>
  <c r="X1096" i="1" s="1"/>
  <c r="K1103" i="1"/>
  <c r="V1103" i="1"/>
  <c r="G1171" i="1"/>
  <c r="K1171" i="1" s="1"/>
  <c r="G1102" i="1"/>
  <c r="R1102" i="1" s="1"/>
  <c r="T1102" i="1" s="1"/>
  <c r="G1038" i="1"/>
  <c r="I1038" i="1" s="1"/>
  <c r="R1029" i="1"/>
  <c r="T1029" i="1" s="1"/>
  <c r="G1109" i="1"/>
  <c r="R1109" i="1" s="1"/>
  <c r="T1109" i="1" s="1"/>
  <c r="G1045" i="1"/>
  <c r="G1108" i="1"/>
  <c r="R1108" i="1" s="1"/>
  <c r="T1108" i="1" s="1"/>
  <c r="I1044" i="1"/>
  <c r="V1044" i="1"/>
  <c r="R1133" i="1"/>
  <c r="T1133" i="1" s="1"/>
  <c r="R1096" i="1"/>
  <c r="T1096" i="1" s="1"/>
  <c r="R1064" i="1"/>
  <c r="T1064" i="1" s="1"/>
  <c r="V1032" i="1"/>
  <c r="R1001" i="1"/>
  <c r="T1001" i="1" s="1"/>
  <c r="G1128" i="1"/>
  <c r="R1128" i="1" s="1"/>
  <c r="T1128" i="1" s="1"/>
  <c r="G1058" i="1"/>
  <c r="R1140" i="1"/>
  <c r="T1140" i="1" s="1"/>
  <c r="R1103" i="1"/>
  <c r="T1103" i="1" s="1"/>
  <c r="R1071" i="1"/>
  <c r="T1071" i="1" s="1"/>
  <c r="V1039" i="1"/>
  <c r="X1039" i="1" s="1"/>
  <c r="R1039" i="1"/>
  <c r="T1039" i="1" s="1"/>
  <c r="R1007" i="1"/>
  <c r="T1007" i="1" s="1"/>
  <c r="G1049" i="1"/>
  <c r="R1049" i="1" s="1"/>
  <c r="T1049" i="1" s="1"/>
  <c r="G1057" i="1"/>
  <c r="I1057" i="1" s="1"/>
  <c r="G496" i="1"/>
  <c r="I496" i="1" s="1"/>
  <c r="P496" i="1"/>
  <c r="G524" i="1"/>
  <c r="I524" i="1" s="1"/>
  <c r="P524" i="1"/>
  <c r="G820" i="1"/>
  <c r="K820" i="1" s="1"/>
  <c r="P820" i="1"/>
  <c r="R820" i="1" s="1"/>
  <c r="T820" i="1" s="1"/>
  <c r="G957" i="1"/>
  <c r="K957" i="1" s="1"/>
  <c r="P957" i="1"/>
  <c r="R616" i="1"/>
  <c r="T616" i="1" s="1"/>
  <c r="G839" i="1"/>
  <c r="I839" i="1" s="1"/>
  <c r="P839" i="1"/>
  <c r="G776" i="1"/>
  <c r="I776" i="1" s="1"/>
  <c r="P776" i="1"/>
  <c r="G674" i="1"/>
  <c r="J674" i="1" s="1"/>
  <c r="P674" i="1"/>
  <c r="V500" i="1"/>
  <c r="X500" i="1" s="1"/>
  <c r="R500" i="1"/>
  <c r="T500" i="1" s="1"/>
  <c r="K500" i="1"/>
  <c r="K629" i="1"/>
  <c r="V629" i="1"/>
  <c r="X629" i="1" s="1"/>
  <c r="P916" i="1"/>
  <c r="G916" i="1"/>
  <c r="K916" i="1" s="1"/>
  <c r="J634" i="1"/>
  <c r="V634" i="1"/>
  <c r="X634" i="1" s="1"/>
  <c r="R634" i="1"/>
  <c r="T634" i="1" s="1"/>
  <c r="V989" i="1"/>
  <c r="X989" i="1" s="1"/>
  <c r="G880" i="1"/>
  <c r="I880" i="1" s="1"/>
  <c r="P880" i="1"/>
  <c r="R88" i="1"/>
  <c r="T88" i="1" s="1"/>
  <c r="W938" i="1"/>
  <c r="G938" i="1"/>
  <c r="P938" i="1"/>
  <c r="V1110" i="1"/>
  <c r="X1110" i="1" s="1"/>
  <c r="I1066" i="1"/>
  <c r="V1066" i="1"/>
  <c r="X1066" i="1" s="1"/>
  <c r="V1081" i="1"/>
  <c r="X1081" i="1" s="1"/>
  <c r="V1025" i="1"/>
  <c r="X1025" i="1" s="1"/>
  <c r="K1025" i="1"/>
  <c r="W1094" i="1"/>
  <c r="W1030" i="1"/>
  <c r="G1166" i="1"/>
  <c r="K1174" i="1"/>
  <c r="K1157" i="1"/>
  <c r="V1157" i="1"/>
  <c r="X1157" i="1" s="1"/>
  <c r="K1088" i="1"/>
  <c r="V1088" i="1"/>
  <c r="X1088" i="1" s="1"/>
  <c r="W1124" i="1"/>
  <c r="P1124" i="1"/>
  <c r="G1094" i="1"/>
  <c r="G1030" i="1"/>
  <c r="R1030" i="1" s="1"/>
  <c r="T1030" i="1" s="1"/>
  <c r="R1089" i="1"/>
  <c r="T1089" i="1" s="1"/>
  <c r="R1025" i="1"/>
  <c r="T1025" i="1" s="1"/>
  <c r="G1169" i="1"/>
  <c r="K1169" i="1" s="1"/>
  <c r="G1100" i="1"/>
  <c r="G1036" i="1"/>
  <c r="R1036" i="1" s="1"/>
  <c r="T1036" i="1" s="1"/>
  <c r="V1051" i="1"/>
  <c r="X1051" i="1" s="1"/>
  <c r="G1116" i="1"/>
  <c r="R1116" i="1" s="1"/>
  <c r="T1116" i="1" s="1"/>
  <c r="G1050" i="1"/>
  <c r="G1000" i="1"/>
  <c r="G1113" i="1"/>
  <c r="G1127" i="1"/>
  <c r="G135" i="1"/>
  <c r="I135" i="1" s="1"/>
  <c r="P135" i="1"/>
  <c r="G526" i="1"/>
  <c r="I526" i="1" s="1"/>
  <c r="P526" i="1"/>
  <c r="G770" i="1"/>
  <c r="I770" i="1" s="1"/>
  <c r="P770" i="1"/>
  <c r="V616" i="1"/>
  <c r="X616" i="1" s="1"/>
  <c r="K616" i="1"/>
  <c r="V717" i="1"/>
  <c r="X717" i="1" s="1"/>
  <c r="K717" i="1"/>
  <c r="G859" i="1"/>
  <c r="K859" i="1" s="1"/>
  <c r="P859" i="1"/>
  <c r="W754" i="1"/>
  <c r="G754" i="1"/>
  <c r="P754" i="1"/>
  <c r="K702" i="1"/>
  <c r="V702" i="1"/>
  <c r="X702" i="1" s="1"/>
  <c r="W910" i="1"/>
  <c r="G910" i="1"/>
  <c r="P910" i="1"/>
  <c r="V506" i="1"/>
  <c r="X506" i="1" s="1"/>
  <c r="K506" i="1"/>
  <c r="G530" i="1"/>
  <c r="I530" i="1" s="1"/>
  <c r="P530" i="1"/>
  <c r="P608" i="1"/>
  <c r="G608" i="1"/>
  <c r="I608" i="1" s="1"/>
  <c r="K613" i="1"/>
  <c r="V613" i="1"/>
  <c r="X613" i="1" s="1"/>
  <c r="R640" i="1"/>
  <c r="T640" i="1" s="1"/>
  <c r="R801" i="1"/>
  <c r="T801" i="1" s="1"/>
  <c r="R659" i="1"/>
  <c r="T659" i="1" s="1"/>
  <c r="G654" i="1"/>
  <c r="I654" i="1" s="1"/>
  <c r="P654" i="1"/>
  <c r="R947" i="1"/>
  <c r="T947" i="1" s="1"/>
  <c r="V589" i="1"/>
  <c r="X589" i="1" s="1"/>
  <c r="K1111" i="1"/>
  <c r="R1097" i="1"/>
  <c r="T1097" i="1" s="1"/>
  <c r="I1067" i="1"/>
  <c r="G518" i="1"/>
  <c r="I518" i="1" s="1"/>
  <c r="P518" i="1"/>
  <c r="P1123" i="1"/>
  <c r="V1123" i="1" s="1"/>
  <c r="X1123" i="1" s="1"/>
  <c r="K1142" i="1"/>
  <c r="V1142" i="1"/>
  <c r="K1150" i="1"/>
  <c r="V1150" i="1"/>
  <c r="V1089" i="1"/>
  <c r="K1089" i="1"/>
  <c r="W1065" i="1"/>
  <c r="W1086" i="1"/>
  <c r="W1022" i="1"/>
  <c r="W1036" i="1"/>
  <c r="W1011" i="1"/>
  <c r="V1149" i="1"/>
  <c r="K1087" i="1"/>
  <c r="V1087" i="1"/>
  <c r="X1087" i="1" s="1"/>
  <c r="G1155" i="1"/>
  <c r="K1155" i="1" s="1"/>
  <c r="G1086" i="1"/>
  <c r="R1086" i="1" s="1"/>
  <c r="T1086" i="1" s="1"/>
  <c r="G1022" i="1"/>
  <c r="I1022" i="1" s="1"/>
  <c r="G1162" i="1"/>
  <c r="K1162" i="1" s="1"/>
  <c r="G1093" i="1"/>
  <c r="V1029" i="1"/>
  <c r="X1029" i="1" s="1"/>
  <c r="G1161" i="1"/>
  <c r="K1161" i="1" s="1"/>
  <c r="G1092" i="1"/>
  <c r="R1092" i="1" s="1"/>
  <c r="T1092" i="1" s="1"/>
  <c r="G1028" i="1"/>
  <c r="R1157" i="1"/>
  <c r="T1157" i="1" s="1"/>
  <c r="R1088" i="1"/>
  <c r="T1088" i="1" s="1"/>
  <c r="V1056" i="1"/>
  <c r="X1056" i="1" s="1"/>
  <c r="V1024" i="1"/>
  <c r="X1024" i="1" s="1"/>
  <c r="R1024" i="1"/>
  <c r="T1024" i="1" s="1"/>
  <c r="G1107" i="1"/>
  <c r="K1107" i="1" s="1"/>
  <c r="G1175" i="1"/>
  <c r="K1175" i="1" s="1"/>
  <c r="G1106" i="1"/>
  <c r="R1106" i="1" s="1"/>
  <c r="T1106" i="1" s="1"/>
  <c r="G1042" i="1"/>
  <c r="I1042" i="1" s="1"/>
  <c r="R1031" i="1"/>
  <c r="T1031" i="1" s="1"/>
  <c r="W1035" i="1"/>
  <c r="G522" i="1"/>
  <c r="I522" i="1" s="1"/>
  <c r="P522" i="1"/>
  <c r="G136" i="1"/>
  <c r="I136" i="1" s="1"/>
  <c r="P136" i="1"/>
  <c r="G525" i="1"/>
  <c r="I525" i="1" s="1"/>
  <c r="P525" i="1"/>
  <c r="G553" i="1"/>
  <c r="I553" i="1" s="1"/>
  <c r="P553" i="1"/>
  <c r="K632" i="1"/>
  <c r="V632" i="1"/>
  <c r="X632" i="1" s="1"/>
  <c r="R632" i="1"/>
  <c r="T632" i="1" s="1"/>
  <c r="K694" i="1"/>
  <c r="V694" i="1"/>
  <c r="X694" i="1" s="1"/>
  <c r="G894" i="1"/>
  <c r="K894" i="1" s="1"/>
  <c r="P894" i="1"/>
  <c r="P768" i="1"/>
  <c r="G768" i="1"/>
  <c r="I768" i="1" s="1"/>
  <c r="K901" i="1"/>
  <c r="P816" i="1"/>
  <c r="G816" i="1"/>
  <c r="I816" i="1" s="1"/>
  <c r="K710" i="1"/>
  <c r="V710" i="1"/>
  <c r="X710" i="1" s="1"/>
  <c r="R710" i="1"/>
  <c r="T710" i="1" s="1"/>
  <c r="R998" i="1"/>
  <c r="T998" i="1" s="1"/>
  <c r="G841" i="1"/>
  <c r="K841" i="1" s="1"/>
  <c r="W841" i="1"/>
  <c r="P841" i="1"/>
  <c r="K681" i="1"/>
  <c r="V681" i="1"/>
  <c r="X681" i="1" s="1"/>
  <c r="K1173" i="1"/>
  <c r="G1134" i="1"/>
  <c r="P1134" i="1"/>
  <c r="W1176" i="1"/>
  <c r="P1176" i="1"/>
  <c r="R1176" i="1" s="1"/>
  <c r="T1176" i="1" s="1"/>
  <c r="W1043" i="1"/>
  <c r="P1043" i="1"/>
  <c r="R1043" i="1" s="1"/>
  <c r="T1043" i="1" s="1"/>
  <c r="K631" i="1"/>
  <c r="R631" i="1"/>
  <c r="T631" i="1" s="1"/>
  <c r="V631" i="1"/>
  <c r="X631" i="1" s="1"/>
  <c r="G1158" i="1"/>
  <c r="W1131" i="1"/>
  <c r="W1075" i="1"/>
  <c r="K1141" i="1"/>
  <c r="V1141" i="1"/>
  <c r="X1141" i="1" s="1"/>
  <c r="K1008" i="1"/>
  <c r="K1079" i="1"/>
  <c r="V1079" i="1"/>
  <c r="K1015" i="1"/>
  <c r="V1015" i="1"/>
  <c r="X1015" i="1" s="1"/>
  <c r="G1147" i="1"/>
  <c r="G1078" i="1"/>
  <c r="K1078" i="1" s="1"/>
  <c r="G1014" i="1"/>
  <c r="R1014" i="1" s="1"/>
  <c r="T1014" i="1" s="1"/>
  <c r="R1113" i="1"/>
  <c r="T1113" i="1" s="1"/>
  <c r="R1081" i="1"/>
  <c r="T1081" i="1" s="1"/>
  <c r="R1017" i="1"/>
  <c r="T1017" i="1" s="1"/>
  <c r="G1154" i="1"/>
  <c r="R1154" i="1" s="1"/>
  <c r="T1154" i="1" s="1"/>
  <c r="G1085" i="1"/>
  <c r="G1021" i="1"/>
  <c r="R1021" i="1" s="1"/>
  <c r="T1021" i="1" s="1"/>
  <c r="R1052" i="1"/>
  <c r="T1052" i="1" s="1"/>
  <c r="G1099" i="1"/>
  <c r="G1035" i="1"/>
  <c r="G1167" i="1"/>
  <c r="K1167" i="1" s="1"/>
  <c r="G1098" i="1"/>
  <c r="G1034" i="1"/>
  <c r="R1034" i="1" s="1"/>
  <c r="T1034" i="1" s="1"/>
  <c r="W1160" i="1"/>
  <c r="P1160" i="1"/>
  <c r="R1160" i="1" s="1"/>
  <c r="T1160" i="1" s="1"/>
  <c r="V1129" i="1"/>
  <c r="X1129" i="1" s="1"/>
  <c r="R1129" i="1"/>
  <c r="T1129" i="1" s="1"/>
  <c r="R1059" i="1"/>
  <c r="T1059" i="1" s="1"/>
  <c r="W1091" i="1"/>
  <c r="W1103" i="1"/>
  <c r="G908" i="1"/>
  <c r="W908" i="1"/>
  <c r="P908" i="1"/>
  <c r="G555" i="1"/>
  <c r="I555" i="1" s="1"/>
  <c r="P555" i="1"/>
  <c r="R694" i="1"/>
  <c r="T694" i="1" s="1"/>
  <c r="G875" i="1"/>
  <c r="K875" i="1" s="1"/>
  <c r="P875" i="1"/>
  <c r="G561" i="1"/>
  <c r="I561" i="1" s="1"/>
  <c r="P561" i="1"/>
  <c r="K704" i="1"/>
  <c r="R704" i="1"/>
  <c r="T704" i="1" s="1"/>
  <c r="V704" i="1"/>
  <c r="X704" i="1" s="1"/>
  <c r="K659" i="1"/>
  <c r="V659" i="1"/>
  <c r="X659" i="1" s="1"/>
  <c r="R623" i="1"/>
  <c r="T623" i="1" s="1"/>
  <c r="K1003" i="1"/>
  <c r="R1003" i="1"/>
  <c r="T1003" i="1" s="1"/>
  <c r="V1003" i="1"/>
  <c r="X1003" i="1" s="1"/>
  <c r="G884" i="1"/>
  <c r="I884" i="1" s="1"/>
  <c r="P884" i="1"/>
  <c r="G767" i="1"/>
  <c r="I767" i="1" s="1"/>
  <c r="P767" i="1"/>
  <c r="G685" i="1"/>
  <c r="I685" i="1" s="1"/>
  <c r="P685" i="1"/>
  <c r="W861" i="1"/>
  <c r="G861" i="1"/>
  <c r="P861" i="1"/>
  <c r="W1123" i="1"/>
  <c r="K1133" i="1"/>
  <c r="V1133" i="1"/>
  <c r="X1133" i="1" s="1"/>
  <c r="V1064" i="1"/>
  <c r="X1064" i="1" s="1"/>
  <c r="I1064" i="1"/>
  <c r="W1010" i="1"/>
  <c r="P1010" i="1"/>
  <c r="K1140" i="1"/>
  <c r="V1140" i="1"/>
  <c r="X1140" i="1" s="1"/>
  <c r="K1071" i="1"/>
  <c r="V1071" i="1"/>
  <c r="X1071" i="1" s="1"/>
  <c r="G1139" i="1"/>
  <c r="K1139" i="1" s="1"/>
  <c r="G1070" i="1"/>
  <c r="R1070" i="1" s="1"/>
  <c r="T1070" i="1" s="1"/>
  <c r="G1006" i="1"/>
  <c r="J1006" i="1" s="1"/>
  <c r="R1045" i="1"/>
  <c r="T1045" i="1" s="1"/>
  <c r="G1146" i="1"/>
  <c r="G1077" i="1"/>
  <c r="G1013" i="1"/>
  <c r="J1013" i="1" s="1"/>
  <c r="G1145" i="1"/>
  <c r="R1145" i="1" s="1"/>
  <c r="T1145" i="1" s="1"/>
  <c r="V1076" i="1"/>
  <c r="X1076" i="1" s="1"/>
  <c r="K1012" i="1"/>
  <c r="V1012" i="1"/>
  <c r="R1048" i="1"/>
  <c r="T1048" i="1" s="1"/>
  <c r="K1160" i="1"/>
  <c r="G1159" i="1"/>
  <c r="G1090" i="1"/>
  <c r="G1026" i="1"/>
  <c r="K1026" i="1" s="1"/>
  <c r="V1156" i="1"/>
  <c r="X1156" i="1" s="1"/>
  <c r="R1156" i="1"/>
  <c r="T1156" i="1" s="1"/>
  <c r="R1087" i="1"/>
  <c r="T1087" i="1" s="1"/>
  <c r="R1055" i="1"/>
  <c r="T1055" i="1" s="1"/>
  <c r="V1023" i="1"/>
  <c r="X1023" i="1" s="1"/>
  <c r="R1023" i="1"/>
  <c r="T1023" i="1" s="1"/>
  <c r="W1142" i="1"/>
  <c r="W1143" i="1"/>
  <c r="G494" i="1"/>
  <c r="I494" i="1" s="1"/>
  <c r="P494" i="1"/>
  <c r="G788" i="1"/>
  <c r="I788" i="1" s="1"/>
  <c r="P788" i="1"/>
  <c r="G490" i="1"/>
  <c r="I490" i="1" s="1"/>
  <c r="P490" i="1"/>
  <c r="K738" i="1"/>
  <c r="V738" i="1"/>
  <c r="X738" i="1" s="1"/>
  <c r="G877" i="1"/>
  <c r="K877" i="1" s="1"/>
  <c r="P877" i="1"/>
  <c r="R952" i="1"/>
  <c r="T952" i="1" s="1"/>
  <c r="K597" i="1"/>
  <c r="V597" i="1"/>
  <c r="X597" i="1" s="1"/>
  <c r="R597" i="1"/>
  <c r="T597" i="1" s="1"/>
  <c r="K703" i="1"/>
  <c r="R703" i="1"/>
  <c r="T703" i="1" s="1"/>
  <c r="V587" i="1"/>
  <c r="X587" i="1" s="1"/>
  <c r="R587" i="1"/>
  <c r="T587" i="1" s="1"/>
  <c r="G817" i="1"/>
  <c r="I817" i="1" s="1"/>
  <c r="P817" i="1"/>
  <c r="R701" i="1"/>
  <c r="T701" i="1" s="1"/>
  <c r="G927" i="1"/>
  <c r="I927" i="1" s="1"/>
  <c r="P927" i="1"/>
  <c r="R629" i="1"/>
  <c r="T629" i="1" s="1"/>
  <c r="V1047" i="1"/>
  <c r="W1097" i="1"/>
  <c r="W1062" i="1"/>
  <c r="V1038" i="1"/>
  <c r="X1038" i="1" s="1"/>
  <c r="R1038" i="1"/>
  <c r="T1038" i="1" s="1"/>
  <c r="G1131" i="1"/>
  <c r="K1131" i="1" s="1"/>
  <c r="G1062" i="1"/>
  <c r="R1062" i="1" s="1"/>
  <c r="T1062" i="1" s="1"/>
  <c r="P1174" i="1"/>
  <c r="R1174" i="1" s="1"/>
  <c r="T1174" i="1" s="1"/>
  <c r="W1174" i="1"/>
  <c r="R1142" i="1"/>
  <c r="T1142" i="1" s="1"/>
  <c r="R1009" i="1"/>
  <c r="T1009" i="1" s="1"/>
  <c r="G1138" i="1"/>
  <c r="K1138" i="1" s="1"/>
  <c r="K1005" i="1"/>
  <c r="G1137" i="1"/>
  <c r="R1137" i="1" s="1"/>
  <c r="T1137" i="1" s="1"/>
  <c r="G1068" i="1"/>
  <c r="R1068" i="1" s="1"/>
  <c r="T1068" i="1" s="1"/>
  <c r="G1004" i="1"/>
  <c r="K1004" i="1" s="1"/>
  <c r="R1044" i="1"/>
  <c r="T1044" i="1" s="1"/>
  <c r="R1012" i="1"/>
  <c r="T1012" i="1" s="1"/>
  <c r="K1152" i="1"/>
  <c r="K1083" i="1"/>
  <c r="V1083" i="1"/>
  <c r="V1019" i="1"/>
  <c r="G1151" i="1"/>
  <c r="G1082" i="1"/>
  <c r="G1018" i="1"/>
  <c r="K1018" i="1" s="1"/>
  <c r="W1152" i="1"/>
  <c r="P1152" i="1"/>
  <c r="R1152" i="1" s="1"/>
  <c r="T1152" i="1" s="1"/>
  <c r="R1083" i="1"/>
  <c r="T1083" i="1" s="1"/>
  <c r="W1150" i="1"/>
  <c r="W1151" i="1"/>
  <c r="G137" i="1"/>
  <c r="I137" i="1" s="1"/>
  <c r="P137" i="1"/>
  <c r="G838" i="1"/>
  <c r="I838" i="1" s="1"/>
  <c r="P838" i="1"/>
  <c r="P641" i="1"/>
  <c r="G641" i="1"/>
  <c r="I641" i="1" s="1"/>
  <c r="G911" i="1"/>
  <c r="W911" i="1"/>
  <c r="P911" i="1"/>
  <c r="G896" i="1"/>
  <c r="I896" i="1" s="1"/>
  <c r="P896" i="1"/>
  <c r="G948" i="1"/>
  <c r="J948" i="1" s="1"/>
  <c r="P948" i="1"/>
  <c r="K751" i="1"/>
  <c r="V751" i="1"/>
  <c r="X751" i="1" s="1"/>
  <c r="K919" i="1"/>
  <c r="V919" i="1"/>
  <c r="X919" i="1" s="1"/>
  <c r="G497" i="1"/>
  <c r="I497" i="1" s="1"/>
  <c r="P497" i="1"/>
  <c r="G954" i="1"/>
  <c r="J954" i="1" s="1"/>
  <c r="P954" i="1"/>
  <c r="K701" i="1"/>
  <c r="V701" i="1"/>
  <c r="X701" i="1" s="1"/>
  <c r="K623" i="1"/>
  <c r="V623" i="1"/>
  <c r="X623" i="1" s="1"/>
  <c r="R613" i="1"/>
  <c r="T613" i="1" s="1"/>
  <c r="W1144" i="1"/>
  <c r="P1144" i="1"/>
  <c r="W1033" i="1"/>
  <c r="W1054" i="1"/>
  <c r="W1100" i="1"/>
  <c r="W1137" i="1"/>
  <c r="W1068" i="1"/>
  <c r="I1048" i="1"/>
  <c r="V1048" i="1"/>
  <c r="R1135" i="1"/>
  <c r="T1135" i="1" s="1"/>
  <c r="R1066" i="1"/>
  <c r="T1066" i="1" s="1"/>
  <c r="G1002" i="1"/>
  <c r="J1002" i="1" s="1"/>
  <c r="V1055" i="1"/>
  <c r="X1055" i="1" s="1"/>
  <c r="I1055" i="1"/>
  <c r="G1124" i="1"/>
  <c r="K1124" i="1" s="1"/>
  <c r="G1054" i="1"/>
  <c r="V1101" i="1"/>
  <c r="X1101" i="1" s="1"/>
  <c r="R1101" i="1"/>
  <c r="T1101" i="1" s="1"/>
  <c r="W1005" i="1"/>
  <c r="P1005" i="1"/>
  <c r="R1005" i="1" s="1"/>
  <c r="T1005" i="1" s="1"/>
  <c r="G1061" i="1"/>
  <c r="R1061" i="1" s="1"/>
  <c r="T1061" i="1" s="1"/>
  <c r="G1130" i="1"/>
  <c r="R1130" i="1" s="1"/>
  <c r="T1130" i="1" s="1"/>
  <c r="G1060" i="1"/>
  <c r="W1173" i="1"/>
  <c r="P1173" i="1"/>
  <c r="R1173" i="1" s="1"/>
  <c r="T1173" i="1" s="1"/>
  <c r="R1141" i="1"/>
  <c r="T1141" i="1" s="1"/>
  <c r="R1104" i="1"/>
  <c r="T1104" i="1" s="1"/>
  <c r="W1008" i="1"/>
  <c r="P1008" i="1"/>
  <c r="R1008" i="1" s="1"/>
  <c r="T1008" i="1" s="1"/>
  <c r="G1144" i="1"/>
  <c r="K1144" i="1" s="1"/>
  <c r="G1075" i="1"/>
  <c r="G1011" i="1"/>
  <c r="R1011" i="1" s="1"/>
  <c r="T1011" i="1" s="1"/>
  <c r="G1143" i="1"/>
  <c r="R1143" i="1" s="1"/>
  <c r="T1143" i="1" s="1"/>
  <c r="G1074" i="1"/>
  <c r="R1074" i="1" s="1"/>
  <c r="T1074" i="1" s="1"/>
  <c r="G1010" i="1"/>
  <c r="V1148" i="1"/>
  <c r="X1148" i="1" s="1"/>
  <c r="R1148" i="1"/>
  <c r="T1148" i="1" s="1"/>
  <c r="R1111" i="1"/>
  <c r="T1111" i="1" s="1"/>
  <c r="R1079" i="1"/>
  <c r="T1079" i="1" s="1"/>
  <c r="R1047" i="1"/>
  <c r="T1047" i="1" s="1"/>
  <c r="R1015" i="1"/>
  <c r="T1015" i="1" s="1"/>
  <c r="W1158" i="1"/>
  <c r="W1159" i="1"/>
  <c r="G559" i="1"/>
  <c r="P559" i="1"/>
  <c r="W559" i="1"/>
  <c r="P520" i="1"/>
  <c r="G520" i="1"/>
  <c r="I520" i="1" s="1"/>
  <c r="G492" i="1"/>
  <c r="W492" i="1"/>
  <c r="P492" i="1"/>
  <c r="G865" i="1"/>
  <c r="K865" i="1" s="1"/>
  <c r="P865" i="1"/>
  <c r="K665" i="1"/>
  <c r="V665" i="1"/>
  <c r="X665" i="1" s="1"/>
  <c r="R665" i="1"/>
  <c r="T665" i="1" s="1"/>
  <c r="P691" i="1"/>
  <c r="G691" i="1"/>
  <c r="I691" i="1" s="1"/>
  <c r="R759" i="1"/>
  <c r="T759" i="1" s="1"/>
  <c r="K929" i="1"/>
  <c r="V929" i="1"/>
  <c r="X929" i="1" s="1"/>
  <c r="K615" i="1"/>
  <c r="V615" i="1"/>
  <c r="X615" i="1" s="1"/>
  <c r="R615" i="1"/>
  <c r="T615" i="1" s="1"/>
  <c r="R932" i="1"/>
  <c r="T932" i="1" s="1"/>
  <c r="G748" i="1"/>
  <c r="I748" i="1" s="1"/>
  <c r="P748" i="1"/>
  <c r="R711" i="1"/>
  <c r="T711" i="1" s="1"/>
  <c r="G937" i="1"/>
  <c r="P937" i="1"/>
  <c r="W937" i="1"/>
  <c r="R101" i="1"/>
  <c r="T101" i="1" s="1"/>
  <c r="W773" i="1"/>
  <c r="P773" i="1"/>
  <c r="G773" i="1"/>
  <c r="J88" i="1"/>
  <c r="V88" i="1"/>
  <c r="X88" i="1" s="1"/>
  <c r="R941" i="1"/>
  <c r="T941" i="1" s="1"/>
  <c r="X630" i="1"/>
  <c r="R851" i="1"/>
  <c r="T851" i="1" s="1"/>
  <c r="G834" i="1"/>
  <c r="I834" i="1" s="1"/>
  <c r="P834" i="1"/>
  <c r="K624" i="1"/>
  <c r="V624" i="1"/>
  <c r="X624" i="1" s="1"/>
  <c r="V1177" i="1"/>
  <c r="X1177" i="1" s="1"/>
  <c r="K1177" i="1"/>
  <c r="O372" i="8"/>
  <c r="O668" i="8"/>
  <c r="O681" i="8"/>
  <c r="O363" i="8"/>
  <c r="O321" i="8"/>
  <c r="O450" i="8"/>
  <c r="O432" i="8"/>
  <c r="O535" i="8"/>
  <c r="O689" i="8"/>
  <c r="O188" i="8"/>
  <c r="O513" i="8"/>
  <c r="O292" i="8"/>
  <c r="O729" i="8"/>
  <c r="O462" i="8"/>
  <c r="O285" i="8"/>
  <c r="O495" i="8"/>
  <c r="O175" i="8"/>
  <c r="O537" i="8"/>
  <c r="O409" i="8"/>
  <c r="O336" i="8"/>
  <c r="O653" i="8"/>
  <c r="O153" i="8"/>
  <c r="O400" i="8"/>
  <c r="O692" i="8"/>
  <c r="O651" i="8"/>
  <c r="O399" i="8"/>
  <c r="O92" i="8"/>
  <c r="O87" i="8"/>
  <c r="O320" i="8"/>
  <c r="O492" i="8"/>
  <c r="O534" i="8"/>
  <c r="O341" i="8"/>
  <c r="O628" i="8"/>
  <c r="O370" i="8"/>
  <c r="O487" i="8"/>
  <c r="O334" i="8"/>
  <c r="O84" i="8"/>
  <c r="O429" i="8"/>
  <c r="O521" i="8"/>
  <c r="O378" i="8"/>
  <c r="O688" i="8"/>
  <c r="O193" i="8"/>
  <c r="O481" i="8"/>
  <c r="O286" i="8"/>
  <c r="O230" i="8"/>
  <c r="O342" i="8"/>
  <c r="O556" i="8"/>
  <c r="O351" i="8"/>
  <c r="O379" i="8"/>
  <c r="O170" i="8"/>
  <c r="O300" i="8"/>
  <c r="O473" i="8"/>
  <c r="O647" i="8"/>
  <c r="O353" i="8"/>
  <c r="O555" i="8"/>
  <c r="O309" i="8"/>
  <c r="O344" i="8"/>
  <c r="O268" i="8"/>
  <c r="O414" i="8"/>
  <c r="O136" i="8"/>
  <c r="O705" i="8"/>
  <c r="O673" i="8"/>
  <c r="O81" i="8"/>
  <c r="O271" i="8"/>
  <c r="O479" i="8"/>
  <c r="O384" i="8"/>
  <c r="O455" i="8"/>
  <c r="O517" i="8"/>
  <c r="O374" i="8"/>
  <c r="O546" i="8"/>
  <c r="O632" i="8"/>
  <c r="O645" i="8"/>
  <c r="O394" i="8"/>
  <c r="O562" i="8"/>
  <c r="O667" i="8"/>
  <c r="O330" i="8"/>
  <c r="O418" i="8"/>
  <c r="O706" i="8"/>
  <c r="O359" i="8"/>
  <c r="O161" i="8"/>
  <c r="O430" i="8"/>
  <c r="O524" i="8"/>
  <c r="O112" i="8"/>
  <c r="O713" i="8"/>
  <c r="O106" i="8"/>
  <c r="O670" i="8"/>
  <c r="O194" i="8"/>
  <c r="O419" i="8"/>
  <c r="O248" i="8"/>
  <c r="O548" i="8"/>
  <c r="O329" i="8"/>
  <c r="O661" i="8"/>
  <c r="O256" i="8"/>
  <c r="O474" i="8"/>
  <c r="O237" i="8"/>
  <c r="O313" i="8"/>
  <c r="O174" i="8"/>
  <c r="O94" i="8"/>
  <c r="O718" i="8"/>
  <c r="O472" i="8"/>
  <c r="O332" i="8"/>
  <c r="O364" i="8"/>
  <c r="O245" i="8"/>
  <c r="O427" i="8"/>
  <c r="O536" i="8"/>
  <c r="O225" i="8"/>
  <c r="O695" i="8"/>
  <c r="O438" i="8"/>
  <c r="O227" i="8"/>
  <c r="O707" i="8"/>
  <c r="O192" i="8"/>
  <c r="O461" i="8"/>
  <c r="O563" i="8"/>
  <c r="O392" i="8"/>
  <c r="O727" i="8"/>
  <c r="O451" i="8"/>
  <c r="O346" i="8"/>
  <c r="O696" i="8"/>
  <c r="O111" i="8"/>
  <c r="O355" i="8"/>
  <c r="O561" i="8"/>
  <c r="O662" i="8"/>
  <c r="O478" i="8"/>
  <c r="O428" i="8"/>
  <c r="O683" i="8"/>
  <c r="O627" i="8"/>
  <c r="O659" i="8"/>
  <c r="O637" i="8"/>
  <c r="O421" i="8"/>
  <c r="O118" i="8"/>
  <c r="O505" i="8"/>
  <c r="O490" i="8"/>
  <c r="O433" i="8"/>
  <c r="O678" i="8"/>
  <c r="O360" i="8"/>
  <c r="O533" i="8"/>
  <c r="O410" i="8"/>
  <c r="O468" i="8"/>
  <c r="O470" i="8"/>
  <c r="O657" i="8"/>
  <c r="O417" i="8"/>
  <c r="O139" i="8"/>
  <c r="O304" i="8"/>
  <c r="O700" i="8"/>
  <c r="O115" i="8"/>
  <c r="O456" i="8"/>
  <c r="O85" i="8"/>
  <c r="O422" i="8"/>
  <c r="O357" i="8"/>
  <c r="O666" i="8"/>
  <c r="O100" i="8"/>
  <c r="O420" i="8"/>
  <c r="O522" i="8"/>
  <c r="O699" i="8"/>
  <c r="O389" i="8"/>
  <c r="O373" i="8"/>
  <c r="O339" i="8"/>
  <c r="O299" i="8"/>
  <c r="O452" i="8"/>
  <c r="O278" i="8"/>
  <c r="O509" i="8"/>
  <c r="O631" i="8"/>
  <c r="O636" i="8"/>
  <c r="O345" i="8"/>
  <c r="O480" i="8"/>
  <c r="O701" i="8"/>
  <c r="O515" i="8"/>
  <c r="O538" i="8"/>
  <c r="O664" i="8"/>
  <c r="O711" i="8"/>
  <c r="O387" i="8"/>
  <c r="O311" i="8"/>
  <c r="O231" i="8"/>
  <c r="O483" i="8"/>
  <c r="O280" i="8"/>
  <c r="O525" i="8"/>
  <c r="O448" i="8"/>
  <c r="O435" i="8"/>
  <c r="O154" i="8"/>
  <c r="O499" i="8"/>
  <c r="O265" i="8"/>
  <c r="O83" i="8"/>
  <c r="O333" i="8"/>
  <c r="O549" i="8"/>
  <c r="O677" i="8"/>
  <c r="O682" i="8"/>
  <c r="O441" i="8"/>
  <c r="O327" i="8"/>
  <c r="O464" i="8"/>
  <c r="O702" i="8"/>
  <c r="O233" i="8"/>
  <c r="O503" i="8"/>
  <c r="O69" i="8"/>
  <c r="O685" i="8"/>
  <c r="O639" i="8"/>
  <c r="O403" i="8"/>
  <c r="O138" i="8"/>
  <c r="O199" i="8"/>
  <c r="O229" i="8"/>
  <c r="O684" i="8"/>
  <c r="O453" i="8"/>
  <c r="O634" i="8"/>
  <c r="O371" i="8"/>
  <c r="O367" i="8"/>
  <c r="O243" i="8"/>
  <c r="O91" i="8"/>
  <c r="O539" i="8"/>
  <c r="O704" i="8"/>
  <c r="O541" i="8"/>
  <c r="O559" i="8"/>
  <c r="O166" i="8"/>
  <c r="O511" i="8"/>
  <c r="O465" i="8"/>
  <c r="O228" i="8"/>
  <c r="O424" i="8"/>
  <c r="O439" i="8"/>
  <c r="O86" i="8"/>
  <c r="O291" i="8"/>
  <c r="O298" i="8"/>
  <c r="O314" i="8"/>
  <c r="O679" i="8"/>
  <c r="O236" i="8"/>
  <c r="O553" i="8"/>
  <c r="O159" i="8"/>
  <c r="O508" i="8"/>
  <c r="O693" i="8"/>
  <c r="O431" i="8"/>
  <c r="O690" i="8"/>
  <c r="O406" i="8"/>
  <c r="O368" i="8"/>
  <c r="O307" i="8"/>
  <c r="O650" i="8"/>
  <c r="O466" i="8"/>
  <c r="O482" i="8"/>
  <c r="O425" i="8"/>
  <c r="O219" i="8"/>
  <c r="O68" i="8"/>
  <c r="O543" i="8"/>
  <c r="O646" i="8"/>
  <c r="O404" i="8"/>
  <c r="O348" i="8"/>
  <c r="O274" i="8"/>
  <c r="O325" i="8"/>
  <c r="O73" i="8"/>
  <c r="O724" i="8"/>
  <c r="O560" i="8"/>
  <c r="O361" i="8"/>
  <c r="O663" i="8"/>
  <c r="O697" i="8"/>
  <c r="O500" i="8"/>
  <c r="O669" i="8"/>
  <c r="O101" i="8"/>
  <c r="O710" i="8"/>
  <c r="O504" i="8"/>
  <c r="O302" i="8"/>
  <c r="O457" i="8"/>
  <c r="O654" i="8"/>
  <c r="O477" i="8"/>
  <c r="O308" i="8"/>
  <c r="O110" i="8"/>
  <c r="O671" i="8"/>
  <c r="O423" i="8"/>
  <c r="O672" i="8"/>
  <c r="O675" i="8"/>
  <c r="O226" i="8"/>
  <c r="O141" i="8"/>
  <c r="O76" i="8"/>
  <c r="O318" i="8"/>
  <c r="O552" i="8"/>
  <c r="O691" i="8"/>
  <c r="O386" i="8"/>
  <c r="O519" i="8"/>
  <c r="O638" i="8"/>
  <c r="O312" i="8"/>
  <c r="O488" i="8"/>
  <c r="O405" i="8"/>
  <c r="O528" i="8"/>
  <c r="O290" i="8"/>
  <c r="O340" i="8"/>
  <c r="O642" i="8"/>
  <c r="O725" i="8"/>
  <c r="O390" i="8"/>
  <c r="O337" i="8"/>
  <c r="O396" i="8"/>
  <c r="O716" i="8"/>
  <c r="O532" i="8"/>
  <c r="O323" i="8"/>
  <c r="O103" i="8"/>
  <c r="O426" i="8"/>
  <c r="O408" i="8"/>
  <c r="O728" i="8"/>
  <c r="O171" i="8"/>
  <c r="O393" i="8"/>
  <c r="O224" i="8"/>
  <c r="O510" i="8"/>
  <c r="O232" i="8"/>
  <c r="O443" i="8"/>
  <c r="O262" i="8"/>
  <c r="O303" i="8"/>
  <c r="O88" i="8"/>
  <c r="O113" i="8"/>
  <c r="O347" i="8"/>
  <c r="O282" i="8"/>
  <c r="O469" i="8"/>
  <c r="O362" i="8"/>
  <c r="O413" i="8"/>
  <c r="O629" i="8"/>
  <c r="O251" i="8"/>
  <c r="O485" i="8"/>
  <c r="O529" i="8"/>
  <c r="O217" i="8"/>
  <c r="O445" i="8"/>
  <c r="O383" i="8"/>
  <c r="O630" i="8"/>
  <c r="O395" i="8"/>
  <c r="O167" i="8"/>
  <c r="O442" i="8"/>
  <c r="O554" i="8"/>
  <c r="O385" i="8"/>
  <c r="O407" i="8"/>
  <c r="O108" i="8"/>
  <c r="O317" i="8"/>
  <c r="O447" i="8"/>
  <c r="O338" i="8"/>
  <c r="O266" i="8"/>
  <c r="O655" i="8"/>
  <c r="O460" i="8"/>
  <c r="O722" i="8"/>
  <c r="O255" i="8"/>
  <c r="O656" i="8"/>
  <c r="O381" i="8"/>
  <c r="O444" i="8"/>
  <c r="O540" i="8"/>
  <c r="O253" i="8"/>
  <c r="O109" i="8"/>
  <c r="O518" i="8"/>
  <c r="O489" i="8"/>
  <c r="O366" i="8"/>
  <c r="O107" i="8"/>
  <c r="O391" i="8"/>
  <c r="O542" i="8"/>
  <c r="O95" i="8"/>
  <c r="O220" i="8"/>
  <c r="O446" i="8"/>
  <c r="O218" i="8"/>
  <c r="O652" i="8"/>
  <c r="O145" i="8"/>
  <c r="O402" i="8"/>
  <c r="O526" i="8"/>
  <c r="O686" i="8"/>
  <c r="O377" i="8"/>
  <c r="O369" i="8"/>
  <c r="O331" i="8"/>
  <c r="O252" i="8"/>
  <c r="O301" i="8"/>
  <c r="O380" i="8"/>
  <c r="O463" i="8"/>
  <c r="O640" i="8"/>
  <c r="O557" i="8"/>
  <c r="C15" i="8"/>
  <c r="O140" i="8"/>
  <c r="O502" i="8"/>
  <c r="O354" i="8"/>
  <c r="O720" i="8"/>
  <c r="O723" i="8"/>
  <c r="O294" i="8"/>
  <c r="O249" i="8"/>
  <c r="O322" i="8"/>
  <c r="O471" i="8"/>
  <c r="O449" i="8"/>
  <c r="O436" i="8"/>
  <c r="O72" i="8"/>
  <c r="O183" i="8"/>
  <c r="O459" i="8"/>
  <c r="O547" i="8"/>
  <c r="O135" i="8"/>
  <c r="O74" i="8"/>
  <c r="O643" i="8"/>
  <c r="O222" i="8"/>
  <c r="O223" i="8"/>
  <c r="O497" i="8"/>
  <c r="O257" i="8"/>
  <c r="O558" i="8"/>
  <c r="O434" i="8"/>
  <c r="O306" i="8"/>
  <c r="O641" i="8"/>
  <c r="O260" i="8"/>
  <c r="O486" i="8"/>
  <c r="O719" i="8"/>
  <c r="O319" i="8"/>
  <c r="O310" i="8"/>
  <c r="O437" i="8"/>
  <c r="O658" i="8"/>
  <c r="O67" i="8"/>
  <c r="O267" i="8"/>
  <c r="O326" i="8"/>
  <c r="O493" i="8"/>
  <c r="O523" i="8"/>
  <c r="O708" i="8"/>
  <c r="O703" i="8"/>
  <c r="O352" i="8"/>
  <c r="O458" i="8"/>
  <c r="O343" i="8"/>
  <c r="O93" i="8"/>
  <c r="O687" i="8"/>
  <c r="O496" i="8"/>
  <c r="O709" i="8"/>
  <c r="O665" i="8"/>
  <c r="O512" i="8"/>
  <c r="O324" i="8"/>
  <c r="O297" i="8"/>
  <c r="O335" i="8"/>
  <c r="O358" i="8"/>
  <c r="O530" i="8"/>
  <c r="O726" i="8"/>
  <c r="O75" i="8"/>
  <c r="O120" i="8"/>
  <c r="O484" i="8"/>
  <c r="O416" i="8"/>
  <c r="O633" i="8"/>
  <c r="O160" i="8"/>
  <c r="O550" i="8"/>
  <c r="O516" i="8"/>
  <c r="O721" i="8"/>
  <c r="O137" i="8"/>
  <c r="O506" i="8"/>
  <c r="O440" i="8"/>
  <c r="O82" i="8"/>
  <c r="O401" i="8"/>
  <c r="O117" i="8"/>
  <c r="O698" i="8"/>
  <c r="O717" i="8"/>
  <c r="O148" i="8"/>
  <c r="O254" i="8"/>
  <c r="O104" i="8"/>
  <c r="O545" i="8"/>
  <c r="O644" i="8"/>
  <c r="O287" i="8"/>
  <c r="O694" i="8"/>
  <c r="O382" i="8"/>
  <c r="O730" i="8"/>
  <c r="O182" i="8"/>
  <c r="O498" i="8"/>
  <c r="O520" i="8"/>
  <c r="O1184" i="8"/>
  <c r="O649" i="8"/>
  <c r="O680" i="8"/>
  <c r="O514" i="8"/>
  <c r="O315" i="8"/>
  <c r="O467" i="8"/>
  <c r="O660" i="8"/>
  <c r="O507" i="8"/>
  <c r="O714" i="8"/>
  <c r="O475" i="8"/>
  <c r="O296" i="8"/>
  <c r="O242" i="8"/>
  <c r="O350" i="8"/>
  <c r="O77" i="8"/>
  <c r="O544" i="8"/>
  <c r="O731" i="8"/>
  <c r="O316" i="8"/>
  <c r="O648" i="8"/>
  <c r="O114" i="8"/>
  <c r="O246" i="8"/>
  <c r="O491" i="8"/>
  <c r="O293" i="8"/>
  <c r="O531" i="8"/>
  <c r="O397" i="8"/>
  <c r="O388" i="8"/>
  <c r="O454" i="8"/>
  <c r="O411" i="8"/>
  <c r="O398" i="8"/>
  <c r="O221" i="8"/>
  <c r="O71" i="8"/>
  <c r="O494" i="8"/>
  <c r="O412" i="8"/>
  <c r="O356" i="8"/>
  <c r="O375" i="8"/>
  <c r="O674" i="8"/>
  <c r="O305" i="8"/>
  <c r="O134" i="8"/>
  <c r="O365" i="8"/>
  <c r="O551" i="8"/>
  <c r="O89" i="8"/>
  <c r="O712" i="8"/>
  <c r="O415" i="8"/>
  <c r="O328" i="8"/>
  <c r="O155" i="8"/>
  <c r="O349" i="8"/>
  <c r="O476" i="8"/>
  <c r="O635" i="8"/>
  <c r="O156" i="8"/>
  <c r="O376" i="8"/>
  <c r="O501" i="8"/>
  <c r="O715" i="8"/>
  <c r="O527" i="8"/>
  <c r="O259" i="8"/>
  <c r="O676" i="8"/>
  <c r="C16" i="8"/>
  <c r="D18" i="8" s="1"/>
  <c r="AK169" i="8"/>
  <c r="AJ169" i="8"/>
  <c r="AI169" i="8"/>
  <c r="AH169" i="8" s="1"/>
  <c r="AJ265" i="8"/>
  <c r="AK265" i="8"/>
  <c r="AI265" i="8"/>
  <c r="AK332" i="8"/>
  <c r="AI332" i="8"/>
  <c r="AJ332" i="8"/>
  <c r="AJ115" i="8"/>
  <c r="AK115" i="8"/>
  <c r="AI115" i="8"/>
  <c r="AH115" i="8" s="1"/>
  <c r="AJ482" i="8"/>
  <c r="AK482" i="8"/>
  <c r="AI482" i="8"/>
  <c r="AK44" i="8"/>
  <c r="AI44" i="8"/>
  <c r="AH44" i="8" s="1"/>
  <c r="AJ44" i="8"/>
  <c r="AK160" i="8"/>
  <c r="AJ160" i="8"/>
  <c r="AI160" i="8"/>
  <c r="AH160" i="8" s="1"/>
  <c r="AD75" i="8"/>
  <c r="AA75" i="8"/>
  <c r="AA227" i="8"/>
  <c r="AD227" i="8"/>
  <c r="AD305" i="8"/>
  <c r="AA305" i="8"/>
  <c r="AK177" i="8"/>
  <c r="AI177" i="8"/>
  <c r="AH177" i="8" s="1"/>
  <c r="AJ177" i="8"/>
  <c r="AJ247" i="8"/>
  <c r="AK247" i="8"/>
  <c r="AI247" i="8"/>
  <c r="AI379" i="8"/>
  <c r="AK379" i="8"/>
  <c r="AJ379" i="8"/>
  <c r="AI429" i="8"/>
  <c r="AH429" i="8" s="1"/>
  <c r="AJ429" i="8"/>
  <c r="AK429" i="8"/>
  <c r="AJ240" i="8"/>
  <c r="AI240" i="8"/>
  <c r="AH240" i="8" s="1"/>
  <c r="AK240" i="8"/>
  <c r="AK337" i="8"/>
  <c r="AJ337" i="8"/>
  <c r="AI337" i="8"/>
  <c r="AH337" i="8" s="1"/>
  <c r="AI420" i="8"/>
  <c r="AJ420" i="8"/>
  <c r="AK420" i="8"/>
  <c r="AK145" i="8"/>
  <c r="AI145" i="8"/>
  <c r="AJ145" i="8"/>
  <c r="AK314" i="8"/>
  <c r="AJ314" i="8"/>
  <c r="AI314" i="8"/>
  <c r="AJ117" i="8"/>
  <c r="AI117" i="8"/>
  <c r="AK117" i="8"/>
  <c r="AJ86" i="8"/>
  <c r="AK86" i="8"/>
  <c r="AI86" i="8"/>
  <c r="AH86" i="8" s="1"/>
  <c r="AD93" i="8"/>
  <c r="AA93" i="8"/>
  <c r="AI47" i="8"/>
  <c r="AH47" i="8" s="1"/>
  <c r="AJ47" i="8"/>
  <c r="AK47" i="8"/>
  <c r="AJ137" i="8"/>
  <c r="AI137" i="8"/>
  <c r="AH137" i="8" s="1"/>
  <c r="AK137" i="8"/>
  <c r="AK510" i="8"/>
  <c r="AI510" i="8"/>
  <c r="AJ510" i="8"/>
  <c r="AK288" i="8"/>
  <c r="AJ288" i="8"/>
  <c r="AI288" i="8"/>
  <c r="AH288" i="8" s="1"/>
  <c r="AJ241" i="8"/>
  <c r="AI241" i="8"/>
  <c r="AK241" i="8"/>
  <c r="AI80" i="8"/>
  <c r="AJ80" i="8"/>
  <c r="AK80" i="8"/>
  <c r="AI49" i="8"/>
  <c r="AJ49" i="8"/>
  <c r="AK49" i="8"/>
  <c r="AI210" i="8"/>
  <c r="AJ210" i="8"/>
  <c r="AK210" i="8"/>
  <c r="AI224" i="8"/>
  <c r="AH224" i="8" s="1"/>
  <c r="AK224" i="8"/>
  <c r="AJ224" i="8"/>
  <c r="AK282" i="8"/>
  <c r="AI282" i="8"/>
  <c r="AH282" i="8" s="1"/>
  <c r="AJ282" i="8"/>
  <c r="AJ114" i="8"/>
  <c r="AI114" i="8"/>
  <c r="AK114" i="8"/>
  <c r="AK304" i="8"/>
  <c r="AJ304" i="8"/>
  <c r="AI304" i="8"/>
  <c r="AH304" i="8" s="1"/>
  <c r="AK281" i="8"/>
  <c r="AI281" i="8"/>
  <c r="AJ281" i="8"/>
  <c r="AI534" i="8"/>
  <c r="AH534" i="8" s="1"/>
  <c r="AK534" i="8"/>
  <c r="AJ534" i="8"/>
  <c r="AJ545" i="8"/>
  <c r="AK545" i="8"/>
  <c r="AI545" i="8"/>
  <c r="AH545" i="8" s="1"/>
  <c r="AD529" i="8"/>
  <c r="AA529" i="8"/>
  <c r="AD476" i="8"/>
  <c r="AA476" i="8"/>
  <c r="AJ83" i="8"/>
  <c r="AK83" i="8"/>
  <c r="AI83" i="8"/>
  <c r="AH83" i="8" s="1"/>
  <c r="AK409" i="8"/>
  <c r="AJ409" i="8"/>
  <c r="AI409" i="8"/>
  <c r="AH409" i="8" s="1"/>
  <c r="AD409" i="8" s="1"/>
  <c r="AI174" i="8"/>
  <c r="AJ174" i="8"/>
  <c r="AK174" i="8"/>
  <c r="AK396" i="8"/>
  <c r="AJ396" i="8"/>
  <c r="AI396" i="8"/>
  <c r="AH396" i="8" s="1"/>
  <c r="AJ257" i="8"/>
  <c r="AI257" i="8"/>
  <c r="AH257" i="8" s="1"/>
  <c r="AK257" i="8"/>
  <c r="AJ291" i="8"/>
  <c r="AK291" i="8"/>
  <c r="AI291" i="8"/>
  <c r="AI445" i="8"/>
  <c r="AJ445" i="8"/>
  <c r="AK445" i="8"/>
  <c r="AK541" i="8"/>
  <c r="AI541" i="8"/>
  <c r="AJ541" i="8"/>
  <c r="AK45" i="8"/>
  <c r="AI45" i="8"/>
  <c r="AJ45" i="8"/>
  <c r="AI449" i="8"/>
  <c r="AH449" i="8" s="1"/>
  <c r="AJ449" i="8"/>
  <c r="AK449" i="8"/>
  <c r="AI506" i="8"/>
  <c r="AH506" i="8" s="1"/>
  <c r="AA506" i="8" s="1"/>
  <c r="AK506" i="8"/>
  <c r="AJ506" i="8"/>
  <c r="AJ149" i="8"/>
  <c r="AK149" i="8"/>
  <c r="AI149" i="8"/>
  <c r="AH149" i="8" s="1"/>
  <c r="AA149" i="8" s="1"/>
  <c r="AK90" i="8"/>
  <c r="AJ90" i="8"/>
  <c r="AI90" i="8"/>
  <c r="AJ201" i="8"/>
  <c r="AK201" i="8"/>
  <c r="AI201" i="8"/>
  <c r="AI502" i="8"/>
  <c r="AJ502" i="8"/>
  <c r="AK502" i="8"/>
  <c r="AI496" i="8"/>
  <c r="AH496" i="8" s="1"/>
  <c r="AJ496" i="8"/>
  <c r="AK496" i="8"/>
  <c r="AI109" i="8"/>
  <c r="AJ109" i="8"/>
  <c r="AK109" i="8"/>
  <c r="AK89" i="8"/>
  <c r="AJ89" i="8"/>
  <c r="AI89" i="8"/>
  <c r="AH89" i="8" s="1"/>
  <c r="AJ520" i="8"/>
  <c r="AK520" i="8"/>
  <c r="AI520" i="8"/>
  <c r="AI29" i="8"/>
  <c r="AH29" i="8" s="1"/>
  <c r="AJ29" i="8"/>
  <c r="AK29" i="8"/>
  <c r="AI503" i="8"/>
  <c r="AJ503" i="8"/>
  <c r="AK503" i="8"/>
  <c r="AJ434" i="8"/>
  <c r="AK434" i="8"/>
  <c r="AI434" i="8"/>
  <c r="AK154" i="8"/>
  <c r="AI154" i="8"/>
  <c r="AH154" i="8" s="1"/>
  <c r="AJ154" i="8"/>
  <c r="AJ377" i="8"/>
  <c r="AK377" i="8"/>
  <c r="AI377" i="8"/>
  <c r="AJ349" i="8"/>
  <c r="AI349" i="8"/>
  <c r="AH349" i="8" s="1"/>
  <c r="AK349" i="8"/>
  <c r="AI214" i="8"/>
  <c r="AH214" i="8" s="1"/>
  <c r="AJ214" i="8"/>
  <c r="AK214" i="8"/>
  <c r="AI345" i="8"/>
  <c r="AH345" i="8" s="1"/>
  <c r="AK345" i="8"/>
  <c r="AJ345" i="8"/>
  <c r="AK250" i="8"/>
  <c r="AJ250" i="8"/>
  <c r="AI250" i="8"/>
  <c r="AH250" i="8" s="1"/>
  <c r="AK321" i="8"/>
  <c r="AI321" i="8"/>
  <c r="AH321" i="8" s="1"/>
  <c r="AJ321" i="8"/>
  <c r="AK252" i="8"/>
  <c r="AJ252" i="8"/>
  <c r="AI252" i="8"/>
  <c r="AH252" i="8" s="1"/>
  <c r="AJ146" i="8"/>
  <c r="AI146" i="8"/>
  <c r="AH146" i="8" s="1"/>
  <c r="AK146" i="8"/>
  <c r="AJ418" i="8"/>
  <c r="AK418" i="8"/>
  <c r="AI418" i="8"/>
  <c r="AJ180" i="8"/>
  <c r="AI180" i="8"/>
  <c r="AH180" i="8" s="1"/>
  <c r="AK180" i="8"/>
  <c r="AI119" i="8"/>
  <c r="AK119" i="8"/>
  <c r="AJ119" i="8"/>
  <c r="AK58" i="8"/>
  <c r="AI58" i="8"/>
  <c r="AH58" i="8" s="1"/>
  <c r="AJ58" i="8"/>
  <c r="AJ286" i="8"/>
  <c r="AI286" i="8"/>
  <c r="AK286" i="8"/>
  <c r="AJ65" i="8"/>
  <c r="AI65" i="8"/>
  <c r="AH65" i="8" s="1"/>
  <c r="AK65" i="8"/>
  <c r="AI546" i="8"/>
  <c r="AH546" i="8" s="1"/>
  <c r="AK546" i="8"/>
  <c r="AJ546" i="8"/>
  <c r="AT425" i="8"/>
  <c r="AS425" i="8"/>
  <c r="AR425" i="8" s="1"/>
  <c r="AQ425" i="8" s="1"/>
  <c r="AP425" i="8" s="1"/>
  <c r="AO425" i="8" s="1"/>
  <c r="AN425" i="8" s="1"/>
  <c r="AM425" i="8" s="1"/>
  <c r="AL425" i="8" s="1"/>
  <c r="J126" i="8"/>
  <c r="R126" i="8"/>
  <c r="T126" i="8" s="1"/>
  <c r="AC126" i="8"/>
  <c r="AJ299" i="8"/>
  <c r="AI299" i="8"/>
  <c r="AK299" i="8"/>
  <c r="AD335" i="8"/>
  <c r="AA335" i="8"/>
  <c r="AA363" i="8"/>
  <c r="AD363" i="8"/>
  <c r="AD121" i="8"/>
  <c r="AA121" i="8"/>
  <c r="AE521" i="8"/>
  <c r="AB521" i="8"/>
  <c r="R506" i="8"/>
  <c r="T506" i="8" s="1"/>
  <c r="L510" i="8"/>
  <c r="AT35" i="8"/>
  <c r="AS35" i="8"/>
  <c r="AR35" i="8" s="1"/>
  <c r="AQ35" i="8" s="1"/>
  <c r="AP35" i="8" s="1"/>
  <c r="AO35" i="8" s="1"/>
  <c r="AN35" i="8" s="1"/>
  <c r="AM35" i="8" s="1"/>
  <c r="AL35" i="8" s="1"/>
  <c r="J212" i="8"/>
  <c r="R212" i="8"/>
  <c r="T212" i="8" s="1"/>
  <c r="AC212" i="8"/>
  <c r="AA409" i="8"/>
  <c r="AB409" i="8" s="1"/>
  <c r="K351" i="8"/>
  <c r="R351" i="8"/>
  <c r="T351" i="8" s="1"/>
  <c r="AC351" i="8"/>
  <c r="K279" i="8"/>
  <c r="R279" i="8"/>
  <c r="T279" i="8" s="1"/>
  <c r="AC279" i="8"/>
  <c r="AT61" i="8"/>
  <c r="AS61" i="8"/>
  <c r="AR61" i="8" s="1"/>
  <c r="AQ61" i="8" s="1"/>
  <c r="AP61" i="8" s="1"/>
  <c r="AO61" i="8" s="1"/>
  <c r="AN61" i="8" s="1"/>
  <c r="AM61" i="8" s="1"/>
  <c r="AL61" i="8" s="1"/>
  <c r="K378" i="8"/>
  <c r="AC378" i="8"/>
  <c r="AD378" i="8"/>
  <c r="AB378" i="8"/>
  <c r="R378" i="8"/>
  <c r="T378" i="8" s="1"/>
  <c r="AE378" i="8"/>
  <c r="K348" i="8"/>
  <c r="AC348" i="8"/>
  <c r="AD348" i="8"/>
  <c r="AE348" i="8"/>
  <c r="AB348" i="8"/>
  <c r="K440" i="8"/>
  <c r="R440" i="8"/>
  <c r="T440" i="8" s="1"/>
  <c r="AE440" i="8"/>
  <c r="AB440" i="8"/>
  <c r="AD440" i="8"/>
  <c r="AT275" i="8"/>
  <c r="AS275" i="8" s="1"/>
  <c r="AR275" i="8" s="1"/>
  <c r="AQ275" i="8" s="1"/>
  <c r="AP275" i="8" s="1"/>
  <c r="AO275" i="8" s="1"/>
  <c r="AN275" i="8" s="1"/>
  <c r="AM275" i="8" s="1"/>
  <c r="AL275" i="8" s="1"/>
  <c r="K422" i="8"/>
  <c r="AC422" i="8"/>
  <c r="R422" i="8"/>
  <c r="T422" i="8" s="1"/>
  <c r="AR151" i="8"/>
  <c r="AQ151" i="8" s="1"/>
  <c r="AP151" i="8" s="1"/>
  <c r="AO151" i="8" s="1"/>
  <c r="AN151" i="8" s="1"/>
  <c r="AM151" i="8" s="1"/>
  <c r="AL151" i="8" s="1"/>
  <c r="AT151" i="8"/>
  <c r="AS151" i="8"/>
  <c r="AK77" i="8"/>
  <c r="AJ77" i="8"/>
  <c r="AI77" i="8"/>
  <c r="AA447" i="8"/>
  <c r="AD447" i="8"/>
  <c r="AH41" i="8"/>
  <c r="AH444" i="8"/>
  <c r="AA246" i="8"/>
  <c r="AD246" i="8"/>
  <c r="AD287" i="8"/>
  <c r="AA287" i="8"/>
  <c r="AD477" i="8"/>
  <c r="AA477" i="8"/>
  <c r="AH277" i="8"/>
  <c r="J1207" i="8"/>
  <c r="J1206" i="8"/>
  <c r="J1209" i="8"/>
  <c r="J1205" i="8"/>
  <c r="J1208" i="8"/>
  <c r="J1210" i="8"/>
  <c r="AA202" i="8"/>
  <c r="AD202" i="8"/>
  <c r="AA525" i="8"/>
  <c r="AD525" i="8"/>
  <c r="AA560" i="8"/>
  <c r="AD560" i="8"/>
  <c r="AA411" i="8"/>
  <c r="AD411" i="8"/>
  <c r="AH85" i="8"/>
  <c r="AD532" i="8"/>
  <c r="AA532" i="8"/>
  <c r="AE176" i="8"/>
  <c r="AB176" i="8"/>
  <c r="AH493" i="8"/>
  <c r="AH350" i="8"/>
  <c r="AH193" i="8"/>
  <c r="AH236" i="8"/>
  <c r="AH254" i="8"/>
  <c r="J152" i="8"/>
  <c r="AC152" i="8"/>
  <c r="R152" i="8"/>
  <c r="T152" i="8" s="1"/>
  <c r="AT400" i="8"/>
  <c r="AS400" i="8"/>
  <c r="AR400" i="8" s="1"/>
  <c r="AQ400" i="8" s="1"/>
  <c r="AP400" i="8" s="1"/>
  <c r="AO400" i="8" s="1"/>
  <c r="AN400" i="8" s="1"/>
  <c r="AM400" i="8" s="1"/>
  <c r="AL400" i="8" s="1"/>
  <c r="AA261" i="8"/>
  <c r="AD261" i="8"/>
  <c r="AD494" i="8"/>
  <c r="AA494" i="8"/>
  <c r="AC503" i="8"/>
  <c r="I310" i="8"/>
  <c r="AC310" i="8"/>
  <c r="AD310" i="8"/>
  <c r="AE310" i="8"/>
  <c r="AB310" i="8"/>
  <c r="R310" i="8"/>
  <c r="T310" i="8" s="1"/>
  <c r="J35" i="8"/>
  <c r="AC35" i="8"/>
  <c r="R35" i="8"/>
  <c r="T35" i="8" s="1"/>
  <c r="J216" i="8"/>
  <c r="AC216" i="8"/>
  <c r="R216" i="8"/>
  <c r="T216" i="8" s="1"/>
  <c r="AB216" i="8"/>
  <c r="AD216" i="8"/>
  <c r="AE216" i="8"/>
  <c r="K425" i="8"/>
  <c r="AC425" i="8"/>
  <c r="R425" i="8"/>
  <c r="T425" i="8" s="1"/>
  <c r="AR234" i="8"/>
  <c r="AQ234" i="8"/>
  <c r="AP234" i="8" s="1"/>
  <c r="AO234" i="8" s="1"/>
  <c r="AN234" i="8" s="1"/>
  <c r="AM234" i="8" s="1"/>
  <c r="AL234" i="8" s="1"/>
  <c r="AT234" i="8"/>
  <c r="AS234" i="8"/>
  <c r="AT351" i="8"/>
  <c r="AS351" i="8" s="1"/>
  <c r="AR351" i="8" s="1"/>
  <c r="AQ351" i="8" s="1"/>
  <c r="AP351" i="8" s="1"/>
  <c r="AO351" i="8" s="1"/>
  <c r="AN351" i="8" s="1"/>
  <c r="AM351" i="8" s="1"/>
  <c r="AL351" i="8" s="1"/>
  <c r="AT289" i="8"/>
  <c r="AS289" i="8"/>
  <c r="AR289" i="8" s="1"/>
  <c r="AQ289" i="8" s="1"/>
  <c r="AP289" i="8" s="1"/>
  <c r="AO289" i="8" s="1"/>
  <c r="AN289" i="8" s="1"/>
  <c r="AM289" i="8" s="1"/>
  <c r="AL289" i="8" s="1"/>
  <c r="J428" i="8"/>
  <c r="AC428" i="8"/>
  <c r="R428" i="8"/>
  <c r="T428" i="8" s="1"/>
  <c r="AD428" i="8"/>
  <c r="AE428" i="8"/>
  <c r="AB428" i="8"/>
  <c r="K400" i="8"/>
  <c r="AC400" i="8"/>
  <c r="R400" i="8"/>
  <c r="T400" i="8" s="1"/>
  <c r="AT374" i="8"/>
  <c r="AS374" i="8"/>
  <c r="AR374" i="8"/>
  <c r="AQ374" i="8"/>
  <c r="AP374" i="8" s="1"/>
  <c r="AO374" i="8" s="1"/>
  <c r="AN374" i="8" s="1"/>
  <c r="AM374" i="8" s="1"/>
  <c r="AL374" i="8" s="1"/>
  <c r="K275" i="8"/>
  <c r="AC275" i="8"/>
  <c r="R275" i="8"/>
  <c r="T275" i="8" s="1"/>
  <c r="AT178" i="8"/>
  <c r="AS178" i="8" s="1"/>
  <c r="AR178" i="8" s="1"/>
  <c r="AQ178" i="8" s="1"/>
  <c r="AP178" i="8" s="1"/>
  <c r="AO178" i="8" s="1"/>
  <c r="AN178" i="8" s="1"/>
  <c r="AM178" i="8" s="1"/>
  <c r="AL178" i="8" s="1"/>
  <c r="AH213" i="8"/>
  <c r="AH57" i="8"/>
  <c r="AD190" i="8"/>
  <c r="AA190" i="8"/>
  <c r="R348" i="8"/>
  <c r="T348" i="8" s="1"/>
  <c r="AH317" i="8"/>
  <c r="AD485" i="8"/>
  <c r="AA485" i="8"/>
  <c r="AH84" i="8"/>
  <c r="AH471" i="8"/>
  <c r="AD242" i="8"/>
  <c r="AA242" i="8"/>
  <c r="AA326" i="8"/>
  <c r="AD326" i="8"/>
  <c r="AD293" i="8"/>
  <c r="AA293" i="8"/>
  <c r="AH106" i="8"/>
  <c r="AA23" i="8"/>
  <c r="AD23" i="8"/>
  <c r="AH50" i="8"/>
  <c r="AH221" i="8"/>
  <c r="AB414" i="8"/>
  <c r="AE414" i="8"/>
  <c r="AD543" i="8"/>
  <c r="AA543" i="8"/>
  <c r="AD415" i="8"/>
  <c r="AA415" i="8"/>
  <c r="AB311" i="8"/>
  <c r="AE311" i="8"/>
  <c r="AH313" i="8"/>
  <c r="AA209" i="8"/>
  <c r="AD209" i="8"/>
  <c r="AD280" i="8"/>
  <c r="AA280" i="8"/>
  <c r="AE463" i="8"/>
  <c r="AB463" i="8"/>
  <c r="AA402" i="8"/>
  <c r="AH267" i="8"/>
  <c r="AD315" i="8"/>
  <c r="AA315" i="8"/>
  <c r="AA406" i="8"/>
  <c r="AD406" i="8"/>
  <c r="AH526" i="8"/>
  <c r="AH355" i="8"/>
  <c r="AT509" i="8"/>
  <c r="AS509" i="8"/>
  <c r="AR509" i="8" s="1"/>
  <c r="AQ509" i="8" s="1"/>
  <c r="AP509" i="8" s="1"/>
  <c r="AO509" i="8" s="1"/>
  <c r="AN509" i="8" s="1"/>
  <c r="AM509" i="8" s="1"/>
  <c r="AL509" i="8" s="1"/>
  <c r="J48" i="8"/>
  <c r="AC48" i="8"/>
  <c r="R48" i="8"/>
  <c r="T48" i="8" s="1"/>
  <c r="K264" i="8"/>
  <c r="R264" i="8"/>
  <c r="T264" i="8" s="1"/>
  <c r="AC264" i="8"/>
  <c r="AA328" i="8"/>
  <c r="AD328" i="8"/>
  <c r="AB331" i="8"/>
  <c r="AE331" i="8"/>
  <c r="AE542" i="8"/>
  <c r="AB542" i="8"/>
  <c r="AB354" i="8"/>
  <c r="AE354" i="8"/>
  <c r="AA382" i="8"/>
  <c r="AD382" i="8"/>
  <c r="AA458" i="8"/>
  <c r="AD458" i="8"/>
  <c r="AT152" i="8"/>
  <c r="AS152" i="8"/>
  <c r="AR152" i="8"/>
  <c r="AQ152" i="8" s="1"/>
  <c r="AP152" i="8" s="1"/>
  <c r="AO152" i="8" s="1"/>
  <c r="AN152" i="8" s="1"/>
  <c r="AM152" i="8" s="1"/>
  <c r="AL152" i="8" s="1"/>
  <c r="K258" i="8"/>
  <c r="AC258" i="8"/>
  <c r="R258" i="8"/>
  <c r="T258" i="8" s="1"/>
  <c r="AD258" i="8"/>
  <c r="AB258" i="8"/>
  <c r="AE258" i="8"/>
  <c r="AA288" i="8"/>
  <c r="AT388" i="8"/>
  <c r="AS388" i="8" s="1"/>
  <c r="AR388" i="8" s="1"/>
  <c r="AQ388" i="8" s="1"/>
  <c r="AP388" i="8" s="1"/>
  <c r="AO388" i="8" s="1"/>
  <c r="AN388" i="8" s="1"/>
  <c r="AM388" i="8" s="1"/>
  <c r="AL388" i="8" s="1"/>
  <c r="J130" i="8"/>
  <c r="AC130" i="8"/>
  <c r="R130" i="8"/>
  <c r="T130" i="8" s="1"/>
  <c r="AD130" i="8"/>
  <c r="AB130" i="8"/>
  <c r="AE130" i="8"/>
  <c r="K416" i="8"/>
  <c r="R416" i="8"/>
  <c r="T416" i="8" s="1"/>
  <c r="AC416" i="8"/>
  <c r="AK99" i="8"/>
  <c r="AJ99" i="8"/>
  <c r="AI99" i="8"/>
  <c r="J186" i="8"/>
  <c r="R186" i="8"/>
  <c r="T186" i="8" s="1"/>
  <c r="AC186" i="8"/>
  <c r="AT126" i="8"/>
  <c r="AS126" i="8"/>
  <c r="AR126" i="8"/>
  <c r="AQ126" i="8" s="1"/>
  <c r="AP126" i="8" s="1"/>
  <c r="AO126" i="8" s="1"/>
  <c r="AN126" i="8" s="1"/>
  <c r="AM126" i="8" s="1"/>
  <c r="AL126" i="8" s="1"/>
  <c r="AR48" i="8"/>
  <c r="AQ48" i="8" s="1"/>
  <c r="AP48" i="8" s="1"/>
  <c r="AO48" i="8" s="1"/>
  <c r="AN48" i="8" s="1"/>
  <c r="AM48" i="8" s="1"/>
  <c r="AL48" i="8" s="1"/>
  <c r="AT48" i="8"/>
  <c r="AS48" i="8"/>
  <c r="AK37" i="8"/>
  <c r="AI37" i="8"/>
  <c r="AH37" i="8" s="1"/>
  <c r="AJ37" i="8"/>
  <c r="K380" i="8"/>
  <c r="R380" i="8"/>
  <c r="T380" i="8" s="1"/>
  <c r="AC380" i="8"/>
  <c r="AR264" i="8"/>
  <c r="AQ264" i="8" s="1"/>
  <c r="AP264" i="8" s="1"/>
  <c r="AO264" i="8" s="1"/>
  <c r="AN264" i="8" s="1"/>
  <c r="AM264" i="8" s="1"/>
  <c r="AL264" i="8" s="1"/>
  <c r="AT264" i="8"/>
  <c r="AS264" i="8"/>
  <c r="J211" i="8"/>
  <c r="AC211" i="8"/>
  <c r="R211" i="8"/>
  <c r="T211" i="8" s="1"/>
  <c r="AD98" i="8"/>
  <c r="AA98" i="8"/>
  <c r="AJ441" i="8"/>
  <c r="AI441" i="8"/>
  <c r="AH441" i="8" s="1"/>
  <c r="AK441" i="8"/>
  <c r="AD446" i="8"/>
  <c r="AA446" i="8"/>
  <c r="AH318" i="8"/>
  <c r="AA513" i="8"/>
  <c r="AD513" i="8"/>
  <c r="AA487" i="8"/>
  <c r="AD487" i="8"/>
  <c r="AK385" i="8"/>
  <c r="AJ385" i="8"/>
  <c r="AI385" i="8"/>
  <c r="AH385" i="8" s="1"/>
  <c r="AA455" i="8"/>
  <c r="AD455" i="8"/>
  <c r="AA101" i="8"/>
  <c r="AD101" i="8"/>
  <c r="AD118" i="8"/>
  <c r="AA118" i="8"/>
  <c r="AH399" i="8"/>
  <c r="AA358" i="8"/>
  <c r="AD358" i="8"/>
  <c r="AA516" i="8"/>
  <c r="AD516" i="8"/>
  <c r="AD323" i="8"/>
  <c r="AA323" i="8"/>
  <c r="AA79" i="8"/>
  <c r="AD79" i="8"/>
  <c r="AA127" i="8"/>
  <c r="AD127" i="8"/>
  <c r="AH530" i="8"/>
  <c r="AD499" i="8"/>
  <c r="AA499" i="8"/>
  <c r="AA172" i="8"/>
  <c r="AD172" i="8"/>
  <c r="AA62" i="8"/>
  <c r="AD62" i="8"/>
  <c r="AD538" i="8"/>
  <c r="AA538" i="8"/>
  <c r="AA536" i="8"/>
  <c r="AD536" i="8"/>
  <c r="AH459" i="8"/>
  <c r="AB473" i="8"/>
  <c r="AE473" i="8"/>
  <c r="AB276" i="8"/>
  <c r="AE276" i="8"/>
  <c r="L504" i="8"/>
  <c r="AT279" i="8"/>
  <c r="AS279" i="8" s="1"/>
  <c r="AR279" i="8" s="1"/>
  <c r="AQ279" i="8" s="1"/>
  <c r="AP279" i="8" s="1"/>
  <c r="AO279" i="8" s="1"/>
  <c r="AN279" i="8" s="1"/>
  <c r="AM279" i="8" s="1"/>
  <c r="AL279" i="8" s="1"/>
  <c r="K300" i="8"/>
  <c r="R300" i="8"/>
  <c r="T300" i="8" s="1"/>
  <c r="AC300" i="8"/>
  <c r="AK124" i="8"/>
  <c r="AI124" i="8"/>
  <c r="AJ124" i="8"/>
  <c r="AA55" i="8"/>
  <c r="AD55" i="8"/>
  <c r="AA319" i="8"/>
  <c r="AD319" i="8"/>
  <c r="AD87" i="8"/>
  <c r="AA87" i="8"/>
  <c r="J164" i="8"/>
  <c r="AC164" i="8"/>
  <c r="AD164" i="8"/>
  <c r="AB164" i="8"/>
  <c r="R164" i="8"/>
  <c r="T164" i="8" s="1"/>
  <c r="AE164" i="8"/>
  <c r="K288" i="8"/>
  <c r="R288" i="8"/>
  <c r="T288" i="8" s="1"/>
  <c r="AD288" i="8"/>
  <c r="AC288" i="8"/>
  <c r="AB288" i="8"/>
  <c r="AE288" i="8"/>
  <c r="K388" i="8"/>
  <c r="AC388" i="8"/>
  <c r="R388" i="8"/>
  <c r="T388" i="8" s="1"/>
  <c r="K270" i="8"/>
  <c r="R270" i="8"/>
  <c r="T270" i="8" s="1"/>
  <c r="AC270" i="8"/>
  <c r="AT416" i="8"/>
  <c r="AS416" i="8"/>
  <c r="AR416" i="8" s="1"/>
  <c r="AQ416" i="8" s="1"/>
  <c r="AP416" i="8" s="1"/>
  <c r="AO416" i="8" s="1"/>
  <c r="AN416" i="8" s="1"/>
  <c r="AM416" i="8" s="1"/>
  <c r="AL416" i="8" s="1"/>
  <c r="AS186" i="8"/>
  <c r="AR186" i="8" s="1"/>
  <c r="AQ186" i="8" s="1"/>
  <c r="AP186" i="8" s="1"/>
  <c r="AO186" i="8" s="1"/>
  <c r="AN186" i="8" s="1"/>
  <c r="AM186" i="8" s="1"/>
  <c r="AL186" i="8" s="1"/>
  <c r="AT186" i="8"/>
  <c r="K383" i="8"/>
  <c r="AD383" i="8"/>
  <c r="R383" i="8"/>
  <c r="T383" i="8" s="1"/>
  <c r="AC383" i="8"/>
  <c r="AB383" i="8"/>
  <c r="AE383" i="8"/>
  <c r="J168" i="8"/>
  <c r="R168" i="8"/>
  <c r="T168" i="8" s="1"/>
  <c r="AC168" i="8"/>
  <c r="J149" i="8"/>
  <c r="R149" i="8"/>
  <c r="T149" i="8" s="1"/>
  <c r="AC149" i="8"/>
  <c r="AD149" i="8"/>
  <c r="K347" i="8"/>
  <c r="AC347" i="8"/>
  <c r="AD347" i="8"/>
  <c r="R347" i="8"/>
  <c r="T347" i="8" s="1"/>
  <c r="AE347" i="8"/>
  <c r="AB347" i="8"/>
  <c r="AT96" i="8"/>
  <c r="AS96" i="8" s="1"/>
  <c r="AR96" i="8" s="1"/>
  <c r="AQ96" i="8" s="1"/>
  <c r="AP96" i="8" s="1"/>
  <c r="AO96" i="8" s="1"/>
  <c r="AN96" i="8" s="1"/>
  <c r="AM96" i="8" s="1"/>
  <c r="AL96" i="8" s="1"/>
  <c r="J198" i="8"/>
  <c r="AC198" i="8"/>
  <c r="R198" i="8"/>
  <c r="T198" i="8" s="1"/>
  <c r="K379" i="8"/>
  <c r="AC379" i="8"/>
  <c r="R379" i="8"/>
  <c r="T379" i="8" s="1"/>
  <c r="AT380" i="8"/>
  <c r="AS380" i="8" s="1"/>
  <c r="AR380" i="8" s="1"/>
  <c r="AQ380" i="8" s="1"/>
  <c r="AP380" i="8" s="1"/>
  <c r="AO380" i="8" s="1"/>
  <c r="AN380" i="8" s="1"/>
  <c r="AM380" i="8" s="1"/>
  <c r="AL380" i="8" s="1"/>
  <c r="AS211" i="8"/>
  <c r="AR211" i="8" s="1"/>
  <c r="AQ211" i="8" s="1"/>
  <c r="AP211" i="8" s="1"/>
  <c r="AO211" i="8" s="1"/>
  <c r="AN211" i="8" s="1"/>
  <c r="AM211" i="8" s="1"/>
  <c r="AL211" i="8" s="1"/>
  <c r="AT211" i="8"/>
  <c r="AD426" i="8"/>
  <c r="AA426" i="8"/>
  <c r="AA73" i="8"/>
  <c r="AD73" i="8"/>
  <c r="AD392" i="8"/>
  <c r="AA392" i="8"/>
  <c r="AD171" i="8"/>
  <c r="AA171" i="8"/>
  <c r="AA135" i="8"/>
  <c r="AD135" i="8"/>
  <c r="AH232" i="8"/>
  <c r="AA339" i="8"/>
  <c r="AD339" i="8"/>
  <c r="AA159" i="8"/>
  <c r="AD159" i="8"/>
  <c r="AA410" i="8"/>
  <c r="AD410" i="8"/>
  <c r="AH166" i="8"/>
  <c r="AD103" i="8"/>
  <c r="AA103" i="8"/>
  <c r="AH322" i="8"/>
  <c r="AA322" i="8" s="1"/>
  <c r="AE28" i="8"/>
  <c r="AB28" i="8"/>
  <c r="AA394" i="8"/>
  <c r="AD394" i="8"/>
  <c r="AD150" i="8"/>
  <c r="AA150" i="8"/>
  <c r="AD147" i="8"/>
  <c r="AA147" i="8"/>
  <c r="AA368" i="8"/>
  <c r="AD368" i="8"/>
  <c r="AE179" i="8"/>
  <c r="AB179" i="8"/>
  <c r="AH549" i="8"/>
  <c r="AH82" i="8"/>
  <c r="AH438" i="8"/>
  <c r="AB25" i="8"/>
  <c r="AE25" i="8"/>
  <c r="AB563" i="8"/>
  <c r="AE563" i="8"/>
  <c r="AB285" i="8"/>
  <c r="AE285" i="8"/>
  <c r="K234" i="8"/>
  <c r="AC234" i="8"/>
  <c r="R234" i="8"/>
  <c r="T234" i="8" s="1"/>
  <c r="AJ505" i="8"/>
  <c r="AI505" i="8"/>
  <c r="AH505" i="8" s="1"/>
  <c r="AK505" i="8"/>
  <c r="AK531" i="8"/>
  <c r="AI531" i="8"/>
  <c r="AJ531" i="8"/>
  <c r="AI230" i="8"/>
  <c r="AK230" i="8"/>
  <c r="AJ230" i="8"/>
  <c r="AA290" i="8"/>
  <c r="AD290" i="8"/>
  <c r="AB325" i="8"/>
  <c r="AE325" i="8"/>
  <c r="AA340" i="8"/>
  <c r="AD340" i="8"/>
  <c r="AT507" i="8"/>
  <c r="AS507" i="8"/>
  <c r="AR507" i="8"/>
  <c r="AQ507" i="8" s="1"/>
  <c r="AP507" i="8" s="1"/>
  <c r="AO507" i="8" s="1"/>
  <c r="AN507" i="8" s="1"/>
  <c r="AM507" i="8" s="1"/>
  <c r="AL507" i="8" s="1"/>
  <c r="I237" i="8"/>
  <c r="R237" i="8"/>
  <c r="T237" i="8" s="1"/>
  <c r="AC237" i="8"/>
  <c r="AD237" i="8"/>
  <c r="AE237" i="8"/>
  <c r="AB237" i="8"/>
  <c r="AT21" i="8"/>
  <c r="AS21" i="8" s="1"/>
  <c r="AR21" i="8" s="1"/>
  <c r="AQ21" i="8" s="1"/>
  <c r="AP21" i="8" s="1"/>
  <c r="AO21" i="8" s="1"/>
  <c r="AN21" i="8" s="1"/>
  <c r="AM21" i="8" s="1"/>
  <c r="AL21" i="8" s="1"/>
  <c r="J191" i="8"/>
  <c r="AC191" i="8"/>
  <c r="AD191" i="8"/>
  <c r="R191" i="8"/>
  <c r="T191" i="8" s="1"/>
  <c r="AB191" i="8"/>
  <c r="AE191" i="8"/>
  <c r="AT195" i="8"/>
  <c r="AS195" i="8"/>
  <c r="AR195" i="8" s="1"/>
  <c r="AQ195" i="8" s="1"/>
  <c r="AP195" i="8" s="1"/>
  <c r="AO195" i="8" s="1"/>
  <c r="AN195" i="8" s="1"/>
  <c r="AM195" i="8" s="1"/>
  <c r="AL195" i="8" s="1"/>
  <c r="K309" i="8"/>
  <c r="AC309" i="8"/>
  <c r="R309" i="8"/>
  <c r="T309" i="8" s="1"/>
  <c r="AT168" i="8"/>
  <c r="AS168" i="8" s="1"/>
  <c r="AR168" i="8" s="1"/>
  <c r="AQ168" i="8" s="1"/>
  <c r="AP168" i="8" s="1"/>
  <c r="AO168" i="8" s="1"/>
  <c r="AN168" i="8" s="1"/>
  <c r="AM168" i="8" s="1"/>
  <c r="AL168" i="8" s="1"/>
  <c r="AS373" i="8"/>
  <c r="AR373" i="8" s="1"/>
  <c r="AQ373" i="8" s="1"/>
  <c r="AP373" i="8" s="1"/>
  <c r="AO373" i="8" s="1"/>
  <c r="AN373" i="8" s="1"/>
  <c r="AM373" i="8" s="1"/>
  <c r="AL373" i="8" s="1"/>
  <c r="AT373" i="8"/>
  <c r="AS273" i="8"/>
  <c r="AR273" i="8" s="1"/>
  <c r="AQ273" i="8" s="1"/>
  <c r="AP273" i="8" s="1"/>
  <c r="AO273" i="8" s="1"/>
  <c r="AN273" i="8" s="1"/>
  <c r="AM273" i="8" s="1"/>
  <c r="AL273" i="8" s="1"/>
  <c r="AT273" i="8"/>
  <c r="K391" i="8"/>
  <c r="R391" i="8"/>
  <c r="T391" i="8" s="1"/>
  <c r="AC391" i="8"/>
  <c r="AA251" i="8"/>
  <c r="AD251" i="8"/>
  <c r="AH498" i="8"/>
  <c r="AH452" i="8"/>
  <c r="AA408" i="8"/>
  <c r="AD408" i="8"/>
  <c r="AH296" i="8"/>
  <c r="AD387" i="8"/>
  <c r="AA387" i="8"/>
  <c r="AH495" i="8"/>
  <c r="AH353" i="8"/>
  <c r="AD453" i="8"/>
  <c r="AA453" i="8"/>
  <c r="AH364" i="8"/>
  <c r="AD484" i="8"/>
  <c r="AA484" i="8"/>
  <c r="AB550" i="8"/>
  <c r="AE550" i="8"/>
  <c r="AD401" i="8"/>
  <c r="AA401" i="8"/>
  <c r="AH535" i="8"/>
  <c r="AH182" i="8"/>
  <c r="AE405" i="8"/>
  <c r="AB405" i="8"/>
  <c r="AH356" i="8"/>
  <c r="AH249" i="8"/>
  <c r="AB478" i="8"/>
  <c r="AE478" i="8"/>
  <c r="AH142" i="8"/>
  <c r="AB59" i="8"/>
  <c r="AE59" i="8"/>
  <c r="AH39" i="8"/>
  <c r="AE272" i="8"/>
  <c r="AB272" i="8"/>
  <c r="AD506" i="8"/>
  <c r="AE506" i="8"/>
  <c r="L506" i="8"/>
  <c r="AB506" i="8"/>
  <c r="AC506" i="8"/>
  <c r="J61" i="8"/>
  <c r="R61" i="8"/>
  <c r="T61" i="8" s="1"/>
  <c r="AC61" i="8"/>
  <c r="J189" i="8"/>
  <c r="R189" i="8"/>
  <c r="T189" i="8" s="1"/>
  <c r="AD189" i="8"/>
  <c r="AB189" i="8"/>
  <c r="AE189" i="8"/>
  <c r="AA488" i="8"/>
  <c r="AD488" i="8"/>
  <c r="AA352" i="8"/>
  <c r="AD352" i="8"/>
  <c r="AA367" i="8"/>
  <c r="AD367" i="8"/>
  <c r="AB72" i="8"/>
  <c r="AE72" i="8"/>
  <c r="AD481" i="8"/>
  <c r="AA481" i="8"/>
  <c r="I21" i="8"/>
  <c r="AC21" i="8"/>
  <c r="R21" i="8"/>
  <c r="T21" i="8" s="1"/>
  <c r="AS212" i="8"/>
  <c r="AR212" i="8" s="1"/>
  <c r="AQ212" i="8" s="1"/>
  <c r="AP212" i="8" s="1"/>
  <c r="AO212" i="8" s="1"/>
  <c r="AN212" i="8" s="1"/>
  <c r="AM212" i="8" s="1"/>
  <c r="AL212" i="8" s="1"/>
  <c r="AT212" i="8"/>
  <c r="K386" i="8"/>
  <c r="R386" i="8"/>
  <c r="T386" i="8" s="1"/>
  <c r="AC386" i="8"/>
  <c r="AD386" i="8"/>
  <c r="AE386" i="8"/>
  <c r="AB386" i="8"/>
  <c r="J195" i="8"/>
  <c r="AC195" i="8"/>
  <c r="R195" i="8"/>
  <c r="T195" i="8" s="1"/>
  <c r="AT309" i="8"/>
  <c r="AS309" i="8" s="1"/>
  <c r="AR309" i="8" s="1"/>
  <c r="AQ309" i="8" s="1"/>
  <c r="AP309" i="8" s="1"/>
  <c r="AO309" i="8" s="1"/>
  <c r="AN309" i="8" s="1"/>
  <c r="AM309" i="8" s="1"/>
  <c r="AL309" i="8" s="1"/>
  <c r="J443" i="8"/>
  <c r="AC443" i="8"/>
  <c r="R443" i="8"/>
  <c r="T443" i="8" s="1"/>
  <c r="AD443" i="8"/>
  <c r="AE443" i="8"/>
  <c r="AB443" i="8"/>
  <c r="AT270" i="8"/>
  <c r="AS270" i="8"/>
  <c r="AR270" i="8" s="1"/>
  <c r="AQ270" i="8" s="1"/>
  <c r="AP270" i="8" s="1"/>
  <c r="AO270" i="8" s="1"/>
  <c r="AN270" i="8" s="1"/>
  <c r="AM270" i="8" s="1"/>
  <c r="AL270" i="8" s="1"/>
  <c r="K244" i="8"/>
  <c r="R244" i="8"/>
  <c r="T244" i="8" s="1"/>
  <c r="AD244" i="8"/>
  <c r="AB244" i="8"/>
  <c r="AE244" i="8"/>
  <c r="K322" i="8"/>
  <c r="AC322" i="8"/>
  <c r="R322" i="8"/>
  <c r="T322" i="8" s="1"/>
  <c r="AD322" i="8"/>
  <c r="J162" i="8"/>
  <c r="AC162" i="8"/>
  <c r="R162" i="8"/>
  <c r="T162" i="8" s="1"/>
  <c r="AE162" i="8"/>
  <c r="AD162" i="8"/>
  <c r="AB162" i="8"/>
  <c r="J133" i="8"/>
  <c r="R133" i="8"/>
  <c r="T133" i="8" s="1"/>
  <c r="AC133" i="8"/>
  <c r="AT391" i="8"/>
  <c r="AS391" i="8" s="1"/>
  <c r="AR391" i="8" s="1"/>
  <c r="AQ391" i="8" s="1"/>
  <c r="AP391" i="8" s="1"/>
  <c r="AO391" i="8" s="1"/>
  <c r="AN391" i="8" s="1"/>
  <c r="AM391" i="8" s="1"/>
  <c r="AL391" i="8" s="1"/>
  <c r="AT422" i="8"/>
  <c r="AS422" i="8" s="1"/>
  <c r="AR422" i="8" s="1"/>
  <c r="AQ422" i="8" s="1"/>
  <c r="AP422" i="8" s="1"/>
  <c r="AO422" i="8" s="1"/>
  <c r="AN422" i="8" s="1"/>
  <c r="AM422" i="8" s="1"/>
  <c r="AL422" i="8" s="1"/>
  <c r="AI188" i="8"/>
  <c r="AH188" i="8" s="1"/>
  <c r="AJ188" i="8"/>
  <c r="AK188" i="8"/>
  <c r="AD307" i="8"/>
  <c r="AA307" i="8"/>
  <c r="AD27" i="8"/>
  <c r="AA27" i="8"/>
  <c r="AJ192" i="8"/>
  <c r="AI192" i="8"/>
  <c r="AH192" i="8" s="1"/>
  <c r="AK192" i="8"/>
  <c r="AA330" i="8"/>
  <c r="AD330" i="8"/>
  <c r="AA153" i="8"/>
  <c r="AD153" i="8"/>
  <c r="AA491" i="8"/>
  <c r="AD491" i="8"/>
  <c r="AD357" i="8"/>
  <c r="AA357" i="8"/>
  <c r="AD88" i="8"/>
  <c r="AA88" i="8"/>
  <c r="AD433" i="8"/>
  <c r="AA433" i="8"/>
  <c r="AD451" i="8"/>
  <c r="AA451" i="8"/>
  <c r="AA467" i="8"/>
  <c r="AD467" i="8"/>
  <c r="AA143" i="8"/>
  <c r="AD143" i="8"/>
  <c r="AD81" i="8"/>
  <c r="AA81" i="8"/>
  <c r="AA472" i="8"/>
  <c r="AD472" i="8"/>
  <c r="AA255" i="8"/>
  <c r="AD255" i="8"/>
  <c r="AB489" i="8"/>
  <c r="AE489" i="8"/>
  <c r="AI320" i="8"/>
  <c r="AH320" i="8" s="1"/>
  <c r="AK320" i="8"/>
  <c r="AJ320" i="8"/>
  <c r="AD157" i="8"/>
  <c r="AA157" i="8"/>
  <c r="AD199" i="8"/>
  <c r="AA199" i="8"/>
  <c r="AD557" i="8"/>
  <c r="AA557" i="8"/>
  <c r="AD359" i="8"/>
  <c r="AA359" i="8"/>
  <c r="AD183" i="8"/>
  <c r="AA183" i="8"/>
  <c r="AA492" i="8"/>
  <c r="AD492" i="8"/>
  <c r="AD148" i="8"/>
  <c r="AA148" i="8"/>
  <c r="AD547" i="8"/>
  <c r="AA547" i="8"/>
  <c r="AA219" i="8"/>
  <c r="AD219" i="8"/>
  <c r="AA338" i="8"/>
  <c r="AD338" i="8"/>
  <c r="AE222" i="8"/>
  <c r="AB222" i="8"/>
  <c r="J178" i="8"/>
  <c r="AC178" i="8"/>
  <c r="R178" i="8"/>
  <c r="T178" i="8" s="1"/>
  <c r="AD312" i="8"/>
  <c r="AA312" i="8"/>
  <c r="AD393" i="8"/>
  <c r="AA393" i="8"/>
  <c r="AD203" i="8"/>
  <c r="AA203" i="8"/>
  <c r="AT504" i="8"/>
  <c r="AS504" i="8" s="1"/>
  <c r="AR504" i="8" s="1"/>
  <c r="AQ504" i="8" s="1"/>
  <c r="AP504" i="8" s="1"/>
  <c r="AO504" i="8" s="1"/>
  <c r="AN504" i="8" s="1"/>
  <c r="AM504" i="8" s="1"/>
  <c r="AL504" i="8" s="1"/>
  <c r="K409" i="8"/>
  <c r="AC409" i="8"/>
  <c r="AE409" i="8"/>
  <c r="R409" i="8"/>
  <c r="T409" i="8" s="1"/>
  <c r="AT204" i="8"/>
  <c r="AS204" i="8"/>
  <c r="AR204" i="8" s="1"/>
  <c r="AQ204" i="8" s="1"/>
  <c r="AP204" i="8" s="1"/>
  <c r="AO204" i="8" s="1"/>
  <c r="AN204" i="8" s="1"/>
  <c r="AM204" i="8" s="1"/>
  <c r="AL204" i="8" s="1"/>
  <c r="J278" i="8"/>
  <c r="AC278" i="8"/>
  <c r="AD278" i="8"/>
  <c r="R278" i="8"/>
  <c r="T278" i="8" s="1"/>
  <c r="AB278" i="8"/>
  <c r="AE278" i="8"/>
  <c r="AT181" i="8"/>
  <c r="AS181" i="8"/>
  <c r="AR181" i="8" s="1"/>
  <c r="AQ181" i="8" s="1"/>
  <c r="AP181" i="8" s="1"/>
  <c r="AO181" i="8" s="1"/>
  <c r="AN181" i="8" s="1"/>
  <c r="AM181" i="8" s="1"/>
  <c r="AL181" i="8" s="1"/>
  <c r="AT133" i="8"/>
  <c r="AS133" i="8"/>
  <c r="AR133" i="8" s="1"/>
  <c r="AQ133" i="8" s="1"/>
  <c r="AP133" i="8" s="1"/>
  <c r="AO133" i="8" s="1"/>
  <c r="AN133" i="8" s="1"/>
  <c r="AM133" i="8" s="1"/>
  <c r="AL133" i="8" s="1"/>
  <c r="J151" i="8"/>
  <c r="R151" i="8"/>
  <c r="T151" i="8" s="1"/>
  <c r="AC151" i="8"/>
  <c r="AH125" i="8"/>
  <c r="AJ303" i="8"/>
  <c r="AI303" i="8"/>
  <c r="AH303" i="8" s="1"/>
  <c r="AK303" i="8"/>
  <c r="AH198" i="8"/>
  <c r="AA198" i="8" s="1"/>
  <c r="AA366" i="8"/>
  <c r="AD366" i="8"/>
  <c r="AH300" i="8"/>
  <c r="AA300" i="8" s="1"/>
  <c r="AH66" i="8"/>
  <c r="AK552" i="8"/>
  <c r="AI552" i="8"/>
  <c r="AJ552" i="8"/>
  <c r="AD139" i="8"/>
  <c r="AA139" i="8"/>
  <c r="AJ523" i="8"/>
  <c r="AI523" i="8"/>
  <c r="AK523" i="8"/>
  <c r="AD474" i="8"/>
  <c r="AA474" i="8"/>
  <c r="AH108" i="8"/>
  <c r="AA479" i="8"/>
  <c r="AD479" i="8"/>
  <c r="AD301" i="8"/>
  <c r="AA301" i="8"/>
  <c r="AD500" i="8"/>
  <c r="AA500" i="8"/>
  <c r="AD427" i="8"/>
  <c r="AA427" i="8"/>
  <c r="AA185" i="8"/>
  <c r="AD185" i="8"/>
  <c r="AD226" i="8"/>
  <c r="AA226" i="8"/>
  <c r="AA220" i="8"/>
  <c r="AA360" i="8"/>
  <c r="AD344" i="8"/>
  <c r="AA344" i="8"/>
  <c r="AD553" i="8"/>
  <c r="AA553" i="8"/>
  <c r="AA194" i="8"/>
  <c r="AD194" i="8"/>
  <c r="AD167" i="8"/>
  <c r="AA167" i="8"/>
  <c r="AA266" i="8"/>
  <c r="AD266" i="8"/>
  <c r="AD334" i="8"/>
  <c r="AA334" i="8"/>
  <c r="AD22" i="8"/>
  <c r="AA22" i="8"/>
  <c r="AE470" i="8"/>
  <c r="AB470" i="8"/>
  <c r="AD548" i="8"/>
  <c r="AA548" i="8"/>
  <c r="AA245" i="8"/>
  <c r="AD245" i="8"/>
  <c r="AA100" i="8"/>
  <c r="AD100" i="8"/>
  <c r="AD511" i="8"/>
  <c r="AA511" i="8"/>
  <c r="AB537" i="8"/>
  <c r="AE537" i="8"/>
  <c r="AE555" i="8"/>
  <c r="AB555" i="8"/>
  <c r="AB31" i="8"/>
  <c r="AE31" i="8"/>
  <c r="AH329" i="8"/>
  <c r="AA217" i="8"/>
  <c r="AD217" i="8"/>
  <c r="I1210" i="8"/>
  <c r="I1206" i="8"/>
  <c r="I1209" i="8"/>
  <c r="K562" i="8"/>
  <c r="I1207" i="8"/>
  <c r="I1205" i="8"/>
  <c r="AC562" i="8"/>
  <c r="I1208" i="8"/>
  <c r="AT562" i="8"/>
  <c r="AS562" i="8" s="1"/>
  <c r="AR562" i="8" s="1"/>
  <c r="AQ562" i="8" s="1"/>
  <c r="AP562" i="8" s="1"/>
  <c r="AO562" i="8" s="1"/>
  <c r="AN562" i="8" s="1"/>
  <c r="AM562" i="8" s="1"/>
  <c r="AL562" i="8" s="1"/>
  <c r="O7" i="9"/>
  <c r="E6" i="9" s="1"/>
  <c r="E9" i="9" s="1"/>
  <c r="E10" i="9" s="1"/>
  <c r="R1167" i="1"/>
  <c r="T1167" i="1" s="1"/>
  <c r="V1167" i="1"/>
  <c r="X1167" i="1" s="1"/>
  <c r="V1115" i="1"/>
  <c r="R1115" i="1"/>
  <c r="T1115" i="1" s="1"/>
  <c r="V117" i="14"/>
  <c r="AE117" i="14"/>
  <c r="R87" i="14"/>
  <c r="T87" i="14"/>
  <c r="AC87" i="14"/>
  <c r="AC116" i="14"/>
  <c r="T116" i="14"/>
  <c r="R116" i="14"/>
  <c r="R163" i="14"/>
  <c r="AC163" i="14"/>
  <c r="T163" i="14"/>
  <c r="AC79" i="14"/>
  <c r="R79" i="14"/>
  <c r="T79" i="14"/>
  <c r="T204" i="14"/>
  <c r="AC204" i="14"/>
  <c r="R204" i="14"/>
  <c r="AC30" i="14"/>
  <c r="T30" i="14"/>
  <c r="R30" i="14"/>
  <c r="R174" i="14"/>
  <c r="AC174" i="14"/>
  <c r="T174" i="14"/>
  <c r="T169" i="14"/>
  <c r="R169" i="14"/>
  <c r="AC169" i="14"/>
  <c r="T197" i="14"/>
  <c r="R197" i="14"/>
  <c r="AC197" i="14"/>
  <c r="R75" i="14"/>
  <c r="T75" i="14"/>
  <c r="AC75" i="14"/>
  <c r="AC98" i="14"/>
  <c r="R98" i="14"/>
  <c r="T98" i="14"/>
  <c r="T166" i="14"/>
  <c r="AC166" i="14"/>
  <c r="R166" i="14"/>
  <c r="T31" i="14"/>
  <c r="R31" i="14"/>
  <c r="AC31" i="14"/>
  <c r="AC126" i="14"/>
  <c r="T126" i="14"/>
  <c r="R126" i="14"/>
  <c r="AC60" i="14"/>
  <c r="R60" i="14"/>
  <c r="T60" i="14"/>
  <c r="T151" i="14"/>
  <c r="R151" i="14"/>
  <c r="AC151" i="14"/>
  <c r="AC82" i="6"/>
  <c r="T82" i="6"/>
  <c r="V82" i="6" s="1"/>
  <c r="R82" i="6"/>
  <c r="AC100" i="6"/>
  <c r="T100" i="6"/>
  <c r="V100" i="6" s="1"/>
  <c r="R100" i="6"/>
  <c r="AC43" i="6"/>
  <c r="R43" i="6"/>
  <c r="T43" i="6"/>
  <c r="V43" i="6" s="1"/>
  <c r="R1119" i="1"/>
  <c r="T1119" i="1" s="1"/>
  <c r="V1119" i="1"/>
  <c r="X1119" i="1" s="1"/>
  <c r="V205" i="14"/>
  <c r="AE205" i="14"/>
  <c r="V42" i="14"/>
  <c r="AE42" i="14"/>
  <c r="R107" i="14"/>
  <c r="T107" i="14"/>
  <c r="AC107" i="14"/>
  <c r="T125" i="14"/>
  <c r="R125" i="14"/>
  <c r="AC125" i="14"/>
  <c r="T152" i="14"/>
  <c r="AC152" i="14"/>
  <c r="R152" i="14"/>
  <c r="AC80" i="14"/>
  <c r="R80" i="14"/>
  <c r="T80" i="14"/>
  <c r="T118" i="14"/>
  <c r="AC118" i="14"/>
  <c r="R118" i="14"/>
  <c r="T62" i="14"/>
  <c r="R62" i="14"/>
  <c r="AC62" i="14"/>
  <c r="T61" i="14"/>
  <c r="AC61" i="14"/>
  <c r="R61" i="14"/>
  <c r="AC177" i="14"/>
  <c r="R177" i="14"/>
  <c r="T177" i="14"/>
  <c r="T192" i="14"/>
  <c r="R192" i="14"/>
  <c r="AC192" i="14"/>
  <c r="AC111" i="14"/>
  <c r="T111" i="14"/>
  <c r="R111" i="14"/>
  <c r="R148" i="14"/>
  <c r="AC148" i="14"/>
  <c r="T148" i="14"/>
  <c r="T122" i="14"/>
  <c r="AC122" i="14"/>
  <c r="R122" i="14"/>
  <c r="R103" i="14"/>
  <c r="T103" i="14"/>
  <c r="AC103" i="14"/>
  <c r="R178" i="14"/>
  <c r="AC178" i="14"/>
  <c r="T178" i="14"/>
  <c r="T68" i="14"/>
  <c r="AC68" i="14"/>
  <c r="R68" i="14"/>
  <c r="AC140" i="14"/>
  <c r="R140" i="14"/>
  <c r="T140" i="14"/>
  <c r="R28" i="6"/>
  <c r="AC28" i="6"/>
  <c r="T28" i="6"/>
  <c r="V28" i="6" s="1"/>
  <c r="T53" i="6"/>
  <c r="V53" i="6" s="1"/>
  <c r="R53" i="6"/>
  <c r="AC53" i="6"/>
  <c r="T78" i="6"/>
  <c r="V78" i="6" s="1"/>
  <c r="AC78" i="6"/>
  <c r="R78" i="6"/>
  <c r="O195" i="11"/>
  <c r="Q195" i="11" s="1"/>
  <c r="AH195" i="11"/>
  <c r="R1175" i="1"/>
  <c r="T1175" i="1" s="1"/>
  <c r="V1114" i="1"/>
  <c r="R1114" i="1"/>
  <c r="T1114" i="1" s="1"/>
  <c r="V69" i="14"/>
  <c r="AE69" i="14"/>
  <c r="R130" i="14"/>
  <c r="T130" i="14"/>
  <c r="AC130" i="14"/>
  <c r="R67" i="14"/>
  <c r="T67" i="14"/>
  <c r="AC67" i="14"/>
  <c r="R158" i="14"/>
  <c r="T158" i="14"/>
  <c r="AC158" i="14"/>
  <c r="R102" i="14"/>
  <c r="T102" i="14"/>
  <c r="AC102" i="14"/>
  <c r="T176" i="14"/>
  <c r="R176" i="14"/>
  <c r="AC176" i="14"/>
  <c r="T86" i="14"/>
  <c r="R86" i="14"/>
  <c r="AC86" i="14"/>
  <c r="R88" i="14"/>
  <c r="AC88" i="14"/>
  <c r="T88" i="14"/>
  <c r="AC180" i="14"/>
  <c r="R180" i="14"/>
  <c r="T180" i="14"/>
  <c r="T129" i="14"/>
  <c r="AC129" i="14"/>
  <c r="R129" i="14"/>
  <c r="R127" i="14"/>
  <c r="AC127" i="14"/>
  <c r="T127" i="14"/>
  <c r="AC160" i="14"/>
  <c r="R160" i="14"/>
  <c r="T160" i="14"/>
  <c r="R162" i="14"/>
  <c r="AC162" i="14"/>
  <c r="T162" i="14"/>
  <c r="R149" i="14"/>
  <c r="AC149" i="14"/>
  <c r="T149" i="14"/>
  <c r="R142" i="14"/>
  <c r="T142" i="14"/>
  <c r="AC142" i="14"/>
  <c r="AC120" i="14"/>
  <c r="T120" i="14"/>
  <c r="R120" i="14"/>
  <c r="T123" i="14"/>
  <c r="AC123" i="14"/>
  <c r="R123" i="14"/>
  <c r="R75" i="6"/>
  <c r="AC75" i="6"/>
  <c r="T75" i="6"/>
  <c r="V75" i="6" s="1"/>
  <c r="R115" i="6"/>
  <c r="T115" i="6"/>
  <c r="V115" i="6" s="1"/>
  <c r="AC115" i="6"/>
  <c r="AC24" i="6"/>
  <c r="R24" i="6"/>
  <c r="T24" i="6"/>
  <c r="V24" i="6" s="1"/>
  <c r="O147" i="11"/>
  <c r="Q147" i="11" s="1"/>
  <c r="AH147" i="11"/>
  <c r="O175" i="9"/>
  <c r="O160" i="9"/>
  <c r="O171" i="9"/>
  <c r="O141" i="9"/>
  <c r="O164" i="9"/>
  <c r="O157" i="9"/>
  <c r="O107" i="9"/>
  <c r="O122" i="9"/>
  <c r="O137" i="9"/>
  <c r="O70" i="9"/>
  <c r="O39" i="9"/>
  <c r="O224" i="9"/>
  <c r="O21" i="9"/>
  <c r="O167" i="9"/>
  <c r="O174" i="9"/>
  <c r="O192" i="9"/>
  <c r="O97" i="9"/>
  <c r="O87" i="9"/>
  <c r="O146" i="9"/>
  <c r="O48" i="9"/>
  <c r="O90" i="9"/>
  <c r="O142" i="9"/>
  <c r="O218" i="9"/>
  <c r="O49" i="9"/>
  <c r="O145" i="9"/>
  <c r="O173" i="9"/>
  <c r="O31" i="9"/>
  <c r="O149" i="9"/>
  <c r="O223" i="9"/>
  <c r="O138" i="9"/>
  <c r="O147" i="9"/>
  <c r="O233" i="9"/>
  <c r="O187" i="9"/>
  <c r="O229" i="9"/>
  <c r="O156" i="9"/>
  <c r="O121" i="9"/>
  <c r="O184" i="9"/>
  <c r="O106" i="9"/>
  <c r="O235" i="9"/>
  <c r="O73" i="9"/>
  <c r="O61" i="9"/>
  <c r="O29" i="9"/>
  <c r="O75" i="9"/>
  <c r="O232" i="9"/>
  <c r="O154" i="9"/>
  <c r="O46" i="9"/>
  <c r="O78" i="9"/>
  <c r="O126" i="9"/>
  <c r="O114" i="9"/>
  <c r="O226" i="9"/>
  <c r="O58" i="9"/>
  <c r="O211" i="9"/>
  <c r="O37" i="9"/>
  <c r="O222" i="9"/>
  <c r="O98" i="9"/>
  <c r="O101" i="9"/>
  <c r="O119" i="9"/>
  <c r="O169" i="9"/>
  <c r="O206" i="9"/>
  <c r="O33" i="9"/>
  <c r="O196" i="9"/>
  <c r="O93" i="9"/>
  <c r="O204" i="9"/>
  <c r="O60" i="9"/>
  <c r="O199" i="9"/>
  <c r="O109" i="9"/>
  <c r="O230" i="9"/>
  <c r="O176" i="9"/>
  <c r="O212" i="9"/>
  <c r="O168" i="9"/>
  <c r="O139" i="9"/>
  <c r="O135" i="9"/>
  <c r="O108" i="9"/>
  <c r="O83" i="9"/>
  <c r="O79" i="9"/>
  <c r="O221" i="9"/>
  <c r="O144" i="9"/>
  <c r="O143" i="9"/>
  <c r="O92" i="9"/>
  <c r="O55" i="9"/>
  <c r="O159" i="9"/>
  <c r="O42" i="9"/>
  <c r="O183" i="9"/>
  <c r="O25" i="9"/>
  <c r="O213" i="9"/>
  <c r="O69" i="9"/>
  <c r="O124" i="9"/>
  <c r="O228" i="9"/>
  <c r="O24" i="9"/>
  <c r="O178" i="9"/>
  <c r="O63" i="9"/>
  <c r="O194" i="9"/>
  <c r="O215" i="9"/>
  <c r="O23" i="9"/>
  <c r="O128" i="9"/>
  <c r="O186" i="9"/>
  <c r="O35" i="9"/>
  <c r="O136" i="9"/>
  <c r="O198" i="9"/>
  <c r="O80" i="9"/>
  <c r="O227" i="9"/>
  <c r="O220" i="9"/>
  <c r="O89" i="9"/>
  <c r="O36" i="9"/>
  <c r="O57" i="9"/>
  <c r="O151" i="9"/>
  <c r="O27" i="9"/>
  <c r="O65" i="9"/>
  <c r="O76" i="9"/>
  <c r="O155" i="9"/>
  <c r="O56" i="9"/>
  <c r="O26" i="9"/>
  <c r="O81" i="9"/>
  <c r="O59" i="9"/>
  <c r="O197" i="9"/>
  <c r="O32" i="9"/>
  <c r="O53" i="9"/>
  <c r="O152" i="9"/>
  <c r="O202" i="9"/>
  <c r="O148" i="9"/>
  <c r="O195" i="9"/>
  <c r="O120" i="9"/>
  <c r="O190" i="9"/>
  <c r="O129" i="9"/>
  <c r="O99" i="9"/>
  <c r="O51" i="9"/>
  <c r="O62" i="9"/>
  <c r="O165" i="9"/>
  <c r="O64" i="9"/>
  <c r="O134" i="9"/>
  <c r="O216" i="9"/>
  <c r="O74" i="9"/>
  <c r="O85" i="9"/>
  <c r="O179" i="9"/>
  <c r="O86" i="9"/>
  <c r="O40" i="9"/>
  <c r="O170" i="9"/>
  <c r="O130" i="9"/>
  <c r="O210" i="9"/>
  <c r="O217" i="9"/>
  <c r="O52" i="9"/>
  <c r="O180" i="9"/>
  <c r="O150" i="9"/>
  <c r="O131" i="9"/>
  <c r="O95" i="9"/>
  <c r="O162" i="9"/>
  <c r="O94" i="9"/>
  <c r="O115" i="9"/>
  <c r="O67" i="9"/>
  <c r="O71" i="9"/>
  <c r="O231" i="9"/>
  <c r="O123" i="9"/>
  <c r="O38" i="9"/>
  <c r="O96" i="9"/>
  <c r="O44" i="9"/>
  <c r="O50" i="9"/>
  <c r="O100" i="9"/>
  <c r="O207" i="9"/>
  <c r="O91" i="9"/>
  <c r="O132" i="9"/>
  <c r="O111" i="9"/>
  <c r="O191" i="9"/>
  <c r="O236" i="9"/>
  <c r="O153" i="9"/>
  <c r="O72" i="9"/>
  <c r="O161" i="9"/>
  <c r="O103" i="9"/>
  <c r="O110" i="9"/>
  <c r="O28" i="9"/>
  <c r="O127" i="9"/>
  <c r="O117" i="9"/>
  <c r="O104" i="9"/>
  <c r="O158" i="9"/>
  <c r="O193" i="9"/>
  <c r="O189" i="9"/>
  <c r="O205" i="9"/>
  <c r="O105" i="9"/>
  <c r="O112" i="9"/>
  <c r="O234" i="9"/>
  <c r="O209" i="9"/>
  <c r="O113" i="9"/>
  <c r="O118" i="9"/>
  <c r="O125" i="9"/>
  <c r="O34" i="9"/>
  <c r="O82" i="9"/>
  <c r="O43" i="9"/>
  <c r="O133" i="9"/>
  <c r="O200" i="9"/>
  <c r="O22" i="9"/>
  <c r="O45" i="9"/>
  <c r="O172" i="9"/>
  <c r="O177" i="9"/>
  <c r="O203" i="9"/>
  <c r="O68" i="9"/>
  <c r="O185" i="9"/>
  <c r="O84" i="9"/>
  <c r="O166" i="9"/>
  <c r="O54" i="9"/>
  <c r="O102" i="9"/>
  <c r="O225" i="9"/>
  <c r="O201" i="9"/>
  <c r="O214" i="9"/>
  <c r="O208" i="9"/>
  <c r="O88" i="9"/>
  <c r="O66" i="9"/>
  <c r="O41" i="9"/>
  <c r="O47" i="9"/>
  <c r="O163" i="9"/>
  <c r="O116" i="9"/>
  <c r="O140" i="9"/>
  <c r="O77" i="9"/>
  <c r="O188" i="9"/>
  <c r="O219" i="9"/>
  <c r="O181" i="9"/>
  <c r="O30" i="9"/>
  <c r="O182" i="9"/>
  <c r="V1169" i="1"/>
  <c r="X1169" i="1" s="1"/>
  <c r="R1169" i="1"/>
  <c r="T1169" i="1" s="1"/>
  <c r="R1172" i="1"/>
  <c r="T1172" i="1" s="1"/>
  <c r="V1172" i="1"/>
  <c r="X1172" i="1" s="1"/>
  <c r="R153" i="14"/>
  <c r="T153" i="14"/>
  <c r="AC153" i="14"/>
  <c r="R94" i="14"/>
  <c r="T94" i="14"/>
  <c r="AC94" i="14"/>
  <c r="AC58" i="14"/>
  <c r="T58" i="14"/>
  <c r="R58" i="14"/>
  <c r="AC135" i="14"/>
  <c r="R135" i="14"/>
  <c r="T135" i="14"/>
  <c r="R134" i="14"/>
  <c r="T134" i="14"/>
  <c r="AC134" i="14"/>
  <c r="AC51" i="14"/>
  <c r="T51" i="14"/>
  <c r="R51" i="14"/>
  <c r="R96" i="14"/>
  <c r="T96" i="14"/>
  <c r="AC96" i="14"/>
  <c r="T188" i="14"/>
  <c r="AC188" i="14"/>
  <c r="R188" i="14"/>
  <c r="R37" i="14"/>
  <c r="T37" i="14"/>
  <c r="AC37" i="14"/>
  <c r="R141" i="14"/>
  <c r="AC141" i="14"/>
  <c r="T141" i="14"/>
  <c r="R190" i="14"/>
  <c r="AC190" i="14"/>
  <c r="T190" i="14"/>
  <c r="AC50" i="14"/>
  <c r="T50" i="14"/>
  <c r="R50" i="14"/>
  <c r="R167" i="14"/>
  <c r="T167" i="14"/>
  <c r="AC167" i="14"/>
  <c r="T187" i="14"/>
  <c r="R187" i="14"/>
  <c r="AC187" i="14"/>
  <c r="T95" i="14"/>
  <c r="R95" i="14"/>
  <c r="AC95" i="14"/>
  <c r="T191" i="14"/>
  <c r="R191" i="14"/>
  <c r="AC191" i="14"/>
  <c r="T104" i="6"/>
  <c r="V104" i="6" s="1"/>
  <c r="AC104" i="6"/>
  <c r="R104" i="6"/>
  <c r="R55" i="6"/>
  <c r="AC55" i="6"/>
  <c r="T55" i="6"/>
  <c r="V55" i="6" s="1"/>
  <c r="O85" i="11"/>
  <c r="Q85" i="11" s="1"/>
  <c r="AH85" i="11"/>
  <c r="R104" i="5"/>
  <c r="T104" i="5"/>
  <c r="V104" i="5" s="1"/>
  <c r="V56" i="14"/>
  <c r="AE56" i="14"/>
  <c r="T170" i="14"/>
  <c r="R170" i="14"/>
  <c r="AC170" i="14"/>
  <c r="T156" i="14"/>
  <c r="R156" i="14"/>
  <c r="AC156" i="14"/>
  <c r="R82" i="14"/>
  <c r="AC82" i="14"/>
  <c r="T82" i="14"/>
  <c r="R155" i="14"/>
  <c r="T155" i="14"/>
  <c r="AC155" i="14"/>
  <c r="R171" i="14"/>
  <c r="T171" i="14"/>
  <c r="AC171" i="14"/>
  <c r="R71" i="14"/>
  <c r="T71" i="14"/>
  <c r="AC71" i="14"/>
  <c r="R104" i="14"/>
  <c r="AC104" i="14"/>
  <c r="T104" i="14"/>
  <c r="R196" i="14"/>
  <c r="T196" i="14"/>
  <c r="AC196" i="14"/>
  <c r="T38" i="14"/>
  <c r="R38" i="14"/>
  <c r="AC38" i="14"/>
  <c r="AC164" i="14"/>
  <c r="T164" i="14"/>
  <c r="R164" i="14"/>
  <c r="T198" i="14"/>
  <c r="R198" i="14"/>
  <c r="AC198" i="14"/>
  <c r="R74" i="14"/>
  <c r="T74" i="14"/>
  <c r="AC74" i="14"/>
  <c r="T65" i="14"/>
  <c r="AC65" i="14"/>
  <c r="R65" i="14"/>
  <c r="T195" i="14"/>
  <c r="AC195" i="14"/>
  <c r="R195" i="14"/>
  <c r="AC115" i="14"/>
  <c r="R115" i="14"/>
  <c r="T115" i="14"/>
  <c r="T136" i="14"/>
  <c r="R136" i="14"/>
  <c r="AC136" i="14"/>
  <c r="V168" i="14"/>
  <c r="AE168" i="14"/>
  <c r="T56" i="6"/>
  <c r="V56" i="6" s="1"/>
  <c r="AC56" i="6"/>
  <c r="R56" i="6"/>
  <c r="R39" i="6"/>
  <c r="AC39" i="6"/>
  <c r="T39" i="6"/>
  <c r="V39" i="6" s="1"/>
  <c r="O143" i="11"/>
  <c r="Q143" i="11" s="1"/>
  <c r="AH143" i="11"/>
  <c r="P189" i="9"/>
  <c r="P203" i="9"/>
  <c r="P105" i="9"/>
  <c r="P184" i="9"/>
  <c r="P98" i="9"/>
  <c r="P102" i="9"/>
  <c r="P146" i="9"/>
  <c r="P170" i="9"/>
  <c r="P44" i="9"/>
  <c r="P87" i="9"/>
  <c r="P218" i="9"/>
  <c r="P225" i="9"/>
  <c r="P139" i="9"/>
  <c r="P204" i="9"/>
  <c r="P52" i="9"/>
  <c r="P187" i="9"/>
  <c r="P159" i="9"/>
  <c r="P123" i="9"/>
  <c r="P104" i="9"/>
  <c r="P163" i="9"/>
  <c r="P121" i="9"/>
  <c r="P70" i="9"/>
  <c r="P64" i="9"/>
  <c r="P72" i="9"/>
  <c r="P209" i="9"/>
  <c r="P176" i="9"/>
  <c r="P171" i="9"/>
  <c r="P210" i="9"/>
  <c r="P195" i="9"/>
  <c r="P66" i="9"/>
  <c r="P95" i="9"/>
  <c r="P107" i="9"/>
  <c r="P199" i="9"/>
  <c r="P134" i="9"/>
  <c r="P93" i="9"/>
  <c r="P91" i="9"/>
  <c r="P96" i="9"/>
  <c r="P65" i="9"/>
  <c r="P215" i="9"/>
  <c r="P142" i="9"/>
  <c r="P214" i="9"/>
  <c r="P25" i="9"/>
  <c r="P220" i="9"/>
  <c r="P173" i="9"/>
  <c r="P136" i="9"/>
  <c r="P207" i="9"/>
  <c r="P30" i="9"/>
  <c r="P76" i="9"/>
  <c r="P83" i="9"/>
  <c r="P131" i="9"/>
  <c r="P196" i="9"/>
  <c r="P194" i="9"/>
  <c r="P54" i="9"/>
  <c r="P29" i="9"/>
  <c r="P229" i="9"/>
  <c r="P165" i="9"/>
  <c r="P132" i="9"/>
  <c r="P130" i="9"/>
  <c r="P125" i="9"/>
  <c r="P235" i="9"/>
  <c r="P48" i="9"/>
  <c r="P46" i="9"/>
  <c r="P35" i="9"/>
  <c r="P133" i="9"/>
  <c r="P111" i="9"/>
  <c r="P174" i="9"/>
  <c r="P143" i="9"/>
  <c r="P164" i="9"/>
  <c r="P120" i="9"/>
  <c r="P145" i="9"/>
  <c r="P81" i="9"/>
  <c r="P205" i="9"/>
  <c r="P39" i="9"/>
  <c r="P103" i="9"/>
  <c r="P69" i="9"/>
  <c r="P22" i="9"/>
  <c r="P156" i="9"/>
  <c r="P150" i="9"/>
  <c r="P160" i="9"/>
  <c r="P85" i="9"/>
  <c r="P147" i="9"/>
  <c r="P62" i="9"/>
  <c r="P58" i="9"/>
  <c r="P221" i="9"/>
  <c r="P41" i="9"/>
  <c r="P45" i="9"/>
  <c r="P181" i="9"/>
  <c r="P185" i="9"/>
  <c r="P149" i="9"/>
  <c r="P200" i="9"/>
  <c r="P108" i="9"/>
  <c r="P23" i="9"/>
  <c r="P180" i="9"/>
  <c r="P27" i="9"/>
  <c r="P38" i="9"/>
  <c r="P230" i="9"/>
  <c r="P144" i="9"/>
  <c r="P216" i="9"/>
  <c r="P152" i="9"/>
  <c r="P124" i="9"/>
  <c r="P79" i="9"/>
  <c r="P154" i="9"/>
  <c r="P169" i="9"/>
  <c r="P231" i="9"/>
  <c r="P157" i="9"/>
  <c r="P217" i="9"/>
  <c r="P178" i="9"/>
  <c r="P151" i="9"/>
  <c r="P135" i="9"/>
  <c r="P31" i="9"/>
  <c r="P118" i="9"/>
  <c r="P82" i="9"/>
  <c r="P26" i="9"/>
  <c r="P40" i="9"/>
  <c r="P126" i="9"/>
  <c r="P47" i="9"/>
  <c r="P138" i="9"/>
  <c r="P226" i="9"/>
  <c r="P186" i="9"/>
  <c r="P213" i="9"/>
  <c r="P117" i="9"/>
  <c r="P191" i="9"/>
  <c r="P88" i="9"/>
  <c r="P219" i="9"/>
  <c r="P49" i="9"/>
  <c r="P206" i="9"/>
  <c r="P166" i="9"/>
  <c r="P236" i="9"/>
  <c r="P36" i="9"/>
  <c r="P175" i="9"/>
  <c r="P110" i="9"/>
  <c r="P42" i="9"/>
  <c r="P227" i="9"/>
  <c r="P68" i="9"/>
  <c r="P208" i="9"/>
  <c r="P198" i="9"/>
  <c r="P127" i="9"/>
  <c r="P183" i="9"/>
  <c r="P99" i="9"/>
  <c r="P56" i="9"/>
  <c r="P80" i="9"/>
  <c r="P179" i="9"/>
  <c r="P89" i="9"/>
  <c r="P202" i="9"/>
  <c r="P223" i="9"/>
  <c r="P193" i="9"/>
  <c r="P112" i="9"/>
  <c r="P167" i="9"/>
  <c r="P153" i="9"/>
  <c r="P140" i="9"/>
  <c r="P86" i="9"/>
  <c r="P114" i="9"/>
  <c r="P71" i="9"/>
  <c r="P32" i="9"/>
  <c r="P129" i="9"/>
  <c r="P74" i="9"/>
  <c r="P100" i="9"/>
  <c r="P148" i="9"/>
  <c r="P51" i="9"/>
  <c r="P155" i="9"/>
  <c r="P234" i="9"/>
  <c r="P61" i="9"/>
  <c r="P201" i="9"/>
  <c r="P177" i="9"/>
  <c r="P34" i="9"/>
  <c r="P21" i="9"/>
  <c r="P168" i="9"/>
  <c r="P78" i="9"/>
  <c r="P37" i="9"/>
  <c r="P73" i="9"/>
  <c r="P192" i="9"/>
  <c r="P92" i="9"/>
  <c r="P43" i="9"/>
  <c r="P172" i="9"/>
  <c r="P109" i="9"/>
  <c r="P106" i="9"/>
  <c r="P24" i="9"/>
  <c r="P33" i="9"/>
  <c r="P161" i="9"/>
  <c r="P115" i="9"/>
  <c r="P232" i="9"/>
  <c r="P182" i="9"/>
  <c r="P119" i="9"/>
  <c r="P77" i="9"/>
  <c r="P90" i="9"/>
  <c r="P211" i="9"/>
  <c r="P137" i="9"/>
  <c r="P60" i="9"/>
  <c r="P53" i="9"/>
  <c r="P50" i="9"/>
  <c r="P212" i="9"/>
  <c r="P128" i="9"/>
  <c r="P63" i="9"/>
  <c r="P116" i="9"/>
  <c r="P190" i="9"/>
  <c r="P113" i="9"/>
  <c r="P162" i="9"/>
  <c r="P94" i="9"/>
  <c r="P84" i="9"/>
  <c r="P224" i="9"/>
  <c r="P28" i="9"/>
  <c r="P122" i="9"/>
  <c r="P188" i="9"/>
  <c r="P57" i="9"/>
  <c r="P233" i="9"/>
  <c r="P222" i="9"/>
  <c r="P75" i="9"/>
  <c r="P101" i="9"/>
  <c r="P97" i="9"/>
  <c r="P59" i="9"/>
  <c r="P141" i="9"/>
  <c r="P158" i="9"/>
  <c r="P55" i="9"/>
  <c r="P228" i="9"/>
  <c r="P197" i="9"/>
  <c r="P67" i="9"/>
  <c r="T201" i="5"/>
  <c r="V201" i="5" s="1"/>
  <c r="R201" i="5"/>
  <c r="R1118" i="1"/>
  <c r="T1118" i="1" s="1"/>
  <c r="V1118" i="1"/>
  <c r="R1165" i="1"/>
  <c r="T1165" i="1" s="1"/>
  <c r="J34" i="4"/>
  <c r="AC26" i="14"/>
  <c r="T26" i="14"/>
  <c r="R26" i="14"/>
  <c r="T159" i="14"/>
  <c r="R159" i="14"/>
  <c r="AC159" i="14"/>
  <c r="T193" i="14"/>
  <c r="AC193" i="14"/>
  <c r="R193" i="14"/>
  <c r="AC22" i="14"/>
  <c r="T22" i="14"/>
  <c r="R22" i="14"/>
  <c r="R132" i="14"/>
  <c r="T132" i="14"/>
  <c r="AC132" i="14"/>
  <c r="AC113" i="14"/>
  <c r="T113" i="14"/>
  <c r="R113" i="14"/>
  <c r="AC99" i="14"/>
  <c r="R99" i="14"/>
  <c r="T99" i="14"/>
  <c r="R128" i="14"/>
  <c r="AC128" i="14"/>
  <c r="T128" i="14"/>
  <c r="R172" i="14"/>
  <c r="AC172" i="14"/>
  <c r="T172" i="14"/>
  <c r="AC66" i="14"/>
  <c r="R66" i="14"/>
  <c r="T66" i="14"/>
  <c r="T209" i="14"/>
  <c r="R209" i="14"/>
  <c r="AC209" i="14"/>
  <c r="R206" i="14"/>
  <c r="AC206" i="14"/>
  <c r="T206" i="14"/>
  <c r="AC46" i="14"/>
  <c r="T46" i="14"/>
  <c r="R46" i="14"/>
  <c r="R92" i="14"/>
  <c r="T92" i="14"/>
  <c r="AC92" i="14"/>
  <c r="R203" i="14"/>
  <c r="AC203" i="14"/>
  <c r="T203" i="14"/>
  <c r="R24" i="14"/>
  <c r="T24" i="14"/>
  <c r="AC24" i="14"/>
  <c r="T202" i="14"/>
  <c r="AC202" i="14"/>
  <c r="R202" i="14"/>
  <c r="AC79" i="6"/>
  <c r="T79" i="6"/>
  <c r="V79" i="6" s="1"/>
  <c r="R79" i="6"/>
  <c r="T50" i="6"/>
  <c r="V50" i="6" s="1"/>
  <c r="AC50" i="6"/>
  <c r="R50" i="6"/>
  <c r="O196" i="11"/>
  <c r="Q196" i="11" s="1"/>
  <c r="AH196" i="11"/>
  <c r="Q105" i="9"/>
  <c r="Q93" i="9"/>
  <c r="Q167" i="9"/>
  <c r="Q199" i="9"/>
  <c r="Q176" i="9"/>
  <c r="Q113" i="9"/>
  <c r="Q202" i="9"/>
  <c r="Q110" i="9"/>
  <c r="Q62" i="9"/>
  <c r="Q89" i="9"/>
  <c r="Q43" i="9"/>
  <c r="Q182" i="9"/>
  <c r="Q212" i="9"/>
  <c r="Q217" i="9"/>
  <c r="Q22" i="9"/>
  <c r="Q45" i="9"/>
  <c r="Q153" i="9"/>
  <c r="Q101" i="9"/>
  <c r="Q39" i="9"/>
  <c r="Q36" i="9"/>
  <c r="Q68" i="9"/>
  <c r="Q179" i="9"/>
  <c r="Q135" i="9"/>
  <c r="Q50" i="9"/>
  <c r="Q61" i="9"/>
  <c r="Q136" i="9"/>
  <c r="Q181" i="9"/>
  <c r="Q141" i="9"/>
  <c r="Q33" i="9"/>
  <c r="Q152" i="9"/>
  <c r="Q201" i="9"/>
  <c r="Q177" i="9"/>
  <c r="Q151" i="9"/>
  <c r="Q150" i="9"/>
  <c r="Q104" i="9"/>
  <c r="Q178" i="9"/>
  <c r="Q146" i="9"/>
  <c r="Q231" i="9"/>
  <c r="Q41" i="9"/>
  <c r="Q65" i="9"/>
  <c r="Q210" i="9"/>
  <c r="Q163" i="9"/>
  <c r="Q138" i="9"/>
  <c r="Q90" i="9"/>
  <c r="Q69" i="9"/>
  <c r="Q76" i="9"/>
  <c r="Q219" i="9"/>
  <c r="Q73" i="9"/>
  <c r="Q121" i="9"/>
  <c r="Q223" i="9"/>
  <c r="Q205" i="9"/>
  <c r="Q66" i="9"/>
  <c r="Q98" i="9"/>
  <c r="Q208" i="9"/>
  <c r="Q92" i="9"/>
  <c r="Q51" i="9"/>
  <c r="Q27" i="9"/>
  <c r="Q174" i="9"/>
  <c r="Q31" i="9"/>
  <c r="Q147" i="9"/>
  <c r="Q207" i="9"/>
  <c r="Q40" i="9"/>
  <c r="Q169" i="9"/>
  <c r="Q225" i="9"/>
  <c r="Q185" i="9"/>
  <c r="Q87" i="9"/>
  <c r="Q103" i="9"/>
  <c r="Q96" i="9"/>
  <c r="Q145" i="9"/>
  <c r="Q81" i="9"/>
  <c r="Q230" i="9"/>
  <c r="Q47" i="9"/>
  <c r="Q218" i="9"/>
  <c r="Q95" i="9"/>
  <c r="Q183" i="9"/>
  <c r="Q119" i="9"/>
  <c r="Q190" i="9"/>
  <c r="Q194" i="9"/>
  <c r="Q226" i="9"/>
  <c r="Q166" i="9"/>
  <c r="Q117" i="9"/>
  <c r="Q34" i="9"/>
  <c r="Q53" i="9"/>
  <c r="Q114" i="9"/>
  <c r="Q79" i="9"/>
  <c r="Q200" i="9"/>
  <c r="Q107" i="9"/>
  <c r="Q203" i="9"/>
  <c r="Q58" i="9"/>
  <c r="Q100" i="9"/>
  <c r="Q211" i="9"/>
  <c r="Q108" i="9"/>
  <c r="Q106" i="9"/>
  <c r="Q189" i="9"/>
  <c r="Q74" i="9"/>
  <c r="Q180" i="9"/>
  <c r="Q94" i="9"/>
  <c r="Q48" i="9"/>
  <c r="Q186" i="9"/>
  <c r="Q214" i="9"/>
  <c r="Q184" i="9"/>
  <c r="Q28" i="9"/>
  <c r="Q102" i="9"/>
  <c r="Q209" i="9"/>
  <c r="Q118" i="9"/>
  <c r="Q235" i="9"/>
  <c r="Q192" i="9"/>
  <c r="Q137" i="9"/>
  <c r="Q42" i="9"/>
  <c r="Q213" i="9"/>
  <c r="Q59" i="9"/>
  <c r="Q126" i="9"/>
  <c r="Q196" i="9"/>
  <c r="Q116" i="9"/>
  <c r="Q26" i="9"/>
  <c r="Q109" i="9"/>
  <c r="Q173" i="9"/>
  <c r="Q88" i="9"/>
  <c r="Q131" i="9"/>
  <c r="Q172" i="9"/>
  <c r="Q52" i="9"/>
  <c r="Q155" i="9"/>
  <c r="Q91" i="9"/>
  <c r="Q158" i="9"/>
  <c r="Q29" i="9"/>
  <c r="Q159" i="9"/>
  <c r="Q55" i="9"/>
  <c r="Q132" i="9"/>
  <c r="Q122" i="9"/>
  <c r="Q129" i="9"/>
  <c r="Q193" i="9"/>
  <c r="Q160" i="9"/>
  <c r="Q198" i="9"/>
  <c r="Q222" i="9"/>
  <c r="Q123" i="9"/>
  <c r="Q56" i="9"/>
  <c r="Q220" i="9"/>
  <c r="Q111" i="9"/>
  <c r="Q57" i="9"/>
  <c r="Q148" i="9"/>
  <c r="Q130" i="9"/>
  <c r="Q157" i="9"/>
  <c r="Q85" i="9"/>
  <c r="Q44" i="9"/>
  <c r="Q229" i="9"/>
  <c r="Q234" i="9"/>
  <c r="Q224" i="9"/>
  <c r="Q195" i="9"/>
  <c r="Q60" i="9"/>
  <c r="Q72" i="9"/>
  <c r="Q197" i="9"/>
  <c r="Q64" i="9"/>
  <c r="Q84" i="9"/>
  <c r="Q77" i="9"/>
  <c r="Q134" i="9"/>
  <c r="Q232" i="9"/>
  <c r="Q143" i="9"/>
  <c r="Q175" i="9"/>
  <c r="Q70" i="9"/>
  <c r="Q35" i="9"/>
  <c r="Q125" i="9"/>
  <c r="Q30" i="9"/>
  <c r="Q24" i="9"/>
  <c r="Q216" i="9"/>
  <c r="Q154" i="9"/>
  <c r="Q162" i="9"/>
  <c r="Q78" i="9"/>
  <c r="Q191" i="9"/>
  <c r="Q168" i="9"/>
  <c r="Q188" i="9"/>
  <c r="Q161" i="9"/>
  <c r="Q75" i="9"/>
  <c r="Q80" i="9"/>
  <c r="Q23" i="9"/>
  <c r="Q49" i="9"/>
  <c r="Q228" i="9"/>
  <c r="Q38" i="9"/>
  <c r="Q128" i="9"/>
  <c r="Q97" i="9"/>
  <c r="Q63" i="9"/>
  <c r="Q164" i="9"/>
  <c r="Q37" i="9"/>
  <c r="Q156" i="9"/>
  <c r="Q67" i="9"/>
  <c r="Q25" i="9"/>
  <c r="Q112" i="9"/>
  <c r="Q204" i="9"/>
  <c r="Q83" i="9"/>
  <c r="Q120" i="9"/>
  <c r="Q139" i="9"/>
  <c r="Q233" i="9"/>
  <c r="Q227" i="9"/>
  <c r="Q54" i="9"/>
  <c r="Q142" i="9"/>
  <c r="Q236" i="9"/>
  <c r="Q206" i="9"/>
  <c r="Q82" i="9"/>
  <c r="Q99" i="9"/>
  <c r="Q115" i="9"/>
  <c r="Q133" i="9"/>
  <c r="Q170" i="9"/>
  <c r="Q187" i="9"/>
  <c r="Q124" i="9"/>
  <c r="Q127" i="9"/>
  <c r="Q46" i="9"/>
  <c r="Q71" i="9"/>
  <c r="Q21" i="9"/>
  <c r="Q221" i="9"/>
  <c r="Q32" i="9"/>
  <c r="Q149" i="9"/>
  <c r="Q144" i="9"/>
  <c r="Q171" i="9"/>
  <c r="Q215" i="9"/>
  <c r="Q165" i="9"/>
  <c r="Q86" i="9"/>
  <c r="Q140" i="9"/>
  <c r="R1171" i="1"/>
  <c r="T1171" i="1" s="1"/>
  <c r="V1171" i="1"/>
  <c r="X1171" i="1" s="1"/>
  <c r="R1123" i="1"/>
  <c r="T1123" i="1" s="1"/>
  <c r="V124" i="14"/>
  <c r="AE124" i="14"/>
  <c r="V119" i="14"/>
  <c r="AE119" i="14"/>
  <c r="R161" i="14"/>
  <c r="T161" i="14"/>
  <c r="AC161" i="14"/>
  <c r="R32" i="14"/>
  <c r="T32" i="14"/>
  <c r="AC32" i="14"/>
  <c r="T201" i="14"/>
  <c r="AC201" i="14"/>
  <c r="R201" i="14"/>
  <c r="AC27" i="14"/>
  <c r="T27" i="14"/>
  <c r="R27" i="14"/>
  <c r="R165" i="14"/>
  <c r="AC165" i="14"/>
  <c r="T165" i="14"/>
  <c r="R55" i="14"/>
  <c r="AC55" i="14"/>
  <c r="T55" i="14"/>
  <c r="R133" i="14"/>
  <c r="T133" i="14"/>
  <c r="AC133" i="14"/>
  <c r="AC90" i="14"/>
  <c r="T90" i="14"/>
  <c r="R90" i="14"/>
  <c r="T181" i="14"/>
  <c r="R181" i="14"/>
  <c r="AC181" i="14"/>
  <c r="T137" i="14"/>
  <c r="AC137" i="14"/>
  <c r="R137" i="14"/>
  <c r="R36" i="14"/>
  <c r="T36" i="14"/>
  <c r="AC36" i="14"/>
  <c r="AC183" i="14"/>
  <c r="R183" i="14"/>
  <c r="T183" i="14"/>
  <c r="AC143" i="14"/>
  <c r="R143" i="14"/>
  <c r="T143" i="14"/>
  <c r="T100" i="14"/>
  <c r="R100" i="14"/>
  <c r="AC100" i="14"/>
  <c r="T54" i="14"/>
  <c r="R54" i="14"/>
  <c r="AC54" i="14"/>
  <c r="T114" i="14"/>
  <c r="R114" i="14"/>
  <c r="AC114" i="14"/>
  <c r="R179" i="14"/>
  <c r="T179" i="14"/>
  <c r="AC179" i="14"/>
  <c r="R21" i="6"/>
  <c r="AC21" i="6"/>
  <c r="T21" i="6"/>
  <c r="V21" i="6" s="1"/>
  <c r="T89" i="6"/>
  <c r="V89" i="6" s="1"/>
  <c r="AC89" i="6"/>
  <c r="R89" i="6"/>
  <c r="R207" i="14"/>
  <c r="T207" i="14"/>
  <c r="AC207" i="14"/>
  <c r="T72" i="14"/>
  <c r="R72" i="14"/>
  <c r="AC72" i="14"/>
  <c r="R146" i="14"/>
  <c r="T146" i="14"/>
  <c r="AC146" i="14"/>
  <c r="T35" i="14"/>
  <c r="AC35" i="14"/>
  <c r="R35" i="14"/>
  <c r="R185" i="14"/>
  <c r="AC185" i="14"/>
  <c r="T185" i="14"/>
  <c r="T45" i="14"/>
  <c r="R45" i="14"/>
  <c r="AC45" i="14"/>
  <c r="AC157" i="14"/>
  <c r="R157" i="14"/>
  <c r="T157" i="14"/>
  <c r="R110" i="14"/>
  <c r="T110" i="14"/>
  <c r="AC110" i="14"/>
  <c r="T189" i="14"/>
  <c r="R189" i="14"/>
  <c r="AC189" i="14"/>
  <c r="T43" i="14"/>
  <c r="AC43" i="14"/>
  <c r="R43" i="14"/>
  <c r="R76" i="14"/>
  <c r="AC76" i="14"/>
  <c r="T76" i="14"/>
  <c r="AC199" i="14"/>
  <c r="R199" i="14"/>
  <c r="T199" i="14"/>
  <c r="AC23" i="14"/>
  <c r="T23" i="14"/>
  <c r="R23" i="14"/>
  <c r="AC108" i="14"/>
  <c r="T108" i="14"/>
  <c r="R108" i="14"/>
  <c r="R78" i="14"/>
  <c r="AC78" i="14"/>
  <c r="T78" i="14"/>
  <c r="R131" i="14"/>
  <c r="AC131" i="14"/>
  <c r="T131" i="14"/>
  <c r="T109" i="14"/>
  <c r="R109" i="14"/>
  <c r="AC109" i="14"/>
  <c r="V139" i="14"/>
  <c r="AE139" i="14"/>
  <c r="R60" i="6"/>
  <c r="T60" i="6"/>
  <c r="V60" i="6" s="1"/>
  <c r="AC60" i="6"/>
  <c r="R91" i="6"/>
  <c r="T91" i="6"/>
  <c r="V91" i="6" s="1"/>
  <c r="AC91" i="6"/>
  <c r="V39" i="14"/>
  <c r="AE39" i="14"/>
  <c r="C12" i="1"/>
  <c r="H18" i="4"/>
  <c r="G18" i="4"/>
  <c r="Q18" i="9"/>
  <c r="C11" i="1"/>
  <c r="J18" i="4"/>
  <c r="O18" i="9"/>
  <c r="P18" i="9"/>
  <c r="V1063" i="1" l="1"/>
  <c r="R1084" i="1"/>
  <c r="T1084" i="1" s="1"/>
  <c r="X1048" i="1"/>
  <c r="R1073" i="1"/>
  <c r="T1073" i="1" s="1"/>
  <c r="I1063" i="1"/>
  <c r="R1153" i="1"/>
  <c r="T1153" i="1" s="1"/>
  <c r="X1079" i="1"/>
  <c r="R1056" i="1"/>
  <c r="T1056" i="1" s="1"/>
  <c r="I1051" i="1"/>
  <c r="V1073" i="1"/>
  <c r="X1073" i="1" s="1"/>
  <c r="R1032" i="1"/>
  <c r="T1032" i="1" s="1"/>
  <c r="V1040" i="1"/>
  <c r="X1040" i="1" s="1"/>
  <c r="X61" i="1"/>
  <c r="R870" i="1"/>
  <c r="T870" i="1" s="1"/>
  <c r="R651" i="1"/>
  <c r="T651" i="1" s="1"/>
  <c r="R676" i="1"/>
  <c r="T676" i="1" s="1"/>
  <c r="R244" i="1"/>
  <c r="T244" i="1" s="1"/>
  <c r="V83" i="1"/>
  <c r="X83" i="1" s="1"/>
  <c r="J83" i="1"/>
  <c r="K1016" i="1"/>
  <c r="X425" i="1"/>
  <c r="R1027" i="1"/>
  <c r="T1027" i="1" s="1"/>
  <c r="V1084" i="1"/>
  <c r="X1084" i="1" s="1"/>
  <c r="X1089" i="1"/>
  <c r="X1104" i="1"/>
  <c r="R1105" i="1"/>
  <c r="T1105" i="1" s="1"/>
  <c r="R1121" i="1"/>
  <c r="T1121" i="1" s="1"/>
  <c r="V1016" i="1"/>
  <c r="X1016" i="1" s="1"/>
  <c r="X1114" i="1"/>
  <c r="R1037" i="1"/>
  <c r="T1037" i="1" s="1"/>
  <c r="V1125" i="1"/>
  <c r="X1125" i="1" s="1"/>
  <c r="V1027" i="1"/>
  <c r="X1027" i="1" s="1"/>
  <c r="V1121" i="1"/>
  <c r="X1121" i="1" s="1"/>
  <c r="X1149" i="1"/>
  <c r="V1053" i="1"/>
  <c r="X1053" i="1" s="1"/>
  <c r="K1105" i="1"/>
  <c r="X1136" i="1"/>
  <c r="R147" i="1"/>
  <c r="T147" i="1" s="1"/>
  <c r="R474" i="1"/>
  <c r="T474" i="1" s="1"/>
  <c r="R749" i="1"/>
  <c r="T749" i="1" s="1"/>
  <c r="R378" i="1"/>
  <c r="T378" i="1" s="1"/>
  <c r="R221" i="1"/>
  <c r="T221" i="1" s="1"/>
  <c r="R190" i="1"/>
  <c r="T190" i="1" s="1"/>
  <c r="R1040" i="1"/>
  <c r="T1040" i="1" s="1"/>
  <c r="V1153" i="1"/>
  <c r="X1163" i="1"/>
  <c r="R1162" i="1"/>
  <c r="T1162" i="1" s="1"/>
  <c r="R1069" i="1"/>
  <c r="T1069" i="1" s="1"/>
  <c r="K1125" i="1"/>
  <c r="X1019" i="1"/>
  <c r="V1037" i="1"/>
  <c r="X1052" i="1"/>
  <c r="V72" i="1"/>
  <c r="X72" i="1" s="1"/>
  <c r="V1165" i="1"/>
  <c r="X1165" i="1" s="1"/>
  <c r="V1162" i="1"/>
  <c r="X1162" i="1" s="1"/>
  <c r="X1115" i="1"/>
  <c r="X1047" i="1"/>
  <c r="R938" i="1"/>
  <c r="T938" i="1" s="1"/>
  <c r="R957" i="1"/>
  <c r="T957" i="1" s="1"/>
  <c r="X1044" i="1"/>
  <c r="R456" i="1"/>
  <c r="T456" i="1" s="1"/>
  <c r="R758" i="1"/>
  <c r="T758" i="1" s="1"/>
  <c r="R481" i="1"/>
  <c r="T481" i="1" s="1"/>
  <c r="R566" i="1"/>
  <c r="T566" i="1" s="1"/>
  <c r="R790" i="1"/>
  <c r="T790" i="1" s="1"/>
  <c r="R72" i="1"/>
  <c r="T72" i="1" s="1"/>
  <c r="R215" i="1"/>
  <c r="T215" i="1" s="1"/>
  <c r="R336" i="1"/>
  <c r="T336" i="1" s="1"/>
  <c r="R406" i="1"/>
  <c r="T406" i="1" s="1"/>
  <c r="R290" i="1"/>
  <c r="T290" i="1" s="1"/>
  <c r="R666" i="1"/>
  <c r="T666" i="1" s="1"/>
  <c r="R962" i="1"/>
  <c r="T962" i="1" s="1"/>
  <c r="R276" i="1"/>
  <c r="T276" i="1" s="1"/>
  <c r="R396" i="1"/>
  <c r="T396" i="1" s="1"/>
  <c r="R133" i="1"/>
  <c r="T133" i="1" s="1"/>
  <c r="V962" i="1"/>
  <c r="X962" i="1" s="1"/>
  <c r="R875" i="1"/>
  <c r="T875" i="1" s="1"/>
  <c r="R901" i="1"/>
  <c r="T901" i="1" s="1"/>
  <c r="R654" i="1"/>
  <c r="T654" i="1" s="1"/>
  <c r="X1032" i="1"/>
  <c r="R943" i="1"/>
  <c r="T943" i="1" s="1"/>
  <c r="R197" i="1"/>
  <c r="T197" i="1" s="1"/>
  <c r="X1083" i="1"/>
  <c r="R1120" i="1"/>
  <c r="T1120" i="1" s="1"/>
  <c r="K1149" i="1"/>
  <c r="R243" i="1"/>
  <c r="T243" i="1" s="1"/>
  <c r="X1037" i="1"/>
  <c r="R556" i="1"/>
  <c r="T556" i="1" s="1"/>
  <c r="V933" i="1"/>
  <c r="X933" i="1" s="1"/>
  <c r="R356" i="1"/>
  <c r="T356" i="1" s="1"/>
  <c r="X1118" i="1"/>
  <c r="V1120" i="1"/>
  <c r="X1120" i="1" s="1"/>
  <c r="X1067" i="1"/>
  <c r="X1095" i="1"/>
  <c r="V1132" i="1"/>
  <c r="X1132" i="1" s="1"/>
  <c r="R1020" i="1"/>
  <c r="T1020" i="1" s="1"/>
  <c r="R837" i="1"/>
  <c r="T837" i="1" s="1"/>
  <c r="K1132" i="1"/>
  <c r="V1020" i="1"/>
  <c r="X1020" i="1" s="1"/>
  <c r="R128" i="1"/>
  <c r="T128" i="1" s="1"/>
  <c r="R157" i="1"/>
  <c r="T157" i="1" s="1"/>
  <c r="R251" i="1"/>
  <c r="T251" i="1" s="1"/>
  <c r="F6" i="8"/>
  <c r="F8" i="8" s="1"/>
  <c r="AI564" i="8"/>
  <c r="AH564" i="8" s="1"/>
  <c r="AJ564" i="8"/>
  <c r="AK564" i="8"/>
  <c r="O1178" i="1"/>
  <c r="V663" i="1"/>
  <c r="X663" i="1" s="1"/>
  <c r="AE112" i="14"/>
  <c r="AE184" i="14"/>
  <c r="V53" i="14"/>
  <c r="V154" i="14"/>
  <c r="V1112" i="1"/>
  <c r="X1112" i="1" s="1"/>
  <c r="R608" i="1"/>
  <c r="T608" i="1" s="1"/>
  <c r="R663" i="1"/>
  <c r="T663" i="1" s="1"/>
  <c r="V1069" i="1"/>
  <c r="X1069" i="1" s="1"/>
  <c r="K1112" i="1"/>
  <c r="R137" i="1"/>
  <c r="T137" i="1" s="1"/>
  <c r="K1126" i="1"/>
  <c r="K663" i="1"/>
  <c r="R1033" i="1"/>
  <c r="T1033" i="1" s="1"/>
  <c r="V1091" i="1"/>
  <c r="X1091" i="1" s="1"/>
  <c r="X1153" i="1"/>
  <c r="K1110" i="1"/>
  <c r="R402" i="1"/>
  <c r="T402" i="1" s="1"/>
  <c r="R167" i="1"/>
  <c r="T167" i="1" s="1"/>
  <c r="R409" i="1"/>
  <c r="T409" i="1" s="1"/>
  <c r="R882" i="1"/>
  <c r="T882" i="1" s="1"/>
  <c r="R37" i="1"/>
  <c r="R149" i="1"/>
  <c r="T149" i="1" s="1"/>
  <c r="R1041" i="1"/>
  <c r="T1041" i="1" s="1"/>
  <c r="V1126" i="1"/>
  <c r="X1126" i="1" s="1"/>
  <c r="X1012" i="1"/>
  <c r="V1031" i="1"/>
  <c r="X1031" i="1" s="1"/>
  <c r="V912" i="1"/>
  <c r="X912" i="1" s="1"/>
  <c r="R1091" i="1"/>
  <c r="T1091" i="1" s="1"/>
  <c r="R1095" i="1"/>
  <c r="T1095" i="1" s="1"/>
  <c r="I1053" i="1"/>
  <c r="V1164" i="1"/>
  <c r="X1164" i="1" s="1"/>
  <c r="V1175" i="1"/>
  <c r="X1175" i="1" s="1"/>
  <c r="R1122" i="1"/>
  <c r="T1122" i="1" s="1"/>
  <c r="V1041" i="1"/>
  <c r="X1041" i="1" s="1"/>
  <c r="X1063" i="1"/>
  <c r="R884" i="1"/>
  <c r="T884" i="1" s="1"/>
  <c r="R1046" i="1"/>
  <c r="T1046" i="1" s="1"/>
  <c r="R762" i="1"/>
  <c r="T762" i="1" s="1"/>
  <c r="R912" i="1"/>
  <c r="T912" i="1" s="1"/>
  <c r="R1080" i="1"/>
  <c r="T1080" i="1" s="1"/>
  <c r="R1072" i="1"/>
  <c r="T1072" i="1" s="1"/>
  <c r="V1138" i="1"/>
  <c r="X1138" i="1" s="1"/>
  <c r="V762" i="1"/>
  <c r="X762" i="1" s="1"/>
  <c r="R539" i="1"/>
  <c r="T539" i="1" s="1"/>
  <c r="R387" i="1"/>
  <c r="T387" i="1" s="1"/>
  <c r="V1059" i="1"/>
  <c r="X1059" i="1" s="1"/>
  <c r="V1168" i="1"/>
  <c r="X1168" i="1" s="1"/>
  <c r="V1046" i="1"/>
  <c r="X1046" i="1" s="1"/>
  <c r="V1033" i="1"/>
  <c r="K1095" i="1"/>
  <c r="V1072" i="1"/>
  <c r="X1072" i="1" s="1"/>
  <c r="R1019" i="1"/>
  <c r="T1019" i="1" s="1"/>
  <c r="K1076" i="1"/>
  <c r="V1042" i="1"/>
  <c r="X1042" i="1" s="1"/>
  <c r="R553" i="1"/>
  <c r="T553" i="1" s="1"/>
  <c r="R776" i="1"/>
  <c r="T776" i="1" s="1"/>
  <c r="X1105" i="1"/>
  <c r="R372" i="1"/>
  <c r="T372" i="1" s="1"/>
  <c r="R813" i="1"/>
  <c r="T813" i="1" s="1"/>
  <c r="R844" i="1"/>
  <c r="T844" i="1" s="1"/>
  <c r="R934" i="1"/>
  <c r="T934" i="1" s="1"/>
  <c r="R695" i="1"/>
  <c r="T695" i="1" s="1"/>
  <c r="R267" i="1"/>
  <c r="T267" i="1" s="1"/>
  <c r="R785" i="1"/>
  <c r="T785" i="1" s="1"/>
  <c r="R339" i="1"/>
  <c r="T339" i="1" s="1"/>
  <c r="R770" i="1"/>
  <c r="T770" i="1" s="1"/>
  <c r="R498" i="1"/>
  <c r="T498" i="1" s="1"/>
  <c r="R930" i="1"/>
  <c r="T930" i="1" s="1"/>
  <c r="R299" i="1"/>
  <c r="T299" i="1" s="1"/>
  <c r="R403" i="1"/>
  <c r="T403" i="1" s="1"/>
  <c r="R925" i="1"/>
  <c r="T925" i="1" s="1"/>
  <c r="R899" i="1"/>
  <c r="T899" i="1" s="1"/>
  <c r="R458" i="1"/>
  <c r="T458" i="1" s="1"/>
  <c r="R375" i="1"/>
  <c r="T375" i="1" s="1"/>
  <c r="R855" i="1"/>
  <c r="T855" i="1" s="1"/>
  <c r="R780" i="1"/>
  <c r="T780" i="1" s="1"/>
  <c r="R670" i="1"/>
  <c r="T670" i="1" s="1"/>
  <c r="R888" i="1"/>
  <c r="T888" i="1" s="1"/>
  <c r="R911" i="1"/>
  <c r="T911" i="1" s="1"/>
  <c r="R685" i="1"/>
  <c r="T685" i="1" s="1"/>
  <c r="R908" i="1"/>
  <c r="T908" i="1" s="1"/>
  <c r="R405" i="1"/>
  <c r="T405" i="1" s="1"/>
  <c r="R294" i="1"/>
  <c r="T294" i="1" s="1"/>
  <c r="R586" i="1"/>
  <c r="T586" i="1" s="1"/>
  <c r="R444" i="1"/>
  <c r="T444" i="1" s="1"/>
  <c r="R227" i="1"/>
  <c r="T227" i="1" s="1"/>
  <c r="R479" i="1"/>
  <c r="T479" i="1" s="1"/>
  <c r="R445" i="1"/>
  <c r="T445" i="1" s="1"/>
  <c r="R56" i="1"/>
  <c r="R698" i="1"/>
  <c r="T698" i="1" s="1"/>
  <c r="R364" i="1"/>
  <c r="T364" i="1" s="1"/>
  <c r="R1138" i="1"/>
  <c r="T1138" i="1" s="1"/>
  <c r="V1139" i="1"/>
  <c r="X1139" i="1" s="1"/>
  <c r="R839" i="1"/>
  <c r="T839" i="1" s="1"/>
  <c r="R265" i="1"/>
  <c r="T265" i="1" s="1"/>
  <c r="R113" i="1"/>
  <c r="T113" i="1" s="1"/>
  <c r="R316" i="1"/>
  <c r="T316" i="1" s="1"/>
  <c r="R408" i="1"/>
  <c r="T408" i="1" s="1"/>
  <c r="R926" i="1"/>
  <c r="T926" i="1" s="1"/>
  <c r="M5" i="4"/>
  <c r="M3" i="4"/>
  <c r="AE101" i="14"/>
  <c r="AE208" i="14"/>
  <c r="M4" i="4"/>
  <c r="M1" i="4"/>
  <c r="M2" i="4"/>
  <c r="AE57" i="14"/>
  <c r="V57" i="14"/>
  <c r="V173" i="14"/>
  <c r="AE173" i="14"/>
  <c r="AE93" i="14"/>
  <c r="V93" i="14"/>
  <c r="V77" i="14"/>
  <c r="AE77" i="14"/>
  <c r="V194" i="14"/>
  <c r="AE194" i="14"/>
  <c r="V70" i="14"/>
  <c r="AE70" i="14"/>
  <c r="V186" i="14"/>
  <c r="AE186" i="14"/>
  <c r="V63" i="14"/>
  <c r="AE63" i="14"/>
  <c r="AE175" i="14"/>
  <c r="V175" i="14"/>
  <c r="V28" i="14"/>
  <c r="AE28" i="14"/>
  <c r="V49" i="14"/>
  <c r="AE49" i="14"/>
  <c r="V106" i="14"/>
  <c r="AE106" i="14"/>
  <c r="AE41" i="14"/>
  <c r="V41" i="14"/>
  <c r="V47" i="14"/>
  <c r="AE47" i="14"/>
  <c r="V85" i="14"/>
  <c r="AE85" i="14"/>
  <c r="V40" i="14"/>
  <c r="AE40" i="14"/>
  <c r="V150" i="14"/>
  <c r="AE150" i="14"/>
  <c r="V33" i="14"/>
  <c r="AE33" i="14"/>
  <c r="V200" i="14"/>
  <c r="AE200" i="14"/>
  <c r="V73" i="14"/>
  <c r="AE73" i="14"/>
  <c r="V64" i="14"/>
  <c r="AE64" i="14"/>
  <c r="V91" i="14"/>
  <c r="AE91" i="14"/>
  <c r="V138" i="14"/>
  <c r="AE138" i="14"/>
  <c r="AE25" i="14"/>
  <c r="V25" i="14"/>
  <c r="V105" i="14"/>
  <c r="AE105" i="14"/>
  <c r="V97" i="14"/>
  <c r="AE97" i="14"/>
  <c r="V81" i="14"/>
  <c r="AE81" i="14"/>
  <c r="AE48" i="14"/>
  <c r="V48" i="14"/>
  <c r="V121" i="14"/>
  <c r="AE121" i="14"/>
  <c r="V44" i="14"/>
  <c r="AE44" i="14"/>
  <c r="AE84" i="14"/>
  <c r="V84" i="14"/>
  <c r="AE145" i="14"/>
  <c r="V145" i="14"/>
  <c r="V182" i="14"/>
  <c r="AE182" i="14"/>
  <c r="V21" i="14"/>
  <c r="AE21" i="14"/>
  <c r="V144" i="14"/>
  <c r="AE144" i="14"/>
  <c r="V52" i="14"/>
  <c r="AE52" i="14"/>
  <c r="AE83" i="14"/>
  <c r="V83" i="14"/>
  <c r="V34" i="14"/>
  <c r="AE34" i="14"/>
  <c r="V89" i="14"/>
  <c r="AE89" i="14"/>
  <c r="AE29" i="14"/>
  <c r="V29" i="14"/>
  <c r="V17" i="7"/>
  <c r="E14" i="8"/>
  <c r="E14" i="7"/>
  <c r="V1005" i="1"/>
  <c r="R1117" i="1"/>
  <c r="T1117" i="1" s="1"/>
  <c r="R555" i="1"/>
  <c r="T555" i="1" s="1"/>
  <c r="V1078" i="1"/>
  <c r="X1078" i="1" s="1"/>
  <c r="R522" i="1"/>
  <c r="T522" i="1" s="1"/>
  <c r="R496" i="1"/>
  <c r="T496" i="1" s="1"/>
  <c r="R67" i="1"/>
  <c r="T67" i="1" s="1"/>
  <c r="R726" i="1"/>
  <c r="T726" i="1" s="1"/>
  <c r="R850" i="1"/>
  <c r="T850" i="1" s="1"/>
  <c r="R198" i="1"/>
  <c r="T198" i="1" s="1"/>
  <c r="R536" i="1"/>
  <c r="T536" i="1" s="1"/>
  <c r="R690" i="1"/>
  <c r="T690" i="1" s="1"/>
  <c r="R459" i="1"/>
  <c r="T459" i="1" s="1"/>
  <c r="R323" i="1"/>
  <c r="T323" i="1" s="1"/>
  <c r="R697" i="1"/>
  <c r="T697" i="1" s="1"/>
  <c r="R201" i="1"/>
  <c r="T201" i="1" s="1"/>
  <c r="R256" i="1"/>
  <c r="T256" i="1" s="1"/>
  <c r="R295" i="1"/>
  <c r="T295" i="1" s="1"/>
  <c r="R878" i="1"/>
  <c r="T878" i="1" s="1"/>
  <c r="R53" i="1"/>
  <c r="R379" i="1"/>
  <c r="T379" i="1" s="1"/>
  <c r="R360" i="1"/>
  <c r="T360" i="1" s="1"/>
  <c r="J295" i="1"/>
  <c r="V295" i="1"/>
  <c r="X295" i="1" s="1"/>
  <c r="R773" i="1"/>
  <c r="T773" i="1" s="1"/>
  <c r="R1013" i="1"/>
  <c r="T1013" i="1" s="1"/>
  <c r="R768" i="1"/>
  <c r="T768" i="1" s="1"/>
  <c r="J67" i="1"/>
  <c r="V67" i="1"/>
  <c r="X67" i="1" s="1"/>
  <c r="K536" i="1"/>
  <c r="V536" i="1"/>
  <c r="X536" i="1" s="1"/>
  <c r="K539" i="1"/>
  <c r="V539" i="1"/>
  <c r="X539" i="1" s="1"/>
  <c r="R50" i="1"/>
  <c r="R433" i="1"/>
  <c r="T433" i="1" s="1"/>
  <c r="R154" i="1"/>
  <c r="T154" i="1" s="1"/>
  <c r="K934" i="1"/>
  <c r="V934" i="1"/>
  <c r="X934" i="1" s="1"/>
  <c r="R195" i="1"/>
  <c r="T195" i="1" s="1"/>
  <c r="R691" i="1"/>
  <c r="T691" i="1" s="1"/>
  <c r="R788" i="1"/>
  <c r="T788" i="1" s="1"/>
  <c r="V1160" i="1"/>
  <c r="X1160" i="1" s="1"/>
  <c r="R767" i="1"/>
  <c r="T767" i="1" s="1"/>
  <c r="R754" i="1"/>
  <c r="T754" i="1" s="1"/>
  <c r="K1117" i="1"/>
  <c r="R293" i="1"/>
  <c r="T293" i="1" s="1"/>
  <c r="R950" i="1"/>
  <c r="T950" i="1" s="1"/>
  <c r="R366" i="1"/>
  <c r="T366" i="1" s="1"/>
  <c r="V586" i="1"/>
  <c r="X586" i="1" s="1"/>
  <c r="R384" i="1"/>
  <c r="T384" i="1" s="1"/>
  <c r="K113" i="1"/>
  <c r="V113" i="1"/>
  <c r="X113" i="1" s="1"/>
  <c r="R214" i="1"/>
  <c r="T214" i="1" s="1"/>
  <c r="R574" i="1"/>
  <c r="T574" i="1" s="1"/>
  <c r="R146" i="1"/>
  <c r="T146" i="1" s="1"/>
  <c r="R341" i="1"/>
  <c r="T341" i="1" s="1"/>
  <c r="R827" i="1"/>
  <c r="T827" i="1" s="1"/>
  <c r="R397" i="1"/>
  <c r="T397" i="1" s="1"/>
  <c r="R258" i="1"/>
  <c r="T258" i="1" s="1"/>
  <c r="R857" i="1"/>
  <c r="T857" i="1" s="1"/>
  <c r="R593" i="1"/>
  <c r="T593" i="1" s="1"/>
  <c r="R435" i="1"/>
  <c r="T435" i="1" s="1"/>
  <c r="R155" i="1"/>
  <c r="T155" i="1" s="1"/>
  <c r="V1080" i="1"/>
  <c r="X1080" i="1" s="1"/>
  <c r="R1057" i="1"/>
  <c r="T1057" i="1" s="1"/>
  <c r="V905" i="1"/>
  <c r="X905" i="1" s="1"/>
  <c r="R905" i="1"/>
  <c r="T905" i="1" s="1"/>
  <c r="V1170" i="1"/>
  <c r="X1170" i="1" s="1"/>
  <c r="R1163" i="1"/>
  <c r="T1163" i="1" s="1"/>
  <c r="R520" i="1"/>
  <c r="T520" i="1" s="1"/>
  <c r="R816" i="1"/>
  <c r="T816" i="1" s="1"/>
  <c r="R1067" i="1"/>
  <c r="T1067" i="1" s="1"/>
  <c r="V1057" i="1"/>
  <c r="X1057" i="1" s="1"/>
  <c r="R567" i="1"/>
  <c r="T567" i="1" s="1"/>
  <c r="R755" i="1"/>
  <c r="T755" i="1" s="1"/>
  <c r="K925" i="1"/>
  <c r="V925" i="1"/>
  <c r="X925" i="1" s="1"/>
  <c r="R203" i="1"/>
  <c r="T203" i="1" s="1"/>
  <c r="R1170" i="1"/>
  <c r="T1170" i="1" s="1"/>
  <c r="E4" i="9"/>
  <c r="R954" i="1"/>
  <c r="T954" i="1" s="1"/>
  <c r="R948" i="1"/>
  <c r="T948" i="1" s="1"/>
  <c r="R1139" i="1"/>
  <c r="T1139" i="1" s="1"/>
  <c r="R927" i="1"/>
  <c r="T927" i="1" s="1"/>
  <c r="R1042" i="1"/>
  <c r="T1042" i="1" s="1"/>
  <c r="R861" i="1"/>
  <c r="T861" i="1" s="1"/>
  <c r="R910" i="1"/>
  <c r="T910" i="1" s="1"/>
  <c r="R859" i="1"/>
  <c r="T859" i="1" s="1"/>
  <c r="R526" i="1"/>
  <c r="T526" i="1" s="1"/>
  <c r="R40" i="1"/>
  <c r="R415" i="1"/>
  <c r="T415" i="1" s="1"/>
  <c r="R212" i="1"/>
  <c r="T212" i="1" s="1"/>
  <c r="R27" i="1"/>
  <c r="K755" i="1"/>
  <c r="V755" i="1"/>
  <c r="X755" i="1" s="1"/>
  <c r="R254" i="1"/>
  <c r="T254" i="1" s="1"/>
  <c r="R180" i="1"/>
  <c r="T180" i="1" s="1"/>
  <c r="R255" i="1"/>
  <c r="T255" i="1" s="1"/>
  <c r="R52" i="1"/>
  <c r="R809" i="1"/>
  <c r="T809" i="1" s="1"/>
  <c r="R377" i="1"/>
  <c r="T377" i="1" s="1"/>
  <c r="V658" i="1"/>
  <c r="X658" i="1" s="1"/>
  <c r="R658" i="1"/>
  <c r="T658" i="1" s="1"/>
  <c r="R193" i="1"/>
  <c r="T193" i="1" s="1"/>
  <c r="C16" i="1"/>
  <c r="D18" i="1" s="1"/>
  <c r="O1176" i="1"/>
  <c r="O595" i="1"/>
  <c r="O967" i="1"/>
  <c r="O955" i="1"/>
  <c r="O1079" i="1"/>
  <c r="O1062" i="1"/>
  <c r="O1043" i="1"/>
  <c r="O920" i="1"/>
  <c r="O870" i="1"/>
  <c r="O891" i="1"/>
  <c r="O856" i="1"/>
  <c r="O759" i="1"/>
  <c r="O1090" i="1"/>
  <c r="O750" i="1"/>
  <c r="O814" i="1"/>
  <c r="O943" i="1"/>
  <c r="O1007" i="1"/>
  <c r="O1039" i="1"/>
  <c r="O1020" i="1"/>
  <c r="O588" i="1"/>
  <c r="O1089" i="1"/>
  <c r="O1098" i="1"/>
  <c r="O796" i="1"/>
  <c r="O1157" i="1"/>
  <c r="O916" i="1"/>
  <c r="O709" i="1"/>
  <c r="O932" i="1"/>
  <c r="O763" i="1"/>
  <c r="O851" i="1"/>
  <c r="O1140" i="1"/>
  <c r="O613" i="1"/>
  <c r="O961" i="1"/>
  <c r="O1036" i="1"/>
  <c r="O964" i="1"/>
  <c r="O616" i="1"/>
  <c r="O1075" i="1"/>
  <c r="O1016" i="1"/>
  <c r="O1081" i="1"/>
  <c r="O746" i="1"/>
  <c r="O629" i="1"/>
  <c r="O1127" i="1"/>
  <c r="O1110" i="1"/>
  <c r="O1136" i="1"/>
  <c r="O696" i="1"/>
  <c r="O978" i="1"/>
  <c r="O947" i="1"/>
  <c r="O666" i="1"/>
  <c r="O1010" i="1"/>
  <c r="O985" i="1"/>
  <c r="O632" i="1"/>
  <c r="O1175" i="1"/>
  <c r="O980" i="1"/>
  <c r="O631" i="1"/>
  <c r="O801" i="1"/>
  <c r="O941" i="1"/>
  <c r="O858" i="1"/>
  <c r="O861" i="1"/>
  <c r="O747" i="1"/>
  <c r="O989" i="1"/>
  <c r="O1125" i="1"/>
  <c r="O831" i="1"/>
  <c r="O986" i="1"/>
  <c r="O911" i="1"/>
  <c r="O1037" i="1"/>
  <c r="O682" i="1"/>
  <c r="O1126" i="1"/>
  <c r="O822" i="1"/>
  <c r="O1041" i="1"/>
  <c r="O872" i="1"/>
  <c r="O634" i="1"/>
  <c r="O651" i="1"/>
  <c r="O650" i="1"/>
  <c r="O1032" i="1"/>
  <c r="O886" i="1"/>
  <c r="O1099" i="1"/>
  <c r="O1086" i="1"/>
  <c r="O818" i="1"/>
  <c r="O857" i="1"/>
  <c r="O954" i="1"/>
  <c r="O979" i="1"/>
  <c r="O1019" i="1"/>
  <c r="O676" i="1"/>
  <c r="O849" i="1"/>
  <c r="O1123" i="1"/>
  <c r="O711" i="1"/>
  <c r="O1059" i="1"/>
  <c r="O749" i="1"/>
  <c r="O854" i="1"/>
  <c r="O825" i="1"/>
  <c r="O839" i="1"/>
  <c r="O1042" i="1"/>
  <c r="O748" i="1"/>
  <c r="O909" i="1"/>
  <c r="O998" i="1"/>
  <c r="O934" i="1"/>
  <c r="O1094" i="1"/>
  <c r="O607" i="1"/>
  <c r="O1159" i="1"/>
  <c r="O690" i="1"/>
  <c r="O728" i="1"/>
  <c r="O626" i="1"/>
  <c r="O995" i="1"/>
  <c r="O707" i="1"/>
  <c r="O1115" i="1"/>
  <c r="O919" i="1"/>
  <c r="O617" i="1"/>
  <c r="O615" i="1"/>
  <c r="O767" i="1"/>
  <c r="O1078" i="1"/>
  <c r="O949" i="1"/>
  <c r="O1054" i="1"/>
  <c r="O618" i="1"/>
  <c r="O847" i="1"/>
  <c r="O589" i="1"/>
  <c r="O1024" i="1"/>
  <c r="O1133" i="1"/>
  <c r="O953" i="1"/>
  <c r="O1095" i="1"/>
  <c r="O1106" i="1"/>
  <c r="O745" i="1"/>
  <c r="O829" i="1"/>
  <c r="O645" i="1"/>
  <c r="O720" i="1"/>
  <c r="O957" i="1"/>
  <c r="O1067" i="1"/>
  <c r="O855" i="1"/>
  <c r="O1147" i="1"/>
  <c r="O743" i="1"/>
  <c r="O807" i="1"/>
  <c r="O628" i="1"/>
  <c r="O766" i="1"/>
  <c r="O708" i="1"/>
  <c r="O777" i="1"/>
  <c r="O601" i="1"/>
  <c r="O637" i="1"/>
  <c r="O1030" i="1"/>
  <c r="O1080" i="1"/>
  <c r="O906" i="1"/>
  <c r="O901" i="1"/>
  <c r="O593" i="1"/>
  <c r="O875" i="1"/>
  <c r="O602" i="1"/>
  <c r="O603" i="1"/>
  <c r="O797" i="1"/>
  <c r="O771" i="1"/>
  <c r="O946" i="1"/>
  <c r="O630" i="1"/>
  <c r="O636" i="1"/>
  <c r="O1121" i="1"/>
  <c r="O775" i="1"/>
  <c r="O1087" i="1"/>
  <c r="O1102" i="1"/>
  <c r="O1051" i="1"/>
  <c r="O606" i="1"/>
  <c r="O1083" i="1"/>
  <c r="O958" i="1"/>
  <c r="O1169" i="1"/>
  <c r="O1002" i="1"/>
  <c r="O1152" i="1"/>
  <c r="O973" i="1"/>
  <c r="O810" i="1"/>
  <c r="O1058" i="1"/>
  <c r="O772" i="1"/>
  <c r="O774" i="1"/>
  <c r="O1057" i="1"/>
  <c r="O827" i="1"/>
  <c r="O902" i="1"/>
  <c r="O641" i="1"/>
  <c r="O731" i="1"/>
  <c r="O904" i="1"/>
  <c r="O871" i="1"/>
  <c r="O910" i="1"/>
  <c r="O939" i="1"/>
  <c r="O933" i="1"/>
  <c r="O823" i="1"/>
  <c r="O1038" i="1"/>
  <c r="O688" i="1"/>
  <c r="O1165" i="1"/>
  <c r="O1035" i="1"/>
  <c r="O1139" i="1"/>
  <c r="O760" i="1"/>
  <c r="O654" i="1"/>
  <c r="O897" i="1"/>
  <c r="O784" i="1"/>
  <c r="O852" i="1"/>
  <c r="O605" i="1"/>
  <c r="O764" i="1"/>
  <c r="O705" i="1"/>
  <c r="O971" i="1"/>
  <c r="O1116" i="1"/>
  <c r="O945" i="1"/>
  <c r="O1063" i="1"/>
  <c r="O1154" i="1"/>
  <c r="O714" i="1"/>
  <c r="O718" i="1"/>
  <c r="O962" i="1"/>
  <c r="O913" i="1"/>
  <c r="O1146" i="1"/>
  <c r="O1076" i="1"/>
  <c r="O609" i="1"/>
  <c r="O1048" i="1"/>
  <c r="O1047" i="1"/>
  <c r="O883" i="1"/>
  <c r="O1028" i="1"/>
  <c r="O836" i="1"/>
  <c r="O725" i="1"/>
  <c r="O672" i="1"/>
  <c r="O653" i="1"/>
  <c r="O925" i="1"/>
  <c r="O717" i="1"/>
  <c r="O1085" i="1"/>
  <c r="O869" i="1"/>
  <c r="O812" i="1"/>
  <c r="O1018" i="1"/>
  <c r="O940" i="1"/>
  <c r="O683" i="1"/>
  <c r="O598" i="1"/>
  <c r="O1056" i="1"/>
  <c r="O686" i="1"/>
  <c r="O984" i="1"/>
  <c r="O974" i="1"/>
  <c r="O892" i="1"/>
  <c r="O817" i="1"/>
  <c r="O1034" i="1"/>
  <c r="O877" i="1"/>
  <c r="O888" i="1"/>
  <c r="O770" i="1"/>
  <c r="O612" i="1"/>
  <c r="O656" i="1"/>
  <c r="O765" i="1"/>
  <c r="O1172" i="1"/>
  <c r="O712" i="1"/>
  <c r="O621" i="1"/>
  <c r="O1006" i="1"/>
  <c r="O828" i="1"/>
  <c r="O782" i="1"/>
  <c r="O820" i="1"/>
  <c r="O684" i="1"/>
  <c r="C15" i="1"/>
  <c r="O824" i="1"/>
  <c r="O768" i="1"/>
  <c r="O693" i="1"/>
  <c r="O779" i="1"/>
  <c r="O1135" i="1"/>
  <c r="O677" i="1"/>
  <c r="O800" i="1"/>
  <c r="O843" i="1"/>
  <c r="O866" i="1"/>
  <c r="O659" i="1"/>
  <c r="O1074" i="1"/>
  <c r="O1027" i="1"/>
  <c r="O1142" i="1"/>
  <c r="O1150" i="1"/>
  <c r="O988" i="1"/>
  <c r="O753" i="1"/>
  <c r="O786" i="1"/>
  <c r="O927" i="1"/>
  <c r="O785" i="1"/>
  <c r="O970" i="1"/>
  <c r="O668" i="1"/>
  <c r="O1164" i="1"/>
  <c r="O734" i="1"/>
  <c r="O787" i="1"/>
  <c r="O669" i="1"/>
  <c r="O938" i="1"/>
  <c r="O673" i="1"/>
  <c r="O963" i="1"/>
  <c r="O620" i="1"/>
  <c r="O903" i="1"/>
  <c r="O662" i="1"/>
  <c r="O1107" i="1"/>
  <c r="O1119" i="1"/>
  <c r="O769" i="1"/>
  <c r="O611" i="1"/>
  <c r="O880" i="1"/>
  <c r="O685" i="1"/>
  <c r="O848" i="1"/>
  <c r="O739" i="1"/>
  <c r="O704" i="1"/>
  <c r="O863" i="1"/>
  <c r="O865" i="1"/>
  <c r="O689" i="1"/>
  <c r="O1026" i="1"/>
  <c r="O907" i="1"/>
  <c r="O930" i="1"/>
  <c r="O691" i="1"/>
  <c r="O895" i="1"/>
  <c r="O864" i="1"/>
  <c r="O1071" i="1"/>
  <c r="O844" i="1"/>
  <c r="O736" i="1"/>
  <c r="O830" i="1"/>
  <c r="O1025" i="1"/>
  <c r="O832" i="1"/>
  <c r="O936" i="1"/>
  <c r="O834" i="1"/>
  <c r="O929" i="1"/>
  <c r="O1167" i="1"/>
  <c r="O808" i="1"/>
  <c r="O789" i="1"/>
  <c r="O732" i="1"/>
  <c r="O756" i="1"/>
  <c r="O741" i="1"/>
  <c r="O624" i="1"/>
  <c r="O1128" i="1"/>
  <c r="O1120" i="1"/>
  <c r="O783" i="1"/>
  <c r="O1077" i="1"/>
  <c r="O948" i="1"/>
  <c r="O921" i="1"/>
  <c r="O942" i="1"/>
  <c r="O1033" i="1"/>
  <c r="O975" i="1"/>
  <c r="O826" i="1"/>
  <c r="O721" i="1"/>
  <c r="O793" i="1"/>
  <c r="O724" i="1"/>
  <c r="O1092" i="1"/>
  <c r="O658" i="1"/>
  <c r="O898" i="1"/>
  <c r="O805" i="1"/>
  <c r="O952" i="1"/>
  <c r="O1011" i="1"/>
  <c r="O868" i="1"/>
  <c r="O1093" i="1"/>
  <c r="O1103" i="1"/>
  <c r="O1124" i="1"/>
  <c r="O1045" i="1"/>
  <c r="O1143" i="1"/>
  <c r="O640" i="1"/>
  <c r="O884" i="1"/>
  <c r="O703" i="1"/>
  <c r="O937" i="1"/>
  <c r="O695" i="1"/>
  <c r="O885" i="1"/>
  <c r="O678" i="1"/>
  <c r="O730" i="1"/>
  <c r="O815" i="1"/>
  <c r="O1117" i="1"/>
  <c r="O1072" i="1"/>
  <c r="O924" i="1"/>
  <c r="O1049" i="1"/>
  <c r="O853" i="1"/>
  <c r="O633" i="1"/>
  <c r="O758" i="1"/>
  <c r="O1173" i="1"/>
  <c r="O596" i="1"/>
  <c r="O1097" i="1"/>
  <c r="O1065" i="1"/>
  <c r="O773" i="1"/>
  <c r="O893" i="1"/>
  <c r="O956" i="1"/>
  <c r="O977" i="1"/>
  <c r="O702" i="1"/>
  <c r="O622" i="1"/>
  <c r="O1122" i="1"/>
  <c r="O999" i="1"/>
  <c r="O1170" i="1"/>
  <c r="O647" i="1"/>
  <c r="O1001" i="1"/>
  <c r="O706" i="1"/>
  <c r="O950" i="1"/>
  <c r="O923" i="1"/>
  <c r="O1091" i="1"/>
  <c r="O625" i="1"/>
  <c r="O833" i="1"/>
  <c r="O657" i="1"/>
  <c r="O680" i="1"/>
  <c r="O931" i="1"/>
  <c r="O737" i="1"/>
  <c r="O982" i="1"/>
  <c r="O1112" i="1"/>
  <c r="O887" i="1"/>
  <c r="O993" i="1"/>
  <c r="O983" i="1"/>
  <c r="O841" i="1"/>
  <c r="O846" i="1"/>
  <c r="O614" i="1"/>
  <c r="O1005" i="1"/>
  <c r="O1156" i="1"/>
  <c r="O670" i="1"/>
  <c r="O1129" i="1"/>
  <c r="O1134" i="1"/>
  <c r="O882" i="1"/>
  <c r="O679" i="1"/>
  <c r="O727" i="1"/>
  <c r="O597" i="1"/>
  <c r="O1161" i="1"/>
  <c r="O1114" i="1"/>
  <c r="O694" i="1"/>
  <c r="O754" i="1"/>
  <c r="O899" i="1"/>
  <c r="O813" i="1"/>
  <c r="O663" i="1"/>
  <c r="O762" i="1"/>
  <c r="O1050" i="1"/>
  <c r="O729" i="1"/>
  <c r="O879" i="1"/>
  <c r="O623" i="1"/>
  <c r="O778" i="1"/>
  <c r="O1088" i="1"/>
  <c r="O639" i="1"/>
  <c r="O1105" i="1"/>
  <c r="O1137" i="1"/>
  <c r="O951" i="1"/>
  <c r="O890" i="1"/>
  <c r="O587" i="1"/>
  <c r="O900" i="1"/>
  <c r="O965" i="1"/>
  <c r="O966" i="1"/>
  <c r="O840" i="1"/>
  <c r="O638" i="1"/>
  <c r="O681" i="1"/>
  <c r="O873" i="1"/>
  <c r="O996" i="1"/>
  <c r="O1000" i="1"/>
  <c r="O804" i="1"/>
  <c r="O755" i="1"/>
  <c r="O894" i="1"/>
  <c r="O1145" i="1"/>
  <c r="O1153" i="1"/>
  <c r="O1031" i="1"/>
  <c r="O667" i="1"/>
  <c r="O1064" i="1"/>
  <c r="O859" i="1"/>
  <c r="O850" i="1"/>
  <c r="O674" i="1"/>
  <c r="O1040" i="1"/>
  <c r="O726" i="1"/>
  <c r="O1168" i="1"/>
  <c r="O599" i="1"/>
  <c r="O1130" i="1"/>
  <c r="O1060" i="1"/>
  <c r="O1009" i="1"/>
  <c r="O643" i="1"/>
  <c r="O795" i="1"/>
  <c r="O715" i="1"/>
  <c r="O713" i="1"/>
  <c r="O922" i="1"/>
  <c r="O671" i="1"/>
  <c r="O905" i="1"/>
  <c r="O751" i="1"/>
  <c r="O867" i="1"/>
  <c r="O1177" i="1"/>
  <c r="O652" i="1"/>
  <c r="O1017" i="1"/>
  <c r="O816" i="1"/>
  <c r="O592" i="1"/>
  <c r="O642" i="1"/>
  <c r="O881" i="1"/>
  <c r="O889" i="1"/>
  <c r="O917" i="1"/>
  <c r="O972" i="1"/>
  <c r="O723" i="1"/>
  <c r="O991" i="1"/>
  <c r="O794" i="1"/>
  <c r="O842" i="1"/>
  <c r="O604" i="1"/>
  <c r="O661" i="1"/>
  <c r="O928" i="1"/>
  <c r="O806" i="1"/>
  <c r="O740" i="1"/>
  <c r="O738" i="1"/>
  <c r="O1174" i="1"/>
  <c r="O862" i="1"/>
  <c r="O1100" i="1"/>
  <c r="O757" i="1"/>
  <c r="O742" i="1"/>
  <c r="O1021" i="1"/>
  <c r="O710" i="1"/>
  <c r="O874" i="1"/>
  <c r="O655" i="1"/>
  <c r="O1052" i="1"/>
  <c r="O1012" i="1"/>
  <c r="O1015" i="1"/>
  <c r="O1061" i="1"/>
  <c r="O644" i="1"/>
  <c r="O1046" i="1"/>
  <c r="O675" i="1"/>
  <c r="O1023" i="1"/>
  <c r="O619" i="1"/>
  <c r="O803" i="1"/>
  <c r="O981" i="1"/>
  <c r="O1029" i="1"/>
  <c r="O1118" i="1"/>
  <c r="O627" i="1"/>
  <c r="O1053" i="1"/>
  <c r="O969" i="1"/>
  <c r="O780" i="1"/>
  <c r="O610" i="1"/>
  <c r="O1022" i="1"/>
  <c r="O665" i="1"/>
  <c r="O701" i="1"/>
  <c r="O590" i="1"/>
  <c r="O1068" i="1"/>
  <c r="O1158" i="1"/>
  <c r="O918" i="1"/>
  <c r="O1138" i="1"/>
  <c r="O1151" i="1"/>
  <c r="O660" i="1"/>
  <c r="O914" i="1"/>
  <c r="O838" i="1"/>
  <c r="O1008" i="1"/>
  <c r="O1148" i="1"/>
  <c r="O1166" i="1"/>
  <c r="O1101" i="1"/>
  <c r="O649" i="1"/>
  <c r="O1066" i="1"/>
  <c r="O994" i="1"/>
  <c r="O1044" i="1"/>
  <c r="O1082" i="1"/>
  <c r="O790" i="1"/>
  <c r="O594" i="1"/>
  <c r="O944" i="1"/>
  <c r="O719" i="1"/>
  <c r="O761" i="1"/>
  <c r="O591" i="1"/>
  <c r="O960" i="1"/>
  <c r="O1163" i="1"/>
  <c r="O959" i="1"/>
  <c r="O1108" i="1"/>
  <c r="O976" i="1"/>
  <c r="O781" i="1"/>
  <c r="O926" i="1"/>
  <c r="O664" i="1"/>
  <c r="O845" i="1"/>
  <c r="O935" i="1"/>
  <c r="O600" i="1"/>
  <c r="O997" i="1"/>
  <c r="O608" i="1"/>
  <c r="O1149" i="1"/>
  <c r="O722" i="1"/>
  <c r="O788" i="1"/>
  <c r="O1111" i="1"/>
  <c r="O1003" i="1"/>
  <c r="O908" i="1"/>
  <c r="O1069" i="1"/>
  <c r="O699" i="1"/>
  <c r="O1162" i="1"/>
  <c r="O1104" i="1"/>
  <c r="O878" i="1"/>
  <c r="O912" i="1"/>
  <c r="O1014" i="1"/>
  <c r="O992" i="1"/>
  <c r="O586" i="1"/>
  <c r="O798" i="1"/>
  <c r="O698" i="1"/>
  <c r="O692" i="1"/>
  <c r="O837" i="1"/>
  <c r="O819" i="1"/>
  <c r="O716" i="1"/>
  <c r="O1160" i="1"/>
  <c r="O1070" i="1"/>
  <c r="O896" i="1"/>
  <c r="O744" i="1"/>
  <c r="O646" i="1"/>
  <c r="O735" i="1"/>
  <c r="O752" i="1"/>
  <c r="O1084" i="1"/>
  <c r="O1171" i="1"/>
  <c r="O799" i="1"/>
  <c r="O1109" i="1"/>
  <c r="O860" i="1"/>
  <c r="O990" i="1"/>
  <c r="O1096" i="1"/>
  <c r="O792" i="1"/>
  <c r="O1013" i="1"/>
  <c r="O635" i="1"/>
  <c r="O791" i="1"/>
  <c r="O876" i="1"/>
  <c r="O1132" i="1"/>
  <c r="O776" i="1"/>
  <c r="O835" i="1"/>
  <c r="O1131" i="1"/>
  <c r="O1055" i="1"/>
  <c r="O700" i="1"/>
  <c r="O802" i="1"/>
  <c r="O733" i="1"/>
  <c r="O1141" i="1"/>
  <c r="O687" i="1"/>
  <c r="O1144" i="1"/>
  <c r="O915" i="1"/>
  <c r="O1155" i="1"/>
  <c r="O1113" i="1"/>
  <c r="O811" i="1"/>
  <c r="O1004" i="1"/>
  <c r="O968" i="1"/>
  <c r="O809" i="1"/>
  <c r="O821" i="1"/>
  <c r="O987" i="1"/>
  <c r="O697" i="1"/>
  <c r="O648" i="1"/>
  <c r="O1073" i="1"/>
  <c r="K1075" i="1"/>
  <c r="V1075" i="1"/>
  <c r="X1075" i="1" s="1"/>
  <c r="I1054" i="1"/>
  <c r="V1054" i="1"/>
  <c r="X1054" i="1" s="1"/>
  <c r="X1005" i="1"/>
  <c r="K1077" i="1"/>
  <c r="V1077" i="1"/>
  <c r="X1077" i="1" s="1"/>
  <c r="K1098" i="1"/>
  <c r="V1098" i="1"/>
  <c r="X1098" i="1" s="1"/>
  <c r="K1158" i="1"/>
  <c r="V1158" i="1"/>
  <c r="X1158" i="1" s="1"/>
  <c r="V841" i="1"/>
  <c r="X841" i="1" s="1"/>
  <c r="R841" i="1"/>
  <c r="T841" i="1" s="1"/>
  <c r="V1018" i="1"/>
  <c r="X1018" i="1" s="1"/>
  <c r="V1050" i="1"/>
  <c r="X1050" i="1" s="1"/>
  <c r="I1050" i="1"/>
  <c r="V1094" i="1"/>
  <c r="X1094" i="1" s="1"/>
  <c r="K1094" i="1"/>
  <c r="R937" i="1"/>
  <c r="T937" i="1" s="1"/>
  <c r="R1098" i="1"/>
  <c r="T1098" i="1" s="1"/>
  <c r="K911" i="1"/>
  <c r="V911" i="1"/>
  <c r="X911" i="1" s="1"/>
  <c r="K1082" i="1"/>
  <c r="V1082" i="1"/>
  <c r="X1082" i="1" s="1"/>
  <c r="R1006" i="1"/>
  <c r="T1006" i="1" s="1"/>
  <c r="R817" i="1"/>
  <c r="T817" i="1" s="1"/>
  <c r="R490" i="1"/>
  <c r="T490" i="1" s="1"/>
  <c r="K1090" i="1"/>
  <c r="V1090" i="1"/>
  <c r="X1090" i="1" s="1"/>
  <c r="K1146" i="1"/>
  <c r="V1146" i="1"/>
  <c r="X1146" i="1" s="1"/>
  <c r="K1070" i="1"/>
  <c r="V1070" i="1"/>
  <c r="X1070" i="1" s="1"/>
  <c r="R561" i="1"/>
  <c r="T561" i="1" s="1"/>
  <c r="R1134" i="1"/>
  <c r="T1134" i="1" s="1"/>
  <c r="R136" i="1"/>
  <c r="T136" i="1" s="1"/>
  <c r="R1050" i="1"/>
  <c r="T1050" i="1" s="1"/>
  <c r="R530" i="1"/>
  <c r="T530" i="1" s="1"/>
  <c r="V1127" i="1"/>
  <c r="X1127" i="1" s="1"/>
  <c r="K1127" i="1"/>
  <c r="K1116" i="1"/>
  <c r="V1116" i="1"/>
  <c r="X1116" i="1" s="1"/>
  <c r="V1124" i="1"/>
  <c r="X1124" i="1" s="1"/>
  <c r="R1124" i="1"/>
  <c r="T1124" i="1" s="1"/>
  <c r="R1026" i="1"/>
  <c r="T1026" i="1" s="1"/>
  <c r="R1107" i="1"/>
  <c r="T1107" i="1" s="1"/>
  <c r="K937" i="1"/>
  <c r="V937" i="1"/>
  <c r="X937" i="1" s="1"/>
  <c r="R865" i="1"/>
  <c r="T865" i="1" s="1"/>
  <c r="R559" i="1"/>
  <c r="T559" i="1" s="1"/>
  <c r="K1151" i="1"/>
  <c r="V1151" i="1"/>
  <c r="X1151" i="1" s="1"/>
  <c r="K1159" i="1"/>
  <c r="V1159" i="1"/>
  <c r="X1159" i="1" s="1"/>
  <c r="K908" i="1"/>
  <c r="V908" i="1"/>
  <c r="X908" i="1" s="1"/>
  <c r="I1035" i="1"/>
  <c r="V1035" i="1"/>
  <c r="X1035" i="1" s="1"/>
  <c r="V1008" i="1"/>
  <c r="X1008" i="1" s="1"/>
  <c r="K1134" i="1"/>
  <c r="V1134" i="1"/>
  <c r="X1134" i="1" s="1"/>
  <c r="V1093" i="1"/>
  <c r="X1093" i="1" s="1"/>
  <c r="K1093" i="1"/>
  <c r="R1082" i="1"/>
  <c r="T1082" i="1" s="1"/>
  <c r="X1150" i="1"/>
  <c r="R1131" i="1"/>
  <c r="T1131" i="1" s="1"/>
  <c r="K1113" i="1"/>
  <c r="V1113" i="1"/>
  <c r="X1113" i="1" s="1"/>
  <c r="R1161" i="1"/>
  <c r="T1161" i="1" s="1"/>
  <c r="V1174" i="1"/>
  <c r="X1174" i="1" s="1"/>
  <c r="R1093" i="1"/>
  <c r="T1093" i="1" s="1"/>
  <c r="V1026" i="1"/>
  <c r="X1026" i="1" s="1"/>
  <c r="V1107" i="1"/>
  <c r="X1107" i="1" s="1"/>
  <c r="V559" i="1"/>
  <c r="X559" i="1" s="1"/>
  <c r="K559" i="1"/>
  <c r="V1060" i="1"/>
  <c r="X1060" i="1" s="1"/>
  <c r="K1060" i="1"/>
  <c r="R641" i="1"/>
  <c r="T641" i="1" s="1"/>
  <c r="I1062" i="1"/>
  <c r="V1062" i="1"/>
  <c r="X1062" i="1" s="1"/>
  <c r="V1013" i="1"/>
  <c r="X1013" i="1" s="1"/>
  <c r="K1099" i="1"/>
  <c r="V1099" i="1"/>
  <c r="X1099" i="1" s="1"/>
  <c r="R1094" i="1"/>
  <c r="T1094" i="1" s="1"/>
  <c r="K1106" i="1"/>
  <c r="V1106" i="1"/>
  <c r="X1106" i="1" s="1"/>
  <c r="V1086" i="1"/>
  <c r="X1086" i="1" s="1"/>
  <c r="K1086" i="1"/>
  <c r="V1131" i="1"/>
  <c r="X1131" i="1" s="1"/>
  <c r="K754" i="1"/>
  <c r="V754" i="1"/>
  <c r="X754" i="1" s="1"/>
  <c r="I1000" i="1"/>
  <c r="V1161" i="1"/>
  <c r="X1161" i="1" s="1"/>
  <c r="R1155" i="1"/>
  <c r="T1155" i="1" s="1"/>
  <c r="K1166" i="1"/>
  <c r="V1166" i="1"/>
  <c r="X1166" i="1" s="1"/>
  <c r="V1058" i="1"/>
  <c r="X1058" i="1" s="1"/>
  <c r="K1058" i="1"/>
  <c r="R1058" i="1"/>
  <c r="T1058" i="1" s="1"/>
  <c r="V1097" i="1"/>
  <c r="X1097" i="1" s="1"/>
  <c r="K1097" i="1"/>
  <c r="R836" i="1"/>
  <c r="T836" i="1" s="1"/>
  <c r="K773" i="1"/>
  <c r="V773" i="1"/>
  <c r="X773" i="1" s="1"/>
  <c r="R748" i="1"/>
  <c r="T748" i="1" s="1"/>
  <c r="R492" i="1"/>
  <c r="T492" i="1" s="1"/>
  <c r="V1010" i="1"/>
  <c r="X1010" i="1" s="1"/>
  <c r="K1010" i="1"/>
  <c r="K1130" i="1"/>
  <c r="V1130" i="1"/>
  <c r="X1130" i="1" s="1"/>
  <c r="V1144" i="1"/>
  <c r="X1144" i="1" s="1"/>
  <c r="R1144" i="1"/>
  <c r="T1144" i="1" s="1"/>
  <c r="R838" i="1"/>
  <c r="T838" i="1" s="1"/>
  <c r="M861" i="1"/>
  <c r="V861" i="1"/>
  <c r="X861" i="1" s="1"/>
  <c r="R1075" i="1"/>
  <c r="T1075" i="1" s="1"/>
  <c r="R1151" i="1"/>
  <c r="T1151" i="1" s="1"/>
  <c r="X1142" i="1"/>
  <c r="X1033" i="1"/>
  <c r="R1035" i="1"/>
  <c r="T1035" i="1" s="1"/>
  <c r="I1036" i="1"/>
  <c r="V1036" i="1"/>
  <c r="X1036" i="1" s="1"/>
  <c r="V1155" i="1"/>
  <c r="X1155" i="1" s="1"/>
  <c r="K938" i="1"/>
  <c r="V938" i="1"/>
  <c r="X938" i="1" s="1"/>
  <c r="R674" i="1"/>
  <c r="T674" i="1" s="1"/>
  <c r="V1049" i="1"/>
  <c r="X1049" i="1" s="1"/>
  <c r="I1049" i="1"/>
  <c r="K1128" i="1"/>
  <c r="V1128" i="1"/>
  <c r="X1128" i="1" s="1"/>
  <c r="R1090" i="1"/>
  <c r="T1090" i="1" s="1"/>
  <c r="R1065" i="1"/>
  <c r="T1065" i="1" s="1"/>
  <c r="V1043" i="1"/>
  <c r="X1043" i="1" s="1"/>
  <c r="R834" i="1"/>
  <c r="T834" i="1" s="1"/>
  <c r="K1074" i="1"/>
  <c r="V1074" i="1"/>
  <c r="X1074" i="1" s="1"/>
  <c r="I1061" i="1"/>
  <c r="V1061" i="1"/>
  <c r="X1061" i="1" s="1"/>
  <c r="R497" i="1"/>
  <c r="T497" i="1" s="1"/>
  <c r="R896" i="1"/>
  <c r="T896" i="1" s="1"/>
  <c r="R877" i="1"/>
  <c r="T877" i="1" s="1"/>
  <c r="R494" i="1"/>
  <c r="T494" i="1" s="1"/>
  <c r="R1077" i="1"/>
  <c r="T1077" i="1" s="1"/>
  <c r="K1021" i="1"/>
  <c r="V1021" i="1"/>
  <c r="X1021" i="1" s="1"/>
  <c r="K1014" i="1"/>
  <c r="V1014" i="1"/>
  <c r="X1014" i="1" s="1"/>
  <c r="V1173" i="1"/>
  <c r="X1173" i="1" s="1"/>
  <c r="I1028" i="1"/>
  <c r="V1028" i="1"/>
  <c r="X1028" i="1" s="1"/>
  <c r="V1100" i="1"/>
  <c r="X1100" i="1" s="1"/>
  <c r="K1100" i="1"/>
  <c r="R1127" i="1"/>
  <c r="T1127" i="1" s="1"/>
  <c r="R1022" i="1"/>
  <c r="T1022" i="1" s="1"/>
  <c r="K1108" i="1"/>
  <c r="V1108" i="1"/>
  <c r="X1108" i="1" s="1"/>
  <c r="K1102" i="1"/>
  <c r="V1102" i="1"/>
  <c r="X1102" i="1" s="1"/>
  <c r="I1065" i="1"/>
  <c r="V1065" i="1"/>
  <c r="X1065" i="1" s="1"/>
  <c r="K492" i="1"/>
  <c r="V492" i="1"/>
  <c r="X492" i="1" s="1"/>
  <c r="K1143" i="1"/>
  <c r="V1143" i="1"/>
  <c r="X1143" i="1" s="1"/>
  <c r="I1068" i="1"/>
  <c r="V1068" i="1"/>
  <c r="X1068" i="1" s="1"/>
  <c r="V1145" i="1"/>
  <c r="X1145" i="1" s="1"/>
  <c r="K1145" i="1"/>
  <c r="K1085" i="1"/>
  <c r="V1085" i="1"/>
  <c r="X1085" i="1" s="1"/>
  <c r="R894" i="1"/>
  <c r="T894" i="1" s="1"/>
  <c r="K1092" i="1"/>
  <c r="V1092" i="1"/>
  <c r="X1092" i="1" s="1"/>
  <c r="R1085" i="1"/>
  <c r="T1085" i="1" s="1"/>
  <c r="K910" i="1"/>
  <c r="V910" i="1"/>
  <c r="X910" i="1" s="1"/>
  <c r="R1099" i="1"/>
  <c r="T1099" i="1" s="1"/>
  <c r="R1028" i="1"/>
  <c r="T1028" i="1" s="1"/>
  <c r="R1158" i="1"/>
  <c r="T1158" i="1" s="1"/>
  <c r="V1022" i="1"/>
  <c r="X1022" i="1" s="1"/>
  <c r="R1004" i="1"/>
  <c r="T1004" i="1" s="1"/>
  <c r="R916" i="1"/>
  <c r="T916" i="1" s="1"/>
  <c r="I1045" i="1"/>
  <c r="V1045" i="1"/>
  <c r="X1045" i="1" s="1"/>
  <c r="R1159" i="1"/>
  <c r="T1159" i="1" s="1"/>
  <c r="R1166" i="1"/>
  <c r="T1166" i="1" s="1"/>
  <c r="V1176" i="1"/>
  <c r="X1176" i="1" s="1"/>
  <c r="K1011" i="1"/>
  <c r="V1011" i="1"/>
  <c r="X1011" i="1" s="1"/>
  <c r="V1152" i="1"/>
  <c r="X1152" i="1" s="1"/>
  <c r="K1137" i="1"/>
  <c r="V1137" i="1"/>
  <c r="X1137" i="1" s="1"/>
  <c r="R1146" i="1"/>
  <c r="T1146" i="1" s="1"/>
  <c r="R1010" i="1"/>
  <c r="T1010" i="1" s="1"/>
  <c r="I1034" i="1"/>
  <c r="V1034" i="1"/>
  <c r="X1034" i="1" s="1"/>
  <c r="K1154" i="1"/>
  <c r="V1154" i="1"/>
  <c r="X1154" i="1" s="1"/>
  <c r="K1147" i="1"/>
  <c r="R1147" i="1"/>
  <c r="T1147" i="1" s="1"/>
  <c r="V1147" i="1"/>
  <c r="X1147" i="1" s="1"/>
  <c r="R1078" i="1"/>
  <c r="T1078" i="1" s="1"/>
  <c r="R525" i="1"/>
  <c r="T525" i="1" s="1"/>
  <c r="R1018" i="1"/>
  <c r="T1018" i="1" s="1"/>
  <c r="R518" i="1"/>
  <c r="T518" i="1" s="1"/>
  <c r="R135" i="1"/>
  <c r="T135" i="1" s="1"/>
  <c r="R1060" i="1"/>
  <c r="T1060" i="1" s="1"/>
  <c r="V1030" i="1"/>
  <c r="X1030" i="1" s="1"/>
  <c r="K1030" i="1"/>
  <c r="R1054" i="1"/>
  <c r="T1054" i="1" s="1"/>
  <c r="R1002" i="1"/>
  <c r="T1002" i="1" s="1"/>
  <c r="R880" i="1"/>
  <c r="T880" i="1" s="1"/>
  <c r="R524" i="1"/>
  <c r="T524" i="1" s="1"/>
  <c r="K1109" i="1"/>
  <c r="V1109" i="1"/>
  <c r="X1109" i="1" s="1"/>
  <c r="X1103" i="1"/>
  <c r="K498" i="1"/>
  <c r="V498" i="1"/>
  <c r="X498" i="1" s="1"/>
  <c r="R1100" i="1"/>
  <c r="T1100" i="1" s="1"/>
  <c r="R1000" i="1"/>
  <c r="T1000" i="1" s="1"/>
  <c r="AJ195" i="8"/>
  <c r="AI195" i="8"/>
  <c r="AH195" i="8" s="1"/>
  <c r="AK195" i="8"/>
  <c r="AI152" i="8"/>
  <c r="AJ152" i="8"/>
  <c r="AK152" i="8"/>
  <c r="AJ35" i="8"/>
  <c r="AK35" i="8"/>
  <c r="AI35" i="8"/>
  <c r="AJ422" i="8"/>
  <c r="AI422" i="8"/>
  <c r="AH422" i="8" s="1"/>
  <c r="AK422" i="8"/>
  <c r="AK273" i="8"/>
  <c r="AJ273" i="8"/>
  <c r="AI273" i="8"/>
  <c r="AE322" i="8"/>
  <c r="AB322" i="8"/>
  <c r="AK234" i="8"/>
  <c r="AI234" i="8"/>
  <c r="AJ234" i="8"/>
  <c r="AI380" i="8"/>
  <c r="AH380" i="8" s="1"/>
  <c r="AK380" i="8"/>
  <c r="AJ380" i="8"/>
  <c r="AK133" i="8"/>
  <c r="AJ133" i="8"/>
  <c r="AI133" i="8"/>
  <c r="AH133" i="8" s="1"/>
  <c r="AK391" i="8"/>
  <c r="AI391" i="8"/>
  <c r="AH391" i="8" s="1"/>
  <c r="AJ391" i="8"/>
  <c r="AI400" i="8"/>
  <c r="AH400" i="8" s="1"/>
  <c r="AJ400" i="8"/>
  <c r="AK400" i="8"/>
  <c r="AI425" i="8"/>
  <c r="AK425" i="8"/>
  <c r="AJ425" i="8"/>
  <c r="AB149" i="8"/>
  <c r="AE149" i="8"/>
  <c r="AI373" i="8"/>
  <c r="AH373" i="8" s="1"/>
  <c r="AJ373" i="8"/>
  <c r="AK373" i="8"/>
  <c r="AI178" i="8"/>
  <c r="AK178" i="8"/>
  <c r="AJ178" i="8"/>
  <c r="AI275" i="8"/>
  <c r="AH275" i="8" s="1"/>
  <c r="AK275" i="8"/>
  <c r="AJ275" i="8"/>
  <c r="AJ21" i="8"/>
  <c r="AI21" i="8"/>
  <c r="AH21" i="8" s="1"/>
  <c r="AK21" i="8"/>
  <c r="AJ181" i="8"/>
  <c r="AI181" i="8"/>
  <c r="AH181" i="8" s="1"/>
  <c r="AK181" i="8"/>
  <c r="AJ204" i="8"/>
  <c r="AK204" i="8"/>
  <c r="AI204" i="8"/>
  <c r="AK168" i="8"/>
  <c r="AJ168" i="8"/>
  <c r="AI168" i="8"/>
  <c r="AH168" i="8" s="1"/>
  <c r="AI186" i="8"/>
  <c r="AJ186" i="8"/>
  <c r="AK186" i="8"/>
  <c r="AI264" i="8"/>
  <c r="AH264" i="8" s="1"/>
  <c r="AJ264" i="8"/>
  <c r="AK264" i="8"/>
  <c r="AI289" i="8"/>
  <c r="AK289" i="8"/>
  <c r="AJ289" i="8"/>
  <c r="AK61" i="8"/>
  <c r="AJ61" i="8"/>
  <c r="AI61" i="8"/>
  <c r="AH61" i="8" s="1"/>
  <c r="AI212" i="8"/>
  <c r="AH212" i="8" s="1"/>
  <c r="AK212" i="8"/>
  <c r="AJ212" i="8"/>
  <c r="AI270" i="8"/>
  <c r="AJ270" i="8"/>
  <c r="AK270" i="8"/>
  <c r="AK309" i="8"/>
  <c r="AJ309" i="8"/>
  <c r="AI309" i="8"/>
  <c r="AI416" i="8"/>
  <c r="AH416" i="8" s="1"/>
  <c r="AJ416" i="8"/>
  <c r="AK416" i="8"/>
  <c r="AK279" i="8"/>
  <c r="AJ279" i="8"/>
  <c r="AI279" i="8"/>
  <c r="AI48" i="8"/>
  <c r="AK48" i="8"/>
  <c r="AJ48" i="8"/>
  <c r="AJ509" i="8"/>
  <c r="AK509" i="8"/>
  <c r="AI509" i="8"/>
  <c r="AH509" i="8" s="1"/>
  <c r="AI126" i="8"/>
  <c r="AH126" i="8" s="1"/>
  <c r="AJ126" i="8"/>
  <c r="AK126" i="8"/>
  <c r="AI351" i="8"/>
  <c r="AJ351" i="8"/>
  <c r="AK351" i="8"/>
  <c r="AJ388" i="8"/>
  <c r="AI388" i="8"/>
  <c r="AH388" i="8" s="1"/>
  <c r="AK388" i="8"/>
  <c r="AE198" i="8"/>
  <c r="AB198" i="8"/>
  <c r="AI504" i="8"/>
  <c r="AJ504" i="8"/>
  <c r="AK504" i="8"/>
  <c r="AE300" i="8"/>
  <c r="AB300" i="8"/>
  <c r="AK507" i="8"/>
  <c r="AI507" i="8"/>
  <c r="AJ507" i="8"/>
  <c r="AI211" i="8"/>
  <c r="AH211" i="8" s="1"/>
  <c r="AK211" i="8"/>
  <c r="AJ211" i="8"/>
  <c r="AI96" i="8"/>
  <c r="AK96" i="8"/>
  <c r="AJ96" i="8"/>
  <c r="AJ374" i="8"/>
  <c r="AK374" i="8"/>
  <c r="AI374" i="8"/>
  <c r="AH374" i="8" s="1"/>
  <c r="AI151" i="8"/>
  <c r="AH151" i="8" s="1"/>
  <c r="AJ151" i="8"/>
  <c r="AK151" i="8"/>
  <c r="AA125" i="8"/>
  <c r="AD125" i="8"/>
  <c r="AA166" i="8"/>
  <c r="AD166" i="8"/>
  <c r="AA441" i="8"/>
  <c r="AD441" i="8"/>
  <c r="AB447" i="8"/>
  <c r="AE447" i="8"/>
  <c r="AA321" i="8"/>
  <c r="AD321" i="8"/>
  <c r="AD496" i="8"/>
  <c r="AA496" i="8"/>
  <c r="AB529" i="8"/>
  <c r="AE529" i="8"/>
  <c r="AA337" i="8"/>
  <c r="AD337" i="8"/>
  <c r="AD429" i="8"/>
  <c r="AA429" i="8"/>
  <c r="AD177" i="8"/>
  <c r="AA177" i="8"/>
  <c r="AD160" i="8"/>
  <c r="AA160" i="8"/>
  <c r="AB22" i="8"/>
  <c r="AE22" i="8"/>
  <c r="AB226" i="8"/>
  <c r="AE226" i="8"/>
  <c r="AB301" i="8"/>
  <c r="AE301" i="8"/>
  <c r="AH523" i="8"/>
  <c r="AB148" i="8"/>
  <c r="AE148" i="8"/>
  <c r="AE557" i="8"/>
  <c r="AB557" i="8"/>
  <c r="AD320" i="8"/>
  <c r="AA320" i="8"/>
  <c r="AE153" i="8"/>
  <c r="AB153" i="8"/>
  <c r="AE307" i="8"/>
  <c r="AB307" i="8"/>
  <c r="AB367" i="8"/>
  <c r="AE367" i="8"/>
  <c r="AA356" i="8"/>
  <c r="AD356" i="8"/>
  <c r="AE387" i="8"/>
  <c r="AB387" i="8"/>
  <c r="AE251" i="8"/>
  <c r="AB251" i="8"/>
  <c r="AE135" i="8"/>
  <c r="AB135" i="8"/>
  <c r="AD198" i="8"/>
  <c r="AH124" i="8"/>
  <c r="AE499" i="8"/>
  <c r="AB499" i="8"/>
  <c r="AE487" i="8"/>
  <c r="AB487" i="8"/>
  <c r="AH99" i="8"/>
  <c r="AE280" i="8"/>
  <c r="AB280" i="8"/>
  <c r="AB23" i="8"/>
  <c r="AE23" i="8"/>
  <c r="AD471" i="8"/>
  <c r="AA471" i="8"/>
  <c r="AD57" i="8"/>
  <c r="AA57" i="8"/>
  <c r="AD350" i="8"/>
  <c r="AA350" i="8"/>
  <c r="AE411" i="8"/>
  <c r="AB411" i="8"/>
  <c r="AE287" i="8"/>
  <c r="AB287" i="8"/>
  <c r="AH77" i="8"/>
  <c r="AE363" i="8"/>
  <c r="AB363" i="8"/>
  <c r="AH503" i="8"/>
  <c r="AH281" i="8"/>
  <c r="AH210" i="8"/>
  <c r="AH241" i="8"/>
  <c r="AA86" i="8"/>
  <c r="AD86" i="8"/>
  <c r="AA115" i="8"/>
  <c r="AD115" i="8"/>
  <c r="AA257" i="8"/>
  <c r="AD257" i="8"/>
  <c r="AE394" i="8"/>
  <c r="AB394" i="8"/>
  <c r="AB536" i="8"/>
  <c r="AE536" i="8"/>
  <c r="AE328" i="8"/>
  <c r="AB328" i="8"/>
  <c r="AD213" i="8"/>
  <c r="AA213" i="8"/>
  <c r="AD250" i="8"/>
  <c r="AA250" i="8"/>
  <c r="AB334" i="8"/>
  <c r="AE334" i="8"/>
  <c r="AB553" i="8"/>
  <c r="AE553" i="8"/>
  <c r="AE139" i="8"/>
  <c r="AB139" i="8"/>
  <c r="AB366" i="8"/>
  <c r="AE366" i="8"/>
  <c r="AB199" i="8"/>
  <c r="AE199" i="8"/>
  <c r="AB143" i="8"/>
  <c r="AE143" i="8"/>
  <c r="AE330" i="8"/>
  <c r="AB330" i="8"/>
  <c r="AB352" i="8"/>
  <c r="AE352" i="8"/>
  <c r="AD296" i="8"/>
  <c r="AA296" i="8"/>
  <c r="AH230" i="8"/>
  <c r="AE538" i="8"/>
  <c r="AB538" i="8"/>
  <c r="AD530" i="8"/>
  <c r="AA530" i="8"/>
  <c r="AE516" i="8"/>
  <c r="AB516" i="8"/>
  <c r="AE513" i="8"/>
  <c r="AB513" i="8"/>
  <c r="AB315" i="8"/>
  <c r="AE315" i="8"/>
  <c r="AE293" i="8"/>
  <c r="AB293" i="8"/>
  <c r="AB485" i="8"/>
  <c r="AE485" i="8"/>
  <c r="AB560" i="8"/>
  <c r="AE560" i="8"/>
  <c r="AH286" i="8"/>
  <c r="AH502" i="8"/>
  <c r="AH445" i="8"/>
  <c r="AA83" i="8"/>
  <c r="AD83" i="8"/>
  <c r="AA304" i="8"/>
  <c r="AD304" i="8"/>
  <c r="AH145" i="8"/>
  <c r="AH379" i="8"/>
  <c r="AB220" i="8"/>
  <c r="AE220" i="8"/>
  <c r="AD495" i="8"/>
  <c r="AA495" i="8"/>
  <c r="AA526" i="8"/>
  <c r="AD526" i="8"/>
  <c r="AB261" i="8"/>
  <c r="AE261" i="8"/>
  <c r="AA65" i="8"/>
  <c r="AD65" i="8"/>
  <c r="AD214" i="8"/>
  <c r="AA214" i="8"/>
  <c r="AD545" i="8"/>
  <c r="AA545" i="8"/>
  <c r="AB245" i="8"/>
  <c r="AE245" i="8"/>
  <c r="AE185" i="8"/>
  <c r="AB185" i="8"/>
  <c r="AB479" i="8"/>
  <c r="AE479" i="8"/>
  <c r="AB203" i="8"/>
  <c r="AE203" i="8"/>
  <c r="AB338" i="8"/>
  <c r="AE338" i="8"/>
  <c r="AE492" i="8"/>
  <c r="AB492" i="8"/>
  <c r="AB357" i="8"/>
  <c r="AE357" i="8"/>
  <c r="AE481" i="8"/>
  <c r="AB481" i="8"/>
  <c r="AD182" i="8"/>
  <c r="AA182" i="8"/>
  <c r="AA364" i="8"/>
  <c r="AD364" i="8"/>
  <c r="AE340" i="8"/>
  <c r="AB340" i="8"/>
  <c r="AE368" i="8"/>
  <c r="AB368" i="8"/>
  <c r="AB159" i="8"/>
  <c r="AE159" i="8"/>
  <c r="AB392" i="8"/>
  <c r="AE392" i="8"/>
  <c r="AE455" i="8"/>
  <c r="AB455" i="8"/>
  <c r="AD318" i="8"/>
  <c r="AA318" i="8"/>
  <c r="AB209" i="8"/>
  <c r="AE209" i="8"/>
  <c r="AE246" i="8"/>
  <c r="AB246" i="8"/>
  <c r="AA180" i="8"/>
  <c r="AD180" i="8"/>
  <c r="AD252" i="8"/>
  <c r="AA252" i="8"/>
  <c r="AA349" i="8"/>
  <c r="AD349" i="8"/>
  <c r="AH434" i="8"/>
  <c r="AD29" i="8"/>
  <c r="AA29" i="8"/>
  <c r="AH201" i="8"/>
  <c r="AH45" i="8"/>
  <c r="AH291" i="8"/>
  <c r="AH49" i="8"/>
  <c r="AA240" i="8"/>
  <c r="AD240" i="8"/>
  <c r="AH247" i="8"/>
  <c r="AA44" i="8"/>
  <c r="AD44" i="8"/>
  <c r="AD66" i="8"/>
  <c r="AA66" i="8"/>
  <c r="AB312" i="8"/>
  <c r="AE312" i="8"/>
  <c r="AE81" i="8"/>
  <c r="AB81" i="8"/>
  <c r="AA549" i="8"/>
  <c r="AD549" i="8"/>
  <c r="AB426" i="8"/>
  <c r="AE426" i="8"/>
  <c r="AE172" i="8"/>
  <c r="AB172" i="8"/>
  <c r="AE415" i="8"/>
  <c r="AB415" i="8"/>
  <c r="AE194" i="8"/>
  <c r="AB194" i="8"/>
  <c r="AB484" i="8"/>
  <c r="AE484" i="8"/>
  <c r="AB171" i="8"/>
  <c r="AE171" i="8"/>
  <c r="AB382" i="8"/>
  <c r="AE382" i="8"/>
  <c r="AE543" i="8"/>
  <c r="AB543" i="8"/>
  <c r="AA493" i="8"/>
  <c r="AD493" i="8"/>
  <c r="AD154" i="8"/>
  <c r="AA154" i="8"/>
  <c r="AA449" i="8"/>
  <c r="AD449" i="8"/>
  <c r="AA282" i="8"/>
  <c r="AD282" i="8"/>
  <c r="C18" i="8"/>
  <c r="AE548" i="8"/>
  <c r="AB548" i="8"/>
  <c r="AE344" i="8"/>
  <c r="AB344" i="8"/>
  <c r="AE427" i="8"/>
  <c r="AB427" i="8"/>
  <c r="AD108" i="8"/>
  <c r="AA108" i="8"/>
  <c r="AE183" i="8"/>
  <c r="AB183" i="8"/>
  <c r="AB157" i="8"/>
  <c r="AE157" i="8"/>
  <c r="AB255" i="8"/>
  <c r="AE255" i="8"/>
  <c r="AB467" i="8"/>
  <c r="AE467" i="8"/>
  <c r="AD192" i="8"/>
  <c r="AA192" i="8"/>
  <c r="AA188" i="8"/>
  <c r="AD188" i="8"/>
  <c r="AE488" i="8"/>
  <c r="AB488" i="8"/>
  <c r="AD142" i="8"/>
  <c r="AA142" i="8"/>
  <c r="AA535" i="8"/>
  <c r="AD535" i="8"/>
  <c r="AB453" i="8"/>
  <c r="AE453" i="8"/>
  <c r="AE408" i="8"/>
  <c r="AB408" i="8"/>
  <c r="AH531" i="8"/>
  <c r="AE147" i="8"/>
  <c r="AB147" i="8"/>
  <c r="AE319" i="8"/>
  <c r="AB319" i="8"/>
  <c r="AD300" i="8"/>
  <c r="AB127" i="8"/>
  <c r="AE127" i="8"/>
  <c r="AB358" i="8"/>
  <c r="AE358" i="8"/>
  <c r="AA385" i="8"/>
  <c r="AD385" i="8"/>
  <c r="AE446" i="8"/>
  <c r="AB446" i="8"/>
  <c r="AA267" i="8"/>
  <c r="AD267" i="8"/>
  <c r="AA313" i="8"/>
  <c r="AD313" i="8"/>
  <c r="AA317" i="8"/>
  <c r="AD317" i="8"/>
  <c r="AB494" i="8"/>
  <c r="AE494" i="8"/>
  <c r="AB532" i="8"/>
  <c r="AE532" i="8"/>
  <c r="AB525" i="8"/>
  <c r="AE525" i="8"/>
  <c r="AD444" i="8"/>
  <c r="AA444" i="8"/>
  <c r="AH299" i="8"/>
  <c r="AH520" i="8"/>
  <c r="AH109" i="8"/>
  <c r="AH117" i="8"/>
  <c r="AE227" i="8"/>
  <c r="AB227" i="8"/>
  <c r="AH332" i="8"/>
  <c r="AA329" i="8"/>
  <c r="AD329" i="8"/>
  <c r="AD505" i="8"/>
  <c r="AA505" i="8"/>
  <c r="AB323" i="8"/>
  <c r="AE323" i="8"/>
  <c r="AB88" i="8"/>
  <c r="AE88" i="8"/>
  <c r="K1205" i="8"/>
  <c r="K1210" i="8"/>
  <c r="K1209" i="8"/>
  <c r="K1207" i="8"/>
  <c r="K1208" i="8"/>
  <c r="K1206" i="8"/>
  <c r="AA39" i="8"/>
  <c r="AD39" i="8"/>
  <c r="AB87" i="8"/>
  <c r="AE87" i="8"/>
  <c r="AE101" i="8"/>
  <c r="AB101" i="8"/>
  <c r="AA84" i="8"/>
  <c r="AD84" i="8"/>
  <c r="AD146" i="8"/>
  <c r="AA146" i="8"/>
  <c r="AB305" i="8"/>
  <c r="AE305" i="8"/>
  <c r="AB266" i="8"/>
  <c r="AE266" i="8"/>
  <c r="AB474" i="8"/>
  <c r="AE474" i="8"/>
  <c r="AH552" i="8"/>
  <c r="AD303" i="8"/>
  <c r="AA303" i="8"/>
  <c r="AB393" i="8"/>
  <c r="AE393" i="8"/>
  <c r="AB219" i="8"/>
  <c r="AE219" i="8"/>
  <c r="AB451" i="8"/>
  <c r="AE451" i="8"/>
  <c r="AB401" i="8"/>
  <c r="AE401" i="8"/>
  <c r="AD452" i="8"/>
  <c r="AA452" i="8"/>
  <c r="AD438" i="8"/>
  <c r="AA438" i="8"/>
  <c r="AB103" i="8"/>
  <c r="AE103" i="8"/>
  <c r="AE339" i="8"/>
  <c r="AB339" i="8"/>
  <c r="AB62" i="8"/>
  <c r="AE62" i="8"/>
  <c r="AD399" i="8"/>
  <c r="AA399" i="8"/>
  <c r="AE402" i="8"/>
  <c r="AB402" i="8"/>
  <c r="AD221" i="8"/>
  <c r="AA221" i="8"/>
  <c r="AE326" i="8"/>
  <c r="AB326" i="8"/>
  <c r="AA254" i="8"/>
  <c r="AD254" i="8"/>
  <c r="AA277" i="8"/>
  <c r="AD277" i="8"/>
  <c r="AD41" i="8"/>
  <c r="AA41" i="8"/>
  <c r="AB121" i="8"/>
  <c r="AE121" i="8"/>
  <c r="AD546" i="8"/>
  <c r="AA546" i="8"/>
  <c r="AA58" i="8"/>
  <c r="AD58" i="8"/>
  <c r="AH418" i="8"/>
  <c r="AH377" i="8"/>
  <c r="AB476" i="8"/>
  <c r="AE476" i="8"/>
  <c r="AA224" i="8"/>
  <c r="AD224" i="8"/>
  <c r="AD47" i="8"/>
  <c r="AA47" i="8"/>
  <c r="AB75" i="8"/>
  <c r="AE75" i="8"/>
  <c r="AH482" i="8"/>
  <c r="AE433" i="8"/>
  <c r="AB433" i="8"/>
  <c r="AD249" i="8"/>
  <c r="AA249" i="8"/>
  <c r="AB290" i="8"/>
  <c r="AE290" i="8"/>
  <c r="AA459" i="8"/>
  <c r="AD459" i="8"/>
  <c r="AA37" i="8"/>
  <c r="AD37" i="8"/>
  <c r="AB458" i="8"/>
  <c r="AE458" i="8"/>
  <c r="AA193" i="8"/>
  <c r="AD193" i="8"/>
  <c r="AA89" i="8"/>
  <c r="AD89" i="8"/>
  <c r="AB100" i="8"/>
  <c r="AE100" i="8"/>
  <c r="AB410" i="8"/>
  <c r="AE410" i="8"/>
  <c r="AB98" i="8"/>
  <c r="AE98" i="8"/>
  <c r="AE406" i="8"/>
  <c r="AB406" i="8"/>
  <c r="AD106" i="8"/>
  <c r="AA106" i="8"/>
  <c r="AB335" i="8"/>
  <c r="AE335" i="8"/>
  <c r="AH119" i="8"/>
  <c r="AD396" i="8"/>
  <c r="AA396" i="8"/>
  <c r="AA137" i="8"/>
  <c r="AD137" i="8"/>
  <c r="AD169" i="8"/>
  <c r="AA169" i="8"/>
  <c r="AB217" i="8"/>
  <c r="AE217" i="8"/>
  <c r="AE511" i="8"/>
  <c r="AB511" i="8"/>
  <c r="AB167" i="8"/>
  <c r="AE167" i="8"/>
  <c r="AE360" i="8"/>
  <c r="AB360" i="8"/>
  <c r="AE500" i="8"/>
  <c r="AB500" i="8"/>
  <c r="AB547" i="8"/>
  <c r="AE547" i="8"/>
  <c r="AB359" i="8"/>
  <c r="AE359" i="8"/>
  <c r="AB472" i="8"/>
  <c r="AE472" i="8"/>
  <c r="AE491" i="8"/>
  <c r="AB491" i="8"/>
  <c r="AE27" i="8"/>
  <c r="AB27" i="8"/>
  <c r="AD353" i="8"/>
  <c r="AA353" i="8"/>
  <c r="AA498" i="8"/>
  <c r="AD498" i="8"/>
  <c r="AD82" i="8"/>
  <c r="AA82" i="8"/>
  <c r="AE150" i="8"/>
  <c r="AB150" i="8"/>
  <c r="AA232" i="8"/>
  <c r="AD232" i="8"/>
  <c r="AB73" i="8"/>
  <c r="AE73" i="8"/>
  <c r="AB55" i="8"/>
  <c r="AE55" i="8"/>
  <c r="AB79" i="8"/>
  <c r="AE79" i="8"/>
  <c r="AB118" i="8"/>
  <c r="AE118" i="8"/>
  <c r="AD355" i="8"/>
  <c r="AA355" i="8"/>
  <c r="AA50" i="8"/>
  <c r="AD50" i="8"/>
  <c r="AE242" i="8"/>
  <c r="AB242" i="8"/>
  <c r="AB190" i="8"/>
  <c r="AE190" i="8"/>
  <c r="AD236" i="8"/>
  <c r="AA236" i="8"/>
  <c r="AD85" i="8"/>
  <c r="AA85" i="8"/>
  <c r="AE202" i="8"/>
  <c r="AB202" i="8"/>
  <c r="AE477" i="8"/>
  <c r="AB477" i="8"/>
  <c r="AD345" i="8"/>
  <c r="AA345" i="8"/>
  <c r="AH90" i="8"/>
  <c r="AH541" i="8"/>
  <c r="AH174" i="8"/>
  <c r="AD534" i="8"/>
  <c r="AA534" i="8"/>
  <c r="AH114" i="8"/>
  <c r="AH80" i="8"/>
  <c r="AH510" i="8"/>
  <c r="AB93" i="8"/>
  <c r="AE93" i="8"/>
  <c r="AH314" i="8"/>
  <c r="AH420" i="8"/>
  <c r="AH265" i="8"/>
  <c r="AI562" i="8"/>
  <c r="AJ562" i="8"/>
  <c r="AK562" i="8"/>
  <c r="E5" i="9"/>
  <c r="V94" i="14"/>
  <c r="AE94" i="14"/>
  <c r="V177" i="14"/>
  <c r="AE177" i="14"/>
  <c r="V78" i="14"/>
  <c r="AE78" i="14"/>
  <c r="V157" i="14"/>
  <c r="AE157" i="14"/>
  <c r="AE143" i="14"/>
  <c r="V143" i="14"/>
  <c r="V90" i="14"/>
  <c r="AE90" i="14"/>
  <c r="AE165" i="14"/>
  <c r="V165" i="14"/>
  <c r="V201" i="14"/>
  <c r="AE201" i="14"/>
  <c r="V26" i="14"/>
  <c r="AE26" i="14"/>
  <c r="AE156" i="14"/>
  <c r="V156" i="14"/>
  <c r="V96" i="14"/>
  <c r="AE96" i="14"/>
  <c r="V135" i="14"/>
  <c r="AE135" i="14"/>
  <c r="V123" i="14"/>
  <c r="AE123" i="14"/>
  <c r="V127" i="14"/>
  <c r="AE127" i="14"/>
  <c r="V152" i="14"/>
  <c r="AE152" i="14"/>
  <c r="V126" i="14"/>
  <c r="AE126" i="14"/>
  <c r="V74" i="14"/>
  <c r="AE74" i="14"/>
  <c r="AE155" i="14"/>
  <c r="V155" i="14"/>
  <c r="V95" i="14"/>
  <c r="AE95" i="14"/>
  <c r="V50" i="14"/>
  <c r="AE50" i="14"/>
  <c r="V88" i="14"/>
  <c r="AE88" i="14"/>
  <c r="V176" i="14"/>
  <c r="AE176" i="14"/>
  <c r="V67" i="14"/>
  <c r="AE67" i="14"/>
  <c r="V103" i="14"/>
  <c r="AE103" i="14"/>
  <c r="V36" i="14"/>
  <c r="AE36" i="14"/>
  <c r="AE65" i="14"/>
  <c r="V65" i="14"/>
  <c r="AE149" i="14"/>
  <c r="V149" i="14"/>
  <c r="V30" i="14"/>
  <c r="AE30" i="14"/>
  <c r="V114" i="14"/>
  <c r="AE114" i="14"/>
  <c r="V32" i="14"/>
  <c r="AE32" i="14"/>
  <c r="V128" i="14"/>
  <c r="AE128" i="14"/>
  <c r="V17" i="5"/>
  <c r="V37" i="14"/>
  <c r="AE37" i="14"/>
  <c r="AE153" i="14"/>
  <c r="V153" i="14"/>
  <c r="AE120" i="14"/>
  <c r="V120" i="14"/>
  <c r="V162" i="14"/>
  <c r="AE162" i="14"/>
  <c r="V111" i="14"/>
  <c r="AE111" i="14"/>
  <c r="AE118" i="14"/>
  <c r="V118" i="14"/>
  <c r="V151" i="14"/>
  <c r="AE151" i="14"/>
  <c r="V169" i="14"/>
  <c r="AE169" i="14"/>
  <c r="V104" i="14"/>
  <c r="AE104" i="14"/>
  <c r="AE140" i="14"/>
  <c r="V140" i="14"/>
  <c r="V62" i="14"/>
  <c r="AE62" i="14"/>
  <c r="V197" i="14"/>
  <c r="AE197" i="14"/>
  <c r="V113" i="14"/>
  <c r="AE113" i="14"/>
  <c r="V207" i="14"/>
  <c r="AE207" i="14"/>
  <c r="AE183" i="14"/>
  <c r="V183" i="14"/>
  <c r="V24" i="14"/>
  <c r="AE24" i="14"/>
  <c r="V209" i="14"/>
  <c r="AE209" i="14"/>
  <c r="V193" i="14"/>
  <c r="AE193" i="14"/>
  <c r="AE38" i="14"/>
  <c r="V38" i="14"/>
  <c r="V71" i="14"/>
  <c r="AE71" i="14"/>
  <c r="V82" i="14"/>
  <c r="AE82" i="14"/>
  <c r="V170" i="14"/>
  <c r="AE170" i="14"/>
  <c r="E14" i="5"/>
  <c r="V190" i="14"/>
  <c r="AE190" i="14"/>
  <c r="V51" i="14"/>
  <c r="AE51" i="14"/>
  <c r="V102" i="14"/>
  <c r="AE102" i="14"/>
  <c r="V80" i="14"/>
  <c r="AE80" i="14"/>
  <c r="V125" i="14"/>
  <c r="AE125" i="14"/>
  <c r="V60" i="14"/>
  <c r="AE60" i="14"/>
  <c r="V31" i="14"/>
  <c r="AE31" i="14"/>
  <c r="V75" i="14"/>
  <c r="AE75" i="14"/>
  <c r="V174" i="14"/>
  <c r="AE174" i="14"/>
  <c r="AE204" i="14"/>
  <c r="V204" i="14"/>
  <c r="AE116" i="14"/>
  <c r="V116" i="14"/>
  <c r="V163" i="14"/>
  <c r="AE163" i="14"/>
  <c r="V43" i="14"/>
  <c r="AE43" i="14"/>
  <c r="V72" i="14"/>
  <c r="AE72" i="14"/>
  <c r="E14" i="6"/>
  <c r="V137" i="14"/>
  <c r="AE137" i="14"/>
  <c r="AE109" i="14"/>
  <c r="V109" i="14"/>
  <c r="V108" i="14"/>
  <c r="AE108" i="14"/>
  <c r="V76" i="14"/>
  <c r="AE76" i="14"/>
  <c r="V189" i="14"/>
  <c r="AE189" i="14"/>
  <c r="V54" i="14"/>
  <c r="AE54" i="14"/>
  <c r="V27" i="14"/>
  <c r="AE27" i="14"/>
  <c r="V46" i="14"/>
  <c r="AE46" i="14"/>
  <c r="V66" i="14"/>
  <c r="AE66" i="14"/>
  <c r="V132" i="14"/>
  <c r="AE132" i="14"/>
  <c r="V195" i="14"/>
  <c r="AE195" i="14"/>
  <c r="V187" i="14"/>
  <c r="AE187" i="14"/>
  <c r="V58" i="14"/>
  <c r="AE58" i="14"/>
  <c r="V130" i="14"/>
  <c r="AE130" i="14"/>
  <c r="V68" i="14"/>
  <c r="AE68" i="14"/>
  <c r="AE61" i="14"/>
  <c r="V61" i="14"/>
  <c r="V79" i="14"/>
  <c r="AE79" i="14"/>
  <c r="V23" i="14"/>
  <c r="AE23" i="14"/>
  <c r="V172" i="14"/>
  <c r="AE172" i="14"/>
  <c r="AE115" i="14"/>
  <c r="V115" i="14"/>
  <c r="V98" i="14"/>
  <c r="AE98" i="14"/>
  <c r="V17" i="6"/>
  <c r="V202" i="14"/>
  <c r="AE202" i="14"/>
  <c r="V35" i="14"/>
  <c r="AE35" i="14"/>
  <c r="V146" i="14"/>
  <c r="AE146" i="14"/>
  <c r="V179" i="14"/>
  <c r="AE179" i="14"/>
  <c r="V161" i="14"/>
  <c r="AE161" i="14"/>
  <c r="V203" i="14"/>
  <c r="AE203" i="14"/>
  <c r="V99" i="14"/>
  <c r="AE99" i="14"/>
  <c r="V198" i="14"/>
  <c r="AE198" i="14"/>
  <c r="V196" i="14"/>
  <c r="AE196" i="14"/>
  <c r="E14" i="11"/>
  <c r="V142" i="14"/>
  <c r="AE142" i="14"/>
  <c r="V160" i="14"/>
  <c r="AE160" i="14"/>
  <c r="V129" i="14"/>
  <c r="AE129" i="14"/>
  <c r="V178" i="14"/>
  <c r="AE178" i="14"/>
  <c r="V122" i="14"/>
  <c r="AE122" i="14"/>
  <c r="V107" i="14"/>
  <c r="AE107" i="14"/>
  <c r="V100" i="14"/>
  <c r="AE100" i="14"/>
  <c r="V22" i="14"/>
  <c r="AE22" i="14"/>
  <c r="V164" i="14"/>
  <c r="AE164" i="14"/>
  <c r="V199" i="14"/>
  <c r="AE199" i="14"/>
  <c r="AE92" i="14"/>
  <c r="V92" i="14"/>
  <c r="AE133" i="14"/>
  <c r="V133" i="14"/>
  <c r="AE131" i="14"/>
  <c r="V131" i="14"/>
  <c r="V45" i="14"/>
  <c r="AE45" i="14"/>
  <c r="V55" i="14"/>
  <c r="AE55" i="14"/>
  <c r="V110" i="14"/>
  <c r="AE110" i="14"/>
  <c r="V185" i="14"/>
  <c r="AE185" i="14"/>
  <c r="V181" i="14"/>
  <c r="AE181" i="14"/>
  <c r="V206" i="14"/>
  <c r="AE206" i="14"/>
  <c r="E14" i="14"/>
  <c r="V159" i="14"/>
  <c r="AE159" i="14"/>
  <c r="V136" i="14"/>
  <c r="AE136" i="14"/>
  <c r="V171" i="14"/>
  <c r="AE171" i="14"/>
  <c r="V191" i="14"/>
  <c r="AE191" i="14"/>
  <c r="V167" i="14"/>
  <c r="AE167" i="14"/>
  <c r="V141" i="14"/>
  <c r="AE141" i="14"/>
  <c r="V188" i="14"/>
  <c r="AE188" i="14"/>
  <c r="AE134" i="14"/>
  <c r="V134" i="14"/>
  <c r="V180" i="14"/>
  <c r="AE180" i="14"/>
  <c r="V86" i="14"/>
  <c r="AE86" i="14"/>
  <c r="AE158" i="14"/>
  <c r="V158" i="14"/>
  <c r="V148" i="14"/>
  <c r="AE148" i="14"/>
  <c r="AE192" i="14"/>
  <c r="V192" i="14"/>
  <c r="V166" i="14"/>
  <c r="AE166" i="14"/>
  <c r="V87" i="14"/>
  <c r="AE87" i="14"/>
  <c r="O428" i="4" l="1"/>
  <c r="O523" i="4"/>
  <c r="O128" i="4"/>
  <c r="O150" i="4"/>
  <c r="O126" i="4"/>
  <c r="F7" i="8"/>
  <c r="AA564" i="8"/>
  <c r="AD564" i="8"/>
  <c r="O494" i="4"/>
  <c r="O607" i="4"/>
  <c r="O176" i="4"/>
  <c r="O136" i="4"/>
  <c r="O43" i="4"/>
  <c r="O189" i="4"/>
  <c r="O187" i="4"/>
  <c r="O506" i="4"/>
  <c r="O194" i="4"/>
  <c r="O606" i="4"/>
  <c r="O439" i="4"/>
  <c r="O561" i="4"/>
  <c r="O378" i="4"/>
  <c r="O125" i="4"/>
  <c r="O481" i="4"/>
  <c r="O391" i="4"/>
  <c r="O624" i="4"/>
  <c r="O335" i="4"/>
  <c r="O95" i="4"/>
  <c r="O455" i="4"/>
  <c r="O571" i="4"/>
  <c r="O112" i="4"/>
  <c r="O461" i="4"/>
  <c r="O24" i="4"/>
  <c r="O283" i="4"/>
  <c r="O490" i="4"/>
  <c r="O301" i="4"/>
  <c r="O295" i="4"/>
  <c r="O344" i="4"/>
  <c r="O605" i="4"/>
  <c r="O531" i="4"/>
  <c r="O321" i="4"/>
  <c r="O179" i="4"/>
  <c r="O224" i="4"/>
  <c r="O35" i="4"/>
  <c r="O315" i="4"/>
  <c r="O589" i="4"/>
  <c r="O502" i="4"/>
  <c r="O366" i="4"/>
  <c r="O495" i="4"/>
  <c r="O242" i="4"/>
  <c r="O207" i="4"/>
  <c r="O333" i="4"/>
  <c r="O54" i="4"/>
  <c r="O92" i="4"/>
  <c r="O380" i="4"/>
  <c r="O148" i="4"/>
  <c r="O268" i="4"/>
  <c r="O491" i="4"/>
  <c r="O314" i="4"/>
  <c r="O327" i="4"/>
  <c r="O379" i="4"/>
  <c r="O603" i="4"/>
  <c r="O184" i="4"/>
  <c r="O45" i="4"/>
  <c r="O44" i="4"/>
  <c r="O162" i="4"/>
  <c r="O159" i="4"/>
  <c r="O521" i="4"/>
  <c r="O383" i="4"/>
  <c r="O52" i="4"/>
  <c r="O426" i="4"/>
  <c r="O102" i="4"/>
  <c r="O572" i="4"/>
  <c r="O401" i="4"/>
  <c r="O255" i="4"/>
  <c r="O251" i="4"/>
  <c r="O140" i="4"/>
  <c r="O161" i="4"/>
  <c r="O631" i="4"/>
  <c r="O565" i="4"/>
  <c r="O407" i="4"/>
  <c r="O141" i="4"/>
  <c r="O331" i="4"/>
  <c r="O475" i="4"/>
  <c r="O328" i="4"/>
  <c r="O186" i="4"/>
  <c r="O310" i="4"/>
  <c r="O418" i="4"/>
  <c r="O469" i="4"/>
  <c r="O564" i="4"/>
  <c r="O359" i="4"/>
  <c r="O113" i="4"/>
  <c r="O454" i="4"/>
  <c r="O144" i="4"/>
  <c r="O180" i="4"/>
  <c r="O177" i="4"/>
  <c r="O289" i="4"/>
  <c r="O332" i="4"/>
  <c r="O250" i="4"/>
  <c r="O199" i="4"/>
  <c r="O471" i="4"/>
  <c r="O258" i="4"/>
  <c r="O415" i="4"/>
  <c r="O518" i="4"/>
  <c r="O316" i="4"/>
  <c r="O196" i="4"/>
  <c r="O124" i="4"/>
  <c r="O119" i="4"/>
  <c r="O409" i="4"/>
  <c r="O573" i="4"/>
  <c r="O550" i="4"/>
  <c r="O358" i="4"/>
  <c r="O345" i="4"/>
  <c r="O120" i="4"/>
  <c r="O594" i="4"/>
  <c r="O493" i="4"/>
  <c r="O253" i="4"/>
  <c r="O192" i="4"/>
  <c r="O377" i="4"/>
  <c r="O263" i="4"/>
  <c r="O208" i="4"/>
  <c r="O237" i="4"/>
  <c r="O34" i="4"/>
  <c r="O156" i="4"/>
  <c r="O633" i="4"/>
  <c r="O400" i="4"/>
  <c r="O293" i="4"/>
  <c r="O390" i="4"/>
  <c r="O39" i="4"/>
  <c r="O154" i="4"/>
  <c r="O376" i="4"/>
  <c r="O398" i="4"/>
  <c r="O274" i="4"/>
  <c r="O168" i="4"/>
  <c r="O160" i="4"/>
  <c r="O577" i="4"/>
  <c r="O526" i="4"/>
  <c r="O598" i="4"/>
  <c r="O181" i="4"/>
  <c r="O397" i="4"/>
  <c r="O226" i="4"/>
  <c r="O216" i="4"/>
  <c r="O290" i="4"/>
  <c r="O507" i="4"/>
  <c r="O297" i="4"/>
  <c r="O319" i="4"/>
  <c r="O451" i="4"/>
  <c r="O175" i="4"/>
  <c r="O223" i="4"/>
  <c r="O105" i="4"/>
  <c r="O21" i="4"/>
  <c r="O569" i="4"/>
  <c r="O304" i="4"/>
  <c r="O285" i="4"/>
  <c r="O375" i="4"/>
  <c r="O302" i="4"/>
  <c r="O93" i="4"/>
  <c r="O600" i="4"/>
  <c r="O512" i="4"/>
  <c r="O629" i="4"/>
  <c r="O459" i="4"/>
  <c r="O444" i="4"/>
  <c r="O239" i="4"/>
  <c r="O135" i="4"/>
  <c r="O568" i="4"/>
  <c r="O585" i="4"/>
  <c r="O403" i="4"/>
  <c r="O492" i="4"/>
  <c r="O623" i="4"/>
  <c r="O498" i="4"/>
  <c r="O628" i="4"/>
  <c r="O212" i="4"/>
  <c r="O478" i="4"/>
  <c r="O31" i="4"/>
  <c r="O417" i="4"/>
  <c r="O604" i="4"/>
  <c r="O73" i="4"/>
  <c r="O149" i="4"/>
  <c r="O584" i="4"/>
  <c r="O318" i="4"/>
  <c r="O57" i="4"/>
  <c r="O381" i="4"/>
  <c r="O98" i="4"/>
  <c r="O232" i="4"/>
  <c r="O637" i="4"/>
  <c r="O536" i="4"/>
  <c r="O413" i="4"/>
  <c r="O412" i="4"/>
  <c r="O419" i="4"/>
  <c r="O590" i="4"/>
  <c r="O474" i="4"/>
  <c r="O500" i="4"/>
  <c r="O66" i="4"/>
  <c r="O172" i="4"/>
  <c r="O343" i="4"/>
  <c r="O158" i="4"/>
  <c r="O75" i="4"/>
  <c r="O582" i="4"/>
  <c r="O408" i="4"/>
  <c r="O71" i="4"/>
  <c r="O608" i="4"/>
  <c r="O53" i="4"/>
  <c r="O309" i="4"/>
  <c r="O163" i="4"/>
  <c r="O617" i="4"/>
  <c r="O367" i="4"/>
  <c r="O578" i="4"/>
  <c r="O396" i="4"/>
  <c r="O94" i="4"/>
  <c r="O457" i="4"/>
  <c r="O261" i="4"/>
  <c r="O40" i="4"/>
  <c r="O422" i="4"/>
  <c r="O532" i="4"/>
  <c r="O245" i="4"/>
  <c r="O635" i="4"/>
  <c r="O354" i="4"/>
  <c r="O26" i="4"/>
  <c r="O138" i="4"/>
  <c r="O248" i="4"/>
  <c r="O570" i="4"/>
  <c r="O170" i="4"/>
  <c r="O619" i="4"/>
  <c r="O171" i="4"/>
  <c r="O225" i="4"/>
  <c r="O542" i="4"/>
  <c r="O22" i="4"/>
  <c r="O25" i="4"/>
  <c r="O178" i="4"/>
  <c r="O433" i="4"/>
  <c r="O46" i="4"/>
  <c r="O169" i="4"/>
  <c r="O269" i="4"/>
  <c r="O99" i="4"/>
  <c r="O557" i="4"/>
  <c r="O613" i="4"/>
  <c r="O636" i="4"/>
  <c r="O200" i="4"/>
  <c r="O410" i="4"/>
  <c r="O164" i="4"/>
  <c r="O374" i="4"/>
  <c r="O217" i="4"/>
  <c r="O347" i="4"/>
  <c r="O539" i="4"/>
  <c r="O236" i="4"/>
  <c r="O538" i="4"/>
  <c r="O241" i="4"/>
  <c r="O453" i="4"/>
  <c r="O543" i="4"/>
  <c r="O84" i="4"/>
  <c r="O267" i="4"/>
  <c r="O249" i="4"/>
  <c r="O552" i="4"/>
  <c r="O583" i="4"/>
  <c r="O435" i="4"/>
  <c r="O609" i="4"/>
  <c r="O338" i="4"/>
  <c r="O86" i="4"/>
  <c r="O601" i="4"/>
  <c r="O219" i="4"/>
  <c r="O431" i="4"/>
  <c r="O97" i="4"/>
  <c r="O227" i="4"/>
  <c r="O384" i="4"/>
  <c r="O389" i="4"/>
  <c r="O501" i="4"/>
  <c r="O386" i="4"/>
  <c r="O96" i="4"/>
  <c r="O218" i="4"/>
  <c r="O369" i="4"/>
  <c r="O395" i="4"/>
  <c r="O209" i="4"/>
  <c r="O108" i="4"/>
  <c r="O281" i="4"/>
  <c r="O466" i="4"/>
  <c r="O100" i="4"/>
  <c r="O89" i="4"/>
  <c r="O616" i="4"/>
  <c r="O458" i="4"/>
  <c r="O463" i="4"/>
  <c r="O270" i="4"/>
  <c r="O385" i="4"/>
  <c r="O203" i="4"/>
  <c r="O540" i="4"/>
  <c r="O470" i="4"/>
  <c r="O432" i="4"/>
  <c r="O392" i="4"/>
  <c r="O362" i="4"/>
  <c r="O402" i="4"/>
  <c r="O299" i="4"/>
  <c r="O273" i="4"/>
  <c r="O243" i="4"/>
  <c r="O464" i="4"/>
  <c r="O630" i="4"/>
  <c r="O350" i="4"/>
  <c r="O430" i="4"/>
  <c r="O58" i="4"/>
  <c r="O488" i="4"/>
  <c r="O440" i="4"/>
  <c r="O446" i="4"/>
  <c r="O558" i="4"/>
  <c r="O110" i="4"/>
  <c r="O626" i="4"/>
  <c r="O282" i="4"/>
  <c r="O90" i="4"/>
  <c r="O586" i="4"/>
  <c r="O79" i="4"/>
  <c r="O313" i="4"/>
  <c r="O599" i="4"/>
  <c r="O591" i="4"/>
  <c r="O447" i="4"/>
  <c r="O272" i="4"/>
  <c r="O411" i="4"/>
  <c r="O517" i="4"/>
  <c r="O476" i="4"/>
  <c r="O294" i="4"/>
  <c r="O567" i="4"/>
  <c r="O370" i="4"/>
  <c r="O548" i="4"/>
  <c r="O56" i="4"/>
  <c r="O38" i="4"/>
  <c r="O59" i="4"/>
  <c r="O486" i="4"/>
  <c r="O541" i="4"/>
  <c r="O49" i="4"/>
  <c r="O211" i="4"/>
  <c r="O364" i="4"/>
  <c r="O489" i="4"/>
  <c r="O527" i="4"/>
  <c r="O143" i="4"/>
  <c r="O361" i="4"/>
  <c r="O351" i="4"/>
  <c r="O303" i="4"/>
  <c r="O230" i="4"/>
  <c r="O520" i="4"/>
  <c r="O425" i="4"/>
  <c r="O47" i="4"/>
  <c r="O51" i="4"/>
  <c r="O382" i="4"/>
  <c r="O147" i="4"/>
  <c r="O504" i="4"/>
  <c r="O213" i="4"/>
  <c r="O201" i="4"/>
  <c r="O355" i="4"/>
  <c r="O450" i="4"/>
  <c r="O210" i="4"/>
  <c r="O388" i="4"/>
  <c r="O560" i="4"/>
  <c r="O288" i="4"/>
  <c r="O118" i="4"/>
  <c r="O634" i="4"/>
  <c r="O83" i="4"/>
  <c r="O182" i="4"/>
  <c r="O547" i="4"/>
  <c r="O65" i="4"/>
  <c r="O275" i="4"/>
  <c r="O353" i="4"/>
  <c r="O320" i="4"/>
  <c r="O257" i="4"/>
  <c r="O357" i="4"/>
  <c r="O528" i="4"/>
  <c r="O121" i="4"/>
  <c r="O516" i="4"/>
  <c r="O185" i="4"/>
  <c r="O360" i="4"/>
  <c r="O554" i="4"/>
  <c r="O305" i="4"/>
  <c r="O341" i="4"/>
  <c r="O437" i="4"/>
  <c r="O625" i="4"/>
  <c r="O580" i="4"/>
  <c r="O529" i="4"/>
  <c r="O372" i="4"/>
  <c r="O117" i="4"/>
  <c r="O69" i="4"/>
  <c r="O368" i="4"/>
  <c r="O336" i="4"/>
  <c r="O266" i="4"/>
  <c r="O448" i="4"/>
  <c r="O67" i="4"/>
  <c r="O27" i="4"/>
  <c r="O81" i="4"/>
  <c r="O109" i="4"/>
  <c r="O530" i="4"/>
  <c r="O300" i="4"/>
  <c r="O505" i="4"/>
  <c r="O325" i="4"/>
  <c r="O30" i="4"/>
  <c r="O555" i="4"/>
  <c r="O231" i="4"/>
  <c r="O204" i="4"/>
  <c r="O137" i="4"/>
  <c r="O298" i="4"/>
  <c r="O515" i="4"/>
  <c r="O404" i="4"/>
  <c r="O134" i="4"/>
  <c r="O259" i="4"/>
  <c r="O151" i="4"/>
  <c r="O610" i="4"/>
  <c r="O292" i="4"/>
  <c r="O127" i="4"/>
  <c r="O252" i="4"/>
  <c r="O337" i="4"/>
  <c r="O462" i="4"/>
  <c r="O85" i="4"/>
  <c r="O416" i="4"/>
  <c r="O130" i="4"/>
  <c r="O346" i="4"/>
  <c r="O371" i="4"/>
  <c r="O64" i="4"/>
  <c r="O153" i="4"/>
  <c r="O246" i="4"/>
  <c r="O545" i="4"/>
  <c r="O387" i="4"/>
  <c r="O101" i="4"/>
  <c r="O434" i="4"/>
  <c r="O468" i="4"/>
  <c r="O173" i="4"/>
  <c r="O445" i="4"/>
  <c r="O348" i="4"/>
  <c r="O32" i="4"/>
  <c r="O593" i="4"/>
  <c r="O602" i="4"/>
  <c r="O198" i="4"/>
  <c r="O499" i="4"/>
  <c r="O615" i="4"/>
  <c r="O87" i="4"/>
  <c r="O551" i="4"/>
  <c r="O235" i="4"/>
  <c r="O195" i="4"/>
  <c r="O61" i="4"/>
  <c r="O296" i="4"/>
  <c r="O215" i="4"/>
  <c r="O326" i="4"/>
  <c r="O511" i="4"/>
  <c r="O514" i="4"/>
  <c r="O183" i="4"/>
  <c r="O279" i="4"/>
  <c r="O146" i="4"/>
  <c r="O596" i="4"/>
  <c r="O510" i="4"/>
  <c r="O68" i="4"/>
  <c r="O234" i="4"/>
  <c r="O553" i="4"/>
  <c r="O165" i="4"/>
  <c r="O155" i="4"/>
  <c r="O485" i="4"/>
  <c r="O91" i="4"/>
  <c r="O342" i="4"/>
  <c r="O240" i="4"/>
  <c r="O339" i="4"/>
  <c r="O549" i="4"/>
  <c r="O308" i="4"/>
  <c r="O311" i="4"/>
  <c r="O443" i="4"/>
  <c r="O133" i="4"/>
  <c r="O546" i="4"/>
  <c r="O563" i="4"/>
  <c r="O260" i="4"/>
  <c r="O323" i="4"/>
  <c r="O284" i="4"/>
  <c r="O322" i="4"/>
  <c r="O497" i="4"/>
  <c r="O197" i="4"/>
  <c r="O228" i="4"/>
  <c r="O78" i="4"/>
  <c r="O373" i="4"/>
  <c r="O106" i="4"/>
  <c r="O107" i="4"/>
  <c r="O50" i="4"/>
  <c r="O77" i="4"/>
  <c r="O441" i="4"/>
  <c r="O525" i="4"/>
  <c r="O436" i="4"/>
  <c r="O614" i="4"/>
  <c r="O33" i="4"/>
  <c r="O406" i="4"/>
  <c r="O317" i="4"/>
  <c r="O104" i="4"/>
  <c r="O556" i="4"/>
  <c r="O48" i="4"/>
  <c r="O508" i="4"/>
  <c r="O222" i="4"/>
  <c r="O80" i="4"/>
  <c r="O421" i="4"/>
  <c r="O574" i="4"/>
  <c r="O82" i="4"/>
  <c r="O324" i="4"/>
  <c r="O449" i="4"/>
  <c r="O479" i="4"/>
  <c r="O193" i="4"/>
  <c r="O524" i="4"/>
  <c r="O330" i="4"/>
  <c r="O131" i="4"/>
  <c r="O247" i="4"/>
  <c r="O115" i="4"/>
  <c r="O88" i="4"/>
  <c r="O405" i="4"/>
  <c r="O221" i="4"/>
  <c r="O205" i="4"/>
  <c r="O519" i="4"/>
  <c r="O114" i="4"/>
  <c r="O70" i="4"/>
  <c r="O509" i="4"/>
  <c r="O291" i="4"/>
  <c r="O480" i="4"/>
  <c r="O28" i="4"/>
  <c r="O394" i="4"/>
  <c r="O36" i="4"/>
  <c r="O233" i="4"/>
  <c r="O414" i="4"/>
  <c r="O132" i="4"/>
  <c r="O202" i="4"/>
  <c r="O280" i="4"/>
  <c r="O55" i="4"/>
  <c r="O627" i="4"/>
  <c r="O166" i="4"/>
  <c r="O122" i="4"/>
  <c r="O238" i="4"/>
  <c r="O220" i="4"/>
  <c r="O482" i="4"/>
  <c r="O576" i="4"/>
  <c r="O496" i="4"/>
  <c r="O188" i="4"/>
  <c r="O287" i="4"/>
  <c r="O423" i="4"/>
  <c r="O62" i="4"/>
  <c r="O191" i="4"/>
  <c r="O575" i="4"/>
  <c r="O123" i="4"/>
  <c r="O142" i="4"/>
  <c r="O229" i="4"/>
  <c r="O334" i="4"/>
  <c r="O588" i="4"/>
  <c r="O306" i="4"/>
  <c r="O111" i="4"/>
  <c r="O427" i="4"/>
  <c r="O477" i="4"/>
  <c r="O537" i="4"/>
  <c r="O621" i="4"/>
  <c r="O399" i="4"/>
  <c r="O74" i="4"/>
  <c r="O352" i="4"/>
  <c r="O620" i="4"/>
  <c r="O276" i="4"/>
  <c r="O349" i="4"/>
  <c r="O157" i="4"/>
  <c r="O129" i="4"/>
  <c r="O595" i="4"/>
  <c r="O612" i="4"/>
  <c r="O487" i="4"/>
  <c r="O587" i="4"/>
  <c r="O60" i="4"/>
  <c r="O592" i="4"/>
  <c r="O356" i="4"/>
  <c r="O256" i="4"/>
  <c r="O307" i="4"/>
  <c r="O438" i="4"/>
  <c r="O264" i="4"/>
  <c r="O467" i="4"/>
  <c r="O581" i="4"/>
  <c r="O63" i="4"/>
  <c r="O363" i="4"/>
  <c r="O456" i="4"/>
  <c r="O618" i="4"/>
  <c r="O254" i="4"/>
  <c r="O139" i="4"/>
  <c r="O566" i="4"/>
  <c r="O152" i="4"/>
  <c r="O265" i="4"/>
  <c r="O533" i="4"/>
  <c r="O535" i="4"/>
  <c r="O472" i="4"/>
  <c r="O365" i="4"/>
  <c r="O522" i="4"/>
  <c r="O206" i="4"/>
  <c r="O340" i="4"/>
  <c r="O29" i="4"/>
  <c r="O484" i="4"/>
  <c r="O312" i="4"/>
  <c r="O174" i="4"/>
  <c r="O286" i="4"/>
  <c r="O513" i="4"/>
  <c r="O559" i="4"/>
  <c r="O41" i="4"/>
  <c r="O167" i="4"/>
  <c r="O271" i="4"/>
  <c r="O534" i="4"/>
  <c r="O42" i="4"/>
  <c r="O460" i="4"/>
  <c r="O329" i="4"/>
  <c r="O562" i="4"/>
  <c r="O244" i="4"/>
  <c r="O632" i="4"/>
  <c r="O442" i="4"/>
  <c r="O116" i="4"/>
  <c r="O72" i="4"/>
  <c r="O278" i="4"/>
  <c r="O190" i="4"/>
  <c r="O262" i="4"/>
  <c r="O579" i="4"/>
  <c r="O503" i="4"/>
  <c r="O429" i="4"/>
  <c r="O145" i="4"/>
  <c r="O544" i="4"/>
  <c r="O103" i="4"/>
  <c r="O393" i="4"/>
  <c r="O465" i="4"/>
  <c r="O37" i="4"/>
  <c r="O420" i="4"/>
  <c r="O424" i="4"/>
  <c r="O622" i="4"/>
  <c r="O452" i="4"/>
  <c r="O214" i="4"/>
  <c r="O76" i="4"/>
  <c r="O597" i="4"/>
  <c r="O483" i="4"/>
  <c r="O473" i="4"/>
  <c r="O277" i="4"/>
  <c r="O23" i="4"/>
  <c r="O611" i="4"/>
  <c r="N211" i="4"/>
  <c r="M69" i="4"/>
  <c r="M590" i="4"/>
  <c r="M30" i="4"/>
  <c r="M41" i="4"/>
  <c r="N97" i="4"/>
  <c r="M549" i="4"/>
  <c r="M577" i="4"/>
  <c r="M97" i="4"/>
  <c r="M610" i="4"/>
  <c r="M611" i="4"/>
  <c r="M239" i="4"/>
  <c r="M474" i="4"/>
  <c r="M151" i="4"/>
  <c r="M275" i="4"/>
  <c r="M96" i="4"/>
  <c r="M459" i="4"/>
  <c r="N157" i="4"/>
  <c r="M423" i="4"/>
  <c r="M56" i="4"/>
  <c r="M554" i="4"/>
  <c r="M52" i="4"/>
  <c r="M148" i="4"/>
  <c r="M632" i="4"/>
  <c r="M475" i="4"/>
  <c r="M389" i="4"/>
  <c r="N316" i="4"/>
  <c r="N81" i="4"/>
  <c r="M214" i="4"/>
  <c r="M72" i="4"/>
  <c r="M128" i="4"/>
  <c r="M461" i="4"/>
  <c r="M101" i="4"/>
  <c r="M85" i="4"/>
  <c r="M351" i="4"/>
  <c r="M202" i="4"/>
  <c r="N296" i="4"/>
  <c r="M222" i="4"/>
  <c r="M98" i="4"/>
  <c r="M493" i="4"/>
  <c r="M223" i="4"/>
  <c r="M541" i="4"/>
  <c r="M123" i="4"/>
  <c r="M207" i="4"/>
  <c r="N153" i="4"/>
  <c r="M237" i="4"/>
  <c r="M204" i="4"/>
  <c r="M453" i="4"/>
  <c r="M45" i="4"/>
  <c r="M58" i="4"/>
  <c r="M440" i="4"/>
  <c r="M431" i="4"/>
  <c r="N29" i="4"/>
  <c r="M113" i="4"/>
  <c r="M558" i="4"/>
  <c r="M628" i="4"/>
  <c r="M346" i="4"/>
  <c r="M319" i="4"/>
  <c r="M434" i="4"/>
  <c r="M574" i="4"/>
  <c r="N251" i="4"/>
  <c r="N268" i="4"/>
  <c r="M327" i="4"/>
  <c r="M104" i="4"/>
  <c r="M304" i="4"/>
  <c r="M361" i="4"/>
  <c r="M220" i="4"/>
  <c r="M84" i="4"/>
  <c r="M332" i="4"/>
  <c r="N181" i="4"/>
  <c r="N227" i="4"/>
  <c r="M631" i="4"/>
  <c r="M324" i="4"/>
  <c r="M53" i="4"/>
  <c r="M173" i="4"/>
  <c r="M416" i="4"/>
  <c r="M24" i="4"/>
  <c r="M520" i="4"/>
  <c r="M396" i="4"/>
  <c r="M331" i="4"/>
  <c r="M295" i="4"/>
  <c r="M609" i="4"/>
  <c r="M359" i="4"/>
  <c r="M242" i="4"/>
  <c r="M436" i="4"/>
  <c r="M322" i="4"/>
  <c r="M79" i="4"/>
  <c r="M106" i="4"/>
  <c r="M260" i="4"/>
  <c r="M168" i="4"/>
  <c r="M179" i="4"/>
  <c r="M335" i="4"/>
  <c r="M458" i="4"/>
  <c r="M570" i="4"/>
  <c r="M142" i="4"/>
  <c r="M99" i="4"/>
  <c r="M217" i="4"/>
  <c r="M397" i="4"/>
  <c r="M606" i="4"/>
  <c r="M620" i="4"/>
  <c r="M428" i="4"/>
  <c r="M167" i="4"/>
  <c r="M293" i="4"/>
  <c r="M603" i="4"/>
  <c r="M415" i="4"/>
  <c r="M350" i="4"/>
  <c r="M26" i="4"/>
  <c r="M584" i="4"/>
  <c r="M491" i="4"/>
  <c r="M74" i="4"/>
  <c r="M525" i="4"/>
  <c r="M357" i="4"/>
  <c r="M139" i="4"/>
  <c r="M555" i="4"/>
  <c r="M27" i="4"/>
  <c r="M539" i="4"/>
  <c r="M299" i="4"/>
  <c r="M569" i="4"/>
  <c r="M588" i="4"/>
  <c r="M185" i="4"/>
  <c r="M537" i="4"/>
  <c r="M86" i="4"/>
  <c r="M426" i="4"/>
  <c r="M579" i="4"/>
  <c r="M573" i="4"/>
  <c r="M621" i="4"/>
  <c r="M229" i="4"/>
  <c r="M51" i="4"/>
  <c r="M405" i="4"/>
  <c r="M521" i="4"/>
  <c r="M515" i="4"/>
  <c r="N458" i="4"/>
  <c r="N359" i="4"/>
  <c r="N467" i="4"/>
  <c r="N62" i="4"/>
  <c r="N461" i="4"/>
  <c r="N154" i="4"/>
  <c r="N133" i="4"/>
  <c r="N162" i="4"/>
  <c r="N314" i="4"/>
  <c r="N531" i="4"/>
  <c r="N628" i="4"/>
  <c r="M595" i="4"/>
  <c r="M500" i="4"/>
  <c r="M540" i="4"/>
  <c r="M591" i="4"/>
  <c r="M456" i="4"/>
  <c r="M553" i="4"/>
  <c r="M419" i="4"/>
  <c r="M531" i="4"/>
  <c r="M567" i="4"/>
  <c r="M348" i="4"/>
  <c r="M274" i="4"/>
  <c r="M457" i="4"/>
  <c r="M501" i="4"/>
  <c r="M71" i="4"/>
  <c r="M469" i="4"/>
  <c r="M48" i="4"/>
  <c r="M401" i="4"/>
  <c r="M571" i="4"/>
  <c r="M297" i="4"/>
  <c r="M344" i="4"/>
  <c r="M563" i="4"/>
  <c r="M205" i="4"/>
  <c r="M385" i="4"/>
  <c r="M68" i="4"/>
  <c r="M633" i="4"/>
  <c r="M25" i="4"/>
  <c r="M509" i="4"/>
  <c r="M33" i="4"/>
  <c r="M556" i="4"/>
  <c r="M100" i="4"/>
  <c r="M146" i="4"/>
  <c r="M391" i="4"/>
  <c r="M234" i="4"/>
  <c r="M158" i="4"/>
  <c r="M517" i="4"/>
  <c r="M462" i="4"/>
  <c r="M278" i="4"/>
  <c r="M81" i="4"/>
  <c r="M279" i="4"/>
  <c r="M221" i="4"/>
  <c r="M199" i="4"/>
  <c r="M140" i="4"/>
  <c r="M312" i="4"/>
  <c r="M62" i="4"/>
  <c r="M290" i="4"/>
  <c r="M305" i="4"/>
  <c r="M286" i="4"/>
  <c r="M597" i="4"/>
  <c r="M125" i="4"/>
  <c r="M300" i="4"/>
  <c r="M490" i="4"/>
  <c r="M288" i="4"/>
  <c r="M208" i="4"/>
  <c r="N66" i="4"/>
  <c r="N28" i="4"/>
  <c r="N190" i="4"/>
  <c r="N161" i="4"/>
  <c r="N56" i="4"/>
  <c r="N102" i="4"/>
  <c r="N614" i="4"/>
  <c r="N552" i="4"/>
  <c r="N255" i="4"/>
  <c r="N291" i="4"/>
  <c r="N352" i="4"/>
  <c r="M536" i="4"/>
  <c r="M560" i="4"/>
  <c r="M543" i="4"/>
  <c r="M384" i="4"/>
  <c r="M518" i="4"/>
  <c r="M122" i="4"/>
  <c r="M138" i="4"/>
  <c r="M90" i="4"/>
  <c r="M340" i="4"/>
  <c r="M155" i="4"/>
  <c r="M336" i="4"/>
  <c r="M627" i="4"/>
  <c r="M473" i="4"/>
  <c r="M600" i="4"/>
  <c r="M445" i="4"/>
  <c r="M40" i="4"/>
  <c r="M89" i="4"/>
  <c r="M294" i="4"/>
  <c r="M380" i="4"/>
  <c r="M444" i="4"/>
  <c r="M598" i="4"/>
  <c r="M358" i="4"/>
  <c r="M320" i="4"/>
  <c r="M616" i="4"/>
  <c r="M262" i="4"/>
  <c r="M196" i="4"/>
  <c r="M369" i="4"/>
  <c r="M163" i="4"/>
  <c r="M172" i="4"/>
  <c r="M137" i="4"/>
  <c r="M629" i="4"/>
  <c r="M618" i="4"/>
  <c r="M452" i="4"/>
  <c r="M377" i="4"/>
  <c r="M203" i="4"/>
  <c r="M82" i="4"/>
  <c r="M347" i="4"/>
  <c r="M276" i="4"/>
  <c r="M224" i="4"/>
  <c r="M258" i="4"/>
  <c r="M156" i="4"/>
  <c r="M213" i="4"/>
  <c r="M22" i="4"/>
  <c r="M328" i="4"/>
  <c r="M608" i="4"/>
  <c r="M383" i="4"/>
  <c r="M545" i="4"/>
  <c r="M192" i="4"/>
  <c r="M463" i="4"/>
  <c r="M247" i="4"/>
  <c r="M349" i="4"/>
  <c r="M612" i="4"/>
  <c r="M245" i="4"/>
  <c r="M342" i="4"/>
  <c r="M171" i="4"/>
  <c r="M430" i="4"/>
  <c r="M414" i="4"/>
  <c r="M67" i="4"/>
  <c r="M433" i="4"/>
  <c r="M114" i="4"/>
  <c r="N443" i="4"/>
  <c r="N597" i="4"/>
  <c r="N136" i="4"/>
  <c r="N301" i="4"/>
  <c r="N327" i="4"/>
  <c r="N299" i="4"/>
  <c r="N505" i="4"/>
  <c r="N128" i="4"/>
  <c r="N245" i="4"/>
  <c r="N594" i="4"/>
  <c r="N225" i="4"/>
  <c r="M111" i="4"/>
  <c r="M264" i="4"/>
  <c r="M131" i="4"/>
  <c r="M488" i="4"/>
  <c r="M162" i="4"/>
  <c r="M447" i="4"/>
  <c r="M273" i="4"/>
  <c r="M166" i="4"/>
  <c r="M227" i="4"/>
  <c r="M407" i="4"/>
  <c r="M112" i="4"/>
  <c r="M504" i="4"/>
  <c r="M240" i="4"/>
  <c r="M585" i="4"/>
  <c r="M126" i="4"/>
  <c r="M141" i="4"/>
  <c r="M352" i="4"/>
  <c r="M378" i="4"/>
  <c r="M230" i="4"/>
  <c r="M263" i="4"/>
  <c r="M400" i="4"/>
  <c r="M316" i="4"/>
  <c r="M265" i="4"/>
  <c r="M534" i="4"/>
  <c r="M181" i="4"/>
  <c r="M315" i="4"/>
  <c r="M494" i="4"/>
  <c r="M477" i="4"/>
  <c r="M219" i="4"/>
  <c r="M117" i="4"/>
  <c r="M267" i="4"/>
  <c r="M592" i="4"/>
  <c r="M91" i="4"/>
  <c r="M529" i="4"/>
  <c r="M136" i="4"/>
  <c r="M190" i="4"/>
  <c r="M604" i="4"/>
  <c r="M23" i="4"/>
  <c r="M255" i="4"/>
  <c r="M366" i="4"/>
  <c r="M77" i="4"/>
  <c r="M626" i="4"/>
  <c r="M376" i="4"/>
  <c r="M116" i="4"/>
  <c r="M170" i="4"/>
  <c r="M566" i="4"/>
  <c r="M519" i="4"/>
  <c r="M105" i="4"/>
  <c r="M73" i="4"/>
  <c r="M451" i="4"/>
  <c r="N84" i="4"/>
  <c r="N435" i="4"/>
  <c r="N571" i="4"/>
  <c r="N479" i="4"/>
  <c r="N140" i="4"/>
  <c r="N276" i="4"/>
  <c r="N332" i="4"/>
  <c r="N460" i="4"/>
  <c r="N532" i="4"/>
  <c r="N475" i="4"/>
  <c r="N272" i="4"/>
  <c r="M108" i="4"/>
  <c r="M399" i="4"/>
  <c r="M538" i="4"/>
  <c r="M249" i="4"/>
  <c r="M42" i="4"/>
  <c r="M542" i="4"/>
  <c r="M253" i="4"/>
  <c r="M110" i="4"/>
  <c r="M429" i="4"/>
  <c r="M552" i="4"/>
  <c r="M589" i="4"/>
  <c r="M59" i="4"/>
  <c r="M236" i="4"/>
  <c r="M280" i="4"/>
  <c r="M256" i="4"/>
  <c r="M550" i="4"/>
  <c r="M231" i="4"/>
  <c r="M485" i="4"/>
  <c r="M165" i="4"/>
  <c r="M387" i="4"/>
  <c r="M486" i="4"/>
  <c r="M564" i="4"/>
  <c r="M161" i="4"/>
  <c r="M403" i="4"/>
  <c r="M283" i="4"/>
  <c r="M338" i="4"/>
  <c r="M450" i="4"/>
  <c r="M49" i="4"/>
  <c r="M363" i="4"/>
  <c r="M418" i="4"/>
  <c r="M102" i="4"/>
  <c r="M381" i="4"/>
  <c r="M512" i="4"/>
  <c r="M154" i="4"/>
  <c r="M80" i="4"/>
  <c r="M150" i="4"/>
  <c r="M575" i="4"/>
  <c r="M270" i="4"/>
  <c r="M109" i="4"/>
  <c r="M339" i="4"/>
  <c r="M47" i="4"/>
  <c r="M21" i="4"/>
  <c r="M522" i="4"/>
  <c r="M241" i="4"/>
  <c r="M492" i="4"/>
  <c r="M292" i="4"/>
  <c r="M121" i="4"/>
  <c r="M410" i="4"/>
  <c r="M78" i="4"/>
  <c r="M448" i="4"/>
  <c r="M412" i="4"/>
  <c r="M421" i="4"/>
  <c r="M254" i="4"/>
  <c r="M578" i="4"/>
  <c r="M325" i="4"/>
  <c r="M425" i="4"/>
  <c r="M75" i="4"/>
  <c r="M169" i="4"/>
  <c r="M438" i="4"/>
  <c r="M228" i="4"/>
  <c r="M200" i="4"/>
  <c r="M178" i="4"/>
  <c r="M268" i="4"/>
  <c r="M182" i="4"/>
  <c r="M120" i="4"/>
  <c r="N602" i="4"/>
  <c r="N498" i="4"/>
  <c r="N395" i="4"/>
  <c r="N515" i="4"/>
  <c r="N534" i="4"/>
  <c r="N381" i="4"/>
  <c r="N226" i="4"/>
  <c r="N129" i="4"/>
  <c r="N607" i="4"/>
  <c r="N222" i="4"/>
  <c r="N566" i="4"/>
  <c r="N471" i="4"/>
  <c r="N481" i="4"/>
  <c r="N195" i="4"/>
  <c r="N290" i="4"/>
  <c r="N89" i="4"/>
  <c r="N223" i="4"/>
  <c r="N593" i="4"/>
  <c r="N37" i="4"/>
  <c r="N409" i="4"/>
  <c r="N370" i="4"/>
  <c r="N59" i="4"/>
  <c r="N495" i="4"/>
  <c r="N491" i="4"/>
  <c r="N448" i="4"/>
  <c r="N57" i="4"/>
  <c r="N228" i="4"/>
  <c r="N212" i="4"/>
  <c r="N445" i="4"/>
  <c r="N248" i="4"/>
  <c r="N601" i="4"/>
  <c r="N173" i="4"/>
  <c r="N468" i="4"/>
  <c r="N252" i="4"/>
  <c r="N413" i="4"/>
  <c r="N177" i="4"/>
  <c r="N116" i="4"/>
  <c r="N32" i="4"/>
  <c r="N630" i="4"/>
  <c r="N354" i="4"/>
  <c r="N386" i="4"/>
  <c r="N69" i="4"/>
  <c r="N439" i="4"/>
  <c r="N334" i="4"/>
  <c r="N432" i="4"/>
  <c r="N368" i="4"/>
  <c r="N524" i="4"/>
  <c r="N373" i="4"/>
  <c r="N329" i="4"/>
  <c r="N40" i="4"/>
  <c r="N581" i="4"/>
  <c r="N54" i="4"/>
  <c r="N366" i="4"/>
  <c r="N527" i="4"/>
  <c r="N93" i="4"/>
  <c r="N389" i="4"/>
  <c r="N294" i="4"/>
  <c r="N420" i="4"/>
  <c r="N186" i="4"/>
  <c r="N444" i="4"/>
  <c r="N451" i="4"/>
  <c r="N49" i="4"/>
  <c r="N588" i="4"/>
  <c r="N545" i="4"/>
  <c r="N397" i="4"/>
  <c r="N344" i="4"/>
  <c r="N493" i="4"/>
  <c r="N608" i="4"/>
  <c r="N541" i="4"/>
  <c r="N477" i="4"/>
  <c r="N90" i="4"/>
  <c r="N565" i="4"/>
  <c r="N183" i="4"/>
  <c r="N622" i="4"/>
  <c r="N428" i="4"/>
  <c r="N241" i="4"/>
  <c r="N44" i="4"/>
  <c r="N500" i="4"/>
  <c r="N242" i="4"/>
  <c r="N277" i="4"/>
  <c r="N449" i="4"/>
  <c r="N118" i="4"/>
  <c r="N416" i="4"/>
  <c r="N350" i="4"/>
  <c r="N385" i="4"/>
  <c r="N123" i="4"/>
  <c r="N606" i="4"/>
  <c r="N328" i="4"/>
  <c r="N266" i="4"/>
  <c r="N70" i="4"/>
  <c r="N490" i="4"/>
  <c r="N452" i="4"/>
  <c r="N285" i="4"/>
  <c r="N302" i="4"/>
  <c r="N77" i="4"/>
  <c r="N436" i="4"/>
  <c r="N206" i="4"/>
  <c r="N469" i="4"/>
  <c r="N556" i="4"/>
  <c r="N408" i="4"/>
  <c r="N107" i="4"/>
  <c r="N536" i="4"/>
  <c r="N331" i="4"/>
  <c r="N138" i="4"/>
  <c r="N582" i="4"/>
  <c r="N104" i="4"/>
  <c r="N193" i="4"/>
  <c r="N50" i="4"/>
  <c r="N175" i="4"/>
  <c r="N165" i="4"/>
  <c r="N632" i="4"/>
  <c r="N537" i="4"/>
  <c r="N483" i="4"/>
  <c r="N246" i="4"/>
  <c r="N156" i="4"/>
  <c r="N224" i="4"/>
  <c r="N130" i="4"/>
  <c r="N521" i="4"/>
  <c r="N80" i="4"/>
  <c r="N94" i="4"/>
  <c r="N369" i="4"/>
  <c r="N492" i="4"/>
  <c r="N356" i="4"/>
  <c r="N522" i="4"/>
  <c r="N219" i="4"/>
  <c r="N330" i="4"/>
  <c r="M441" i="4"/>
  <c r="M637" i="4"/>
  <c r="M602" i="4"/>
  <c r="M144" i="4"/>
  <c r="M495" i="4"/>
  <c r="M454" i="4"/>
  <c r="M211" i="4"/>
  <c r="M513" i="4"/>
  <c r="N351" i="4"/>
  <c r="N35" i="4"/>
  <c r="N23" i="4"/>
  <c r="N585" i="4"/>
  <c r="N119" i="4"/>
  <c r="N499" i="4"/>
  <c r="N414" i="4"/>
  <c r="N201" i="4"/>
  <c r="N348" i="4"/>
  <c r="N43" i="4"/>
  <c r="N578" i="4"/>
  <c r="N433" i="4"/>
  <c r="N600" i="4"/>
  <c r="N544" i="4"/>
  <c r="N392" i="4"/>
  <c r="N88" i="4"/>
  <c r="N101" i="4"/>
  <c r="N71" i="4"/>
  <c r="N269" i="4"/>
  <c r="N623" i="4"/>
  <c r="N33" i="4"/>
  <c r="N410" i="4"/>
  <c r="N412" i="4"/>
  <c r="N494" i="4"/>
  <c r="N192" i="4"/>
  <c r="N374" i="4"/>
  <c r="N108" i="4"/>
  <c r="N502" i="4"/>
  <c r="N343" i="4"/>
  <c r="N603" i="4"/>
  <c r="N364" i="4"/>
  <c r="N65" i="4"/>
  <c r="N525" i="4"/>
  <c r="N68" i="4"/>
  <c r="N621" i="4"/>
  <c r="N220" i="4"/>
  <c r="N363" i="4"/>
  <c r="N542" i="4"/>
  <c r="N557" i="4"/>
  <c r="N121" i="4"/>
  <c r="N326" i="4"/>
  <c r="N430" i="4"/>
  <c r="N341" i="4"/>
  <c r="N636" i="4"/>
  <c r="N305" i="4"/>
  <c r="N159" i="4"/>
  <c r="N362" i="4"/>
  <c r="N308" i="4"/>
  <c r="N340" i="4"/>
  <c r="N447" i="4"/>
  <c r="N336" i="4"/>
  <c r="N422" i="4"/>
  <c r="N554" i="4"/>
  <c r="N217" i="4"/>
  <c r="N323" i="4"/>
  <c r="N147" i="4"/>
  <c r="N570" i="4"/>
  <c r="N604" i="4"/>
  <c r="N549" i="4"/>
  <c r="N548" i="4"/>
  <c r="N60" i="4"/>
  <c r="N563" i="4"/>
  <c r="N568" i="4"/>
  <c r="N516" i="4"/>
  <c r="N87" i="4"/>
  <c r="N463" i="4"/>
  <c r="N543" i="4"/>
  <c r="N426" i="4"/>
  <c r="N419" i="4"/>
  <c r="N137" i="4"/>
  <c r="N394" i="4"/>
  <c r="N24" i="4"/>
  <c r="N132" i="4"/>
  <c r="N346" i="4"/>
  <c r="N473" i="4"/>
  <c r="N26" i="4"/>
  <c r="N518" i="4"/>
  <c r="M636" i="4"/>
  <c r="M28" i="4"/>
  <c r="M212" i="4"/>
  <c r="M303" i="4"/>
  <c r="M55" i="4"/>
  <c r="M409" i="4"/>
  <c r="M489" i="4"/>
  <c r="M289" i="4"/>
  <c r="N376" i="4"/>
  <c r="N300" i="4"/>
  <c r="N72" i="4"/>
  <c r="N313" i="4"/>
  <c r="N258" i="4"/>
  <c r="N425" i="4"/>
  <c r="N488" i="4"/>
  <c r="N480" i="4"/>
  <c r="N187" i="4"/>
  <c r="N360" i="4"/>
  <c r="N618" i="4"/>
  <c r="N339" i="4"/>
  <c r="N506" i="4"/>
  <c r="N396" i="4"/>
  <c r="N61" i="4"/>
  <c r="N240" i="4"/>
  <c r="N423" i="4"/>
  <c r="N180" i="4"/>
  <c r="N335" i="4"/>
  <c r="N306" i="4"/>
  <c r="N53" i="4"/>
  <c r="N67" i="4"/>
  <c r="N142" i="4"/>
  <c r="N146" i="4"/>
  <c r="N139" i="4"/>
  <c r="N478" i="4"/>
  <c r="N293" i="4"/>
  <c r="N249" i="4"/>
  <c r="N378" i="4"/>
  <c r="N182" i="4"/>
  <c r="N82" i="4"/>
  <c r="N508" i="4"/>
  <c r="N424" i="4"/>
  <c r="N497" i="4"/>
  <c r="N202" i="4"/>
  <c r="N117" i="4"/>
  <c r="N317" i="4"/>
  <c r="N564" i="4"/>
  <c r="N517" i="4"/>
  <c r="N141" i="4"/>
  <c r="N233" i="4"/>
  <c r="N205" i="4"/>
  <c r="N417" i="4"/>
  <c r="N214" i="4"/>
  <c r="N567" i="4"/>
  <c r="N405" i="4"/>
  <c r="N99" i="4"/>
  <c r="N627" i="4"/>
  <c r="N76" i="4"/>
  <c r="N263" i="4"/>
  <c r="N510" i="4"/>
  <c r="N98" i="4"/>
  <c r="N496" i="4"/>
  <c r="N450" i="4"/>
  <c r="N83" i="4"/>
  <c r="N41" i="4"/>
  <c r="N507" i="4"/>
  <c r="N455" i="4"/>
  <c r="N402" i="4"/>
  <c r="N254" i="4"/>
  <c r="N569" i="4"/>
  <c r="N560" i="4"/>
  <c r="N229" i="4"/>
  <c r="N194" i="4"/>
  <c r="N75" i="4"/>
  <c r="N312" i="4"/>
  <c r="N338" i="4"/>
  <c r="N284" i="4"/>
  <c r="M506" i="4"/>
  <c r="M362" i="4"/>
  <c r="M476" i="4"/>
  <c r="M568" i="4"/>
  <c r="M465" i="4"/>
  <c r="M145" i="4"/>
  <c r="M326" i="4"/>
  <c r="M35" i="4"/>
  <c r="M308" i="4"/>
  <c r="N78" i="4"/>
  <c r="N390" i="4"/>
  <c r="N36" i="4"/>
  <c r="N243" i="4"/>
  <c r="N238" i="4"/>
  <c r="N297" i="4"/>
  <c r="N453" i="4"/>
  <c r="N580" i="4"/>
  <c r="N612" i="4"/>
  <c r="N124" i="4"/>
  <c r="N149" i="4"/>
  <c r="N555" i="4"/>
  <c r="N260" i="4"/>
  <c r="N203" i="4"/>
  <c r="N91" i="4"/>
  <c r="N485" i="4"/>
  <c r="N168" i="4"/>
  <c r="N589" i="4"/>
  <c r="N174" i="4"/>
  <c r="N635" i="4"/>
  <c r="N547" i="4"/>
  <c r="N287" i="4"/>
  <c r="N609" i="4"/>
  <c r="N261" i="4"/>
  <c r="N486" i="4"/>
  <c r="N324" i="4"/>
  <c r="N404" i="4"/>
  <c r="N584" i="4"/>
  <c r="N253" i="4"/>
  <c r="N131" i="4"/>
  <c r="N357" i="4"/>
  <c r="N398" i="4"/>
  <c r="N204" i="4"/>
  <c r="N577" i="4"/>
  <c r="N286" i="4"/>
  <c r="N176" i="4"/>
  <c r="N615" i="4"/>
  <c r="N456" i="4"/>
  <c r="N576" i="4"/>
  <c r="N51" i="4"/>
  <c r="N342" i="4"/>
  <c r="N598" i="4"/>
  <c r="N112" i="4"/>
  <c r="N39" i="4"/>
  <c r="N572" i="4"/>
  <c r="N281" i="4"/>
  <c r="N325" i="4"/>
  <c r="N523" i="4"/>
  <c r="N562" i="4"/>
  <c r="N437" i="4"/>
  <c r="N47" i="4"/>
  <c r="M422" i="4"/>
  <c r="M119" i="4"/>
  <c r="M527" i="4"/>
  <c r="M382" i="4"/>
  <c r="M64" i="4"/>
  <c r="M61" i="4"/>
  <c r="M284" i="4"/>
  <c r="M191" i="4"/>
  <c r="M197" i="4"/>
  <c r="M547" i="4"/>
  <c r="M615" i="4"/>
  <c r="M499" i="4"/>
  <c r="M372" i="4"/>
  <c r="M455" i="4"/>
  <c r="M630" i="4"/>
  <c r="M561" i="4"/>
  <c r="M152" i="4"/>
  <c r="M533" i="4"/>
  <c r="M277" i="4"/>
  <c r="M601" i="4"/>
  <c r="M467" i="4"/>
  <c r="M310" i="4"/>
  <c r="M183" i="4"/>
  <c r="M318" i="4"/>
  <c r="M193" i="4"/>
  <c r="M36" i="4"/>
  <c r="M198" i="4"/>
  <c r="M487" i="4"/>
  <c r="M309" i="4"/>
  <c r="M95" i="4"/>
  <c r="M216" i="4"/>
  <c r="M390" i="4"/>
  <c r="M404" i="4"/>
  <c r="M323" i="4"/>
  <c r="M302" i="4"/>
  <c r="M194" i="4"/>
  <c r="M544" i="4"/>
  <c r="M115" i="4"/>
  <c r="M269" i="4"/>
  <c r="N384" i="4"/>
  <c r="N561" i="4"/>
  <c r="N275" i="4"/>
  <c r="N150" i="4"/>
  <c r="N519" i="4"/>
  <c r="N454" i="4"/>
  <c r="N152" i="4"/>
  <c r="N63" i="4"/>
  <c r="N126" i="4"/>
  <c r="N530" i="4"/>
  <c r="N127" i="4"/>
  <c r="N406" i="4"/>
  <c r="N512" i="4"/>
  <c r="N377" i="4"/>
  <c r="N185" i="4"/>
  <c r="N411" i="4"/>
  <c r="N345" i="4"/>
  <c r="N421" i="4"/>
  <c r="N309" i="4"/>
  <c r="N513" i="4"/>
  <c r="N550" i="4"/>
  <c r="N365" i="4"/>
  <c r="N169" i="4"/>
  <c r="N319" i="4"/>
  <c r="N103" i="4"/>
  <c r="N120" i="4"/>
  <c r="N487" i="4"/>
  <c r="N624" i="4"/>
  <c r="N620" i="4"/>
  <c r="N546" i="4"/>
  <c r="N347" i="4"/>
  <c r="N489" i="4"/>
  <c r="N583" i="4"/>
  <c r="N504" i="4"/>
  <c r="N21" i="4"/>
  <c r="N375" i="4"/>
  <c r="N387" i="4"/>
  <c r="N208" i="4"/>
  <c r="N196" i="4"/>
  <c r="N533" i="4"/>
  <c r="N559" i="4"/>
  <c r="N109" i="4"/>
  <c r="N520" i="4"/>
  <c r="N587" i="4"/>
  <c r="N232" i="4"/>
  <c r="N307" i="4"/>
  <c r="N52" i="4"/>
  <c r="N280" i="4"/>
  <c r="N27" i="4"/>
  <c r="N155" i="4"/>
  <c r="N95" i="4"/>
  <c r="M497" i="4"/>
  <c r="M354" i="4"/>
  <c r="M124" i="4"/>
  <c r="M281" i="4"/>
  <c r="M330" i="4"/>
  <c r="M424" i="4"/>
  <c r="M375" i="4"/>
  <c r="M446" i="4"/>
  <c r="M510" i="4"/>
  <c r="M92" i="4"/>
  <c r="M562" i="4"/>
  <c r="M496" i="4"/>
  <c r="M524" i="4"/>
  <c r="M238" i="4"/>
  <c r="M285" i="4"/>
  <c r="M572" i="4"/>
  <c r="M514" i="4"/>
  <c r="M186" i="4"/>
  <c r="M189" i="4"/>
  <c r="M370" i="4"/>
  <c r="M596" i="4"/>
  <c r="M373" i="4"/>
  <c r="M94" i="4"/>
  <c r="M613" i="4"/>
  <c r="M460" i="4"/>
  <c r="M321" i="4"/>
  <c r="M188" i="4"/>
  <c r="M464" i="4"/>
  <c r="M134" i="4"/>
  <c r="M337" i="4"/>
  <c r="M314" i="4"/>
  <c r="M174" i="4"/>
  <c r="M43" i="4"/>
  <c r="M398" i="4"/>
  <c r="N135" i="4"/>
  <c r="N476" i="4"/>
  <c r="N595" i="4"/>
  <c r="N484" i="4"/>
  <c r="N189" i="4"/>
  <c r="N115" i="4"/>
  <c r="N358" i="4"/>
  <c r="N221" i="4"/>
  <c r="N170" i="4"/>
  <c r="N303" i="4"/>
  <c r="N207" i="4"/>
  <c r="N234" i="4"/>
  <c r="N400" i="4"/>
  <c r="N209" i="4"/>
  <c r="N30" i="4"/>
  <c r="N361" i="4"/>
  <c r="N575" i="4"/>
  <c r="N379" i="4"/>
  <c r="N511" i="4"/>
  <c r="N629" i="4"/>
  <c r="N164" i="4"/>
  <c r="N503" i="4"/>
  <c r="N197" i="4"/>
  <c r="N166" i="4"/>
  <c r="N558" i="4"/>
  <c r="N466" i="4"/>
  <c r="N92" i="4"/>
  <c r="N538" i="4"/>
  <c r="N134" i="4"/>
  <c r="N431" i="4"/>
  <c r="N526" i="4"/>
  <c r="N625" i="4"/>
  <c r="N160" i="4"/>
  <c r="N353" i="4"/>
  <c r="N441" i="4"/>
  <c r="N198" i="4"/>
  <c r="N472" i="4"/>
  <c r="N113" i="4"/>
  <c r="N215" i="4"/>
  <c r="N172" i="4"/>
  <c r="N64" i="4"/>
  <c r="N236" i="4"/>
  <c r="N321" i="4"/>
  <c r="N371" i="4"/>
  <c r="N38" i="4"/>
  <c r="N310" i="4"/>
  <c r="N380" i="4"/>
  <c r="N267" i="4"/>
  <c r="N274" i="4"/>
  <c r="N283" i="4"/>
  <c r="N634" i="4"/>
  <c r="N31" i="4"/>
  <c r="N143" i="4"/>
  <c r="N216" i="4"/>
  <c r="N529" i="4"/>
  <c r="N610" i="4"/>
  <c r="N292" i="4"/>
  <c r="N158" i="4"/>
  <c r="N210" i="4"/>
  <c r="N264" i="4"/>
  <c r="N235" i="4"/>
  <c r="N415" i="4"/>
  <c r="N382" i="4"/>
  <c r="N188" i="4"/>
  <c r="M195" i="4"/>
  <c r="M235" i="4"/>
  <c r="M625" i="4"/>
  <c r="M201" i="4"/>
  <c r="M341" i="4"/>
  <c r="M298" i="4"/>
  <c r="N514" i="4"/>
  <c r="N616" i="4"/>
  <c r="N218" i="4"/>
  <c r="N148" i="4"/>
  <c r="N470" i="4"/>
  <c r="N337" i="4"/>
  <c r="N213" i="4"/>
  <c r="N100" i="4"/>
  <c r="N617" i="4"/>
  <c r="N501" i="4"/>
  <c r="N553" i="4"/>
  <c r="N125" i="4"/>
  <c r="N574" i="4"/>
  <c r="N465" i="4"/>
  <c r="N591" i="4"/>
  <c r="N573" i="4"/>
  <c r="N355" i="4"/>
  <c r="N611" i="4"/>
  <c r="N289" i="4"/>
  <c r="N626" i="4"/>
  <c r="N464" i="4"/>
  <c r="N474" i="4"/>
  <c r="N22" i="4"/>
  <c r="N86" i="4"/>
  <c r="N114" i="4"/>
  <c r="N178" i="4"/>
  <c r="N427" i="4"/>
  <c r="N429" i="4"/>
  <c r="N509" i="4"/>
  <c r="N619" i="4"/>
  <c r="N111" i="4"/>
  <c r="N304" i="4"/>
  <c r="N367" i="4"/>
  <c r="N462" i="4"/>
  <c r="N257" i="4"/>
  <c r="N605" i="4"/>
  <c r="N298" i="4"/>
  <c r="N250" i="4"/>
  <c r="N295" i="4"/>
  <c r="N320" i="4"/>
  <c r="N259" i="4"/>
  <c r="N333" i="4"/>
  <c r="N105" i="4"/>
  <c r="N315" i="4"/>
  <c r="N434" i="4"/>
  <c r="N55" i="4"/>
  <c r="N596" i="4"/>
  <c r="N270" i="4"/>
  <c r="N85" i="4"/>
  <c r="N239" i="4"/>
  <c r="N46" i="4"/>
  <c r="M334" i="4"/>
  <c r="M530" i="4"/>
  <c r="M296" i="4"/>
  <c r="M420" i="4"/>
  <c r="M523" i="4"/>
  <c r="M32" i="4"/>
  <c r="M427" i="4"/>
  <c r="M471" i="4"/>
  <c r="M250" i="4"/>
  <c r="M135" i="4"/>
  <c r="M215" i="4"/>
  <c r="M395" i="4"/>
  <c r="M107" i="4"/>
  <c r="M243" i="4"/>
  <c r="M143" i="4"/>
  <c r="M593" i="4"/>
  <c r="M402" i="4"/>
  <c r="M411" i="4"/>
  <c r="M132" i="4"/>
  <c r="M225" i="4"/>
  <c r="M502" i="4"/>
  <c r="M272" i="4"/>
  <c r="M623" i="4"/>
  <c r="M507" i="4"/>
  <c r="M386" i="4"/>
  <c r="M535" i="4"/>
  <c r="M147" i="4"/>
  <c r="M470" i="4"/>
  <c r="M435" i="4"/>
  <c r="M482" i="4"/>
  <c r="M38" i="4"/>
  <c r="M93" i="4"/>
  <c r="M63" i="4"/>
  <c r="M483" i="4"/>
  <c r="N230" i="4"/>
  <c r="N145" i="4"/>
  <c r="N191" i="4"/>
  <c r="N579" i="4"/>
  <c r="N459" i="4"/>
  <c r="N311" i="4"/>
  <c r="N586" i="4"/>
  <c r="N96" i="4"/>
  <c r="N231" i="4"/>
  <c r="N171" i="4"/>
  <c r="N110" i="4"/>
  <c r="N349" i="4"/>
  <c r="N551" i="4"/>
  <c r="N482" i="4"/>
  <c r="N540" i="4"/>
  <c r="N318" i="4"/>
  <c r="N167" i="4"/>
  <c r="N163" i="4"/>
  <c r="N122" i="4"/>
  <c r="N256" i="4"/>
  <c r="N535" i="4"/>
  <c r="N637" i="4"/>
  <c r="N322" i="4"/>
  <c r="N388" i="4"/>
  <c r="N457" i="4"/>
  <c r="N446" i="4"/>
  <c r="N279" i="4"/>
  <c r="N42" i="4"/>
  <c r="N539" i="4"/>
  <c r="N631" i="4"/>
  <c r="N151" i="4"/>
  <c r="N613" i="4"/>
  <c r="N262" i="4"/>
  <c r="N34" i="4"/>
  <c r="N200" i="4"/>
  <c r="N58" i="4"/>
  <c r="N399" i="4"/>
  <c r="N278" i="4"/>
  <c r="N418" i="4"/>
  <c r="N73" i="4"/>
  <c r="N407" i="4"/>
  <c r="N199" i="4"/>
  <c r="N403" i="4"/>
  <c r="N590" i="4"/>
  <c r="N247" i="4"/>
  <c r="N633" i="4"/>
  <c r="N599" i="4"/>
  <c r="N79" i="4"/>
  <c r="N383" i="4"/>
  <c r="N273" i="4"/>
  <c r="N401" i="4"/>
  <c r="M129" i="4"/>
  <c r="M287" i="4"/>
  <c r="M526" i="4"/>
  <c r="M360" i="4"/>
  <c r="M437" i="4"/>
  <c r="M218" i="4"/>
  <c r="M31" i="4"/>
  <c r="M180" i="4"/>
  <c r="M7" i="4"/>
  <c r="E5" i="4" s="1"/>
  <c r="M246" i="4"/>
  <c r="M367" i="4"/>
  <c r="M624" i="4"/>
  <c r="M439" i="4"/>
  <c r="M481" i="4"/>
  <c r="M356" i="4"/>
  <c r="M498" i="4"/>
  <c r="M184" i="4"/>
  <c r="M406" i="4"/>
  <c r="M54" i="4"/>
  <c r="M187" i="4"/>
  <c r="M466" i="4"/>
  <c r="M282" i="4"/>
  <c r="M355" i="4"/>
  <c r="M266" i="4"/>
  <c r="M393" i="4"/>
  <c r="M333" i="4"/>
  <c r="M607" i="4"/>
  <c r="M88" i="4"/>
  <c r="M164" i="4"/>
  <c r="M261" i="4"/>
  <c r="M153" i="4"/>
  <c r="M39" i="4"/>
  <c r="M478" i="4"/>
  <c r="M392" i="4"/>
  <c r="M551" i="4"/>
  <c r="M528" i="4"/>
  <c r="M635" i="4"/>
  <c r="M617" i="4"/>
  <c r="M511" i="4"/>
  <c r="M133" i="4"/>
  <c r="M60" i="4"/>
  <c r="M306" i="4"/>
  <c r="M70" i="4"/>
  <c r="M244" i="4"/>
  <c r="M44" i="4"/>
  <c r="M46" i="4"/>
  <c r="M599" i="4"/>
  <c r="M408" i="4"/>
  <c r="M345" i="4"/>
  <c r="M546" i="4"/>
  <c r="M29" i="4"/>
  <c r="M622" i="4"/>
  <c r="M371" i="4"/>
  <c r="M413" i="4"/>
  <c r="M83" i="4"/>
  <c r="M503" i="4"/>
  <c r="M505" i="4"/>
  <c r="M57" i="4"/>
  <c r="M576" i="4"/>
  <c r="M449" i="4"/>
  <c r="M175" i="4"/>
  <c r="M118" i="4"/>
  <c r="M548" i="4"/>
  <c r="M417" i="4"/>
  <c r="M130" i="4"/>
  <c r="M210" i="4"/>
  <c r="M364" i="4"/>
  <c r="M532" i="4"/>
  <c r="M34" i="4"/>
  <c r="M226" i="4"/>
  <c r="M103" i="4"/>
  <c r="M252" i="4"/>
  <c r="M66" i="4"/>
  <c r="N391" i="4"/>
  <c r="N372" i="4"/>
  <c r="N237" i="4"/>
  <c r="N271" i="4"/>
  <c r="N244" i="4"/>
  <c r="N74" i="4"/>
  <c r="N288" i="4"/>
  <c r="N438" i="4"/>
  <c r="N440" i="4"/>
  <c r="N25" i="4"/>
  <c r="N45" i="4"/>
  <c r="M365" i="4"/>
  <c r="M479" i="4"/>
  <c r="M388" i="4"/>
  <c r="M271" i="4"/>
  <c r="M394" i="4"/>
  <c r="M614" i="4"/>
  <c r="M160" i="4"/>
  <c r="M442" i="4"/>
  <c r="M468" i="4"/>
  <c r="M634" i="4"/>
  <c r="M443" i="4"/>
  <c r="M508" i="4"/>
  <c r="M127" i="4"/>
  <c r="M248" i="4"/>
  <c r="M480" i="4"/>
  <c r="M472" i="4"/>
  <c r="M159" i="4"/>
  <c r="M484" i="4"/>
  <c r="M311" i="4"/>
  <c r="M307" i="4"/>
  <c r="M206" i="4"/>
  <c r="M37" i="4"/>
  <c r="M581" i="4"/>
  <c r="M557" i="4"/>
  <c r="M580" i="4"/>
  <c r="M209" i="4"/>
  <c r="M291" i="4"/>
  <c r="M259" i="4"/>
  <c r="M582" i="4"/>
  <c r="M586" i="4"/>
  <c r="M317" i="4"/>
  <c r="M368" i="4"/>
  <c r="M177" i="4"/>
  <c r="M313" i="4"/>
  <c r="M432" i="4"/>
  <c r="M565" i="4"/>
  <c r="M619" i="4"/>
  <c r="M594" i="4"/>
  <c r="M301" i="4"/>
  <c r="M587" i="4"/>
  <c r="M87" i="4"/>
  <c r="M257" i="4"/>
  <c r="M374" i="4"/>
  <c r="M233" i="4"/>
  <c r="M176" i="4"/>
  <c r="M559" i="4"/>
  <c r="M65" i="4"/>
  <c r="M149" i="4"/>
  <c r="M516" i="4"/>
  <c r="M329" i="4"/>
  <c r="M157" i="4"/>
  <c r="M76" i="4"/>
  <c r="M605" i="4"/>
  <c r="M251" i="4"/>
  <c r="M232" i="4"/>
  <c r="M379" i="4"/>
  <c r="M343" i="4"/>
  <c r="M50" i="4"/>
  <c r="M353" i="4"/>
  <c r="M583" i="4"/>
  <c r="N106" i="4"/>
  <c r="N184" i="4"/>
  <c r="N592" i="4"/>
  <c r="N179" i="4"/>
  <c r="N144" i="4"/>
  <c r="N265" i="4"/>
  <c r="N393" i="4"/>
  <c r="N282" i="4"/>
  <c r="N528" i="4"/>
  <c r="N48" i="4"/>
  <c r="N442" i="4"/>
  <c r="F6" i="1"/>
  <c r="V29" i="9"/>
  <c r="M59" i="9"/>
  <c r="N59" i="9" s="1"/>
  <c r="M143" i="9"/>
  <c r="R143" i="9" s="1"/>
  <c r="M147" i="9"/>
  <c r="N147" i="9" s="1"/>
  <c r="E14" i="1"/>
  <c r="M28" i="9"/>
  <c r="R28" i="9" s="1"/>
  <c r="M169" i="9"/>
  <c r="R169" i="9" s="1"/>
  <c r="M153" i="9"/>
  <c r="N153" i="9" s="1"/>
  <c r="M31" i="9"/>
  <c r="R31" i="9" s="1"/>
  <c r="V14" i="9"/>
  <c r="M92" i="9"/>
  <c r="N92" i="9" s="1"/>
  <c r="M71" i="9"/>
  <c r="N71" i="9" s="1"/>
  <c r="V50" i="9"/>
  <c r="M43" i="9"/>
  <c r="N43" i="9" s="1"/>
  <c r="M58" i="9"/>
  <c r="N58" i="9" s="1"/>
  <c r="V31" i="9"/>
  <c r="V24" i="9"/>
  <c r="W8" i="1"/>
  <c r="M83" i="9"/>
  <c r="N83" i="9" s="1"/>
  <c r="M72" i="9"/>
  <c r="R72" i="9" s="1"/>
  <c r="M214" i="9"/>
  <c r="R214" i="9" s="1"/>
  <c r="M158" i="9"/>
  <c r="R158" i="9" s="1"/>
  <c r="M118" i="9"/>
  <c r="R118" i="9" s="1"/>
  <c r="M73" i="9"/>
  <c r="N73" i="9" s="1"/>
  <c r="V45" i="9"/>
  <c r="M194" i="9"/>
  <c r="N194" i="9" s="1"/>
  <c r="M181" i="9"/>
  <c r="R181" i="9" s="1"/>
  <c r="M161" i="9"/>
  <c r="R161" i="9" s="1"/>
  <c r="M235" i="9"/>
  <c r="R235" i="9" s="1"/>
  <c r="M91" i="9"/>
  <c r="N91" i="9" s="1"/>
  <c r="M100" i="9"/>
  <c r="R100" i="9" s="1"/>
  <c r="M93" i="9"/>
  <c r="R93" i="9" s="1"/>
  <c r="M60" i="9"/>
  <c r="R60" i="9" s="1"/>
  <c r="M122" i="9"/>
  <c r="R122" i="9" s="1"/>
  <c r="V42" i="9"/>
  <c r="M193" i="9"/>
  <c r="R193" i="9" s="1"/>
  <c r="M106" i="9"/>
  <c r="R106" i="9" s="1"/>
  <c r="M24" i="9"/>
  <c r="R24" i="9" s="1"/>
  <c r="M155" i="9"/>
  <c r="R155" i="9" s="1"/>
  <c r="M148" i="9"/>
  <c r="R148" i="9" s="1"/>
  <c r="M236" i="9"/>
  <c r="R236" i="9" s="1"/>
  <c r="M131" i="9"/>
  <c r="N131" i="9" s="1"/>
  <c r="M75" i="9"/>
  <c r="R75" i="9" s="1"/>
  <c r="M213" i="9"/>
  <c r="R213" i="9" s="1"/>
  <c r="V2" i="9"/>
  <c r="M167" i="9"/>
  <c r="N167" i="9" s="1"/>
  <c r="M208" i="9"/>
  <c r="R208" i="9" s="1"/>
  <c r="V30" i="9"/>
  <c r="V4" i="9"/>
  <c r="M182" i="9"/>
  <c r="R182" i="9" s="1"/>
  <c r="M191" i="9"/>
  <c r="R191" i="9" s="1"/>
  <c r="V21" i="9"/>
  <c r="M76" i="9"/>
  <c r="R76" i="9" s="1"/>
  <c r="M227" i="9"/>
  <c r="N227" i="9" s="1"/>
  <c r="M81" i="9"/>
  <c r="R81" i="9" s="1"/>
  <c r="M63" i="9"/>
  <c r="N63" i="9" s="1"/>
  <c r="M40" i="9"/>
  <c r="R40" i="9" s="1"/>
  <c r="M207" i="9"/>
  <c r="N207" i="9" s="1"/>
  <c r="M117" i="9"/>
  <c r="N117" i="9" s="1"/>
  <c r="M55" i="9"/>
  <c r="R55" i="9" s="1"/>
  <c r="M189" i="9"/>
  <c r="N189" i="9" s="1"/>
  <c r="M154" i="9"/>
  <c r="N154" i="9" s="1"/>
  <c r="M231" i="9"/>
  <c r="R231" i="9" s="1"/>
  <c r="M133" i="9"/>
  <c r="R133" i="9" s="1"/>
  <c r="V32" i="9"/>
  <c r="M80" i="9"/>
  <c r="N80" i="9" s="1"/>
  <c r="M174" i="9"/>
  <c r="R174" i="9" s="1"/>
  <c r="M124" i="9"/>
  <c r="N124" i="9" s="1"/>
  <c r="V9" i="9"/>
  <c r="M96" i="9"/>
  <c r="R96" i="9" s="1"/>
  <c r="M134" i="9"/>
  <c r="R134" i="9" s="1"/>
  <c r="M36" i="9"/>
  <c r="R36" i="9" s="1"/>
  <c r="M165" i="9"/>
  <c r="R165" i="9" s="1"/>
  <c r="M156" i="9"/>
  <c r="N156" i="9" s="1"/>
  <c r="M180" i="9"/>
  <c r="R180" i="9" s="1"/>
  <c r="M104" i="9"/>
  <c r="R104" i="9" s="1"/>
  <c r="M57" i="9"/>
  <c r="R57" i="9" s="1"/>
  <c r="M25" i="9"/>
  <c r="R25" i="9" s="1"/>
  <c r="M196" i="9"/>
  <c r="N196" i="9" s="1"/>
  <c r="M209" i="9"/>
  <c r="N209" i="9" s="1"/>
  <c r="M85" i="9"/>
  <c r="R85" i="9" s="1"/>
  <c r="M139" i="9"/>
  <c r="R139" i="9" s="1"/>
  <c r="M41" i="9"/>
  <c r="R41" i="9" s="1"/>
  <c r="M77" i="9"/>
  <c r="N77" i="9" s="1"/>
  <c r="M205" i="9"/>
  <c r="R205" i="9" s="1"/>
  <c r="V20" i="9"/>
  <c r="V10" i="9"/>
  <c r="M218" i="9"/>
  <c r="R218" i="9" s="1"/>
  <c r="M116" i="9"/>
  <c r="N116" i="9" s="1"/>
  <c r="M74" i="9"/>
  <c r="R74" i="9" s="1"/>
  <c r="V48" i="9"/>
  <c r="M21" i="9"/>
  <c r="R21" i="9" s="1"/>
  <c r="M37" i="9"/>
  <c r="N37" i="9" s="1"/>
  <c r="M115" i="9"/>
  <c r="N115" i="9" s="1"/>
  <c r="M54" i="9"/>
  <c r="R54" i="9" s="1"/>
  <c r="M195" i="9"/>
  <c r="N195" i="9" s="1"/>
  <c r="M87" i="9"/>
  <c r="R87" i="9" s="1"/>
  <c r="V37" i="9"/>
  <c r="M142" i="9"/>
  <c r="N142" i="9" s="1"/>
  <c r="V16" i="9"/>
  <c r="M149" i="9"/>
  <c r="N149" i="9" s="1"/>
  <c r="M225" i="9"/>
  <c r="N225" i="9" s="1"/>
  <c r="M173" i="9"/>
  <c r="R173" i="9" s="1"/>
  <c r="V3" i="9"/>
  <c r="M103" i="9"/>
  <c r="R103" i="9" s="1"/>
  <c r="M183" i="9"/>
  <c r="R183" i="9" s="1"/>
  <c r="M109" i="9"/>
  <c r="R109" i="9" s="1"/>
  <c r="M51" i="9"/>
  <c r="N51" i="9" s="1"/>
  <c r="M102" i="9"/>
  <c r="N102" i="9" s="1"/>
  <c r="V11" i="9"/>
  <c r="M111" i="9"/>
  <c r="R111" i="9" s="1"/>
  <c r="M52" i="9"/>
  <c r="R52" i="9" s="1"/>
  <c r="M217" i="9"/>
  <c r="R217" i="9" s="1"/>
  <c r="M113" i="9"/>
  <c r="R113" i="9" s="1"/>
  <c r="M79" i="9"/>
  <c r="N79" i="9" s="1"/>
  <c r="M222" i="9"/>
  <c r="N222" i="9" s="1"/>
  <c r="V43" i="9"/>
  <c r="M69" i="9"/>
  <c r="R69" i="9" s="1"/>
  <c r="M84" i="9"/>
  <c r="N84" i="9" s="1"/>
  <c r="V17" i="9"/>
  <c r="M210" i="9"/>
  <c r="R210" i="9" s="1"/>
  <c r="V49" i="9"/>
  <c r="M162" i="9"/>
  <c r="R162" i="9" s="1"/>
  <c r="V53" i="9"/>
  <c r="V18" i="9"/>
  <c r="M125" i="9"/>
  <c r="N125" i="9" s="1"/>
  <c r="M219" i="9"/>
  <c r="N219" i="9" s="1"/>
  <c r="M110" i="9"/>
  <c r="N110" i="9" s="1"/>
  <c r="V19" i="9"/>
  <c r="M38" i="9"/>
  <c r="R38" i="9" s="1"/>
  <c r="M82" i="9"/>
  <c r="N82" i="9" s="1"/>
  <c r="M66" i="9"/>
  <c r="N66" i="9" s="1"/>
  <c r="M166" i="9"/>
  <c r="N166" i="9" s="1"/>
  <c r="M186" i="9"/>
  <c r="R186" i="9" s="1"/>
  <c r="M185" i="9"/>
  <c r="R185" i="9" s="1"/>
  <c r="C18" i="1"/>
  <c r="AD541" i="8"/>
  <c r="AA541" i="8"/>
  <c r="AE82" i="8"/>
  <c r="AB82" i="8"/>
  <c r="AD119" i="8"/>
  <c r="AA119" i="8"/>
  <c r="AE193" i="8"/>
  <c r="AB193" i="8"/>
  <c r="AD552" i="8"/>
  <c r="AA552" i="8"/>
  <c r="AB493" i="8"/>
  <c r="AE493" i="8"/>
  <c r="AD45" i="8"/>
  <c r="AA45" i="8"/>
  <c r="AE304" i="8"/>
  <c r="AB304" i="8"/>
  <c r="AB86" i="8"/>
  <c r="AE86" i="8"/>
  <c r="AA90" i="8"/>
  <c r="AD90" i="8"/>
  <c r="AB50" i="8"/>
  <c r="AE50" i="8"/>
  <c r="AB249" i="8"/>
  <c r="AE249" i="8"/>
  <c r="AB58" i="8"/>
  <c r="AE58" i="8"/>
  <c r="AB277" i="8"/>
  <c r="AE277" i="8"/>
  <c r="AE313" i="8"/>
  <c r="AB313" i="8"/>
  <c r="AD531" i="8"/>
  <c r="AA531" i="8"/>
  <c r="AA201" i="8"/>
  <c r="AD201" i="8"/>
  <c r="AB214" i="8"/>
  <c r="AE214" i="8"/>
  <c r="AB495" i="8"/>
  <c r="AE495" i="8"/>
  <c r="AE250" i="8"/>
  <c r="AB250" i="8"/>
  <c r="AD241" i="8"/>
  <c r="AA241" i="8"/>
  <c r="AD523" i="8"/>
  <c r="AA523" i="8"/>
  <c r="AE441" i="8"/>
  <c r="AB441" i="8"/>
  <c r="AD374" i="8"/>
  <c r="AA374" i="8"/>
  <c r="AA211" i="8"/>
  <c r="AD211" i="8"/>
  <c r="AH504" i="8"/>
  <c r="AH351" i="8"/>
  <c r="AH309" i="8"/>
  <c r="AD212" i="8"/>
  <c r="AA212" i="8"/>
  <c r="AH204" i="8"/>
  <c r="AH273" i="8"/>
  <c r="AE85" i="8"/>
  <c r="AB85" i="8"/>
  <c r="AE47" i="8"/>
  <c r="AB47" i="8"/>
  <c r="AB39" i="8"/>
  <c r="AE39" i="8"/>
  <c r="AE142" i="8"/>
  <c r="AB142" i="8"/>
  <c r="AE108" i="8"/>
  <c r="AB108" i="8"/>
  <c r="AE526" i="8"/>
  <c r="AB526" i="8"/>
  <c r="AB471" i="8"/>
  <c r="AE471" i="8"/>
  <c r="AE160" i="8"/>
  <c r="AB160" i="8"/>
  <c r="AA151" i="8"/>
  <c r="AD151" i="8"/>
  <c r="AA416" i="8"/>
  <c r="AD416" i="8"/>
  <c r="AA21" i="8"/>
  <c r="AD21" i="8"/>
  <c r="M95" i="9"/>
  <c r="R95" i="9" s="1"/>
  <c r="M197" i="9"/>
  <c r="N197" i="9" s="1"/>
  <c r="M67" i="9"/>
  <c r="R67" i="9" s="1"/>
  <c r="M135" i="9"/>
  <c r="R135" i="9" s="1"/>
  <c r="M202" i="9"/>
  <c r="N202" i="9" s="1"/>
  <c r="V7" i="9"/>
  <c r="M211" i="9"/>
  <c r="R211" i="9" s="1"/>
  <c r="M171" i="9"/>
  <c r="R171" i="9" s="1"/>
  <c r="V52" i="9"/>
  <c r="M216" i="9"/>
  <c r="N216" i="9" s="1"/>
  <c r="M107" i="9"/>
  <c r="R107" i="9" s="1"/>
  <c r="V41" i="9"/>
  <c r="M94" i="9"/>
  <c r="N94" i="9" s="1"/>
  <c r="M176" i="9"/>
  <c r="N176" i="9" s="1"/>
  <c r="M137" i="9"/>
  <c r="N137" i="9" s="1"/>
  <c r="M33" i="9"/>
  <c r="R33" i="9" s="1"/>
  <c r="M47" i="9"/>
  <c r="R47" i="9" s="1"/>
  <c r="M190" i="9"/>
  <c r="R190" i="9" s="1"/>
  <c r="M49" i="9"/>
  <c r="R49" i="9" s="1"/>
  <c r="M127" i="9"/>
  <c r="N127" i="9" s="1"/>
  <c r="V8" i="9"/>
  <c r="M97" i="9"/>
  <c r="N97" i="9" s="1"/>
  <c r="M136" i="9"/>
  <c r="R136" i="9" s="1"/>
  <c r="V51" i="9"/>
  <c r="M128" i="9"/>
  <c r="N128" i="9" s="1"/>
  <c r="M30" i="9"/>
  <c r="N30" i="9" s="1"/>
  <c r="M105" i="9"/>
  <c r="N105" i="9" s="1"/>
  <c r="M138" i="9"/>
  <c r="R138" i="9" s="1"/>
  <c r="M199" i="9"/>
  <c r="N199" i="9" s="1"/>
  <c r="M46" i="9"/>
  <c r="R46" i="9" s="1"/>
  <c r="M78" i="9"/>
  <c r="N78" i="9" s="1"/>
  <c r="AD510" i="8"/>
  <c r="AA510" i="8"/>
  <c r="AE345" i="8"/>
  <c r="AB345" i="8"/>
  <c r="AE236" i="8"/>
  <c r="AB236" i="8"/>
  <c r="AE355" i="8"/>
  <c r="AB355" i="8"/>
  <c r="AE169" i="8"/>
  <c r="AB169" i="8"/>
  <c r="AE546" i="8"/>
  <c r="AB546" i="8"/>
  <c r="AE399" i="8"/>
  <c r="AB399" i="8"/>
  <c r="AE438" i="8"/>
  <c r="AB438" i="8"/>
  <c r="AB84" i="8"/>
  <c r="AE84" i="8"/>
  <c r="AA117" i="8"/>
  <c r="AD117" i="8"/>
  <c r="AB282" i="8"/>
  <c r="AE282" i="8"/>
  <c r="AB549" i="8"/>
  <c r="AE549" i="8"/>
  <c r="AE44" i="8"/>
  <c r="AB44" i="8"/>
  <c r="AE29" i="8"/>
  <c r="AB29" i="8"/>
  <c r="AB180" i="8"/>
  <c r="AE180" i="8"/>
  <c r="AB83" i="8"/>
  <c r="AE83" i="8"/>
  <c r="AB530" i="8"/>
  <c r="AE530" i="8"/>
  <c r="AA210" i="8"/>
  <c r="AD210" i="8"/>
  <c r="AE177" i="8"/>
  <c r="AB177" i="8"/>
  <c r="AE496" i="8"/>
  <c r="AB496" i="8"/>
  <c r="AH48" i="8"/>
  <c r="AA61" i="8"/>
  <c r="AD61" i="8"/>
  <c r="AD264" i="8"/>
  <c r="AA264" i="8"/>
  <c r="AD373" i="8"/>
  <c r="AA373" i="8"/>
  <c r="AA400" i="8"/>
  <c r="AD400" i="8"/>
  <c r="V12" i="9"/>
  <c r="V23" i="9"/>
  <c r="M123" i="9"/>
  <c r="N123" i="9" s="1"/>
  <c r="V44" i="9"/>
  <c r="M32" i="9"/>
  <c r="N32" i="9" s="1"/>
  <c r="V27" i="9"/>
  <c r="M141" i="9"/>
  <c r="R141" i="9" s="1"/>
  <c r="M150" i="9"/>
  <c r="N150" i="9" s="1"/>
  <c r="M233" i="9"/>
  <c r="R233" i="9" s="1"/>
  <c r="V33" i="9"/>
  <c r="M206" i="9"/>
  <c r="R206" i="9" s="1"/>
  <c r="M112" i="9"/>
  <c r="R112" i="9" s="1"/>
  <c r="M223" i="9"/>
  <c r="R223" i="9" s="1"/>
  <c r="M187" i="9"/>
  <c r="N187" i="9" s="1"/>
  <c r="V15" i="9"/>
  <c r="M99" i="9"/>
  <c r="N99" i="9" s="1"/>
  <c r="M26" i="9"/>
  <c r="N26" i="9" s="1"/>
  <c r="V6" i="9"/>
  <c r="M129" i="9"/>
  <c r="N129" i="9" s="1"/>
  <c r="M29" i="9"/>
  <c r="R29" i="9" s="1"/>
  <c r="M144" i="9"/>
  <c r="N144" i="9" s="1"/>
  <c r="M177" i="9"/>
  <c r="N177" i="9" s="1"/>
  <c r="V47" i="9"/>
  <c r="M168" i="9"/>
  <c r="R168" i="9" s="1"/>
  <c r="M56" i="9"/>
  <c r="N56" i="9" s="1"/>
  <c r="M221" i="9"/>
  <c r="R221" i="9" s="1"/>
  <c r="M27" i="9"/>
  <c r="N27" i="9" s="1"/>
  <c r="M48" i="9"/>
  <c r="N48" i="9" s="1"/>
  <c r="M200" i="9"/>
  <c r="N200" i="9" s="1"/>
  <c r="M50" i="9"/>
  <c r="R50" i="9" s="1"/>
  <c r="M108" i="9"/>
  <c r="N108" i="9" s="1"/>
  <c r="V34" i="9"/>
  <c r="M172" i="9"/>
  <c r="N172" i="9" s="1"/>
  <c r="AA80" i="8"/>
  <c r="AD80" i="8"/>
  <c r="AB498" i="8"/>
  <c r="AE498" i="8"/>
  <c r="AB106" i="8"/>
  <c r="AE106" i="8"/>
  <c r="AE224" i="8"/>
  <c r="AB224" i="8"/>
  <c r="AB254" i="8"/>
  <c r="AE254" i="8"/>
  <c r="AE505" i="8"/>
  <c r="AB505" i="8"/>
  <c r="AA109" i="8"/>
  <c r="AD109" i="8"/>
  <c r="AB267" i="8"/>
  <c r="AE267" i="8"/>
  <c r="AD247" i="8"/>
  <c r="AA247" i="8"/>
  <c r="AA445" i="8"/>
  <c r="AD445" i="8"/>
  <c r="AB213" i="8"/>
  <c r="AE213" i="8"/>
  <c r="AD281" i="8"/>
  <c r="AA281" i="8"/>
  <c r="AA124" i="8"/>
  <c r="AD124" i="8"/>
  <c r="AB320" i="8"/>
  <c r="AE320" i="8"/>
  <c r="AE166" i="8"/>
  <c r="AB166" i="8"/>
  <c r="AH507" i="8"/>
  <c r="AH279" i="8"/>
  <c r="AD380" i="8"/>
  <c r="AA380" i="8"/>
  <c r="AA114" i="8"/>
  <c r="AD114" i="8"/>
  <c r="AB353" i="8"/>
  <c r="AE353" i="8"/>
  <c r="AE37" i="8"/>
  <c r="AB37" i="8"/>
  <c r="AB452" i="8"/>
  <c r="AE452" i="8"/>
  <c r="AA520" i="8"/>
  <c r="AD520" i="8"/>
  <c r="AE449" i="8"/>
  <c r="AB449" i="8"/>
  <c r="AA434" i="8"/>
  <c r="AD434" i="8"/>
  <c r="AE364" i="8"/>
  <c r="AB364" i="8"/>
  <c r="AE65" i="8"/>
  <c r="AB65" i="8"/>
  <c r="AA502" i="8"/>
  <c r="AD502" i="8"/>
  <c r="AE257" i="8"/>
  <c r="AB257" i="8"/>
  <c r="AD503" i="8"/>
  <c r="AA503" i="8"/>
  <c r="AB350" i="8"/>
  <c r="AE350" i="8"/>
  <c r="AE356" i="8"/>
  <c r="AB356" i="8"/>
  <c r="AB429" i="8"/>
  <c r="AE429" i="8"/>
  <c r="AA126" i="8"/>
  <c r="AD126" i="8"/>
  <c r="AA275" i="8"/>
  <c r="AD275" i="8"/>
  <c r="AA391" i="8"/>
  <c r="AD391" i="8"/>
  <c r="AH152" i="8"/>
  <c r="M45" i="9"/>
  <c r="R45" i="9" s="1"/>
  <c r="M163" i="9"/>
  <c r="N163" i="9" s="1"/>
  <c r="M34" i="9"/>
  <c r="M224" i="9"/>
  <c r="R224" i="9" s="1"/>
  <c r="AA265" i="8"/>
  <c r="AD265" i="8"/>
  <c r="AE534" i="8"/>
  <c r="AB534" i="8"/>
  <c r="AE232" i="8"/>
  <c r="AB232" i="8"/>
  <c r="AE137" i="8"/>
  <c r="AB137" i="8"/>
  <c r="AD482" i="8"/>
  <c r="AA482" i="8"/>
  <c r="AA299" i="8"/>
  <c r="AD299" i="8"/>
  <c r="AB188" i="8"/>
  <c r="AE188" i="8"/>
  <c r="AB154" i="8"/>
  <c r="AE154" i="8"/>
  <c r="AB240" i="8"/>
  <c r="AE240" i="8"/>
  <c r="AB182" i="8"/>
  <c r="AE182" i="8"/>
  <c r="AA379" i="8"/>
  <c r="AD379" i="8"/>
  <c r="AD286" i="8"/>
  <c r="AA286" i="8"/>
  <c r="AB321" i="8"/>
  <c r="AE321" i="8"/>
  <c r="AB125" i="8"/>
  <c r="AE125" i="8"/>
  <c r="AA388" i="8"/>
  <c r="AD388" i="8"/>
  <c r="AD509" i="8"/>
  <c r="AA509" i="8"/>
  <c r="AH186" i="8"/>
  <c r="AD181" i="8"/>
  <c r="AA181" i="8"/>
  <c r="AH234" i="8"/>
  <c r="AA422" i="8"/>
  <c r="AD422" i="8"/>
  <c r="M152" i="9"/>
  <c r="R152" i="9" s="1"/>
  <c r="M198" i="9"/>
  <c r="R198" i="9" s="1"/>
  <c r="M64" i="9"/>
  <c r="N64" i="9" s="1"/>
  <c r="M203" i="9"/>
  <c r="R203" i="9" s="1"/>
  <c r="M145" i="9"/>
  <c r="N145" i="9" s="1"/>
  <c r="V38" i="9"/>
  <c r="M132" i="9"/>
  <c r="N132" i="9" s="1"/>
  <c r="M178" i="9"/>
  <c r="N178" i="9" s="1"/>
  <c r="M70" i="9"/>
  <c r="N70" i="9" s="1"/>
  <c r="M212" i="9"/>
  <c r="N212" i="9" s="1"/>
  <c r="M234" i="9"/>
  <c r="R234" i="9" s="1"/>
  <c r="M229" i="9"/>
  <c r="N229" i="9" s="1"/>
  <c r="M121" i="9"/>
  <c r="N121" i="9" s="1"/>
  <c r="M204" i="9"/>
  <c r="N204" i="9" s="1"/>
  <c r="M146" i="9"/>
  <c r="N146" i="9" s="1"/>
  <c r="V5" i="9"/>
  <c r="M192" i="9"/>
  <c r="M61" i="9"/>
  <c r="N61" i="9" s="1"/>
  <c r="V28" i="9"/>
  <c r="M215" i="9"/>
  <c r="R215" i="9" s="1"/>
  <c r="M120" i="9"/>
  <c r="N120" i="9" s="1"/>
  <c r="M90" i="9"/>
  <c r="R90" i="9" s="1"/>
  <c r="M228" i="9"/>
  <c r="N228" i="9" s="1"/>
  <c r="M232" i="9"/>
  <c r="R232" i="9" s="1"/>
  <c r="M126" i="9"/>
  <c r="N126" i="9" s="1"/>
  <c r="M53" i="9"/>
  <c r="N53" i="9" s="1"/>
  <c r="M65" i="9"/>
  <c r="R65" i="9" s="1"/>
  <c r="M119" i="9"/>
  <c r="N119" i="9" s="1"/>
  <c r="M89" i="9"/>
  <c r="N89" i="9" s="1"/>
  <c r="M201" i="9"/>
  <c r="N201" i="9" s="1"/>
  <c r="V40" i="9"/>
  <c r="M86" i="9"/>
  <c r="R86" i="9" s="1"/>
  <c r="V26" i="9"/>
  <c r="V46" i="9"/>
  <c r="AD420" i="8"/>
  <c r="AA420" i="8"/>
  <c r="AE396" i="8"/>
  <c r="AB396" i="8"/>
  <c r="AE89" i="8"/>
  <c r="AB89" i="8"/>
  <c r="AB459" i="8"/>
  <c r="AE459" i="8"/>
  <c r="AD377" i="8"/>
  <c r="AA377" i="8"/>
  <c r="AB41" i="8"/>
  <c r="AE41" i="8"/>
  <c r="AB221" i="8"/>
  <c r="AE221" i="8"/>
  <c r="AE303" i="8"/>
  <c r="AB303" i="8"/>
  <c r="AB329" i="8"/>
  <c r="AE329" i="8"/>
  <c r="AB444" i="8"/>
  <c r="AE444" i="8"/>
  <c r="AE192" i="8"/>
  <c r="AB192" i="8"/>
  <c r="AD49" i="8"/>
  <c r="AA49" i="8"/>
  <c r="AE349" i="8"/>
  <c r="AB349" i="8"/>
  <c r="AD145" i="8"/>
  <c r="AA145" i="8"/>
  <c r="AA230" i="8"/>
  <c r="AD230" i="8"/>
  <c r="AE115" i="8"/>
  <c r="AB115" i="8"/>
  <c r="AE57" i="8"/>
  <c r="AB57" i="8"/>
  <c r="AA99" i="8"/>
  <c r="AD99" i="8"/>
  <c r="AH96" i="8"/>
  <c r="AH270" i="8"/>
  <c r="AA168" i="8"/>
  <c r="AD168" i="8"/>
  <c r="AA133" i="8"/>
  <c r="AD133" i="8"/>
  <c r="AA195" i="8"/>
  <c r="AD195" i="8"/>
  <c r="V36" i="9"/>
  <c r="M220" i="9"/>
  <c r="N220" i="9" s="1"/>
  <c r="M22" i="9"/>
  <c r="R22" i="9" s="1"/>
  <c r="M68" i="9"/>
  <c r="N68" i="9" s="1"/>
  <c r="M175" i="9"/>
  <c r="R175" i="9" s="1"/>
  <c r="M226" i="9"/>
  <c r="N226" i="9" s="1"/>
  <c r="V13" i="9"/>
  <c r="M170" i="9"/>
  <c r="N170" i="9" s="1"/>
  <c r="M157" i="9"/>
  <c r="N157" i="9" s="1"/>
  <c r="M114" i="9"/>
  <c r="R114" i="9" s="1"/>
  <c r="M88" i="9"/>
  <c r="R88" i="9" s="1"/>
  <c r="M140" i="9"/>
  <c r="N140" i="9" s="1"/>
  <c r="M62" i="9"/>
  <c r="R62" i="9" s="1"/>
  <c r="V22" i="9"/>
  <c r="M179" i="9"/>
  <c r="N179" i="9" s="1"/>
  <c r="M151" i="9"/>
  <c r="R151" i="9" s="1"/>
  <c r="M164" i="9"/>
  <c r="R164" i="9" s="1"/>
  <c r="M42" i="9"/>
  <c r="R42" i="9" s="1"/>
  <c r="M39" i="9"/>
  <c r="R39" i="9" s="1"/>
  <c r="M23" i="9"/>
  <c r="R23" i="9" s="1"/>
  <c r="V35" i="9"/>
  <c r="M184" i="9"/>
  <c r="N184" i="9" s="1"/>
  <c r="M230" i="9"/>
  <c r="R230" i="9" s="1"/>
  <c r="M160" i="9"/>
  <c r="N160" i="9" s="1"/>
  <c r="V25" i="9"/>
  <c r="M44" i="9"/>
  <c r="R44" i="9" s="1"/>
  <c r="M188" i="9"/>
  <c r="R188" i="9" s="1"/>
  <c r="M101" i="9"/>
  <c r="N101" i="9" s="1"/>
  <c r="V39" i="9"/>
  <c r="M130" i="9"/>
  <c r="R130" i="9" s="1"/>
  <c r="M159" i="9"/>
  <c r="N159" i="9" s="1"/>
  <c r="M98" i="9"/>
  <c r="N98" i="9" s="1"/>
  <c r="M35" i="9"/>
  <c r="R35" i="9" s="1"/>
  <c r="AD314" i="8"/>
  <c r="AA314" i="8"/>
  <c r="AD174" i="8"/>
  <c r="AA174" i="8"/>
  <c r="AA418" i="8"/>
  <c r="AD418" i="8"/>
  <c r="AE146" i="8"/>
  <c r="AB146" i="8"/>
  <c r="AD332" i="8"/>
  <c r="AA332" i="8"/>
  <c r="AE317" i="8"/>
  <c r="AB317" i="8"/>
  <c r="AE385" i="8"/>
  <c r="AB385" i="8"/>
  <c r="AB535" i="8"/>
  <c r="AE535" i="8"/>
  <c r="AE66" i="8"/>
  <c r="AB66" i="8"/>
  <c r="AA291" i="8"/>
  <c r="AD291" i="8"/>
  <c r="AE252" i="8"/>
  <c r="AB252" i="8"/>
  <c r="AB318" i="8"/>
  <c r="AE318" i="8"/>
  <c r="AB545" i="8"/>
  <c r="AE545" i="8"/>
  <c r="AE296" i="8"/>
  <c r="AB296" i="8"/>
  <c r="AD77" i="8"/>
  <c r="AA77" i="8"/>
  <c r="AB337" i="8"/>
  <c r="AE337" i="8"/>
  <c r="AH289" i="8"/>
  <c r="AH178" i="8"/>
  <c r="AH425" i="8"/>
  <c r="AH35" i="8"/>
  <c r="AH562" i="8"/>
  <c r="AC11" i="14"/>
  <c r="V17" i="14"/>
  <c r="N18" i="4"/>
  <c r="M18" i="4"/>
  <c r="O18" i="4"/>
  <c r="R59" i="9" l="1"/>
  <c r="AB564" i="8"/>
  <c r="AE564" i="8"/>
  <c r="R71" i="9"/>
  <c r="N169" i="9"/>
  <c r="N213" i="9"/>
  <c r="R147" i="9"/>
  <c r="R124" i="9"/>
  <c r="N55" i="9"/>
  <c r="R73" i="9"/>
  <c r="N31" i="9"/>
  <c r="N218" i="9"/>
  <c r="N133" i="9"/>
  <c r="R153" i="9"/>
  <c r="R63" i="9"/>
  <c r="R110" i="9"/>
  <c r="R58" i="9"/>
  <c r="R209" i="9"/>
  <c r="N36" i="9"/>
  <c r="N181" i="9"/>
  <c r="N198" i="9"/>
  <c r="R156" i="9"/>
  <c r="N42" i="9"/>
  <c r="N230" i="9"/>
  <c r="R92" i="9"/>
  <c r="N93" i="9"/>
  <c r="R207" i="9"/>
  <c r="N148" i="9"/>
  <c r="R197" i="9"/>
  <c r="R84" i="9"/>
  <c r="R120" i="9"/>
  <c r="N100" i="9"/>
  <c r="N183" i="9"/>
  <c r="N41" i="9"/>
  <c r="N190" i="9"/>
  <c r="N171" i="9"/>
  <c r="R117" i="9"/>
  <c r="N86" i="9"/>
  <c r="R30" i="9"/>
  <c r="N113" i="9"/>
  <c r="N136" i="9"/>
  <c r="N85" i="9"/>
  <c r="R160" i="9"/>
  <c r="R126" i="9"/>
  <c r="N107" i="9"/>
  <c r="N67" i="9"/>
  <c r="R199" i="9"/>
  <c r="N180" i="9"/>
  <c r="R202" i="9"/>
  <c r="R83" i="9"/>
  <c r="N143" i="9"/>
  <c r="R170" i="9"/>
  <c r="N49" i="9"/>
  <c r="N135" i="9"/>
  <c r="N191" i="9"/>
  <c r="N76" i="9"/>
  <c r="R68" i="9"/>
  <c r="N52" i="9"/>
  <c r="R94" i="9"/>
  <c r="R129" i="9"/>
  <c r="N109" i="9"/>
  <c r="R105" i="9"/>
  <c r="R82" i="9"/>
  <c r="N162" i="9"/>
  <c r="N39" i="9"/>
  <c r="R178" i="9"/>
  <c r="N174" i="9"/>
  <c r="R149" i="9"/>
  <c r="R70" i="9"/>
  <c r="N88" i="9"/>
  <c r="F8" i="1"/>
  <c r="F7" i="1"/>
  <c r="N188" i="9"/>
  <c r="N34" i="9"/>
  <c r="R34" i="9"/>
  <c r="N22" i="9"/>
  <c r="R192" i="9"/>
  <c r="N192" i="9"/>
  <c r="N152" i="9"/>
  <c r="N75" i="9"/>
  <c r="R142" i="9"/>
  <c r="N206" i="9"/>
  <c r="E4" i="4"/>
  <c r="E6" i="4"/>
  <c r="E9" i="4" s="1"/>
  <c r="N234" i="9"/>
  <c r="R195" i="9"/>
  <c r="N205" i="9"/>
  <c r="N57" i="9"/>
  <c r="N175" i="9"/>
  <c r="N65" i="9"/>
  <c r="R189" i="9"/>
  <c r="R166" i="9"/>
  <c r="N62" i="9"/>
  <c r="R64" i="9"/>
  <c r="N28" i="9"/>
  <c r="R176" i="9"/>
  <c r="R98" i="9"/>
  <c r="R79" i="9"/>
  <c r="R131" i="9"/>
  <c r="R51" i="9"/>
  <c r="R32" i="9"/>
  <c r="N122" i="9"/>
  <c r="N235" i="9"/>
  <c r="N106" i="9"/>
  <c r="R102" i="9"/>
  <c r="R37" i="9"/>
  <c r="N214" i="9"/>
  <c r="N155" i="9"/>
  <c r="N134" i="9"/>
  <c r="R159" i="9"/>
  <c r="R89" i="9"/>
  <c r="N208" i="9"/>
  <c r="R78" i="9"/>
  <c r="R145" i="9"/>
  <c r="N118" i="9"/>
  <c r="R179" i="9"/>
  <c r="R121" i="9"/>
  <c r="N173" i="9"/>
  <c r="R137" i="9"/>
  <c r="R219" i="9"/>
  <c r="R196" i="9"/>
  <c r="N231" i="9"/>
  <c r="N81" i="9"/>
  <c r="N141" i="9"/>
  <c r="N211" i="9"/>
  <c r="N185" i="9"/>
  <c r="N165" i="9"/>
  <c r="R116" i="9"/>
  <c r="R144" i="9"/>
  <c r="N47" i="9"/>
  <c r="N210" i="9"/>
  <c r="N60" i="9"/>
  <c r="N40" i="9"/>
  <c r="R97" i="9"/>
  <c r="R229" i="9"/>
  <c r="R91" i="9"/>
  <c r="N96" i="9"/>
  <c r="N111" i="9"/>
  <c r="N24" i="9"/>
  <c r="N69" i="9"/>
  <c r="N54" i="9"/>
  <c r="R226" i="9"/>
  <c r="R108" i="9"/>
  <c r="R227" i="9"/>
  <c r="N224" i="9"/>
  <c r="R99" i="9"/>
  <c r="R225" i="9"/>
  <c r="R125" i="9"/>
  <c r="R119" i="9"/>
  <c r="N215" i="9"/>
  <c r="N203" i="9"/>
  <c r="R184" i="9"/>
  <c r="R167" i="9"/>
  <c r="N158" i="9"/>
  <c r="R177" i="9"/>
  <c r="N130" i="9"/>
  <c r="R115" i="9"/>
  <c r="R187" i="9"/>
  <c r="N46" i="9"/>
  <c r="N186" i="9"/>
  <c r="R43" i="9"/>
  <c r="N25" i="9"/>
  <c r="R154" i="9"/>
  <c r="N223" i="9"/>
  <c r="N104" i="9"/>
  <c r="R66" i="9"/>
  <c r="N29" i="9"/>
  <c r="N138" i="9"/>
  <c r="N112" i="9"/>
  <c r="R127" i="9"/>
  <c r="R53" i="9"/>
  <c r="R61" i="9"/>
  <c r="R222" i="9"/>
  <c r="R101" i="9"/>
  <c r="N21" i="9"/>
  <c r="R77" i="9"/>
  <c r="N23" i="9"/>
  <c r="R212" i="9"/>
  <c r="R48" i="9"/>
  <c r="N193" i="9"/>
  <c r="R140" i="9"/>
  <c r="N72" i="9"/>
  <c r="N161" i="9"/>
  <c r="N114" i="9"/>
  <c r="R216" i="9"/>
  <c r="N44" i="9"/>
  <c r="R220" i="9"/>
  <c r="N139" i="9"/>
  <c r="R80" i="9"/>
  <c r="N74" i="9"/>
  <c r="R200" i="9"/>
  <c r="N182" i="9"/>
  <c r="N221" i="9"/>
  <c r="N38" i="9"/>
  <c r="N232" i="9"/>
  <c r="R194" i="9"/>
  <c r="N168" i="9"/>
  <c r="N103" i="9"/>
  <c r="N217" i="9"/>
  <c r="N236" i="9"/>
  <c r="N87" i="9"/>
  <c r="N233" i="9"/>
  <c r="N35" i="9"/>
  <c r="R27" i="9"/>
  <c r="R123" i="9"/>
  <c r="R26" i="9"/>
  <c r="R163" i="9"/>
  <c r="N50" i="9"/>
  <c r="R157" i="9"/>
  <c r="R228" i="9"/>
  <c r="AB230" i="8"/>
  <c r="AE230" i="8"/>
  <c r="AB388" i="8"/>
  <c r="AE388" i="8"/>
  <c r="AA279" i="8"/>
  <c r="AD279" i="8"/>
  <c r="AB61" i="8"/>
  <c r="AE61" i="8"/>
  <c r="AE510" i="8"/>
  <c r="AB510" i="8"/>
  <c r="AE374" i="8"/>
  <c r="AB374" i="8"/>
  <c r="N33" i="9"/>
  <c r="N95" i="9"/>
  <c r="N164" i="9"/>
  <c r="R201" i="9"/>
  <c r="N90" i="9"/>
  <c r="AB77" i="8"/>
  <c r="AE77" i="8"/>
  <c r="AB195" i="8"/>
  <c r="AE195" i="8"/>
  <c r="AE99" i="8"/>
  <c r="AB99" i="8"/>
  <c r="AB181" i="8"/>
  <c r="AE181" i="8"/>
  <c r="AE299" i="8"/>
  <c r="AB299" i="8"/>
  <c r="AE400" i="8"/>
  <c r="AB400" i="8"/>
  <c r="AB21" i="8"/>
  <c r="AE21" i="8"/>
  <c r="AE45" i="8"/>
  <c r="AB45" i="8"/>
  <c r="AB119" i="8"/>
  <c r="AE119" i="8"/>
  <c r="AD96" i="8"/>
  <c r="AA96" i="8"/>
  <c r="AE422" i="8"/>
  <c r="AB422" i="8"/>
  <c r="AE379" i="8"/>
  <c r="AB379" i="8"/>
  <c r="AB281" i="8"/>
  <c r="AE281" i="8"/>
  <c r="AD204" i="8"/>
  <c r="AA204" i="8"/>
  <c r="AE145" i="8"/>
  <c r="AB145" i="8"/>
  <c r="AA234" i="8"/>
  <c r="AD234" i="8"/>
  <c r="AA152" i="8"/>
  <c r="AD152" i="8"/>
  <c r="AE434" i="8"/>
  <c r="AB434" i="8"/>
  <c r="AA507" i="8"/>
  <c r="AD507" i="8"/>
  <c r="AA48" i="8"/>
  <c r="AD48" i="8"/>
  <c r="AE212" i="8"/>
  <c r="AB212" i="8"/>
  <c r="N151" i="9"/>
  <c r="N45" i="9"/>
  <c r="AB418" i="8"/>
  <c r="AE418" i="8"/>
  <c r="AE377" i="8"/>
  <c r="AB377" i="8"/>
  <c r="AB420" i="8"/>
  <c r="AE420" i="8"/>
  <c r="AE482" i="8"/>
  <c r="AB482" i="8"/>
  <c r="AE391" i="8"/>
  <c r="AB391" i="8"/>
  <c r="AE502" i="8"/>
  <c r="AB502" i="8"/>
  <c r="AB109" i="8"/>
  <c r="AE109" i="8"/>
  <c r="AE373" i="8"/>
  <c r="AB373" i="8"/>
  <c r="AD309" i="8"/>
  <c r="AA309" i="8"/>
  <c r="AE531" i="8"/>
  <c r="AB531" i="8"/>
  <c r="R128" i="9"/>
  <c r="R146" i="9"/>
  <c r="R132" i="9"/>
  <c r="AD35" i="8"/>
  <c r="AA35" i="8"/>
  <c r="AE174" i="8"/>
  <c r="AB174" i="8"/>
  <c r="AE133" i="8"/>
  <c r="AB133" i="8"/>
  <c r="AD186" i="8"/>
  <c r="AA186" i="8"/>
  <c r="AB265" i="8"/>
  <c r="AE265" i="8"/>
  <c r="AB416" i="8"/>
  <c r="AE416" i="8"/>
  <c r="AD351" i="8"/>
  <c r="AA351" i="8"/>
  <c r="AE523" i="8"/>
  <c r="AB523" i="8"/>
  <c r="R56" i="9"/>
  <c r="AA425" i="8"/>
  <c r="AD425" i="8"/>
  <c r="AB291" i="8"/>
  <c r="AE291" i="8"/>
  <c r="AB49" i="8"/>
  <c r="AE49" i="8"/>
  <c r="AE509" i="8"/>
  <c r="AB509" i="8"/>
  <c r="AB286" i="8"/>
  <c r="AE286" i="8"/>
  <c r="AB275" i="8"/>
  <c r="AE275" i="8"/>
  <c r="AE520" i="8"/>
  <c r="AB520" i="8"/>
  <c r="AE114" i="8"/>
  <c r="AB114" i="8"/>
  <c r="AB445" i="8"/>
  <c r="AE445" i="8"/>
  <c r="AE264" i="8"/>
  <c r="AB264" i="8"/>
  <c r="AA504" i="8"/>
  <c r="AD504" i="8"/>
  <c r="AB90" i="8"/>
  <c r="AE90" i="8"/>
  <c r="R172" i="9"/>
  <c r="R150" i="9"/>
  <c r="R204" i="9"/>
  <c r="AD178" i="8"/>
  <c r="AA178" i="8"/>
  <c r="AE332" i="8"/>
  <c r="AB332" i="8"/>
  <c r="AE314" i="8"/>
  <c r="AB314" i="8"/>
  <c r="AE168" i="8"/>
  <c r="AB168" i="8"/>
  <c r="AE503" i="8"/>
  <c r="AB503" i="8"/>
  <c r="AB380" i="8"/>
  <c r="AE380" i="8"/>
  <c r="AB247" i="8"/>
  <c r="AE247" i="8"/>
  <c r="AE151" i="8"/>
  <c r="AB151" i="8"/>
  <c r="AE241" i="8"/>
  <c r="AB241" i="8"/>
  <c r="AE552" i="8"/>
  <c r="AB552" i="8"/>
  <c r="AB541" i="8"/>
  <c r="AE541" i="8"/>
  <c r="AD289" i="8"/>
  <c r="AA289" i="8"/>
  <c r="AD270" i="8"/>
  <c r="AA270" i="8"/>
  <c r="AB126" i="8"/>
  <c r="AE126" i="8"/>
  <c r="AE124" i="8"/>
  <c r="AB124" i="8"/>
  <c r="AE80" i="8"/>
  <c r="AB80" i="8"/>
  <c r="AB210" i="8"/>
  <c r="AE210" i="8"/>
  <c r="AE117" i="8"/>
  <c r="AB117" i="8"/>
  <c r="AD273" i="8"/>
  <c r="AA273" i="8"/>
  <c r="AE211" i="8"/>
  <c r="AB211" i="8"/>
  <c r="AE201" i="8"/>
  <c r="AB201" i="8"/>
  <c r="AA562" i="8"/>
  <c r="AD562" i="8"/>
  <c r="N18" i="9"/>
  <c r="K55" i="4" l="1"/>
  <c r="L55" i="4" s="1"/>
  <c r="K402" i="4"/>
  <c r="L402" i="4" s="1"/>
  <c r="K546" i="4"/>
  <c r="P546" i="4" s="1"/>
  <c r="K121" i="4"/>
  <c r="P121" i="4" s="1"/>
  <c r="K464" i="4"/>
  <c r="K124" i="4"/>
  <c r="P124" i="4" s="1"/>
  <c r="K340" i="4"/>
  <c r="L340" i="4" s="1"/>
  <c r="K523" i="4"/>
  <c r="K258" i="4"/>
  <c r="K377" i="4"/>
  <c r="K256" i="4"/>
  <c r="K437" i="4"/>
  <c r="K79" i="4"/>
  <c r="K622" i="4"/>
  <c r="K307" i="4"/>
  <c r="K260" i="4"/>
  <c r="K527" i="4"/>
  <c r="K213" i="4"/>
  <c r="K397" i="4"/>
  <c r="K139" i="4"/>
  <c r="K532" i="4"/>
  <c r="K512" i="4"/>
  <c r="K192" i="4"/>
  <c r="K125" i="4"/>
  <c r="K483" i="4"/>
  <c r="K370" i="4"/>
  <c r="K608" i="4"/>
  <c r="K633" i="4"/>
  <c r="K564" i="4"/>
  <c r="K194" i="4"/>
  <c r="K105" i="4"/>
  <c r="K357" i="4"/>
  <c r="K596" i="4"/>
  <c r="K358" i="4"/>
  <c r="K353" i="4"/>
  <c r="K465" i="4"/>
  <c r="K150" i="4"/>
  <c r="K141" i="4"/>
  <c r="K309" i="4"/>
  <c r="K407" i="4"/>
  <c r="K169" i="4"/>
  <c r="K44" i="4"/>
  <c r="K38" i="4"/>
  <c r="K577" i="4"/>
  <c r="K308" i="4"/>
  <c r="K131" i="4"/>
  <c r="K183" i="4"/>
  <c r="K368" i="4"/>
  <c r="K535" i="4"/>
  <c r="K540" i="4"/>
  <c r="K224" i="4"/>
  <c r="K154" i="4"/>
  <c r="K419" i="4"/>
  <c r="K281" i="4"/>
  <c r="K376" i="4"/>
  <c r="K293" i="4"/>
  <c r="K501" i="4"/>
  <c r="K631" i="4"/>
  <c r="K363" i="4"/>
  <c r="K282" i="4"/>
  <c r="K214" i="4"/>
  <c r="K246" i="4"/>
  <c r="K396" i="4"/>
  <c r="K401" i="4"/>
  <c r="K298" i="4"/>
  <c r="K247" i="4"/>
  <c r="K212" i="4"/>
  <c r="K93" i="4"/>
  <c r="K578" i="4"/>
  <c r="K299" i="4"/>
  <c r="K273" i="4"/>
  <c r="K519" i="4"/>
  <c r="K322" i="4"/>
  <c r="K106" i="4"/>
  <c r="K95" i="4"/>
  <c r="K386" i="4"/>
  <c r="K429" i="4"/>
  <c r="K234" i="4"/>
  <c r="K165" i="4"/>
  <c r="K442" i="4"/>
  <c r="K621" i="4"/>
  <c r="K462" i="4"/>
  <c r="K545" i="4"/>
  <c r="K477" i="4"/>
  <c r="K487" i="4"/>
  <c r="K114" i="4"/>
  <c r="K47" i="4"/>
  <c r="K27" i="4"/>
  <c r="K531" i="4"/>
  <c r="K414" i="4"/>
  <c r="K61" i="4"/>
  <c r="K560" i="4"/>
  <c r="K201" i="4"/>
  <c r="K49" i="4"/>
  <c r="K172" i="4"/>
  <c r="K390" i="4"/>
  <c r="K576" i="4"/>
  <c r="K383" i="4"/>
  <c r="K388" i="4"/>
  <c r="K339" i="4"/>
  <c r="K601" i="4"/>
  <c r="K80" i="4"/>
  <c r="K597" i="4"/>
  <c r="K619" i="4"/>
  <c r="K305" i="4"/>
  <c r="K432" i="4"/>
  <c r="K147" i="4"/>
  <c r="K265" i="4"/>
  <c r="K352" i="4"/>
  <c r="K74" i="4"/>
  <c r="K244" i="4"/>
  <c r="K269" i="4"/>
  <c r="K341" i="4"/>
  <c r="K180" i="4"/>
  <c r="K406" i="4"/>
  <c r="K467" i="4"/>
  <c r="K529" i="4"/>
  <c r="K112" i="4"/>
  <c r="K186" i="4"/>
  <c r="K420" i="4"/>
  <c r="K580" i="4"/>
  <c r="K611" i="4"/>
  <c r="K144" i="4"/>
  <c r="K211" i="4"/>
  <c r="K524" i="4"/>
  <c r="K457" i="4"/>
  <c r="K618" i="4"/>
  <c r="K614" i="4"/>
  <c r="K385" i="4"/>
  <c r="K145" i="4"/>
  <c r="K30" i="4"/>
  <c r="K301" i="4"/>
  <c r="K446" i="4"/>
  <c r="K161" i="4"/>
  <c r="K356" i="4"/>
  <c r="K21" i="4"/>
  <c r="K507" i="4"/>
  <c r="K423" i="4"/>
  <c r="K177" i="4"/>
  <c r="K272" i="4"/>
  <c r="K226" i="4"/>
  <c r="K448" i="4"/>
  <c r="K374" i="4"/>
  <c r="K83" i="4"/>
  <c r="K427" i="4"/>
  <c r="K240" i="4"/>
  <c r="K22" i="4"/>
  <c r="K362" i="4"/>
  <c r="K367" i="4"/>
  <c r="K360" i="4"/>
  <c r="K511" i="4"/>
  <c r="K66" i="4"/>
  <c r="K473" i="4"/>
  <c r="K410" i="4"/>
  <c r="K600" i="4"/>
  <c r="K380" i="4"/>
  <c r="K594" i="4"/>
  <c r="K630" i="4"/>
  <c r="K311" i="4"/>
  <c r="K573" i="4"/>
  <c r="K215" i="4"/>
  <c r="K451" i="4"/>
  <c r="K230" i="4"/>
  <c r="K492" i="4"/>
  <c r="K207" i="4"/>
  <c r="K85" i="4"/>
  <c r="K447" i="4"/>
  <c r="K324" i="4"/>
  <c r="K290" i="4"/>
  <c r="K468" i="4"/>
  <c r="K513" i="4"/>
  <c r="K607" i="4"/>
  <c r="K219" i="4"/>
  <c r="K332" i="4"/>
  <c r="K148" i="4"/>
  <c r="K173" i="4"/>
  <c r="K503" i="4"/>
  <c r="K417" i="4"/>
  <c r="K574" i="4"/>
  <c r="K205" i="4"/>
  <c r="K416" i="4"/>
  <c r="K394" i="4"/>
  <c r="K595" i="4"/>
  <c r="K615" i="4"/>
  <c r="K62" i="4"/>
  <c r="K56" i="4"/>
  <c r="K518" i="4"/>
  <c r="K331" i="4"/>
  <c r="K174" i="4"/>
  <c r="K333" i="4"/>
  <c r="K500" i="4"/>
  <c r="K243" i="4"/>
  <c r="K159" i="4"/>
  <c r="K155" i="4"/>
  <c r="K123" i="4"/>
  <c r="K113" i="4"/>
  <c r="K461" i="4"/>
  <c r="K325" i="4"/>
  <c r="K479" i="4"/>
  <c r="K616" i="4"/>
  <c r="K488" i="4"/>
  <c r="K31" i="4"/>
  <c r="K249" i="4"/>
  <c r="K314" i="4"/>
  <c r="K585" i="4"/>
  <c r="K381" i="4"/>
  <c r="K278" i="4"/>
  <c r="K475" i="4"/>
  <c r="K190" i="4"/>
  <c r="K270" i="4"/>
  <c r="K433" i="4"/>
  <c r="K552" i="4"/>
  <c r="K628" i="4"/>
  <c r="K455" i="4"/>
  <c r="K498" i="4"/>
  <c r="K316" i="4"/>
  <c r="K52" i="4"/>
  <c r="K350" i="4"/>
  <c r="K92" i="4"/>
  <c r="K612" i="4"/>
  <c r="K458" i="4"/>
  <c r="K533" i="4"/>
  <c r="K151" i="4"/>
  <c r="K329" i="4"/>
  <c r="K539" i="4"/>
  <c r="K348" i="4"/>
  <c r="K403" i="4"/>
  <c r="K327" i="4"/>
  <c r="K497" i="4"/>
  <c r="K75" i="4"/>
  <c r="K39" i="4"/>
  <c r="K502" i="4"/>
  <c r="K310" i="4"/>
  <c r="K25" i="4"/>
  <c r="K439" i="4"/>
  <c r="K23" i="4"/>
  <c r="K108" i="4"/>
  <c r="K137" i="4"/>
  <c r="K198" i="4"/>
  <c r="K602" i="4"/>
  <c r="K110" i="4"/>
  <c r="K289" i="4"/>
  <c r="K251" i="4"/>
  <c r="K476" i="4"/>
  <c r="K528" i="4"/>
  <c r="K565" i="4"/>
  <c r="K136" i="4"/>
  <c r="K544" i="4"/>
  <c r="K359" i="4"/>
  <c r="K99" i="4"/>
  <c r="K321" i="4"/>
  <c r="K387" i="4"/>
  <c r="K43" i="4"/>
  <c r="K418" i="4"/>
  <c r="K395" i="4"/>
  <c r="K32" i="4"/>
  <c r="K182" i="4"/>
  <c r="K428" i="4"/>
  <c r="K188" i="4"/>
  <c r="K326" i="4"/>
  <c r="K120" i="4"/>
  <c r="K496" i="4"/>
  <c r="K122" i="4"/>
  <c r="K441" i="4"/>
  <c r="K288" i="4"/>
  <c r="K73" i="4"/>
  <c r="K344" i="4"/>
  <c r="K304" i="4"/>
  <c r="K392" i="4"/>
  <c r="K70" i="4"/>
  <c r="K297" i="4"/>
  <c r="K63" i="4"/>
  <c r="K132" i="4"/>
  <c r="K81" i="4"/>
  <c r="K494" i="4"/>
  <c r="K53" i="4"/>
  <c r="K152" i="4"/>
  <c r="K337" i="4"/>
  <c r="K593" i="4"/>
  <c r="K28" i="4"/>
  <c r="K543" i="4"/>
  <c r="K514" i="4"/>
  <c r="K275" i="4"/>
  <c r="K210" i="4"/>
  <c r="K466" i="4"/>
  <c r="K98" i="4"/>
  <c r="K127" i="4"/>
  <c r="K89" i="4"/>
  <c r="K506" i="4"/>
  <c r="K133" i="4"/>
  <c r="K534" i="4"/>
  <c r="K178" i="4"/>
  <c r="K632" i="4"/>
  <c r="K191" i="4"/>
  <c r="K266" i="4"/>
  <c r="K338" i="4"/>
  <c r="K422" i="4"/>
  <c r="K42" i="4"/>
  <c r="K393" i="4"/>
  <c r="K37" i="4"/>
  <c r="K248" i="4"/>
  <c r="K537" i="4"/>
  <c r="K280" i="4"/>
  <c r="K435" i="4"/>
  <c r="K493" i="4"/>
  <c r="K60" i="4"/>
  <c r="K470" i="4"/>
  <c r="K88" i="4"/>
  <c r="K236" i="4"/>
  <c r="K206" i="4"/>
  <c r="K592" i="4"/>
  <c r="K72" i="4"/>
  <c r="K54" i="4"/>
  <c r="K162" i="4"/>
  <c r="K391" i="4"/>
  <c r="K623" i="4"/>
  <c r="K59" i="4"/>
  <c r="K58" i="4"/>
  <c r="K46" i="4"/>
  <c r="K223" i="4"/>
  <c r="K440" i="4"/>
  <c r="K40" i="4"/>
  <c r="K375" i="4"/>
  <c r="K587" i="4"/>
  <c r="K634" i="4"/>
  <c r="K425" i="4"/>
  <c r="K484" i="4"/>
  <c r="K257" i="4"/>
  <c r="K315" i="4"/>
  <c r="K228" i="4"/>
  <c r="K102" i="4"/>
  <c r="K361" i="4"/>
  <c r="K193" i="4"/>
  <c r="K67" i="4"/>
  <c r="K294" i="4"/>
  <c r="K103" i="4"/>
  <c r="K349" i="4"/>
  <c r="K179" i="4"/>
  <c r="K254" i="4"/>
  <c r="K474" i="4"/>
  <c r="K292" i="4"/>
  <c r="K334" i="4"/>
  <c r="K78" i="4"/>
  <c r="K556" i="4"/>
  <c r="K109" i="4"/>
  <c r="K300" i="4"/>
  <c r="K586" i="4"/>
  <c r="K57" i="4"/>
  <c r="K452" i="4"/>
  <c r="K164" i="4"/>
  <c r="K111" i="4"/>
  <c r="K227" i="4"/>
  <c r="K505" i="4"/>
  <c r="K160" i="4"/>
  <c r="K285" i="4"/>
  <c r="K516" i="4"/>
  <c r="K126" i="4"/>
  <c r="K117" i="4"/>
  <c r="K379" i="4"/>
  <c r="K146" i="4"/>
  <c r="K284" i="4"/>
  <c r="K613" i="4"/>
  <c r="K491" i="4"/>
  <c r="K100" i="4"/>
  <c r="K238" i="4"/>
  <c r="K424" i="4"/>
  <c r="K283" i="4"/>
  <c r="K96" i="4"/>
  <c r="K233" i="4"/>
  <c r="K268" i="4"/>
  <c r="K510" i="4"/>
  <c r="K495" i="4"/>
  <c r="K620" i="4"/>
  <c r="K149" i="4"/>
  <c r="K335" i="4"/>
  <c r="K261" i="4"/>
  <c r="K558" i="4"/>
  <c r="K584" i="4"/>
  <c r="K171" i="4"/>
  <c r="K94" i="4"/>
  <c r="K156" i="4"/>
  <c r="K253" i="4"/>
  <c r="K328" i="4"/>
  <c r="K204" i="4"/>
  <c r="K199" i="4"/>
  <c r="K195" i="4"/>
  <c r="K237" i="4"/>
  <c r="K449" i="4"/>
  <c r="K203" i="4"/>
  <c r="K76" i="4"/>
  <c r="K128" i="4"/>
  <c r="K431" i="4"/>
  <c r="K82" i="4"/>
  <c r="K255" i="4"/>
  <c r="K522" i="4"/>
  <c r="K413" i="4"/>
  <c r="K69" i="4"/>
  <c r="K445" i="4"/>
  <c r="K342" i="4"/>
  <c r="K436" i="4"/>
  <c r="K444" i="4"/>
  <c r="K508" i="4"/>
  <c r="K636" i="4"/>
  <c r="K443" i="4"/>
  <c r="K536" i="4"/>
  <c r="K469" i="4"/>
  <c r="K135" i="4"/>
  <c r="K635" i="4"/>
  <c r="K189" i="4"/>
  <c r="K515" i="4"/>
  <c r="K499" i="4"/>
  <c r="K115" i="4"/>
  <c r="K140" i="4"/>
  <c r="K91" i="4"/>
  <c r="K605" i="4"/>
  <c r="K559" i="4"/>
  <c r="K521" i="4"/>
  <c r="K609" i="4"/>
  <c r="K555" i="4"/>
  <c r="K542" i="4"/>
  <c r="K599" i="4"/>
  <c r="K434" i="4"/>
  <c r="K216" i="4"/>
  <c r="K415" i="4"/>
  <c r="K130" i="4"/>
  <c r="K405" i="4"/>
  <c r="K637" i="4"/>
  <c r="K45" i="4"/>
  <c r="K343" i="4"/>
  <c r="K372" i="4"/>
  <c r="K218" i="4"/>
  <c r="K296" i="4"/>
  <c r="K317" i="4"/>
  <c r="K346" i="4"/>
  <c r="K50" i="4"/>
  <c r="K561" i="4"/>
  <c r="K373" i="4"/>
  <c r="K116" i="4"/>
  <c r="K303" i="4"/>
  <c r="K562" i="4"/>
  <c r="K591" i="4"/>
  <c r="K399" i="4"/>
  <c r="K490" i="4"/>
  <c r="K208" i="4"/>
  <c r="K29" i="4"/>
  <c r="K486" i="4"/>
  <c r="K554" i="4"/>
  <c r="K384" i="4"/>
  <c r="K71" i="4"/>
  <c r="K35" i="4"/>
  <c r="K378" i="4"/>
  <c r="K318" i="4"/>
  <c r="K330" i="4"/>
  <c r="K143" i="4"/>
  <c r="K411" i="4"/>
  <c r="K26" i="4"/>
  <c r="K389" i="4"/>
  <c r="K312" i="4"/>
  <c r="K138" i="4"/>
  <c r="K438" i="4"/>
  <c r="K450" i="4"/>
  <c r="K263" i="4"/>
  <c r="K430" i="4"/>
  <c r="K235" i="4"/>
  <c r="K371" i="4"/>
  <c r="K530" i="4"/>
  <c r="K347" i="4"/>
  <c r="K225" i="4"/>
  <c r="K456" i="4"/>
  <c r="K187" i="4"/>
  <c r="K354" i="4"/>
  <c r="K306" i="4"/>
  <c r="K291" i="4"/>
  <c r="K426" i="4"/>
  <c r="K158" i="4"/>
  <c r="K97" i="4"/>
  <c r="K525" i="4"/>
  <c r="K34" i="4"/>
  <c r="K551" i="4"/>
  <c r="K217" i="4"/>
  <c r="K302" i="4"/>
  <c r="K220" i="4"/>
  <c r="K24" i="4"/>
  <c r="K471" i="4"/>
  <c r="K541" i="4"/>
  <c r="K629" i="4"/>
  <c r="K504" i="4"/>
  <c r="K319" i="4"/>
  <c r="K287" i="4"/>
  <c r="K336" i="4"/>
  <c r="K107" i="4"/>
  <c r="K365" i="4"/>
  <c r="K517" i="4"/>
  <c r="K485" i="4"/>
  <c r="K87" i="4"/>
  <c r="K567" i="4"/>
  <c r="K579" i="4"/>
  <c r="K202" i="4"/>
  <c r="K277" i="4"/>
  <c r="K184" i="4"/>
  <c r="K364" i="4"/>
  <c r="K582" i="4"/>
  <c r="K274" i="4"/>
  <c r="K259" i="4"/>
  <c r="K86" i="4"/>
  <c r="K625" i="4"/>
  <c r="K119" i="4"/>
  <c r="K153" i="4"/>
  <c r="K408" i="4"/>
  <c r="K606" i="4"/>
  <c r="K409" i="4"/>
  <c r="K553" i="4"/>
  <c r="K627" i="4"/>
  <c r="K104" i="4"/>
  <c r="K520" i="4"/>
  <c r="K51" i="4"/>
  <c r="K570" i="4"/>
  <c r="K33" i="4"/>
  <c r="K568" i="4"/>
  <c r="K68" i="4"/>
  <c r="K421" i="4"/>
  <c r="K557" i="4"/>
  <c r="K232" i="4"/>
  <c r="K185" i="4"/>
  <c r="K489" i="4"/>
  <c r="K176" i="4"/>
  <c r="K538" i="4"/>
  <c r="K569" i="4"/>
  <c r="K345" i="4"/>
  <c r="K221" i="4"/>
  <c r="K200" i="4"/>
  <c r="K252" i="4"/>
  <c r="K295" i="4"/>
  <c r="K472" i="4"/>
  <c r="K129" i="4"/>
  <c r="K181" i="4"/>
  <c r="K481" i="4"/>
  <c r="K626" i="4"/>
  <c r="K168" i="4"/>
  <c r="K572" i="4"/>
  <c r="P572" i="4" s="1"/>
  <c r="K167" i="4"/>
  <c r="P167" i="4" s="1"/>
  <c r="K460" i="4"/>
  <c r="P460" i="4" s="1"/>
  <c r="K222" i="4"/>
  <c r="P222" i="4" s="1"/>
  <c r="K581" i="4"/>
  <c r="P581" i="4" s="1"/>
  <c r="K209" i="4"/>
  <c r="L209" i="4" s="1"/>
  <c r="K231" i="4"/>
  <c r="P231" i="4" s="1"/>
  <c r="K369" i="4"/>
  <c r="L369" i="4" s="1"/>
  <c r="K134" i="4"/>
  <c r="P134" i="4" s="1"/>
  <c r="K36" i="4"/>
  <c r="L36" i="4" s="1"/>
  <c r="K250" i="4"/>
  <c r="P250" i="4" s="1"/>
  <c r="K478" i="4"/>
  <c r="P478" i="4" s="1"/>
  <c r="K101" i="4"/>
  <c r="K412" i="4"/>
  <c r="K276" i="4"/>
  <c r="K64" i="4"/>
  <c r="K351" i="4"/>
  <c r="K197" i="4"/>
  <c r="K320" i="4"/>
  <c r="K603" i="4"/>
  <c r="K610" i="4"/>
  <c r="K65" i="4"/>
  <c r="K604" i="4"/>
  <c r="K242" i="4"/>
  <c r="K271" i="4"/>
  <c r="K566" i="4"/>
  <c r="P566" i="4" s="1"/>
  <c r="K480" i="4"/>
  <c r="P480" i="4" s="1"/>
  <c r="K267" i="4"/>
  <c r="K571" i="4"/>
  <c r="P571" i="4" s="1"/>
  <c r="K526" i="4"/>
  <c r="K286" i="4"/>
  <c r="L286" i="4" s="1"/>
  <c r="K239" i="4"/>
  <c r="K454" i="4"/>
  <c r="K229" i="4"/>
  <c r="K509" i="4"/>
  <c r="K41" i="4"/>
  <c r="K400" i="4"/>
  <c r="K366" i="4"/>
  <c r="K245" i="4"/>
  <c r="K404" i="4"/>
  <c r="K482" i="4"/>
  <c r="K262" i="4"/>
  <c r="K118" i="4"/>
  <c r="K617" i="4"/>
  <c r="K241" i="4"/>
  <c r="K550" i="4"/>
  <c r="K163" i="4"/>
  <c r="K382" i="4"/>
  <c r="K196" i="4"/>
  <c r="K547" i="4"/>
  <c r="K77" i="4"/>
  <c r="K355" i="4"/>
  <c r="K575" i="4"/>
  <c r="K170" i="4"/>
  <c r="K548" i="4"/>
  <c r="K598" i="4"/>
  <c r="K90" i="4"/>
  <c r="K588" i="4"/>
  <c r="K624" i="4"/>
  <c r="K453" i="4"/>
  <c r="K175" i="4"/>
  <c r="K264" i="4"/>
  <c r="K323" i="4"/>
  <c r="K142" i="4"/>
  <c r="K589" i="4"/>
  <c r="P589" i="4" s="1"/>
  <c r="K459" i="4"/>
  <c r="L459" i="4" s="1"/>
  <c r="K313" i="4"/>
  <c r="P313" i="4" s="1"/>
  <c r="K590" i="4"/>
  <c r="L590" i="4" s="1"/>
  <c r="K48" i="4"/>
  <c r="K583" i="4"/>
  <c r="K563" i="4"/>
  <c r="L563" i="4" s="1"/>
  <c r="K463" i="4"/>
  <c r="L463" i="4" s="1"/>
  <c r="K157" i="4"/>
  <c r="P157" i="4" s="1"/>
  <c r="K398" i="4"/>
  <c r="P398" i="4" s="1"/>
  <c r="K549" i="4"/>
  <c r="K279" i="4"/>
  <c r="L279" i="4" s="1"/>
  <c r="K166" i="4"/>
  <c r="K84" i="4"/>
  <c r="P402" i="4"/>
  <c r="E7" i="9"/>
  <c r="F4" i="9" s="1"/>
  <c r="H4" i="9" s="1"/>
  <c r="AB289" i="8"/>
  <c r="AE289" i="8"/>
  <c r="AB273" i="8"/>
  <c r="AE273" i="8"/>
  <c r="AB425" i="8"/>
  <c r="AE425" i="8"/>
  <c r="AB35" i="8"/>
  <c r="AE35" i="8"/>
  <c r="AE507" i="8"/>
  <c r="AB507" i="8"/>
  <c r="AB48" i="8"/>
  <c r="AE48" i="8"/>
  <c r="AC11" i="8" s="1"/>
  <c r="AE204" i="8"/>
  <c r="AB204" i="8"/>
  <c r="AE96" i="8"/>
  <c r="AB96" i="8"/>
  <c r="AE279" i="8"/>
  <c r="AB279" i="8"/>
  <c r="AB309" i="8"/>
  <c r="AE309" i="8"/>
  <c r="AB186" i="8"/>
  <c r="AE186" i="8"/>
  <c r="AB270" i="8"/>
  <c r="AE270" i="8"/>
  <c r="AB178" i="8"/>
  <c r="AE178" i="8"/>
  <c r="AB504" i="8"/>
  <c r="AE504" i="8"/>
  <c r="AE351" i="8"/>
  <c r="AB351" i="8"/>
  <c r="AE152" i="8"/>
  <c r="AB152" i="8"/>
  <c r="AB234" i="8"/>
  <c r="AE234" i="8"/>
  <c r="AE562" i="8"/>
  <c r="AB562" i="8"/>
  <c r="L121" i="4" l="1"/>
  <c r="L546" i="4"/>
  <c r="P55" i="4"/>
  <c r="L566" i="4"/>
  <c r="L124" i="4"/>
  <c r="L398" i="4"/>
  <c r="L572" i="4"/>
  <c r="L250" i="4"/>
  <c r="P209" i="4"/>
  <c r="P286" i="4"/>
  <c r="L134" i="4"/>
  <c r="P340" i="4"/>
  <c r="P36" i="4"/>
  <c r="P459" i="4"/>
  <c r="L231" i="4"/>
  <c r="L157" i="4"/>
  <c r="P279" i="4"/>
  <c r="L167" i="4"/>
  <c r="L478" i="4"/>
  <c r="P523" i="4"/>
  <c r="L523" i="4"/>
  <c r="P590" i="4"/>
  <c r="L222" i="4"/>
  <c r="L464" i="4"/>
  <c r="P464" i="4"/>
  <c r="P463" i="4"/>
  <c r="P369" i="4"/>
  <c r="L400" i="4"/>
  <c r="P400" i="4"/>
  <c r="P68" i="4"/>
  <c r="L68" i="4"/>
  <c r="P217" i="4"/>
  <c r="L217" i="4"/>
  <c r="P415" i="4"/>
  <c r="L415" i="4"/>
  <c r="P261" i="4"/>
  <c r="L261" i="4"/>
  <c r="P103" i="4"/>
  <c r="L103" i="4"/>
  <c r="P223" i="4"/>
  <c r="L223" i="4"/>
  <c r="P72" i="4"/>
  <c r="L72" i="4"/>
  <c r="P435" i="4"/>
  <c r="L435" i="4"/>
  <c r="P89" i="4"/>
  <c r="L89" i="4"/>
  <c r="P441" i="4"/>
  <c r="L441" i="4"/>
  <c r="L544" i="4"/>
  <c r="P544" i="4"/>
  <c r="L329" i="4"/>
  <c r="P329" i="4"/>
  <c r="L316" i="4"/>
  <c r="P316" i="4"/>
  <c r="P475" i="4"/>
  <c r="L475" i="4"/>
  <c r="P616" i="4"/>
  <c r="L616" i="4"/>
  <c r="L243" i="4"/>
  <c r="P243" i="4"/>
  <c r="P615" i="4"/>
  <c r="L615" i="4"/>
  <c r="L173" i="4"/>
  <c r="P173" i="4"/>
  <c r="P324" i="4"/>
  <c r="L324" i="4"/>
  <c r="P573" i="4"/>
  <c r="L573" i="4"/>
  <c r="P66" i="4"/>
  <c r="L66" i="4"/>
  <c r="P83" i="4"/>
  <c r="L83" i="4"/>
  <c r="L21" i="4"/>
  <c r="P21" i="4"/>
  <c r="P614" i="4"/>
  <c r="L614" i="4"/>
  <c r="P420" i="4"/>
  <c r="L420" i="4"/>
  <c r="L269" i="4"/>
  <c r="P269" i="4"/>
  <c r="L619" i="4"/>
  <c r="P619" i="4"/>
  <c r="P390" i="4"/>
  <c r="L390" i="4"/>
  <c r="L27" i="4"/>
  <c r="P27" i="4"/>
  <c r="L442" i="4"/>
  <c r="P442" i="4"/>
  <c r="P519" i="4"/>
  <c r="L519" i="4"/>
  <c r="L401" i="4"/>
  <c r="P401" i="4"/>
  <c r="P293" i="4"/>
  <c r="L293" i="4"/>
  <c r="P368" i="4"/>
  <c r="L368" i="4"/>
  <c r="L407" i="4"/>
  <c r="P407" i="4"/>
  <c r="P357" i="4"/>
  <c r="L357" i="4"/>
  <c r="L125" i="4"/>
  <c r="P125" i="4"/>
  <c r="L260" i="4"/>
  <c r="P260" i="4"/>
  <c r="L460" i="4"/>
  <c r="L581" i="4"/>
  <c r="L589" i="4"/>
  <c r="L453" i="4"/>
  <c r="P453" i="4"/>
  <c r="P355" i="4"/>
  <c r="L355" i="4"/>
  <c r="L617" i="4"/>
  <c r="P617" i="4"/>
  <c r="L41" i="4"/>
  <c r="P41" i="4"/>
  <c r="P267" i="4"/>
  <c r="L267" i="4"/>
  <c r="P603" i="4"/>
  <c r="L603" i="4"/>
  <c r="L129" i="4"/>
  <c r="P129" i="4"/>
  <c r="P538" i="4"/>
  <c r="L538" i="4"/>
  <c r="L568" i="4"/>
  <c r="P568" i="4"/>
  <c r="L409" i="4"/>
  <c r="P409" i="4"/>
  <c r="L274" i="4"/>
  <c r="P274" i="4"/>
  <c r="L87" i="4"/>
  <c r="P87" i="4"/>
  <c r="P504" i="4"/>
  <c r="L504" i="4"/>
  <c r="L551" i="4"/>
  <c r="P551" i="4"/>
  <c r="L354" i="4"/>
  <c r="P354" i="4"/>
  <c r="L430" i="4"/>
  <c r="P430" i="4"/>
  <c r="P411" i="4"/>
  <c r="L411" i="4"/>
  <c r="L554" i="4"/>
  <c r="P554" i="4"/>
  <c r="L303" i="4"/>
  <c r="P303" i="4"/>
  <c r="P218" i="4"/>
  <c r="L218" i="4"/>
  <c r="L216" i="4"/>
  <c r="P216" i="4"/>
  <c r="P605" i="4"/>
  <c r="L605" i="4"/>
  <c r="L135" i="4"/>
  <c r="P135" i="4"/>
  <c r="P342" i="4"/>
  <c r="L342" i="4"/>
  <c r="P128" i="4"/>
  <c r="L128" i="4"/>
  <c r="P328" i="4"/>
  <c r="L328" i="4"/>
  <c r="P335" i="4"/>
  <c r="L335" i="4"/>
  <c r="L283" i="4"/>
  <c r="P283" i="4"/>
  <c r="L379" i="4"/>
  <c r="P379" i="4"/>
  <c r="L111" i="4"/>
  <c r="P111" i="4"/>
  <c r="P78" i="4"/>
  <c r="L78" i="4"/>
  <c r="L294" i="4"/>
  <c r="P294" i="4"/>
  <c r="P484" i="4"/>
  <c r="L484" i="4"/>
  <c r="P46" i="4"/>
  <c r="L46" i="4"/>
  <c r="L592" i="4"/>
  <c r="P592" i="4"/>
  <c r="P280" i="4"/>
  <c r="L280" i="4"/>
  <c r="P266" i="4"/>
  <c r="L266" i="4"/>
  <c r="P127" i="4"/>
  <c r="L127" i="4"/>
  <c r="L593" i="4"/>
  <c r="P593" i="4"/>
  <c r="L297" i="4"/>
  <c r="P297" i="4"/>
  <c r="P122" i="4"/>
  <c r="L122" i="4"/>
  <c r="L395" i="4"/>
  <c r="P395" i="4"/>
  <c r="L136" i="4"/>
  <c r="P136" i="4"/>
  <c r="P198" i="4"/>
  <c r="L198" i="4"/>
  <c r="P39" i="4"/>
  <c r="L39" i="4"/>
  <c r="L151" i="4"/>
  <c r="P151" i="4"/>
  <c r="L498" i="4"/>
  <c r="P498" i="4"/>
  <c r="P278" i="4"/>
  <c r="L278" i="4"/>
  <c r="L479" i="4"/>
  <c r="P479" i="4"/>
  <c r="L500" i="4"/>
  <c r="P500" i="4"/>
  <c r="P595" i="4"/>
  <c r="L595" i="4"/>
  <c r="L148" i="4"/>
  <c r="P148" i="4"/>
  <c r="L447" i="4"/>
  <c r="P447" i="4"/>
  <c r="L311" i="4"/>
  <c r="P311" i="4"/>
  <c r="L511" i="4"/>
  <c r="P511" i="4"/>
  <c r="P374" i="4"/>
  <c r="L374" i="4"/>
  <c r="L356" i="4"/>
  <c r="P356" i="4"/>
  <c r="L618" i="4"/>
  <c r="P618" i="4"/>
  <c r="P186" i="4"/>
  <c r="L186" i="4"/>
  <c r="L244" i="4"/>
  <c r="P244" i="4"/>
  <c r="P597" i="4"/>
  <c r="L597" i="4"/>
  <c r="L172" i="4"/>
  <c r="P172" i="4"/>
  <c r="P47" i="4"/>
  <c r="L47" i="4"/>
  <c r="L165" i="4"/>
  <c r="P165" i="4"/>
  <c r="P273" i="4"/>
  <c r="L273" i="4"/>
  <c r="L396" i="4"/>
  <c r="P396" i="4"/>
  <c r="L376" i="4"/>
  <c r="P376" i="4"/>
  <c r="L183" i="4"/>
  <c r="P183" i="4"/>
  <c r="L309" i="4"/>
  <c r="P309" i="4"/>
  <c r="P105" i="4"/>
  <c r="L105" i="4"/>
  <c r="L192" i="4"/>
  <c r="P192" i="4"/>
  <c r="P307" i="4"/>
  <c r="L307" i="4"/>
  <c r="P175" i="4"/>
  <c r="L175" i="4"/>
  <c r="P101" i="4"/>
  <c r="L101" i="4"/>
  <c r="L553" i="4"/>
  <c r="P553" i="4"/>
  <c r="P235" i="4"/>
  <c r="L235" i="4"/>
  <c r="L559" i="4"/>
  <c r="P559" i="4"/>
  <c r="L227" i="4"/>
  <c r="P227" i="4"/>
  <c r="P32" i="4"/>
  <c r="L32" i="4"/>
  <c r="P624" i="4"/>
  <c r="L624" i="4"/>
  <c r="P606" i="4"/>
  <c r="L606" i="4"/>
  <c r="P582" i="4"/>
  <c r="L582" i="4"/>
  <c r="L485" i="4"/>
  <c r="P485" i="4"/>
  <c r="L629" i="4"/>
  <c r="P629" i="4"/>
  <c r="L34" i="4"/>
  <c r="P34" i="4"/>
  <c r="P187" i="4"/>
  <c r="L187" i="4"/>
  <c r="P263" i="4"/>
  <c r="L263" i="4"/>
  <c r="L143" i="4"/>
  <c r="P143" i="4"/>
  <c r="P486" i="4"/>
  <c r="L486" i="4"/>
  <c r="P116" i="4"/>
  <c r="L116" i="4"/>
  <c r="L372" i="4"/>
  <c r="P372" i="4"/>
  <c r="L434" i="4"/>
  <c r="P434" i="4"/>
  <c r="P91" i="4"/>
  <c r="L91" i="4"/>
  <c r="P469" i="4"/>
  <c r="L469" i="4"/>
  <c r="L445" i="4"/>
  <c r="P445" i="4"/>
  <c r="P76" i="4"/>
  <c r="L76" i="4"/>
  <c r="P253" i="4"/>
  <c r="L253" i="4"/>
  <c r="L149" i="4"/>
  <c r="P149" i="4"/>
  <c r="L424" i="4"/>
  <c r="P424" i="4"/>
  <c r="L117" i="4"/>
  <c r="P117" i="4"/>
  <c r="P164" i="4"/>
  <c r="L164" i="4"/>
  <c r="L334" i="4"/>
  <c r="P334" i="4"/>
  <c r="L67" i="4"/>
  <c r="P67" i="4"/>
  <c r="L425" i="4"/>
  <c r="P425" i="4"/>
  <c r="L58" i="4"/>
  <c r="P58" i="4"/>
  <c r="P206" i="4"/>
  <c r="L206" i="4"/>
  <c r="P537" i="4"/>
  <c r="L537" i="4"/>
  <c r="P191" i="4"/>
  <c r="L191" i="4"/>
  <c r="P98" i="4"/>
  <c r="L98" i="4"/>
  <c r="P337" i="4"/>
  <c r="L337" i="4"/>
  <c r="P70" i="4"/>
  <c r="L70" i="4"/>
  <c r="P496" i="4"/>
  <c r="L496" i="4"/>
  <c r="L418" i="4"/>
  <c r="P418" i="4"/>
  <c r="P565" i="4"/>
  <c r="L565" i="4"/>
  <c r="L137" i="4"/>
  <c r="P137" i="4"/>
  <c r="P75" i="4"/>
  <c r="L75" i="4"/>
  <c r="P533" i="4"/>
  <c r="L533" i="4"/>
  <c r="L455" i="4"/>
  <c r="P455" i="4"/>
  <c r="L381" i="4"/>
  <c r="P381" i="4"/>
  <c r="P325" i="4"/>
  <c r="L325" i="4"/>
  <c r="P333" i="4"/>
  <c r="L333" i="4"/>
  <c r="L394" i="4"/>
  <c r="P394" i="4"/>
  <c r="P332" i="4"/>
  <c r="L332" i="4"/>
  <c r="L85" i="4"/>
  <c r="P85" i="4"/>
  <c r="L630" i="4"/>
  <c r="P630" i="4"/>
  <c r="P360" i="4"/>
  <c r="L360" i="4"/>
  <c r="L448" i="4"/>
  <c r="P448" i="4"/>
  <c r="P161" i="4"/>
  <c r="L161" i="4"/>
  <c r="P457" i="4"/>
  <c r="L457" i="4"/>
  <c r="L112" i="4"/>
  <c r="P112" i="4"/>
  <c r="P74" i="4"/>
  <c r="L74" i="4"/>
  <c r="L80" i="4"/>
  <c r="P80" i="4"/>
  <c r="P49" i="4"/>
  <c r="L49" i="4"/>
  <c r="P114" i="4"/>
  <c r="L114" i="4"/>
  <c r="P234" i="4"/>
  <c r="L234" i="4"/>
  <c r="P299" i="4"/>
  <c r="L299" i="4"/>
  <c r="P246" i="4"/>
  <c r="L246" i="4"/>
  <c r="P281" i="4"/>
  <c r="L281" i="4"/>
  <c r="L131" i="4"/>
  <c r="P131" i="4"/>
  <c r="P141" i="4"/>
  <c r="L141" i="4"/>
  <c r="P194" i="4"/>
  <c r="L194" i="4"/>
  <c r="P512" i="4"/>
  <c r="L512" i="4"/>
  <c r="L622" i="4"/>
  <c r="P622" i="4"/>
  <c r="P575" i="4"/>
  <c r="L575" i="4"/>
  <c r="P181" i="4"/>
  <c r="L181" i="4"/>
  <c r="P306" i="4"/>
  <c r="L306" i="4"/>
  <c r="L204" i="4"/>
  <c r="P204" i="4"/>
  <c r="L502" i="4"/>
  <c r="P502" i="4"/>
  <c r="P549" i="4"/>
  <c r="L549" i="4"/>
  <c r="P77" i="4"/>
  <c r="L77" i="4"/>
  <c r="P472" i="4"/>
  <c r="L472" i="4"/>
  <c r="P588" i="4"/>
  <c r="L588" i="4"/>
  <c r="L547" i="4"/>
  <c r="P547" i="4"/>
  <c r="P262" i="4"/>
  <c r="L262" i="4"/>
  <c r="L229" i="4"/>
  <c r="P229" i="4"/>
  <c r="P197" i="4"/>
  <c r="L197" i="4"/>
  <c r="P295" i="4"/>
  <c r="L295" i="4"/>
  <c r="L489" i="4"/>
  <c r="P489" i="4"/>
  <c r="P570" i="4"/>
  <c r="L570" i="4"/>
  <c r="P408" i="4"/>
  <c r="L408" i="4"/>
  <c r="L364" i="4"/>
  <c r="P364" i="4"/>
  <c r="L517" i="4"/>
  <c r="P517" i="4"/>
  <c r="L541" i="4"/>
  <c r="P541" i="4"/>
  <c r="L525" i="4"/>
  <c r="P525" i="4"/>
  <c r="P456" i="4"/>
  <c r="L456" i="4"/>
  <c r="L450" i="4"/>
  <c r="P450" i="4"/>
  <c r="P330" i="4"/>
  <c r="L330" i="4"/>
  <c r="P29" i="4"/>
  <c r="L29" i="4"/>
  <c r="L373" i="4"/>
  <c r="P373" i="4"/>
  <c r="L343" i="4"/>
  <c r="P343" i="4"/>
  <c r="P599" i="4"/>
  <c r="L599" i="4"/>
  <c r="L140" i="4"/>
  <c r="P140" i="4"/>
  <c r="L536" i="4"/>
  <c r="P536" i="4"/>
  <c r="L69" i="4"/>
  <c r="P69" i="4"/>
  <c r="L203" i="4"/>
  <c r="P203" i="4"/>
  <c r="L156" i="4"/>
  <c r="P156" i="4"/>
  <c r="L620" i="4"/>
  <c r="P620" i="4"/>
  <c r="P238" i="4"/>
  <c r="L238" i="4"/>
  <c r="P126" i="4"/>
  <c r="L126" i="4"/>
  <c r="L452" i="4"/>
  <c r="P452" i="4"/>
  <c r="P292" i="4"/>
  <c r="L292" i="4"/>
  <c r="L193" i="4"/>
  <c r="P193" i="4"/>
  <c r="P634" i="4"/>
  <c r="L634" i="4"/>
  <c r="P59" i="4"/>
  <c r="L59" i="4"/>
  <c r="L236" i="4"/>
  <c r="P236" i="4"/>
  <c r="P248" i="4"/>
  <c r="L248" i="4"/>
  <c r="L632" i="4"/>
  <c r="P632" i="4"/>
  <c r="L466" i="4"/>
  <c r="P466" i="4"/>
  <c r="P152" i="4"/>
  <c r="L152" i="4"/>
  <c r="L392" i="4"/>
  <c r="P392" i="4"/>
  <c r="P120" i="4"/>
  <c r="L120" i="4"/>
  <c r="P43" i="4"/>
  <c r="L43" i="4"/>
  <c r="L528" i="4"/>
  <c r="P528" i="4"/>
  <c r="L108" i="4"/>
  <c r="P108" i="4"/>
  <c r="P497" i="4"/>
  <c r="L497" i="4"/>
  <c r="L458" i="4"/>
  <c r="P458" i="4"/>
  <c r="P628" i="4"/>
  <c r="L628" i="4"/>
  <c r="L585" i="4"/>
  <c r="P585" i="4"/>
  <c r="P461" i="4"/>
  <c r="L461" i="4"/>
  <c r="L174" i="4"/>
  <c r="P174" i="4"/>
  <c r="P416" i="4"/>
  <c r="L416" i="4"/>
  <c r="P219" i="4"/>
  <c r="L219" i="4"/>
  <c r="L207" i="4"/>
  <c r="P207" i="4"/>
  <c r="P594" i="4"/>
  <c r="L594" i="4"/>
  <c r="L367" i="4"/>
  <c r="P367" i="4"/>
  <c r="P226" i="4"/>
  <c r="L226" i="4"/>
  <c r="L446" i="4"/>
  <c r="P446" i="4"/>
  <c r="L524" i="4"/>
  <c r="P524" i="4"/>
  <c r="L529" i="4"/>
  <c r="P529" i="4"/>
  <c r="P352" i="4"/>
  <c r="L352" i="4"/>
  <c r="L601" i="4"/>
  <c r="P601" i="4"/>
  <c r="L201" i="4"/>
  <c r="P201" i="4"/>
  <c r="P487" i="4"/>
  <c r="L487" i="4"/>
  <c r="P429" i="4"/>
  <c r="L429" i="4"/>
  <c r="L578" i="4"/>
  <c r="P578" i="4"/>
  <c r="L214" i="4"/>
  <c r="P214" i="4"/>
  <c r="P419" i="4"/>
  <c r="L419" i="4"/>
  <c r="L308" i="4"/>
  <c r="P308" i="4"/>
  <c r="P150" i="4"/>
  <c r="L150" i="4"/>
  <c r="L564" i="4"/>
  <c r="P564" i="4"/>
  <c r="L532" i="4"/>
  <c r="P532" i="4"/>
  <c r="P79" i="4"/>
  <c r="L79" i="4"/>
  <c r="L241" i="4"/>
  <c r="P241" i="4"/>
  <c r="L384" i="4"/>
  <c r="P384" i="4"/>
  <c r="P63" i="4"/>
  <c r="L63" i="4"/>
  <c r="P563" i="4"/>
  <c r="L509" i="4"/>
  <c r="P509" i="4"/>
  <c r="L33" i="4"/>
  <c r="P33" i="4"/>
  <c r="L454" i="4"/>
  <c r="P454" i="4"/>
  <c r="L51" i="4"/>
  <c r="P51" i="4"/>
  <c r="L365" i="4"/>
  <c r="P365" i="4"/>
  <c r="P97" i="4"/>
  <c r="L97" i="4"/>
  <c r="L318" i="4"/>
  <c r="P318" i="4"/>
  <c r="P45" i="4"/>
  <c r="L45" i="4"/>
  <c r="P115" i="4"/>
  <c r="L115" i="4"/>
  <c r="P443" i="4"/>
  <c r="L443" i="4"/>
  <c r="L413" i="4"/>
  <c r="P413" i="4"/>
  <c r="L449" i="4"/>
  <c r="P449" i="4"/>
  <c r="L495" i="4"/>
  <c r="P495" i="4"/>
  <c r="L100" i="4"/>
  <c r="P100" i="4"/>
  <c r="P516" i="4"/>
  <c r="L516" i="4"/>
  <c r="P57" i="4"/>
  <c r="L57" i="4"/>
  <c r="P474" i="4"/>
  <c r="L474" i="4"/>
  <c r="L361" i="4"/>
  <c r="P361" i="4"/>
  <c r="L587" i="4"/>
  <c r="P587" i="4"/>
  <c r="P623" i="4"/>
  <c r="L623" i="4"/>
  <c r="P88" i="4"/>
  <c r="L88" i="4"/>
  <c r="P37" i="4"/>
  <c r="L37" i="4"/>
  <c r="L178" i="4"/>
  <c r="P178" i="4"/>
  <c r="L210" i="4"/>
  <c r="P210" i="4"/>
  <c r="P53" i="4"/>
  <c r="L53" i="4"/>
  <c r="L304" i="4"/>
  <c r="P304" i="4"/>
  <c r="L326" i="4"/>
  <c r="P326" i="4"/>
  <c r="P387" i="4"/>
  <c r="L387" i="4"/>
  <c r="P476" i="4"/>
  <c r="L476" i="4"/>
  <c r="P23" i="4"/>
  <c r="L23" i="4"/>
  <c r="P327" i="4"/>
  <c r="L327" i="4"/>
  <c r="L612" i="4"/>
  <c r="P612" i="4"/>
  <c r="L552" i="4"/>
  <c r="P552" i="4"/>
  <c r="P314" i="4"/>
  <c r="L314" i="4"/>
  <c r="P113" i="4"/>
  <c r="L113" i="4"/>
  <c r="L331" i="4"/>
  <c r="P331" i="4"/>
  <c r="P205" i="4"/>
  <c r="L205" i="4"/>
  <c r="L607" i="4"/>
  <c r="P607" i="4"/>
  <c r="L492" i="4"/>
  <c r="P492" i="4"/>
  <c r="L380" i="4"/>
  <c r="P380" i="4"/>
  <c r="P362" i="4"/>
  <c r="L362" i="4"/>
  <c r="P272" i="4"/>
  <c r="L272" i="4"/>
  <c r="L301" i="4"/>
  <c r="P301" i="4"/>
  <c r="L211" i="4"/>
  <c r="P211" i="4"/>
  <c r="L467" i="4"/>
  <c r="P467" i="4"/>
  <c r="L265" i="4"/>
  <c r="P265" i="4"/>
  <c r="L339" i="4"/>
  <c r="P339" i="4"/>
  <c r="L560" i="4"/>
  <c r="P560" i="4"/>
  <c r="P477" i="4"/>
  <c r="L477" i="4"/>
  <c r="L386" i="4"/>
  <c r="P386" i="4"/>
  <c r="P93" i="4"/>
  <c r="L93" i="4"/>
  <c r="P282" i="4"/>
  <c r="L282" i="4"/>
  <c r="L154" i="4"/>
  <c r="P154" i="4"/>
  <c r="L577" i="4"/>
  <c r="P577" i="4"/>
  <c r="L465" i="4"/>
  <c r="P465" i="4"/>
  <c r="L633" i="4"/>
  <c r="P633" i="4"/>
  <c r="P139" i="4"/>
  <c r="L139" i="4"/>
  <c r="L437" i="4"/>
  <c r="P437" i="4"/>
  <c r="L569" i="4"/>
  <c r="P569" i="4"/>
  <c r="L319" i="4"/>
  <c r="P319" i="4"/>
  <c r="P296" i="4"/>
  <c r="L296" i="4"/>
  <c r="P431" i="4"/>
  <c r="L431" i="4"/>
  <c r="P556" i="4"/>
  <c r="L556" i="4"/>
  <c r="P602" i="4"/>
  <c r="L602" i="4"/>
  <c r="P118" i="4"/>
  <c r="L118" i="4"/>
  <c r="L320" i="4"/>
  <c r="P320" i="4"/>
  <c r="P176" i="4"/>
  <c r="L176" i="4"/>
  <c r="L313" i="4"/>
  <c r="P90" i="4"/>
  <c r="L90" i="4"/>
  <c r="P196" i="4"/>
  <c r="L196" i="4"/>
  <c r="P482" i="4"/>
  <c r="L482" i="4"/>
  <c r="L271" i="4"/>
  <c r="P271" i="4"/>
  <c r="P351" i="4"/>
  <c r="L351" i="4"/>
  <c r="P252" i="4"/>
  <c r="L252" i="4"/>
  <c r="P185" i="4"/>
  <c r="L185" i="4"/>
  <c r="P153" i="4"/>
  <c r="L153" i="4"/>
  <c r="P184" i="4"/>
  <c r="L184" i="4"/>
  <c r="L471" i="4"/>
  <c r="P471" i="4"/>
  <c r="P225" i="4"/>
  <c r="L225" i="4"/>
  <c r="P438" i="4"/>
  <c r="L438" i="4"/>
  <c r="L208" i="4"/>
  <c r="P208" i="4"/>
  <c r="L561" i="4"/>
  <c r="P561" i="4"/>
  <c r="L542" i="4"/>
  <c r="P542" i="4"/>
  <c r="P94" i="4"/>
  <c r="L94" i="4"/>
  <c r="L480" i="4"/>
  <c r="P142" i="4"/>
  <c r="L142" i="4"/>
  <c r="P598" i="4"/>
  <c r="L598" i="4"/>
  <c r="P382" i="4"/>
  <c r="L382" i="4"/>
  <c r="L404" i="4"/>
  <c r="P404" i="4"/>
  <c r="P239" i="4"/>
  <c r="L239" i="4"/>
  <c r="P242" i="4"/>
  <c r="L242" i="4"/>
  <c r="L64" i="4"/>
  <c r="P64" i="4"/>
  <c r="P168" i="4"/>
  <c r="L168" i="4"/>
  <c r="P200" i="4"/>
  <c r="L200" i="4"/>
  <c r="P232" i="4"/>
  <c r="L232" i="4"/>
  <c r="L520" i="4"/>
  <c r="P520" i="4"/>
  <c r="P119" i="4"/>
  <c r="L119" i="4"/>
  <c r="P277" i="4"/>
  <c r="L277" i="4"/>
  <c r="P107" i="4"/>
  <c r="L107" i="4"/>
  <c r="L24" i="4"/>
  <c r="P24" i="4"/>
  <c r="L158" i="4"/>
  <c r="P158" i="4"/>
  <c r="P347" i="4"/>
  <c r="L347" i="4"/>
  <c r="P138" i="4"/>
  <c r="L138" i="4"/>
  <c r="P378" i="4"/>
  <c r="L378" i="4"/>
  <c r="L490" i="4"/>
  <c r="P490" i="4"/>
  <c r="P50" i="4"/>
  <c r="L50" i="4"/>
  <c r="L637" i="4"/>
  <c r="P637" i="4"/>
  <c r="P555" i="4"/>
  <c r="L555" i="4"/>
  <c r="P499" i="4"/>
  <c r="L499" i="4"/>
  <c r="L636" i="4"/>
  <c r="P636" i="4"/>
  <c r="P522" i="4"/>
  <c r="L522" i="4"/>
  <c r="P237" i="4"/>
  <c r="L237" i="4"/>
  <c r="P171" i="4"/>
  <c r="L171" i="4"/>
  <c r="P510" i="4"/>
  <c r="L510" i="4"/>
  <c r="P491" i="4"/>
  <c r="L491" i="4"/>
  <c r="L285" i="4"/>
  <c r="P285" i="4"/>
  <c r="P586" i="4"/>
  <c r="L586" i="4"/>
  <c r="L254" i="4"/>
  <c r="P254" i="4"/>
  <c r="L102" i="4"/>
  <c r="P102" i="4"/>
  <c r="P375" i="4"/>
  <c r="L375" i="4"/>
  <c r="P391" i="4"/>
  <c r="L391" i="4"/>
  <c r="P470" i="4"/>
  <c r="L470" i="4"/>
  <c r="L393" i="4"/>
  <c r="P393" i="4"/>
  <c r="L534" i="4"/>
  <c r="P534" i="4"/>
  <c r="L275" i="4"/>
  <c r="P275" i="4"/>
  <c r="P494" i="4"/>
  <c r="L494" i="4"/>
  <c r="L344" i="4"/>
  <c r="P344" i="4"/>
  <c r="L188" i="4"/>
  <c r="P188" i="4"/>
  <c r="P321" i="4"/>
  <c r="L321" i="4"/>
  <c r="P251" i="4"/>
  <c r="L251" i="4"/>
  <c r="P439" i="4"/>
  <c r="L439" i="4"/>
  <c r="L403" i="4"/>
  <c r="P403" i="4"/>
  <c r="P92" i="4"/>
  <c r="L92" i="4"/>
  <c r="L433" i="4"/>
  <c r="P433" i="4"/>
  <c r="L249" i="4"/>
  <c r="P249" i="4"/>
  <c r="P123" i="4"/>
  <c r="L123" i="4"/>
  <c r="L518" i="4"/>
  <c r="P518" i="4"/>
  <c r="L574" i="4"/>
  <c r="P574" i="4"/>
  <c r="P513" i="4"/>
  <c r="L513" i="4"/>
  <c r="L230" i="4"/>
  <c r="P230" i="4"/>
  <c r="P600" i="4"/>
  <c r="L600" i="4"/>
  <c r="L22" i="4"/>
  <c r="P22" i="4"/>
  <c r="L177" i="4"/>
  <c r="P177" i="4"/>
  <c r="L30" i="4"/>
  <c r="P30" i="4"/>
  <c r="L144" i="4"/>
  <c r="P144" i="4"/>
  <c r="L406" i="4"/>
  <c r="P406" i="4"/>
  <c r="P147" i="4"/>
  <c r="L147" i="4"/>
  <c r="L388" i="4"/>
  <c r="P388" i="4"/>
  <c r="L61" i="4"/>
  <c r="P61" i="4"/>
  <c r="P545" i="4"/>
  <c r="L545" i="4"/>
  <c r="P95" i="4"/>
  <c r="L95" i="4"/>
  <c r="L212" i="4"/>
  <c r="P212" i="4"/>
  <c r="P363" i="4"/>
  <c r="L363" i="4"/>
  <c r="L224" i="4"/>
  <c r="P224" i="4"/>
  <c r="P38" i="4"/>
  <c r="L38" i="4"/>
  <c r="P353" i="4"/>
  <c r="L353" i="4"/>
  <c r="P608" i="4"/>
  <c r="L608" i="4"/>
  <c r="P397" i="4"/>
  <c r="L397" i="4"/>
  <c r="P256" i="4"/>
  <c r="L256" i="4"/>
  <c r="P48" i="4"/>
  <c r="L48" i="4"/>
  <c r="L567" i="4"/>
  <c r="P567" i="4"/>
  <c r="L562" i="4"/>
  <c r="P562" i="4"/>
  <c r="P436" i="4"/>
  <c r="L436" i="4"/>
  <c r="L96" i="4"/>
  <c r="P96" i="4"/>
  <c r="L257" i="4"/>
  <c r="P257" i="4"/>
  <c r="L338" i="4"/>
  <c r="P338" i="4"/>
  <c r="L571" i="4"/>
  <c r="L548" i="4"/>
  <c r="P548" i="4"/>
  <c r="L626" i="4"/>
  <c r="P626" i="4"/>
  <c r="L221" i="4"/>
  <c r="P221" i="4"/>
  <c r="P104" i="4"/>
  <c r="L104" i="4"/>
  <c r="L625" i="4"/>
  <c r="P625" i="4"/>
  <c r="P202" i="4"/>
  <c r="L202" i="4"/>
  <c r="L336" i="4"/>
  <c r="P336" i="4"/>
  <c r="L220" i="4"/>
  <c r="P220" i="4"/>
  <c r="P426" i="4"/>
  <c r="L426" i="4"/>
  <c r="P530" i="4"/>
  <c r="L530" i="4"/>
  <c r="L312" i="4"/>
  <c r="P312" i="4"/>
  <c r="L35" i="4"/>
  <c r="P35" i="4"/>
  <c r="L399" i="4"/>
  <c r="P399" i="4"/>
  <c r="P346" i="4"/>
  <c r="L346" i="4"/>
  <c r="P405" i="4"/>
  <c r="L405" i="4"/>
  <c r="P609" i="4"/>
  <c r="L609" i="4"/>
  <c r="L515" i="4"/>
  <c r="P515" i="4"/>
  <c r="P508" i="4"/>
  <c r="L508" i="4"/>
  <c r="P255" i="4"/>
  <c r="L255" i="4"/>
  <c r="P195" i="4"/>
  <c r="L195" i="4"/>
  <c r="L584" i="4"/>
  <c r="P584" i="4"/>
  <c r="P268" i="4"/>
  <c r="L268" i="4"/>
  <c r="L613" i="4"/>
  <c r="P613" i="4"/>
  <c r="P160" i="4"/>
  <c r="L160" i="4"/>
  <c r="P300" i="4"/>
  <c r="L300" i="4"/>
  <c r="L179" i="4"/>
  <c r="P179" i="4"/>
  <c r="L228" i="4"/>
  <c r="P228" i="4"/>
  <c r="L40" i="4"/>
  <c r="P40" i="4"/>
  <c r="L162" i="4"/>
  <c r="P162" i="4"/>
  <c r="L60" i="4"/>
  <c r="P60" i="4"/>
  <c r="P42" i="4"/>
  <c r="L42" i="4"/>
  <c r="P133" i="4"/>
  <c r="L133" i="4"/>
  <c r="L514" i="4"/>
  <c r="P514" i="4"/>
  <c r="L81" i="4"/>
  <c r="P81" i="4"/>
  <c r="L73" i="4"/>
  <c r="P73" i="4"/>
  <c r="P428" i="4"/>
  <c r="L428" i="4"/>
  <c r="P99" i="4"/>
  <c r="L99" i="4"/>
  <c r="L289" i="4"/>
  <c r="P289" i="4"/>
  <c r="P25" i="4"/>
  <c r="L25" i="4"/>
  <c r="L348" i="4"/>
  <c r="P348" i="4"/>
  <c r="P350" i="4"/>
  <c r="L350" i="4"/>
  <c r="L270" i="4"/>
  <c r="P270" i="4"/>
  <c r="P31" i="4"/>
  <c r="L31" i="4"/>
  <c r="P155" i="4"/>
  <c r="L155" i="4"/>
  <c r="P56" i="4"/>
  <c r="L56" i="4"/>
  <c r="L417" i="4"/>
  <c r="P417" i="4"/>
  <c r="L468" i="4"/>
  <c r="P468" i="4"/>
  <c r="P451" i="4"/>
  <c r="L451" i="4"/>
  <c r="P410" i="4"/>
  <c r="L410" i="4"/>
  <c r="P240" i="4"/>
  <c r="L240" i="4"/>
  <c r="L423" i="4"/>
  <c r="P423" i="4"/>
  <c r="L145" i="4"/>
  <c r="P145" i="4"/>
  <c r="P611" i="4"/>
  <c r="L611" i="4"/>
  <c r="L180" i="4"/>
  <c r="P180" i="4"/>
  <c r="L432" i="4"/>
  <c r="P432" i="4"/>
  <c r="L383" i="4"/>
  <c r="P383" i="4"/>
  <c r="P414" i="4"/>
  <c r="L414" i="4"/>
  <c r="L462" i="4"/>
  <c r="P462" i="4"/>
  <c r="P106" i="4"/>
  <c r="L106" i="4"/>
  <c r="L247" i="4"/>
  <c r="P247" i="4"/>
  <c r="L631" i="4"/>
  <c r="P631" i="4"/>
  <c r="L540" i="4"/>
  <c r="P540" i="4"/>
  <c r="P44" i="4"/>
  <c r="L44" i="4"/>
  <c r="P358" i="4"/>
  <c r="L358" i="4"/>
  <c r="P370" i="4"/>
  <c r="L370" i="4"/>
  <c r="L213" i="4"/>
  <c r="P213" i="4"/>
  <c r="P377" i="4"/>
  <c r="L377" i="4"/>
  <c r="L166" i="4"/>
  <c r="P166" i="4"/>
  <c r="L610" i="4"/>
  <c r="P610" i="4"/>
  <c r="L259" i="4"/>
  <c r="P259" i="4"/>
  <c r="P26" i="4"/>
  <c r="L26" i="4"/>
  <c r="L635" i="4"/>
  <c r="P635" i="4"/>
  <c r="L146" i="4"/>
  <c r="P146" i="4"/>
  <c r="P28" i="4"/>
  <c r="L28" i="4"/>
  <c r="P323" i="4"/>
  <c r="L323" i="4"/>
  <c r="P163" i="4"/>
  <c r="L163" i="4"/>
  <c r="L245" i="4"/>
  <c r="P245" i="4"/>
  <c r="L604" i="4"/>
  <c r="P604" i="4"/>
  <c r="P276" i="4"/>
  <c r="L276" i="4"/>
  <c r="L557" i="4"/>
  <c r="P557" i="4"/>
  <c r="L84" i="4"/>
  <c r="P84" i="4"/>
  <c r="P583" i="4"/>
  <c r="L583" i="4"/>
  <c r="L264" i="4"/>
  <c r="P264" i="4"/>
  <c r="L170" i="4"/>
  <c r="P170" i="4"/>
  <c r="P550" i="4"/>
  <c r="L550" i="4"/>
  <c r="L366" i="4"/>
  <c r="P366" i="4"/>
  <c r="P526" i="4"/>
  <c r="L526" i="4"/>
  <c r="P65" i="4"/>
  <c r="L65" i="4"/>
  <c r="P412" i="4"/>
  <c r="L412" i="4"/>
  <c r="P481" i="4"/>
  <c r="L481" i="4"/>
  <c r="L345" i="4"/>
  <c r="P345" i="4"/>
  <c r="P421" i="4"/>
  <c r="L421" i="4"/>
  <c r="L627" i="4"/>
  <c r="P627" i="4"/>
  <c r="P86" i="4"/>
  <c r="L86" i="4"/>
  <c r="P579" i="4"/>
  <c r="L579" i="4"/>
  <c r="P287" i="4"/>
  <c r="L287" i="4"/>
  <c r="L302" i="4"/>
  <c r="P302" i="4"/>
  <c r="L291" i="4"/>
  <c r="P291" i="4"/>
  <c r="P371" i="4"/>
  <c r="L371" i="4"/>
  <c r="L389" i="4"/>
  <c r="P389" i="4"/>
  <c r="P71" i="4"/>
  <c r="L71" i="4"/>
  <c r="P591" i="4"/>
  <c r="L591" i="4"/>
  <c r="L317" i="4"/>
  <c r="P317" i="4"/>
  <c r="P130" i="4"/>
  <c r="L130" i="4"/>
  <c r="P521" i="4"/>
  <c r="L521" i="4"/>
  <c r="L189" i="4"/>
  <c r="P189" i="4"/>
  <c r="L444" i="4"/>
  <c r="P444" i="4"/>
  <c r="P82" i="4"/>
  <c r="L82" i="4"/>
  <c r="P199" i="4"/>
  <c r="L199" i="4"/>
  <c r="P558" i="4"/>
  <c r="L558" i="4"/>
  <c r="P233" i="4"/>
  <c r="L233" i="4"/>
  <c r="P284" i="4"/>
  <c r="L284" i="4"/>
  <c r="P505" i="4"/>
  <c r="L505" i="4"/>
  <c r="L109" i="4"/>
  <c r="P109" i="4"/>
  <c r="L349" i="4"/>
  <c r="P349" i="4"/>
  <c r="P315" i="4"/>
  <c r="L315" i="4"/>
  <c r="P440" i="4"/>
  <c r="L440" i="4"/>
  <c r="P54" i="4"/>
  <c r="L54" i="4"/>
  <c r="L493" i="4"/>
  <c r="P493" i="4"/>
  <c r="P422" i="4"/>
  <c r="L422" i="4"/>
  <c r="L506" i="4"/>
  <c r="P506" i="4"/>
  <c r="P543" i="4"/>
  <c r="L543" i="4"/>
  <c r="L132" i="4"/>
  <c r="P132" i="4"/>
  <c r="L288" i="4"/>
  <c r="P288" i="4"/>
  <c r="P182" i="4"/>
  <c r="L182" i="4"/>
  <c r="P359" i="4"/>
  <c r="L359" i="4"/>
  <c r="P110" i="4"/>
  <c r="L110" i="4"/>
  <c r="L310" i="4"/>
  <c r="P310" i="4"/>
  <c r="L539" i="4"/>
  <c r="P539" i="4"/>
  <c r="L52" i="4"/>
  <c r="P52" i="4"/>
  <c r="P190" i="4"/>
  <c r="L190" i="4"/>
  <c r="P488" i="4"/>
  <c r="L488" i="4"/>
  <c r="L159" i="4"/>
  <c r="P159" i="4"/>
  <c r="P62" i="4"/>
  <c r="L62" i="4"/>
  <c r="P503" i="4"/>
  <c r="L503" i="4"/>
  <c r="L290" i="4"/>
  <c r="P290" i="4"/>
  <c r="P215" i="4"/>
  <c r="L215" i="4"/>
  <c r="L473" i="4"/>
  <c r="P473" i="4"/>
  <c r="L427" i="4"/>
  <c r="P427" i="4"/>
  <c r="L507" i="4"/>
  <c r="P507" i="4"/>
  <c r="L385" i="4"/>
  <c r="P385" i="4"/>
  <c r="L580" i="4"/>
  <c r="P580" i="4"/>
  <c r="P341" i="4"/>
  <c r="L341" i="4"/>
  <c r="L305" i="4"/>
  <c r="P305" i="4"/>
  <c r="L576" i="4"/>
  <c r="P576" i="4"/>
  <c r="P531" i="4"/>
  <c r="L531" i="4"/>
  <c r="L621" i="4"/>
  <c r="P621" i="4"/>
  <c r="P322" i="4"/>
  <c r="L322" i="4"/>
  <c r="P298" i="4"/>
  <c r="L298" i="4"/>
  <c r="P501" i="4"/>
  <c r="L501" i="4"/>
  <c r="L535" i="4"/>
  <c r="P535" i="4"/>
  <c r="L169" i="4"/>
  <c r="P169" i="4"/>
  <c r="P596" i="4"/>
  <c r="L596" i="4"/>
  <c r="P483" i="4"/>
  <c r="L483" i="4"/>
  <c r="L527" i="4"/>
  <c r="P527" i="4"/>
  <c r="L258" i="4"/>
  <c r="P258" i="4"/>
  <c r="F5" i="9"/>
  <c r="H5" i="9" s="1"/>
  <c r="F6" i="9"/>
  <c r="H6" i="9" s="1"/>
  <c r="F9" i="9" s="1"/>
  <c r="F10" i="9" s="1"/>
  <c r="L18" i="4"/>
  <c r="F8" i="4"/>
  <c r="F8" i="9"/>
  <c r="E7" i="4" l="1"/>
  <c r="F4" i="4" s="1"/>
  <c r="H4" i="4" s="1"/>
  <c r="G9" i="9"/>
  <c r="G9" i="4"/>
  <c r="F5" i="4" l="1"/>
  <c r="H5" i="4" s="1"/>
  <c r="F6" i="4"/>
  <c r="H6" i="4" s="1"/>
  <c r="F9" i="4" s="1"/>
</calcChain>
</file>

<file path=xl/sharedStrings.xml><?xml version="1.0" encoding="utf-8"?>
<sst xmlns="http://schemas.openxmlformats.org/spreadsheetml/2006/main" count="15880" uniqueCount="3099">
  <si>
    <t> 25.01.1979 18:54 </t>
  </si>
  <si>
    <t>2443929.373 </t>
  </si>
  <si>
    <t> 24.02.1979 20:57 </t>
  </si>
  <si>
    <t> 0.038 </t>
  </si>
  <si>
    <t> BBS 42 </t>
  </si>
  <si>
    <t>2444166.598 </t>
  </si>
  <si>
    <t> 20.10.1979 02:21 </t>
  </si>
  <si>
    <t> T.Brelstaff </t>
  </si>
  <si>
    <t> VSSC 59.18 </t>
  </si>
  <si>
    <t>2444168.539 </t>
  </si>
  <si>
    <t> 22.10.1979 00:56 </t>
  </si>
  <si>
    <t>2444189.431 </t>
  </si>
  <si>
    <t> 11.11.1979 22:20 </t>
  </si>
  <si>
    <t> BBS 45 </t>
  </si>
  <si>
    <t>2444208.392 </t>
  </si>
  <si>
    <t> 30.11.1979 21:24 </t>
  </si>
  <si>
    <t>2444223.674 </t>
  </si>
  <si>
    <t> 16.12.1979 04:10 </t>
  </si>
  <si>
    <t>2444235.248 </t>
  </si>
  <si>
    <t> 27.12.1979 17:57 </t>
  </si>
  <si>
    <t> BBS 46 </t>
  </si>
  <si>
    <t>2444236.692 </t>
  </si>
  <si>
    <t> 29.12.1979 04:36 </t>
  </si>
  <si>
    <t>2444241.351 </t>
  </si>
  <si>
    <t> 02.01.1980 20:25 </t>
  </si>
  <si>
    <t>2444241.352 </t>
  </si>
  <si>
    <t> 02.01.1980 20:26 </t>
  </si>
  <si>
    <t> D.Mourikis </t>
  </si>
  <si>
    <t>2444251.354 </t>
  </si>
  <si>
    <t> 12.01.1980 20:29 </t>
  </si>
  <si>
    <t> 0.043 </t>
  </si>
  <si>
    <t> M.Andrakakou </t>
  </si>
  <si>
    <t>2444257.257 </t>
  </si>
  <si>
    <t> 18.01.1980 18:10 </t>
  </si>
  <si>
    <t>2444278.312 </t>
  </si>
  <si>
    <t> 08.02.1980 19:29 </t>
  </si>
  <si>
    <t>2444284.268 </t>
  </si>
  <si>
    <t> 14.02.1980 18:25 </t>
  </si>
  <si>
    <t>2444291.339 </t>
  </si>
  <si>
    <t> 21.02.1980 20:08 </t>
  </si>
  <si>
    <t>2444516.552 </t>
  </si>
  <si>
    <t> 04.10.1980 01:14 </t>
  </si>
  <si>
    <t> BBS 51 </t>
  </si>
  <si>
    <t>2444576.667 </t>
  </si>
  <si>
    <t> 03.12.1980 04:00 </t>
  </si>
  <si>
    <t>2444586.327 </t>
  </si>
  <si>
    <t> 12.12.1980 19:50 </t>
  </si>
  <si>
    <t> 0.019 </t>
  </si>
  <si>
    <t> BBS 52 </t>
  </si>
  <si>
    <t>2444593.546 </t>
  </si>
  <si>
    <t> 20.12.1980 01:06 </t>
  </si>
  <si>
    <t> G.Hanson </t>
  </si>
  <si>
    <t>2444595.319 </t>
  </si>
  <si>
    <t> 21.12.1980 19:39 </t>
  </si>
  <si>
    <t>2444595.485 </t>
  </si>
  <si>
    <t> 21.12.1980 23:38 </t>
  </si>
  <si>
    <t>2444605.285 </t>
  </si>
  <si>
    <t> 31.12.1980 18:50 </t>
  </si>
  <si>
    <t>2444605.422 </t>
  </si>
  <si>
    <t> 31.12.1980 22:07 </t>
  </si>
  <si>
    <t>2444608.659 </t>
  </si>
  <si>
    <t> 04.01.1981 03:48 </t>
  </si>
  <si>
    <t>2444623.611 </t>
  </si>
  <si>
    <t> 19.01.1981 02:39 </t>
  </si>
  <si>
    <t>2444635.334 </t>
  </si>
  <si>
    <t> 30.01.1981 20:00 </t>
  </si>
  <si>
    <t>2444636.302 </t>
  </si>
  <si>
    <t> 31.01.1981 19:14 </t>
  </si>
  <si>
    <t>2444636.309 </t>
  </si>
  <si>
    <t> 31.01.1981 19:24 </t>
  </si>
  <si>
    <t> BBS 53 </t>
  </si>
  <si>
    <t>2444649.322 </t>
  </si>
  <si>
    <t> 13.02.1981 19:43 </t>
  </si>
  <si>
    <t>2444651.247 </t>
  </si>
  <si>
    <t> 15.02.1981 17:55 </t>
  </si>
  <si>
    <t>2444659.299 </t>
  </si>
  <si>
    <t> 23.02.1981 19:10 </t>
  </si>
  <si>
    <t>2444663.309 </t>
  </si>
  <si>
    <t> 27.02.1981 19:24 </t>
  </si>
  <si>
    <t>2444938.672 </t>
  </si>
  <si>
    <t> 30.11.1981 04:07 </t>
  </si>
  <si>
    <t>2444985.283 </t>
  </si>
  <si>
    <t> 15.01.1982 18:47 </t>
  </si>
  <si>
    <t> BBS 58 </t>
  </si>
  <si>
    <t>2444996.7034 </t>
  </si>
  <si>
    <t> 27.01.1982 04:52 </t>
  </si>
  <si>
    <t> 0.0078 </t>
  </si>
  <si>
    <t> D.R.Skillman </t>
  </si>
  <si>
    <t> AVSJ 11.60 </t>
  </si>
  <si>
    <t>2445004.255 </t>
  </si>
  <si>
    <t> 03.02.1982 18:07 </t>
  </si>
  <si>
    <t> BBS 59 </t>
  </si>
  <si>
    <t>2445012.300 </t>
  </si>
  <si>
    <t> 11.02.1982 19:12 </t>
  </si>
  <si>
    <t>2445022.265 </t>
  </si>
  <si>
    <t> 21.02.1982 18:21 </t>
  </si>
  <si>
    <t>2445291.683 </t>
  </si>
  <si>
    <t> 18.11.1982 04:23 </t>
  </si>
  <si>
    <t> 0.017 </t>
  </si>
  <si>
    <t>2445352.596 </t>
  </si>
  <si>
    <t> 18.01.1983 02:18 </t>
  </si>
  <si>
    <t>2445356.9456 </t>
  </si>
  <si>
    <t> 22.01.1983 10:41 </t>
  </si>
  <si>
    <t> 0.0158 </t>
  </si>
  <si>
    <t> E.Budding </t>
  </si>
  <si>
    <t>IBVS 2300 </t>
  </si>
  <si>
    <t>2445671.700 </t>
  </si>
  <si>
    <t> 03.12.1983 04:48 </t>
  </si>
  <si>
    <t> 0.027 </t>
  </si>
  <si>
    <t>2446038.688 </t>
  </si>
  <si>
    <t> 04.12.1984 04:30 </t>
  </si>
  <si>
    <t>2446043.674 </t>
  </si>
  <si>
    <t> 09.12.1984 04:10 </t>
  </si>
  <si>
    <t> S.Cook </t>
  </si>
  <si>
    <t>2446076.783 </t>
  </si>
  <si>
    <t> 11.01.1985 06:47 </t>
  </si>
  <si>
    <t> 0.028 </t>
  </si>
  <si>
    <t> P.Atwood </t>
  </si>
  <si>
    <t>2446089.640 </t>
  </si>
  <si>
    <t> 24.01.1985 03:21 </t>
  </si>
  <si>
    <t> 0.025 </t>
  </si>
  <si>
    <t>2446090.602 </t>
  </si>
  <si>
    <t> 25.01.1985 02:26 </t>
  </si>
  <si>
    <t> 0.023 </t>
  </si>
  <si>
    <t>2446108.612 </t>
  </si>
  <si>
    <t> 12.02.1985 02:41 </t>
  </si>
  <si>
    <t> 0.029 </t>
  </si>
  <si>
    <t>2446116.312 </t>
  </si>
  <si>
    <t> 19.02.1985 19:29 </t>
  </si>
  <si>
    <t> A.Paschke </t>
  </si>
  <si>
    <t> BBS 76 </t>
  </si>
  <si>
    <t>2446406.629 </t>
  </si>
  <si>
    <t> 07.12.1985 03:05 </t>
  </si>
  <si>
    <t> 0.021 </t>
  </si>
  <si>
    <t>2446409.847 </t>
  </si>
  <si>
    <t> 10.12.1985 08:19 </t>
  </si>
  <si>
    <t> 0.024 </t>
  </si>
  <si>
    <t>2446434.446 </t>
  </si>
  <si>
    <t> 03.01.1986 22:42 </t>
  </si>
  <si>
    <t> I.Middlemist </t>
  </si>
  <si>
    <t> VSSC 67.9 </t>
  </si>
  <si>
    <t>2446437.346 </t>
  </si>
  <si>
    <t> 06.01.1986 20:18 </t>
  </si>
  <si>
    <t> 0.035 </t>
  </si>
  <si>
    <t>2446441.357 </t>
  </si>
  <si>
    <t> 10.01.1986 20:34 </t>
  </si>
  <si>
    <t>2446446.341 </t>
  </si>
  <si>
    <t> 15.01.1986 20:11 </t>
  </si>
  <si>
    <t>2446455.337 </t>
  </si>
  <si>
    <t> 24.01.1986 20:05 </t>
  </si>
  <si>
    <t> 0.022 </t>
  </si>
  <si>
    <t>2446478.637 </t>
  </si>
  <si>
    <t> 17.02.1986 03:17 </t>
  </si>
  <si>
    <t> M.Smith </t>
  </si>
  <si>
    <t>2446701.603 </t>
  </si>
  <si>
    <t> 28.09.1986 02:28 </t>
  </si>
  <si>
    <t> BBS 84 </t>
  </si>
  <si>
    <t>2446756.735 </t>
  </si>
  <si>
    <t> 22.11.1986 05:38 </t>
  </si>
  <si>
    <t> 0.020 </t>
  </si>
  <si>
    <t>2446774.7457 </t>
  </si>
  <si>
    <t> 10.12.1986 05:53 </t>
  </si>
  <si>
    <t> 0.0267 </t>
  </si>
  <si>
    <t> Pena &amp; Peniche </t>
  </si>
  <si>
    <t>IBVS 3935 </t>
  </si>
  <si>
    <t>2446774.9090 </t>
  </si>
  <si>
    <t> 10.12.1986 09:48 </t>
  </si>
  <si>
    <t> 0.0292 </t>
  </si>
  <si>
    <t>2446778.7648 </t>
  </si>
  <si>
    <t> 14.12.1986 06:21 </t>
  </si>
  <si>
    <t> 0.0271 </t>
  </si>
  <si>
    <t>2446792.752 </t>
  </si>
  <si>
    <t> 28.12.1986 06:02 </t>
  </si>
  <si>
    <t>2446798.6983 </t>
  </si>
  <si>
    <t> 03.01.1987 04:45 </t>
  </si>
  <si>
    <t> 0.0280 </t>
  </si>
  <si>
    <t> Rios &amp; Rios </t>
  </si>
  <si>
    <t>2446799.6610 </t>
  </si>
  <si>
    <t> 04.01.1987 03:51 </t>
  </si>
  <si>
    <t> 0.0262 </t>
  </si>
  <si>
    <t>2446814.605 </t>
  </si>
  <si>
    <t> 19.01.1987 02:31 </t>
  </si>
  <si>
    <t>2446818.6288 </t>
  </si>
  <si>
    <t> 23.01.1987 03:05 </t>
  </si>
  <si>
    <t> 0.0258 </t>
  </si>
  <si>
    <t>2447118.430 </t>
  </si>
  <si>
    <t> 18.11.1987 22:19 </t>
  </si>
  <si>
    <t> 0.034 </t>
  </si>
  <si>
    <t> BBS 86 </t>
  </si>
  <si>
    <t>2447128.387 </t>
  </si>
  <si>
    <t> 28.11.1987 21:17 </t>
  </si>
  <si>
    <t> G.Mavrofridis </t>
  </si>
  <si>
    <t> BBS 88 </t>
  </si>
  <si>
    <t>2447145.442 </t>
  </si>
  <si>
    <t> 15.12.1987 22:36 </t>
  </si>
  <si>
    <t> 0.040 </t>
  </si>
  <si>
    <t>2447157.330 </t>
  </si>
  <si>
    <t> 27.12.1987 19:55 </t>
  </si>
  <si>
    <t>2447161.670 </t>
  </si>
  <si>
    <t> 01.01.1988 04:04 </t>
  </si>
  <si>
    <t>2447170.665 </t>
  </si>
  <si>
    <t> 10.01.1988 03:57 </t>
  </si>
  <si>
    <t> 0.026 </t>
  </si>
  <si>
    <t>2447184.664 </t>
  </si>
  <si>
    <t> 24.01.1988 03:56 </t>
  </si>
  <si>
    <t>2447198.641 </t>
  </si>
  <si>
    <t> 07.02.1988 03:23 </t>
  </si>
  <si>
    <t> 0.032 </t>
  </si>
  <si>
    <t>2447202.340 </t>
  </si>
  <si>
    <t> 10.02.1988 20:09 </t>
  </si>
  <si>
    <t>2447203.304 </t>
  </si>
  <si>
    <t> 11.02.1988 19:17 </t>
  </si>
  <si>
    <t>2447204.590 </t>
  </si>
  <si>
    <t> 13.02.1988 02:09 </t>
  </si>
  <si>
    <t>2447205.550 </t>
  </si>
  <si>
    <t> 14.02.1988 01:12 </t>
  </si>
  <si>
    <t>2447212.626 </t>
  </si>
  <si>
    <t> 21.02.1988 03:01 </t>
  </si>
  <si>
    <t>2447458.8953 </t>
  </si>
  <si>
    <t> 24.10.1988 09:29 </t>
  </si>
  <si>
    <t> 0.0367 </t>
  </si>
  <si>
    <t> Lopez &amp; Montenegro </t>
  </si>
  <si>
    <t>2447459.8550 </t>
  </si>
  <si>
    <t> 25.10.1988 08:31 </t>
  </si>
  <si>
    <t> 0.0320 </t>
  </si>
  <si>
    <t>2447506.636 </t>
  </si>
  <si>
    <t> 11.12.1988 03:15 </t>
  </si>
  <si>
    <t> 0.036 </t>
  </si>
  <si>
    <t>2447508.404 </t>
  </si>
  <si>
    <t> 12.12.1988 21:41 </t>
  </si>
  <si>
    <t>2447524.625 </t>
  </si>
  <si>
    <t> 29.12.1988 03:00 </t>
  </si>
  <si>
    <t>2447526.406 </t>
  </si>
  <si>
    <t> 30.12.1988 21:44 </t>
  </si>
  <si>
    <t> BRNO 30 </t>
  </si>
  <si>
    <t>2447526.410 </t>
  </si>
  <si>
    <t> 30.12.1988 21:50 </t>
  </si>
  <si>
    <t> S.Paschke </t>
  </si>
  <si>
    <t>2447526.726 </t>
  </si>
  <si>
    <t> 31.12.1988 05:25 </t>
  </si>
  <si>
    <t>2447528.652 </t>
  </si>
  <si>
    <t> 02.01.1989 03:38 </t>
  </si>
  <si>
    <t>2447532.671 </t>
  </si>
  <si>
    <t> 06.01.1989 04:06 </t>
  </si>
  <si>
    <t>2447554.695 </t>
  </si>
  <si>
    <t> 28.01.1989 04:40 </t>
  </si>
  <si>
    <t> 0.031 </t>
  </si>
  <si>
    <t>2447557.751 </t>
  </si>
  <si>
    <t> 31.01.1989 06:01 </t>
  </si>
  <si>
    <t>2447558.556 </t>
  </si>
  <si>
    <t> 01.02.1989 01:20 </t>
  </si>
  <si>
    <t>2447853.691 </t>
  </si>
  <si>
    <t> 23.11.1989 04:35 </t>
  </si>
  <si>
    <t>2447887.619 </t>
  </si>
  <si>
    <t> 27.12.1989 02:51 </t>
  </si>
  <si>
    <t> 0.048 </t>
  </si>
  <si>
    <t>2447894.678 </t>
  </si>
  <si>
    <t> 03.01.1990 04:16 </t>
  </si>
  <si>
    <t>2447928.596 </t>
  </si>
  <si>
    <t> 06.02.1990 02:18 </t>
  </si>
  <si>
    <t>2447950.622 </t>
  </si>
  <si>
    <t> 28.02.1990 02:55 </t>
  </si>
  <si>
    <t>2448137.891 </t>
  </si>
  <si>
    <t> 03.09.1990 09:23 </t>
  </si>
  <si>
    <t> 0.037 </t>
  </si>
  <si>
    <t>2448213.7656 </t>
  </si>
  <si>
    <t> 18.11.1990 06:22 </t>
  </si>
  <si>
    <t> 0.0388 </t>
  </si>
  <si>
    <t> Maceroni&amp;van'tVeer </t>
  </si>
  <si>
    <t> AAP 289.871 </t>
  </si>
  <si>
    <t>2448214.7301 </t>
  </si>
  <si>
    <t> 19.11.1990 05:31 </t>
  </si>
  <si>
    <t>2448215.8557 </t>
  </si>
  <si>
    <t> 20.11.1990 08:32 </t>
  </si>
  <si>
    <t> 0.0392 </t>
  </si>
  <si>
    <t>2448216.8198 </t>
  </si>
  <si>
    <t> 21.11.1990 07:40 </t>
  </si>
  <si>
    <t>2448217.7843 </t>
  </si>
  <si>
    <t>JAVSO..44..164</t>
  </si>
  <si>
    <t>JAVSO..44…69</t>
  </si>
  <si>
    <t>JAVSO..45..121</t>
  </si>
  <si>
    <t>JAVSO..45..215</t>
  </si>
  <si>
    <t>JAVSO..46…79 (2018)</t>
  </si>
  <si>
    <t>VSB-64</t>
  </si>
  <si>
    <t>span</t>
  </si>
  <si>
    <t>cycles P3</t>
  </si>
  <si>
    <t> 22.11.1990 06:49 </t>
  </si>
  <si>
    <t>2448218.5881 </t>
  </si>
  <si>
    <t> 23.11.1990 02:06 </t>
  </si>
  <si>
    <t> 0.0389 </t>
  </si>
  <si>
    <t>2448235.629 </t>
  </si>
  <si>
    <t> 10.12.1990 03:05 </t>
  </si>
  <si>
    <t> 0.041 </t>
  </si>
  <si>
    <t>2448236.594 </t>
  </si>
  <si>
    <t> 11.12.1990 02:15 </t>
  </si>
  <si>
    <t>2448237.714 </t>
  </si>
  <si>
    <t> 12.12.1990 05:08 </t>
  </si>
  <si>
    <t>2448245.596 </t>
  </si>
  <si>
    <t> 20.12.1990 02:18 </t>
  </si>
  <si>
    <t>2448251.698 </t>
  </si>
  <si>
    <t> 26.12.1990 04:45 </t>
  </si>
  <si>
    <t>2448276.633 </t>
  </si>
  <si>
    <t> 20.01.1991 03:11 </t>
  </si>
  <si>
    <t> 0.054 </t>
  </si>
  <si>
    <t> AOEB 3 </t>
  </si>
  <si>
    <t>2448281.601 </t>
  </si>
  <si>
    <t> 25.01.1991 02:25 </t>
  </si>
  <si>
    <t> 0.039 </t>
  </si>
  <si>
    <t>2448290.282 </t>
  </si>
  <si>
    <t> 02.02.1991 18:46 </t>
  </si>
  <si>
    <t> BBS 97 </t>
  </si>
  <si>
    <t>2448290.612 </t>
  </si>
  <si>
    <t> 03.02.1991 02:41 </t>
  </si>
  <si>
    <t>2448297.681 </t>
  </si>
  <si>
    <t> 10.02.1991 04:20 </t>
  </si>
  <si>
    <t> 0.044 </t>
  </si>
  <si>
    <t>2448571.745 </t>
  </si>
  <si>
    <t> 11.11.1991 05:52 </t>
  </si>
  <si>
    <t>2448601.658 </t>
  </si>
  <si>
    <t> 11.12.1991 03:47 </t>
  </si>
  <si>
    <t>2448637.338 </t>
  </si>
  <si>
    <t> 15.01.1992 20:06 </t>
  </si>
  <si>
    <t> BBS 100 </t>
  </si>
  <si>
    <t>2448653.577 </t>
  </si>
  <si>
    <t> 01.02.1992 01:50 </t>
  </si>
  <si>
    <t> 0.046 </t>
  </si>
  <si>
    <t>2448662.576 </t>
  </si>
  <si>
    <t> 10.02.1992 01:49 </t>
  </si>
  <si>
    <t>2448679.614 </t>
  </si>
  <si>
    <t> 27.02.1992 02:44 </t>
  </si>
  <si>
    <t> 0.042 </t>
  </si>
  <si>
    <t>2448679.623 </t>
  </si>
  <si>
    <t> 27.02.1992 02:57 </t>
  </si>
  <si>
    <t> 0.051 </t>
  </si>
  <si>
    <t>2448934.564 </t>
  </si>
  <si>
    <t> 08.11.1992 01:32 </t>
  </si>
  <si>
    <t> 0.047 </t>
  </si>
  <si>
    <t> BBS 102 </t>
  </si>
  <si>
    <t>2448948.0655 </t>
  </si>
  <si>
    <t> 21.11.1992 13:34 </t>
  </si>
  <si>
    <t> 0.0460 </t>
  </si>
  <si>
    <t> T.Karube et al. </t>
  </si>
  <si>
    <t>IBVS 4948 </t>
  </si>
  <si>
    <t>2448948.066 </t>
  </si>
  <si>
    <t> 21.11.1992 13:35 </t>
  </si>
  <si>
    <t> K.Nagai </t>
  </si>
  <si>
    <t>VSB 47 </t>
  </si>
  <si>
    <t>2449005.615 </t>
  </si>
  <si>
    <t> 18.01.1993 02:45 </t>
  </si>
  <si>
    <t>2449009.636 </t>
  </si>
  <si>
    <t> 22.01.1993 03:15 </t>
  </si>
  <si>
    <t> 0.050 </t>
  </si>
  <si>
    <t>2449038.578 </t>
  </si>
  <si>
    <t> 20.02.1993 01:52 </t>
  </si>
  <si>
    <t> 0.058 </t>
  </si>
  <si>
    <t>2449270.842 </t>
  </si>
  <si>
    <t> 10.10.1993 08:12 </t>
  </si>
  <si>
    <t>2449283.867 </t>
  </si>
  <si>
    <t> 23.10.1993 08:48 </t>
  </si>
  <si>
    <t>2449311.837 </t>
  </si>
  <si>
    <t> 20.11.1993 08:05 </t>
  </si>
  <si>
    <t>2449330.651 </t>
  </si>
  <si>
    <t> 09.12.1993 03:37 </t>
  </si>
  <si>
    <t>2449361.673 </t>
  </si>
  <si>
    <t> 09.01.1994 04:09 </t>
  </si>
  <si>
    <t>2449389.647 </t>
  </si>
  <si>
    <t> 06.02.1994 03:31 </t>
  </si>
  <si>
    <t> 0.055 </t>
  </si>
  <si>
    <t>2449680.758 </t>
  </si>
  <si>
    <t> 24.11.1994 06:11 </t>
  </si>
  <si>
    <t> 0.053 </t>
  </si>
  <si>
    <t>2449682.692 </t>
  </si>
  <si>
    <t> 26.11.1994 04:36 </t>
  </si>
  <si>
    <t>2449689.610 </t>
  </si>
  <si>
    <t> 03.12.1994 02:38 </t>
  </si>
  <si>
    <t> 0.064 </t>
  </si>
  <si>
    <t>2449692.963 </t>
  </si>
  <si>
    <t> 06.12.1994 11:06 </t>
  </si>
  <si>
    <t>2449698.606 </t>
  </si>
  <si>
    <t> 12.12.1994 02:32 </t>
  </si>
  <si>
    <t>2449702.466 </t>
  </si>
  <si>
    <t> 15.12.1994 23:11 </t>
  </si>
  <si>
    <t> 0.061 </t>
  </si>
  <si>
    <t> M.Csukas </t>
  </si>
  <si>
    <t>2449716.609 </t>
  </si>
  <si>
    <t> 30.12.1994 02:36 </t>
  </si>
  <si>
    <t>2449719.012 </t>
  </si>
  <si>
    <t> 01.01.1995 12:17 </t>
  </si>
  <si>
    <t> Y.Sekino </t>
  </si>
  <si>
    <t>2449720.631 </t>
  </si>
  <si>
    <t> 03.01.1995 03:08 </t>
  </si>
  <si>
    <t>2449743.615 </t>
  </si>
  <si>
    <t> 26.01.1995 02:45 </t>
  </si>
  <si>
    <t>2449744.585 </t>
  </si>
  <si>
    <t> 27.01.1995 02:02 </t>
  </si>
  <si>
    <t>2449761.611 </t>
  </si>
  <si>
    <t> 13.02.1995 02:39 </t>
  </si>
  <si>
    <t>2449768.368 </t>
  </si>
  <si>
    <t> 19.02.1995 20:49 </t>
  </si>
  <si>
    <t> 0.056 </t>
  </si>
  <si>
    <t> M.Martignoni </t>
  </si>
  <si>
    <t> BBS 110 </t>
  </si>
  <si>
    <t>2449777.363 </t>
  </si>
  <si>
    <t> 28.02.1995 20:42 </t>
  </si>
  <si>
    <t> 0.049 </t>
  </si>
  <si>
    <t>2449990.534 </t>
  </si>
  <si>
    <t> 30.09.1995 00:48 </t>
  </si>
  <si>
    <t> 0.070 </t>
  </si>
  <si>
    <t> BBS 113 </t>
  </si>
  <si>
    <t>2450043.720 </t>
  </si>
  <si>
    <t> 22.11.1995 05:16 </t>
  </si>
  <si>
    <t> R.Schmude </t>
  </si>
  <si>
    <t> AOEB 4 </t>
  </si>
  <si>
    <t>2450044.693 </t>
  </si>
  <si>
    <t> 23.11.1995 04:37 </t>
  </si>
  <si>
    <t> 0.057 </t>
  </si>
  <si>
    <t>2450045.493 </t>
  </si>
  <si>
    <t> 23.11.1995 23:49 </t>
  </si>
  <si>
    <t> BBS 112 </t>
  </si>
  <si>
    <t>2450046.1407 </t>
  </si>
  <si>
    <t> 24.11.1995 15:22 </t>
  </si>
  <si>
    <t> 0.0580 </t>
  </si>
  <si>
    <t>2450046.141 </t>
  </si>
  <si>
    <t> 24.11.1995 15:23 </t>
  </si>
  <si>
    <t>C </t>
  </si>
  <si>
    <t> S.Kiyota </t>
  </si>
  <si>
    <t>2450049.195 </t>
  </si>
  <si>
    <t> 27.11.1995 16:40 </t>
  </si>
  <si>
    <t>2450050.159 </t>
  </si>
  <si>
    <t> 28.11.1995 15:48 </t>
  </si>
  <si>
    <t>2450053.695 </t>
  </si>
  <si>
    <t> 02.12.1995 04:40 </t>
  </si>
  <si>
    <t>2450067.683 </t>
  </si>
  <si>
    <t> 16.12.1995 04:23 </t>
  </si>
  <si>
    <t> 0.060 </t>
  </si>
  <si>
    <t>2450071.0544 </t>
  </si>
  <si>
    <t> 19.12.1995 13:18 </t>
  </si>
  <si>
    <t> 0.0559 </t>
  </si>
  <si>
    <t>2450071.056 </t>
  </si>
  <si>
    <t> 19.12.1995 13:20 </t>
  </si>
  <si>
    <t>2450078.614 </t>
  </si>
  <si>
    <t> 27.12.1995 02:44 </t>
  </si>
  <si>
    <t>2450078.615 </t>
  </si>
  <si>
    <t> 27.12.1995 02:45 </t>
  </si>
  <si>
    <t>2450080.3838 </t>
  </si>
  <si>
    <t> 28.12.1995 21:12 </t>
  </si>
  <si>
    <t> 0.0619 </t>
  </si>
  <si>
    <t> BRNO 32 </t>
  </si>
  <si>
    <t>2450081.3539 </t>
  </si>
  <si>
    <t> 29.12.1995 20:29 </t>
  </si>
  <si>
    <t> 0.0676 </t>
  </si>
  <si>
    <t>2450081.3574 </t>
  </si>
  <si>
    <t> 29.12.1995 20:34 </t>
  </si>
  <si>
    <t> 0.0711 </t>
  </si>
  <si>
    <t>2450082.2955 </t>
  </si>
  <si>
    <t> 30.12.1995 19:05 </t>
  </si>
  <si>
    <t> 0.0447 </t>
  </si>
  <si>
    <t>2450095.648 </t>
  </si>
  <si>
    <t> 13.01.1996 03:33 </t>
  </si>
  <si>
    <t>2450096.624 </t>
  </si>
  <si>
    <t> 14.01.1996 02:58 </t>
  </si>
  <si>
    <t> 0.067 </t>
  </si>
  <si>
    <t>2450097.579 </t>
  </si>
  <si>
    <t> 15.01.1996 01:53 </t>
  </si>
  <si>
    <t>2450098.3840 </t>
  </si>
  <si>
    <t> 15.01.1996 21:12 </t>
  </si>
  <si>
    <t> 0.0585 </t>
  </si>
  <si>
    <t>o</t>
  </si>
  <si>
    <t> W.Kleikamp </t>
  </si>
  <si>
    <t>BAVM 91 </t>
  </si>
  <si>
    <t>2450101.601 </t>
  </si>
  <si>
    <t> 19.01.1996 02:25 </t>
  </si>
  <si>
    <t>2450107.548 </t>
  </si>
  <si>
    <t> 25.01.1996 01:09 </t>
  </si>
  <si>
    <t>2450113.3321 </t>
  </si>
  <si>
    <t> 30.01.1996 19:58 </t>
  </si>
  <si>
    <t> 0.0571 </t>
  </si>
  <si>
    <t>2450125.865 </t>
  </si>
  <si>
    <t>OEJV 0198</t>
  </si>
  <si>
    <t>JAVSO..47..105</t>
  </si>
  <si>
    <t>VSB-66</t>
  </si>
  <si>
    <t>VSB-063</t>
  </si>
  <si>
    <t>VSB-059</t>
  </si>
  <si>
    <t>End of linear fit (row #)</t>
  </si>
  <si>
    <t> 12.02.1996 08:45 </t>
  </si>
  <si>
    <t> 0.052 </t>
  </si>
  <si>
    <t>2450127.627 </t>
  </si>
  <si>
    <t> 14.02.1996 03:02 </t>
  </si>
  <si>
    <t>2450128.603 </t>
  </si>
  <si>
    <t> 15.02.1996 02:28 </t>
  </si>
  <si>
    <t>2450137.927 </t>
  </si>
  <si>
    <t> 24.02.1996 10:14 </t>
  </si>
  <si>
    <t>m</t>
  </si>
  <si>
    <t>2450137.928 </t>
  </si>
  <si>
    <t> 24.02.1996 10:16 </t>
  </si>
  <si>
    <t> 0.059 </t>
  </si>
  <si>
    <t> N.Makiguchi </t>
  </si>
  <si>
    <t>2450137.929 </t>
  </si>
  <si>
    <t> 24.02.1996 10:17 </t>
  </si>
  <si>
    <t> U.Takagi </t>
  </si>
  <si>
    <t>2450137.932 </t>
  </si>
  <si>
    <t> 24.02.1996 10:22 </t>
  </si>
  <si>
    <t> 0.063 </t>
  </si>
  <si>
    <t> H.Kotake </t>
  </si>
  <si>
    <t>2450376.803 </t>
  </si>
  <si>
    <t> 20.10.1996 07:16 </t>
  </si>
  <si>
    <t>2450395.768 </t>
  </si>
  <si>
    <t> 08.11.1996 06:25 </t>
  </si>
  <si>
    <t>2450396.732 </t>
  </si>
  <si>
    <t> 09.11.1996 05:34 </t>
  </si>
  <si>
    <t>2450428.567 </t>
  </si>
  <si>
    <t> 11.12.1996 01:36 </t>
  </si>
  <si>
    <t>2450443.033 </t>
  </si>
  <si>
    <t> 25.12.1996 12:47 </t>
  </si>
  <si>
    <t> 0.066 </t>
  </si>
  <si>
    <t>2450443.994 </t>
  </si>
  <si>
    <t> 26.12.1996 11:51 </t>
  </si>
  <si>
    <t> 0.062 </t>
  </si>
  <si>
    <t>2450452.022 </t>
  </si>
  <si>
    <t> 03.01.1997 12:31 </t>
  </si>
  <si>
    <t>2450455.566 </t>
  </si>
  <si>
    <t> 07.01.1997 01:35 </t>
  </si>
  <si>
    <t>2450459.095 </t>
  </si>
  <si>
    <t> 10.01.1997 14:16 </t>
  </si>
  <si>
    <t> H.Maehara </t>
  </si>
  <si>
    <t>2450461.526 </t>
  </si>
  <si>
    <t> 13.01.1997 00:37 </t>
  </si>
  <si>
    <t> 0.073 </t>
  </si>
  <si>
    <t>2450466.658 </t>
  </si>
  <si>
    <t> 18.01.1997 03:47 </t>
  </si>
  <si>
    <t>2450474.378 </t>
  </si>
  <si>
    <t> 25.01.1997 21:04 </t>
  </si>
  <si>
    <t> 0.065 </t>
  </si>
  <si>
    <t>2450481.2888 </t>
  </si>
  <si>
    <t> 01.02.1997 18:55 </t>
  </si>
  <si>
    <t> 0.0637 </t>
  </si>
  <si>
    <t>BAVM 102 </t>
  </si>
  <si>
    <t>2450481.603 </t>
  </si>
  <si>
    <t> 02.02.1997 02:28 </t>
  </si>
  <si>
    <t>2450491.572 </t>
  </si>
  <si>
    <t> 12.02.1997 01:43 </t>
  </si>
  <si>
    <t>2450499.606 </t>
  </si>
  <si>
    <t> 20.02.1997 02:32 </t>
  </si>
  <si>
    <t>2450503.631 </t>
  </si>
  <si>
    <t> 24.02.1997 03:08 </t>
  </si>
  <si>
    <t>2450758.4211 </t>
  </si>
  <si>
    <t> 05.11.1997 22:06 </t>
  </si>
  <si>
    <t> 0.0681 </t>
  </si>
  <si>
    <t> B.Gürol </t>
  </si>
  <si>
    <t>IBVS 4670 </t>
  </si>
  <si>
    <t>2450759.5468 </t>
  </si>
  <si>
    <t> 07.11.1997 01:07 </t>
  </si>
  <si>
    <t> 0.0686 </t>
  </si>
  <si>
    <t>2450814.671 </t>
  </si>
  <si>
    <t> 01.01.1998 04:06 </t>
  </si>
  <si>
    <t> AOEB 5 </t>
  </si>
  <si>
    <t>2450819.989 </t>
  </si>
  <si>
    <t> 06.01.1998 11:44 </t>
  </si>
  <si>
    <t>2450823.3630 </t>
  </si>
  <si>
    <t> 09.01.1998 20:42 </t>
  </si>
  <si>
    <t> 0.0682 </t>
  </si>
  <si>
    <t>BAVM 111 </t>
  </si>
  <si>
    <t>2450824.656 </t>
  </si>
  <si>
    <t> 11.01.1998 03:44 </t>
  </si>
  <si>
    <t> 0.075 </t>
  </si>
  <si>
    <t>2450829.954 </t>
  </si>
  <si>
    <t> 16.01.1998 10:53 </t>
  </si>
  <si>
    <t> 0.069 </t>
  </si>
  <si>
    <t>2450830.610 </t>
  </si>
  <si>
    <t> 17.01.1998 02:38 </t>
  </si>
  <si>
    <t>2450834.938 </t>
  </si>
  <si>
    <t> 21.01.1998 10:30 </t>
  </si>
  <si>
    <t>2450843.94 </t>
  </si>
  <si>
    <t> 30.01.1998 10:33 </t>
  </si>
  <si>
    <t> 0.07 </t>
  </si>
  <si>
    <t>2450866.588 </t>
  </si>
  <si>
    <t> 22.02.1998 02:06 </t>
  </si>
  <si>
    <t>2450867.566 </t>
  </si>
  <si>
    <t> 23.02.1998 01:35 </t>
  </si>
  <si>
    <t>2450871.591 </t>
  </si>
  <si>
    <t> 27.02.1998 02:11 </t>
  </si>
  <si>
    <t> 0.072 </t>
  </si>
  <si>
    <t>2450872.558 </t>
  </si>
  <si>
    <t> 28.02.1998 01:23 </t>
  </si>
  <si>
    <t>2451126.053 </t>
  </si>
  <si>
    <t> 08.11.1998 13:16 </t>
  </si>
  <si>
    <t> 0.071 </t>
  </si>
  <si>
    <t>2451129.11 </t>
  </si>
  <si>
    <t> 11.11.1998 14:38 </t>
  </si>
  <si>
    <t>2451144.864 </t>
  </si>
  <si>
    <t> 27.11.1998 08:44 </t>
  </si>
  <si>
    <t>2451156.601 </t>
  </si>
  <si>
    <t> 09.12.1998 02:25 </t>
  </si>
  <si>
    <t> 0.077 </t>
  </si>
  <si>
    <t>2451169.625 </t>
  </si>
  <si>
    <t> 22.12.1998 03:00 </t>
  </si>
  <si>
    <t> 0.081 </t>
  </si>
  <si>
    <t>2451172.667 </t>
  </si>
  <si>
    <t> 25.12.1998 04:00 </t>
  </si>
  <si>
    <t>2451179.105 </t>
  </si>
  <si>
    <t> 31.12.1998 14:31 </t>
  </si>
  <si>
    <t>2451187.622 </t>
  </si>
  <si>
    <t> 09.01.1999 02:55 </t>
  </si>
  <si>
    <t> 0.074 </t>
  </si>
  <si>
    <t>2451195.644 </t>
  </si>
  <si>
    <t> 17.01.1999 03:27 </t>
  </si>
  <si>
    <t>2451200.964 </t>
  </si>
  <si>
    <t> 22.01.1999 11:08 </t>
  </si>
  <si>
    <t>2451201.611 </t>
  </si>
  <si>
    <t> 23.01.1999 02:39 </t>
  </si>
  <si>
    <t> 0.078 </t>
  </si>
  <si>
    <t>2451215.586 </t>
  </si>
  <si>
    <t> 06.02.1999 02:03 </t>
  </si>
  <si>
    <t> 0.068 </t>
  </si>
  <si>
    <t>2451223.634 </t>
  </si>
  <si>
    <t> 14.02.1999 03:12 </t>
  </si>
  <si>
    <t> 0.079 </t>
  </si>
  <si>
    <t>2451224.585 </t>
  </si>
  <si>
    <t> 15.02.1999 02:02 </t>
  </si>
  <si>
    <t>2451224.605 </t>
  </si>
  <si>
    <t> 15.02.1999 02:31 </t>
  </si>
  <si>
    <t> 0.085 </t>
  </si>
  <si>
    <t>2451229.573 </t>
  </si>
  <si>
    <t> 20.02.1999 01:45 </t>
  </si>
  <si>
    <t>2451496.427 </t>
  </si>
  <si>
    <t> 13.11.1999 22:14 </t>
  </si>
  <si>
    <t> 0.084 </t>
  </si>
  <si>
    <t> BBS 122 </t>
  </si>
  <si>
    <t>2451496.739 </t>
  </si>
  <si>
    <t> 14.11.1999 05:44 </t>
  </si>
  <si>
    <t> AOEB 6 </t>
  </si>
  <si>
    <t>2451499.1572 </t>
  </si>
  <si>
    <t> 16.11.1999 15:46 </t>
  </si>
  <si>
    <t> 0.0817 </t>
  </si>
  <si>
    <t>2451510.727 </t>
  </si>
  <si>
    <t> 28.11.1999 05:26 </t>
  </si>
  <si>
    <t>2451516.676 </t>
  </si>
  <si>
    <t> 04.12.1999 04:13 </t>
  </si>
  <si>
    <t>2451533.0764 </t>
  </si>
  <si>
    <t> 20.12.1999 13:50 </t>
  </si>
  <si>
    <t> 0.0832 </t>
  </si>
  <si>
    <t>2451534.0411 </t>
  </si>
  <si>
    <t> 21.12.1999 12:59 </t>
  </si>
  <si>
    <t> 0.0834 </t>
  </si>
  <si>
    <t>2451535.967 </t>
  </si>
  <si>
    <t> 23.12.1999 11:12 </t>
  </si>
  <si>
    <t> 0.080 </t>
  </si>
  <si>
    <t>2451535.9672 </t>
  </si>
  <si>
    <t> 0.0806 </t>
  </si>
  <si>
    <t>2451537.0941 </t>
  </si>
  <si>
    <t> 24.12.1999 14:15 </t>
  </si>
  <si>
    <t> 0.0823 </t>
  </si>
  <si>
    <t>2451538.0594 </t>
  </si>
  <si>
    <t> 25.12.1999 13:25 </t>
  </si>
  <si>
    <t> 0.0831 </t>
  </si>
  <si>
    <t>2451539.671 </t>
  </si>
  <si>
    <t> 27.12.1999 04:06 </t>
  </si>
  <si>
    <t> 0.087 </t>
  </si>
  <si>
    <t>2451541.5952 </t>
  </si>
  <si>
    <t> 29.12.1999 02:17 </t>
  </si>
  <si>
    <t> 0.0824 </t>
  </si>
  <si>
    <t>ns</t>
  </si>
  <si>
    <t> S.Dvorak </t>
  </si>
  <si>
    <t>2451544.641 </t>
  </si>
  <si>
    <t> 01.01.2000 03:23 </t>
  </si>
  <si>
    <t>2451546.581 </t>
  </si>
  <si>
    <t> 03.01.2000 01:56 </t>
  </si>
  <si>
    <t>2451551.549 </t>
  </si>
  <si>
    <t> 08.01.2000 01:10 </t>
  </si>
  <si>
    <t>2451560.5636 </t>
  </si>
  <si>
    <t> 17.01.2000 01:31 </t>
  </si>
  <si>
    <t> 0.0827 </t>
  </si>
  <si>
    <t>2451567.3144 </t>
  </si>
  <si>
    <t> 23.01.2000 19:32 </t>
  </si>
  <si>
    <t> 0.0821 </t>
  </si>
  <si>
    <t>-I</t>
  </si>
  <si>
    <t>BAVM 152 </t>
  </si>
  <si>
    <t>2451571.345 </t>
  </si>
  <si>
    <t> 27.01.2000 20:16 </t>
  </si>
  <si>
    <t>31072.5</t>
  </si>
  <si>
    <t> 0.094 </t>
  </si>
  <si>
    <t> R.Meyer </t>
  </si>
  <si>
    <t>BAVM 131 </t>
  </si>
  <si>
    <t>2451573.416 </t>
  </si>
  <si>
    <t> 29.01.2000 21:59 </t>
  </si>
  <si>
    <t>31079</t>
  </si>
  <si>
    <t> S.Foglia </t>
  </si>
  <si>
    <t>2451574.552 </t>
  </si>
  <si>
    <t> 31.01.2000 01:14 </t>
  </si>
  <si>
    <t>31082.5</t>
  </si>
  <si>
    <t> 0.086 </t>
  </si>
  <si>
    <t>2451576.630 </t>
  </si>
  <si>
    <t> 02.02.2000 03:07 </t>
  </si>
  <si>
    <t>31089</t>
  </si>
  <si>
    <t>2451581.619 </t>
  </si>
  <si>
    <t> 07.02.2000 02:51 </t>
  </si>
  <si>
    <t>31104.5</t>
  </si>
  <si>
    <t>2451582.595 </t>
  </si>
  <si>
    <t> 08.02.2000 02:16 </t>
  </si>
  <si>
    <t>31107.5</t>
  </si>
  <si>
    <t> 0.092 </t>
  </si>
  <si>
    <t>2451586.299 </t>
  </si>
  <si>
    <t> 11.02.2000 19:10 </t>
  </si>
  <si>
    <t>31119</t>
  </si>
  <si>
    <t> 0.099 </t>
  </si>
  <si>
    <t>2451586.597 </t>
  </si>
  <si>
    <t> 12.02.2000 02:19 </t>
  </si>
  <si>
    <t>31120</t>
  </si>
  <si>
    <t>2451592.560 </t>
  </si>
  <si>
    <t> 18.02.2000 01:26 </t>
  </si>
  <si>
    <t>31138.5</t>
  </si>
  <si>
    <t> 0.090 </t>
  </si>
  <si>
    <t>2451595.596 </t>
  </si>
  <si>
    <t> 21.02.2000 02:18 </t>
  </si>
  <si>
    <t>31148</t>
  </si>
  <si>
    <t>2451598.9842 </t>
  </si>
  <si>
    <t> 24.02.2000 11:37 </t>
  </si>
  <si>
    <t>31158.5</t>
  </si>
  <si>
    <t> 0.0847 </t>
  </si>
  <si>
    <t>2451599.9478 </t>
  </si>
  <si>
    <t> 25.02.2000 10:44 </t>
  </si>
  <si>
    <t>31161.5</t>
  </si>
  <si>
    <t> 0.0838 </t>
  </si>
  <si>
    <t>2451601.552 </t>
  </si>
  <si>
    <t> 27.02.2000 01:14 </t>
  </si>
  <si>
    <t>31166.5</t>
  </si>
  <si>
    <t>2451609.585 </t>
  </si>
  <si>
    <t> 06.03.2000 02:02 </t>
  </si>
  <si>
    <t>31191.5</t>
  </si>
  <si>
    <t> 0.076 </t>
  </si>
  <si>
    <t>2451815.1910 </t>
  </si>
  <si>
    <t> 27.09.2000 16:35 </t>
  </si>
  <si>
    <t>31831</t>
  </si>
  <si>
    <t> 0.0867 </t>
  </si>
  <si>
    <t>VSB 38 </t>
  </si>
  <si>
    <t>2451867.1126 </t>
  </si>
  <si>
    <t> 18.11.2000 14:42 </t>
  </si>
  <si>
    <t>31992.5</t>
  </si>
  <si>
    <t> 0.0870 </t>
  </si>
  <si>
    <t>2451870.6493 </t>
  </si>
  <si>
    <t> 22.11.2000 03:34 </t>
  </si>
  <si>
    <t>32003.5</t>
  </si>
  <si>
    <t> 0.0873 </t>
  </si>
  <si>
    <t> AOEB 7 </t>
  </si>
  <si>
    <t>2451873.0597 </t>
  </si>
  <si>
    <t> 24.11.2000 13:25 </t>
  </si>
  <si>
    <t>32011</t>
  </si>
  <si>
    <t> 0.0865 </t>
  </si>
  <si>
    <t>2451881.7476 </t>
  </si>
  <si>
    <t> 03.12.2000 05:56 </t>
  </si>
  <si>
    <t>32038</t>
  </si>
  <si>
    <t> 0.0940 </t>
  </si>
  <si>
    <t>2451887.697 </t>
  </si>
  <si>
    <t> 09.12.2000 04:43 </t>
  </si>
  <si>
    <t>32056.5</t>
  </si>
  <si>
    <t> 0.096 </t>
  </si>
  <si>
    <t>2451888.6536 </t>
  </si>
  <si>
    <t> 10.12.2000 03:41 </t>
  </si>
  <si>
    <t>32059.5</t>
  </si>
  <si>
    <t> 0.0879 </t>
  </si>
  <si>
    <t>2451895.713 </t>
  </si>
  <si>
    <t>VSB_061</t>
  </si>
  <si>
    <t> 17.12.2000 05:06 </t>
  </si>
  <si>
    <t>32081.5</t>
  </si>
  <si>
    <t>2451897.650 </t>
  </si>
  <si>
    <t> 19.12.2000 03:36 </t>
  </si>
  <si>
    <t>32087.5</t>
  </si>
  <si>
    <t>2451900.3883 </t>
  </si>
  <si>
    <t> 21.12.2000 21:19 </t>
  </si>
  <si>
    <t>32096</t>
  </si>
  <si>
    <t> 0.0881 </t>
  </si>
  <si>
    <t>2451906.654 </t>
  </si>
  <si>
    <t> 28.12.2000 03:41 </t>
  </si>
  <si>
    <t>32115.5</t>
  </si>
  <si>
    <t>2451908.109 </t>
  </si>
  <si>
    <t> 29.12.2000 14:36 </t>
  </si>
  <si>
    <t>32120</t>
  </si>
  <si>
    <t> 0.093 </t>
  </si>
  <si>
    <t> M.Kanai </t>
  </si>
  <si>
    <t>2451911.001 </t>
  </si>
  <si>
    <t> 01.01.2001 12:01 </t>
  </si>
  <si>
    <t>32129</t>
  </si>
  <si>
    <t> 0.091 </t>
  </si>
  <si>
    <t>VSB 39 </t>
  </si>
  <si>
    <t>2451911.162 </t>
  </si>
  <si>
    <t> 01.01.2001 15:53 </t>
  </si>
  <si>
    <t>32129.5</t>
  </si>
  <si>
    <t>2451911.638 </t>
  </si>
  <si>
    <t> 02.01.2001 03:18 </t>
  </si>
  <si>
    <t>32131</t>
  </si>
  <si>
    <t>2451913.408 </t>
  </si>
  <si>
    <t> 03.01.2001 21:47 </t>
  </si>
  <si>
    <t>32136.5</t>
  </si>
  <si>
    <t>BAVM 143 </t>
  </si>
  <si>
    <t>2451921.6035 </t>
  </si>
  <si>
    <t> 12.01.2001 02:29 </t>
  </si>
  <si>
    <t>32162</t>
  </si>
  <si>
    <t> 0.0846 </t>
  </si>
  <si>
    <t>2451922.577 </t>
  </si>
  <si>
    <t> 13.01.2001 01:50 </t>
  </si>
  <si>
    <t>32165</t>
  </si>
  <si>
    <t>2451923.381 </t>
  </si>
  <si>
    <t> 13.01.2001 21:08 </t>
  </si>
  <si>
    <t>32167.5</t>
  </si>
  <si>
    <t>2451929.637 </t>
  </si>
  <si>
    <t> 20.01.2001 03:17 </t>
  </si>
  <si>
    <t>32187</t>
  </si>
  <si>
    <t>2451930.597 </t>
  </si>
  <si>
    <t> 21.01.2001 02:19 </t>
  </si>
  <si>
    <t>32190</t>
  </si>
  <si>
    <t>2451930.604 </t>
  </si>
  <si>
    <t> 21.01.2001 02:29 </t>
  </si>
  <si>
    <t> 0.083 </t>
  </si>
  <si>
    <t>2451930.6096 </t>
  </si>
  <si>
    <t> 21.01.2001 02:37 </t>
  </si>
  <si>
    <t> 0.0889 </t>
  </si>
  <si>
    <t>2451935.5924 </t>
  </si>
  <si>
    <t> 26.01.2001 02:13 </t>
  </si>
  <si>
    <t>32205.5</t>
  </si>
  <si>
    <t> 0.0886 </t>
  </si>
  <si>
    <t>2451937.675 </t>
  </si>
  <si>
    <t> 28.01.2001 04:12 </t>
  </si>
  <si>
    <t>32212</t>
  </si>
  <si>
    <t>2451957.616 </t>
  </si>
  <si>
    <t> 17.02.2001 02:47 </t>
  </si>
  <si>
    <t>32274</t>
  </si>
  <si>
    <t>2451959.5451 </t>
  </si>
  <si>
    <t> 19.02.2001 01:04 </t>
  </si>
  <si>
    <t>32280</t>
  </si>
  <si>
    <t> 0.0899 </t>
  </si>
  <si>
    <t>2452195.2031 </t>
  </si>
  <si>
    <t> 12.10.2001 16:52 </t>
  </si>
  <si>
    <t>33013</t>
  </si>
  <si>
    <t> 0.0927 </t>
  </si>
  <si>
    <t>2452209.1904 </t>
  </si>
  <si>
    <t> 26.10.2001 16:34 </t>
  </si>
  <si>
    <t>33056.5</t>
  </si>
  <si>
    <t> 0.0950 </t>
  </si>
  <si>
    <t>2452224.140 </t>
  </si>
  <si>
    <t> 10.11.2001 15:21 </t>
  </si>
  <si>
    <t>33103</t>
  </si>
  <si>
    <t> 0.095 </t>
  </si>
  <si>
    <t>2452224.791 </t>
  </si>
  <si>
    <t> 11.11.2001 06:59 </t>
  </si>
  <si>
    <t>33105</t>
  </si>
  <si>
    <t> 0.103 </t>
  </si>
  <si>
    <t> B.Manske </t>
  </si>
  <si>
    <t>2452230.090 </t>
  </si>
  <si>
    <t> 16.11.2001 14:09 </t>
  </si>
  <si>
    <t>33121.5</t>
  </si>
  <si>
    <t> 0.098 </t>
  </si>
  <si>
    <t>2452230.709 </t>
  </si>
  <si>
    <t> 17.11.2001 05:00 </t>
  </si>
  <si>
    <t>33123.5</t>
  </si>
  <si>
    <t>2452238.124 </t>
  </si>
  <si>
    <t> 24.11.2001 14:58 </t>
  </si>
  <si>
    <t>33146.5</t>
  </si>
  <si>
    <t>2452240.0546 </t>
  </si>
  <si>
    <t> 26.11.2001 13:18 </t>
  </si>
  <si>
    <t>33152.5</t>
  </si>
  <si>
    <t> 0.0958 </t>
  </si>
  <si>
    <t>2452250.988 </t>
  </si>
  <si>
    <t> 07.12.2001 11:42 </t>
  </si>
  <si>
    <t>33186.5</t>
  </si>
  <si>
    <t>2452252.742 </t>
  </si>
  <si>
    <t> 09.12.2001 05:48 </t>
  </si>
  <si>
    <t>33192</t>
  </si>
  <si>
    <t>2452256.614 </t>
  </si>
  <si>
    <t> 13.12.2001 02:44 </t>
  </si>
  <si>
    <t>33204</t>
  </si>
  <si>
    <t>2452258.061 </t>
  </si>
  <si>
    <t> 14.12.2001 13:27 </t>
  </si>
  <si>
    <t>33208.5</t>
  </si>
  <si>
    <t>2452261.594 </t>
  </si>
  <si>
    <t> 18.12.2001 02:15 </t>
  </si>
  <si>
    <t>33219.5</t>
  </si>
  <si>
    <t>2452265.620 </t>
  </si>
  <si>
    <t> 22.12.2001 02:52 </t>
  </si>
  <si>
    <t>33232</t>
  </si>
  <si>
    <t> 0.102 </t>
  </si>
  <si>
    <t>2452269.637 </t>
  </si>
  <si>
    <t> 26.12.2001 03:17 </t>
  </si>
  <si>
    <t>33244.5</t>
  </si>
  <si>
    <t> 0.101 </t>
  </si>
  <si>
    <t>2452276.551 </t>
  </si>
  <si>
    <t> 02.01.2002 01:13 </t>
  </si>
  <si>
    <t>33266</t>
  </si>
  <si>
    <t>2452278.6348 </t>
  </si>
  <si>
    <t> 04.01.2002 03:14 </t>
  </si>
  <si>
    <t>33272.5</t>
  </si>
  <si>
    <t> 0.0967 </t>
  </si>
  <si>
    <t>2452283.6168 </t>
  </si>
  <si>
    <t> 09.01.2002 02:48 </t>
  </si>
  <si>
    <t>33288</t>
  </si>
  <si>
    <t> 0.0955 </t>
  </si>
  <si>
    <t>2452295.657 </t>
  </si>
  <si>
    <t> 21.01.2002 03:46 </t>
  </si>
  <si>
    <t>33325.5</t>
  </si>
  <si>
    <t>2452311.585 </t>
  </si>
  <si>
    <t> 06.02.2002 02:02 </t>
  </si>
  <si>
    <t>33375</t>
  </si>
  <si>
    <t>2452319.621 </t>
  </si>
  <si>
    <t> 14.02.2002 02:54 </t>
  </si>
  <si>
    <t>33400</t>
  </si>
  <si>
    <t>2452323.629 </t>
  </si>
  <si>
    <t> 18.02.2002 03:05 </t>
  </si>
  <si>
    <t>33412.5</t>
  </si>
  <si>
    <t>2452323.6458 </t>
  </si>
  <si>
    <t> 18.02.2002 03:29 </t>
  </si>
  <si>
    <t> 0.0985 </t>
  </si>
  <si>
    <t> S.Jamieson </t>
  </si>
  <si>
    <t>2452330.548 </t>
  </si>
  <si>
    <t> 25.02.2002 01:09 </t>
  </si>
  <si>
    <t>33434</t>
  </si>
  <si>
    <t> 0.089 </t>
  </si>
  <si>
    <t>2452550.9432 </t>
  </si>
  <si>
    <t> 03.10.2002 10:38 </t>
  </si>
  <si>
    <t>34119.5</t>
  </si>
  <si>
    <t> 0.0995 </t>
  </si>
  <si>
    <t> R.Nelson </t>
  </si>
  <si>
    <t>IBVS 5371 </t>
  </si>
  <si>
    <t>2452581.1647 </t>
  </si>
  <si>
    <t> 02.11.2002 15:57 </t>
  </si>
  <si>
    <t>34213.5</t>
  </si>
  <si>
    <t> 0.1006 </t>
  </si>
  <si>
    <t>VSB 40 </t>
  </si>
  <si>
    <t>2452582.289 </t>
  </si>
  <si>
    <t> 03.11.2002 18:56 </t>
  </si>
  <si>
    <t>34217</t>
  </si>
  <si>
    <t> 0.100 </t>
  </si>
  <si>
    <t>2452586.778 </t>
  </si>
  <si>
    <t> 08.11.2002 06:40 </t>
  </si>
  <si>
    <t>34231</t>
  </si>
  <si>
    <t> 0.088 </t>
  </si>
  <si>
    <t> AOEB 9 </t>
  </si>
  <si>
    <t>2452588.078 </t>
  </si>
  <si>
    <t> 09.11.2002 13:52 </t>
  </si>
  <si>
    <t>34235</t>
  </si>
  <si>
    <t>2452607.047 </t>
  </si>
  <si>
    <t> 28.11.2002 13:07 </t>
  </si>
  <si>
    <t>34294</t>
  </si>
  <si>
    <t>2452609.614 </t>
  </si>
  <si>
    <t> 01.12.2002 02:44 </t>
  </si>
  <si>
    <t>34302</t>
  </si>
  <si>
    <t>2452619.7447 </t>
  </si>
  <si>
    <t> 11.12.2002 05:52 </t>
  </si>
  <si>
    <t>34333.5</t>
  </si>
  <si>
    <t> 0.1013 </t>
  </si>
  <si>
    <t>2452631.6400 </t>
  </si>
  <si>
    <t> 23.12.2002 03:21 </t>
  </si>
  <si>
    <t>34370.5</t>
  </si>
  <si>
    <t>2452636.622 </t>
  </si>
  <si>
    <t> 28.12.2002 02:55 </t>
  </si>
  <si>
    <t>34386</t>
  </si>
  <si>
    <t>2452639.679 </t>
  </si>
  <si>
    <t> 31.12.2002 04:17 </t>
  </si>
  <si>
    <t>34395.5</t>
  </si>
  <si>
    <t>2452643.675 </t>
  </si>
  <si>
    <t> 04.01.2003 04:12 </t>
  </si>
  <si>
    <t>34408</t>
  </si>
  <si>
    <t>2452644.648 </t>
  </si>
  <si>
    <t> 05.01.2003 03:33 </t>
  </si>
  <si>
    <t>34411</t>
  </si>
  <si>
    <t>2452898.6441 </t>
  </si>
  <si>
    <t> 16.09.2003 03:27 </t>
  </si>
  <si>
    <t>35201</t>
  </si>
  <si>
    <t> 0.1045 </t>
  </si>
  <si>
    <t> M.Zejda </t>
  </si>
  <si>
    <t>IBVS 5583 </t>
  </si>
  <si>
    <t>2452935.9390 </t>
  </si>
  <si>
    <t> 23.10.2003 10:32 </t>
  </si>
  <si>
    <t>35317</t>
  </si>
  <si>
    <t> 0.1061 </t>
  </si>
  <si>
    <t> J.M.Cook et al. </t>
  </si>
  <si>
    <t>IBVS 5636 </t>
  </si>
  <si>
    <t>2452951.6910 </t>
  </si>
  <si>
    <t> 08.11.2003 04:35 </t>
  </si>
  <si>
    <t>35366</t>
  </si>
  <si>
    <t> 0.1049 </t>
  </si>
  <si>
    <t>2452956.9951 </t>
  </si>
  <si>
    <t> 13.11.2003 11:52 </t>
  </si>
  <si>
    <t>35382.5</t>
  </si>
  <si>
    <t> 0.1043 </t>
  </si>
  <si>
    <t>VSB 42 </t>
  </si>
  <si>
    <t>2452957.1566 </t>
  </si>
  <si>
    <t> 13.11.2003 15:45 </t>
  </si>
  <si>
    <t>35383</t>
  </si>
  <si>
    <t> 0.1051 </t>
  </si>
  <si>
    <t>2452960.0502 </t>
  </si>
  <si>
    <t> 16.11.2003 13:12 </t>
  </si>
  <si>
    <t>35392</t>
  </si>
  <si>
    <t> 0.1052 </t>
  </si>
  <si>
    <t>2452981.433 </t>
  </si>
  <si>
    <t> 07.12.2003 22:23 </t>
  </si>
  <si>
    <t>35458.5</t>
  </si>
  <si>
    <t> 0.109 </t>
  </si>
  <si>
    <t>BAVM 171 </t>
  </si>
  <si>
    <t>2452986.093 </t>
  </si>
  <si>
    <t> 12.12.2003 14:13 </t>
  </si>
  <si>
    <t>35473</t>
  </si>
  <si>
    <t> 0.107 </t>
  </si>
  <si>
    <t>2452987.055 </t>
  </si>
  <si>
    <t> 13.12.2003 13:19 </t>
  </si>
  <si>
    <t>35476</t>
  </si>
  <si>
    <t> 0.105 </t>
  </si>
  <si>
    <t>2452988.024 </t>
  </si>
  <si>
    <t> 14.12.2003 12:34 </t>
  </si>
  <si>
    <t>35479</t>
  </si>
  <si>
    <t>2452988.182 </t>
  </si>
  <si>
    <t> 14.12.2003 16:22 </t>
  </si>
  <si>
    <t>35479.5</t>
  </si>
  <si>
    <t> 0.106 </t>
  </si>
  <si>
    <t>2452989.951 </t>
  </si>
  <si>
    <t> 16.12.2003 10:49 </t>
  </si>
  <si>
    <t>35485</t>
  </si>
  <si>
    <t>2452990.918 </t>
  </si>
  <si>
    <t> 17.12.2003 10:01 </t>
  </si>
  <si>
    <t>35488</t>
  </si>
  <si>
    <t> 0.110 </t>
  </si>
  <si>
    <t>2452991.076 </t>
  </si>
  <si>
    <t> 17.12.2003 13:49 </t>
  </si>
  <si>
    <t>35488.5</t>
  </si>
  <si>
    <t>2452994.936 </t>
  </si>
  <si>
    <t> 21.12.2003 10:27 </t>
  </si>
  <si>
    <t>35500.5</t>
  </si>
  <si>
    <t>2452995.091 </t>
  </si>
  <si>
    <t> 21.12.2003 14:11 </t>
  </si>
  <si>
    <t>35501</t>
  </si>
  <si>
    <t>2452997.340 </t>
  </si>
  <si>
    <t> 23.12.2003 20:09 </t>
  </si>
  <si>
    <t>35508</t>
  </si>
  <si>
    <t>2452999.602 </t>
  </si>
  <si>
    <t> 26.12.2003 02:26 </t>
  </si>
  <si>
    <t>35515</t>
  </si>
  <si>
    <t> 0.113 </t>
  </si>
  <si>
    <t>2453010.5251 </t>
  </si>
  <si>
    <t> 06.01.2004 00:36 </t>
  </si>
  <si>
    <t>35549</t>
  </si>
  <si>
    <t> 0.1056 </t>
  </si>
  <si>
    <t>2453014.7012 </t>
  </si>
  <si>
    <t> 10.01.2004 04:49 </t>
  </si>
  <si>
    <t>35562</t>
  </si>
  <si>
    <t> 0.1022 </t>
  </si>
  <si>
    <t>2453024.6709 </t>
  </si>
  <si>
    <t> 20.01.2004 04:06 </t>
  </si>
  <si>
    <t>35593</t>
  </si>
  <si>
    <t>IBVS 5602 </t>
  </si>
  <si>
    <t>2453038.659 </t>
  </si>
  <si>
    <t> 03.02.2004 03:48 </t>
  </si>
  <si>
    <t>35636.5</t>
  </si>
  <si>
    <t>2453057.6251 </t>
  </si>
  <si>
    <t> 22.02.2004 03:00 </t>
  </si>
  <si>
    <t>35695.5</t>
  </si>
  <si>
    <t> 0.1067 </t>
  </si>
  <si>
    <t>2453281.8696 </t>
  </si>
  <si>
    <t> 03.10.2004 08:52 </t>
  </si>
  <si>
    <t>36393</t>
  </si>
  <si>
    <t> 0.1090 </t>
  </si>
  <si>
    <t>2453282.0311 </t>
  </si>
  <si>
    <t> 03.10.2004 12:44 </t>
  </si>
  <si>
    <t>36393.5</t>
  </si>
  <si>
    <t> 0.1098 </t>
  </si>
  <si>
    <t>2453288.7832 </t>
  </si>
  <si>
    <t> 10.10.2004 06:47 </t>
  </si>
  <si>
    <t>36414.5</t>
  </si>
  <si>
    <t> 0.1105 </t>
  </si>
  <si>
    <t> AOEB 11 </t>
  </si>
  <si>
    <t>2453290.8715 </t>
  </si>
  <si>
    <t> 12.10.2004 08:54 </t>
  </si>
  <si>
    <t>36421</t>
  </si>
  <si>
    <t> 0.1091 </t>
  </si>
  <si>
    <t>2453293.287 </t>
  </si>
  <si>
    <t> 14.10.2004 18:53 </t>
  </si>
  <si>
    <t>36428.5</t>
  </si>
  <si>
    <t>VSB 43 </t>
  </si>
  <si>
    <t>2453297.9447 </t>
  </si>
  <si>
    <t> 19.10.2004 10:40 </t>
  </si>
  <si>
    <t>36443</t>
  </si>
  <si>
    <t> 0.1094 </t>
  </si>
  <si>
    <t>2453306.6253 </t>
  </si>
  <si>
    <t> 28.10.2004 03:00 </t>
  </si>
  <si>
    <t>36470</t>
  </si>
  <si>
    <t> 0.1096 </t>
  </si>
  <si>
    <t> W.Ogloza et al. </t>
  </si>
  <si>
    <t>IBVS 5843 </t>
  </si>
  <si>
    <t>2453306.7868 </t>
  </si>
  <si>
    <t> 28.10.2004 06:52 </t>
  </si>
  <si>
    <t>36470.5</t>
  </si>
  <si>
    <t> 0.1104 </t>
  </si>
  <si>
    <t>2453310.4827 </t>
  </si>
  <si>
    <t> 31.10.2004 23:35 </t>
  </si>
  <si>
    <t>36482</t>
  </si>
  <si>
    <t> B.Albayrak et al. </t>
  </si>
  <si>
    <t>IBVS 5649 </t>
  </si>
  <si>
    <t>2453311.1258 </t>
  </si>
  <si>
    <t> 01.11.2004 15:01 </t>
  </si>
  <si>
    <t>36484</t>
  </si>
  <si>
    <t> 0.1092 </t>
  </si>
  <si>
    <t>2453353.083 </t>
  </si>
  <si>
    <t> 13.12.2004 13:59 </t>
  </si>
  <si>
    <t>36614.5</t>
  </si>
  <si>
    <t> 0.111 </t>
  </si>
  <si>
    <t>2453365.6212 </t>
  </si>
  <si>
    <t> 26.12.2004 02:54 </t>
  </si>
  <si>
    <t>36653.5</t>
  </si>
  <si>
    <t> 0.1114 </t>
  </si>
  <si>
    <t> C.Norris </t>
  </si>
  <si>
    <t>2453366.5858 </t>
  </si>
  <si>
    <t> 27.12.2004 02:03 </t>
  </si>
  <si>
    <t>36656.5</t>
  </si>
  <si>
    <t> 0.1115 </t>
  </si>
  <si>
    <t>2453373.667 </t>
  </si>
  <si>
    <t> 03.01.2005 04:00 </t>
  </si>
  <si>
    <t>36678.5</t>
  </si>
  <si>
    <t> 0.120 </t>
  </si>
  <si>
    <t>2453391.666 </t>
  </si>
  <si>
    <t> 21.01.2005 03:59 </t>
  </si>
  <si>
    <t>36734.5</t>
  </si>
  <si>
    <t> 0.115 </t>
  </si>
  <si>
    <t>2453414.649 </t>
  </si>
  <si>
    <t> 13.02.2005 03:34 </t>
  </si>
  <si>
    <t>36806</t>
  </si>
  <si>
    <t>2453697.0860 </t>
  </si>
  <si>
    <t> 22.11.2005 14:03 </t>
  </si>
  <si>
    <t>37684.5</t>
  </si>
  <si>
    <t>Kim 1997</t>
  </si>
  <si>
    <t>Diethelm 1982</t>
  </si>
  <si>
    <r>
      <t>Huruhata</t>
    </r>
    <r>
      <rPr>
        <i/>
        <sz val="10"/>
        <color indexed="8"/>
        <rFont val="Arial"/>
        <family val="2"/>
      </rPr>
      <t xml:space="preserve"> ct al</t>
    </r>
    <r>
      <rPr>
        <sz val="10"/>
        <color indexed="8"/>
        <rFont val="Arial"/>
        <family val="2"/>
      </rPr>
      <t xml:space="preserve"> (1953)</t>
    </r>
  </si>
  <si>
    <r>
      <t>Huruhata</t>
    </r>
    <r>
      <rPr>
        <i/>
        <sz val="10"/>
        <color indexed="8"/>
        <rFont val="Arial"/>
        <family val="2"/>
      </rPr>
      <t xml:space="preserve"> ct al.</t>
    </r>
    <r>
      <rPr>
        <sz val="10"/>
        <color indexed="8"/>
        <rFont val="Arial"/>
        <family val="2"/>
      </rPr>
      <t xml:space="preserve"> (1953)</t>
    </r>
  </si>
  <si>
    <t>Paschke 1992</t>
  </si>
  <si>
    <t>My fit</t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</si>
  <si>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</si>
  <si>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t> 0.1157 </t>
  </si>
  <si>
    <t>VSB 44 </t>
  </si>
  <si>
    <t>2453699.182 </t>
  </si>
  <si>
    <t> 24.11.2005 16:22 </t>
  </si>
  <si>
    <t>37691</t>
  </si>
  <si>
    <t> 0.122 </t>
  </si>
  <si>
    <t> S.Takahashi </t>
  </si>
  <si>
    <t>2453700.1390 </t>
  </si>
  <si>
    <t> 25.11.2005 15:20 </t>
  </si>
  <si>
    <t>37694</t>
  </si>
  <si>
    <t> 0.1145 </t>
  </si>
  <si>
    <t>2453701.112 </t>
  </si>
  <si>
    <t> 26.11.2005 14:41 </t>
  </si>
  <si>
    <t>37697</t>
  </si>
  <si>
    <t> 0.123 </t>
  </si>
  <si>
    <t>2453702.068 </t>
  </si>
  <si>
    <t> 27.11.2005 13:37 </t>
  </si>
  <si>
    <t>37700</t>
  </si>
  <si>
    <t> Yutaka </t>
  </si>
  <si>
    <t>2453702.069 </t>
  </si>
  <si>
    <t> 27.11.2005 13:39 </t>
  </si>
  <si>
    <t> 0.116 </t>
  </si>
  <si>
    <t>2453708.021 </t>
  </si>
  <si>
    <t> 03.12.2005 12:30 </t>
  </si>
  <si>
    <t>37718.5</t>
  </si>
  <si>
    <t>2453717.0189 </t>
  </si>
  <si>
    <t> 12.12.2005 12:27 </t>
  </si>
  <si>
    <t>37746.5</t>
  </si>
  <si>
    <t> 0.1160 </t>
  </si>
  <si>
    <t>2453724.090 </t>
  </si>
  <si>
    <t> 19.12.2005 14:09 </t>
  </si>
  <si>
    <t>37768.5</t>
  </si>
  <si>
    <t> 0.114 </t>
  </si>
  <si>
    <t>2453724.093 </t>
  </si>
  <si>
    <t> 19.12.2005 14:13 </t>
  </si>
  <si>
    <t> 0.117 </t>
  </si>
  <si>
    <t>2453725.6993 </t>
  </si>
  <si>
    <t> 21.12.2005 04:46 </t>
  </si>
  <si>
    <t>37773.5</t>
  </si>
  <si>
    <t> R.Poklar </t>
  </si>
  <si>
    <t>2453734.059 </t>
  </si>
  <si>
    <t> 29.12.2005 13:24 </t>
  </si>
  <si>
    <t>37799.5</t>
  </si>
  <si>
    <t>2453750.9362 </t>
  </si>
  <si>
    <t> 15.01.2006 10:28 </t>
  </si>
  <si>
    <t>OEJV 0204</t>
  </si>
  <si>
    <t>JAVSO..48…87</t>
  </si>
  <si>
    <t>JAVSO..48..256</t>
  </si>
  <si>
    <t>VSB 067</t>
  </si>
  <si>
    <t>VSB 069</t>
  </si>
  <si>
    <t>Ha</t>
  </si>
  <si>
    <t>37852</t>
  </si>
  <si>
    <t> 0.1156 </t>
  </si>
  <si>
    <t> B.Loader </t>
  </si>
  <si>
    <t> AOEB 12 </t>
  </si>
  <si>
    <t>2453758.655 </t>
  </si>
  <si>
    <t> 23.01.2006 03:43 </t>
  </si>
  <si>
    <t>37876</t>
  </si>
  <si>
    <t> 0.119 </t>
  </si>
  <si>
    <t>2453761.5449 </t>
  </si>
  <si>
    <t> 26.01.2006 01:04 </t>
  </si>
  <si>
    <t>37885</t>
  </si>
  <si>
    <t> 0.1150 </t>
  </si>
  <si>
    <t>2453776.665 </t>
  </si>
  <si>
    <t> 10.02.2006 03:57 </t>
  </si>
  <si>
    <t>37932</t>
  </si>
  <si>
    <t> 0.125 </t>
  </si>
  <si>
    <t>2454016.172 </t>
  </si>
  <si>
    <t> 07.10.2006 16:07 </t>
  </si>
  <si>
    <t>38677</t>
  </si>
  <si>
    <t> K.Nagai et al. </t>
  </si>
  <si>
    <t>VSB 45 </t>
  </si>
  <si>
    <t>2454018.269 </t>
  </si>
  <si>
    <t> 09.10.2006 18:27 </t>
  </si>
  <si>
    <t>38683.5</t>
  </si>
  <si>
    <t> 0.126 </t>
  </si>
  <si>
    <t>2454023.2462 </t>
  </si>
  <si>
    <t> 14.10.2006 17:54 </t>
  </si>
  <si>
    <t>38699</t>
  </si>
  <si>
    <t> 0.1201 </t>
  </si>
  <si>
    <t>2454023.248 </t>
  </si>
  <si>
    <t> 14.10.2006 17:57 </t>
  </si>
  <si>
    <t>2454024.210 </t>
  </si>
  <si>
    <t> 15.10.2006 17:02 </t>
  </si>
  <si>
    <t>38702</t>
  </si>
  <si>
    <t>2454024.6932 </t>
  </si>
  <si>
    <t> 16.10.2006 04:38 </t>
  </si>
  <si>
    <t>38703.5</t>
  </si>
  <si>
    <t> 0.1204 </t>
  </si>
  <si>
    <t>2454046.7155 </t>
  </si>
  <si>
    <t> 07.11.2006 05:10 </t>
  </si>
  <si>
    <t>38772</t>
  </si>
  <si>
    <t> 0.1203 </t>
  </si>
  <si>
    <t>2454047.037 </t>
  </si>
  <si>
    <t> 07.11.2006 12:53 </t>
  </si>
  <si>
    <t>38773</t>
  </si>
  <si>
    <t>2454047.198 </t>
  </si>
  <si>
    <t> 07.11.2006 16:45 </t>
  </si>
  <si>
    <t>38773.5</t>
  </si>
  <si>
    <t> 0.121 </t>
  </si>
  <si>
    <t>2454047.6802 </t>
  </si>
  <si>
    <t> 08.11.2006 04:19 </t>
  </si>
  <si>
    <t>38775</t>
  </si>
  <si>
    <t> 0.1205 </t>
  </si>
  <si>
    <t>2454048.166 </t>
  </si>
  <si>
    <t> 08.11.2006 15:59 </t>
  </si>
  <si>
    <t>38776.5</t>
  </si>
  <si>
    <t> 0.124 </t>
  </si>
  <si>
    <t>2454051.6990 </t>
  </si>
  <si>
    <t> 12.11.2006 04:46 </t>
  </si>
  <si>
    <t>38787.5</t>
  </si>
  <si>
    <t> 0.1207 </t>
  </si>
  <si>
    <t>2454055.7180 </t>
  </si>
  <si>
    <t> 16.11.2006 05:13 </t>
  </si>
  <si>
    <t>38800</t>
  </si>
  <si>
    <t> 0.1210 </t>
  </si>
  <si>
    <t>2454063.5940 </t>
  </si>
  <si>
    <t> 24.11.2006 02:15 </t>
  </si>
  <si>
    <t>38824.5</t>
  </si>
  <si>
    <t>2454063.7548 </t>
  </si>
  <si>
    <t> 24.11.2006 06:06 </t>
  </si>
  <si>
    <t>38825</t>
  </si>
  <si>
    <t>2454067.4528 </t>
  </si>
  <si>
    <t> 27.11.2006 22:52 </t>
  </si>
  <si>
    <t>38836.5</t>
  </si>
  <si>
    <t> 0.1212 </t>
  </si>
  <si>
    <t> S.Dogru et al. </t>
  </si>
  <si>
    <t>IBVS 5795 </t>
  </si>
  <si>
    <t>2454067.6134 </t>
  </si>
  <si>
    <t> 28.11.2006 02:43 </t>
  </si>
  <si>
    <t>38837</t>
  </si>
  <si>
    <t> 0.1211 </t>
  </si>
  <si>
    <t>2454067.7738 </t>
  </si>
  <si>
    <t> 28.11.2006 06:34 </t>
  </si>
  <si>
    <t>38837.5</t>
  </si>
  <si>
    <t>2454075.6507 </t>
  </si>
  <si>
    <t> 06.12.2006 03:37 </t>
  </si>
  <si>
    <t>38862</t>
  </si>
  <si>
    <t>2454093.007 </t>
  </si>
  <si>
    <t> 23.12.2006 12:10 </t>
  </si>
  <si>
    <t>38916</t>
  </si>
  <si>
    <t>2454093.0114 </t>
  </si>
  <si>
    <t> 23.12.2006 12:16 </t>
  </si>
  <si>
    <t>2454127.577 </t>
  </si>
  <si>
    <t> 27.01.2007 01:50 </t>
  </si>
  <si>
    <t>39023.5</t>
  </si>
  <si>
    <t>2454135.9324 </t>
  </si>
  <si>
    <t> 04.02.2007 10:22 </t>
  </si>
  <si>
    <t>39049.5</t>
  </si>
  <si>
    <t> 0.1226 </t>
  </si>
  <si>
    <t>Ic</t>
  </si>
  <si>
    <t>VSB 46 </t>
  </si>
  <si>
    <t>2454149.27305 </t>
  </si>
  <si>
    <t> 17.02.2007 18:33 </t>
  </si>
  <si>
    <t>39091</t>
  </si>
  <si>
    <t> 0.12123 </t>
  </si>
  <si>
    <t> R.Ehrenberger </t>
  </si>
  <si>
    <t>OEJV 0074 </t>
  </si>
  <si>
    <t>2454373.3945 </t>
  </si>
  <si>
    <t> 29.09.2007 21:28 </t>
  </si>
  <si>
    <t>39788</t>
  </si>
  <si>
    <t> 0.1613 </t>
  </si>
  <si>
    <t>B;V</t>
  </si>
  <si>
    <t> G.Aydin &amp; K.Yigit </t>
  </si>
  <si>
    <t>IBVS 5887 </t>
  </si>
  <si>
    <t>2454380.275 </t>
  </si>
  <si>
    <t> 06.10.2007 18:36 </t>
  </si>
  <si>
    <t>39809.5</t>
  </si>
  <si>
    <t> 0.130 </t>
  </si>
  <si>
    <t> K.Kanai </t>
  </si>
  <si>
    <t>2454382.202 </t>
  </si>
  <si>
    <t> 08.10.2007 16:50 </t>
  </si>
  <si>
    <t>39815.5</t>
  </si>
  <si>
    <t> 0.128 </t>
  </si>
  <si>
    <t>2454394.094 </t>
  </si>
  <si>
    <t> 20.10.2007 14:15 </t>
  </si>
  <si>
    <t>39852.5</t>
  </si>
  <si>
    <t>2454394.257 </t>
  </si>
  <si>
    <t> 20.10.2007 18:10 </t>
  </si>
  <si>
    <t>39853</t>
  </si>
  <si>
    <t> 0.127 </t>
  </si>
  <si>
    <t>2454394.7384 </t>
  </si>
  <si>
    <t> 21.10.2007 05:43 </t>
  </si>
  <si>
    <t>39854.5</t>
  </si>
  <si>
    <t> 0.1258 </t>
  </si>
  <si>
    <t>JAAVSO 36(2);171 </t>
  </si>
  <si>
    <t>2454395.060 </t>
  </si>
  <si>
    <t> 21.10.2007 13:26 </t>
  </si>
  <si>
    <t>39855.5</t>
  </si>
  <si>
    <t>2454397.143 </t>
  </si>
  <si>
    <t> 23.10.2007 15:25 </t>
  </si>
  <si>
    <t>39862</t>
  </si>
  <si>
    <t>2454401.327 </t>
  </si>
  <si>
    <t> 27.10.2007 19:50 </t>
  </si>
  <si>
    <t>39875</t>
  </si>
  <si>
    <t>2454404.5444 </t>
  </si>
  <si>
    <t> 31.10.2007 01:03 </t>
  </si>
  <si>
    <t>39885</t>
  </si>
  <si>
    <t> 0.1262 </t>
  </si>
  <si>
    <t> D.Çakan &amp; K.Eyidogan </t>
  </si>
  <si>
    <t>2454413.224 </t>
  </si>
  <si>
    <t> 08.11.2007 17:22 </t>
  </si>
  <si>
    <t>39912</t>
  </si>
  <si>
    <t>2454416.118 </t>
  </si>
  <si>
    <t> 11.11.2007 14:49 </t>
  </si>
  <si>
    <t>39921</t>
  </si>
  <si>
    <t>2454418.045 </t>
  </si>
  <si>
    <t> 13.11.2007 13:04 </t>
  </si>
  <si>
    <t>39927</t>
  </si>
  <si>
    <t>2454418.6894 </t>
  </si>
  <si>
    <t> 14.11.2007 04:32 </t>
  </si>
  <si>
    <t>39929</t>
  </si>
  <si>
    <t> 0.1255 </t>
  </si>
  <si>
    <t> J.Bialozynski </t>
  </si>
  <si>
    <t>2454422.7084 </t>
  </si>
  <si>
    <t> 18.11.2007 05:00 </t>
  </si>
  <si>
    <t>39941.5</t>
  </si>
  <si>
    <t>2454456.6265 </t>
  </si>
  <si>
    <t> 22.12.2007 03:02 </t>
  </si>
  <si>
    <t>40047</t>
  </si>
  <si>
    <t> 0.1263 </t>
  </si>
  <si>
    <t>2454465.3069 </t>
  </si>
  <si>
    <t> 30.12.2007 19:21 </t>
  </si>
  <si>
    <t>40074</t>
  </si>
  <si>
    <t> L.Çelik &amp; M.Pinarer </t>
  </si>
  <si>
    <t>2454467.3951 </t>
  </si>
  <si>
    <t> 01.01.2008 21:28 </t>
  </si>
  <si>
    <t>40080.5</t>
  </si>
  <si>
    <t> 0.1248 </t>
  </si>
  <si>
    <t> A.Demirtop &amp; S.Çaliskan </t>
  </si>
  <si>
    <t>2454490.5453 </t>
  </si>
  <si>
    <t> 25.01.2008 01:05 </t>
  </si>
  <si>
    <t>40152.5</t>
  </si>
  <si>
    <t> 0.1274 </t>
  </si>
  <si>
    <t>2454517.5497 </t>
  </si>
  <si>
    <t> 21.02.2008 01:11 </t>
  </si>
  <si>
    <t>40236.5</t>
  </si>
  <si>
    <t>2454718.1662 </t>
  </si>
  <si>
    <t> 08.09.2008 15:59 </t>
  </si>
  <si>
    <t>40860.5</t>
  </si>
  <si>
    <t> 0.1305 </t>
  </si>
  <si>
    <t>VSB 48 </t>
  </si>
  <si>
    <t>2454732.315 </t>
  </si>
  <si>
    <t> 22.09.2008 19:33 </t>
  </si>
  <si>
    <t>40904.5</t>
  </si>
  <si>
    <t> 0.134 </t>
  </si>
  <si>
    <t>2454733.277 </t>
  </si>
  <si>
    <t> 23.09.2008 18:38 </t>
  </si>
  <si>
    <t>40907.5</t>
  </si>
  <si>
    <t> 0.131 </t>
  </si>
  <si>
    <t>2454736.172 </t>
  </si>
  <si>
    <t> 26.09.2008 16:07 </t>
  </si>
  <si>
    <t>40916.5</t>
  </si>
  <si>
    <t> 0.133 </t>
  </si>
  <si>
    <t>2454741.154 </t>
  </si>
  <si>
    <t> 01.10.2008 15:41 </t>
  </si>
  <si>
    <t>40932</t>
  </si>
  <si>
    <t>2454741.314 </t>
  </si>
  <si>
    <t> 01.10.2008 19:32 </t>
  </si>
  <si>
    <t>40932.5</t>
  </si>
  <si>
    <t>2454750.7972 </t>
  </si>
  <si>
    <t> 11.10.2008 07:07 </t>
  </si>
  <si>
    <t>40962</t>
  </si>
  <si>
    <t> 0.1298 </t>
  </si>
  <si>
    <t> JAAVSO 37;44 </t>
  </si>
  <si>
    <t>2454764.140 </t>
  </si>
  <si>
    <t> 24.10.2008 15:21 </t>
  </si>
  <si>
    <t>41003.5</t>
  </si>
  <si>
    <t>2454767.191 </t>
  </si>
  <si>
    <t> 27.10.2008 16:35 </t>
  </si>
  <si>
    <t>41013</t>
  </si>
  <si>
    <t>2454769.126 </t>
  </si>
  <si>
    <t> 29.10.2008 15:01 </t>
  </si>
  <si>
    <t>41019</t>
  </si>
  <si>
    <t>2454771.218 </t>
  </si>
  <si>
    <t> 31.10.2008 17:13 </t>
  </si>
  <si>
    <t>41025.5</t>
  </si>
  <si>
    <t> 0.136 </t>
  </si>
  <si>
    <t>2454775.070 </t>
  </si>
  <si>
    <t> 04.11.2008 13:40 </t>
  </si>
  <si>
    <t>41037.5</t>
  </si>
  <si>
    <t>2454776.0348 </t>
  </si>
  <si>
    <t> 05.11.2008 12:50 </t>
  </si>
  <si>
    <t>41040.5</t>
  </si>
  <si>
    <t> 0.1301 </t>
  </si>
  <si>
    <t>2454776.193 </t>
  </si>
  <si>
    <t> 05.11.2008 16:37 </t>
  </si>
  <si>
    <t>41041</t>
  </si>
  <si>
    <t>2454784.074 </t>
  </si>
  <si>
    <t> 13.11.2008 13:46 </t>
  </si>
  <si>
    <t>41065.5</t>
  </si>
  <si>
    <t> 0.132 </t>
  </si>
  <si>
    <t>2454785.034 </t>
  </si>
  <si>
    <t> 14.11.2008 12:48 </t>
  </si>
  <si>
    <t>41068.5</t>
  </si>
  <si>
    <t>2454792.752 </t>
  </si>
  <si>
    <t> 22.11.2008 06:02 </t>
  </si>
  <si>
    <t>41092.5</t>
  </si>
  <si>
    <t>2454794.0394 </t>
  </si>
  <si>
    <t> 23.11.2008 12:56 </t>
  </si>
  <si>
    <t>41096.5</t>
  </si>
  <si>
    <t> 0.1311 </t>
  </si>
  <si>
    <t>2454799.826 </t>
  </si>
  <si>
    <t> 29.11.2008 07:49 </t>
  </si>
  <si>
    <t>41114.5</t>
  </si>
  <si>
    <t> N.Simmons </t>
  </si>
  <si>
    <t>2454828.9212 </t>
  </si>
  <si>
    <t> 28.12.2008 10:06 </t>
  </si>
  <si>
    <t>41205</t>
  </si>
  <si>
    <t> 0.1307 </t>
  </si>
  <si>
    <t>2454851.9081 </t>
  </si>
  <si>
    <t> 20.01.2009 09:47 </t>
  </si>
  <si>
    <t>41276.5</t>
  </si>
  <si>
    <t> 0.1308 </t>
  </si>
  <si>
    <t> K.Nakajima </t>
  </si>
  <si>
    <t>VSB 50 </t>
  </si>
  <si>
    <t>2454852.0690 </t>
  </si>
  <si>
    <t> 20.01.2009 13:39 </t>
  </si>
  <si>
    <t>41277</t>
  </si>
  <si>
    <t> 0.1310 </t>
  </si>
  <si>
    <t>2454860.5886 </t>
  </si>
  <si>
    <t> 29.01.2009 02:07 </t>
  </si>
  <si>
    <t>41303.5</t>
  </si>
  <si>
    <t> K.Menzies </t>
  </si>
  <si>
    <t>2455114.8943 </t>
  </si>
  <si>
    <t> 10.10.2009 09:27 </t>
  </si>
  <si>
    <t>42094.5</t>
  </si>
  <si>
    <t> 0.1348 </t>
  </si>
  <si>
    <t> JAAVSO 38;183 </t>
  </si>
  <si>
    <t>2455126.1462 </t>
  </si>
  <si>
    <t> 21.10.2009 15:30 </t>
  </si>
  <si>
    <t>42129.5</t>
  </si>
  <si>
    <t> 0.1344 </t>
  </si>
  <si>
    <t>2455133.221 </t>
  </si>
  <si>
    <t> 28.10.2009 17:18 </t>
  </si>
  <si>
    <t>42151.5</t>
  </si>
  <si>
    <t>2455139.1667 </t>
  </si>
  <si>
    <t> 03.11.2009 16:00 </t>
  </si>
  <si>
    <t>42170</t>
  </si>
  <si>
    <t>Rc</t>
  </si>
  <si>
    <t>2455141.097 </t>
  </si>
  <si>
    <t> 05.11.2009 14:19 </t>
  </si>
  <si>
    <t>42176</t>
  </si>
  <si>
    <t>2455147.8467 </t>
  </si>
  <si>
    <t> 12.11.2009 08:19 </t>
  </si>
  <si>
    <t>42197</t>
  </si>
  <si>
    <t> 0.1341 </t>
  </si>
  <si>
    <t>2455155.083 </t>
  </si>
  <si>
    <t> 19.11.2009 13:59 </t>
  </si>
  <si>
    <t>42219.5</t>
  </si>
  <si>
    <t> 0.137 </t>
  </si>
  <si>
    <t>2455157.172 </t>
  </si>
  <si>
    <t> 21.11.2009 16:07 </t>
  </si>
  <si>
    <t>42226</t>
  </si>
  <si>
    <t>2455159.099 </t>
  </si>
  <si>
    <t> 23.11.2009 14:22 </t>
  </si>
  <si>
    <t>42232</t>
  </si>
  <si>
    <t>2455210.5393 </t>
  </si>
  <si>
    <t> 14.01.2010 00:56 </t>
  </si>
  <si>
    <t>42392</t>
  </si>
  <si>
    <t> 0.1353 </t>
  </si>
  <si>
    <t>2455259.5679 </t>
  </si>
  <si>
    <t> 04.03.2010 01:37 </t>
  </si>
  <si>
    <t>42544.5</t>
  </si>
  <si>
    <t> 0.1360 </t>
  </si>
  <si>
    <t> JAAVSO 39;94 </t>
  </si>
  <si>
    <t>2455453.272 </t>
  </si>
  <si>
    <t> 13.09.2010 18:31 </t>
  </si>
  <si>
    <t>43147</t>
  </si>
  <si>
    <t> 0.140 </t>
  </si>
  <si>
    <t>cG</t>
  </si>
  <si>
    <t> K.Hirosawa </t>
  </si>
  <si>
    <t>VSB 51 </t>
  </si>
  <si>
    <t>2455476.9003 </t>
  </si>
  <si>
    <t> 07.10.2010 09:36 </t>
  </si>
  <si>
    <t>43220.5</t>
  </si>
  <si>
    <t> 0.1384 </t>
  </si>
  <si>
    <t>IBVS 5960 </t>
  </si>
  <si>
    <t>2455487.190 </t>
  </si>
  <si>
    <t> 17.10.2010 16:33 </t>
  </si>
  <si>
    <t>43252.5</t>
  </si>
  <si>
    <t>2455504.071 </t>
  </si>
  <si>
    <t> 03.11.2010 13:42 </t>
  </si>
  <si>
    <t>43305</t>
  </si>
  <si>
    <t> 0.143 </t>
  </si>
  <si>
    <t>2455504.232 </t>
  </si>
  <si>
    <t> 03.11.2010 17:34 </t>
  </si>
  <si>
    <t>43305.5</t>
  </si>
  <si>
    <t>2455505.193 </t>
  </si>
  <si>
    <t> 04.11.2010 16:37 </t>
  </si>
  <si>
    <t>43308.5</t>
  </si>
  <si>
    <t>2455510.015 </t>
  </si>
  <si>
    <t> 09.11.2010 12:21 </t>
  </si>
  <si>
    <t>43323.5</t>
  </si>
  <si>
    <t> 0.139 </t>
  </si>
  <si>
    <t>2455510.174 </t>
  </si>
  <si>
    <t> 09.11.2010 16:10 </t>
  </si>
  <si>
    <t>43324</t>
  </si>
  <si>
    <t>2455511.138 </t>
  </si>
  <si>
    <t> 10.11.2010 15:18 </t>
  </si>
  <si>
    <t>43327</t>
  </si>
  <si>
    <t>2455512.1047 </t>
  </si>
  <si>
    <t> 11.11.2010 14:30 </t>
  </si>
  <si>
    <t>43330</t>
  </si>
  <si>
    <t> 0.1392 </t>
  </si>
  <si>
    <t>2455536.0572 </t>
  </si>
  <si>
    <t> 05.12.2010 13:22 </t>
  </si>
  <si>
    <t>43404.5</t>
  </si>
  <si>
    <t> 0.1404 </t>
  </si>
  <si>
    <t>2455551.0063 </t>
  </si>
  <si>
    <t> 20.12.2010 12:09 </t>
  </si>
  <si>
    <t>43451</t>
  </si>
  <si>
    <t> 0.1400 </t>
  </si>
  <si>
    <t>2455565.9561 </t>
  </si>
  <si>
    <t> 04.01.2011 10:56 </t>
  </si>
  <si>
    <t>43497.5</t>
  </si>
  <si>
    <t> 0.1403 </t>
  </si>
  <si>
    <t>VSB 53 </t>
  </si>
  <si>
    <t>2455585.565 </t>
  </si>
  <si>
    <t> 24.01.2011 01:33 </t>
  </si>
  <si>
    <t>43558.5</t>
  </si>
  <si>
    <t> 0.138 </t>
  </si>
  <si>
    <t>2455585.5665 </t>
  </si>
  <si>
    <t> 24.01.2011 01:35 </t>
  </si>
  <si>
    <t> 0.1396 </t>
  </si>
  <si>
    <t> JAAVSO 39;177 </t>
  </si>
  <si>
    <t>2455600.3566 </t>
  </si>
  <si>
    <t> 07.02.2011 20:33 </t>
  </si>
  <si>
    <t>43604.5</t>
  </si>
  <si>
    <t> 0.1409 </t>
  </si>
  <si>
    <t> L.Corp </t>
  </si>
  <si>
    <t>2455836.8182 </t>
  </si>
  <si>
    <t> 02.10.2011 07:38 </t>
  </si>
  <si>
    <t>44340</t>
  </si>
  <si>
    <t> 0.1436 </t>
  </si>
  <si>
    <t> JAAVSO 40;975 </t>
  </si>
  <si>
    <t>2455863.1811 </t>
  </si>
  <si>
    <t> 28.10.2011 16:20 </t>
  </si>
  <si>
    <t>44422</t>
  </si>
  <si>
    <t> 0.1440 </t>
  </si>
  <si>
    <t>2455866.8783 </t>
  </si>
  <si>
    <t> 01.11.2011 09:04 </t>
  </si>
  <si>
    <t>44433.5</t>
  </si>
  <si>
    <t>IBVS 6011 </t>
  </si>
  <si>
    <t>2455870.0933 </t>
  </si>
  <si>
    <t> 04.11.2011 14:14 </t>
  </si>
  <si>
    <t>44443.5</t>
  </si>
  <si>
    <t>2455887.128 </t>
  </si>
  <si>
    <t> 21.11.2011 15:04 </t>
  </si>
  <si>
    <t>44496.5</t>
  </si>
  <si>
    <t>2455891.4726 </t>
  </si>
  <si>
    <t> 25.11.2011 23:20 </t>
  </si>
  <si>
    <t>44510</t>
  </si>
  <si>
    <t>BV</t>
  </si>
  <si>
    <t> A.Liakos et al. </t>
  </si>
  <si>
    <t>IBVS 6095 </t>
  </si>
  <si>
    <t>2455892.116 </t>
  </si>
  <si>
    <t> 26.11.2011 14:47 </t>
  </si>
  <si>
    <t>44512</t>
  </si>
  <si>
    <t> 0.144 </t>
  </si>
  <si>
    <t>2455892.601 </t>
  </si>
  <si>
    <t> 27.11.2011 02:25 </t>
  </si>
  <si>
    <t>44513.5</t>
  </si>
  <si>
    <t> 0.147 </t>
  </si>
  <si>
    <t>2455894.5262 </t>
  </si>
  <si>
    <t> 29.11.2011 00:37 </t>
  </si>
  <si>
    <t>44519.5</t>
  </si>
  <si>
    <t> 0.1434 </t>
  </si>
  <si>
    <t>2455906.7428 </t>
  </si>
  <si>
    <t> 11.12.2011 05:49 </t>
  </si>
  <si>
    <t>44557.5</t>
  </si>
  <si>
    <t> 0.1432 </t>
  </si>
  <si>
    <t>2455916.550 </t>
  </si>
  <si>
    <t> 21.12.2011 01:12 </t>
  </si>
  <si>
    <t>44588</t>
  </si>
  <si>
    <t> 0.145 </t>
  </si>
  <si>
    <t>2455919.603 </t>
  </si>
  <si>
    <t> 24.12.2011 02:28 </t>
  </si>
  <si>
    <t>44597.5</t>
  </si>
  <si>
    <t>2455924.592 </t>
  </si>
  <si>
    <t> 29.12.2011 02:12 </t>
  </si>
  <si>
    <t>44613</t>
  </si>
  <si>
    <t> 0.149 </t>
  </si>
  <si>
    <t>2455926.6762 </t>
  </si>
  <si>
    <t> 31.12.2011 04:13 </t>
  </si>
  <si>
    <t>44619.5</t>
  </si>
  <si>
    <t>2455928.9266 </t>
  </si>
  <si>
    <t> 02.01.2012 10:14 </t>
  </si>
  <si>
    <t>44626.5</t>
  </si>
  <si>
    <t> 0.1439 </t>
  </si>
  <si>
    <t>VSB 55 </t>
  </si>
  <si>
    <t>2455946.6093 </t>
  </si>
  <si>
    <t> 20.01.2012 02:37 </t>
  </si>
  <si>
    <t>44681.5</t>
  </si>
  <si>
    <t> 0.1444 </t>
  </si>
  <si>
    <t> JAAVSO 41;122 </t>
  </si>
  <si>
    <t>2455947.575 </t>
  </si>
  <si>
    <t> 21.01.2012 01:48 </t>
  </si>
  <si>
    <t>44684.5</t>
  </si>
  <si>
    <t> 0.146 </t>
  </si>
  <si>
    <t>2455976.0264 </t>
  </si>
  <si>
    <t> 18.02.2012 12:38 </t>
  </si>
  <si>
    <t>44773</t>
  </si>
  <si>
    <t> 0.1448 </t>
  </si>
  <si>
    <t> Tokai Uni. Astro. Club </t>
  </si>
  <si>
    <t>2456231.9373 </t>
  </si>
  <si>
    <t> 31.10.2012 10:29 </t>
  </si>
  <si>
    <t>45569</t>
  </si>
  <si>
    <t> 0.1464 </t>
  </si>
  <si>
    <t>IBVS 6042 </t>
  </si>
  <si>
    <t>2456246.0851 </t>
  </si>
  <si>
    <t> 14.11.2012 14:02 </t>
  </si>
  <si>
    <t>45613</t>
  </si>
  <si>
    <t> 0.1484 </t>
  </si>
  <si>
    <t>2456261.6774 </t>
  </si>
  <si>
    <t> 30.11.2012 04:15 </t>
  </si>
  <si>
    <t>45661.5</t>
  </si>
  <si>
    <t> 0.1483 </t>
  </si>
  <si>
    <t>2456294.9526 </t>
  </si>
  <si>
    <t> 02.01.2013 10:51 </t>
  </si>
  <si>
    <t>45765</t>
  </si>
  <si>
    <t> 0.1488 </t>
  </si>
  <si>
    <t>VSB 56 </t>
  </si>
  <si>
    <t>2456575.1357 </t>
  </si>
  <si>
    <t> 09.10.2013 15:15 </t>
  </si>
  <si>
    <t>46636.5</t>
  </si>
  <si>
    <t> 0.1498 </t>
  </si>
  <si>
    <t>IBVS 6093 </t>
  </si>
  <si>
    <t>2456624.966 </t>
  </si>
  <si>
    <t> 28.11.2013 11:11 </t>
  </si>
  <si>
    <t>46791.5</t>
  </si>
  <si>
    <t> 0.148 </t>
  </si>
  <si>
    <t>2456637.0247 </t>
  </si>
  <si>
    <t> 10.12.2013 12:35 </t>
  </si>
  <si>
    <t>46829</t>
  </si>
  <si>
    <t> 0.1511 </t>
  </si>
  <si>
    <t>2456637.0249 </t>
  </si>
  <si>
    <t> 0.1513 </t>
  </si>
  <si>
    <t>s7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</si>
  <si>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</si>
  <si>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</si>
  <si>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</si>
  <si>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</si>
  <si>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Q+S Resid</t>
  </si>
  <si>
    <t>Q resid</t>
  </si>
  <si>
    <t>S resid</t>
  </si>
  <si>
    <t>Fit 1</t>
  </si>
  <si>
    <t>Fit 2</t>
  </si>
  <si>
    <t>Fit 3</t>
  </si>
  <si>
    <t>Fit 4</t>
  </si>
  <si>
    <t>Fit 5</t>
  </si>
  <si>
    <t>w/o early</t>
  </si>
  <si>
    <t>not so good</t>
  </si>
  <si>
    <t>Q+LTE fit</t>
  </si>
  <si>
    <t>BBSAG Bull....6</t>
  </si>
  <si>
    <t>B</t>
  </si>
  <si>
    <t>BBSAG Bull....9</t>
  </si>
  <si>
    <t>BBSAG Bull.</t>
  </si>
  <si>
    <t>BBSAG Bull...14</t>
  </si>
  <si>
    <t>BBSAG Bull...15</t>
  </si>
  <si>
    <t>BBSAG Bull...16</t>
  </si>
  <si>
    <t>BBSAG Bull...17</t>
  </si>
  <si>
    <t>BBSAG Bull...20</t>
  </si>
  <si>
    <t>BBSAG Bull...21</t>
  </si>
  <si>
    <t>BBSAG Bull...22</t>
  </si>
  <si>
    <t>BBSAG Bull...23</t>
  </si>
  <si>
    <t>BBSAG Bull...26</t>
  </si>
  <si>
    <t>BBSAG Bull...27</t>
  </si>
  <si>
    <t>BBSAG Bull...28</t>
  </si>
  <si>
    <t>BBSAG Bull...29</t>
  </si>
  <si>
    <t>BBSAG Bull...31</t>
  </si>
  <si>
    <t>BBSAG Bull...32</t>
  </si>
  <si>
    <t>BBSAG Bull...33</t>
  </si>
  <si>
    <t>BBSAG Bull.1</t>
  </si>
  <si>
    <t>BBSAG Bull.2</t>
  </si>
  <si>
    <t>BBSAG Bull.5</t>
  </si>
  <si>
    <t>BBSAG Bull.6</t>
  </si>
  <si>
    <t>BBSAG Bull.7</t>
  </si>
  <si>
    <t>BBSAG Bull.8</t>
  </si>
  <si>
    <t>BBSAG Bull.11</t>
  </si>
  <si>
    <t>BBSAG Bull.12</t>
  </si>
  <si>
    <t>BBSAG Bull.13</t>
  </si>
  <si>
    <t>BBSAG Bull.14</t>
  </si>
  <si>
    <t>BBSAG Bull.17</t>
  </si>
  <si>
    <t>BBSAG Bull.18</t>
  </si>
  <si>
    <t>BBSAG Bull.19</t>
  </si>
  <si>
    <t>BBSAG Bull.20</t>
  </si>
  <si>
    <t>BBSAG Bull.21</t>
  </si>
  <si>
    <t>BBSAG Bull.23</t>
  </si>
  <si>
    <t>BBSAG Bull.24</t>
  </si>
  <si>
    <t>BBSAG Bull.25</t>
  </si>
  <si>
    <t>AAVSO 1</t>
  </si>
  <si>
    <t>A</t>
  </si>
  <si>
    <t>BBSAG Bull.26</t>
  </si>
  <si>
    <t>BBSAG Bull.27</t>
  </si>
  <si>
    <t>BBSAG Bull.29</t>
  </si>
  <si>
    <t>BBSAG Bull.30</t>
  </si>
  <si>
    <t>BBSAG Bull.31</t>
  </si>
  <si>
    <t>BBSAG Bull.32</t>
  </si>
  <si>
    <t>BBSAG Bull.33</t>
  </si>
  <si>
    <t>BBSAG Bull.35</t>
  </si>
  <si>
    <t>BBSAG Bull.36</t>
  </si>
  <si>
    <t>BBSAG Bull.37</t>
  </si>
  <si>
    <t>BBSAG Bull.39</t>
  </si>
  <si>
    <t>BBSAG Bull.40</t>
  </si>
  <si>
    <t>BBSAG Bull.41</t>
  </si>
  <si>
    <t>BBSAG Bull.42</t>
  </si>
  <si>
    <t>BBSAG Bull.45</t>
  </si>
  <si>
    <t>BAAVSS 59,16</t>
  </si>
  <si>
    <t>K</t>
  </si>
  <si>
    <t>BBSAG 45</t>
  </si>
  <si>
    <t>BBSAG Bull.46</t>
  </si>
  <si>
    <t>BBSAG 46</t>
  </si>
  <si>
    <t>BBSAG Bull.51</t>
  </si>
  <si>
    <t>BBSAG Bull.52</t>
  </si>
  <si>
    <t>BBSAG 52</t>
  </si>
  <si>
    <t>phe</t>
  </si>
  <si>
    <t>BBSAG Bull.53</t>
  </si>
  <si>
    <t>BBSAG Bull.58</t>
  </si>
  <si>
    <t>JAAVSO 11,57</t>
  </si>
  <si>
    <t>BBSAG Bull.59</t>
  </si>
  <si>
    <t>IBVS 2300</t>
  </si>
  <si>
    <t>V</t>
  </si>
  <si>
    <t>AJ 114,2752</t>
  </si>
  <si>
    <t>U</t>
  </si>
  <si>
    <t>BBSAG Bull.76</t>
  </si>
  <si>
    <t>BAAVSS 67,7</t>
  </si>
  <si>
    <t>BBSAG Bull.84</t>
  </si>
  <si>
    <t>IBVS 3935</t>
  </si>
  <si>
    <t>BBSAG Bull.86</t>
  </si>
  <si>
    <t>BBSAG Bull.88</t>
  </si>
  <si>
    <t>BRNO 30</t>
  </si>
  <si>
    <t>A AP 289,871</t>
  </si>
  <si>
    <t>AAVSO 3</t>
  </si>
  <si>
    <t>BBSAG Bull.97</t>
  </si>
  <si>
    <t>BBSAG Bull.100</t>
  </si>
  <si>
    <t>BBSAG Bull.102</t>
  </si>
  <si>
    <t>BBSAG Bull.110</t>
  </si>
  <si>
    <t>BBSAG Bull.113</t>
  </si>
  <si>
    <t>BBSAG Bull.112</t>
  </si>
  <si>
    <t>AAVSO 4</t>
  </si>
  <si>
    <t>IBVS 4383</t>
  </si>
  <si>
    <t>BAV-M 102</t>
  </si>
  <si>
    <t>IBVS 4670</t>
  </si>
  <si>
    <t>AAVSO 5</t>
  </si>
  <si>
    <t>BAV-M 111</t>
  </si>
  <si>
    <t>BBSAG</t>
  </si>
  <si>
    <t>AAVSO</t>
  </si>
  <si>
    <t>Misc</t>
  </si>
  <si>
    <t>AAVSO 1            A</t>
  </si>
  <si>
    <t>Diff^2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</si>
  <si>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</si>
  <si>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</si>
  <si>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</si>
  <si>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</si>
  <si>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</si>
  <si>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</si>
  <si>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</si>
  <si>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</si>
  <si>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</si>
  <si>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</si>
  <si>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</si>
  <si>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</si>
  <si>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</si>
  <si>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</si>
  <si>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</si>
  <si>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</si>
  <si>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</si>
  <si>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</si>
  <si>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</si>
  <si>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</si>
  <si>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</si>
  <si>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</si>
  <si>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</si>
  <si>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</si>
  <si>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</si>
  <si>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</si>
  <si>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IBVS 4948</t>
  </si>
  <si>
    <t>G5+G5</t>
  </si>
  <si>
    <t>EW</t>
  </si>
  <si>
    <t>Nelson</t>
  </si>
  <si>
    <t>IBVS 5371</t>
  </si>
  <si>
    <t>II</t>
  </si>
  <si>
    <t>IBVS 4562</t>
  </si>
  <si>
    <t>IBVS 4606</t>
  </si>
  <si>
    <t>I</t>
  </si>
  <si>
    <t>IBVS 5583</t>
  </si>
  <si>
    <t>IBVS 5296</t>
  </si>
  <si>
    <t>IBVS 0795</t>
  </si>
  <si>
    <t>IBVS 0456</t>
  </si>
  <si>
    <t>IBVS 0530</t>
  </si>
  <si>
    <t>IBVS 0937</t>
  </si>
  <si>
    <t>IBVS 1350</t>
  </si>
  <si>
    <t>IBVS 1449</t>
  </si>
  <si>
    <t>IBVS 1502</t>
  </si>
  <si>
    <t>IBVS 5602</t>
  </si>
  <si>
    <t>IBVS 5649</t>
  </si>
  <si>
    <t>Or &gt;&gt;&gt;&gt;&gt;&gt;</t>
  </si>
  <si>
    <t>Quad</t>
  </si>
  <si>
    <t># of data points:</t>
  </si>
  <si>
    <t>YY Eri / GSC 05315-01362</t>
  </si>
  <si>
    <t>IBVS 5795</t>
  </si>
  <si>
    <t>IBVS 5843</t>
  </si>
  <si>
    <t>Start of linear fit (row #)</t>
  </si>
  <si>
    <t>IBVS 5887</t>
  </si>
  <si>
    <t>OEJV 0074</t>
  </si>
  <si>
    <t>IBVS</t>
  </si>
  <si>
    <t>OEJV</t>
  </si>
  <si>
    <t>Bad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</si>
  <si>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</si>
  <si>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</si>
  <si>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</si>
  <si>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</si>
  <si>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</si>
  <si>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</si>
  <si>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</si>
  <si>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</si>
  <si>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</si>
  <si>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</si>
  <si>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</si>
  <si>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</si>
  <si>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</si>
  <si>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</si>
  <si>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</si>
  <si>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</si>
  <si>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</si>
  <si>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</si>
  <si>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</si>
  <si>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</si>
  <si>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</si>
  <si>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</si>
  <si>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</si>
  <si>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</si>
  <si>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</si>
  <si>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</si>
  <si>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</si>
  <si>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</si>
  <si>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</si>
  <si>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</si>
  <si>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</si>
  <si>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</si>
  <si>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</si>
  <si>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</si>
  <si>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</si>
  <si>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</si>
  <si>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</si>
  <si>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</si>
  <si>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</si>
  <si>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</si>
  <si>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</si>
  <si>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</si>
  <si>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</si>
  <si>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</si>
  <si>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</si>
  <si>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</si>
  <si>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</si>
  <si>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</si>
  <si>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</si>
  <si>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</si>
  <si>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</si>
  <si>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</si>
  <si>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</si>
  <si>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</si>
  <si>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</si>
  <si>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</si>
  <si>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</si>
  <si>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</si>
  <si>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</si>
  <si>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</si>
  <si>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</si>
  <si>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</si>
  <si>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</si>
  <si>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</si>
  <si>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</si>
  <si>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</si>
  <si>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</si>
  <si>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</si>
  <si>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</si>
  <si>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</si>
  <si>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</si>
  <si>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</si>
  <si>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W</t>
  </si>
  <si>
    <t>Z</t>
  </si>
  <si>
    <t>PE</t>
  </si>
  <si>
    <t>1997AJ....114.2753K</t>
  </si>
  <si>
    <t>Jensch (1934)</t>
  </si>
  <si>
    <t>VI</t>
  </si>
  <si>
    <t>Trembolt (1933)</t>
  </si>
  <si>
    <t>PG</t>
  </si>
  <si>
    <t>Prager (1941)</t>
  </si>
  <si>
    <t>Lause (1934)</t>
  </si>
  <si>
    <t>Bodokia (1938)</t>
  </si>
  <si>
    <t>Ciilie (1951)</t>
  </si>
  <si>
    <t>Gillie (1951)</t>
  </si>
  <si>
    <t>Kwee (1958)</t>
  </si>
  <si>
    <t>Purgathofer (1960)</t>
  </si>
  <si>
    <t>Purgathofer (I960)</t>
  </si>
  <si>
    <t>11</t>
  </si>
  <si>
    <t>Pohl &amp; Kizilirmak (1966)</t>
  </si>
  <si>
    <t>Bhattacharyya (1967)</t>
  </si>
  <si>
    <t>Strauss (1976)</t>
  </si>
  <si>
    <t>Eaton (1986)</t>
  </si>
  <si>
    <r>
      <t>Huruhata</t>
    </r>
    <r>
      <rPr>
        <i/>
        <sz val="10"/>
        <color indexed="20"/>
        <rFont val="Arial"/>
        <family val="2"/>
      </rPr>
      <t xml:space="preserve"> ct al</t>
    </r>
    <r>
      <rPr>
        <sz val="10"/>
        <color indexed="20"/>
        <rFont val="Arial"/>
        <family val="2"/>
      </rPr>
      <t xml:space="preserve"> (1953)</t>
    </r>
  </si>
  <si>
    <r>
      <t>Huruhata</t>
    </r>
    <r>
      <rPr>
        <i/>
        <sz val="10"/>
        <color indexed="20"/>
        <rFont val="Arial"/>
        <family val="2"/>
      </rPr>
      <t xml:space="preserve"> ct al.</t>
    </r>
    <r>
      <rPr>
        <sz val="10"/>
        <color indexed="20"/>
        <rFont val="Arial"/>
        <family val="2"/>
      </rPr>
      <t xml:space="preserve"> (1953)</t>
    </r>
  </si>
  <si>
    <t>Residuals</t>
  </si>
  <si>
    <t>from</t>
  </si>
  <si>
    <t>Sine fit</t>
  </si>
  <si>
    <t>to</t>
  </si>
  <si>
    <t>Constant</t>
  </si>
  <si>
    <t>Slope</t>
  </si>
  <si>
    <t>Amplitude</t>
  </si>
  <si>
    <t>Eo</t>
  </si>
  <si>
    <t>Period (cycle)</t>
  </si>
  <si>
    <t>dev^2</t>
  </si>
  <si>
    <t>Sum residuals^2</t>
  </si>
  <si>
    <t>Period of putative third star</t>
  </si>
  <si>
    <t xml:space="preserve">P3 = </t>
  </si>
  <si>
    <t>days</t>
  </si>
  <si>
    <t>years</t>
  </si>
  <si>
    <t>pe</t>
  </si>
  <si>
    <t>IBVS 5960</t>
  </si>
  <si>
    <t>IBVS 5636</t>
  </si>
  <si>
    <t>IBVS 6011</t>
  </si>
  <si>
    <t>JAVSO..36..171</t>
  </si>
  <si>
    <t>JAVSO..39...94</t>
  </si>
  <si>
    <t>JAVSO..40....1</t>
  </si>
  <si>
    <t>JAVSO..37...44</t>
  </si>
  <si>
    <t>JAVSO..38..183</t>
  </si>
  <si>
    <t>JAVSO..39..177</t>
  </si>
  <si>
    <t>IBVS 6042</t>
  </si>
  <si>
    <t>2012JAVSO..40..975</t>
  </si>
  <si>
    <t>2013JAVSO..41..122</t>
  </si>
  <si>
    <t>pg</t>
  </si>
  <si>
    <t>vis</t>
  </si>
  <si>
    <t>CCD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</si>
  <si>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</si>
  <si>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</si>
  <si>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t>residuals</t>
  </si>
  <si>
    <t>Sin fit</t>
  </si>
  <si>
    <t>Cnst</t>
  </si>
  <si>
    <t>Ampl</t>
  </si>
  <si>
    <t>Ang freq</t>
  </si>
  <si>
    <t>Ph. Cnst</t>
  </si>
  <si>
    <t>cycles</t>
  </si>
  <si>
    <r>
      <t>Period, 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</si>
  <si>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t>daye</t>
  </si>
  <si>
    <t>Kim et al 1997AJ….114.2753</t>
  </si>
  <si>
    <t>days/year</t>
  </si>
  <si>
    <t>BAD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</si>
  <si>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</si>
  <si>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</si>
  <si>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</si>
  <si>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</si>
  <si>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</si>
  <si>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</si>
  <si>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</si>
  <si>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</si>
  <si>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</si>
  <si>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</si>
  <si>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</si>
  <si>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</si>
  <si>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</si>
  <si>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</si>
  <si>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</si>
  <si>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</si>
  <si>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 xml:space="preserve">A (ampl) = </t>
  </si>
  <si>
    <t>rad/cycle</t>
  </si>
  <si>
    <t>1-e^2</t>
  </si>
  <si>
    <t>e sin nu_o</t>
  </si>
  <si>
    <t>a12 sin I =</t>
  </si>
  <si>
    <t>km</t>
  </si>
  <si>
    <t>dP/dt =</t>
  </si>
  <si>
    <t xml:space="preserve"> e sin nu</t>
  </si>
  <si>
    <t>e (eccen)</t>
  </si>
  <si>
    <t>HJD</t>
  </si>
  <si>
    <t xml:space="preserve">To = </t>
  </si>
  <si>
    <t>cycle #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</si>
  <si>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</si>
  <si>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</si>
  <si>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</si>
  <si>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</si>
  <si>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</si>
  <si>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my fit</t>
  </si>
  <si>
    <t>Q+S fit</t>
  </si>
  <si>
    <t xml:space="preserve">dP/dt = </t>
  </si>
  <si>
    <t>degrees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</si>
  <si>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</si>
  <si>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</si>
  <si>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wt.diff</t>
    </r>
    <r>
      <rPr>
        <b/>
        <vertAlign val="superscript"/>
        <sz val="10"/>
        <rFont val="Arial"/>
        <family val="2"/>
      </rPr>
      <t>2</t>
    </r>
  </si>
  <si>
    <t>dP/dt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</si>
  <si>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</si>
  <si>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</si>
  <si>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</si>
  <si>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</si>
  <si>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</si>
  <si>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</si>
  <si>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</si>
  <si>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</si>
  <si>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</si>
  <si>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</si>
  <si>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t>f(m) =</t>
  </si>
  <si>
    <t>AU</t>
  </si>
  <si>
    <t>s5</t>
  </si>
  <si>
    <t>s6</t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</si>
  <si>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</si>
  <si>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t>s.m.</t>
  </si>
  <si>
    <t>rms dev'n</t>
  </si>
  <si>
    <t>start row</t>
  </si>
  <si>
    <t>cell</t>
  </si>
  <si>
    <t>end row</t>
  </si>
  <si>
    <r>
      <t>Σ diff</t>
    </r>
    <r>
      <rPr>
        <vertAlign val="superscript"/>
        <sz val="10"/>
        <rFont val="Arial"/>
        <family val="2"/>
      </rPr>
      <t>2</t>
    </r>
  </si>
  <si>
    <t># points</t>
  </si>
  <si>
    <t>IN / OUT</t>
  </si>
  <si>
    <t>GO TO ROW &gt;&gt;&gt;&gt;&gt;&gt;</t>
  </si>
  <si>
    <t>FIXED &gt;&gt;</t>
  </si>
  <si>
    <t>A (ampl)</t>
  </si>
  <si>
    <r>
      <t>P</t>
    </r>
    <r>
      <rPr>
        <vertAlign val="subscript"/>
        <sz val="10"/>
        <rFont val="Arial"/>
        <family val="2"/>
      </rPr>
      <t>3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</si>
  <si>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</t>
    </r>
  </si>
  <si>
    <t>To</t>
  </si>
  <si>
    <t>a13 sin i</t>
  </si>
  <si>
    <t>f (m3)</t>
  </si>
  <si>
    <t>Done &gt;&gt;</t>
  </si>
  <si>
    <t>error &gt;&gt;&gt;&gt;&gt;&gt;&gt;&gt;&gt;</t>
  </si>
  <si>
    <t>% error &gt;&gt;&gt;&gt;</t>
  </si>
  <si>
    <t>2014-12-25</t>
  </si>
  <si>
    <t>JAVSO..40..975</t>
  </si>
  <si>
    <t>JAVSO..41..122</t>
  </si>
  <si>
    <t>IBVS 6093</t>
  </si>
  <si>
    <t>IBVS 6095</t>
  </si>
  <si>
    <t>JAVSO..42..426</t>
  </si>
  <si>
    <t>FINAL</t>
  </si>
  <si>
    <t>2015-02-06</t>
  </si>
  <si>
    <r>
      <t>1-e</t>
    </r>
    <r>
      <rPr>
        <vertAlign val="superscript"/>
        <sz val="10"/>
        <rFont val="Arial"/>
        <family val="2"/>
      </rPr>
      <t>2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</si>
  <si>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</si>
  <si>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Minima from the Lichtenknecker Database of the BAV</t>
  </si>
  <si>
    <t>http://www.bav-astro.de/LkDB/index.php?lang=en&amp;sprache_dial=en</t>
  </si>
  <si>
    <t> -0.003 </t>
  </si>
  <si>
    <t>F </t>
  </si>
  <si>
    <t>C-C Gateway</t>
  </si>
  <si>
    <t>http://var.astro.cz/ocgate/</t>
  </si>
  <si>
    <t>=VLOOKUP(C11,A!C$21:E$935,3,FALSE)</t>
  </si>
  <si>
    <t>p</t>
  </si>
  <si>
    <t>Koch</t>
  </si>
  <si>
    <t>,,D,Lich,AJ 67.462,</t>
  </si>
  <si>
    <t>2425563.281 </t>
  </si>
  <si>
    <t> 12.11.1928 18:44 </t>
  </si>
  <si>
    <t> -0.058 </t>
  </si>
  <si>
    <t>P </t>
  </si>
  <si>
    <t> A.Jensch </t>
  </si>
  <si>
    <t> AN 251.329 </t>
  </si>
  <si>
    <t>2425865.610 </t>
  </si>
  <si>
    <t> 11.09.1929 02:38 </t>
  </si>
  <si>
    <t> -0.094 </t>
  </si>
  <si>
    <t>2425981.376 </t>
  </si>
  <si>
    <t> 04.01.1930 21:01 </t>
  </si>
  <si>
    <t> -0.066 </t>
  </si>
  <si>
    <t>2426219.587 </t>
  </si>
  <si>
    <t> 31.08.1930 02:05 </t>
  </si>
  <si>
    <t> -0.082 </t>
  </si>
  <si>
    <t>2426246.609 </t>
  </si>
  <si>
    <t> 27.09.1930 02:36 </t>
  </si>
  <si>
    <t>2426247.582 </t>
  </si>
  <si>
    <t> 28.09.1930 01:58 </t>
  </si>
  <si>
    <t> -0.057 </t>
  </si>
  <si>
    <t>2426297.549 </t>
  </si>
  <si>
    <t> 17.11.1930 01:10 </t>
  </si>
  <si>
    <t>2426331.483 </t>
  </si>
  <si>
    <t> 20.12.1930 23:35 </t>
  </si>
  <si>
    <t>2426334.351 </t>
  </si>
  <si>
    <t> 23.12.1930 20:25 </t>
  </si>
  <si>
    <t> -0.091 </t>
  </si>
  <si>
    <t>2426351.411 </t>
  </si>
  <si>
    <t> 09.01.1931 21:51 </t>
  </si>
  <si>
    <t> -0.071 </t>
  </si>
  <si>
    <t>2426353.328 </t>
  </si>
  <si>
    <t> 11.01.1931 19:52 </t>
  </si>
  <si>
    <t> -0.083 </t>
  </si>
  <si>
    <t>2426391.272 </t>
  </si>
  <si>
    <t> 18.02.1931 18:31 </t>
  </si>
  <si>
    <t> -0.075 </t>
  </si>
  <si>
    <t>2426636.572 </t>
  </si>
  <si>
    <t> 22.10.1931 01:43 </t>
  </si>
  <si>
    <t>2426734.303 </t>
  </si>
  <si>
    <t> 27.01.1932 19:16 </t>
  </si>
  <si>
    <t> -0.078 </t>
  </si>
  <si>
    <t>2426743.306 </t>
  </si>
  <si>
    <t> 05.02.1932 19:20 </t>
  </si>
  <si>
    <t> -0.077 </t>
  </si>
  <si>
    <t>2426767.278 </t>
  </si>
  <si>
    <t> 29.02.1932 18:40 </t>
  </si>
  <si>
    <t> -0.056 </t>
  </si>
  <si>
    <t>2427063.335 </t>
  </si>
  <si>
    <t> 21.12.1932 20:02 </t>
  </si>
  <si>
    <t> -0.095 </t>
  </si>
  <si>
    <t>2427332.609 </t>
  </si>
  <si>
    <t> 17.09.1933 02:36 </t>
  </si>
  <si>
    <t> -0.073 </t>
  </si>
  <si>
    <t>2427341.610 </t>
  </si>
  <si>
    <t> 26.09.1933 02:38 </t>
  </si>
  <si>
    <t> -0.074 </t>
  </si>
  <si>
    <t>2427342.588 </t>
  </si>
  <si>
    <t> 27.09.1933 02:06 </t>
  </si>
  <si>
    <t> -0.060 </t>
  </si>
  <si>
    <t>2427364.440 </t>
  </si>
  <si>
    <t> 18.10.1933 22:33 </t>
  </si>
  <si>
    <t> -0.070 </t>
  </si>
  <si>
    <t>V </t>
  </si>
  <si>
    <t>2427392.410 </t>
  </si>
  <si>
    <t> 15.11.1933 21:50 </t>
  </si>
  <si>
    <t>2427395.305 </t>
  </si>
  <si>
    <t> 18.11.1933 19:19 </t>
  </si>
  <si>
    <t> -0.068 </t>
  </si>
  <si>
    <t>2427396.593 </t>
  </si>
  <si>
    <t> 20.11.1933 02:13 </t>
  </si>
  <si>
    <t>2427397.556 </t>
  </si>
  <si>
    <t> 21.11.1933 01:20 </t>
  </si>
  <si>
    <t>2427398.520 </t>
  </si>
  <si>
    <t> 22.11.1933 00:28 </t>
  </si>
  <si>
    <t>2427398.676 </t>
  </si>
  <si>
    <t> 22.11.1933 04:13 </t>
  </si>
  <si>
    <t>2427415.390 </t>
  </si>
  <si>
    <t> 08.12.1933 21:21 </t>
  </si>
  <si>
    <t>2427421.346 </t>
  </si>
  <si>
    <t> 14.12.1933 20:18 </t>
  </si>
  <si>
    <t>2427424.566 </t>
  </si>
  <si>
    <t> 18.12.1933 01:35 </t>
  </si>
  <si>
    <t> -0.063 </t>
  </si>
  <si>
    <t>2428535.323 </t>
  </si>
  <si>
    <t> 01.01.1937 19:45 </t>
  </si>
  <si>
    <t> F.Lause </t>
  </si>
  <si>
    <t> AN 263.115 </t>
  </si>
  <si>
    <t>2428538.213 </t>
  </si>
  <si>
    <t> 04.01.1937 17:06 </t>
  </si>
  <si>
    <t> -0.072 </t>
  </si>
  <si>
    <t>2428543.347 </t>
  </si>
  <si>
    <t> 09.01.1937 20:19 </t>
  </si>
  <si>
    <t>2428573.255 </t>
  </si>
  <si>
    <t> 08.02.1937 18:07 </t>
  </si>
  <si>
    <t>2428579.367 </t>
  </si>
  <si>
    <t> 14.02.1937 20:48 </t>
  </si>
  <si>
    <t> -0.069 </t>
  </si>
  <si>
    <t>2433574.6001 </t>
  </si>
  <si>
    <t> 20.10.1950 02:24 </t>
  </si>
  <si>
    <t> -0.0513 </t>
  </si>
  <si>
    <t>E </t>
  </si>
  <si>
    <t>?</t>
  </si>
  <si>
    <t> G.G.Cillie </t>
  </si>
  <si>
    <t> HB 920.43 </t>
  </si>
  <si>
    <t>2433580.5480 </t>
  </si>
  <si>
    <t> 26.10.1950 01:09 </t>
  </si>
  <si>
    <t> -0.0511 </t>
  </si>
  <si>
    <t>2433587.4606 </t>
  </si>
  <si>
    <t> 01.11.1950 23:03 </t>
  </si>
  <si>
    <t> -0.0506 </t>
  </si>
  <si>
    <t>2433599.5163 </t>
  </si>
  <si>
    <t> 14.11.1950 00:23 </t>
  </si>
  <si>
    <t> -0.0509 </t>
  </si>
  <si>
    <t>2433611.5724 </t>
  </si>
  <si>
    <t> 26.11.1950 01:44 </t>
  </si>
  <si>
    <t>2433617.5197 </t>
  </si>
  <si>
    <t> 02.12.1950 00:28 </t>
  </si>
  <si>
    <t> -0.0512 </t>
  </si>
  <si>
    <t>2433619.4487 </t>
  </si>
  <si>
    <t> 03.12.1950 22:46 </t>
  </si>
  <si>
    <t>2433624.4318 </t>
  </si>
  <si>
    <t> 08.12.1950 22:21 </t>
  </si>
  <si>
    <t>2433626.5215 </t>
  </si>
  <si>
    <t> 11.12.1950 00:30 </t>
  </si>
  <si>
    <t>2433630.3800 </t>
  </si>
  <si>
    <t> 14.12.1950 21:07 </t>
  </si>
  <si>
    <t> -0.0507 </t>
  </si>
  <si>
    <t>2433631.3438 </t>
  </si>
  <si>
    <t> 15.12.1950 20:15 </t>
  </si>
  <si>
    <t> -0.0514 </t>
  </si>
  <si>
    <t>2433631.5050 </t>
  </si>
  <si>
    <t> 16.12.1950 00:07 </t>
  </si>
  <si>
    <t>2433632.4692 </t>
  </si>
  <si>
    <t> 16.12.1950 23:15 </t>
  </si>
  <si>
    <t>2433633.4337 </t>
  </si>
  <si>
    <t> 17.12.1950 22:24 </t>
  </si>
  <si>
    <t>2434647.5926 </t>
  </si>
  <si>
    <t> 27.09.1953 02:13 </t>
  </si>
  <si>
    <t> -0.0456 </t>
  </si>
  <si>
    <t> K.K.Kwee </t>
  </si>
  <si>
    <t> BAN 14.134 </t>
  </si>
  <si>
    <t>2436540.8852 </t>
  </si>
  <si>
    <t> 03.12.1958 09:14 </t>
  </si>
  <si>
    <t> -0.0320 </t>
  </si>
  <si>
    <t> A.&amp; I.Purgathofer </t>
  </si>
  <si>
    <t> MWIE 10.220 </t>
  </si>
  <si>
    <t>2436541.8494 </t>
  </si>
  <si>
    <t> 04.12.1958 08:23 </t>
  </si>
  <si>
    <t> -0.0323 </t>
  </si>
  <si>
    <t>2436542.8139 </t>
  </si>
  <si>
    <t> 05.12.1958 07:32 </t>
  </si>
  <si>
    <t>2436543.7784 </t>
  </si>
  <si>
    <t> 06.12.1958 06:40 </t>
  </si>
  <si>
    <t>2438413.281 </t>
  </si>
  <si>
    <t> 18.01.1964 18:44 </t>
  </si>
  <si>
    <t> -0.018 </t>
  </si>
  <si>
    <t> E.Pohl </t>
  </si>
  <si>
    <t> AN 289.192 </t>
  </si>
  <si>
    <t>2439180.367 </t>
  </si>
  <si>
    <t> 23.02.1966 20:48 </t>
  </si>
  <si>
    <t> -0.017 </t>
  </si>
  <si>
    <t> H.Bode </t>
  </si>
  <si>
    <t>2439476.318 </t>
  </si>
  <si>
    <t> 16.12.1966 19:37 </t>
  </si>
  <si>
    <t> -0.002 </t>
  </si>
  <si>
    <t> K.Locher </t>
  </si>
  <si>
    <t> ORI 100 </t>
  </si>
  <si>
    <t>2439486.272 </t>
  </si>
  <si>
    <t> 26.12.1966 18:31 </t>
  </si>
  <si>
    <t> -0.014 </t>
  </si>
  <si>
    <t>2439527.259 </t>
  </si>
  <si>
    <t> 05.02.1967 18:12 </t>
  </si>
  <si>
    <t>2439534.334 </t>
  </si>
  <si>
    <t> 12.02.1967 20:00 </t>
  </si>
  <si>
    <t> -0.015 </t>
  </si>
  <si>
    <t>2439544.308 </t>
  </si>
  <si>
    <t> 22.02.1967 19:23 </t>
  </si>
  <si>
    <t> -0.008 </t>
  </si>
  <si>
    <t>2439852.464 </t>
  </si>
  <si>
    <t> 27.12.1967 23:08 </t>
  </si>
  <si>
    <t> -0.004 </t>
  </si>
  <si>
    <t> ORI 105 </t>
  </si>
  <si>
    <t>2439872.387 </t>
  </si>
  <si>
    <t> 16.01.1968 21:17 </t>
  </si>
  <si>
    <t> -0.013 </t>
  </si>
  <si>
    <t>2440093.600 </t>
  </si>
  <si>
    <t> 25.08.1968 02:24 </t>
  </si>
  <si>
    <t> 0.012 </t>
  </si>
  <si>
    <t> ORI 109 </t>
  </si>
  <si>
    <t>2440119.622 </t>
  </si>
  <si>
    <t> 20.09.1968 02:55 </t>
  </si>
  <si>
    <t> -0.007 </t>
  </si>
  <si>
    <t>2440127.496 </t>
  </si>
  <si>
    <t> 27.09.1968 23:54 </t>
  </si>
  <si>
    <t> -0.010 </t>
  </si>
  <si>
    <t>2440133.444 </t>
  </si>
  <si>
    <t> 03.10.1968 22:39 </t>
  </si>
  <si>
    <t>2440137.619 </t>
  </si>
  <si>
    <t> 08.10.1968 02:51 </t>
  </si>
  <si>
    <t> ORI 110 </t>
  </si>
  <si>
    <t>2440152.419 </t>
  </si>
  <si>
    <t> 22.10.1968 22:03 </t>
  </si>
  <si>
    <t>2440200.638 </t>
  </si>
  <si>
    <t> 10.12.1968 03:18 </t>
  </si>
  <si>
    <t> J.Bortle </t>
  </si>
  <si>
    <t>IBVS 795 </t>
  </si>
  <si>
    <t>2440201.4399 </t>
  </si>
  <si>
    <t> 10.12.1968 22:33 </t>
  </si>
  <si>
    <t> -0.0097 </t>
  </si>
  <si>
    <t> H.Baumbach </t>
  </si>
  <si>
    <t>IBVS 456 </t>
  </si>
  <si>
    <t>2440206.425 </t>
  </si>
  <si>
    <t> 15.12.1968 22:12 </t>
  </si>
  <si>
    <t>2440208.679 </t>
  </si>
  <si>
    <t> 18.12.1968 04:17 </t>
  </si>
  <si>
    <t>2440209.325 </t>
  </si>
  <si>
    <t> 18.12.1968 19:48 </t>
  </si>
  <si>
    <t> -0.001 </t>
  </si>
  <si>
    <t>2440221.218 </t>
  </si>
  <si>
    <t> 30.12.1968 17:13 </t>
  </si>
  <si>
    <t> ORI 111 </t>
  </si>
  <si>
    <t>2440227.325 </t>
  </si>
  <si>
    <t> 05.01.1969 19:48 </t>
  </si>
  <si>
    <t> -0.005 </t>
  </si>
  <si>
    <t>2440228.292 </t>
  </si>
  <si>
    <t> 06.01.1969 19:00 </t>
  </si>
  <si>
    <t> R.Germann </t>
  </si>
  <si>
    <t>2440232.624 </t>
  </si>
  <si>
    <t> 11.01.1969 02:58 </t>
  </si>
  <si>
    <t> -0.011 </t>
  </si>
  <si>
    <t>2440233.586 </t>
  </si>
  <si>
    <t> 12.01.1969 02:03 </t>
  </si>
  <si>
    <t>2440237.613 </t>
  </si>
  <si>
    <t> 16.01.1969 02:42 </t>
  </si>
  <si>
    <t>2440247.259 </t>
  </si>
  <si>
    <t> 25.01.1969 18:12 </t>
  </si>
  <si>
    <t>2440252.399 </t>
  </si>
  <si>
    <t> 30.01.1969 21:34 </t>
  </si>
  <si>
    <t>2440256.253 </t>
  </si>
  <si>
    <t> 03.02.1969 18:04 </t>
  </si>
  <si>
    <t>2440256.398 </t>
  </si>
  <si>
    <t> 03.02.1969 21:33 </t>
  </si>
  <si>
    <t> -0.027 </t>
  </si>
  <si>
    <t> R.Diethelm </t>
  </si>
  <si>
    <t>2440259.306 </t>
  </si>
  <si>
    <t> 06.02.1969 19:20 </t>
  </si>
  <si>
    <t> ORI 112 </t>
  </si>
  <si>
    <t>2440259.310 </t>
  </si>
  <si>
    <t> 06.02.1969 19:26 </t>
  </si>
  <si>
    <t> -0.009 </t>
  </si>
  <si>
    <t>2440264.294 </t>
  </si>
  <si>
    <t> 11.02.1969 19:03 </t>
  </si>
  <si>
    <t>2440282.298 </t>
  </si>
  <si>
    <t> 01.03.1969 19:09 </t>
  </si>
  <si>
    <t>2440463.622 </t>
  </si>
  <si>
    <t> 30.08.1969 02:55 </t>
  </si>
  <si>
    <t> -0.006 </t>
  </si>
  <si>
    <t> ORI 115 </t>
  </si>
  <si>
    <t>2440480.654 </t>
  </si>
  <si>
    <t> 16.09.1969 03:41 </t>
  </si>
  <si>
    <t>2440485.634 </t>
  </si>
  <si>
    <t> 21.09.1969 03:12 </t>
  </si>
  <si>
    <t> -0.016 </t>
  </si>
  <si>
    <t>2440504.613 </t>
  </si>
  <si>
    <t> 10.10.1969 02:42 </t>
  </si>
  <si>
    <t>2440507.503 </t>
  </si>
  <si>
    <t> 13.10.1969 00:04 </t>
  </si>
  <si>
    <t> ORI 116 </t>
  </si>
  <si>
    <t>2440526.637 </t>
  </si>
  <si>
    <t> 01.11.1969 03:17 </t>
  </si>
  <si>
    <t>2440548.498 </t>
  </si>
  <si>
    <t> 22.11.1969 23:57 </t>
  </si>
  <si>
    <t>2440555.409 </t>
  </si>
  <si>
    <t> 29.11.1969 21:48 </t>
  </si>
  <si>
    <t>2440556.691 </t>
  </si>
  <si>
    <t> 01.12.1969 04:35 </t>
  </si>
  <si>
    <t> M.Baldwin </t>
  </si>
  <si>
    <t>2440557.500 </t>
  </si>
  <si>
    <t> 02.12.1969 00:00 </t>
  </si>
  <si>
    <t>2440565.378 </t>
  </si>
  <si>
    <t> 09.12.1969 21:04 </t>
  </si>
  <si>
    <t>2440568.280 </t>
  </si>
  <si>
    <t> 12.12.1969 18:43 </t>
  </si>
  <si>
    <t> 0.006 </t>
  </si>
  <si>
    <t> ORI 117 </t>
  </si>
  <si>
    <t>2440581.453 </t>
  </si>
  <si>
    <t> 25.12.1969 22:52 </t>
  </si>
  <si>
    <t>2440590.295 </t>
  </si>
  <si>
    <t> 03.01.1970 19:04 </t>
  </si>
  <si>
    <t>2440599.288 </t>
  </si>
  <si>
    <t> 12.01.1970 18:54 </t>
  </si>
  <si>
    <t>2440604.434 </t>
  </si>
  <si>
    <t> 17.01.1970 22:24 </t>
  </si>
  <si>
    <t>2440662.287 </t>
  </si>
  <si>
    <t> 16.03.1970 18:53 </t>
  </si>
  <si>
    <t> -0.024 </t>
  </si>
  <si>
    <t> M.Weder </t>
  </si>
  <si>
    <t> ORI 118 </t>
  </si>
  <si>
    <t>2440832.545 </t>
  </si>
  <si>
    <t> 03.09.1970 01:04 </t>
  </si>
  <si>
    <t> 0.002 </t>
  </si>
  <si>
    <t> ORI 121 </t>
  </si>
  <si>
    <t>2440836.555 </t>
  </si>
  <si>
    <t> 07.09.1970 01:19 </t>
  </si>
  <si>
    <t>2440839.609 </t>
  </si>
  <si>
    <t> 10.09.1970 02:36 </t>
  </si>
  <si>
    <t>2440843.630 </t>
  </si>
  <si>
    <t> 14.09.1970 03:07 </t>
  </si>
  <si>
    <t>2440848.615 </t>
  </si>
  <si>
    <t> 19.09.1970 02:45 </t>
  </si>
  <si>
    <t>2440853.591 </t>
  </si>
  <si>
    <t> 24.09.1970 02:11 </t>
  </si>
  <si>
    <t>2440865.492 </t>
  </si>
  <si>
    <t> 05.10.1970 23:48 </t>
  </si>
  <si>
    <t> ORI 122 </t>
  </si>
  <si>
    <t>2440868.5418 </t>
  </si>
  <si>
    <t> 09.10.1970 01:00 </t>
  </si>
  <si>
    <t> -0.0082 </t>
  </si>
  <si>
    <t> S.Bozkurt </t>
  </si>
  <si>
    <t>IBVS 530 </t>
  </si>
  <si>
    <t>2440872.561 </t>
  </si>
  <si>
    <t> 13.10.1970 01:27 </t>
  </si>
  <si>
    <t>2440885.588 </t>
  </si>
  <si>
    <t> 26.10.1970 02:06 </t>
  </si>
  <si>
    <t>2440902.628 </t>
  </si>
  <si>
    <t> 12.11.1970 03:04 </t>
  </si>
  <si>
    <t> -0.000 </t>
  </si>
  <si>
    <t>2440923.359 </t>
  </si>
  <si>
    <t> 02.12.1970 20:36 </t>
  </si>
  <si>
    <t>2440936.378 </t>
  </si>
  <si>
    <t> 15.12.1970 21:04 </t>
  </si>
  <si>
    <t> ORI 123 </t>
  </si>
  <si>
    <t>2440938.313 </t>
  </si>
  <si>
    <t> 17.12.1970 19:30 </t>
  </si>
  <si>
    <t>2440939.283 </t>
  </si>
  <si>
    <t> 18.12.1970 18:47 </t>
  </si>
  <si>
    <t> 0.004 </t>
  </si>
  <si>
    <t>2440939.434 </t>
  </si>
  <si>
    <t> 18.12.1970 22:24 </t>
  </si>
  <si>
    <t>2440948.430 </t>
  </si>
  <si>
    <t> 27.12.1970 22:19 </t>
  </si>
  <si>
    <t>2440957.283 </t>
  </si>
  <si>
    <t> 05.01.1971 18:47 </t>
  </si>
  <si>
    <t> 0.001 </t>
  </si>
  <si>
    <t>2440958.241 </t>
  </si>
  <si>
    <t> 06.01.1971 17:47 </t>
  </si>
  <si>
    <t>2440966.440 </t>
  </si>
  <si>
    <t> 14.01.1971 22:33 </t>
  </si>
  <si>
    <t>2440967.245 </t>
  </si>
  <si>
    <t> 15.01.1971 17:52 </t>
  </si>
  <si>
    <t>2440969.333 </t>
  </si>
  <si>
    <t> 17.01.1971 19:59 </t>
  </si>
  <si>
    <t>2440981.389 </t>
  </si>
  <si>
    <t> 29.01.1971 21:20 </t>
  </si>
  <si>
    <t> AVSJ 5.35 </t>
  </si>
  <si>
    <t>2440983.634 </t>
  </si>
  <si>
    <t> 01.02.1971 03:12 </t>
  </si>
  <si>
    <t> B.Small </t>
  </si>
  <si>
    <t>2440988.311 </t>
  </si>
  <si>
    <t> 05.02.1971 19:27 </t>
  </si>
  <si>
    <t>2440989.266 </t>
  </si>
  <si>
    <t> 06.02.1971 18:23 </t>
  </si>
  <si>
    <t> ORI 124 </t>
  </si>
  <si>
    <t>2440992.328 </t>
  </si>
  <si>
    <t> 09.02.1971 19:52 </t>
  </si>
  <si>
    <t> 0.003 </t>
  </si>
  <si>
    <t>2440993.289 </t>
  </si>
  <si>
    <t> 10.02.1971 18:56 </t>
  </si>
  <si>
    <t>2440993.599 </t>
  </si>
  <si>
    <t> 11.02.1971 02:22 </t>
  </si>
  <si>
    <t> -0.012 </t>
  </si>
  <si>
    <t>2440994.251 </t>
  </si>
  <si>
    <t> 11.02.1971 18:01 </t>
  </si>
  <si>
    <t>2440999.553 </t>
  </si>
  <si>
    <t> 17.02.1971 01:16 </t>
  </si>
  <si>
    <t>2441002.609 </t>
  </si>
  <si>
    <t> 20.02.1971 02:36 </t>
  </si>
  <si>
    <t>2441012.255 </t>
  </si>
  <si>
    <t> 01.03.1971 18:07 </t>
  </si>
  <si>
    <t>2441023.352 </t>
  </si>
  <si>
    <t> 12.03.1971 20:26 </t>
  </si>
  <si>
    <t>2441024.302 </t>
  </si>
  <si>
    <t> 13.03.1971 19:14 </t>
  </si>
  <si>
    <t>2441193.573 </t>
  </si>
  <si>
    <t> 30.08.1971 01:45 </t>
  </si>
  <si>
    <t> ORI 126 </t>
  </si>
  <si>
    <t>2441201.623 </t>
  </si>
  <si>
    <t> 07.09.1971 02:57 </t>
  </si>
  <si>
    <t> 0.005 </t>
  </si>
  <si>
    <t>2441216.653 </t>
  </si>
  <si>
    <t> 22.09.1971 03:40 </t>
  </si>
  <si>
    <t> ORI 127 </t>
  </si>
  <si>
    <t>2441227.655 </t>
  </si>
  <si>
    <t> 03.10.1971 03:43 </t>
  </si>
  <si>
    <t>2441228.624 </t>
  </si>
  <si>
    <t> 04.10.1971 02:58 </t>
  </si>
  <si>
    <t>2441233.600 </t>
  </si>
  <si>
    <t> 09.10.1971 02:24 </t>
  </si>
  <si>
    <t>2441235.696 </t>
  </si>
  <si>
    <t> 11.10.1971 04:42 </t>
  </si>
  <si>
    <t>2441240.678 </t>
  </si>
  <si>
    <t> 16.10.1971 04:16 </t>
  </si>
  <si>
    <t> ORI 129 </t>
  </si>
  <si>
    <t>2441247.590 </t>
  </si>
  <si>
    <t> 23.10.1971 02:09 </t>
  </si>
  <si>
    <t>2441257.708 </t>
  </si>
  <si>
    <t> 02.11.1971 04:59 </t>
  </si>
  <si>
    <t>2441261.575 </t>
  </si>
  <si>
    <t> 06.11.1971 01:48 </t>
  </si>
  <si>
    <t>2441279.579 </t>
  </si>
  <si>
    <t> 24.11.1971 01:53 </t>
  </si>
  <si>
    <t>2441301.280 </t>
  </si>
  <si>
    <t> 15.12.1971 18:43 </t>
  </si>
  <si>
    <t> BBS 1 </t>
  </si>
  <si>
    <t>2441302.401 </t>
  </si>
  <si>
    <t> 16.12.1971 21:37 </t>
  </si>
  <si>
    <t>2441302.551 </t>
  </si>
  <si>
    <t> 17.12.1971 01:13 </t>
  </si>
  <si>
    <t>2441308.346 </t>
  </si>
  <si>
    <t> 22.12.1971 20:18 </t>
  </si>
  <si>
    <t>2441308.666 </t>
  </si>
  <si>
    <t> 23.12.1971 03:59 </t>
  </si>
  <si>
    <t> I.Lenss </t>
  </si>
  <si>
    <t>2441317.673 </t>
  </si>
  <si>
    <t> 01.01.1972 04:09 </t>
  </si>
  <si>
    <t>2441319.284 </t>
  </si>
  <si>
    <t> 02.01.1972 18:48 </t>
  </si>
  <si>
    <t>2441320.568 </t>
  </si>
  <si>
    <t> 04.01.1972 01:37 </t>
  </si>
  <si>
    <t>2441324.263 </t>
  </si>
  <si>
    <t> 07.01.1972 18:18 </t>
  </si>
  <si>
    <t>2441324.582 </t>
  </si>
  <si>
    <t> 08.01.1972 01:58 </t>
  </si>
  <si>
    <t>2441324.741 </t>
  </si>
  <si>
    <t> 08.01.1972 05:47 </t>
  </si>
  <si>
    <t>2441326.353 </t>
  </si>
  <si>
    <t> 09.01.1972 20:28 </t>
  </si>
  <si>
    <t>2441328.289 </t>
  </si>
  <si>
    <t> 11.01.1972 18:56 </t>
  </si>
  <si>
    <t>2441334.234 </t>
  </si>
  <si>
    <t> 17.01.1972 17:36 </t>
  </si>
  <si>
    <t>2441335.352 </t>
  </si>
  <si>
    <t> 18.01.1972 20:26 </t>
  </si>
  <si>
    <t>2441347.583 </t>
  </si>
  <si>
    <t> 31.01.1972 01:59 </t>
  </si>
  <si>
    <t> 0.007 </t>
  </si>
  <si>
    <t>2441348.372 </t>
  </si>
  <si>
    <t> 31.01.1972 20:55 </t>
  </si>
  <si>
    <t>2441350.306 </t>
  </si>
  <si>
    <t> 02.02.1972 19:20 </t>
  </si>
  <si>
    <t>2441352.236 </t>
  </si>
  <si>
    <t> 04.02.1972 17:39 </t>
  </si>
  <si>
    <t>2441352.560 </t>
  </si>
  <si>
    <t> 05.02.1972 01:26 </t>
  </si>
  <si>
    <t>2441363.321 </t>
  </si>
  <si>
    <t> 15.02.1972 19:42 </t>
  </si>
  <si>
    <t> BBS 2 </t>
  </si>
  <si>
    <t>2441363.325 </t>
  </si>
  <si>
    <t> 15.02.1972 19:48 </t>
  </si>
  <si>
    <t> W.Jost </t>
  </si>
  <si>
    <t>2441363.328 </t>
  </si>
  <si>
    <t> 15.02.1972 19:52 </t>
  </si>
  <si>
    <t>2441363.330 </t>
  </si>
  <si>
    <t> 15.02.1972 19:55 </t>
  </si>
  <si>
    <t> P.Bachofner </t>
  </si>
  <si>
    <t>2441367.354 </t>
  </si>
  <si>
    <t> 19.02.1972 20:29 </t>
  </si>
  <si>
    <t>2441369.284 </t>
  </si>
  <si>
    <t> 21.02.1972 18:48 </t>
  </si>
  <si>
    <t>2441370.558 </t>
  </si>
  <si>
    <t> 23.02.1972 01:23 </t>
  </si>
  <si>
    <t>2441372.336 </t>
  </si>
  <si>
    <t> 24.02.1972 20:03 </t>
  </si>
  <si>
    <t>2441383.576 </t>
  </si>
  <si>
    <t> 07.03.1972 01:49 </t>
  </si>
  <si>
    <t>2441388.559 </t>
  </si>
  <si>
    <t> 12.03.1972 01:24 </t>
  </si>
  <si>
    <t>2441395.310 </t>
  </si>
  <si>
    <t> 18.03.1972 19:26 </t>
  </si>
  <si>
    <t>2441396.282 </t>
  </si>
  <si>
    <t> 19.03.1972 18:46 </t>
  </si>
  <si>
    <t>2441396.592 </t>
  </si>
  <si>
    <t> 20.03.1972 02:12 </t>
  </si>
  <si>
    <t>2441536.603 </t>
  </si>
  <si>
    <t> 07.08.1972 02:28 </t>
  </si>
  <si>
    <t> BBS 5 </t>
  </si>
  <si>
    <t>2441550.593 </t>
  </si>
  <si>
    <t> 21.08.1972 02:13 </t>
  </si>
  <si>
    <t>2441554.611 </t>
  </si>
  <si>
    <t> 25.08.1972 02:39 </t>
  </si>
  <si>
    <t>2441565.546 </t>
  </si>
  <si>
    <t> 05.09.1972 01:06 </t>
  </si>
  <si>
    <t>2441569.559 </t>
  </si>
  <si>
    <t> 09.09.1972 01:24 </t>
  </si>
  <si>
    <t>2441571.662 </t>
  </si>
  <si>
    <t> 11.09.1972 03:53 </t>
  </si>
  <si>
    <t>2441572.624 </t>
  </si>
  <si>
    <t> 12.09.1972 02:58 </t>
  </si>
  <si>
    <t>2441580.492 </t>
  </si>
  <si>
    <t> 19.09.1972 23:48 </t>
  </si>
  <si>
    <t>2441581.626 </t>
  </si>
  <si>
    <t> 21.09.1972 03:01 </t>
  </si>
  <si>
    <t>2441589.651 </t>
  </si>
  <si>
    <t> 29.09.1972 03:37 </t>
  </si>
  <si>
    <t>2441591.586 </t>
  </si>
  <si>
    <t> 01.10.1972 02:03 </t>
  </si>
  <si>
    <t>2441616.494 </t>
  </si>
  <si>
    <t> 25.10.1972 23:51 </t>
  </si>
  <si>
    <t> BBS 6 </t>
  </si>
  <si>
    <t>2441620.516 </t>
  </si>
  <si>
    <t> 30.10.1972 00:23 </t>
  </si>
  <si>
    <t>2441623.416 </t>
  </si>
  <si>
    <t> 01.11.1972 21:59 </t>
  </si>
  <si>
    <t>2441627.423 </t>
  </si>
  <si>
    <t> 05.11.1972 22:09 </t>
  </si>
  <si>
    <t>2441631.455 </t>
  </si>
  <si>
    <t> 09.11.1972 22:55 </t>
  </si>
  <si>
    <t>2441648.334 </t>
  </si>
  <si>
    <t> 26.11.1972 20:00 </t>
  </si>
  <si>
    <t>2441657.332 </t>
  </si>
  <si>
    <t> 05.12.1972 19:58 </t>
  </si>
  <si>
    <t> BBS 7 </t>
  </si>
  <si>
    <t>2441657.335 </t>
  </si>
  <si>
    <t> 05.12.1972 20:02 </t>
  </si>
  <si>
    <t>2441675.332 </t>
  </si>
  <si>
    <t> 23.12.1972 19:58 </t>
  </si>
  <si>
    <t>2441677.266 </t>
  </si>
  <si>
    <t> 25.12.1972 18:23 </t>
  </si>
  <si>
    <t>2441680.3167 </t>
  </si>
  <si>
    <t> 28.12.1972 19:36 </t>
  </si>
  <si>
    <t> -0.0060 </t>
  </si>
  <si>
    <t> J.Ebersberger </t>
  </si>
  <si>
    <t>IBVS 937 </t>
  </si>
  <si>
    <t>2441680.322 </t>
  </si>
  <si>
    <t> 28.12.1972 19:43 </t>
  </si>
  <si>
    <t>2441681.286 </t>
  </si>
  <si>
    <t> 29.12.1972 18:51 </t>
  </si>
  <si>
    <t>2441681.440 </t>
  </si>
  <si>
    <t> 29.12.1972 22:33 </t>
  </si>
  <si>
    <t>2441682.414 </t>
  </si>
  <si>
    <t> 30.12.1972 21:56 </t>
  </si>
  <si>
    <t>2441683.378 </t>
  </si>
  <si>
    <t> 31.12.1972 21:04 </t>
  </si>
  <si>
    <t>2441687.544 </t>
  </si>
  <si>
    <t> 05.01.1973 01:03 </t>
  </si>
  <si>
    <t> AVSJ 5.87 </t>
  </si>
  <si>
    <t>2441688.356 </t>
  </si>
  <si>
    <t> 05.01.1973 20:32 </t>
  </si>
  <si>
    <t>2441689.653 </t>
  </si>
  <si>
    <t> 07.01.1973 03:40 </t>
  </si>
  <si>
    <t>2441690.604 </t>
  </si>
  <si>
    <t> 08.01.1973 02:29 </t>
  </si>
  <si>
    <t>2441694.305 </t>
  </si>
  <si>
    <t> 11.01.1973 19:19 </t>
  </si>
  <si>
    <t>2441696.551 </t>
  </si>
  <si>
    <t> 14.01.1973 01:13 </t>
  </si>
  <si>
    <t>2441702.663 </t>
  </si>
  <si>
    <t> 20.01.1973 03:54 </t>
  </si>
  <si>
    <t>2441703.628 </t>
  </si>
  <si>
    <t> 21.01.1973 03:04 </t>
  </si>
  <si>
    <t>2441705.394 </t>
  </si>
  <si>
    <t> 22.01.1973 21:27 </t>
  </si>
  <si>
    <t>2441717.616 </t>
  </si>
  <si>
    <t> 04.02.1973 02:47 </t>
  </si>
  <si>
    <t>2441718.578 </t>
  </si>
  <si>
    <t> 05.02.1973 01:52 </t>
  </si>
  <si>
    <t>2441719.541 </t>
  </si>
  <si>
    <t> 06.02.1973 00:59 </t>
  </si>
  <si>
    <t>2441721.306 </t>
  </si>
  <si>
    <t> 07.02.1973 19:20 </t>
  </si>
  <si>
    <t> BBS 8 </t>
  </si>
  <si>
    <t>2441721.634 </t>
  </si>
  <si>
    <t> 08.02.1973 03:12 </t>
  </si>
  <si>
    <t>2441730.626 </t>
  </si>
  <si>
    <t> 17.02.1973 03:01 </t>
  </si>
  <si>
    <t>2441735.613 </t>
  </si>
  <si>
    <t> 22.02.1973 02:42 </t>
  </si>
  <si>
    <t>2441743.320 </t>
  </si>
  <si>
    <t> 01.03.1973 19:40 </t>
  </si>
  <si>
    <t>2441744.617 </t>
  </si>
  <si>
    <t> 03.03.1973 02:48 </t>
  </si>
  <si>
    <t>2441745.578 </t>
  </si>
  <si>
    <t> 04.03.1973 01:52 </t>
  </si>
  <si>
    <t>2441746.544 </t>
  </si>
  <si>
    <t> 05.03.1973 01:03 </t>
  </si>
  <si>
    <t>2441753.293 </t>
  </si>
  <si>
    <t> 11.03.1973 19:01 </t>
  </si>
  <si>
    <t>2441753.296 </t>
  </si>
  <si>
    <t> 11.03.1973 19:06 </t>
  </si>
  <si>
    <t>2441754.582 </t>
  </si>
  <si>
    <t> 13.03.1973 01:58 </t>
  </si>
  <si>
    <t>2441759.568 </t>
  </si>
  <si>
    <t> 18.03.1973 01:37 </t>
  </si>
  <si>
    <t>2441760.534 </t>
  </si>
  <si>
    <t> 19.03.1973 00:48 </t>
  </si>
  <si>
    <t>2441903.598 </t>
  </si>
  <si>
    <t> 09.08.1973 02:21 </t>
  </si>
  <si>
    <t> BBS 11 </t>
  </si>
  <si>
    <t>2441904.572 </t>
  </si>
  <si>
    <t> 10.08.1973 01:43 </t>
  </si>
  <si>
    <t>2441911.629 </t>
  </si>
  <si>
    <t> 17.08.1973 03:05 </t>
  </si>
  <si>
    <t>2441926.596 </t>
  </si>
  <si>
    <t> 01.09.1973 02:18 </t>
  </si>
  <si>
    <t> 0.009 </t>
  </si>
  <si>
    <t> A.Jucker </t>
  </si>
  <si>
    <t>2441927.582 </t>
  </si>
  <si>
    <t> 02.09.1973 01:58 </t>
  </si>
  <si>
    <t> 0.030 </t>
  </si>
  <si>
    <t> V.Kobelt </t>
  </si>
  <si>
    <t>2441927.585 </t>
  </si>
  <si>
    <t> 02.09.1973 02:02 </t>
  </si>
  <si>
    <t> 0.033 </t>
  </si>
  <si>
    <t> R.Aeberli </t>
  </si>
  <si>
    <t>2441928.5116 </t>
  </si>
  <si>
    <t> 03.09.1973 00:16 </t>
  </si>
  <si>
    <t> -0.0046 </t>
  </si>
  <si>
    <t> C.Ibanoglu </t>
  </si>
  <si>
    <t>2441932.531 </t>
  </si>
  <si>
    <t> 07.09.1973 00:44 </t>
  </si>
  <si>
    <t>2441934.611 </t>
  </si>
  <si>
    <t> 09.09.1973 02:39 </t>
  </si>
  <si>
    <t>2441938.643 </t>
  </si>
  <si>
    <t> 13.09.1973 03:25 </t>
  </si>
  <si>
    <t>2441954.549 </t>
  </si>
  <si>
    <t> 29.09.1973 01:10 </t>
  </si>
  <si>
    <t>2441965.647 </t>
  </si>
  <si>
    <t> 10.10.1973 03:31 </t>
  </si>
  <si>
    <t> BBS 12 </t>
  </si>
  <si>
    <t>2441989.440 </t>
  </si>
  <si>
    <t> 02.11.1973 22:33 </t>
  </si>
  <si>
    <t>2442026.410 </t>
  </si>
  <si>
    <t> 09.12.1973 21:50 </t>
  </si>
  <si>
    <t> BBS 13 </t>
  </si>
  <si>
    <t>2442032.0335 </t>
  </si>
  <si>
    <t> 15.12.1973 12:48 </t>
  </si>
  <si>
    <t>VSB 060</t>
  </si>
  <si>
    <t>Add cycle</t>
  </si>
  <si>
    <t>JD today</t>
  </si>
  <si>
    <t>Old Cycle</t>
  </si>
  <si>
    <t>New Cycle</t>
  </si>
  <si>
    <t>Linear Ephemeris =</t>
  </si>
  <si>
    <t>Quad. Ephemeris =</t>
  </si>
  <si>
    <t>Bad?</t>
  </si>
  <si>
    <t> -0.0038 </t>
  </si>
  <si>
    <t> F.M.Strauss </t>
  </si>
  <si>
    <t> PASP 88.533 </t>
  </si>
  <si>
    <t>2442035.413 </t>
  </si>
  <si>
    <t> 18.12.1973 21:54 </t>
  </si>
  <si>
    <t> 0.000 </t>
  </si>
  <si>
    <t>2442043.456 </t>
  </si>
  <si>
    <t> 26.12.1973 22:56 </t>
  </si>
  <si>
    <t>2442044.574 </t>
  </si>
  <si>
    <t> 28.12.1973 01:46 </t>
  </si>
  <si>
    <t>2442045.696 </t>
  </si>
  <si>
    <t> 29.12.1973 04:42 </t>
  </si>
  <si>
    <t>2442046.338 </t>
  </si>
  <si>
    <t> 29.12.1973 20:06 </t>
  </si>
  <si>
    <t>2442047.300 </t>
  </si>
  <si>
    <t> 30.12.1973 19:12 </t>
  </si>
  <si>
    <t>2442047.622 </t>
  </si>
  <si>
    <t> 31.12.1973 02:55 </t>
  </si>
  <si>
    <t> T.Cragg </t>
  </si>
  <si>
    <t> AVSJ 6.29 </t>
  </si>
  <si>
    <t>2442049.556 </t>
  </si>
  <si>
    <t> 02.01.1974 01:20 </t>
  </si>
  <si>
    <t>2442050.365 </t>
  </si>
  <si>
    <t> 02.01.1974 20:45 </t>
  </si>
  <si>
    <t>2442067.563 </t>
  </si>
  <si>
    <t> 20.01.1974 01:30 </t>
  </si>
  <si>
    <t>2442074.303 </t>
  </si>
  <si>
    <t> 26.01.1974 19:16 </t>
  </si>
  <si>
    <t>2442081.545 </t>
  </si>
  <si>
    <t> 03.02.1974 01:04 </t>
  </si>
  <si>
    <t>2442089.253 </t>
  </si>
  <si>
    <t> 10.02.1974 18:04 </t>
  </si>
  <si>
    <t> BBS 14 </t>
  </si>
  <si>
    <t>2442090.380 </t>
  </si>
  <si>
    <t> 11.02.1974 21:07 </t>
  </si>
  <si>
    <t>2442090.546 </t>
  </si>
  <si>
    <t> 12.02.1974 01:06 </t>
  </si>
  <si>
    <t>2442094.569 </t>
  </si>
  <si>
    <t> 16.02.1974 01:39 </t>
  </si>
  <si>
    <t>2442096.333 </t>
  </si>
  <si>
    <t> 17.02.1974 19:59 </t>
  </si>
  <si>
    <t>2442099.547 </t>
  </si>
  <si>
    <t> 21.02.1974 01:07 </t>
  </si>
  <si>
    <t>2442100.353 </t>
  </si>
  <si>
    <t> 21.02.1974 20:28 </t>
  </si>
  <si>
    <t>2442106.289 </t>
  </si>
  <si>
    <t> 27.02.1974 18:56 </t>
  </si>
  <si>
    <t>2442301.612 </t>
  </si>
  <si>
    <t> 11.09.1974 02:41 </t>
  </si>
  <si>
    <t> BBS 17 </t>
  </si>
  <si>
    <t>2442305.640 </t>
  </si>
  <si>
    <t> 15.09.1974 03:21 </t>
  </si>
  <si>
    <t> 0.011 </t>
  </si>
  <si>
    <t>2442306.594 </t>
  </si>
  <si>
    <t> 16.09.1974 02:15 </t>
  </si>
  <si>
    <t>2442363.492 </t>
  </si>
  <si>
    <t> 11.11.1974 23:48 </t>
  </si>
  <si>
    <t> BBS 18 </t>
  </si>
  <si>
    <t>2442376.834 </t>
  </si>
  <si>
    <t> 25.11.1974 08:00 </t>
  </si>
  <si>
    <t> G.Samolyk </t>
  </si>
  <si>
    <t>2442376.835 </t>
  </si>
  <si>
    <t> 25.11.1974 08:02 </t>
  </si>
  <si>
    <t> G.Wedemayer </t>
  </si>
  <si>
    <t>2442385.355 </t>
  </si>
  <si>
    <t> 03.12.1974 20:31 </t>
  </si>
  <si>
    <t> BBS 19 </t>
  </si>
  <si>
    <t>2442387.622 </t>
  </si>
  <si>
    <t> 06.12.1974 02:55 </t>
  </si>
  <si>
    <t> R.Sweetsir </t>
  </si>
  <si>
    <t>2442389.372 </t>
  </si>
  <si>
    <t> 07.12.1974 20:55 </t>
  </si>
  <si>
    <t>2442389.540 </t>
  </si>
  <si>
    <t> 08.12.1974 00:57 </t>
  </si>
  <si>
    <t>2442396.288 </t>
  </si>
  <si>
    <t> 14.12.1974 18:54 </t>
  </si>
  <si>
    <t>2442399.644 </t>
  </si>
  <si>
    <t> 18.12.1974 03:27 </t>
  </si>
  <si>
    <t> -0.022 </t>
  </si>
  <si>
    <t> R.Harvin </t>
  </si>
  <si>
    <t> AVSJ 7.35 </t>
  </si>
  <si>
    <t>2442403.358 </t>
  </si>
  <si>
    <t> 21.12.1974 20:35 </t>
  </si>
  <si>
    <t>2442404.335 </t>
  </si>
  <si>
    <t> 22.12.1974 20:02 </t>
  </si>
  <si>
    <t>2442405.290 </t>
  </si>
  <si>
    <t> 23.12.1974 18:57 </t>
  </si>
  <si>
    <t>2442414.288 </t>
  </si>
  <si>
    <t> 01.01.1975 18:54 </t>
  </si>
  <si>
    <t> BBS 20 </t>
  </si>
  <si>
    <t>2442414.604 </t>
  </si>
  <si>
    <t> 02.01.1975 02:29 </t>
  </si>
  <si>
    <t> D.de Voe </t>
  </si>
  <si>
    <t>2442414.606 </t>
  </si>
  <si>
    <t> 02.01.1975 02:32 </t>
  </si>
  <si>
    <t> J.Searles </t>
  </si>
  <si>
    <t>2442414.612 </t>
  </si>
  <si>
    <t> 02.01.1975 02:41 </t>
  </si>
  <si>
    <t>2442415.254 </t>
  </si>
  <si>
    <t> 02.01.1975 18:05 </t>
  </si>
  <si>
    <t>2442416.393 </t>
  </si>
  <si>
    <t> 03.01.1975 21:25 </t>
  </si>
  <si>
    <t>2442422.333 </t>
  </si>
  <si>
    <t> 09.01.1975 19:59 </t>
  </si>
  <si>
    <t>2442422.633 </t>
  </si>
  <si>
    <t> 10.01.1975 03:11 </t>
  </si>
  <si>
    <t> -0.020 </t>
  </si>
  <si>
    <t>2442423.291 </t>
  </si>
  <si>
    <t> 10.01.1975 18:59 </t>
  </si>
  <si>
    <t>2442424.247 </t>
  </si>
  <si>
    <t> 11.01.1975 17:55 </t>
  </si>
  <si>
    <t>2442424.263 </t>
  </si>
  <si>
    <t> 11.01.1975 18:18 </t>
  </si>
  <si>
    <t> H.Peter </t>
  </si>
  <si>
    <t>2442424.583 </t>
  </si>
  <si>
    <t> 12.01.1975 01:59 </t>
  </si>
  <si>
    <t>2442426.333 </t>
  </si>
  <si>
    <t> 13.01.1975 19:59 </t>
  </si>
  <si>
    <t>2442427.305 </t>
  </si>
  <si>
    <t> 14.01.1975 19:19 </t>
  </si>
  <si>
    <t>2442427.636 </t>
  </si>
  <si>
    <t> 15.01.1975 03:15 </t>
  </si>
  <si>
    <t> K.Simmons </t>
  </si>
  <si>
    <t>2442429.560 </t>
  </si>
  <si>
    <t> 17.01.1975 01:26 </t>
  </si>
  <si>
    <t>2442429.565 </t>
  </si>
  <si>
    <t> 17.01.1975 01:33 </t>
  </si>
  <si>
    <t>2442433.265 </t>
  </si>
  <si>
    <t> 20.01.1975 18:21 </t>
  </si>
  <si>
    <t>2442433.578 </t>
  </si>
  <si>
    <t> 21.01.1975 01:52 </t>
  </si>
  <si>
    <t>2442435.342 </t>
  </si>
  <si>
    <t> 22.01.1975 20:12 </t>
  </si>
  <si>
    <t>2442439.364 </t>
  </si>
  <si>
    <t> 26.01.1975 20:44 </t>
  </si>
  <si>
    <t>2442445.643 </t>
  </si>
  <si>
    <t> 02.02.1975 03:25 </t>
  </si>
  <si>
    <t>2442448.369 </t>
  </si>
  <si>
    <t> 04.02.1975 20:51 </t>
  </si>
  <si>
    <t> BBS 21 </t>
  </si>
  <si>
    <t>2442450.290 </t>
  </si>
  <si>
    <t> 06.02.1975 18:57 </t>
  </si>
  <si>
    <t>2442450.304 </t>
  </si>
  <si>
    <t> 06.02.1975 19:17 </t>
  </si>
  <si>
    <t>2442451.269 </t>
  </si>
  <si>
    <t> 07.02.1975 18:27 </t>
  </si>
  <si>
    <t>2442451.418 </t>
  </si>
  <si>
    <t> 07.02.1975 22:01 </t>
  </si>
  <si>
    <t>2442451.579 </t>
  </si>
  <si>
    <t> 08.02.1975 01:53 </t>
  </si>
  <si>
    <t>2442455.610 </t>
  </si>
  <si>
    <t> 12.02.1975 02:38 </t>
  </si>
  <si>
    <t>2442456.567 </t>
  </si>
  <si>
    <t> 13.02.1975 01:36 </t>
  </si>
  <si>
    <t>2442458.338 </t>
  </si>
  <si>
    <t> 14.02.1975 20:06 </t>
  </si>
  <si>
    <t>2442464.598 </t>
  </si>
  <si>
    <t> 21.02.1975 02:21 </t>
  </si>
  <si>
    <t>2442464.606 </t>
  </si>
  <si>
    <t> 21.02.1975 02:32 </t>
  </si>
  <si>
    <t>2442465.574 </t>
  </si>
  <si>
    <t> 22.02.1975 01:46 </t>
  </si>
  <si>
    <t>2442467.335 </t>
  </si>
  <si>
    <t> 23.02.1975 20:02 </t>
  </si>
  <si>
    <t>2442469.268 </t>
  </si>
  <si>
    <t> 25.02.1975 18:25 </t>
  </si>
  <si>
    <t>2442469.584 </t>
  </si>
  <si>
    <t> 26.02.1975 02:00 </t>
  </si>
  <si>
    <t>2442469.590 </t>
  </si>
  <si>
    <t> 26.02.1975 02:09 </t>
  </si>
  <si>
    <t>2442473.601 </t>
  </si>
  <si>
    <t> 02.03.1975 02:25 </t>
  </si>
  <si>
    <t>2442473.610 </t>
  </si>
  <si>
    <t> 02.03.1975 02:38 </t>
  </si>
  <si>
    <t>2442474.565 </t>
  </si>
  <si>
    <t> 03.03.1975 01:33 </t>
  </si>
  <si>
    <t>2442477.304 </t>
  </si>
  <si>
    <t> 05.03.1975 19:17 </t>
  </si>
  <si>
    <t>2442478.588 </t>
  </si>
  <si>
    <t> 07.03.1975 02:06 </t>
  </si>
  <si>
    <t>2442486.616 </t>
  </si>
  <si>
    <t> 15.03.1975 02:47 </t>
  </si>
  <si>
    <t>2442645.604 </t>
  </si>
  <si>
    <t> 21.08.1975 02:29 </t>
  </si>
  <si>
    <t> BBS 23 </t>
  </si>
  <si>
    <t>2442673.500 </t>
  </si>
  <si>
    <t> 18.09.1975 00:00 </t>
  </si>
  <si>
    <t> 0.082 </t>
  </si>
  <si>
    <t> BBS 24 </t>
  </si>
  <si>
    <t>2442721.793 </t>
  </si>
  <si>
    <t> 05.11.1975 07:01 </t>
  </si>
  <si>
    <t>2442753.306 </t>
  </si>
  <si>
    <t> 06.12.1975 19:20 </t>
  </si>
  <si>
    <t> BBS 25 </t>
  </si>
  <si>
    <t>2442760.708 </t>
  </si>
  <si>
    <t> 14.12.1975 04:59 </t>
  </si>
  <si>
    <t> C.Stephan </t>
  </si>
  <si>
    <t> AOEB 1 </t>
  </si>
  <si>
    <t>2442775.323 </t>
  </si>
  <si>
    <t> 28.12.1975 19:45 </t>
  </si>
  <si>
    <t>2442780.323 </t>
  </si>
  <si>
    <t> 02.01.1976 19:45 </t>
  </si>
  <si>
    <t> 0.008 </t>
  </si>
  <si>
    <t> BBS 26 </t>
  </si>
  <si>
    <t>2442782.410 </t>
  </si>
  <si>
    <t> 04.01.1976 21:50 </t>
  </si>
  <si>
    <t>2442785.296 </t>
  </si>
  <si>
    <t> 07.01.1976 19:06 </t>
  </si>
  <si>
    <t>2442785.300 </t>
  </si>
  <si>
    <t> 07.01.1976 19:12 </t>
  </si>
  <si>
    <t>2442796.237 </t>
  </si>
  <si>
    <t> 18.01.1976 17:41 </t>
  </si>
  <si>
    <t>2442802.340 </t>
  </si>
  <si>
    <t> 24.01.1976 20:09 </t>
  </si>
  <si>
    <t>2442809.248 </t>
  </si>
  <si>
    <t> 31.01.1976 17:57 </t>
  </si>
  <si>
    <t>2442809.567 </t>
  </si>
  <si>
    <t> 01.02.1976 01:36 </t>
  </si>
  <si>
    <t>2442812.300 </t>
  </si>
  <si>
    <t> 03.02.1976 19:12 </t>
  </si>
  <si>
    <t>2442829.329 </t>
  </si>
  <si>
    <t> 20.02.1976 19:53 </t>
  </si>
  <si>
    <t>2442829.344 </t>
  </si>
  <si>
    <t> 20.02.1976 20:15 </t>
  </si>
  <si>
    <t>2442830.300 </t>
  </si>
  <si>
    <t> 21.02.1976 19:12 </t>
  </si>
  <si>
    <t>2442832.556 </t>
  </si>
  <si>
    <t> 24.02.1976 01:20 </t>
  </si>
  <si>
    <t>2442832.563 </t>
  </si>
  <si>
    <t> 24.02.1976 01:30 </t>
  </si>
  <si>
    <t>2442835.293 </t>
  </si>
  <si>
    <t> 26.02.1976 19:01 </t>
  </si>
  <si>
    <t>2442835.294 </t>
  </si>
  <si>
    <t> 26.02.1976 19:03 </t>
  </si>
  <si>
    <t>2442838.332 </t>
  </si>
  <si>
    <t> 29.02.1976 19:58 </t>
  </si>
  <si>
    <t>2442839.294 </t>
  </si>
  <si>
    <t> 01.03.1976 19:03 </t>
  </si>
  <si>
    <t> BBS 27 </t>
  </si>
  <si>
    <t>2442840.265 </t>
  </si>
  <si>
    <t> 02.03.1976 18:21 </t>
  </si>
  <si>
    <t>2442844.601 </t>
  </si>
  <si>
    <t> 07.03.1976 02:25 </t>
  </si>
  <si>
    <t>2442848.302 </t>
  </si>
  <si>
    <t> 10.03.1976 19:14 </t>
  </si>
  <si>
    <t>2443012.593 </t>
  </si>
  <si>
    <t> 22.08.1976 02:13 </t>
  </si>
  <si>
    <t> BBS 29 </t>
  </si>
  <si>
    <t>2443029.633 </t>
  </si>
  <si>
    <t> 08.09.1976 03:11 </t>
  </si>
  <si>
    <t> BBS 30 </t>
  </si>
  <si>
    <t>2443050.851 </t>
  </si>
  <si>
    <t> 29.09.1976 08:25 </t>
  </si>
  <si>
    <t>2443067.576 </t>
  </si>
  <si>
    <t> 16.10.1976 01:49 </t>
  </si>
  <si>
    <t>2443069.808 </t>
  </si>
  <si>
    <t> 18.10.1976 07:23 </t>
  </si>
  <si>
    <t>2443083.811 </t>
  </si>
  <si>
    <t> 01.11.1976 07:27 </t>
  </si>
  <si>
    <t>2443098.746 </t>
  </si>
  <si>
    <t> 16.11.1976 05:54 </t>
  </si>
  <si>
    <t>2443133.315 </t>
  </si>
  <si>
    <t> 20.12.1976 19:33 </t>
  </si>
  <si>
    <t> BBS 31 </t>
  </si>
  <si>
    <t>2443134.274 </t>
  </si>
  <si>
    <t> 21.12.1976 18:34 </t>
  </si>
  <si>
    <t>2443134.615 </t>
  </si>
  <si>
    <t> 22.12.1976 02:45 </t>
  </si>
  <si>
    <t> 0.014 </t>
  </si>
  <si>
    <t> C.Hesseltine </t>
  </si>
  <si>
    <t>2443144.730 </t>
  </si>
  <si>
    <t> 01.01.1977 05:31 </t>
  </si>
  <si>
    <t>2443157.260 </t>
  </si>
  <si>
    <t> 13.01.1977 18:14 </t>
  </si>
  <si>
    <t> BBS 32 </t>
  </si>
  <si>
    <t>2443188.291 </t>
  </si>
  <si>
    <t> 13.02.1977 18:59 </t>
  </si>
  <si>
    <t>2443203.561 </t>
  </si>
  <si>
    <t> 01.03.1977 01:27 </t>
  </si>
  <si>
    <t>2443210.305 </t>
  </si>
  <si>
    <t> 07.03.1977 19:19 </t>
  </si>
  <si>
    <t> BBS 33 </t>
  </si>
  <si>
    <t>2443391.642 </t>
  </si>
  <si>
    <t> 05.09.1977 03:24 </t>
  </si>
  <si>
    <t> BBS 35 </t>
  </si>
  <si>
    <t>2443396.605 </t>
  </si>
  <si>
    <t> 10.09.1977 02:31 </t>
  </si>
  <si>
    <t>2443398.5500 </t>
  </si>
  <si>
    <t> 12.09.1977 01:12 </t>
  </si>
  <si>
    <t> 0.0018 </t>
  </si>
  <si>
    <t> Tümer </t>
  </si>
  <si>
    <t>IBVS 1449 </t>
  </si>
  <si>
    <t>2443403.531 </t>
  </si>
  <si>
    <t> 17.09.1977 00:44 </t>
  </si>
  <si>
    <t>2443436.809 </t>
  </si>
  <si>
    <t> 20.10.1977 07:24 </t>
  </si>
  <si>
    <t>2443461.726 </t>
  </si>
  <si>
    <t> 14.11.1977 05:25 </t>
  </si>
  <si>
    <t>2443461.727 </t>
  </si>
  <si>
    <t> 14.11.1977 05:26 </t>
  </si>
  <si>
    <t> C.P.Stephan </t>
  </si>
  <si>
    <t>IBVS 1502 </t>
  </si>
  <si>
    <t>2443492.262 </t>
  </si>
  <si>
    <t> 14.12.1977 18:17 </t>
  </si>
  <si>
    <t> BBS 36 </t>
  </si>
  <si>
    <t>2443495.312 </t>
  </si>
  <si>
    <t> 17.12.1977 19:29 </t>
  </si>
  <si>
    <t>2443504.329 </t>
  </si>
  <si>
    <t> 26.12.1977 19:53 </t>
  </si>
  <si>
    <t>2443510.429 </t>
  </si>
  <si>
    <t> 01.01.1978 22:17 </t>
  </si>
  <si>
    <t>2443519.595 </t>
  </si>
  <si>
    <t> 11.01.1978 02:16 </t>
  </si>
  <si>
    <t>2443520.555 </t>
  </si>
  <si>
    <t> 12.01.1978 01:19 </t>
  </si>
  <si>
    <t>2443536.303 </t>
  </si>
  <si>
    <t> 27.01.1978 19:16 </t>
  </si>
  <si>
    <t>2443555.270 </t>
  </si>
  <si>
    <t> 15.02.1978 18:28 </t>
  </si>
  <si>
    <t>2443556.557 </t>
  </si>
  <si>
    <t> 17.02.1978 01:22 </t>
  </si>
  <si>
    <t>2443568.287 </t>
  </si>
  <si>
    <t> 28.02.1978 18:53 </t>
  </si>
  <si>
    <t>2443577.295 </t>
  </si>
  <si>
    <t> 09.03.1978 19:04 </t>
  </si>
  <si>
    <t> BBS 37 </t>
  </si>
  <si>
    <t>2443577.300 </t>
  </si>
  <si>
    <t> 09.03.1978 19:12 </t>
  </si>
  <si>
    <t>2443762.653 </t>
  </si>
  <si>
    <t> 11.09.1978 03:40 </t>
  </si>
  <si>
    <t> 0.013 </t>
  </si>
  <si>
    <t> BBS 39 </t>
  </si>
  <si>
    <t>2443776.633 </t>
  </si>
  <si>
    <t> 25.09.1978 03:11 </t>
  </si>
  <si>
    <t> BBS 40 </t>
  </si>
  <si>
    <t>2443795.600 </t>
  </si>
  <si>
    <t> 14.10.1978 02:24 </t>
  </si>
  <si>
    <t>2443821.481 </t>
  </si>
  <si>
    <t> 08.11.1978 23:32 </t>
  </si>
  <si>
    <t>2443831.446 </t>
  </si>
  <si>
    <t> 18.11.1978 22:42 </t>
  </si>
  <si>
    <t>2443832.410 </t>
  </si>
  <si>
    <t> 19.11.1978 21:50 </t>
  </si>
  <si>
    <t>2443837.396 </t>
  </si>
  <si>
    <t> 24.11.1978 21:30 </t>
  </si>
  <si>
    <t>2443856.686 </t>
  </si>
  <si>
    <t> 14.12.1978 04:27 </t>
  </si>
  <si>
    <t>2443879.668 </t>
  </si>
  <si>
    <t> 06.01.1979 04:01 </t>
  </si>
  <si>
    <t>2443889.316 </t>
  </si>
  <si>
    <t> 15.01.1979 19:35 </t>
  </si>
  <si>
    <t> BBS 41 </t>
  </si>
  <si>
    <t>2443899.288 </t>
  </si>
  <si>
    <t>JAVSO 49, 108</t>
  </si>
  <si>
    <t>JAVSO 49, 251</t>
  </si>
  <si>
    <t>my time zone &gt;&gt;&gt;&gt;&gt;&gt;&gt;</t>
  </si>
  <si>
    <t>My time zone &gt;&gt;&gt;&gt;&gt;&gt;</t>
  </si>
  <si>
    <t>JAVSO, 48, 87</t>
  </si>
  <si>
    <t>JAVSO, 48, 250</t>
  </si>
  <si>
    <t>JAVSO, 48, 256</t>
  </si>
  <si>
    <t>JAVSO, 49, 108</t>
  </si>
  <si>
    <t>JAVSO, 49, 251</t>
  </si>
  <si>
    <t>VSB, 91</t>
  </si>
  <si>
    <t>JAVSO, 50, 133</t>
  </si>
  <si>
    <t>JAAVSO 51, 2023</t>
  </si>
  <si>
    <t>JAAVSO 51, 134</t>
  </si>
  <si>
    <t>VSB, 108</t>
  </si>
  <si>
    <t>TESS/PNC/RAA</t>
  </si>
  <si>
    <t>TESS</t>
  </si>
  <si>
    <t>VSS SEB Gp</t>
  </si>
  <si>
    <t>JAAVSO, 51, 250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</si>
  <si>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>(arg per) =</t>
    </r>
  </si>
  <si>
    <t xml:space="preserve">Mag </t>
  </si>
  <si>
    <t>Next ToM-P</t>
  </si>
  <si>
    <t>Next ToM-S</t>
  </si>
  <si>
    <t>8.10-8.80</t>
  </si>
  <si>
    <t>EW/KW</t>
  </si>
  <si>
    <t>JAAVSO52#1</t>
  </si>
  <si>
    <t>VSX?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</si>
</sst>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E+00"/>
    <numFmt numFmtId="166" formatCode="0.0%"/>
    <numFmt numFmtId="167" formatCode="0.0000"/>
    <numFmt numFmtId="168" formatCode="0.000"/>
    <numFmt numFmtId="169" formatCode="0.000E+00"/>
    <numFmt numFmtId="170" formatCode="0.00000"/>
  </numFmts>
  <fonts count="65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name val="Arial Unicode MS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sz val="10"/>
      <color indexed="12"/>
      <name val="Arial"/>
      <family val="2"/>
    </font>
    <font>
      <strike/>
      <sz val="10"/>
      <name val="Arial"/>
      <family val="2"/>
    </font>
    <font>
      <sz val="10"/>
      <color indexed="12"/>
      <name val="Arial"/>
      <family val="2"/>
    </font>
    <font>
      <vertAlign val="subscript"/>
      <sz val="10"/>
      <name val="Arial"/>
      <family val="2"/>
    </font>
    <font>
      <b/>
      <sz val="10"/>
      <color indexed="16"/>
      <name val="Arial"/>
      <family val="2"/>
    </font>
    <font>
      <u/>
      <sz val="10"/>
      <color indexed="12"/>
      <name val="Arial"/>
      <family val="2"/>
    </font>
    <font>
      <b/>
      <sz val="10"/>
      <color indexed="17"/>
      <name val="Arial"/>
      <family val="2"/>
    </font>
    <font>
      <sz val="10"/>
      <color indexed="13"/>
      <name val="Arial"/>
      <family val="2"/>
    </font>
    <font>
      <vertAlign val="superscript"/>
      <sz val="10"/>
      <name val="Arial"/>
      <family val="2"/>
    </font>
    <font>
      <b/>
      <sz val="10"/>
      <color indexed="13"/>
      <name val="Arial"/>
      <family val="2"/>
    </font>
    <font>
      <strike/>
      <sz val="10"/>
      <color indexed="12"/>
      <name val="Arial"/>
      <family val="2"/>
    </font>
    <font>
      <sz val="10"/>
      <color indexed="14"/>
      <name val="Arial"/>
      <family val="2"/>
    </font>
    <font>
      <vertAlign val="subscript"/>
      <sz val="10"/>
      <color indexed="20"/>
      <name val="Arial"/>
      <family val="2"/>
    </font>
    <font>
      <b/>
      <sz val="12"/>
      <color indexed="8"/>
      <name val="Arial"/>
      <family val="2"/>
    </font>
    <font>
      <i/>
      <sz val="10"/>
      <color indexed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b/>
      <sz val="10"/>
      <color indexed="30"/>
      <name val="Arial"/>
      <family val="2"/>
    </font>
    <font>
      <b/>
      <sz val="10"/>
      <color rgb="FF0070C0"/>
      <name val="Arial"/>
      <family val="2"/>
    </font>
    <font>
      <sz val="10"/>
      <color rgb="FF00B050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sz val="10"/>
      <color rgb="FF7030A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41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10"/>
        <bgColor indexed="8"/>
      </patternFill>
    </fill>
    <fill>
      <patternFill patternType="solid">
        <fgColor indexed="10"/>
        <bgColor indexed="25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43"/>
        <bgColor indexed="24"/>
      </patternFill>
    </fill>
    <fill>
      <patternFill patternType="solid">
        <fgColor indexed="42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8">
    <xf numFmtId="0" fontId="0" fillId="0" borderId="0">
      <alignment vertical="top"/>
    </xf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7" fillId="20" borderId="1" applyNumberFormat="0" applyAlignment="0" applyProtection="0"/>
    <xf numFmtId="0" fontId="48" fillId="21" borderId="2" applyNumberFormat="0" applyAlignment="0" applyProtection="0"/>
    <xf numFmtId="3" fontId="58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2" fontId="58" fillId="0" borderId="0" applyFont="0" applyFill="0" applyBorder="0" applyAlignment="0" applyProtection="0"/>
    <xf numFmtId="0" fontId="50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52" fillId="7" borderId="1" applyNumberFormat="0" applyAlignment="0" applyProtection="0"/>
    <xf numFmtId="0" fontId="53" fillId="0" borderId="4" applyNumberFormat="0" applyFill="0" applyAlignment="0" applyProtection="0"/>
    <xf numFmtId="0" fontId="54" fillId="22" borderId="0" applyNumberFormat="0" applyBorder="0" applyAlignment="0" applyProtection="0"/>
    <xf numFmtId="0" fontId="6" fillId="0" borderId="0"/>
    <xf numFmtId="0" fontId="12" fillId="23" borderId="5" applyNumberFormat="0" applyFont="0" applyAlignment="0" applyProtection="0"/>
    <xf numFmtId="0" fontId="55" fillId="20" borderId="6" applyNumberFormat="0" applyAlignment="0" applyProtection="0"/>
    <xf numFmtId="0" fontId="56" fillId="0" borderId="0" applyNumberFormat="0" applyFill="0" applyBorder="0" applyAlignment="0" applyProtection="0"/>
    <xf numFmtId="0" fontId="58" fillId="0" borderId="7" applyNumberFormat="0" applyFont="0" applyFill="0" applyAlignment="0" applyProtection="0"/>
    <xf numFmtId="0" fontId="57" fillId="0" borderId="0" applyNumberFormat="0" applyFill="0" applyBorder="0" applyAlignment="0" applyProtection="0"/>
  </cellStyleXfs>
  <cellXfs count="371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8" fillId="0" borderId="0" xfId="0" applyFont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5" fillId="0" borderId="0" xfId="0" applyFont="1" applyAlignment="1"/>
    <xf numFmtId="0" fontId="0" fillId="0" borderId="0" xfId="0" applyAlignment="1">
      <alignment horizont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/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/>
    </xf>
    <xf numFmtId="0" fontId="14" fillId="0" borderId="0" xfId="0" applyFont="1" applyAlignment="1"/>
    <xf numFmtId="0" fontId="13" fillId="0" borderId="0" xfId="0" applyFont="1" applyAlignment="1">
      <alignment wrapText="1"/>
    </xf>
    <xf numFmtId="0" fontId="0" fillId="0" borderId="0" xfId="0" applyAlignment="1">
      <alignment horizontal="left" wrapText="1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/>
    <xf numFmtId="0" fontId="15" fillId="0" borderId="0" xfId="0" applyFont="1" applyAlignment="1"/>
    <xf numFmtId="0" fontId="0" fillId="0" borderId="14" xfId="0" applyBorder="1" applyAlignment="1"/>
    <xf numFmtId="0" fontId="0" fillId="0" borderId="15" xfId="0" applyBorder="1" applyAlignment="1"/>
    <xf numFmtId="0" fontId="16" fillId="0" borderId="0" xfId="0" applyFont="1" applyAlignment="1"/>
    <xf numFmtId="0" fontId="0" fillId="0" borderId="0" xfId="0" applyAlignment="1">
      <alignment horizontal="left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11" fillId="24" borderId="0" xfId="0" applyFont="1" applyFill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>
      <alignment vertical="top"/>
    </xf>
    <xf numFmtId="0" fontId="5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0" fontId="19" fillId="0" borderId="0" xfId="0" applyFont="1" applyAlignment="1"/>
    <xf numFmtId="0" fontId="7" fillId="0" borderId="16" xfId="0" applyFont="1" applyBorder="1" applyAlignment="1"/>
    <xf numFmtId="0" fontId="7" fillId="0" borderId="17" xfId="0" applyFont="1" applyBorder="1" applyAlignment="1"/>
    <xf numFmtId="0" fontId="20" fillId="0" borderId="0" xfId="0" applyFont="1">
      <alignment vertical="top"/>
    </xf>
    <xf numFmtId="0" fontId="0" fillId="0" borderId="0" xfId="0">
      <alignment vertical="top"/>
    </xf>
    <xf numFmtId="0" fontId="7" fillId="0" borderId="0" xfId="0" applyFont="1">
      <alignment vertical="top"/>
    </xf>
    <xf numFmtId="0" fontId="22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8" xfId="0" applyFont="1" applyBorder="1">
      <alignment vertical="top"/>
    </xf>
    <xf numFmtId="0" fontId="23" fillId="0" borderId="19" xfId="0" applyFont="1" applyBorder="1">
      <alignment vertical="top"/>
    </xf>
    <xf numFmtId="0" fontId="11" fillId="0" borderId="11" xfId="0" applyFont="1" applyBorder="1">
      <alignment vertical="top"/>
    </xf>
    <xf numFmtId="165" fontId="11" fillId="0" borderId="11" xfId="0" applyNumberFormat="1" applyFont="1" applyBorder="1" applyAlignment="1">
      <alignment horizontal="center"/>
    </xf>
    <xf numFmtId="166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0" xfId="0" applyFont="1" applyBorder="1">
      <alignment vertical="top"/>
    </xf>
    <xf numFmtId="0" fontId="23" fillId="0" borderId="21" xfId="0" applyFont="1" applyBorder="1">
      <alignment vertical="top"/>
    </xf>
    <xf numFmtId="0" fontId="11" fillId="0" borderId="12" xfId="0" applyFont="1" applyBorder="1">
      <alignment vertical="top"/>
    </xf>
    <xf numFmtId="165" fontId="11" fillId="0" borderId="12" xfId="0" applyNumberFormat="1" applyFont="1" applyBorder="1" applyAlignment="1">
      <alignment horizontal="center"/>
    </xf>
    <xf numFmtId="0" fontId="7" fillId="0" borderId="22" xfId="0" applyFont="1" applyBorder="1">
      <alignment vertical="top"/>
    </xf>
    <xf numFmtId="0" fontId="23" fillId="0" borderId="23" xfId="0" applyFont="1" applyBorder="1">
      <alignment vertical="top"/>
    </xf>
    <xf numFmtId="0" fontId="11" fillId="0" borderId="13" xfId="0" applyFont="1" applyBorder="1">
      <alignment vertical="top"/>
    </xf>
    <xf numFmtId="165" fontId="11" fillId="0" borderId="13" xfId="0" applyNumberFormat="1" applyFont="1" applyBorder="1" applyAlignment="1">
      <alignment horizontal="center"/>
    </xf>
    <xf numFmtId="0" fontId="22" fillId="0" borderId="10" xfId="0" applyFont="1" applyBorder="1">
      <alignment vertical="top"/>
    </xf>
    <xf numFmtId="0" fontId="0" fillId="0" borderId="10" xfId="0" applyBorder="1">
      <alignment vertical="top"/>
    </xf>
    <xf numFmtId="0" fontId="23" fillId="0" borderId="0" xfId="0" applyFont="1">
      <alignment vertical="top"/>
    </xf>
    <xf numFmtId="165" fontId="11" fillId="0" borderId="0" xfId="0" applyNumberFormat="1" applyFont="1" applyAlignment="1">
      <alignment horizontal="center"/>
    </xf>
    <xf numFmtId="10" fontId="12" fillId="0" borderId="0" xfId="0" applyNumberFormat="1" applyFont="1">
      <alignment vertical="top"/>
    </xf>
    <xf numFmtId="0" fontId="24" fillId="0" borderId="0" xfId="0" applyFont="1">
      <alignment vertical="top"/>
    </xf>
    <xf numFmtId="166" fontId="24" fillId="0" borderId="0" xfId="0" applyNumberFormat="1" applyFont="1">
      <alignment vertical="top"/>
    </xf>
    <xf numFmtId="10" fontId="24" fillId="0" borderId="0" xfId="0" applyNumberFormat="1" applyFont="1">
      <alignment vertical="top"/>
    </xf>
    <xf numFmtId="0" fontId="11" fillId="0" borderId="0" xfId="0" applyFont="1">
      <alignment vertical="top"/>
    </xf>
    <xf numFmtId="0" fontId="25" fillId="0" borderId="0" xfId="0" applyFont="1" applyProtection="1">
      <alignment vertical="top"/>
      <protection locked="0"/>
    </xf>
    <xf numFmtId="0" fontId="25" fillId="0" borderId="0" xfId="0" applyFont="1" applyAlignment="1">
      <alignment horizontal="center"/>
    </xf>
    <xf numFmtId="0" fontId="26" fillId="0" borderId="0" xfId="0" applyFont="1">
      <alignment vertical="top"/>
    </xf>
    <xf numFmtId="0" fontId="27" fillId="0" borderId="0" xfId="0" applyFont="1" applyAlignment="1">
      <alignment horizontal="center"/>
    </xf>
    <xf numFmtId="0" fontId="12" fillId="0" borderId="0" xfId="0" applyFont="1">
      <alignment vertical="top"/>
    </xf>
    <xf numFmtId="0" fontId="15" fillId="0" borderId="10" xfId="0" applyFont="1" applyBorder="1" applyAlignment="1">
      <alignment horizontal="center"/>
    </xf>
    <xf numFmtId="0" fontId="25" fillId="25" borderId="5" xfId="0" applyFont="1" applyFill="1" applyBorder="1">
      <alignment vertical="top"/>
    </xf>
    <xf numFmtId="0" fontId="11" fillId="0" borderId="24" xfId="0" applyFont="1" applyBorder="1">
      <alignment vertical="top"/>
    </xf>
    <xf numFmtId="0" fontId="7" fillId="0" borderId="5" xfId="0" applyFont="1" applyBorder="1">
      <alignment vertical="top"/>
    </xf>
    <xf numFmtId="0" fontId="11" fillId="0" borderId="0" xfId="0" applyFont="1" applyAlignment="1">
      <alignment horizontal="left"/>
    </xf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 vertical="top"/>
    </xf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center" vertical="top"/>
    </xf>
    <xf numFmtId="11" fontId="0" fillId="0" borderId="0" xfId="0" applyNumberFormat="1" applyAlignment="1"/>
    <xf numFmtId="0" fontId="29" fillId="0" borderId="0" xfId="0" applyFont="1">
      <alignment vertical="top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30" fillId="0" borderId="14" xfId="0" applyFont="1" applyBorder="1" applyAlignment="1"/>
    <xf numFmtId="0" fontId="30" fillId="0" borderId="15" xfId="0" applyFont="1" applyBorder="1" applyAlignment="1"/>
    <xf numFmtId="0" fontId="18" fillId="0" borderId="0" xfId="0" applyFont="1">
      <alignment vertical="top"/>
    </xf>
    <xf numFmtId="0" fontId="18" fillId="0" borderId="0" xfId="0" applyFont="1" applyAlignment="1">
      <alignment horizont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3" fillId="0" borderId="0" xfId="0" applyFont="1">
      <alignment vertical="top"/>
    </xf>
    <xf numFmtId="0" fontId="13" fillId="0" borderId="0" xfId="0" applyFont="1" applyAlignment="1">
      <alignment horizontal="center"/>
    </xf>
    <xf numFmtId="0" fontId="13" fillId="0" borderId="10" xfId="0" applyFont="1" applyBorder="1" applyAlignment="1"/>
    <xf numFmtId="0" fontId="0" fillId="0" borderId="10" xfId="0" applyBorder="1" applyAlignment="1">
      <alignment horizontal="left"/>
    </xf>
    <xf numFmtId="0" fontId="0" fillId="0" borderId="10" xfId="0" applyBorder="1" applyAlignment="1"/>
    <xf numFmtId="0" fontId="33" fillId="0" borderId="0" xfId="0" applyFont="1" applyAlignment="1"/>
    <xf numFmtId="0" fontId="7" fillId="0" borderId="14" xfId="0" applyFont="1" applyBorder="1" applyAlignment="1"/>
    <xf numFmtId="0" fontId="0" fillId="0" borderId="25" xfId="0" applyBorder="1" applyAlignment="1"/>
    <xf numFmtId="0" fontId="7" fillId="0" borderId="25" xfId="0" applyFont="1" applyBorder="1" applyAlignment="1">
      <alignment horizontal="center"/>
    </xf>
    <xf numFmtId="0" fontId="7" fillId="0" borderId="25" xfId="0" applyFont="1" applyBorder="1" applyAlignment="1">
      <alignment horizontal="left"/>
    </xf>
    <xf numFmtId="0" fontId="25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/>
    </xf>
    <xf numFmtId="0" fontId="0" fillId="0" borderId="18" xfId="0" applyBorder="1" applyAlignment="1"/>
    <xf numFmtId="0" fontId="11" fillId="0" borderId="26" xfId="0" applyFont="1" applyBorder="1" applyAlignment="1"/>
    <xf numFmtId="0" fontId="0" fillId="0" borderId="26" xfId="0" applyBorder="1" applyAlignment="1">
      <alignment horizontal="right"/>
    </xf>
    <xf numFmtId="0" fontId="0" fillId="0" borderId="19" xfId="0" applyBorder="1" applyAlignment="1"/>
    <xf numFmtId="0" fontId="0" fillId="26" borderId="18" xfId="0" applyFill="1" applyBorder="1" applyAlignment="1"/>
    <xf numFmtId="0" fontId="29" fillId="0" borderId="11" xfId="0" applyFont="1" applyBorder="1" applyAlignment="1"/>
    <xf numFmtId="0" fontId="0" fillId="0" borderId="21" xfId="0" applyBorder="1" applyAlignment="1"/>
    <xf numFmtId="0" fontId="0" fillId="26" borderId="20" xfId="0" applyFill="1" applyBorder="1" applyAlignment="1"/>
    <xf numFmtId="0" fontId="29" fillId="0" borderId="12" xfId="0" applyFont="1" applyBorder="1" applyAlignment="1"/>
    <xf numFmtId="0" fontId="0" fillId="27" borderId="20" xfId="0" applyFill="1" applyBorder="1" applyAlignment="1"/>
    <xf numFmtId="0" fontId="12" fillId="27" borderId="20" xfId="0" applyFont="1" applyFill="1" applyBorder="1" applyAlignment="1"/>
    <xf numFmtId="0" fontId="0" fillId="26" borderId="22" xfId="0" applyFill="1" applyBorder="1" applyAlignment="1"/>
    <xf numFmtId="0" fontId="29" fillId="0" borderId="13" xfId="0" applyFont="1" applyBorder="1" applyAlignment="1"/>
    <xf numFmtId="0" fontId="0" fillId="0" borderId="20" xfId="0" applyBorder="1" applyAlignment="1"/>
    <xf numFmtId="0" fontId="16" fillId="0" borderId="20" xfId="0" applyFont="1" applyBorder="1" applyAlignment="1"/>
    <xf numFmtId="0" fontId="0" fillId="0" borderId="20" xfId="0" applyBorder="1" applyAlignment="1">
      <alignment horizontal="left"/>
    </xf>
    <xf numFmtId="0" fontId="12" fillId="0" borderId="22" xfId="0" applyFont="1" applyBorder="1" applyAlignment="1"/>
    <xf numFmtId="0" fontId="0" fillId="0" borderId="23" xfId="0" applyBorder="1" applyAlignment="1"/>
    <xf numFmtId="0" fontId="23" fillId="0" borderId="0" xfId="0" applyFont="1" applyAlignment="1">
      <alignment horizontal="center"/>
    </xf>
    <xf numFmtId="0" fontId="12" fillId="0" borderId="0" xfId="0" applyFont="1" applyAlignment="1"/>
    <xf numFmtId="14" fontId="12" fillId="0" borderId="0" xfId="0" applyNumberFormat="1" applyFont="1" applyAlignment="1"/>
    <xf numFmtId="0" fontId="12" fillId="0" borderId="0" xfId="0" applyFont="1" applyAlignment="1">
      <alignment horizontal="center"/>
    </xf>
    <xf numFmtId="0" fontId="12" fillId="26" borderId="21" xfId="0" applyFont="1" applyFill="1" applyBorder="1" applyAlignment="1"/>
    <xf numFmtId="0" fontId="12" fillId="26" borderId="19" xfId="0" applyFont="1" applyFill="1" applyBorder="1" applyAlignment="1"/>
    <xf numFmtId="0" fontId="12" fillId="28" borderId="21" xfId="0" applyFont="1" applyFill="1" applyBorder="1" applyAlignment="1"/>
    <xf numFmtId="0" fontId="12" fillId="26" borderId="23" xfId="0" applyFont="1" applyFill="1" applyBorder="1" applyAlignment="1"/>
    <xf numFmtId="0" fontId="33" fillId="28" borderId="10" xfId="0" applyFont="1" applyFill="1" applyBorder="1" applyAlignment="1"/>
    <xf numFmtId="0" fontId="36" fillId="0" borderId="0" xfId="0" applyFont="1" applyAlignment="1">
      <alignment horizontal="left"/>
    </xf>
    <xf numFmtId="0" fontId="0" fillId="26" borderId="0" xfId="0" applyFill="1" applyAlignment="1"/>
    <xf numFmtId="0" fontId="25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8" fillId="0" borderId="0" xfId="0" applyFont="1">
      <alignment vertical="top"/>
    </xf>
    <xf numFmtId="0" fontId="25" fillId="25" borderId="24" xfId="0" applyFont="1" applyFill="1" applyBorder="1">
      <alignment vertical="top"/>
    </xf>
    <xf numFmtId="2" fontId="11" fillId="0" borderId="21" xfId="0" applyNumberFormat="1" applyFont="1" applyBorder="1" applyAlignment="1">
      <alignment horizontal="left"/>
    </xf>
    <xf numFmtId="0" fontId="36" fillId="0" borderId="0" xfId="0" applyFont="1" applyAlignment="1"/>
    <xf numFmtId="0" fontId="38" fillId="29" borderId="0" xfId="0" applyFont="1" applyFill="1">
      <alignment vertical="top"/>
    </xf>
    <xf numFmtId="0" fontId="39" fillId="0" borderId="11" xfId="0" applyFont="1" applyBorder="1" applyAlignment="1"/>
    <xf numFmtId="0" fontId="39" fillId="0" borderId="12" xfId="0" applyFont="1" applyBorder="1" applyAlignment="1"/>
    <xf numFmtId="0" fontId="39" fillId="0" borderId="13" xfId="0" applyFont="1" applyBorder="1" applyAlignment="1"/>
    <xf numFmtId="0" fontId="11" fillId="27" borderId="0" xfId="0" applyFont="1" applyFill="1" applyAlignment="1">
      <alignment horizontal="center"/>
    </xf>
    <xf numFmtId="0" fontId="11" fillId="0" borderId="21" xfId="0" applyFont="1" applyBorder="1" applyAlignment="1"/>
    <xf numFmtId="0" fontId="29" fillId="0" borderId="0" xfId="0" applyFont="1" applyAlignment="1"/>
    <xf numFmtId="0" fontId="40" fillId="0" borderId="0" xfId="0" applyFont="1" applyAlignment="1"/>
    <xf numFmtId="0" fontId="40" fillId="0" borderId="0" xfId="0" applyFont="1">
      <alignment vertical="top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15" fillId="0" borderId="14" xfId="0" applyFont="1" applyBorder="1" applyAlignment="1">
      <alignment horizontal="left"/>
    </xf>
    <xf numFmtId="0" fontId="15" fillId="0" borderId="25" xfId="0" applyFont="1" applyBorder="1" applyAlignment="1"/>
    <xf numFmtId="0" fontId="15" fillId="0" borderId="15" xfId="0" applyFont="1" applyBorder="1" applyAlignment="1"/>
    <xf numFmtId="0" fontId="12" fillId="30" borderId="14" xfId="0" applyFont="1" applyFill="1" applyBorder="1" applyAlignment="1">
      <alignment horizontal="left" vertical="center"/>
    </xf>
    <xf numFmtId="0" fontId="0" fillId="30" borderId="25" xfId="0" applyFill="1" applyBorder="1" applyAlignment="1"/>
    <xf numFmtId="0" fontId="0" fillId="30" borderId="15" xfId="0" applyFill="1" applyBorder="1" applyAlignment="1"/>
    <xf numFmtId="0" fontId="16" fillId="26" borderId="14" xfId="0" applyFont="1" applyFill="1" applyBorder="1" applyAlignment="1">
      <alignment horizontal="left"/>
    </xf>
    <xf numFmtId="0" fontId="16" fillId="26" borderId="25" xfId="0" applyFont="1" applyFill="1" applyBorder="1" applyAlignment="1">
      <alignment horizontal="center"/>
    </xf>
    <xf numFmtId="0" fontId="23" fillId="31" borderId="27" xfId="0" applyFont="1" applyFill="1" applyBorder="1" applyAlignment="1">
      <alignment horizontal="center"/>
    </xf>
    <xf numFmtId="0" fontId="23" fillId="0" borderId="14" xfId="0" applyFont="1" applyBorder="1" applyAlignment="1">
      <alignment horizontal="left"/>
    </xf>
    <xf numFmtId="0" fontId="23" fillId="0" borderId="25" xfId="0" applyFont="1" applyBorder="1" applyAlignment="1"/>
    <xf numFmtId="1" fontId="23" fillId="0" borderId="15" xfId="0" applyNumberFormat="1" applyFont="1" applyBorder="1" applyAlignment="1">
      <alignment horizontal="center"/>
    </xf>
    <xf numFmtId="0" fontId="23" fillId="0" borderId="0" xfId="0" applyFont="1" applyAlignment="1"/>
    <xf numFmtId="0" fontId="0" fillId="26" borderId="22" xfId="0" applyFill="1" applyBorder="1" applyAlignment="1">
      <alignment horizontal="center"/>
    </xf>
    <xf numFmtId="0" fontId="0" fillId="26" borderId="10" xfId="0" applyFill="1" applyBorder="1" applyAlignment="1">
      <alignment horizontal="center"/>
    </xf>
    <xf numFmtId="0" fontId="0" fillId="28" borderId="10" xfId="0" applyFill="1" applyBorder="1" applyAlignment="1">
      <alignment horizontal="center"/>
    </xf>
    <xf numFmtId="0" fontId="12" fillId="26" borderId="10" xfId="0" applyFont="1" applyFill="1" applyBorder="1" applyAlignment="1">
      <alignment horizontal="center"/>
    </xf>
    <xf numFmtId="167" fontId="0" fillId="0" borderId="0" xfId="0" applyNumberFormat="1" applyAlignment="1"/>
    <xf numFmtId="168" fontId="0" fillId="0" borderId="0" xfId="0" applyNumberFormat="1" applyAlignment="1"/>
    <xf numFmtId="2" fontId="7" fillId="0" borderId="0" xfId="0" applyNumberFormat="1" applyFont="1" applyAlignment="1">
      <alignment horizontal="left"/>
    </xf>
    <xf numFmtId="10" fontId="0" fillId="0" borderId="0" xfId="0" applyNumberFormat="1" applyAlignment="1"/>
    <xf numFmtId="0" fontId="0" fillId="0" borderId="0" xfId="0" quotePrefix="1" applyAlignment="1"/>
    <xf numFmtId="0" fontId="0" fillId="31" borderId="28" xfId="0" applyFill="1" applyBorder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>
      <alignment vertical="top"/>
    </xf>
    <xf numFmtId="0" fontId="34" fillId="0" borderId="0" xfId="38" applyAlignment="1" applyProtection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0" fillId="0" borderId="0" xfId="0" quotePrefix="1">
      <alignment vertical="top"/>
    </xf>
    <xf numFmtId="0" fontId="5" fillId="34" borderId="29" xfId="0" applyFont="1" applyFill="1" applyBorder="1" applyAlignment="1">
      <alignment horizontal="left" vertical="top" wrapText="1" indent="1"/>
    </xf>
    <xf numFmtId="0" fontId="5" fillId="34" borderId="29" xfId="0" applyFont="1" applyFill="1" applyBorder="1" applyAlignment="1">
      <alignment horizontal="center" vertical="top" wrapText="1"/>
    </xf>
    <xf numFmtId="0" fontId="5" fillId="34" borderId="29" xfId="0" applyFont="1" applyFill="1" applyBorder="1" applyAlignment="1">
      <alignment horizontal="right" vertical="top" wrapText="1"/>
    </xf>
    <xf numFmtId="0" fontId="34" fillId="34" borderId="29" xfId="38" applyFill="1" applyBorder="1" applyAlignment="1" applyProtection="1">
      <alignment horizontal="right" vertical="top" wrapText="1"/>
    </xf>
    <xf numFmtId="0" fontId="20" fillId="0" borderId="0" xfId="0" applyFont="1" applyAlignment="1">
      <alignment horizontal="left"/>
    </xf>
    <xf numFmtId="0" fontId="0" fillId="35" borderId="0" xfId="0" applyFill="1">
      <alignment vertical="top"/>
    </xf>
    <xf numFmtId="0" fontId="29" fillId="36" borderId="0" xfId="0" applyFont="1" applyFill="1" applyAlignment="1"/>
    <xf numFmtId="14" fontId="0" fillId="0" borderId="10" xfId="0" applyNumberFormat="1" applyBorder="1" applyAlignment="1"/>
    <xf numFmtId="0" fontId="26" fillId="0" borderId="0" xfId="0" applyFont="1" applyAlignment="1">
      <alignment horizontal="center"/>
    </xf>
    <xf numFmtId="0" fontId="26" fillId="0" borderId="10" xfId="0" applyFont="1" applyBorder="1" applyAlignment="1">
      <alignment horizontal="center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16" fillId="26" borderId="0" xfId="0" applyFont="1" applyFill="1" applyAlignment="1">
      <alignment horizontal="center"/>
    </xf>
    <xf numFmtId="0" fontId="29" fillId="26" borderId="0" xfId="0" applyFont="1" applyFill="1" applyAlignment="1">
      <alignment horizontal="center"/>
    </xf>
    <xf numFmtId="0" fontId="33" fillId="37" borderId="0" xfId="0" applyFont="1" applyFill="1" applyAlignment="1">
      <alignment horizontal="left" vertical="center"/>
    </xf>
    <xf numFmtId="0" fontId="33" fillId="37" borderId="0" xfId="0" applyFont="1" applyFill="1" applyAlignment="1">
      <alignment horizontal="center" vertical="center"/>
    </xf>
    <xf numFmtId="0" fontId="29" fillId="38" borderId="0" xfId="0" applyFont="1" applyFill="1" applyAlignment="1">
      <alignment horizontal="left" vertical="center"/>
    </xf>
    <xf numFmtId="0" fontId="29" fillId="38" borderId="0" xfId="0" applyFont="1" applyFill="1" applyAlignment="1">
      <alignment horizontal="center" vertical="center"/>
    </xf>
    <xf numFmtId="0" fontId="29" fillId="26" borderId="0" xfId="0" applyFont="1" applyFill="1" applyAlignment="1"/>
    <xf numFmtId="0" fontId="29" fillId="26" borderId="0" xfId="0" applyFont="1" applyFill="1" applyAlignment="1">
      <alignment horizontal="left"/>
    </xf>
    <xf numFmtId="0" fontId="16" fillId="26" borderId="0" xfId="0" applyFont="1" applyFill="1" applyAlignment="1"/>
    <xf numFmtId="0" fontId="16" fillId="26" borderId="0" xfId="0" applyFont="1" applyFill="1" applyAlignment="1">
      <alignment horizontal="left"/>
    </xf>
    <xf numFmtId="0" fontId="17" fillId="0" borderId="0" xfId="42" applyFont="1" applyAlignment="1">
      <alignment horizontal="left"/>
    </xf>
    <xf numFmtId="0" fontId="17" fillId="0" borderId="0" xfId="42" applyFont="1" applyAlignment="1">
      <alignment horizontal="center"/>
    </xf>
    <xf numFmtId="0" fontId="59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/>
    </xf>
    <xf numFmtId="0" fontId="59" fillId="0" borderId="0" xfId="42" applyFont="1" applyAlignment="1">
      <alignment horizontal="left" vertical="center"/>
    </xf>
    <xf numFmtId="0" fontId="59" fillId="0" borderId="0" xfId="42" applyFont="1" applyAlignment="1">
      <alignment horizontal="center" vertical="center"/>
    </xf>
    <xf numFmtId="0" fontId="59" fillId="0" borderId="0" xfId="42" applyFont="1" applyAlignment="1">
      <alignment horizontal="left"/>
    </xf>
    <xf numFmtId="0" fontId="59" fillId="0" borderId="0" xfId="42" applyFont="1" applyAlignment="1">
      <alignment horizontal="center"/>
    </xf>
    <xf numFmtId="0" fontId="59" fillId="0" borderId="0" xfId="0" applyFont="1" applyAlignment="1"/>
    <xf numFmtId="0" fontId="59" fillId="0" borderId="0" xfId="0" applyFont="1" applyAlignment="1">
      <alignment horizontal="center"/>
    </xf>
    <xf numFmtId="168" fontId="59" fillId="0" borderId="0" xfId="0" applyNumberFormat="1" applyFont="1" applyAlignment="1">
      <alignment horizontal="left" vertical="top"/>
    </xf>
    <xf numFmtId="0" fontId="59" fillId="0" borderId="0" xfId="0" applyFont="1" applyAlignment="1">
      <alignment horizontal="left" vertical="top"/>
    </xf>
    <xf numFmtId="167" fontId="59" fillId="0" borderId="0" xfId="0" applyNumberFormat="1" applyFont="1" applyAlignment="1">
      <alignment horizontal="left" vertical="top"/>
    </xf>
    <xf numFmtId="0" fontId="29" fillId="40" borderId="0" xfId="0" applyFont="1" applyFill="1">
      <alignment vertical="top"/>
    </xf>
    <xf numFmtId="0" fontId="29" fillId="40" borderId="0" xfId="0" applyFont="1" applyFill="1" applyAlignment="1">
      <alignment horizontal="center"/>
    </xf>
    <xf numFmtId="0" fontId="29" fillId="40" borderId="0" xfId="0" applyFont="1" applyFill="1" applyAlignment="1">
      <alignment horizontal="left"/>
    </xf>
    <xf numFmtId="0" fontId="29" fillId="0" borderId="0" xfId="42" applyFont="1"/>
    <xf numFmtId="0" fontId="29" fillId="0" borderId="0" xfId="42" applyFont="1" applyAlignment="1">
      <alignment horizontal="left"/>
    </xf>
    <xf numFmtId="0" fontId="26" fillId="0" borderId="0" xfId="42" applyFont="1" applyAlignment="1">
      <alignment horizontal="left"/>
    </xf>
    <xf numFmtId="0" fontId="17" fillId="0" borderId="0" xfId="42" applyFont="1"/>
    <xf numFmtId="0" fontId="17" fillId="0" borderId="0" xfId="0" applyFont="1">
      <alignment vertical="top"/>
    </xf>
    <xf numFmtId="0" fontId="17" fillId="0" borderId="0" xfId="0" applyFont="1" applyAlignment="1"/>
    <xf numFmtId="0" fontId="61" fillId="0" borderId="0" xfId="0" applyFont="1" applyAlignment="1">
      <alignment horizontal="left" vertical="center" wrapText="1"/>
    </xf>
    <xf numFmtId="0" fontId="61" fillId="0" borderId="0" xfId="0" applyFont="1" applyAlignment="1">
      <alignment horizontal="center" vertical="center" wrapText="1"/>
    </xf>
    <xf numFmtId="0" fontId="61" fillId="0" borderId="0" xfId="0" applyFont="1" applyAlignment="1">
      <alignment vertical="center" wrapText="1"/>
    </xf>
    <xf numFmtId="0" fontId="61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left" vertical="center" wrapText="1"/>
      <protection locked="0"/>
    </xf>
    <xf numFmtId="0" fontId="6" fillId="0" borderId="0" xfId="0" applyFont="1" applyAlignment="1"/>
    <xf numFmtId="0" fontId="8" fillId="39" borderId="0" xfId="0" applyFont="1" applyFill="1" applyAlignment="1"/>
    <xf numFmtId="14" fontId="6" fillId="0" borderId="0" xfId="0" applyNumberFormat="1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1" fillId="0" borderId="0" xfId="0" applyFont="1" applyAlignment="1" applyProtection="1">
      <alignment horizontal="left"/>
      <protection locked="0"/>
    </xf>
    <xf numFmtId="0" fontId="61" fillId="0" borderId="0" xfId="0" applyFont="1" applyAlignment="1" applyProtection="1">
      <alignment horizontal="center"/>
      <protection locked="0"/>
    </xf>
    <xf numFmtId="0" fontId="62" fillId="0" borderId="0" xfId="0" applyFont="1" applyAlignment="1"/>
    <xf numFmtId="0" fontId="62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center" vertical="top"/>
    </xf>
    <xf numFmtId="0" fontId="6" fillId="26" borderId="0" xfId="0" applyFont="1" applyFill="1" applyAlignment="1"/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0" fontId="61" fillId="0" borderId="0" xfId="0" applyFont="1" applyAlignment="1" applyProtection="1">
      <protection locked="0"/>
    </xf>
    <xf numFmtId="0" fontId="6" fillId="0" borderId="1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10" xfId="0" applyFont="1" applyBorder="1" applyAlignment="1"/>
    <xf numFmtId="0" fontId="6" fillId="40" borderId="0" xfId="0" applyFont="1" applyFill="1" applyAlignment="1"/>
    <xf numFmtId="14" fontId="6" fillId="40" borderId="0" xfId="0" applyNumberFormat="1" applyFont="1" applyFill="1" applyAlignment="1"/>
    <xf numFmtId="0" fontId="6" fillId="40" borderId="0" xfId="0" applyFont="1" applyFill="1" applyAlignment="1">
      <alignment horizontal="center"/>
    </xf>
    <xf numFmtId="0" fontId="6" fillId="32" borderId="0" xfId="0" applyFont="1" applyFill="1" applyAlignment="1"/>
    <xf numFmtId="0" fontId="6" fillId="33" borderId="0" xfId="0" applyFont="1" applyFill="1" applyAlignment="1"/>
    <xf numFmtId="14" fontId="6" fillId="32" borderId="0" xfId="0" applyNumberFormat="1" applyFont="1" applyFill="1" applyAlignment="1"/>
    <xf numFmtId="0" fontId="6" fillId="32" borderId="0" xfId="0" applyFont="1" applyFill="1" applyAlignment="1">
      <alignment horizontal="center"/>
    </xf>
    <xf numFmtId="0" fontId="5" fillId="0" borderId="10" xfId="0" applyFont="1" applyBorder="1" applyAlignment="1"/>
    <xf numFmtId="0" fontId="6" fillId="0" borderId="10" xfId="0" applyFont="1" applyBorder="1" applyAlignment="1">
      <alignment horizontal="left"/>
    </xf>
    <xf numFmtId="0" fontId="8" fillId="24" borderId="0" xfId="0" applyFont="1" applyFill="1" applyAlignment="1"/>
    <xf numFmtId="0" fontId="6" fillId="0" borderId="0" xfId="0" applyFont="1" applyAlignment="1">
      <alignment vertical="center"/>
    </xf>
    <xf numFmtId="170" fontId="61" fillId="0" borderId="0" xfId="0" applyNumberFormat="1" applyFont="1" applyAlignment="1">
      <alignment horizontal="left" vertical="center" wrapText="1"/>
    </xf>
    <xf numFmtId="0" fontId="62" fillId="0" borderId="0" xfId="0" applyFont="1" applyAlignment="1">
      <alignment horizontal="left"/>
    </xf>
    <xf numFmtId="170" fontId="62" fillId="0" borderId="0" xfId="0" applyNumberFormat="1" applyFont="1" applyAlignment="1">
      <alignment horizontal="left"/>
    </xf>
    <xf numFmtId="170" fontId="61" fillId="0" borderId="0" xfId="0" applyNumberFormat="1" applyFont="1" applyAlignment="1" applyProtection="1">
      <alignment horizontal="left" vertical="center" wrapText="1"/>
      <protection locked="0"/>
    </xf>
    <xf numFmtId="0" fontId="6" fillId="0" borderId="18" xfId="0" applyFont="1" applyBorder="1" applyAlignment="1">
      <alignment vertical="center"/>
    </xf>
    <xf numFmtId="0" fontId="8" fillId="0" borderId="26" xfId="0" applyFont="1" applyBorder="1" applyAlignment="1">
      <alignment vertical="center"/>
    </xf>
    <xf numFmtId="0" fontId="6" fillId="0" borderId="26" xfId="0" applyFont="1" applyBorder="1" applyAlignment="1">
      <alignment horizontal="right" vertical="center"/>
    </xf>
    <xf numFmtId="0" fontId="6" fillId="0" borderId="19" xfId="0" applyFont="1" applyBorder="1" applyAlignment="1">
      <alignment vertical="center"/>
    </xf>
    <xf numFmtId="0" fontId="6" fillId="0" borderId="0" xfId="0" quotePrefix="1" applyFont="1" applyAlignment="1">
      <alignment horizontal="center" vertical="center"/>
    </xf>
    <xf numFmtId="0" fontId="36" fillId="0" borderId="0" xfId="0" applyFont="1" applyAlignment="1">
      <alignment vertical="center"/>
    </xf>
    <xf numFmtId="0" fontId="6" fillId="26" borderId="18" xfId="0" applyFont="1" applyFill="1" applyBorder="1" applyAlignment="1">
      <alignment vertical="center"/>
    </xf>
    <xf numFmtId="0" fontId="6" fillId="26" borderId="19" xfId="0" applyFont="1" applyFill="1" applyBorder="1" applyAlignment="1">
      <alignment vertical="center"/>
    </xf>
    <xf numFmtId="0" fontId="29" fillId="0" borderId="1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39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8" xfId="0" applyFont="1" applyBorder="1" applyAlignment="1">
      <alignment vertical="center"/>
    </xf>
    <xf numFmtId="0" fontId="6" fillId="26" borderId="20" xfId="0" applyFont="1" applyFill="1" applyBorder="1" applyAlignment="1">
      <alignment vertical="center"/>
    </xf>
    <xf numFmtId="0" fontId="6" fillId="26" borderId="21" xfId="0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39" fillId="0" borderId="12" xfId="0" applyFont="1" applyBorder="1" applyAlignment="1">
      <alignment vertical="center"/>
    </xf>
    <xf numFmtId="0" fontId="60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6" fillId="27" borderId="20" xfId="0" applyFont="1" applyFill="1" applyBorder="1" applyAlignment="1">
      <alignment vertical="center"/>
    </xf>
    <xf numFmtId="0" fontId="6" fillId="28" borderId="21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6" fillId="26" borderId="22" xfId="0" applyFont="1" applyFill="1" applyBorder="1" applyAlignment="1">
      <alignment vertical="center"/>
    </xf>
    <xf numFmtId="0" fontId="6" fillId="26" borderId="23" xfId="0" applyFont="1" applyFill="1" applyBorder="1" applyAlignment="1">
      <alignment vertical="center"/>
    </xf>
    <xf numFmtId="0" fontId="29" fillId="0" borderId="13" xfId="0" applyFont="1" applyBorder="1" applyAlignment="1">
      <alignment vertical="center"/>
    </xf>
    <xf numFmtId="0" fontId="39" fillId="0" borderId="13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8" fillId="27" borderId="0" xfId="0" applyFont="1" applyFill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13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2" fontId="8" fillId="0" borderId="0" xfId="0" applyNumberFormat="1" applyFont="1" applyAlignment="1">
      <alignment vertical="center"/>
    </xf>
    <xf numFmtId="0" fontId="8" fillId="0" borderId="21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/>
    </xf>
    <xf numFmtId="2" fontId="8" fillId="0" borderId="21" xfId="0" applyNumberFormat="1" applyFont="1" applyBorder="1" applyAlignment="1">
      <alignment horizontal="left" vertical="center"/>
    </xf>
    <xf numFmtId="169" fontId="8" fillId="0" borderId="0" xfId="0" applyNumberFormat="1" applyFont="1" applyAlignment="1">
      <alignment vertical="center"/>
    </xf>
    <xf numFmtId="0" fontId="4" fillId="0" borderId="16" xfId="0" applyFont="1" applyBorder="1" applyAlignment="1">
      <alignment vertical="center"/>
    </xf>
    <xf numFmtId="0" fontId="4" fillId="0" borderId="17" xfId="0" applyFont="1" applyBorder="1" applyAlignment="1">
      <alignment vertical="center"/>
    </xf>
    <xf numFmtId="0" fontId="6" fillId="0" borderId="22" xfId="0" applyFont="1" applyBorder="1" applyAlignment="1">
      <alignment vertical="center"/>
    </xf>
    <xf numFmtId="0" fontId="33" fillId="28" borderId="10" xfId="0" applyFont="1" applyFill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22" fontId="8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/>
    </xf>
    <xf numFmtId="0" fontId="16" fillId="0" borderId="10" xfId="0" applyFont="1" applyBorder="1" applyAlignment="1">
      <alignment horizontal="center" vertical="top"/>
    </xf>
    <xf numFmtId="14" fontId="6" fillId="0" borderId="10" xfId="0" applyNumberFormat="1" applyFont="1" applyBorder="1" applyAlignment="1"/>
    <xf numFmtId="0" fontId="5" fillId="24" borderId="0" xfId="0" applyFont="1" applyFill="1" applyAlignment="1"/>
    <xf numFmtId="0" fontId="5" fillId="0" borderId="0" xfId="42" applyFont="1"/>
    <xf numFmtId="0" fontId="5" fillId="0" borderId="0" xfId="42" applyFont="1" applyAlignment="1">
      <alignment horizontal="center"/>
    </xf>
    <xf numFmtId="0" fontId="5" fillId="0" borderId="0" xfId="42" applyFont="1" applyAlignment="1">
      <alignment horizontal="left"/>
    </xf>
    <xf numFmtId="0" fontId="26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26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6" fillId="0" borderId="0" xfId="0" applyNumberFormat="1" applyFont="1" applyAlignment="1">
      <alignment vertical="center"/>
    </xf>
    <xf numFmtId="0" fontId="29" fillId="0" borderId="0" xfId="42" applyFont="1" applyAlignment="1">
      <alignment horizontal="center"/>
    </xf>
    <xf numFmtId="0" fontId="10" fillId="0" borderId="0" xfId="0" applyFont="1" applyAlignment="1"/>
    <xf numFmtId="0" fontId="10" fillId="0" borderId="0" xfId="0" applyFont="1" applyAlignment="1">
      <alignment vertical="center"/>
    </xf>
    <xf numFmtId="0" fontId="63" fillId="0" borderId="0" xfId="0" applyFont="1" applyAlignment="1">
      <alignment horizontal="center" vertical="center"/>
    </xf>
    <xf numFmtId="0" fontId="6" fillId="0" borderId="30" xfId="0" applyFont="1" applyBorder="1" applyAlignment="1">
      <alignment vertical="center"/>
    </xf>
    <xf numFmtId="0" fontId="6" fillId="41" borderId="31" xfId="0" applyFont="1" applyFill="1" applyBorder="1" applyAlignment="1">
      <alignment horizontal="right" vertical="center"/>
    </xf>
    <xf numFmtId="0" fontId="6" fillId="41" borderId="32" xfId="0" applyFont="1" applyFill="1" applyBorder="1" applyAlignment="1">
      <alignment horizontal="center" vertical="center"/>
    </xf>
    <xf numFmtId="0" fontId="64" fillId="0" borderId="33" xfId="0" applyFont="1" applyBorder="1" applyAlignment="1">
      <alignment horizontal="right" vertical="center"/>
    </xf>
    <xf numFmtId="0" fontId="6" fillId="0" borderId="34" xfId="0" applyFont="1" applyBorder="1" applyAlignment="1">
      <alignment horizontal="right" vertical="center"/>
    </xf>
    <xf numFmtId="0" fontId="62" fillId="0" borderId="34" xfId="0" applyFont="1" applyBorder="1" applyAlignment="1">
      <alignment horizontal="right" vertical="center"/>
    </xf>
    <xf numFmtId="22" fontId="62" fillId="0" borderId="34" xfId="0" applyNumberFormat="1" applyFont="1" applyBorder="1" applyAlignment="1">
      <alignment horizontal="right" vertical="center"/>
    </xf>
    <xf numFmtId="0" fontId="64" fillId="0" borderId="35" xfId="0" applyFont="1" applyBorder="1" applyAlignment="1">
      <alignment horizontal="right" vertical="center"/>
    </xf>
    <xf numFmtId="22" fontId="62" fillId="0" borderId="36" xfId="0" applyNumberFormat="1" applyFont="1" applyBorder="1" applyAlignment="1">
      <alignment horizontal="right" vertical="center"/>
    </xf>
    <xf numFmtId="0" fontId="61" fillId="0" borderId="0" xfId="0" applyFont="1" applyAlignment="1" applyProtection="1">
      <alignment horizontal="center" vertical="center"/>
      <protection locked="0"/>
    </xf>
    <xf numFmtId="0" fontId="61" fillId="0" borderId="0" xfId="0" applyFont="1" applyAlignment="1">
      <alignment horizontal="left"/>
    </xf>
    <xf numFmtId="0" fontId="4" fillId="0" borderId="34" xfId="0" applyFont="1" applyBorder="1" applyAlignment="1">
      <alignment horizontal="right" vertical="center"/>
    </xf>
    <xf numFmtId="0" fontId="6" fillId="0" borderId="38" xfId="0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37" xfId="0" applyFont="1" applyBorder="1" applyAlignment="1">
      <alignment horizontal="center" vertic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te" xfId="43" builtinId="10" customBuiltin="1"/>
    <cellStyle name="Output" xfId="44" builtinId="21" customBuiltin="1"/>
    <cellStyle name="Title" xfId="45" builtinId="15" customBuiltin="1"/>
    <cellStyle name="Total" xfId="46" builtinId="25" customBuiltin="1"/>
    <cellStyle name="Warning Text" xfId="47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7800759441152326"/>
          <c:y val="3.6789297658862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4847869093423"/>
          <c:y val="0.15719063545150502"/>
          <c:w val="0.79381576496685224"/>
          <c:h val="0.652173913043478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1'!$H$21:$H$1907</c:f>
              <c:numCache>
                <c:formatCode>General</c:formatCode>
                <c:ptCount val="1887"/>
                <c:pt idx="0">
                  <c:v>-5.7723325004189974E-2</c:v>
                </c:pt>
                <c:pt idx="1">
                  <c:v>6.6775674997188617E-2</c:v>
                </c:pt>
                <c:pt idx="2">
                  <c:v>-6.5865400003531249E-2</c:v>
                </c:pt>
                <c:pt idx="3">
                  <c:v>-8.2030550005583791E-2</c:v>
                </c:pt>
                <c:pt idx="4">
                  <c:v>-6.5539150004042313E-2</c:v>
                </c:pt>
                <c:pt idx="5">
                  <c:v>-5.7021600005100481E-2</c:v>
                </c:pt>
                <c:pt idx="6">
                  <c:v>-8.2361925007717218E-2</c:v>
                </c:pt>
                <c:pt idx="7">
                  <c:v>-6.599475000257371E-2</c:v>
                </c:pt>
                <c:pt idx="8">
                  <c:v>-9.1442100005224347E-2</c:v>
                </c:pt>
                <c:pt idx="10">
                  <c:v>-7.0632050003041513E-2</c:v>
                </c:pt>
                <c:pt idx="11">
                  <c:v>-8.2596950003789971E-2</c:v>
                </c:pt>
                <c:pt idx="12">
                  <c:v>-7.4906650002958486E-2</c:v>
                </c:pt>
                <c:pt idx="13">
                  <c:v>-7.494310000402038E-2</c:v>
                </c:pt>
                <c:pt idx="14">
                  <c:v>-7.8164700003981125E-2</c:v>
                </c:pt>
                <c:pt idx="15">
                  <c:v>-7.7000900004350115E-2</c:v>
                </c:pt>
                <c:pt idx="16">
                  <c:v>-5.6315075005841209E-2</c:v>
                </c:pt>
                <c:pt idx="17">
                  <c:v>-9.5427225005551009E-2</c:v>
                </c:pt>
                <c:pt idx="18">
                  <c:v>-5.8409325003594859E-2</c:v>
                </c:pt>
                <c:pt idx="19">
                  <c:v>-7.2777850004058564E-2</c:v>
                </c:pt>
                <c:pt idx="20">
                  <c:v>-7.3614050001197029E-2</c:v>
                </c:pt>
                <c:pt idx="21">
                  <c:v>-6.0096500004874542E-2</c:v>
                </c:pt>
                <c:pt idx="22">
                  <c:v>-6.9698700008302694E-2</c:v>
                </c:pt>
                <c:pt idx="23">
                  <c:v>-6.9689750005636597E-2</c:v>
                </c:pt>
                <c:pt idx="25">
                  <c:v>-6.813710000278661E-2</c:v>
                </c:pt>
                <c:pt idx="26">
                  <c:v>-6.6113700006098952E-2</c:v>
                </c:pt>
                <c:pt idx="27">
                  <c:v>-6.759615000555641E-2</c:v>
                </c:pt>
                <c:pt idx="28">
                  <c:v>-6.8078600004810141E-2</c:v>
                </c:pt>
                <c:pt idx="29">
                  <c:v>-7.2825675004423829E-2</c:v>
                </c:pt>
                <c:pt idx="30">
                  <c:v>-7.6521475006302353E-2</c:v>
                </c:pt>
                <c:pt idx="31">
                  <c:v>-6.8163250001816778E-2</c:v>
                </c:pt>
                <c:pt idx="32">
                  <c:v>-6.3104750006459653E-2</c:v>
                </c:pt>
                <c:pt idx="35">
                  <c:v>-8.1746750001912005E-2</c:v>
                </c:pt>
                <c:pt idx="39">
                  <c:v>-7.0319350004865555E-2</c:v>
                </c:pt>
                <c:pt idx="2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24-41D2-ACEC-89F6E33D187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1'!$I$21:$I$1901</c:f>
              <c:numCache>
                <c:formatCode>General</c:formatCode>
                <c:ptCount val="1881"/>
                <c:pt idx="9">
                  <c:v>-7.5442100005602697E-2</c:v>
                </c:pt>
                <c:pt idx="24">
                  <c:v>-6.778975000634091E-2</c:v>
                </c:pt>
                <c:pt idx="33">
                  <c:v>-6.8393000005016802E-2</c:v>
                </c:pt>
                <c:pt idx="34">
                  <c:v>-7.1840350003185449E-2</c:v>
                </c:pt>
                <c:pt idx="36">
                  <c:v>-7.270270000299206E-2</c:v>
                </c:pt>
                <c:pt idx="37">
                  <c:v>-7.210270000359742E-2</c:v>
                </c:pt>
                <c:pt idx="38">
                  <c:v>-6.909155000539613E-2</c:v>
                </c:pt>
                <c:pt idx="70">
                  <c:v>-1.719365000462858E-2</c:v>
                </c:pt>
                <c:pt idx="73">
                  <c:v>-1.5587250018143095E-3</c:v>
                </c:pt>
                <c:pt idx="74">
                  <c:v>-1.3877375007723458E-2</c:v>
                </c:pt>
                <c:pt idx="75">
                  <c:v>-1.7381500008923467E-2</c:v>
                </c:pt>
                <c:pt idx="76">
                  <c:v>-1.5252800003509037E-2</c:v>
                </c:pt>
                <c:pt idx="77">
                  <c:v>-7.5714500053436495E-3</c:v>
                </c:pt>
                <c:pt idx="78">
                  <c:v>-1.1422424999182113E-2</c:v>
                </c:pt>
                <c:pt idx="79">
                  <c:v>-2.0258625008864328E-2</c:v>
                </c:pt>
                <c:pt idx="80">
                  <c:v>-1.1129925005661789E-2</c:v>
                </c:pt>
                <c:pt idx="81">
                  <c:v>-1.4736600001924671E-2</c:v>
                </c:pt>
                <c:pt idx="82">
                  <c:v>-3.7142250002943911E-3</c:v>
                </c:pt>
                <c:pt idx="83">
                  <c:v>-1.335152499814285E-2</c:v>
                </c:pt>
                <c:pt idx="84">
                  <c:v>1.1673274995700922E-2</c:v>
                </c:pt>
                <c:pt idx="85">
                  <c:v>-7.3528749999240972E-3</c:v>
                </c:pt>
                <c:pt idx="86">
                  <c:v>-9.9595500068971887E-3</c:v>
                </c:pt>
                <c:pt idx="87">
                  <c:v>-9.6013250004034489E-3</c:v>
                </c:pt>
                <c:pt idx="88">
                  <c:v>-1.4025275006133597E-2</c:v>
                </c:pt>
                <c:pt idx="89">
                  <c:v>-2.7561750030145049E-3</c:v>
                </c:pt>
                <c:pt idx="94">
                  <c:v>-1.2207250038045458E-3</c:v>
                </c:pt>
                <c:pt idx="95">
                  <c:v>-3.5042750023421831E-3</c:v>
                </c:pt>
                <c:pt idx="96">
                  <c:v>-4.8931250057648867E-3</c:v>
                </c:pt>
                <c:pt idx="97">
                  <c:v>-2.3755750007694587E-3</c:v>
                </c:pt>
                <c:pt idx="98">
                  <c:v>-1.0546600002271589E-2</c:v>
                </c:pt>
                <c:pt idx="99">
                  <c:v>-1.3029050001932774E-2</c:v>
                </c:pt>
                <c:pt idx="100">
                  <c:v>-4.7059250064194202E-3</c:v>
                </c:pt>
                <c:pt idx="101">
                  <c:v>-3.5304250050103292E-3</c:v>
                </c:pt>
                <c:pt idx="102">
                  <c:v>-7.4368250061525032E-3</c:v>
                </c:pt>
                <c:pt idx="103">
                  <c:v>-1.1366625003574882E-2</c:v>
                </c:pt>
                <c:pt idx="104">
                  <c:v>-2.7113700001791585E-2</c:v>
                </c:pt>
                <c:pt idx="105">
                  <c:v>-1.2561050003569108E-2</c:v>
                </c:pt>
                <c:pt idx="106">
                  <c:v>-8.5610500027542002E-3</c:v>
                </c:pt>
                <c:pt idx="107">
                  <c:v>-7.7203750042826869E-3</c:v>
                </c:pt>
                <c:pt idx="108">
                  <c:v>-7.3927749981521629E-3</c:v>
                </c:pt>
                <c:pt idx="109">
                  <c:v>-6.0933749991818331E-3</c:v>
                </c:pt>
                <c:pt idx="110">
                  <c:v>-1.328332500270335E-2</c:v>
                </c:pt>
                <c:pt idx="111">
                  <c:v>-1.6442650005046744E-2</c:v>
                </c:pt>
                <c:pt idx="112">
                  <c:v>-5.5975000068428926E-3</c:v>
                </c:pt>
                <c:pt idx="113">
                  <c:v>-9.0448500050115399E-3</c:v>
                </c:pt>
                <c:pt idx="114">
                  <c:v>-3.946775002987124E-3</c:v>
                </c:pt>
                <c:pt idx="115">
                  <c:v>-4.5489750045817345E-3</c:v>
                </c:pt>
                <c:pt idx="116">
                  <c:v>-5.6732000011834316E-3</c:v>
                </c:pt>
                <c:pt idx="117">
                  <c:v>-9.6498000057181343E-3</c:v>
                </c:pt>
                <c:pt idx="118">
                  <c:v>-4.3851750015164725E-3</c:v>
                </c:pt>
                <c:pt idx="119">
                  <c:v>-2.9918500076746568E-3</c:v>
                </c:pt>
                <c:pt idx="120">
                  <c:v>5.5607999966014177E-3</c:v>
                </c:pt>
                <c:pt idx="121">
                  <c:v>-2.6993499996024184E-3</c:v>
                </c:pt>
                <c:pt idx="122">
                  <c:v>-1.7884750050143339E-3</c:v>
                </c:pt>
                <c:pt idx="123">
                  <c:v>-1.0624675000144634E-2</c:v>
                </c:pt>
                <c:pt idx="124">
                  <c:v>-8.5310750000644475E-3</c:v>
                </c:pt>
                <c:pt idx="125">
                  <c:v>-2.4478075007209554E-2</c:v>
                </c:pt>
                <c:pt idx="126">
                  <c:v>2.3694999981671572E-3</c:v>
                </c:pt>
                <c:pt idx="127">
                  <c:v>-6.3073750061448663E-3</c:v>
                </c:pt>
                <c:pt idx="128">
                  <c:v>-6.5018000095733441E-3</c:v>
                </c:pt>
                <c:pt idx="129">
                  <c:v>-4.1786750080063939E-3</c:v>
                </c:pt>
                <c:pt idx="130">
                  <c:v>-2.3380000056931749E-3</c:v>
                </c:pt>
                <c:pt idx="131">
                  <c:v>-9.4973250015755184E-3</c:v>
                </c:pt>
                <c:pt idx="132">
                  <c:v>-3.7808750057592988E-3</c:v>
                </c:pt>
                <c:pt idx="133">
                  <c:v>-8.1753000049502589E-3</c:v>
                </c:pt>
                <c:pt idx="134">
                  <c:v>-7.6521750015672296E-3</c:v>
                </c:pt>
                <c:pt idx="135">
                  <c:v>-1.1652500033960678E-3</c:v>
                </c:pt>
                <c:pt idx="136">
                  <c:v>-3.5520000528777018E-4</c:v>
                </c:pt>
                <c:pt idx="137">
                  <c:v>-5.7278750100522302E-3</c:v>
                </c:pt>
                <c:pt idx="138">
                  <c:v>-7.2409500062349252E-3</c:v>
                </c:pt>
                <c:pt idx="139">
                  <c:v>-1.2058499996783212E-3</c:v>
                </c:pt>
                <c:pt idx="140">
                  <c:v>4.3117000022903085E-3</c:v>
                </c:pt>
                <c:pt idx="141">
                  <c:v>-5.4353750019799918E-3</c:v>
                </c:pt>
                <c:pt idx="142">
                  <c:v>-1.1271575000137091E-2</c:v>
                </c:pt>
                <c:pt idx="143">
                  <c:v>6.3930000032996759E-4</c:v>
                </c:pt>
                <c:pt idx="144">
                  <c:v>-5.8431500001461245E-3</c:v>
                </c:pt>
                <c:pt idx="145">
                  <c:v>-4.9439750000601634E-3</c:v>
                </c:pt>
                <c:pt idx="146">
                  <c:v>-3.6793500039493665E-3</c:v>
                </c:pt>
                <c:pt idx="147">
                  <c:v>-5.3913250012556091E-3</c:v>
                </c:pt>
                <c:pt idx="148">
                  <c:v>-5.4219500016188249E-3</c:v>
                </c:pt>
                <c:pt idx="149">
                  <c:v>-1.0881000001973007E-2</c:v>
                </c:pt>
                <c:pt idx="150">
                  <c:v>4.4538250003824942E-3</c:v>
                </c:pt>
                <c:pt idx="151">
                  <c:v>-5.0286249970667996E-3</c:v>
                </c:pt>
                <c:pt idx="152">
                  <c:v>2.7769500011345372E-3</c:v>
                </c:pt>
                <c:pt idx="153">
                  <c:v>-7.0550000964431092E-4</c:v>
                </c:pt>
                <c:pt idx="154">
                  <c:v>-1.2199650002003182E-2</c:v>
                </c:pt>
                <c:pt idx="155">
                  <c:v>-3.1879500093054958E-3</c:v>
                </c:pt>
                <c:pt idx="156">
                  <c:v>-5.8414250015630387E-3</c:v>
                </c:pt>
                <c:pt idx="157">
                  <c:v>-4.0358500045840628E-3</c:v>
                </c:pt>
                <c:pt idx="158">
                  <c:v>-2.8603500031749718E-3</c:v>
                </c:pt>
                <c:pt idx="159">
                  <c:v>2.5914749930961989E-3</c:v>
                </c:pt>
                <c:pt idx="160">
                  <c:v>-1.189097500173375E-2</c:v>
                </c:pt>
                <c:pt idx="161">
                  <c:v>-7.5609500054270029E-3</c:v>
                </c:pt>
                <c:pt idx="162">
                  <c:v>5.0852999993367121E-3</c:v>
                </c:pt>
                <c:pt idx="164">
                  <c:v>-3.9408500015269965E-3</c:v>
                </c:pt>
                <c:pt idx="165">
                  <c:v>5.7669999659992754E-4</c:v>
                </c:pt>
                <c:pt idx="166">
                  <c:v>-6.5826250065583736E-3</c:v>
                </c:pt>
                <c:pt idx="167">
                  <c:v>-2.9460000223480165E-4</c:v>
                </c:pt>
                <c:pt idx="168">
                  <c:v>-1.4539250041707419E-3</c:v>
                </c:pt>
                <c:pt idx="169">
                  <c:v>-1.5781500042066909E-3</c:v>
                </c:pt>
                <c:pt idx="170">
                  <c:v>-1.0643875008099712E-2</c:v>
                </c:pt>
                <c:pt idx="171">
                  <c:v>-1.5736750065116212E-3</c:v>
                </c:pt>
                <c:pt idx="172">
                  <c:v>-1.2460750076570548E-3</c:v>
                </c:pt>
                <c:pt idx="173">
                  <c:v>-1.1012000031769276E-3</c:v>
                </c:pt>
                <c:pt idx="174">
                  <c:v>-5.3307250054785982E-3</c:v>
                </c:pt>
                <c:pt idx="175">
                  <c:v>-1.6077800006314646E-2</c:v>
                </c:pt>
                <c:pt idx="176">
                  <c:v>-7.9725000032340176E-3</c:v>
                </c:pt>
                <c:pt idx="177">
                  <c:v>-9.4666500081075355E-3</c:v>
                </c:pt>
                <c:pt idx="178">
                  <c:v>-4.3028500003856607E-3</c:v>
                </c:pt>
                <c:pt idx="179">
                  <c:v>-7.736000043223612E-4</c:v>
                </c:pt>
                <c:pt idx="180">
                  <c:v>-2.7502000011736527E-3</c:v>
                </c:pt>
                <c:pt idx="181">
                  <c:v>-4.9329250032315031E-3</c:v>
                </c:pt>
                <c:pt idx="182">
                  <c:v>-7.427075004670769E-3</c:v>
                </c:pt>
                <c:pt idx="183">
                  <c:v>-9.1741500000352971E-3</c:v>
                </c:pt>
                <c:pt idx="184">
                  <c:v>-4.644900000130292E-3</c:v>
                </c:pt>
                <c:pt idx="185">
                  <c:v>2.3901999957161024E-3</c:v>
                </c:pt>
                <c:pt idx="186">
                  <c:v>-2.5157500931527466E-4</c:v>
                </c:pt>
                <c:pt idx="187">
                  <c:v>-7.4811000013141893E-3</c:v>
                </c:pt>
                <c:pt idx="188">
                  <c:v>6.7411999916657805E-3</c:v>
                </c:pt>
                <c:pt idx="189">
                  <c:v>-7.9941750009311363E-3</c:v>
                </c:pt>
                <c:pt idx="190">
                  <c:v>-2.9590750054921955E-3</c:v>
                </c:pt>
                <c:pt idx="191">
                  <c:v>-1.9239750035922043E-3</c:v>
                </c:pt>
                <c:pt idx="192">
                  <c:v>5.8187499234918505E-4</c:v>
                </c:pt>
                <c:pt idx="193">
                  <c:v>-8.4721500024897978E-3</c:v>
                </c:pt>
                <c:pt idx="194">
                  <c:v>-4.4721500089508481E-3</c:v>
                </c:pt>
                <c:pt idx="195">
                  <c:v>-1.4721500047016889E-3</c:v>
                </c:pt>
                <c:pt idx="196">
                  <c:v>5.2784999570576474E-4</c:v>
                </c:pt>
                <c:pt idx="197">
                  <c:v>5.8509749942459166E-3</c:v>
                </c:pt>
                <c:pt idx="198">
                  <c:v>6.8860749961459078E-3</c:v>
                </c:pt>
                <c:pt idx="199">
                  <c:v>-5.0905250027426518E-3</c:v>
                </c:pt>
                <c:pt idx="200">
                  <c:v>4.691649999585934E-3</c:v>
                </c:pt>
                <c:pt idx="201">
                  <c:v>-7.6036000027670525E-3</c:v>
                </c:pt>
                <c:pt idx="202">
                  <c:v>-7.7629250008612871E-3</c:v>
                </c:pt>
                <c:pt idx="203">
                  <c:v>-8.1400750059401616E-3</c:v>
                </c:pt>
                <c:pt idx="204">
                  <c:v>-6.2252500356407836E-4</c:v>
                </c:pt>
                <c:pt idx="205">
                  <c:v>-1.2116675003198907E-2</c:v>
                </c:pt>
                <c:pt idx="206">
                  <c:v>-1.1818999999377411E-2</c:v>
                </c:pt>
                <c:pt idx="207">
                  <c:v>-6.8145250043016858E-3</c:v>
                </c:pt>
                <c:pt idx="208">
                  <c:v>-7.4914000069838949E-3</c:v>
                </c:pt>
                <c:pt idx="209">
                  <c:v>-3.2924999977694824E-3</c:v>
                </c:pt>
                <c:pt idx="210">
                  <c:v>-8.9693750051083043E-3</c:v>
                </c:pt>
                <c:pt idx="211">
                  <c:v>4.3186499897274189E-3</c:v>
                </c:pt>
                <c:pt idx="212">
                  <c:v>1.8361999973421916E-3</c:v>
                </c:pt>
                <c:pt idx="213">
                  <c:v>-6.7704750035773031E-3</c:v>
                </c:pt>
                <c:pt idx="215">
                  <c:v>1.999999993131496E-3</c:v>
                </c:pt>
                <c:pt idx="216">
                  <c:v>-1.0353750003559981E-2</c:v>
                </c:pt>
                <c:pt idx="217">
                  <c:v>-4.3186499970033765E-3</c:v>
                </c:pt>
                <c:pt idx="218">
                  <c:v>-1.2115275007090531E-2</c:v>
                </c:pt>
                <c:pt idx="219">
                  <c:v>-8.7921500016818754E-3</c:v>
                </c:pt>
                <c:pt idx="220">
                  <c:v>-2.2395000050892122E-3</c:v>
                </c:pt>
                <c:pt idx="221">
                  <c:v>-1.391637499909848E-2</c:v>
                </c:pt>
                <c:pt idx="222">
                  <c:v>-5.9324999892851338E-4</c:v>
                </c:pt>
                <c:pt idx="223">
                  <c:v>-3.6124998587183654E-5</c:v>
                </c:pt>
                <c:pt idx="224">
                  <c:v>-3.8723250036127865E-3</c:v>
                </c:pt>
                <c:pt idx="225">
                  <c:v>-8.723250066395849E-4</c:v>
                </c:pt>
                <c:pt idx="226">
                  <c:v>-7.5447249982971698E-3</c:v>
                </c:pt>
                <c:pt idx="227">
                  <c:v>-2.509625002858229E-3</c:v>
                </c:pt>
                <c:pt idx="229">
                  <c:v>-7.0405000587925315E-4</c:v>
                </c:pt>
                <c:pt idx="230">
                  <c:v>-1.1865000051329844E-3</c:v>
                </c:pt>
                <c:pt idx="231">
                  <c:v>-7.9335749978781678E-3</c:v>
                </c:pt>
                <c:pt idx="232">
                  <c:v>1.5839749903534539E-3</c:v>
                </c:pt>
                <c:pt idx="233">
                  <c:v>1.1015249910997227E-3</c:v>
                </c:pt>
                <c:pt idx="234">
                  <c:v>-1.2322424998274073E-2</c:v>
                </c:pt>
                <c:pt idx="235">
                  <c:v>-4.0578000043751672E-3</c:v>
                </c:pt>
                <c:pt idx="236">
                  <c:v>6.9655999977840111E-3</c:v>
                </c:pt>
                <c:pt idx="237">
                  <c:v>-6.5168500004801899E-3</c:v>
                </c:pt>
                <c:pt idx="238">
                  <c:v>-2.6995750013156794E-3</c:v>
                </c:pt>
                <c:pt idx="239">
                  <c:v>-7.1586250051041134E-3</c:v>
                </c:pt>
                <c:pt idx="240">
                  <c:v>-3.5474750038702041E-3</c:v>
                </c:pt>
                <c:pt idx="241">
                  <c:v>-3.0299250065581873E-3</c:v>
                </c:pt>
                <c:pt idx="242">
                  <c:v>-5.2477500066743232E-3</c:v>
                </c:pt>
                <c:pt idx="243">
                  <c:v>-2.5450004613958299E-5</c:v>
                </c:pt>
                <c:pt idx="244">
                  <c:v>-2.5079000042751431E-3</c:v>
                </c:pt>
                <c:pt idx="245">
                  <c:v>-3.99035000737058E-3</c:v>
                </c:pt>
                <c:pt idx="246">
                  <c:v>-7.2081750040524639E-3</c:v>
                </c:pt>
                <c:pt idx="247">
                  <c:v>-7.0232500729616731E-4</c:v>
                </c:pt>
                <c:pt idx="248">
                  <c:v>-1.0538525006268173E-2</c:v>
                </c:pt>
                <c:pt idx="249">
                  <c:v>-6.6978500035475008E-3</c:v>
                </c:pt>
                <c:pt idx="250">
                  <c:v>-1.5557450002233963E-2</c:v>
                </c:pt>
                <c:pt idx="251">
                  <c:v>-4.5340500073507428E-3</c:v>
                </c:pt>
                <c:pt idx="252">
                  <c:v>-8.0165000035776757E-3</c:v>
                </c:pt>
                <c:pt idx="253">
                  <c:v>-6.4989500024239533E-3</c:v>
                </c:pt>
                <c:pt idx="254">
                  <c:v>-8.8761000079102814E-3</c:v>
                </c:pt>
                <c:pt idx="255">
                  <c:v>-5.8761000036611222E-3</c:v>
                </c:pt>
                <c:pt idx="256">
                  <c:v>-5.8527000001049601E-3</c:v>
                </c:pt>
                <c:pt idx="257">
                  <c:v>-3.012025001225993E-3</c:v>
                </c:pt>
                <c:pt idx="258">
                  <c:v>-1.4944750073482282E-3</c:v>
                </c:pt>
                <c:pt idx="259">
                  <c:v>-2.3912250035209581E-3</c:v>
                </c:pt>
                <c:pt idx="260">
                  <c:v>7.1263249992625788E-3</c:v>
                </c:pt>
                <c:pt idx="261">
                  <c:v>-8.7449749989900738E-3</c:v>
                </c:pt>
                <c:pt idx="262">
                  <c:v>8.7770499958423898E-3</c:v>
                </c:pt>
                <c:pt idx="267">
                  <c:v>-3.8647250039502978E-3</c:v>
                </c:pt>
                <c:pt idx="268">
                  <c:v>-1.3576700002886355E-2</c:v>
                </c:pt>
                <c:pt idx="269">
                  <c:v>-2.5357500999234617E-4</c:v>
                </c:pt>
                <c:pt idx="270">
                  <c:v>-8.2140000013168901E-3</c:v>
                </c:pt>
                <c:pt idx="271">
                  <c:v>-1.7621750084799714E-3</c:v>
                </c:pt>
                <c:pt idx="272">
                  <c:v>6.7072499950882047E-4</c:v>
                </c:pt>
                <c:pt idx="273">
                  <c:v>-1.1565250024432316E-3</c:v>
                </c:pt>
                <c:pt idx="275">
                  <c:v>7.2749971877783537E-6</c:v>
                </c:pt>
                <c:pt idx="276">
                  <c:v>5.6535249968874268E-3</c:v>
                </c:pt>
                <c:pt idx="277">
                  <c:v>-1.5760000023874454E-3</c:v>
                </c:pt>
                <c:pt idx="278">
                  <c:v>-4.8055250008474104E-3</c:v>
                </c:pt>
                <c:pt idx="279">
                  <c:v>-5.793825002911035E-3</c:v>
                </c:pt>
                <c:pt idx="280">
                  <c:v>-8.2762750025722198E-3</c:v>
                </c:pt>
                <c:pt idx="281">
                  <c:v>-7.7704249997623265E-3</c:v>
                </c:pt>
                <c:pt idx="282">
                  <c:v>-2.7353250043233857E-3</c:v>
                </c:pt>
                <c:pt idx="283">
                  <c:v>2.5292999926023185E-3</c:v>
                </c:pt>
                <c:pt idx="284">
                  <c:v>5.9227499878033996E-4</c:v>
                </c:pt>
                <c:pt idx="285">
                  <c:v>-1.0784875004901551E-2</c:v>
                </c:pt>
                <c:pt idx="286">
                  <c:v>-2.4032500077737495E-3</c:v>
                </c:pt>
                <c:pt idx="287">
                  <c:v>-1.0262850009894464E-2</c:v>
                </c:pt>
                <c:pt idx="288">
                  <c:v>-8.4923750036978163E-3</c:v>
                </c:pt>
                <c:pt idx="289">
                  <c:v>-3.2394500012742355E-3</c:v>
                </c:pt>
                <c:pt idx="290">
                  <c:v>1.0836750007001683E-3</c:v>
                </c:pt>
                <c:pt idx="291">
                  <c:v>-3.1341500070993789E-3</c:v>
                </c:pt>
                <c:pt idx="292">
                  <c:v>-4.0756500020506792E-3</c:v>
                </c:pt>
                <c:pt idx="293">
                  <c:v>-1.8110250020981766E-3</c:v>
                </c:pt>
                <c:pt idx="294">
                  <c:v>-1.3452800005325116E-2</c:v>
                </c:pt>
                <c:pt idx="295">
                  <c:v>1.8510749941924587E-3</c:v>
                </c:pt>
                <c:pt idx="296">
                  <c:v>1.1174199993547518E-2</c:v>
                </c:pt>
                <c:pt idx="297">
                  <c:v>6.9174999225651845E-4</c:v>
                </c:pt>
                <c:pt idx="298">
                  <c:v>-5.7728000028873794E-3</c:v>
                </c:pt>
                <c:pt idx="299">
                  <c:v>-5.7800249996944331E-3</c:v>
                </c:pt>
                <c:pt idx="300">
                  <c:v>-4.7800250031286851E-3</c:v>
                </c:pt>
                <c:pt idx="301">
                  <c:v>-4.3749999967985786E-3</c:v>
                </c:pt>
                <c:pt idx="302">
                  <c:v>1.2165950000053272E-2</c:v>
                </c:pt>
                <c:pt idx="303">
                  <c:v>-6.0518750033224933E-3</c:v>
                </c:pt>
                <c:pt idx="304">
                  <c:v>1.2010499995085411E-3</c:v>
                </c:pt>
                <c:pt idx="305">
                  <c:v>-2.1761000025435351E-3</c:v>
                </c:pt>
                <c:pt idx="306">
                  <c:v>-2.1864674999960698E-2</c:v>
                </c:pt>
                <c:pt idx="307">
                  <c:v>-5.0474000017857179E-3</c:v>
                </c:pt>
                <c:pt idx="308">
                  <c:v>7.4701499979710206E-3</c:v>
                </c:pt>
                <c:pt idx="309">
                  <c:v>-2.0122999994782731E-3</c:v>
                </c:pt>
                <c:pt idx="310">
                  <c:v>-5.848500004503876E-3</c:v>
                </c:pt>
                <c:pt idx="311">
                  <c:v>-1.1342650002916344E-2</c:v>
                </c:pt>
                <c:pt idx="312">
                  <c:v>-9.3426500025088899E-3</c:v>
                </c:pt>
                <c:pt idx="313">
                  <c:v>-3.342650001286529E-3</c:v>
                </c:pt>
                <c:pt idx="314">
                  <c:v>-4.3309500033501536E-3</c:v>
                </c:pt>
                <c:pt idx="315">
                  <c:v>9.4395249907393008E-3</c:v>
                </c:pt>
                <c:pt idx="316">
                  <c:v>1.7977499956032261E-3</c:v>
                </c:pt>
                <c:pt idx="317">
                  <c:v>-1.9696399998792913E-2</c:v>
                </c:pt>
                <c:pt idx="318">
                  <c:v>-4.684700004872866E-3</c:v>
                </c:pt>
                <c:pt idx="319">
                  <c:v>-1.3167149998480454E-2</c:v>
                </c:pt>
                <c:pt idx="320">
                  <c:v>2.8328499975032173E-3</c:v>
                </c:pt>
                <c:pt idx="321">
                  <c:v>1.3386999926296994E-3</c:v>
                </c:pt>
                <c:pt idx="322">
                  <c:v>-1.6879125003470108E-2</c:v>
                </c:pt>
                <c:pt idx="323">
                  <c:v>-9.3615750010940246E-3</c:v>
                </c:pt>
                <c:pt idx="324">
                  <c:v>1.4427499263547361E-4</c:v>
                </c:pt>
                <c:pt idx="325">
                  <c:v>-4.8206250066868961E-3</c:v>
                </c:pt>
                <c:pt idx="326">
                  <c:v>1.7937499796971679E-4</c:v>
                </c:pt>
                <c:pt idx="327">
                  <c:v>2.9966499932925217E-3</c:v>
                </c:pt>
                <c:pt idx="328">
                  <c:v>-5.4975000020931475E-3</c:v>
                </c:pt>
                <c:pt idx="329">
                  <c:v>-9.7153250098926947E-3</c:v>
                </c:pt>
                <c:pt idx="330">
                  <c:v>-6.3922000044840388E-3</c:v>
                </c:pt>
                <c:pt idx="331">
                  <c:v>3.4718749957391992E-3</c:v>
                </c:pt>
                <c:pt idx="332">
                  <c:v>-3.2284000044455752E-3</c:v>
                </c:pt>
                <c:pt idx="333">
                  <c:v>-1.1193300000741147E-2</c:v>
                </c:pt>
                <c:pt idx="334">
                  <c:v>2.8066999948350713E-3</c:v>
                </c:pt>
                <c:pt idx="335">
                  <c:v>3.3242499994230457E-3</c:v>
                </c:pt>
                <c:pt idx="336">
                  <c:v>-8.4228250052547082E-3</c:v>
                </c:pt>
                <c:pt idx="337">
                  <c:v>-8.1699000074877404E-3</c:v>
                </c:pt>
                <c:pt idx="338">
                  <c:v>4.153224996116478E-3</c:v>
                </c:pt>
                <c:pt idx="339">
                  <c:v>-3.3292250009253621E-3</c:v>
                </c:pt>
                <c:pt idx="340">
                  <c:v>-5.4705000366084278E-4</c:v>
                </c:pt>
                <c:pt idx="341">
                  <c:v>-9.6829750036704354E-3</c:v>
                </c:pt>
                <c:pt idx="342">
                  <c:v>-1.6829750020406209E-3</c:v>
                </c:pt>
                <c:pt idx="343">
                  <c:v>1.8345749995205551E-3</c:v>
                </c:pt>
                <c:pt idx="344">
                  <c:v>-5.3832500052521937E-3</c:v>
                </c:pt>
                <c:pt idx="345">
                  <c:v>-1.3481500063790008E-3</c:v>
                </c:pt>
                <c:pt idx="346">
                  <c:v>-6.8422999975155108E-3</c:v>
                </c:pt>
                <c:pt idx="347">
                  <c:v>-8.423000035691075E-4</c:v>
                </c:pt>
                <c:pt idx="348">
                  <c:v>-8.5191750040394254E-3</c:v>
                </c:pt>
                <c:pt idx="349">
                  <c:v>4.8082499415613711E-4</c:v>
                </c:pt>
                <c:pt idx="350">
                  <c:v>-9.0016250032931566E-3</c:v>
                </c:pt>
                <c:pt idx="351">
                  <c:v>-2.7019000044674613E-3</c:v>
                </c:pt>
                <c:pt idx="352">
                  <c:v>-4.6785000013187528E-3</c:v>
                </c:pt>
                <c:pt idx="353">
                  <c:v>-1.4032250001037028E-2</c:v>
                </c:pt>
                <c:pt idx="354">
                  <c:v>-4.8894250066950917E-3</c:v>
                </c:pt>
                <c:pt idx="356">
                  <c:v>-1.0002975002862513E-2</c:v>
                </c:pt>
                <c:pt idx="357">
                  <c:v>-3.4296750091016293E-3</c:v>
                </c:pt>
                <c:pt idx="358">
                  <c:v>4.2048749965033494E-3</c:v>
                </c:pt>
                <c:pt idx="360">
                  <c:v>-8.7789500030339696E-3</c:v>
                </c:pt>
                <c:pt idx="361">
                  <c:v>8.0617249914212152E-3</c:v>
                </c:pt>
                <c:pt idx="362">
                  <c:v>5.3497499975492246E-3</c:v>
                </c:pt>
                <c:pt idx="363">
                  <c:v>-2.0976000014343299E-3</c:v>
                </c:pt>
                <c:pt idx="364">
                  <c:v>1.9023999993805774E-3</c:v>
                </c:pt>
                <c:pt idx="365">
                  <c:v>8.1012999944505282E-3</c:v>
                </c:pt>
                <c:pt idx="366">
                  <c:v>2.7124499902129173E-3</c:v>
                </c:pt>
                <c:pt idx="367">
                  <c:v>-1.4117750033619814E-3</c:v>
                </c:pt>
                <c:pt idx="368">
                  <c:v>-3.9059249975252897E-3</c:v>
                </c:pt>
                <c:pt idx="369">
                  <c:v>-3.6061999999219552E-3</c:v>
                </c:pt>
                <c:pt idx="370">
                  <c:v>-1.3796150007692631E-2</c:v>
                </c:pt>
                <c:pt idx="371">
                  <c:v>1.2038499917252921E-3</c:v>
                </c:pt>
                <c:pt idx="372">
                  <c:v>-7.2786000018822961E-3</c:v>
                </c:pt>
                <c:pt idx="373">
                  <c:v>2.4721399997361004E-2</c:v>
                </c:pt>
                <c:pt idx="374">
                  <c:v>-1.7376500036334619E-3</c:v>
                </c:pt>
                <c:pt idx="375">
                  <c:v>5.2623500014306046E-3</c:v>
                </c:pt>
                <c:pt idx="376">
                  <c:v>2.5620749947847798E-3</c:v>
                </c:pt>
                <c:pt idx="377">
                  <c:v>3.5620749986264855E-3</c:v>
                </c:pt>
                <c:pt idx="378">
                  <c:v>-1.2632350000785664E-2</c:v>
                </c:pt>
                <c:pt idx="379">
                  <c:v>-1.5114800000446849E-2</c:v>
                </c:pt>
                <c:pt idx="380">
                  <c:v>-8.5972500019124709E-3</c:v>
                </c:pt>
                <c:pt idx="381">
                  <c:v>-1.2768275002599694E-2</c:v>
                </c:pt>
                <c:pt idx="382">
                  <c:v>-8.9510000034351833E-3</c:v>
                </c:pt>
                <c:pt idx="383">
                  <c:v>-1.4616500047850423E-3</c:v>
                </c:pt>
                <c:pt idx="384">
                  <c:v>-6.5159999940078706E-4</c:v>
                </c:pt>
                <c:pt idx="385">
                  <c:v>-1.2655000027734786E-3</c:v>
                </c:pt>
                <c:pt idx="386">
                  <c:v>6.0386999975889921E-3</c:v>
                </c:pt>
                <c:pt idx="387">
                  <c:v>-1.2420350009051617E-2</c:v>
                </c:pt>
                <c:pt idx="388">
                  <c:v>5.5841249995864928E-3</c:v>
                </c:pt>
                <c:pt idx="389">
                  <c:v>-8.8938500048243441E-3</c:v>
                </c:pt>
                <c:pt idx="394">
                  <c:v>-5.149749995325692E-4</c:v>
                </c:pt>
                <c:pt idx="395">
                  <c:v>-5.9974250034429133E-3</c:v>
                </c:pt>
                <c:pt idx="396">
                  <c:v>1.3508424992323853E-2</c:v>
                </c:pt>
                <c:pt idx="397">
                  <c:v>1.4426999987335876E-3</c:v>
                </c:pt>
                <c:pt idx="398">
                  <c:v>-6.8291499992483296E-3</c:v>
                </c:pt>
                <c:pt idx="399">
                  <c:v>-1.4625009498558939E-5</c:v>
                </c:pt>
                <c:pt idx="400">
                  <c:v>-9.8675000481307507E-4</c:v>
                </c:pt>
                <c:pt idx="401">
                  <c:v>-8.3639000004041009E-3</c:v>
                </c:pt>
                <c:pt idx="402">
                  <c:v>5.9354999975766987E-3</c:v>
                </c:pt>
                <c:pt idx="403">
                  <c:v>-1.4223824997316115E-2</c:v>
                </c:pt>
                <c:pt idx="405">
                  <c:v>-3.4805000177584589E-4</c:v>
                </c:pt>
                <c:pt idx="406">
                  <c:v>3.007424995303154E-3</c:v>
                </c:pt>
                <c:pt idx="407">
                  <c:v>4.2107999979634769E-3</c:v>
                </c:pt>
                <c:pt idx="409">
                  <c:v>-1.7334500007564202E-3</c:v>
                </c:pt>
                <c:pt idx="410">
                  <c:v>-5.9278750049998052E-3</c:v>
                </c:pt>
                <c:pt idx="411">
                  <c:v>9.2359249974833801E-3</c:v>
                </c:pt>
                <c:pt idx="412">
                  <c:v>8.4707499627256766E-4</c:v>
                </c:pt>
                <c:pt idx="413">
                  <c:v>4.2638000013539568E-3</c:v>
                </c:pt>
                <c:pt idx="414">
                  <c:v>-2.1865000599063933E-4</c:v>
                </c:pt>
                <c:pt idx="415">
                  <c:v>-5.4320000053849071E-3</c:v>
                </c:pt>
                <c:pt idx="416">
                  <c:v>-6.5868500096257776E-3</c:v>
                </c:pt>
                <c:pt idx="417">
                  <c:v>-5.5634500022279099E-3</c:v>
                </c:pt>
                <c:pt idx="418">
                  <c:v>-1.0099925006215926E-2</c:v>
                </c:pt>
                <c:pt idx="419">
                  <c:v>-3.9361250019283034E-3</c:v>
                </c:pt>
                <c:pt idx="420">
                  <c:v>1.0638750027283095E-3</c:v>
                </c:pt>
                <c:pt idx="421">
                  <c:v>1.2686399997619446E-2</c:v>
                </c:pt>
                <c:pt idx="422">
                  <c:v>7.6908749979338609E-3</c:v>
                </c:pt>
                <c:pt idx="423">
                  <c:v>6.5360249936929904E-3</c:v>
                </c:pt>
                <c:pt idx="424">
                  <c:v>7.2569499970995821E-3</c:v>
                </c:pt>
                <c:pt idx="425">
                  <c:v>5.9382999970694073E-3</c:v>
                </c:pt>
                <c:pt idx="426">
                  <c:v>5.455849997815676E-3</c:v>
                </c:pt>
                <c:pt idx="427">
                  <c:v>8.2965249966946431E-3</c:v>
                </c:pt>
                <c:pt idx="428">
                  <c:v>8.6475249991053715E-3</c:v>
                </c:pt>
                <c:pt idx="429">
                  <c:v>3.8157999952090904E-3</c:v>
                </c:pt>
                <c:pt idx="430">
                  <c:v>6.9912999970256351E-3</c:v>
                </c:pt>
                <c:pt idx="431">
                  <c:v>1.2672649994783569E-2</c:v>
                </c:pt>
                <c:pt idx="434">
                  <c:v>2.8692499472526833E-4</c:v>
                </c:pt>
                <c:pt idx="435">
                  <c:v>1.2322024995228276E-2</c:v>
                </c:pt>
                <c:pt idx="436">
                  <c:v>7.2022749955067411E-3</c:v>
                </c:pt>
                <c:pt idx="437">
                  <c:v>4.7424997319467366E-5</c:v>
                </c:pt>
                <c:pt idx="438">
                  <c:v>1.1075299997173715E-2</c:v>
                </c:pt>
                <c:pt idx="439">
                  <c:v>3.2858999984455295E-3</c:v>
                </c:pt>
                <c:pt idx="440">
                  <c:v>1.1285900000075344E-2</c:v>
                </c:pt>
                <c:pt idx="441">
                  <c:v>8.5622249971493147E-3</c:v>
                </c:pt>
                <c:pt idx="442">
                  <c:v>5.8970499958377331E-3</c:v>
                </c:pt>
                <c:pt idx="443">
                  <c:v>6.8970499924034812E-3</c:v>
                </c:pt>
                <c:pt idx="445">
                  <c:v>-2.0633750027627684E-3</c:v>
                </c:pt>
                <c:pt idx="446">
                  <c:v>-4.9302000043098815E-3</c:v>
                </c:pt>
                <c:pt idx="447">
                  <c:v>-4.5719749978161417E-3</c:v>
                </c:pt>
                <c:pt idx="448">
                  <c:v>3.4280249965377152E-3</c:v>
                </c:pt>
                <c:pt idx="449">
                  <c:v>1.5567249938612804E-3</c:v>
                </c:pt>
                <c:pt idx="451">
                  <c:v>7.9046500031836331E-3</c:v>
                </c:pt>
                <c:pt idx="452">
                  <c:v>3.4985999955097213E-3</c:v>
                </c:pt>
                <c:pt idx="453">
                  <c:v>1.867409999249503E-2</c:v>
                </c:pt>
                <c:pt idx="454">
                  <c:v>4.0557249958510511E-3</c:v>
                </c:pt>
                <c:pt idx="455">
                  <c:v>8.8379000007989816E-3</c:v>
                </c:pt>
                <c:pt idx="457">
                  <c:v>1.4090824995946605E-2</c:v>
                </c:pt>
                <c:pt idx="458">
                  <c:v>8.5192499973345548E-3</c:v>
                </c:pt>
                <c:pt idx="460">
                  <c:v>6.8306749963085167E-3</c:v>
                </c:pt>
                <c:pt idx="461">
                  <c:v>9.3526999917230569E-3</c:v>
                </c:pt>
                <c:pt idx="462">
                  <c:v>-2.1837750027771108E-3</c:v>
                </c:pt>
                <c:pt idx="463">
                  <c:v>1.3337749987840652E-3</c:v>
                </c:pt>
                <c:pt idx="464">
                  <c:v>8.3337749965721741E-3</c:v>
                </c:pt>
                <c:pt idx="465">
                  <c:v>8.2069999916711822E-4</c:v>
                </c:pt>
                <c:pt idx="466">
                  <c:v>-3.1442000035895035E-3</c:v>
                </c:pt>
                <c:pt idx="467">
                  <c:v>1.1502049994305708E-2</c:v>
                </c:pt>
                <c:pt idx="468">
                  <c:v>2.8251749972696416E-3</c:v>
                </c:pt>
                <c:pt idx="469">
                  <c:v>6.0856999989482574E-3</c:v>
                </c:pt>
                <c:pt idx="470">
                  <c:v>4.339500010246411E-4</c:v>
                </c:pt>
                <c:pt idx="472">
                  <c:v>4.2790999941644259E-3</c:v>
                </c:pt>
                <c:pt idx="473">
                  <c:v>1.1925350001547486E-2</c:v>
                </c:pt>
                <c:pt idx="474">
                  <c:v>1.0606699994241353E-2</c:v>
                </c:pt>
                <c:pt idx="475">
                  <c:v>1.6508999993675388E-2</c:v>
                </c:pt>
                <c:pt idx="476">
                  <c:v>6.3675749916001223E-3</c:v>
                </c:pt>
                <c:pt idx="478">
                  <c:v>2.7423699997598305E-2</c:v>
                </c:pt>
                <c:pt idx="497">
                  <c:v>2.9851474995666649E-2</c:v>
                </c:pt>
                <c:pt idx="498">
                  <c:v>3.2692149994545616E-2</c:v>
                </c:pt>
                <c:pt idx="499">
                  <c:v>2.7794699999503791E-2</c:v>
                </c:pt>
                <c:pt idx="500">
                  <c:v>2.5028699994436465E-2</c:v>
                </c:pt>
                <c:pt idx="501">
                  <c:v>2.254624999477528E-2</c:v>
                </c:pt>
                <c:pt idx="502">
                  <c:v>2.8873849994852208E-2</c:v>
                </c:pt>
                <c:pt idx="503">
                  <c:v>1.3014249991101678E-2</c:v>
                </c:pt>
                <c:pt idx="504">
                  <c:v>2.0796799995878246E-2</c:v>
                </c:pt>
                <c:pt idx="505">
                  <c:v>2.3855300001741853E-2</c:v>
                </c:pt>
                <c:pt idx="506">
                  <c:v>2.8552825002407189E-2</c:v>
                </c:pt>
                <c:pt idx="507">
                  <c:v>3.5105474991723895E-2</c:v>
                </c:pt>
                <c:pt idx="508">
                  <c:v>2.7428599998529535E-2</c:v>
                </c:pt>
                <c:pt idx="509">
                  <c:v>2.8269274997001048E-2</c:v>
                </c:pt>
                <c:pt idx="510">
                  <c:v>2.2433074998843949E-2</c:v>
                </c:pt>
                <c:pt idx="511">
                  <c:v>1.4107199996942654E-2</c:v>
                </c:pt>
                <c:pt idx="512">
                  <c:v>2.3914174998935778E-2</c:v>
                </c:pt>
                <c:pt idx="513">
                  <c:v>1.9667449996632058E-2</c:v>
                </c:pt>
                <c:pt idx="517">
                  <c:v>2.9322649999812711E-2</c:v>
                </c:pt>
                <c:pt idx="520">
                  <c:v>2.0720449996588286E-2</c:v>
                </c:pt>
                <c:pt idx="523">
                  <c:v>3.3748699999705423E-2</c:v>
                </c:pt>
                <c:pt idx="524">
                  <c:v>2.4430049998045433E-2</c:v>
                </c:pt>
                <c:pt idx="527">
                  <c:v>4.0240100002847612E-2</c:v>
                </c:pt>
                <c:pt idx="528">
                  <c:v>3.2956549999653362E-2</c:v>
                </c:pt>
                <c:pt idx="529">
                  <c:v>3.2785524992505088E-2</c:v>
                </c:pt>
                <c:pt idx="530">
                  <c:v>2.5949324997782242E-2</c:v>
                </c:pt>
                <c:pt idx="531">
                  <c:v>3.9953799991053529E-2</c:v>
                </c:pt>
                <c:pt idx="532">
                  <c:v>3.19582750016707E-2</c:v>
                </c:pt>
                <c:pt idx="533">
                  <c:v>3.3775549993151799E-2</c:v>
                </c:pt>
                <c:pt idx="534">
                  <c:v>3.3293099993898068E-2</c:v>
                </c:pt>
                <c:pt idx="535">
                  <c:v>3.3316499990178272E-2</c:v>
                </c:pt>
                <c:pt idx="536">
                  <c:v>2.8834049997385591E-2</c:v>
                </c:pt>
                <c:pt idx="537">
                  <c:v>3.1962749992089812E-2</c:v>
                </c:pt>
                <c:pt idx="540">
                  <c:v>3.5562574994401075E-2</c:v>
                </c:pt>
                <c:pt idx="541">
                  <c:v>3.534475000196835E-2</c:v>
                </c:pt>
                <c:pt idx="542">
                  <c:v>2.0890174993837718E-2</c:v>
                </c:pt>
                <c:pt idx="543">
                  <c:v>3.3672350000415463E-2</c:v>
                </c:pt>
                <c:pt idx="544">
                  <c:v>3.767235000123037E-2</c:v>
                </c:pt>
                <c:pt idx="545">
                  <c:v>3.2178200002817903E-2</c:v>
                </c:pt>
                <c:pt idx="546">
                  <c:v>2.9213299996627029E-2</c:v>
                </c:pt>
                <c:pt idx="548">
                  <c:v>2.9536424997786526E-2</c:v>
                </c:pt>
                <c:pt idx="552">
                  <c:v>3.1187149994366337E-2</c:v>
                </c:pt>
                <c:pt idx="553">
                  <c:v>3.2992724991345312E-2</c:v>
                </c:pt>
                <c:pt idx="554">
                  <c:v>3.4257349994732067E-2</c:v>
                </c:pt>
                <c:pt idx="555">
                  <c:v>3.7627649995556567E-2</c:v>
                </c:pt>
                <c:pt idx="558">
                  <c:v>4.7994824992201757E-2</c:v>
                </c:pt>
                <c:pt idx="559">
                  <c:v>3.4123524994356558E-2</c:v>
                </c:pt>
                <c:pt idx="562">
                  <c:v>3.4490699996240437E-2</c:v>
                </c:pt>
                <c:pt idx="563">
                  <c:v>3.8141425000503659E-2</c:v>
                </c:pt>
                <c:pt idx="564">
                  <c:v>3.679905000171857E-2</c:v>
                </c:pt>
                <c:pt idx="571">
                  <c:v>4.0577449995907955E-2</c:v>
                </c:pt>
                <c:pt idx="572">
                  <c:v>4.1094999993219972E-2</c:v>
                </c:pt>
                <c:pt idx="573">
                  <c:v>3.5865474994352553E-2</c:v>
                </c:pt>
                <c:pt idx="574">
                  <c:v>4.1258799996285234E-2</c:v>
                </c:pt>
                <c:pt idx="575">
                  <c:v>3.4869949995481875E-2</c:v>
                </c:pt>
                <c:pt idx="580">
                  <c:v>5.407332500180928E-2</c:v>
                </c:pt>
                <c:pt idx="583">
                  <c:v>3.8913999997021165E-2</c:v>
                </c:pt>
                <c:pt idx="585">
                  <c:v>4.8077799998281989E-2</c:v>
                </c:pt>
                <c:pt idx="586">
                  <c:v>4.4206499995198101E-2</c:v>
                </c:pt>
                <c:pt idx="587">
                  <c:v>3.4443625001586042E-2</c:v>
                </c:pt>
                <c:pt idx="588">
                  <c:v>4.8487674997886643E-2</c:v>
                </c:pt>
                <c:pt idx="593">
                  <c:v>4.6182449994375929E-2</c:v>
                </c:pt>
                <c:pt idx="597">
                  <c:v>4.334625000046799E-2</c:v>
                </c:pt>
                <c:pt idx="598">
                  <c:v>4.2156299998168834E-2</c:v>
                </c:pt>
                <c:pt idx="599">
                  <c:v>5.1156299996364396E-2</c:v>
                </c:pt>
                <c:pt idx="605">
                  <c:v>4.6541049996449146E-2</c:v>
                </c:pt>
                <c:pt idx="615">
                  <c:v>4.8088199997437187E-2</c:v>
                </c:pt>
                <c:pt idx="616">
                  <c:v>5.0411324991728179E-2</c:v>
                </c:pt>
                <c:pt idx="617">
                  <c:v>5.793782499677036E-2</c:v>
                </c:pt>
                <c:pt idx="618">
                  <c:v>4.2414449992065784E-2</c:v>
                </c:pt>
                <c:pt idx="619">
                  <c:v>4.6901374997105449E-2</c:v>
                </c:pt>
                <c:pt idx="620">
                  <c:v>4.6910324999771547E-2</c:v>
                </c:pt>
                <c:pt idx="621">
                  <c:v>5.3502549992117565E-2</c:v>
                </c:pt>
                <c:pt idx="622">
                  <c:v>5.1317074998223688E-2</c:v>
                </c:pt>
                <c:pt idx="623">
                  <c:v>5.5326024994428735E-2</c:v>
                </c:pt>
                <c:pt idx="624">
                  <c:v>5.3373199996713083E-2</c:v>
                </c:pt>
                <c:pt idx="625">
                  <c:v>5.8408299999427982E-2</c:v>
                </c:pt>
                <c:pt idx="626">
                  <c:v>6.4284075000614394E-2</c:v>
                </c:pt>
                <c:pt idx="627">
                  <c:v>4.1595499998948071E-2</c:v>
                </c:pt>
                <c:pt idx="628">
                  <c:v>5.8447874995181337E-2</c:v>
                </c:pt>
                <c:pt idx="629">
                  <c:v>6.0518074998981319E-2</c:v>
                </c:pt>
                <c:pt idx="630">
                  <c:v>5.7775474997470155E-2</c:v>
                </c:pt>
                <c:pt idx="631">
                  <c:v>4.956934999790974E-2</c:v>
                </c:pt>
                <c:pt idx="632">
                  <c:v>6.1098599995602854E-2</c:v>
                </c:pt>
                <c:pt idx="633">
                  <c:v>5.8266874992114026E-2</c:v>
                </c:pt>
                <c:pt idx="634">
                  <c:v>6.3784424994082656E-2</c:v>
                </c:pt>
                <c:pt idx="635">
                  <c:v>5.0594474996614736E-2</c:v>
                </c:pt>
                <c:pt idx="639">
                  <c:v>4.8477849995833822E-2</c:v>
                </c:pt>
                <c:pt idx="640">
                  <c:v>5.6995399994775653E-2</c:v>
                </c:pt>
                <c:pt idx="645">
                  <c:v>5.7159199997840915E-2</c:v>
                </c:pt>
                <c:pt idx="646">
                  <c:v>6.0163674992509186E-2</c:v>
                </c:pt>
                <c:pt idx="648">
                  <c:v>6.0362575000908691E-2</c:v>
                </c:pt>
                <c:pt idx="649">
                  <c:v>6.1362574997474439E-2</c:v>
                </c:pt>
                <c:pt idx="654">
                  <c:v>5.5172624997794628E-2</c:v>
                </c:pt>
                <c:pt idx="655">
                  <c:v>6.6690175000985619E-2</c:v>
                </c:pt>
                <c:pt idx="656">
                  <c:v>5.7207724996260367E-2</c:v>
                </c:pt>
                <c:pt idx="658">
                  <c:v>6.0530850001669023E-2</c:v>
                </c:pt>
                <c:pt idx="659">
                  <c:v>5.98890749970451E-2</c:v>
                </c:pt>
                <c:pt idx="661">
                  <c:v>5.1722524993238039E-2</c:v>
                </c:pt>
                <c:pt idx="662">
                  <c:v>4.5504699999582954E-2</c:v>
                </c:pt>
                <c:pt idx="663">
                  <c:v>5.7022249995497987E-2</c:v>
                </c:pt>
                <c:pt idx="664">
                  <c:v>5.7691900001373142E-2</c:v>
                </c:pt>
                <c:pt idx="665">
                  <c:v>5.869189999793889E-2</c:v>
                </c:pt>
                <c:pt idx="666">
                  <c:v>5.9691899994504638E-2</c:v>
                </c:pt>
                <c:pt idx="667">
                  <c:v>6.2691899998753797E-2</c:v>
                </c:pt>
                <c:pt idx="668">
                  <c:v>6.3538449998304714E-2</c:v>
                </c:pt>
                <c:pt idx="669">
                  <c:v>6.0383599993656389E-2</c:v>
                </c:pt>
                <c:pt idx="670">
                  <c:v>5.9901150001678616E-2</c:v>
                </c:pt>
                <c:pt idx="671">
                  <c:v>6.6980299998249393E-2</c:v>
                </c:pt>
                <c:pt idx="672">
                  <c:v>6.574354999611387E-2</c:v>
                </c:pt>
                <c:pt idx="674">
                  <c:v>5.2907349992892705E-2</c:v>
                </c:pt>
                <c:pt idx="675">
                  <c:v>6.0471699995105155E-2</c:v>
                </c:pt>
                <c:pt idx="676">
                  <c:v>5.3036049997899681E-2</c:v>
                </c:pt>
                <c:pt idx="677">
                  <c:v>7.2829924996767659E-2</c:v>
                </c:pt>
                <c:pt idx="678">
                  <c:v>6.0923525001271628E-2</c:v>
                </c:pt>
                <c:pt idx="679">
                  <c:v>6.5063924994319677E-2</c:v>
                </c:pt>
                <c:pt idx="684">
                  <c:v>5.6445549998898059E-2</c:v>
                </c:pt>
                <c:pt idx="685">
                  <c:v>5.9126899999682792E-2</c:v>
                </c:pt>
                <c:pt idx="686">
                  <c:v>5.5773150001186877E-2</c:v>
                </c:pt>
                <c:pt idx="687">
                  <c:v>6.2096274996292777E-2</c:v>
                </c:pt>
                <c:pt idx="693">
                  <c:v>5.6506150001951028E-2</c:v>
                </c:pt>
                <c:pt idx="699">
                  <c:v>7.5187499998719431E-2</c:v>
                </c:pt>
                <c:pt idx="704">
                  <c:v>5.220092499803286E-2</c:v>
                </c:pt>
                <c:pt idx="705">
                  <c:v>6.5718474994355347E-2</c:v>
                </c:pt>
                <c:pt idx="706">
                  <c:v>7.2041599996737204E-2</c:v>
                </c:pt>
                <c:pt idx="707">
                  <c:v>7.4559149994456675E-2</c:v>
                </c:pt>
                <c:pt idx="710">
                  <c:v>7.5014100002590567E-2</c:v>
                </c:pt>
                <c:pt idx="711">
                  <c:v>7.7477624996390659E-2</c:v>
                </c:pt>
                <c:pt idx="713">
                  <c:v>6.8770124998991378E-2</c:v>
                </c:pt>
                <c:pt idx="714">
                  <c:v>7.688712499657413E-2</c:v>
                </c:pt>
                <c:pt idx="715">
                  <c:v>7.4292149998655077E-2</c:v>
                </c:pt>
                <c:pt idx="716">
                  <c:v>5.8938399997714441E-2</c:v>
                </c:pt>
                <c:pt idx="718">
                  <c:v>7.8296624989889096E-2</c:v>
                </c:pt>
                <c:pt idx="719">
                  <c:v>6.8301100000098813E-2</c:v>
                </c:pt>
                <c:pt idx="720">
                  <c:v>7.8947349997179117E-2</c:v>
                </c:pt>
                <c:pt idx="721">
                  <c:v>6.5464899998914916E-2</c:v>
                </c:pt>
                <c:pt idx="723">
                  <c:v>7.0305574998201337E-2</c:v>
                </c:pt>
                <c:pt idx="725">
                  <c:v>7.4666925000201445E-2</c:v>
                </c:pt>
                <c:pt idx="727">
                  <c:v>7.7671399994869716E-2</c:v>
                </c:pt>
                <c:pt idx="728">
                  <c:v>7.9029624997929204E-2</c:v>
                </c:pt>
                <c:pt idx="731">
                  <c:v>8.0380624996905681E-2</c:v>
                </c:pt>
                <c:pt idx="735">
                  <c:v>8.7197900000319351E-2</c:v>
                </c:pt>
                <c:pt idx="737">
                  <c:v>7.4038575003214646E-2</c:v>
                </c:pt>
                <c:pt idx="738">
                  <c:v>8.507367499259999E-2</c:v>
                </c:pt>
                <c:pt idx="739">
                  <c:v>6.9914349995087832E-2</c:v>
                </c:pt>
                <c:pt idx="742">
                  <c:v>9.402412499912316E-2</c:v>
                </c:pt>
                <c:pt idx="743">
                  <c:v>7.5312149994715583E-2</c:v>
                </c:pt>
                <c:pt idx="744">
                  <c:v>8.6082624999107793E-2</c:v>
                </c:pt>
                <c:pt idx="745">
                  <c:v>7.4370649992488325E-2</c:v>
                </c:pt>
                <c:pt idx="746">
                  <c:v>8.0211324995616451E-2</c:v>
                </c:pt>
                <c:pt idx="747">
                  <c:v>9.1728874998807441E-2</c:v>
                </c:pt>
                <c:pt idx="748">
                  <c:v>9.8546149994945154E-2</c:v>
                </c:pt>
                <c:pt idx="749">
                  <c:v>7.5052000000141561E-2</c:v>
                </c:pt>
                <c:pt idx="750">
                  <c:v>9.0410224991501309E-2</c:v>
                </c:pt>
                <c:pt idx="751">
                  <c:v>7.2215799991681706E-2</c:v>
                </c:pt>
                <c:pt idx="754">
                  <c:v>8.057402499980526E-2</c:v>
                </c:pt>
                <c:pt idx="755">
                  <c:v>7.6220274997467641E-2</c:v>
                </c:pt>
                <c:pt idx="756">
                  <c:v>8.6711349991674069E-2</c:v>
                </c:pt>
                <c:pt idx="761">
                  <c:v>9.578052500000922E-2</c:v>
                </c:pt>
                <c:pt idx="763">
                  <c:v>7.4426774997846223E-2</c:v>
                </c:pt>
                <c:pt idx="764">
                  <c:v>8.2461874997534323E-2</c:v>
                </c:pt>
                <c:pt idx="766">
                  <c:v>8.4625675001007039E-2</c:v>
                </c:pt>
                <c:pt idx="767">
                  <c:v>9.2901999996684026E-2</c:v>
                </c:pt>
                <c:pt idx="768">
                  <c:v>9.1454649991646875E-2</c:v>
                </c:pt>
                <c:pt idx="769">
                  <c:v>9.1707574989413843E-2</c:v>
                </c:pt>
                <c:pt idx="770">
                  <c:v>8.5466349999478552E-2</c:v>
                </c:pt>
                <c:pt idx="771">
                  <c:v>8.7248525000177324E-2</c:v>
                </c:pt>
                <c:pt idx="773">
                  <c:v>9.3665249994955957E-2</c:v>
                </c:pt>
                <c:pt idx="774">
                  <c:v>9.3929874994501006E-2</c:v>
                </c:pt>
                <c:pt idx="775">
                  <c:v>8.0793950000952464E-2</c:v>
                </c:pt>
                <c:pt idx="776">
                  <c:v>7.6311500000883825E-2</c:v>
                </c:pt>
                <c:pt idx="777">
                  <c:v>8.3311499998671934E-2</c:v>
                </c:pt>
                <c:pt idx="780">
                  <c:v>8.1440199995995499E-2</c:v>
                </c:pt>
                <c:pt idx="781">
                  <c:v>8.9802900001814123E-2</c:v>
                </c:pt>
                <c:pt idx="785">
                  <c:v>9.5152549998601899E-2</c:v>
                </c:pt>
                <c:pt idx="786">
                  <c:v>0.10316424999473384</c:v>
                </c:pt>
                <c:pt idx="787">
                  <c:v>9.7510774998227134E-2</c:v>
                </c:pt>
                <c:pt idx="788">
                  <c:v>7.352247500239173E-2</c:v>
                </c:pt>
                <c:pt idx="789">
                  <c:v>9.415702499973122E-2</c:v>
                </c:pt>
                <c:pt idx="791">
                  <c:v>9.8391024992452003E-2</c:v>
                </c:pt>
                <c:pt idx="792">
                  <c:v>8.4173199997167103E-2</c:v>
                </c:pt>
                <c:pt idx="793">
                  <c:v>9.824339999613585E-2</c:v>
                </c:pt>
                <c:pt idx="794">
                  <c:v>9.8519724997458979E-2</c:v>
                </c:pt>
                <c:pt idx="795">
                  <c:v>9.5084074993792456E-2</c:v>
                </c:pt>
                <c:pt idx="796">
                  <c:v>0.10240720000001602</c:v>
                </c:pt>
                <c:pt idx="797">
                  <c:v>0.10073032500076806</c:v>
                </c:pt>
                <c:pt idx="798">
                  <c:v>0.10260609999386361</c:v>
                </c:pt>
                <c:pt idx="801">
                  <c:v>7.9704174997459631E-2</c:v>
                </c:pt>
                <c:pt idx="802">
                  <c:v>9.3743749996065162E-2</c:v>
                </c:pt>
                <c:pt idx="803">
                  <c:v>9.2389999997976702E-2</c:v>
                </c:pt>
                <c:pt idx="804">
                  <c:v>8.1713125000533182E-2</c:v>
                </c:pt>
                <c:pt idx="806">
                  <c:v>8.8588899998285342E-2</c:v>
                </c:pt>
                <c:pt idx="809">
                  <c:v>9.9669449991779402E-2</c:v>
                </c:pt>
                <c:pt idx="810">
                  <c:v>8.775134999450529E-2</c:v>
                </c:pt>
                <c:pt idx="811">
                  <c:v>0.10177475000091363</c:v>
                </c:pt>
                <c:pt idx="812">
                  <c:v>0.10261989999708021</c:v>
                </c:pt>
                <c:pt idx="813">
                  <c:v>9.7666699999535922E-2</c:v>
                </c:pt>
                <c:pt idx="815">
                  <c:v>0.10131742499652319</c:v>
                </c:pt>
                <c:pt idx="816">
                  <c:v>0.1001581000018632</c:v>
                </c:pt>
                <c:pt idx="817">
                  <c:v>0.10296367499540793</c:v>
                </c:pt>
                <c:pt idx="818">
                  <c:v>8.0286800002795644E-2</c:v>
                </c:pt>
                <c:pt idx="819">
                  <c:v>8.8804350001737475E-2</c:v>
                </c:pt>
                <c:pt idx="822">
                  <c:v>0.1048910999961663</c:v>
                </c:pt>
                <c:pt idx="826">
                  <c:v>0.10868222499266267</c:v>
                </c:pt>
                <c:pt idx="827">
                  <c:v>0.10701704999519279</c:v>
                </c:pt>
                <c:pt idx="828">
                  <c:v>0.10453459999553161</c:v>
                </c:pt>
                <c:pt idx="829">
                  <c:v>0.10905214999365853</c:v>
                </c:pt>
                <c:pt idx="830">
                  <c:v>0.1063050749944523</c:v>
                </c:pt>
                <c:pt idx="831">
                  <c:v>0.10708724999858532</c:v>
                </c:pt>
                <c:pt idx="832">
                  <c:v>0.10960479999630479</c:v>
                </c:pt>
                <c:pt idx="833">
                  <c:v>0.10685772499709856</c:v>
                </c:pt>
                <c:pt idx="834">
                  <c:v>0.10892792500089854</c:v>
                </c:pt>
                <c:pt idx="835">
                  <c:v>0.10318084999744315</c:v>
                </c:pt>
                <c:pt idx="836">
                  <c:v>0.10172179999062791</c:v>
                </c:pt>
                <c:pt idx="837">
                  <c:v>0.11326274999737507</c:v>
                </c:pt>
                <c:pt idx="841">
                  <c:v>0.10872352499427507</c:v>
                </c:pt>
                <c:pt idx="847">
                  <c:v>0.11335672499262728</c:v>
                </c:pt>
                <c:pt idx="853">
                  <c:v>0.11144482499366859</c:v>
                </c:pt>
                <c:pt idx="859">
                  <c:v>0.11570432499866001</c:v>
                </c:pt>
                <c:pt idx="860">
                  <c:v>0.12199234999570763</c:v>
                </c:pt>
                <c:pt idx="861">
                  <c:v>0.11450989999866579</c:v>
                </c:pt>
                <c:pt idx="862">
                  <c:v>0.12302744999760762</c:v>
                </c:pt>
                <c:pt idx="863">
                  <c:v>0.11454499999672407</c:v>
                </c:pt>
                <c:pt idx="864">
                  <c:v>0.11554500000056578</c:v>
                </c:pt>
                <c:pt idx="865">
                  <c:v>0.11990322500059847</c:v>
                </c:pt>
                <c:pt idx="867">
                  <c:v>0.11419572499289643</c:v>
                </c:pt>
                <c:pt idx="868">
                  <c:v>0.11719572499714559</c:v>
                </c:pt>
                <c:pt idx="870">
                  <c:v>0.11687707500095712</c:v>
                </c:pt>
                <c:pt idx="875">
                  <c:v>0.11876044999371516</c:v>
                </c:pt>
                <c:pt idx="876">
                  <c:v>0.12604847499460448</c:v>
                </c:pt>
                <c:pt idx="878">
                  <c:v>0.12188914999569533</c:v>
                </c:pt>
                <c:pt idx="879">
                  <c:v>0.11940669999603415</c:v>
                </c:pt>
                <c:pt idx="882">
                  <c:v>0.12032204999559326</c:v>
                </c:pt>
                <c:pt idx="883">
                  <c:v>0.12057497499336023</c:v>
                </c:pt>
                <c:pt idx="885">
                  <c:v>0.1240925249949214</c:v>
                </c:pt>
                <c:pt idx="894">
                  <c:v>0.11665859999629902</c:v>
                </c:pt>
                <c:pt idx="900">
                  <c:v>0.12963557500188472</c:v>
                </c:pt>
                <c:pt idx="901">
                  <c:v>0.12767067499225959</c:v>
                </c:pt>
                <c:pt idx="902">
                  <c:v>0.12438712499715621</c:v>
                </c:pt>
                <c:pt idx="903">
                  <c:v>0.12664004999533063</c:v>
                </c:pt>
                <c:pt idx="905">
                  <c:v>0.12590467499103397</c:v>
                </c:pt>
                <c:pt idx="906">
                  <c:v>0.11919269999634707</c:v>
                </c:pt>
                <c:pt idx="907">
                  <c:v>0.12376874999608845</c:v>
                </c:pt>
                <c:pt idx="909">
                  <c:v>0.12548519999836572</c:v>
                </c:pt>
                <c:pt idx="910">
                  <c:v>0.12603785000101198</c:v>
                </c:pt>
                <c:pt idx="911">
                  <c:v>0.12407294999866281</c:v>
                </c:pt>
                <c:pt idx="926">
                  <c:v>0.13062047499988694</c:v>
                </c:pt>
                <c:pt idx="930">
                  <c:v>0.12981937499716878</c:v>
                </c:pt>
                <c:pt idx="955">
                  <c:v>0.14027712499955669</c:v>
                </c:pt>
                <c:pt idx="979">
                  <c:v>0.14483979999931762</c:v>
                </c:pt>
                <c:pt idx="996">
                  <c:v>0.16026729987788713</c:v>
                </c:pt>
                <c:pt idx="999">
                  <c:v>0.14866957483900478</c:v>
                </c:pt>
                <c:pt idx="1001">
                  <c:v>0.15163895019941265</c:v>
                </c:pt>
                <c:pt idx="1002">
                  <c:v>0.15351472506881692</c:v>
                </c:pt>
                <c:pt idx="1007">
                  <c:v>0.15536435014655581</c:v>
                </c:pt>
                <c:pt idx="1012">
                  <c:v>0.15550064999843016</c:v>
                </c:pt>
                <c:pt idx="1013">
                  <c:v>0.16134132500155829</c:v>
                </c:pt>
                <c:pt idx="1014">
                  <c:v>0.1571819999080617</c:v>
                </c:pt>
                <c:pt idx="1015">
                  <c:v>0.15302267499646405</c:v>
                </c:pt>
                <c:pt idx="1016">
                  <c:v>0.15750960000150371</c:v>
                </c:pt>
                <c:pt idx="1017">
                  <c:v>0.15485639999678824</c:v>
                </c:pt>
                <c:pt idx="1018">
                  <c:v>0.16006224980810657</c:v>
                </c:pt>
                <c:pt idx="1019">
                  <c:v>0.15434249989630189</c:v>
                </c:pt>
                <c:pt idx="1020">
                  <c:v>0.15374807499756571</c:v>
                </c:pt>
                <c:pt idx="1021">
                  <c:v>0.15540072495787172</c:v>
                </c:pt>
                <c:pt idx="1022">
                  <c:v>0.15855364999151789</c:v>
                </c:pt>
                <c:pt idx="1023">
                  <c:v>0.15360629988572327</c:v>
                </c:pt>
                <c:pt idx="1024">
                  <c:v>0.15532384999823989</c:v>
                </c:pt>
                <c:pt idx="1025">
                  <c:v>0.1568238498075516</c:v>
                </c:pt>
                <c:pt idx="1026">
                  <c:v>0.15564140000060434</c:v>
                </c:pt>
                <c:pt idx="1027">
                  <c:v>0.15744697499758331</c:v>
                </c:pt>
                <c:pt idx="1028">
                  <c:v>0.15336452483461471</c:v>
                </c:pt>
                <c:pt idx="1029">
                  <c:v>0.15513389989791904</c:v>
                </c:pt>
                <c:pt idx="1030">
                  <c:v>0.14875702495919541</c:v>
                </c:pt>
                <c:pt idx="1031">
                  <c:v>0.15615792499738745</c:v>
                </c:pt>
                <c:pt idx="1032">
                  <c:v>0.15896799999609357</c:v>
                </c:pt>
                <c:pt idx="1033">
                  <c:v>0.15876772499905201</c:v>
                </c:pt>
                <c:pt idx="1034">
                  <c:v>0.15597247500409139</c:v>
                </c:pt>
                <c:pt idx="1035">
                  <c:v>0.16000757499568863</c:v>
                </c:pt>
                <c:pt idx="1036">
                  <c:v>0.16733069999463623</c:v>
                </c:pt>
                <c:pt idx="1040">
                  <c:v>0.15909539999847766</c:v>
                </c:pt>
                <c:pt idx="1041">
                  <c:v>0.15881632499076659</c:v>
                </c:pt>
                <c:pt idx="1042">
                  <c:v>0.15891019999980927</c:v>
                </c:pt>
                <c:pt idx="1043">
                  <c:v>0.16184924999106443</c:v>
                </c:pt>
                <c:pt idx="1044">
                  <c:v>0.16300252499058843</c:v>
                </c:pt>
                <c:pt idx="1045">
                  <c:v>0.16330252499028575</c:v>
                </c:pt>
                <c:pt idx="1046">
                  <c:v>0.16390252498968039</c:v>
                </c:pt>
                <c:pt idx="1047">
                  <c:v>0.16390342500380939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24-41D2-ACEC-89F6E33D187A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1'!$J$21:$J$1907</c:f>
              <c:numCache>
                <c:formatCode>General</c:formatCode>
                <c:ptCount val="1887"/>
                <c:pt idx="40">
                  <c:v>-5.1347175001865253E-2</c:v>
                </c:pt>
                <c:pt idx="41">
                  <c:v>-5.1088950000121258E-2</c:v>
                </c:pt>
                <c:pt idx="42">
                  <c:v>-5.0613175008038525E-2</c:v>
                </c:pt>
                <c:pt idx="43">
                  <c:v>-5.0943800000823103E-2</c:v>
                </c:pt>
                <c:pt idx="44">
                  <c:v>-5.0874425003712531E-2</c:v>
                </c:pt>
                <c:pt idx="45">
                  <c:v>-5.1216200008639134E-2</c:v>
                </c:pt>
                <c:pt idx="46">
                  <c:v>-5.1181100003304891E-2</c:v>
                </c:pt>
                <c:pt idx="47">
                  <c:v>-5.1240425003925338E-2</c:v>
                </c:pt>
                <c:pt idx="48">
                  <c:v>-5.1252400000521448E-2</c:v>
                </c:pt>
                <c:pt idx="49">
                  <c:v>-5.0682200009759981E-2</c:v>
                </c:pt>
                <c:pt idx="50">
                  <c:v>-5.1364650003961287E-2</c:v>
                </c:pt>
                <c:pt idx="51">
                  <c:v>-5.0911725003970787E-2</c:v>
                </c:pt>
                <c:pt idx="52">
                  <c:v>-5.1194175008276943E-2</c:v>
                </c:pt>
                <c:pt idx="53">
                  <c:v>-5.1176625005609822E-2</c:v>
                </c:pt>
                <c:pt idx="54">
                  <c:v>-4.9053600007027853E-2</c:v>
                </c:pt>
                <c:pt idx="55">
                  <c:v>-4.8831575004442129E-2</c:v>
                </c:pt>
                <c:pt idx="56">
                  <c:v>-4.5542800005932804E-2</c:v>
                </c:pt>
                <c:pt idx="57">
                  <c:v>-3.2032150003942661E-2</c:v>
                </c:pt>
                <c:pt idx="58">
                  <c:v>-3.2057525000709575E-2</c:v>
                </c:pt>
                <c:pt idx="59">
                  <c:v>-3.2334600000467617E-2</c:v>
                </c:pt>
                <c:pt idx="60">
                  <c:v>-3.2327050001185853E-2</c:v>
                </c:pt>
                <c:pt idx="61">
                  <c:v>-3.2289499999023974E-2</c:v>
                </c:pt>
                <c:pt idx="62">
                  <c:v>-1.8151750002289191E-2</c:v>
                </c:pt>
                <c:pt idx="63">
                  <c:v>-1.4487600004940759E-2</c:v>
                </c:pt>
                <c:pt idx="64">
                  <c:v>-1.4217399999324698E-2</c:v>
                </c:pt>
                <c:pt idx="65">
                  <c:v>-1.397417500265874E-2</c:v>
                </c:pt>
                <c:pt idx="66">
                  <c:v>-1.3321525002538692E-2</c:v>
                </c:pt>
                <c:pt idx="67">
                  <c:v>-1.436860000831075E-2</c:v>
                </c:pt>
                <c:pt idx="68">
                  <c:v>-1.4351050005643629E-2</c:v>
                </c:pt>
                <c:pt idx="69">
                  <c:v>-1.4333500002976507E-2</c:v>
                </c:pt>
                <c:pt idx="71">
                  <c:v>-1.3729025005886797E-2</c:v>
                </c:pt>
                <c:pt idx="72">
                  <c:v>-1.3970800006063655E-2</c:v>
                </c:pt>
                <c:pt idx="93">
                  <c:v>-4.2324250098317862E-3</c:v>
                </c:pt>
                <c:pt idx="228">
                  <c:v>-6.0040500029572286E-3</c:v>
                </c:pt>
                <c:pt idx="265">
                  <c:v>-4.5878500022809021E-3</c:v>
                </c:pt>
                <c:pt idx="266">
                  <c:v>-3.6878500031889416E-3</c:v>
                </c:pt>
                <c:pt idx="274">
                  <c:v>-3.8041500083636492E-3</c:v>
                </c:pt>
                <c:pt idx="390">
                  <c:v>-5.7822500821202993E-4</c:v>
                </c:pt>
                <c:pt idx="391">
                  <c:v>3.9324993849731982E-5</c:v>
                </c:pt>
                <c:pt idx="392">
                  <c:v>-1.1375500034773722E-3</c:v>
                </c:pt>
                <c:pt idx="393">
                  <c:v>-1.1200000008102506E-3</c:v>
                </c:pt>
                <c:pt idx="613">
                  <c:v>4.6307674994750414E-2</c:v>
                </c:pt>
                <c:pt idx="614">
                  <c:v>4.5865899999625981E-2</c:v>
                </c:pt>
                <c:pt idx="650">
                  <c:v>6.194474999938393E-2</c:v>
                </c:pt>
                <c:pt idx="651">
                  <c:v>6.7562299998826347E-2</c:v>
                </c:pt>
                <c:pt idx="652">
                  <c:v>7.1062299997720402E-2</c:v>
                </c:pt>
                <c:pt idx="653">
                  <c:v>4.4679849997919519E-2</c:v>
                </c:pt>
                <c:pt idx="736">
                  <c:v>8.2433000003220513E-2</c:v>
                </c:pt>
                <c:pt idx="920">
                  <c:v>0.13354132499807747</c:v>
                </c:pt>
                <c:pt idx="921">
                  <c:v>0.13105887499841629</c:v>
                </c:pt>
                <c:pt idx="922">
                  <c:v>0.13261152499762829</c:v>
                </c:pt>
                <c:pt idx="923">
                  <c:v>0.13145219999569235</c:v>
                </c:pt>
                <c:pt idx="924">
                  <c:v>0.13070512499689357</c:v>
                </c:pt>
                <c:pt idx="927">
                  <c:v>0.12742604999948526</c:v>
                </c:pt>
                <c:pt idx="928">
                  <c:v>0.13346114999148995</c:v>
                </c:pt>
                <c:pt idx="929">
                  <c:v>0.13574917500227457</c:v>
                </c:pt>
                <c:pt idx="932">
                  <c:v>0.12758984999527456</c:v>
                </c:pt>
                <c:pt idx="933">
                  <c:v>0.13198317500064149</c:v>
                </c:pt>
                <c:pt idx="934">
                  <c:v>0.1275007249932969</c:v>
                </c:pt>
                <c:pt idx="940">
                  <c:v>0.13097045000176877</c:v>
                </c:pt>
                <c:pt idx="944">
                  <c:v>0.13633627499075374</c:v>
                </c:pt>
                <c:pt idx="946">
                  <c:v>0.13572959999874001</c:v>
                </c:pt>
                <c:pt idx="948">
                  <c:v>0.13673407500027679</c:v>
                </c:pt>
                <c:pt idx="949">
                  <c:v>0.13602209999953629</c:v>
                </c:pt>
                <c:pt idx="950">
                  <c:v>0.13405719999718713</c:v>
                </c:pt>
                <c:pt idx="953">
                  <c:v>0.13990994999767281</c:v>
                </c:pt>
                <c:pt idx="956">
                  <c:v>0.14283425000030547</c:v>
                </c:pt>
                <c:pt idx="957">
                  <c:v>0.1430871750053484</c:v>
                </c:pt>
                <c:pt idx="958">
                  <c:v>0.13960472499456955</c:v>
                </c:pt>
                <c:pt idx="959">
                  <c:v>0.13919247499870835</c:v>
                </c:pt>
                <c:pt idx="960">
                  <c:v>0.13744539999606786</c:v>
                </c:pt>
                <c:pt idx="961">
                  <c:v>0.13696294999681413</c:v>
                </c:pt>
                <c:pt idx="966">
                  <c:v>0.13806722500157775</c:v>
                </c:pt>
                <c:pt idx="973">
                  <c:v>0.13955452499794774</c:v>
                </c:pt>
                <c:pt idx="975">
                  <c:v>0.14439519999723416</c:v>
                </c:pt>
                <c:pt idx="976">
                  <c:v>0.14715397499821847</c:v>
                </c:pt>
                <c:pt idx="980">
                  <c:v>0.14364537499932339</c:v>
                </c:pt>
                <c:pt idx="981">
                  <c:v>0.14948604999517556</c:v>
                </c:pt>
                <c:pt idx="985">
                  <c:v>0.14565432499512099</c:v>
                </c:pt>
                <c:pt idx="992">
                  <c:v>0.14848027499829186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24-41D2-ACEC-89F6E33D187A}"/>
            </c:ext>
          </c:extLst>
        </c:ser>
        <c:ser>
          <c:idx val="5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1'!$K$21:$K$1907</c:f>
              <c:numCache>
                <c:formatCode>General</c:formatCode>
                <c:ptCount val="1887"/>
                <c:pt idx="90">
                  <c:v>-7.8786750018480234E-3</c:v>
                </c:pt>
                <c:pt idx="91">
                  <c:v>-9.7140500074601732E-3</c:v>
                </c:pt>
                <c:pt idx="92">
                  <c:v>-7.7733750003972091E-3</c:v>
                </c:pt>
                <c:pt idx="359">
                  <c:v>4.2048749965033494E-3</c:v>
                </c:pt>
                <c:pt idx="404">
                  <c:v>1.8112749967258424E-3</c:v>
                </c:pt>
                <c:pt idx="408">
                  <c:v>5.2107999945292249E-3</c:v>
                </c:pt>
                <c:pt idx="471">
                  <c:v>7.7916249938425608E-3</c:v>
                </c:pt>
                <c:pt idx="477">
                  <c:v>1.5796549996593967E-2</c:v>
                </c:pt>
                <c:pt idx="479">
                  <c:v>1.8119849992217496E-2</c:v>
                </c:pt>
                <c:pt idx="480">
                  <c:v>1.8319849994441029E-2</c:v>
                </c:pt>
                <c:pt idx="481">
                  <c:v>1.8719849991612136E-2</c:v>
                </c:pt>
                <c:pt idx="482">
                  <c:v>1.8772775001707487E-2</c:v>
                </c:pt>
                <c:pt idx="483">
                  <c:v>1.9072775001404807E-2</c:v>
                </c:pt>
                <c:pt idx="484">
                  <c:v>1.9072775001404807E-2</c:v>
                </c:pt>
                <c:pt idx="485">
                  <c:v>1.8412350000289734E-2</c:v>
                </c:pt>
                <c:pt idx="486">
                  <c:v>1.8712349999987055E-2</c:v>
                </c:pt>
                <c:pt idx="487">
                  <c:v>1.891234999493463E-2</c:v>
                </c:pt>
                <c:pt idx="488">
                  <c:v>1.951682499202434E-2</c:v>
                </c:pt>
                <c:pt idx="489">
                  <c:v>1.9616824996774085E-2</c:v>
                </c:pt>
                <c:pt idx="490">
                  <c:v>1.9616824996774085E-2</c:v>
                </c:pt>
                <c:pt idx="491">
                  <c:v>1.9891499992809258E-2</c:v>
                </c:pt>
                <c:pt idx="514">
                  <c:v>2.6695049993577413E-2</c:v>
                </c:pt>
                <c:pt idx="515">
                  <c:v>2.9247974998725113E-2</c:v>
                </c:pt>
                <c:pt idx="516">
                  <c:v>2.7118174992210697E-2</c:v>
                </c:pt>
                <c:pt idx="518">
                  <c:v>2.7980874991044402E-2</c:v>
                </c:pt>
                <c:pt idx="519">
                  <c:v>2.6198424995527603E-2</c:v>
                </c:pt>
                <c:pt idx="521">
                  <c:v>2.5843574992904905E-2</c:v>
                </c:pt>
                <c:pt idx="522">
                  <c:v>3.2252550001430791E-2</c:v>
                </c:pt>
                <c:pt idx="525">
                  <c:v>3.0630049994215369E-2</c:v>
                </c:pt>
                <c:pt idx="526">
                  <c:v>3.0830049996438902E-2</c:v>
                </c:pt>
                <c:pt idx="538">
                  <c:v>3.674384999612812E-2</c:v>
                </c:pt>
                <c:pt idx="539">
                  <c:v>3.1961399996362161E-2</c:v>
                </c:pt>
                <c:pt idx="547">
                  <c:v>3.1695475001470186E-2</c:v>
                </c:pt>
                <c:pt idx="549">
                  <c:v>3.0471249992842786E-2</c:v>
                </c:pt>
                <c:pt idx="550">
                  <c:v>3.2071249996079132E-2</c:v>
                </c:pt>
                <c:pt idx="551">
                  <c:v>3.3771249996789265E-2</c:v>
                </c:pt>
                <c:pt idx="556">
                  <c:v>3.5885599994799122E-2</c:v>
                </c:pt>
                <c:pt idx="557">
                  <c:v>3.6585599998943508E-2</c:v>
                </c:pt>
                <c:pt idx="560">
                  <c:v>3.6203499999828637E-2</c:v>
                </c:pt>
                <c:pt idx="561">
                  <c:v>3.6203499999828637E-2</c:v>
                </c:pt>
                <c:pt idx="576">
                  <c:v>4.026299999532057E-2</c:v>
                </c:pt>
                <c:pt idx="577">
                  <c:v>4.0362999992794357E-2</c:v>
                </c:pt>
                <c:pt idx="578">
                  <c:v>3.9221224993525539E-2</c:v>
                </c:pt>
                <c:pt idx="579">
                  <c:v>3.9421224995749071E-2</c:v>
                </c:pt>
                <c:pt idx="581">
                  <c:v>3.9585024998814333E-2</c:v>
                </c:pt>
                <c:pt idx="582">
                  <c:v>3.9585024998814333E-2</c:v>
                </c:pt>
                <c:pt idx="584">
                  <c:v>3.9571949993842281E-2</c:v>
                </c:pt>
                <c:pt idx="589">
                  <c:v>4.2637024998839479E-2</c:v>
                </c:pt>
                <c:pt idx="590">
                  <c:v>4.3000824996852316E-2</c:v>
                </c:pt>
                <c:pt idx="591">
                  <c:v>4.3700825000996701E-2</c:v>
                </c:pt>
                <c:pt idx="592">
                  <c:v>4.4900824999785982E-2</c:v>
                </c:pt>
                <c:pt idx="594">
                  <c:v>4.139414999372093E-2</c:v>
                </c:pt>
                <c:pt idx="595">
                  <c:v>4.2994149996957276E-2</c:v>
                </c:pt>
                <c:pt idx="596">
                  <c:v>4.3794149998575449E-2</c:v>
                </c:pt>
                <c:pt idx="600">
                  <c:v>4.7295349999330938E-2</c:v>
                </c:pt>
                <c:pt idx="601">
                  <c:v>4.5312899994314648E-2</c:v>
                </c:pt>
                <c:pt idx="602">
                  <c:v>4.6012899991183076E-2</c:v>
                </c:pt>
                <c:pt idx="603">
                  <c:v>4.771289999189321E-2</c:v>
                </c:pt>
                <c:pt idx="604">
                  <c:v>4.6041049994528294E-2</c:v>
                </c:pt>
                <c:pt idx="606">
                  <c:v>4.6470024994050618E-2</c:v>
                </c:pt>
                <c:pt idx="607">
                  <c:v>4.5690949998970609E-2</c:v>
                </c:pt>
                <c:pt idx="608">
                  <c:v>4.6290949998365249E-2</c:v>
                </c:pt>
                <c:pt idx="609">
                  <c:v>4.659094999806257E-2</c:v>
                </c:pt>
                <c:pt idx="610">
                  <c:v>4.577897499257233E-2</c:v>
                </c:pt>
                <c:pt idx="611">
                  <c:v>4.607897499226965E-2</c:v>
                </c:pt>
                <c:pt idx="612">
                  <c:v>4.6878974993887823E-2</c:v>
                </c:pt>
                <c:pt idx="636">
                  <c:v>5.621732500003418E-2</c:v>
                </c:pt>
                <c:pt idx="637">
                  <c:v>4.9381124990759417E-2</c:v>
                </c:pt>
                <c:pt idx="638">
                  <c:v>6.9759674996021204E-2</c:v>
                </c:pt>
                <c:pt idx="641">
                  <c:v>5.3260025000781752E-2</c:v>
                </c:pt>
                <c:pt idx="642">
                  <c:v>5.7971725000243168E-2</c:v>
                </c:pt>
                <c:pt idx="643">
                  <c:v>5.6977299995196518E-2</c:v>
                </c:pt>
                <c:pt idx="644">
                  <c:v>5.7194850000087172E-2</c:v>
                </c:pt>
                <c:pt idx="647">
                  <c:v>5.5875099998957012E-2</c:v>
                </c:pt>
                <c:pt idx="657">
                  <c:v>5.8472349999647122E-2</c:v>
                </c:pt>
                <c:pt idx="660">
                  <c:v>5.70943749989965E-2</c:v>
                </c:pt>
                <c:pt idx="673">
                  <c:v>6.2961099996755365E-2</c:v>
                </c:pt>
                <c:pt idx="680">
                  <c:v>6.3739700002770405E-2</c:v>
                </c:pt>
                <c:pt idx="681">
                  <c:v>6.3739700002770405E-2</c:v>
                </c:pt>
                <c:pt idx="682">
                  <c:v>6.3739700002770405E-2</c:v>
                </c:pt>
                <c:pt idx="683">
                  <c:v>6.3739700002770405E-2</c:v>
                </c:pt>
                <c:pt idx="688">
                  <c:v>6.8082399993727449E-2</c:v>
                </c:pt>
                <c:pt idx="689">
                  <c:v>6.8082399993727449E-2</c:v>
                </c:pt>
                <c:pt idx="690">
                  <c:v>6.8112399996607564E-2</c:v>
                </c:pt>
                <c:pt idx="691">
                  <c:v>6.8452874991635326E-2</c:v>
                </c:pt>
                <c:pt idx="692">
                  <c:v>6.8452874991635326E-2</c:v>
                </c:pt>
                <c:pt idx="694">
                  <c:v>6.9352674996480346E-2</c:v>
                </c:pt>
                <c:pt idx="695">
                  <c:v>6.816409999737516E-2</c:v>
                </c:pt>
                <c:pt idx="696">
                  <c:v>6.816409999737516E-2</c:v>
                </c:pt>
                <c:pt idx="697">
                  <c:v>6.816409999737516E-2</c:v>
                </c:pt>
                <c:pt idx="698">
                  <c:v>6.816409999737516E-2</c:v>
                </c:pt>
                <c:pt idx="700">
                  <c:v>6.8334024996147491E-2</c:v>
                </c:pt>
                <c:pt idx="702">
                  <c:v>6.9574699991790112E-2</c:v>
                </c:pt>
                <c:pt idx="703">
                  <c:v>6.9538499999907799E-2</c:v>
                </c:pt>
                <c:pt idx="708">
                  <c:v>7.1221874990442302E-2</c:v>
                </c:pt>
                <c:pt idx="709">
                  <c:v>7.4227449993486516E-2</c:v>
                </c:pt>
                <c:pt idx="717">
                  <c:v>7.4584924994269386E-2</c:v>
                </c:pt>
                <c:pt idx="724">
                  <c:v>8.416107499942882E-2</c:v>
                </c:pt>
                <c:pt idx="726">
                  <c:v>8.1660800002282485E-2</c:v>
                </c:pt>
                <c:pt idx="729">
                  <c:v>8.3227974995679688E-2</c:v>
                </c:pt>
                <c:pt idx="730">
                  <c:v>8.3445525000570342E-2</c:v>
                </c:pt>
                <c:pt idx="732">
                  <c:v>8.0580624999129213E-2</c:v>
                </c:pt>
                <c:pt idx="733">
                  <c:v>8.2251100000576116E-2</c:v>
                </c:pt>
                <c:pt idx="734">
                  <c:v>8.3068649997585453E-2</c:v>
                </c:pt>
                <c:pt idx="740">
                  <c:v>8.2678149999992456E-2</c:v>
                </c:pt>
                <c:pt idx="741">
                  <c:v>8.2100999999966007E-2</c:v>
                </c:pt>
                <c:pt idx="752">
                  <c:v>8.4727224995731376E-2</c:v>
                </c:pt>
                <c:pt idx="753">
                  <c:v>8.3844774999306537E-2</c:v>
                </c:pt>
                <c:pt idx="757">
                  <c:v>8.7006124995241407E-2</c:v>
                </c:pt>
                <c:pt idx="758">
                  <c:v>8.7270474992692471E-2</c:v>
                </c:pt>
                <c:pt idx="759">
                  <c:v>8.6464349995367229E-2</c:v>
                </c:pt>
                <c:pt idx="760">
                  <c:v>9.4022299999778625E-2</c:v>
                </c:pt>
                <c:pt idx="762">
                  <c:v>8.7898074991244357E-2</c:v>
                </c:pt>
                <c:pt idx="765">
                  <c:v>8.8061599999491591E-2</c:v>
                </c:pt>
                <c:pt idx="772">
                  <c:v>8.4647699994093273E-2</c:v>
                </c:pt>
                <c:pt idx="778">
                  <c:v>8.8911500002723187E-2</c:v>
                </c:pt>
                <c:pt idx="779">
                  <c:v>8.8552174995129462E-2</c:v>
                </c:pt>
                <c:pt idx="782">
                  <c:v>8.9938000004622154E-2</c:v>
                </c:pt>
                <c:pt idx="783">
                  <c:v>9.2726049995690119E-2</c:v>
                </c:pt>
                <c:pt idx="784">
                  <c:v>9.5030524993489962E-2</c:v>
                </c:pt>
                <c:pt idx="790">
                  <c:v>9.5792125001025852E-2</c:v>
                </c:pt>
                <c:pt idx="799">
                  <c:v>9.6694124993518926E-2</c:v>
                </c:pt>
                <c:pt idx="800">
                  <c:v>9.5534799998858944E-2</c:v>
                </c:pt>
                <c:pt idx="805">
                  <c:v>9.8513124998135027E-2</c:v>
                </c:pt>
                <c:pt idx="808">
                  <c:v>0.10059897499741055</c:v>
                </c:pt>
                <c:pt idx="814">
                  <c:v>0.10130097500223201</c:v>
                </c:pt>
                <c:pt idx="820">
                  <c:v>0.10452584999438841</c:v>
                </c:pt>
                <c:pt idx="821">
                  <c:v>0.10610444999474566</c:v>
                </c:pt>
                <c:pt idx="823">
                  <c:v>0.10433762500179</c:v>
                </c:pt>
                <c:pt idx="824">
                  <c:v>0.10509055000147782</c:v>
                </c:pt>
                <c:pt idx="825">
                  <c:v>0.10524319999967702</c:v>
                </c:pt>
                <c:pt idx="838">
                  <c:v>0.10556164999434259</c:v>
                </c:pt>
                <c:pt idx="839">
                  <c:v>0.10223769999720389</c:v>
                </c:pt>
                <c:pt idx="842">
                  <c:v>0.10666867499094224</c:v>
                </c:pt>
                <c:pt idx="843">
                  <c:v>0.10899904999678256</c:v>
                </c:pt>
                <c:pt idx="844">
                  <c:v>0.10975197499647038</c:v>
                </c:pt>
                <c:pt idx="845">
                  <c:v>0.110474824992707</c:v>
                </c:pt>
                <c:pt idx="846">
                  <c:v>0.10906285000237403</c:v>
                </c:pt>
                <c:pt idx="848">
                  <c:v>0.10939154999505263</c:v>
                </c:pt>
                <c:pt idx="849">
                  <c:v>0.10964949999470264</c:v>
                </c:pt>
                <c:pt idx="850">
                  <c:v>0.11040242500166642</c:v>
                </c:pt>
                <c:pt idx="851">
                  <c:v>0.10911969999870053</c:v>
                </c:pt>
                <c:pt idx="852">
                  <c:v>0.10923139999795239</c:v>
                </c:pt>
                <c:pt idx="854">
                  <c:v>0.11137297499954002</c:v>
                </c:pt>
                <c:pt idx="855">
                  <c:v>0.11149052499968093</c:v>
                </c:pt>
                <c:pt idx="856">
                  <c:v>0.11981922500126529</c:v>
                </c:pt>
                <c:pt idx="857">
                  <c:v>0.11514682499546325</c:v>
                </c:pt>
                <c:pt idx="858">
                  <c:v>0.11131509999540867</c:v>
                </c:pt>
                <c:pt idx="866">
                  <c:v>0.11596702499809908</c:v>
                </c:pt>
                <c:pt idx="869">
                  <c:v>0.11602497499552555</c:v>
                </c:pt>
                <c:pt idx="871">
                  <c:v>0.11563419999583857</c:v>
                </c:pt>
                <c:pt idx="872">
                  <c:v>0.1185745999973733</c:v>
                </c:pt>
                <c:pt idx="873">
                  <c:v>0.11502725000173086</c:v>
                </c:pt>
                <c:pt idx="874">
                  <c:v>0.12490219999745023</c:v>
                </c:pt>
                <c:pt idx="877">
                  <c:v>0.12008914999751141</c:v>
                </c:pt>
                <c:pt idx="880">
                  <c:v>0.12036547499883454</c:v>
                </c:pt>
                <c:pt idx="881">
                  <c:v>0.12031619999470422</c:v>
                </c:pt>
                <c:pt idx="884">
                  <c:v>0.12053374999959487</c:v>
                </c:pt>
                <c:pt idx="886">
                  <c:v>0.12065687499853084</c:v>
                </c:pt>
                <c:pt idx="887">
                  <c:v>0.12097999999969034</c:v>
                </c:pt>
                <c:pt idx="888">
                  <c:v>0.1203733249931247</c:v>
                </c:pt>
                <c:pt idx="889">
                  <c:v>0.12042625000322005</c:v>
                </c:pt>
                <c:pt idx="890">
                  <c:v>0.1212435249981354</c:v>
                </c:pt>
                <c:pt idx="891">
                  <c:v>0.12109644999873126</c:v>
                </c:pt>
                <c:pt idx="892">
                  <c:v>0.12074937500437954</c:v>
                </c:pt>
                <c:pt idx="893">
                  <c:v>0.12104269999690587</c:v>
                </c:pt>
                <c:pt idx="895">
                  <c:v>0.12105860000156099</c:v>
                </c:pt>
                <c:pt idx="896">
                  <c:v>0.12603747499088058</c:v>
                </c:pt>
                <c:pt idx="897">
                  <c:v>0.12258957499579992</c:v>
                </c:pt>
                <c:pt idx="898">
                  <c:v>0.12123235000035493</c:v>
                </c:pt>
                <c:pt idx="904">
                  <c:v>0.1257988249999471</c:v>
                </c:pt>
                <c:pt idx="908">
                  <c:v>0.12622724999528145</c:v>
                </c:pt>
                <c:pt idx="912">
                  <c:v>0.1254846500014537</c:v>
                </c:pt>
                <c:pt idx="913">
                  <c:v>0.1258077750026132</c:v>
                </c:pt>
                <c:pt idx="914">
                  <c:v>0.12627494999469491</c:v>
                </c:pt>
                <c:pt idx="915">
                  <c:v>0.12633289999939734</c:v>
                </c:pt>
                <c:pt idx="916">
                  <c:v>0.12482092499703867</c:v>
                </c:pt>
                <c:pt idx="917">
                  <c:v>0.12744212499819696</c:v>
                </c:pt>
                <c:pt idx="918">
                  <c:v>0.12633352499688044</c:v>
                </c:pt>
                <c:pt idx="919">
                  <c:v>0.13048392500058981</c:v>
                </c:pt>
                <c:pt idx="925">
                  <c:v>0.12982770000235178</c:v>
                </c:pt>
                <c:pt idx="931">
                  <c:v>0.13013692499953322</c:v>
                </c:pt>
                <c:pt idx="935">
                  <c:v>0.12964112500048941</c:v>
                </c:pt>
                <c:pt idx="936">
                  <c:v>0.13106452499778243</c:v>
                </c:pt>
                <c:pt idx="937">
                  <c:v>0.13076982500206213</c:v>
                </c:pt>
                <c:pt idx="938">
                  <c:v>0.13074924999091309</c:v>
                </c:pt>
                <c:pt idx="939">
                  <c:v>0.13081752500147559</c:v>
                </c:pt>
                <c:pt idx="941">
                  <c:v>0.13097547499637585</c:v>
                </c:pt>
                <c:pt idx="942">
                  <c:v>0.13480282499949681</c:v>
                </c:pt>
                <c:pt idx="943">
                  <c:v>0.13440757500211475</c:v>
                </c:pt>
                <c:pt idx="945">
                  <c:v>0.1343944999971427</c:v>
                </c:pt>
                <c:pt idx="947">
                  <c:v>0.13405244999739807</c:v>
                </c:pt>
                <c:pt idx="951">
                  <c:v>0.13529319999361178</c:v>
                </c:pt>
                <c:pt idx="952">
                  <c:v>0.13603532499837456</c:v>
                </c:pt>
                <c:pt idx="954">
                  <c:v>0.13838992499950109</c:v>
                </c:pt>
                <c:pt idx="962">
                  <c:v>0.13918050000211224</c:v>
                </c:pt>
                <c:pt idx="963">
                  <c:v>0.14036632500210544</c:v>
                </c:pt>
                <c:pt idx="964">
                  <c:v>0.13998834999802057</c:v>
                </c:pt>
                <c:pt idx="965">
                  <c:v>0.14031037499808008</c:v>
                </c:pt>
                <c:pt idx="967">
                  <c:v>0.13956722500006435</c:v>
                </c:pt>
                <c:pt idx="968">
                  <c:v>0.14093632499861997</c:v>
                </c:pt>
                <c:pt idx="969">
                  <c:v>0.14358899999933783</c:v>
                </c:pt>
                <c:pt idx="970">
                  <c:v>0.14396869999472983</c:v>
                </c:pt>
                <c:pt idx="971">
                  <c:v>0.14398597499530297</c:v>
                </c:pt>
                <c:pt idx="972">
                  <c:v>0.14404447499691742</c:v>
                </c:pt>
                <c:pt idx="974">
                  <c:v>0.14398349999828497</c:v>
                </c:pt>
                <c:pt idx="977">
                  <c:v>0.14338907499768538</c:v>
                </c:pt>
                <c:pt idx="978">
                  <c:v>0.14321137499791803</c:v>
                </c:pt>
                <c:pt idx="982">
                  <c:v>0.14397407499927795</c:v>
                </c:pt>
                <c:pt idx="983">
                  <c:v>0.14391502500075148</c:v>
                </c:pt>
                <c:pt idx="984">
                  <c:v>0.14443677499366459</c:v>
                </c:pt>
                <c:pt idx="986">
                  <c:v>0.14482205000240356</c:v>
                </c:pt>
                <c:pt idx="987">
                  <c:v>0.14637864999531303</c:v>
                </c:pt>
                <c:pt idx="988">
                  <c:v>0.14843604999623494</c:v>
                </c:pt>
                <c:pt idx="989">
                  <c:v>0.14836977499362547</c:v>
                </c:pt>
                <c:pt idx="990">
                  <c:v>0.14882524999120506</c:v>
                </c:pt>
                <c:pt idx="991">
                  <c:v>0.1497735249940888</c:v>
                </c:pt>
                <c:pt idx="993">
                  <c:v>0.15114964999520453</c:v>
                </c:pt>
                <c:pt idx="994">
                  <c:v>0.1513496499901521</c:v>
                </c:pt>
                <c:pt idx="995">
                  <c:v>0.1513496499901521</c:v>
                </c:pt>
                <c:pt idx="997">
                  <c:v>0.15297067478240933</c:v>
                </c:pt>
                <c:pt idx="998">
                  <c:v>0.15402360013104044</c:v>
                </c:pt>
                <c:pt idx="1000">
                  <c:v>0.15333337497577304</c:v>
                </c:pt>
                <c:pt idx="1003">
                  <c:v>0.15379049986950122</c:v>
                </c:pt>
                <c:pt idx="1004">
                  <c:v>0.15289607513113879</c:v>
                </c:pt>
                <c:pt idx="1005">
                  <c:v>0.15299607496126555</c:v>
                </c:pt>
                <c:pt idx="1006">
                  <c:v>0.15299607496126555</c:v>
                </c:pt>
                <c:pt idx="1008">
                  <c:v>0.15345767518738285</c:v>
                </c:pt>
                <c:pt idx="1009">
                  <c:v>0.15387522520904895</c:v>
                </c:pt>
                <c:pt idx="1010">
                  <c:v>0.15362147505220491</c:v>
                </c:pt>
                <c:pt idx="1011">
                  <c:v>0.15373902500141412</c:v>
                </c:pt>
                <c:pt idx="1037">
                  <c:v>0.15807027499249671</c:v>
                </c:pt>
                <c:pt idx="1038">
                  <c:v>0.15907365000020945</c:v>
                </c:pt>
                <c:pt idx="1039">
                  <c:v>0.15829677500005346</c:v>
                </c:pt>
                <c:pt idx="1048">
                  <c:v>0.16626422500121407</c:v>
                </c:pt>
                <c:pt idx="1049">
                  <c:v>0.16636422483134083</c:v>
                </c:pt>
                <c:pt idx="1050">
                  <c:v>0.16656422495725565</c:v>
                </c:pt>
                <c:pt idx="1051">
                  <c:v>0.1669800999952713</c:v>
                </c:pt>
                <c:pt idx="1052">
                  <c:v>0.16701247499440797</c:v>
                </c:pt>
                <c:pt idx="1053">
                  <c:v>0.16686539993679617</c:v>
                </c:pt>
                <c:pt idx="1054">
                  <c:v>0.16706540006271098</c:v>
                </c:pt>
                <c:pt idx="1055">
                  <c:v>0.16716539989283774</c:v>
                </c:pt>
                <c:pt idx="1056">
                  <c:v>0.16652377499849536</c:v>
                </c:pt>
                <c:pt idx="1057">
                  <c:v>0.16665232490777271</c:v>
                </c:pt>
                <c:pt idx="1058">
                  <c:v>0.16676987497339724</c:v>
                </c:pt>
                <c:pt idx="1059">
                  <c:v>0.16666822499973932</c:v>
                </c:pt>
                <c:pt idx="1060">
                  <c:v>0.16694822499994189</c:v>
                </c:pt>
                <c:pt idx="1061">
                  <c:v>0.16721502500149654</c:v>
                </c:pt>
                <c:pt idx="1062">
                  <c:v>0.16807759999210248</c:v>
                </c:pt>
                <c:pt idx="1063">
                  <c:v>0.16609199999220436</c:v>
                </c:pt>
                <c:pt idx="1064">
                  <c:v>0.16809199999261182</c:v>
                </c:pt>
                <c:pt idx="1065">
                  <c:v>0.16869199999200646</c:v>
                </c:pt>
                <c:pt idx="1066">
                  <c:v>0.16889199999422999</c:v>
                </c:pt>
                <c:pt idx="1067">
                  <c:v>0.16889199999422999</c:v>
                </c:pt>
                <c:pt idx="1068">
                  <c:v>0.17009199999301927</c:v>
                </c:pt>
                <c:pt idx="1069">
                  <c:v>0.16925579999224283</c:v>
                </c:pt>
                <c:pt idx="1070">
                  <c:v>0.16925579999224283</c:v>
                </c:pt>
                <c:pt idx="1071">
                  <c:v>0.17025579999608453</c:v>
                </c:pt>
                <c:pt idx="1072">
                  <c:v>0.16840872499597026</c:v>
                </c:pt>
                <c:pt idx="1073">
                  <c:v>0.1687984750024043</c:v>
                </c:pt>
                <c:pt idx="1074">
                  <c:v>0.1687984750024043</c:v>
                </c:pt>
                <c:pt idx="1075">
                  <c:v>0.16833942499943078</c:v>
                </c:pt>
                <c:pt idx="1076">
                  <c:v>0.16833942499943078</c:v>
                </c:pt>
                <c:pt idx="1077">
                  <c:v>0.17033942499983823</c:v>
                </c:pt>
                <c:pt idx="1078">
                  <c:v>0.17033942499983823</c:v>
                </c:pt>
                <c:pt idx="1079">
                  <c:v>0.16943499997432809</c:v>
                </c:pt>
                <c:pt idx="1080">
                  <c:v>0.16949255004874431</c:v>
                </c:pt>
                <c:pt idx="1081">
                  <c:v>0.168975475084153</c:v>
                </c:pt>
                <c:pt idx="1082">
                  <c:v>0.16928594999626512</c:v>
                </c:pt>
                <c:pt idx="1083">
                  <c:v>0.16928594999626512</c:v>
                </c:pt>
                <c:pt idx="1084">
                  <c:v>0.16953805000230204</c:v>
                </c:pt>
                <c:pt idx="1085">
                  <c:v>0.16953805000230204</c:v>
                </c:pt>
                <c:pt idx="1086">
                  <c:v>0.17000522499438375</c:v>
                </c:pt>
                <c:pt idx="1087">
                  <c:v>0.17000522499438375</c:v>
                </c:pt>
                <c:pt idx="1088">
                  <c:v>0.16935119999834569</c:v>
                </c:pt>
                <c:pt idx="1089">
                  <c:v>0.16935119999834569</c:v>
                </c:pt>
                <c:pt idx="1090">
                  <c:v>0.14717459999519633</c:v>
                </c:pt>
                <c:pt idx="1091">
                  <c:v>0.17052809999586316</c:v>
                </c:pt>
                <c:pt idx="1092">
                  <c:v>0.17052809999586316</c:v>
                </c:pt>
                <c:pt idx="1095">
                  <c:v>0.17024125000170898</c:v>
                </c:pt>
                <c:pt idx="1096">
                  <c:v>0.17024125000170898</c:v>
                </c:pt>
                <c:pt idx="1099">
                  <c:v>0.17024959999980638</c:v>
                </c:pt>
                <c:pt idx="1100">
                  <c:v>0.17024960005073808</c:v>
                </c:pt>
                <c:pt idx="1103">
                  <c:v>0.17100897500495194</c:v>
                </c:pt>
                <c:pt idx="1104">
                  <c:v>0.17084407499351073</c:v>
                </c:pt>
                <c:pt idx="1105">
                  <c:v>0.17059700000390876</c:v>
                </c:pt>
                <c:pt idx="1106">
                  <c:v>0.16986719999840716</c:v>
                </c:pt>
                <c:pt idx="1107">
                  <c:v>0.17016719999810448</c:v>
                </c:pt>
                <c:pt idx="1108">
                  <c:v>0.17016719999810448</c:v>
                </c:pt>
                <c:pt idx="1109">
                  <c:v>0.17116719999467023</c:v>
                </c:pt>
                <c:pt idx="1110">
                  <c:v>0.17132597499585245</c:v>
                </c:pt>
                <c:pt idx="1111">
                  <c:v>0.1708552249983768</c:v>
                </c:pt>
                <c:pt idx="1112">
                  <c:v>0.17012542497832328</c:v>
                </c:pt>
                <c:pt idx="1113">
                  <c:v>0.17042542493436486</c:v>
                </c:pt>
                <c:pt idx="1114">
                  <c:v>0.17042542493436486</c:v>
                </c:pt>
                <c:pt idx="1115">
                  <c:v>0.17202542501036078</c:v>
                </c:pt>
                <c:pt idx="1116">
                  <c:v>0.17047835012635915</c:v>
                </c:pt>
                <c:pt idx="1117">
                  <c:v>0.17043100006412715</c:v>
                </c:pt>
                <c:pt idx="1118">
                  <c:v>0.17053099989425391</c:v>
                </c:pt>
                <c:pt idx="1119">
                  <c:v>0.17053099989425391</c:v>
                </c:pt>
                <c:pt idx="1120">
                  <c:v>0.1731310001341626</c:v>
                </c:pt>
                <c:pt idx="1121">
                  <c:v>0.17128392482845811</c:v>
                </c:pt>
                <c:pt idx="1122">
                  <c:v>0.16958922510093544</c:v>
                </c:pt>
                <c:pt idx="1123">
                  <c:v>0.1703892251389334</c:v>
                </c:pt>
                <c:pt idx="1124">
                  <c:v>0.17128922500705812</c:v>
                </c:pt>
                <c:pt idx="1125">
                  <c:v>0.17033547510800418</c:v>
                </c:pt>
                <c:pt idx="1126">
                  <c:v>0.17043547493813094</c:v>
                </c:pt>
                <c:pt idx="1127">
                  <c:v>0.17043547493813094</c:v>
                </c:pt>
                <c:pt idx="1128">
                  <c:v>0.17112350004026666</c:v>
                </c:pt>
                <c:pt idx="1129">
                  <c:v>0.17097029999422375</c:v>
                </c:pt>
                <c:pt idx="1130">
                  <c:v>0.17033074985374697</c:v>
                </c:pt>
                <c:pt idx="1131">
                  <c:v>0.17123075018753298</c:v>
                </c:pt>
                <c:pt idx="1132">
                  <c:v>0.17249207500572084</c:v>
                </c:pt>
                <c:pt idx="1133">
                  <c:v>0.17232442495878786</c:v>
                </c:pt>
                <c:pt idx="1134">
                  <c:v>0.17143000022042543</c:v>
                </c:pt>
                <c:pt idx="1135">
                  <c:v>0.16882779993466102</c:v>
                </c:pt>
                <c:pt idx="1136">
                  <c:v>0.16982780009857379</c:v>
                </c:pt>
                <c:pt idx="1137">
                  <c:v>0.17253337483271025</c:v>
                </c:pt>
                <c:pt idx="1138">
                  <c:v>0.17130914984591072</c:v>
                </c:pt>
                <c:pt idx="1139">
                  <c:v>0.17150914997182554</c:v>
                </c:pt>
                <c:pt idx="1140">
                  <c:v>0.17197294978541322</c:v>
                </c:pt>
                <c:pt idx="1141">
                  <c:v>0.17191809996438678</c:v>
                </c:pt>
                <c:pt idx="1142">
                  <c:v>0.17201809979451355</c:v>
                </c:pt>
                <c:pt idx="1143">
                  <c:v>0.17151699991518399</c:v>
                </c:pt>
                <c:pt idx="1144">
                  <c:v>0.17221700012305519</c:v>
                </c:pt>
                <c:pt idx="1145">
                  <c:v>0.17139780000434257</c:v>
                </c:pt>
                <c:pt idx="1146">
                  <c:v>0.16918947509111604</c:v>
                </c:pt>
                <c:pt idx="1147">
                  <c:v>0.17387945004884386</c:v>
                </c:pt>
                <c:pt idx="1148">
                  <c:v>0.17208729979756754</c:v>
                </c:pt>
                <c:pt idx="1149">
                  <c:v>0.17408730012539309</c:v>
                </c:pt>
                <c:pt idx="1150">
                  <c:v>0.17271600019739708</c:v>
                </c:pt>
                <c:pt idx="1151">
                  <c:v>0.17301600015343865</c:v>
                </c:pt>
                <c:pt idx="1152">
                  <c:v>0.17269707499508513</c:v>
                </c:pt>
                <c:pt idx="1153">
                  <c:v>0.1726959750012611</c:v>
                </c:pt>
                <c:pt idx="1154">
                  <c:v>0.17318207483185688</c:v>
                </c:pt>
                <c:pt idx="1155">
                  <c:v>0.17346652499691118</c:v>
                </c:pt>
                <c:pt idx="1156">
                  <c:v>0.17309074999502627</c:v>
                </c:pt>
                <c:pt idx="1157">
                  <c:v>0.17442037499858998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24-41D2-ACEC-89F6E33D187A}"/>
            </c:ext>
          </c:extLst>
        </c:ser>
        <c:ser>
          <c:idx val="6"/>
          <c:order val="4"/>
          <c:tx>
            <c:strRef>
              <c:f>'Active 1'!$L$20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1'!$L$21:$L$1907</c:f>
              <c:numCache>
                <c:formatCode>General</c:formatCode>
                <c:ptCount val="1887"/>
                <c:pt idx="1093">
                  <c:v>0.17016548426909139</c:v>
                </c:pt>
                <c:pt idx="1094">
                  <c:v>0.17044842564791907</c:v>
                </c:pt>
                <c:pt idx="1097">
                  <c:v>0.17019987033563666</c:v>
                </c:pt>
                <c:pt idx="1098">
                  <c:v>0.17023279770364752</c:v>
                </c:pt>
                <c:pt idx="1101">
                  <c:v>0.17008175383671187</c:v>
                </c:pt>
                <c:pt idx="1102">
                  <c:v>0.17010468391526956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24-41D2-ACEC-89F6E33D187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1'!$M$21:$M$1907</c:f>
              <c:numCache>
                <c:formatCode>General</c:formatCode>
                <c:ptCount val="1887"/>
                <c:pt idx="807">
                  <c:v>9.9549074999231379E-2</c:v>
                </c:pt>
                <c:pt idx="84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24-41D2-ACEC-89F6E33D187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1'!$N$21:$N$1907</c:f>
              <c:numCache>
                <c:formatCode>General</c:formatCode>
                <c:ptCount val="1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24-41D2-ACEC-89F6E33D187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1'!$O$21:$O$1907</c:f>
              <c:numCache>
                <c:formatCode>General</c:formatCode>
                <c:ptCount val="1887"/>
                <c:pt idx="565">
                  <c:v>8.8911121594832943E-2</c:v>
                </c:pt>
                <c:pt idx="566">
                  <c:v>8.8918252429953937E-2</c:v>
                </c:pt>
                <c:pt idx="567">
                  <c:v>8.8926571737595078E-2</c:v>
                </c:pt>
                <c:pt idx="568">
                  <c:v>8.8933702572716072E-2</c:v>
                </c:pt>
                <c:pt idx="569">
                  <c:v>8.8940833407837053E-2</c:v>
                </c:pt>
                <c:pt idx="570">
                  <c:v>8.8946775770437872E-2</c:v>
                </c:pt>
                <c:pt idx="571">
                  <c:v>8.9072753857575293E-2</c:v>
                </c:pt>
                <c:pt idx="572">
                  <c:v>8.9079884692696287E-2</c:v>
                </c:pt>
                <c:pt idx="573">
                  <c:v>8.9088204000337443E-2</c:v>
                </c:pt>
                <c:pt idx="574">
                  <c:v>8.9146439153825502E-2</c:v>
                </c:pt>
                <c:pt idx="575">
                  <c:v>8.9191601109591748E-2</c:v>
                </c:pt>
                <c:pt idx="576">
                  <c:v>8.9270040295922601E-2</c:v>
                </c:pt>
                <c:pt idx="577">
                  <c:v>8.9270040295922601E-2</c:v>
                </c:pt>
                <c:pt idx="578">
                  <c:v>8.9314013779168672E-2</c:v>
                </c:pt>
                <c:pt idx="579">
                  <c:v>8.9314013779168672E-2</c:v>
                </c:pt>
                <c:pt idx="580">
                  <c:v>8.9375814350217242E-2</c:v>
                </c:pt>
                <c:pt idx="581">
                  <c:v>8.9380568240297886E-2</c:v>
                </c:pt>
                <c:pt idx="582">
                  <c:v>8.9380568240297886E-2</c:v>
                </c:pt>
                <c:pt idx="583">
                  <c:v>8.9412656998342332E-2</c:v>
                </c:pt>
                <c:pt idx="584">
                  <c:v>8.9476834514431211E-2</c:v>
                </c:pt>
                <c:pt idx="585">
                  <c:v>8.9479211459471547E-2</c:v>
                </c:pt>
                <c:pt idx="586">
                  <c:v>8.9531504250358773E-2</c:v>
                </c:pt>
                <c:pt idx="587">
                  <c:v>9.1557849897239113E-2</c:v>
                </c:pt>
                <c:pt idx="588">
                  <c:v>9.1778905785989712E-2</c:v>
                </c:pt>
                <c:pt idx="589">
                  <c:v>9.2042746685466206E-2</c:v>
                </c:pt>
                <c:pt idx="590">
                  <c:v>9.2109301146595407E-2</c:v>
                </c:pt>
                <c:pt idx="591">
                  <c:v>9.2109301146595407E-2</c:v>
                </c:pt>
                <c:pt idx="592">
                  <c:v>9.2109301146595407E-2</c:v>
                </c:pt>
                <c:pt idx="593">
                  <c:v>9.2162782410002808E-2</c:v>
                </c:pt>
                <c:pt idx="594">
                  <c:v>9.216753630008348E-2</c:v>
                </c:pt>
                <c:pt idx="595">
                  <c:v>9.216753630008348E-2</c:v>
                </c:pt>
                <c:pt idx="596">
                  <c:v>9.216753630008348E-2</c:v>
                </c:pt>
                <c:pt idx="597">
                  <c:v>9.2229336871132023E-2</c:v>
                </c:pt>
                <c:pt idx="598">
                  <c:v>9.2355314958269458E-2</c:v>
                </c:pt>
                <c:pt idx="599">
                  <c:v>9.2355314958269458E-2</c:v>
                </c:pt>
                <c:pt idx="600">
                  <c:v>9.4240232375250227E-2</c:v>
                </c:pt>
                <c:pt idx="601">
                  <c:v>9.4247363210371221E-2</c:v>
                </c:pt>
                <c:pt idx="602">
                  <c:v>9.4247363210371221E-2</c:v>
                </c:pt>
                <c:pt idx="603">
                  <c:v>9.4247363210371221E-2</c:v>
                </c:pt>
                <c:pt idx="604">
                  <c:v>9.4340064066944049E-2</c:v>
                </c:pt>
                <c:pt idx="605">
                  <c:v>9.4340064066944049E-2</c:v>
                </c:pt>
                <c:pt idx="606">
                  <c:v>9.4372152824988481E-2</c:v>
                </c:pt>
                <c:pt idx="607">
                  <c:v>9.4563496900734956E-2</c:v>
                </c:pt>
                <c:pt idx="608">
                  <c:v>9.4563496900734956E-2</c:v>
                </c:pt>
                <c:pt idx="609">
                  <c:v>9.4563496900734956E-2</c:v>
                </c:pt>
                <c:pt idx="610">
                  <c:v>9.4578947043497091E-2</c:v>
                </c:pt>
                <c:pt idx="611">
                  <c:v>9.4578947043497091E-2</c:v>
                </c:pt>
                <c:pt idx="612">
                  <c:v>9.4578947043497091E-2</c:v>
                </c:pt>
                <c:pt idx="613">
                  <c:v>9.4631239834384331E-2</c:v>
                </c:pt>
                <c:pt idx="614">
                  <c:v>9.4675213317630416E-2</c:v>
                </c:pt>
                <c:pt idx="615">
                  <c:v>9.4765537229162922E-2</c:v>
                </c:pt>
                <c:pt idx="616">
                  <c:v>9.4795249042167018E-2</c:v>
                </c:pt>
                <c:pt idx="617">
                  <c:v>9.5009174095796622E-2</c:v>
                </c:pt>
                <c:pt idx="618">
                  <c:v>9.6726516887434222E-2</c:v>
                </c:pt>
                <c:pt idx="619">
                  <c:v>9.6822783161567533E-2</c:v>
                </c:pt>
                <c:pt idx="620">
                  <c:v>9.7029577380076143E-2</c:v>
                </c:pt>
                <c:pt idx="621">
                  <c:v>9.7168628664935391E-2</c:v>
                </c:pt>
                <c:pt idx="622">
                  <c:v>9.7398003861327132E-2</c:v>
                </c:pt>
                <c:pt idx="623">
                  <c:v>9.7604798079835742E-2</c:v>
                </c:pt>
                <c:pt idx="624">
                  <c:v>9.9757121813853517E-2</c:v>
                </c:pt>
                <c:pt idx="625">
                  <c:v>9.9771383484095477E-2</c:v>
                </c:pt>
                <c:pt idx="626">
                  <c:v>9.9822487802462556E-2</c:v>
                </c:pt>
                <c:pt idx="627">
                  <c:v>9.9847445725386008E-2</c:v>
                </c:pt>
                <c:pt idx="628">
                  <c:v>9.9889042263591771E-2</c:v>
                </c:pt>
                <c:pt idx="629">
                  <c:v>9.991756560407572E-2</c:v>
                </c:pt>
                <c:pt idx="630">
                  <c:v>0.10002215118585017</c:v>
                </c:pt>
                <c:pt idx="631">
                  <c:v>0.10003997827365266</c:v>
                </c:pt>
                <c:pt idx="632">
                  <c:v>0.1000518629988543</c:v>
                </c:pt>
                <c:pt idx="633">
                  <c:v>0.1002218145692378</c:v>
                </c:pt>
                <c:pt idx="634">
                  <c:v>0.10022894540435878</c:v>
                </c:pt>
                <c:pt idx="635">
                  <c:v>0.10035492349149622</c:v>
                </c:pt>
                <c:pt idx="636">
                  <c:v>0.10040483933734312</c:v>
                </c:pt>
                <c:pt idx="637">
                  <c:v>0.10047139379847234</c:v>
                </c:pt>
                <c:pt idx="638">
                  <c:v>0.10204730836021036</c:v>
                </c:pt>
                <c:pt idx="639">
                  <c:v>0.10244069276438479</c:v>
                </c:pt>
                <c:pt idx="640">
                  <c:v>0.10244782359950579</c:v>
                </c:pt>
                <c:pt idx="641">
                  <c:v>0.1024537659621066</c:v>
                </c:pt>
                <c:pt idx="642">
                  <c:v>0.10245851985218726</c:v>
                </c:pt>
                <c:pt idx="643">
                  <c:v>0.10248110083007038</c:v>
                </c:pt>
                <c:pt idx="644">
                  <c:v>0.10248823166519137</c:v>
                </c:pt>
                <c:pt idx="645">
                  <c:v>0.10251437806063499</c:v>
                </c:pt>
                <c:pt idx="646">
                  <c:v>0.10261777516988929</c:v>
                </c:pt>
                <c:pt idx="647">
                  <c:v>0.10264273309281274</c:v>
                </c:pt>
                <c:pt idx="648">
                  <c:v>0.10269859130126047</c:v>
                </c:pt>
                <c:pt idx="649">
                  <c:v>0.10269859130126047</c:v>
                </c:pt>
                <c:pt idx="650">
                  <c:v>0.10271166449898228</c:v>
                </c:pt>
                <c:pt idx="651">
                  <c:v>0.10271879533410327</c:v>
                </c:pt>
                <c:pt idx="652">
                  <c:v>0.10271879533410327</c:v>
                </c:pt>
                <c:pt idx="653">
                  <c:v>0.10272592616922425</c:v>
                </c:pt>
                <c:pt idx="654">
                  <c:v>0.1028245693883979</c:v>
                </c:pt>
                <c:pt idx="655">
                  <c:v>0.1028317002235189</c:v>
                </c:pt>
                <c:pt idx="656">
                  <c:v>0.10283883105863988</c:v>
                </c:pt>
                <c:pt idx="657">
                  <c:v>0.1028447734212407</c:v>
                </c:pt>
                <c:pt idx="658">
                  <c:v>0.10286854287164399</c:v>
                </c:pt>
                <c:pt idx="659">
                  <c:v>0.10291251635489007</c:v>
                </c:pt>
                <c:pt idx="660">
                  <c:v>0.10295530136561599</c:v>
                </c:pt>
                <c:pt idx="661">
                  <c:v>0.10304800222218881</c:v>
                </c:pt>
                <c:pt idx="662">
                  <c:v>0.10306107541991062</c:v>
                </c:pt>
                <c:pt idx="663">
                  <c:v>0.10306820625503162</c:v>
                </c:pt>
                <c:pt idx="664">
                  <c:v>0.10313713766120115</c:v>
                </c:pt>
                <c:pt idx="665">
                  <c:v>0.10313713766120115</c:v>
                </c:pt>
                <c:pt idx="666">
                  <c:v>0.10313713766120115</c:v>
                </c:pt>
                <c:pt idx="667">
                  <c:v>0.10313713766120115</c:v>
                </c:pt>
                <c:pt idx="668">
                  <c:v>0.10490320782616548</c:v>
                </c:pt>
                <c:pt idx="669">
                  <c:v>0.10504344758354489</c:v>
                </c:pt>
                <c:pt idx="670">
                  <c:v>0.10505057841866587</c:v>
                </c:pt>
                <c:pt idx="671">
                  <c:v>0.10528589597765843</c:v>
                </c:pt>
                <c:pt idx="672">
                  <c:v>0.10539285850447323</c:v>
                </c:pt>
                <c:pt idx="673">
                  <c:v>0.10539998933959421</c:v>
                </c:pt>
                <c:pt idx="674">
                  <c:v>0.10545941296560243</c:v>
                </c:pt>
                <c:pt idx="675">
                  <c:v>0.10548555936104606</c:v>
                </c:pt>
                <c:pt idx="676">
                  <c:v>0.10551170575648967</c:v>
                </c:pt>
                <c:pt idx="677">
                  <c:v>0.10552953284429215</c:v>
                </c:pt>
                <c:pt idx="678">
                  <c:v>0.1055675639649374</c:v>
                </c:pt>
                <c:pt idx="679">
                  <c:v>0.1056246106459053</c:v>
                </c:pt>
                <c:pt idx="680">
                  <c:v>0.10567571496427236</c:v>
                </c:pt>
                <c:pt idx="681">
                  <c:v>0.10567571496427236</c:v>
                </c:pt>
                <c:pt idx="682">
                  <c:v>0.10567571496427236</c:v>
                </c:pt>
                <c:pt idx="683">
                  <c:v>0.10567571496427236</c:v>
                </c:pt>
                <c:pt idx="684">
                  <c:v>0.1056780919093127</c:v>
                </c:pt>
                <c:pt idx="685">
                  <c:v>0.10575177720556289</c:v>
                </c:pt>
                <c:pt idx="686">
                  <c:v>0.10581120083157111</c:v>
                </c:pt>
                <c:pt idx="687">
                  <c:v>0.10584091264457522</c:v>
                </c:pt>
                <c:pt idx="688">
                  <c:v>0.10772464158903584</c:v>
                </c:pt>
                <c:pt idx="689">
                  <c:v>0.10772464158903584</c:v>
                </c:pt>
                <c:pt idx="690">
                  <c:v>0.10772464158903584</c:v>
                </c:pt>
                <c:pt idx="691">
                  <c:v>0.10773296089667699</c:v>
                </c:pt>
                <c:pt idx="692">
                  <c:v>0.10773296089667699</c:v>
                </c:pt>
                <c:pt idx="693">
                  <c:v>0.10814060697109339</c:v>
                </c:pt>
                <c:pt idx="694">
                  <c:v>0.10817982656425881</c:v>
                </c:pt>
                <c:pt idx="695">
                  <c:v>0.10820478448718227</c:v>
                </c:pt>
                <c:pt idx="696">
                  <c:v>0.10820478448718227</c:v>
                </c:pt>
                <c:pt idx="697">
                  <c:v>0.10820478448718227</c:v>
                </c:pt>
                <c:pt idx="698">
                  <c:v>0.10820478448718227</c:v>
                </c:pt>
                <c:pt idx="699">
                  <c:v>0.10821429226734358</c:v>
                </c:pt>
                <c:pt idx="700">
                  <c:v>0.10825351186050901</c:v>
                </c:pt>
                <c:pt idx="701">
                  <c:v>0.10825826575058967</c:v>
                </c:pt>
                <c:pt idx="702">
                  <c:v>0.10829035450863411</c:v>
                </c:pt>
                <c:pt idx="703">
                  <c:v>0.10835690896976331</c:v>
                </c:pt>
                <c:pt idx="704">
                  <c:v>0.1085244835951065</c:v>
                </c:pt>
                <c:pt idx="705">
                  <c:v>0.10853161443022749</c:v>
                </c:pt>
                <c:pt idx="706">
                  <c:v>0.1085613262432316</c:v>
                </c:pt>
                <c:pt idx="707">
                  <c:v>0.10856845707835258</c:v>
                </c:pt>
                <c:pt idx="708">
                  <c:v>0.11044267824265189</c:v>
                </c:pt>
                <c:pt idx="709">
                  <c:v>0.11046525922053502</c:v>
                </c:pt>
                <c:pt idx="710">
                  <c:v>0.11058172952751112</c:v>
                </c:pt>
                <c:pt idx="711">
                  <c:v>0.11066848802148313</c:v>
                </c:pt>
                <c:pt idx="712">
                  <c:v>0.11076475429561645</c:v>
                </c:pt>
                <c:pt idx="713">
                  <c:v>0.11078733527349957</c:v>
                </c:pt>
                <c:pt idx="714">
                  <c:v>0.11083487417430615</c:v>
                </c:pt>
                <c:pt idx="715">
                  <c:v>0.11089786321787487</c:v>
                </c:pt>
                <c:pt idx="716">
                  <c:v>0.11095728684388309</c:v>
                </c:pt>
                <c:pt idx="717">
                  <c:v>0.11099650643704852</c:v>
                </c:pt>
                <c:pt idx="718">
                  <c:v>0.11100126032712918</c:v>
                </c:pt>
                <c:pt idx="719">
                  <c:v>0.11110465743638348</c:v>
                </c:pt>
                <c:pt idx="720">
                  <c:v>0.1111640810623917</c:v>
                </c:pt>
                <c:pt idx="721">
                  <c:v>0.11117121189751268</c:v>
                </c:pt>
                <c:pt idx="722">
                  <c:v>0.11117121189751268</c:v>
                </c:pt>
                <c:pt idx="723">
                  <c:v>0.11120805454563779</c:v>
                </c:pt>
                <c:pt idx="724">
                  <c:v>0.11318091892911074</c:v>
                </c:pt>
                <c:pt idx="725">
                  <c:v>0.11318329587415106</c:v>
                </c:pt>
                <c:pt idx="726">
                  <c:v>0.11320112296195353</c:v>
                </c:pt>
                <c:pt idx="727">
                  <c:v>0.11328669298340537</c:v>
                </c:pt>
                <c:pt idx="728">
                  <c:v>0.11333066646665145</c:v>
                </c:pt>
                <c:pt idx="729">
                  <c:v>0.11345189066370823</c:v>
                </c:pt>
                <c:pt idx="730">
                  <c:v>0.11345902149882921</c:v>
                </c:pt>
                <c:pt idx="731">
                  <c:v>0.11347328316907118</c:v>
                </c:pt>
                <c:pt idx="732">
                  <c:v>0.11347328316907118</c:v>
                </c:pt>
                <c:pt idx="733">
                  <c:v>0.11348160247671234</c:v>
                </c:pt>
                <c:pt idx="734">
                  <c:v>0.11348873331183332</c:v>
                </c:pt>
                <c:pt idx="735">
                  <c:v>0.11350061803703496</c:v>
                </c:pt>
                <c:pt idx="736">
                  <c:v>0.11351487970727693</c:v>
                </c:pt>
                <c:pt idx="737">
                  <c:v>0.11353746068516006</c:v>
                </c:pt>
                <c:pt idx="738">
                  <c:v>0.11355172235540203</c:v>
                </c:pt>
                <c:pt idx="739">
                  <c:v>0.11358856500352713</c:v>
                </c:pt>
                <c:pt idx="740">
                  <c:v>0.11365511946465634</c:v>
                </c:pt>
                <c:pt idx="741">
                  <c:v>0.11370503531050324</c:v>
                </c:pt>
                <c:pt idx="742">
                  <c:v>0.11373474712350735</c:v>
                </c:pt>
                <c:pt idx="743">
                  <c:v>0.11375019726626949</c:v>
                </c:pt>
                <c:pt idx="744">
                  <c:v>0.11375851657391065</c:v>
                </c:pt>
                <c:pt idx="745">
                  <c:v>0.11377396671667278</c:v>
                </c:pt>
                <c:pt idx="746">
                  <c:v>0.11381080936479789</c:v>
                </c:pt>
                <c:pt idx="747">
                  <c:v>0.11381794019991887</c:v>
                </c:pt>
                <c:pt idx="748">
                  <c:v>0.11384527506788265</c:v>
                </c:pt>
                <c:pt idx="749">
                  <c:v>0.11384765201292298</c:v>
                </c:pt>
                <c:pt idx="750">
                  <c:v>0.11389162549616906</c:v>
                </c:pt>
                <c:pt idx="751">
                  <c:v>0.11391420647405219</c:v>
                </c:pt>
                <c:pt idx="752">
                  <c:v>0.11393916439697564</c:v>
                </c:pt>
                <c:pt idx="753">
                  <c:v>0.11394629523209662</c:v>
                </c:pt>
                <c:pt idx="754">
                  <c:v>0.11395817995729826</c:v>
                </c:pt>
                <c:pt idx="755">
                  <c:v>0.1140176035833065</c:v>
                </c:pt>
                <c:pt idx="756">
                  <c:v>0.11553765993659679</c:v>
                </c:pt>
                <c:pt idx="757">
                  <c:v>0.1159215365606099</c:v>
                </c:pt>
                <c:pt idx="758">
                  <c:v>0.11594768295605352</c:v>
                </c:pt>
                <c:pt idx="759">
                  <c:v>0.11596551004385598</c:v>
                </c:pt>
                <c:pt idx="760">
                  <c:v>0.11602968755994486</c:v>
                </c:pt>
                <c:pt idx="761">
                  <c:v>0.11607366104319095</c:v>
                </c:pt>
                <c:pt idx="762">
                  <c:v>0.11608079187831194</c:v>
                </c:pt>
                <c:pt idx="763">
                  <c:v>0.11613308466919917</c:v>
                </c:pt>
                <c:pt idx="764">
                  <c:v>0.11614734633944114</c:v>
                </c:pt>
                <c:pt idx="765">
                  <c:v>0.11616755037228393</c:v>
                </c:pt>
                <c:pt idx="766">
                  <c:v>0.11621390080057035</c:v>
                </c:pt>
                <c:pt idx="767">
                  <c:v>0.11622459705325183</c:v>
                </c:pt>
                <c:pt idx="768">
                  <c:v>0.11624598955861479</c:v>
                </c:pt>
                <c:pt idx="769">
                  <c:v>0.11624717803113496</c:v>
                </c:pt>
                <c:pt idx="770">
                  <c:v>0.11625074344869545</c:v>
                </c:pt>
                <c:pt idx="771">
                  <c:v>0.11626381664641726</c:v>
                </c:pt>
                <c:pt idx="772">
                  <c:v>0.11632442874494564</c:v>
                </c:pt>
                <c:pt idx="773">
                  <c:v>0.11633155958006663</c:v>
                </c:pt>
                <c:pt idx="774">
                  <c:v>0.11633750194266745</c:v>
                </c:pt>
                <c:pt idx="775">
                  <c:v>0.11638385237095386</c:v>
                </c:pt>
                <c:pt idx="776">
                  <c:v>0.11639098320607486</c:v>
                </c:pt>
                <c:pt idx="777">
                  <c:v>0.11639098320607486</c:v>
                </c:pt>
                <c:pt idx="778">
                  <c:v>0.11639098320607486</c:v>
                </c:pt>
                <c:pt idx="779">
                  <c:v>0.11642782585419995</c:v>
                </c:pt>
                <c:pt idx="780">
                  <c:v>0.11644327599696208</c:v>
                </c:pt>
                <c:pt idx="781">
                  <c:v>0.11659064658946247</c:v>
                </c:pt>
                <c:pt idx="782">
                  <c:v>0.11660490825970445</c:v>
                </c:pt>
                <c:pt idx="783">
                  <c:v>0.1183472089742655</c:v>
                </c:pt>
                <c:pt idx="784">
                  <c:v>0.1184506060835198</c:v>
                </c:pt>
                <c:pt idx="785">
                  <c:v>0.1185611340278951</c:v>
                </c:pt>
                <c:pt idx="786">
                  <c:v>0.11856588791797576</c:v>
                </c:pt>
                <c:pt idx="787">
                  <c:v>0.11860510751114119</c:v>
                </c:pt>
                <c:pt idx="788">
                  <c:v>0.11860986140122184</c:v>
                </c:pt>
                <c:pt idx="789">
                  <c:v>0.11866453113714941</c:v>
                </c:pt>
                <c:pt idx="790">
                  <c:v>0.11867879280739138</c:v>
                </c:pt>
                <c:pt idx="791">
                  <c:v>0.11875960893876256</c:v>
                </c:pt>
                <c:pt idx="792">
                  <c:v>0.11877268213648437</c:v>
                </c:pt>
                <c:pt idx="793">
                  <c:v>0.11880120547696832</c:v>
                </c:pt>
                <c:pt idx="794">
                  <c:v>0.1188119017296498</c:v>
                </c:pt>
                <c:pt idx="795">
                  <c:v>0.11883804812509341</c:v>
                </c:pt>
                <c:pt idx="796">
                  <c:v>0.11886775993809752</c:v>
                </c:pt>
                <c:pt idx="797">
                  <c:v>0.11889747175110163</c:v>
                </c:pt>
                <c:pt idx="798">
                  <c:v>0.11894857606946871</c:v>
                </c:pt>
                <c:pt idx="799">
                  <c:v>0.11896402621223084</c:v>
                </c:pt>
                <c:pt idx="800">
                  <c:v>0.11900086886035594</c:v>
                </c:pt>
                <c:pt idx="801">
                  <c:v>0.11909000429936827</c:v>
                </c:pt>
                <c:pt idx="802">
                  <c:v>0.11920766307886455</c:v>
                </c:pt>
                <c:pt idx="803">
                  <c:v>0.11926708670487277</c:v>
                </c:pt>
                <c:pt idx="804">
                  <c:v>0.11929679851787688</c:v>
                </c:pt>
                <c:pt idx="805">
                  <c:v>0.11929679851787688</c:v>
                </c:pt>
                <c:pt idx="806">
                  <c:v>0.11934790283624395</c:v>
                </c:pt>
                <c:pt idx="807">
                  <c:v>0.12097729866138938</c:v>
                </c:pt>
                <c:pt idx="808">
                  <c:v>0.12120073149518029</c:v>
                </c:pt>
                <c:pt idx="809">
                  <c:v>0.12120905080282145</c:v>
                </c:pt>
                <c:pt idx="810">
                  <c:v>0.12124232803338605</c:v>
                </c:pt>
                <c:pt idx="811">
                  <c:v>0.12125183581354737</c:v>
                </c:pt>
                <c:pt idx="812">
                  <c:v>0.12139207557092677</c:v>
                </c:pt>
                <c:pt idx="813">
                  <c:v>0.1214110911312494</c:v>
                </c:pt>
                <c:pt idx="814">
                  <c:v>0.12148596490001976</c:v>
                </c:pt>
                <c:pt idx="815">
                  <c:v>0.12157391186651192</c:v>
                </c:pt>
                <c:pt idx="816">
                  <c:v>0.12161075451463702</c:v>
                </c:pt>
                <c:pt idx="817">
                  <c:v>0.12163333549252014</c:v>
                </c:pt>
                <c:pt idx="818">
                  <c:v>0.12166304730552426</c:v>
                </c:pt>
                <c:pt idx="819">
                  <c:v>0.12167017814064525</c:v>
                </c:pt>
                <c:pt idx="820">
                  <c:v>0.12354796472250504</c:v>
                </c:pt>
                <c:pt idx="821">
                  <c:v>0.12382369034718319</c:v>
                </c:pt>
                <c:pt idx="822">
                  <c:v>0.1239401606541593</c:v>
                </c:pt>
                <c:pt idx="823">
                  <c:v>0.12397938024732473</c:v>
                </c:pt>
                <c:pt idx="824">
                  <c:v>0.12398056871984489</c:v>
                </c:pt>
                <c:pt idx="825">
                  <c:v>0.12400196122520785</c:v>
                </c:pt>
                <c:pt idx="826">
                  <c:v>0.12416002807038973</c:v>
                </c:pt>
                <c:pt idx="827">
                  <c:v>0.1241944937734745</c:v>
                </c:pt>
                <c:pt idx="828">
                  <c:v>0.12420162460859548</c:v>
                </c:pt>
                <c:pt idx="829">
                  <c:v>0.12420875544371646</c:v>
                </c:pt>
                <c:pt idx="830">
                  <c:v>0.12420994391623663</c:v>
                </c:pt>
                <c:pt idx="831">
                  <c:v>0.12422301711395843</c:v>
                </c:pt>
                <c:pt idx="832">
                  <c:v>0.12423014794907943</c:v>
                </c:pt>
                <c:pt idx="833">
                  <c:v>0.12423133642159959</c:v>
                </c:pt>
                <c:pt idx="834">
                  <c:v>0.12425985976208354</c:v>
                </c:pt>
                <c:pt idx="835">
                  <c:v>0.1242610482346037</c:v>
                </c:pt>
                <c:pt idx="836">
                  <c:v>0.12427768684988599</c:v>
                </c:pt>
                <c:pt idx="837">
                  <c:v>0.1242943254651683</c:v>
                </c:pt>
                <c:pt idx="838">
                  <c:v>0.12437514159653948</c:v>
                </c:pt>
                <c:pt idx="839">
                  <c:v>0.12440604188206376</c:v>
                </c:pt>
                <c:pt idx="840">
                  <c:v>0.12447972717831395</c:v>
                </c:pt>
                <c:pt idx="841">
                  <c:v>0.12458312428756825</c:v>
                </c:pt>
                <c:pt idx="842">
                  <c:v>0.12472336404494766</c:v>
                </c:pt>
                <c:pt idx="843">
                  <c:v>0.12638128321057704</c:v>
                </c:pt>
                <c:pt idx="844">
                  <c:v>0.12638247168309719</c:v>
                </c:pt>
                <c:pt idx="845">
                  <c:v>0.12643238752894409</c:v>
                </c:pt>
                <c:pt idx="846">
                  <c:v>0.12644783767170625</c:v>
                </c:pt>
                <c:pt idx="847">
                  <c:v>0.12646566475950871</c:v>
                </c:pt>
                <c:pt idx="848">
                  <c:v>0.12650013046259348</c:v>
                </c:pt>
                <c:pt idx="849">
                  <c:v>0.12656430797868234</c:v>
                </c:pt>
                <c:pt idx="850">
                  <c:v>0.12656549645120252</c:v>
                </c:pt>
                <c:pt idx="851">
                  <c:v>0.12659283131916632</c:v>
                </c:pt>
                <c:pt idx="852">
                  <c:v>0.12659758520924697</c:v>
                </c:pt>
                <c:pt idx="853">
                  <c:v>0.12690777653700988</c:v>
                </c:pt>
                <c:pt idx="854">
                  <c:v>0.12700047739358272</c:v>
                </c:pt>
                <c:pt idx="855">
                  <c:v>0.12700760822870369</c:v>
                </c:pt>
                <c:pt idx="856">
                  <c:v>0.12705990101959092</c:v>
                </c:pt>
                <c:pt idx="857">
                  <c:v>0.12719300994184934</c:v>
                </c:pt>
                <c:pt idx="858">
                  <c:v>0.12736296151223286</c:v>
                </c:pt>
                <c:pt idx="859">
                  <c:v>0.12945110773016177</c:v>
                </c:pt>
                <c:pt idx="860">
                  <c:v>0.12946655787292388</c:v>
                </c:pt>
                <c:pt idx="861">
                  <c:v>0.12947368870804488</c:v>
                </c:pt>
                <c:pt idx="862">
                  <c:v>0.12948081954316587</c:v>
                </c:pt>
                <c:pt idx="863">
                  <c:v>0.12948795037828686</c:v>
                </c:pt>
                <c:pt idx="864">
                  <c:v>0.12948795037828686</c:v>
                </c:pt>
                <c:pt idx="865">
                  <c:v>0.12953192386153295</c:v>
                </c:pt>
                <c:pt idx="866">
                  <c:v>0.12959847832266214</c:v>
                </c:pt>
                <c:pt idx="867">
                  <c:v>0.12965077111354939</c:v>
                </c:pt>
                <c:pt idx="868">
                  <c:v>0.12965077111354939</c:v>
                </c:pt>
                <c:pt idx="869">
                  <c:v>0.12966265583875103</c:v>
                </c:pt>
                <c:pt idx="870">
                  <c:v>0.12972445640979957</c:v>
                </c:pt>
                <c:pt idx="871">
                  <c:v>0.12984924602441683</c:v>
                </c:pt>
                <c:pt idx="872">
                  <c:v>0.12990629270538473</c:v>
                </c:pt>
                <c:pt idx="873">
                  <c:v>0.12992768521074771</c:v>
                </c:pt>
                <c:pt idx="874">
                  <c:v>0.13003940162764316</c:v>
                </c:pt>
                <c:pt idx="875">
                  <c:v>0.13181022568268813</c:v>
                </c:pt>
                <c:pt idx="876">
                  <c:v>0.13182567582545029</c:v>
                </c:pt>
                <c:pt idx="877">
                  <c:v>0.13186251847357539</c:v>
                </c:pt>
                <c:pt idx="878">
                  <c:v>0.13186251847357539</c:v>
                </c:pt>
                <c:pt idx="879">
                  <c:v>0.13186964930869638</c:v>
                </c:pt>
                <c:pt idx="880">
                  <c:v>0.13187321472625685</c:v>
                </c:pt>
                <c:pt idx="881">
                  <c:v>0.13203603546151937</c:v>
                </c:pt>
                <c:pt idx="882">
                  <c:v>0.13203841240655972</c:v>
                </c:pt>
                <c:pt idx="883">
                  <c:v>0.1320396008790799</c:v>
                </c:pt>
                <c:pt idx="884">
                  <c:v>0.13204316629664037</c:v>
                </c:pt>
                <c:pt idx="885">
                  <c:v>0.13204673171420087</c:v>
                </c:pt>
                <c:pt idx="886">
                  <c:v>0.13207287810964446</c:v>
                </c:pt>
                <c:pt idx="887">
                  <c:v>0.13210258992264859</c:v>
                </c:pt>
                <c:pt idx="888">
                  <c:v>0.13216082507613663</c:v>
                </c:pt>
                <c:pt idx="889">
                  <c:v>0.13216201354865681</c:v>
                </c:pt>
                <c:pt idx="890">
                  <c:v>0.13218934841662061</c:v>
                </c:pt>
                <c:pt idx="891">
                  <c:v>0.13219053688914076</c:v>
                </c:pt>
                <c:pt idx="892">
                  <c:v>0.13219172536166093</c:v>
                </c:pt>
                <c:pt idx="893">
                  <c:v>0.13224996051514898</c:v>
                </c:pt>
                <c:pt idx="894">
                  <c:v>0.13237831554732674</c:v>
                </c:pt>
                <c:pt idx="895">
                  <c:v>0.13237831554732674</c:v>
                </c:pt>
                <c:pt idx="896">
                  <c:v>0.1326338371391621</c:v>
                </c:pt>
                <c:pt idx="897">
                  <c:v>0.13269563771021065</c:v>
                </c:pt>
                <c:pt idx="898">
                  <c:v>0.13279428092938428</c:v>
                </c:pt>
                <c:pt idx="899">
                  <c:v>0.13445101162249351</c:v>
                </c:pt>
                <c:pt idx="900">
                  <c:v>0.13450211594086059</c:v>
                </c:pt>
                <c:pt idx="901">
                  <c:v>0.13451637761110255</c:v>
                </c:pt>
                <c:pt idx="902">
                  <c:v>0.13460432457759472</c:v>
                </c:pt>
                <c:pt idx="903">
                  <c:v>0.13460551305011487</c:v>
                </c:pt>
                <c:pt idx="904">
                  <c:v>0.13460907846767539</c:v>
                </c:pt>
                <c:pt idx="905">
                  <c:v>0.13461145541271569</c:v>
                </c:pt>
                <c:pt idx="906">
                  <c:v>0.13462690555547785</c:v>
                </c:pt>
                <c:pt idx="907">
                  <c:v>0.13465780584100212</c:v>
                </c:pt>
                <c:pt idx="908">
                  <c:v>0.1346815752914054</c:v>
                </c:pt>
                <c:pt idx="909">
                  <c:v>0.13474575280749429</c:v>
                </c:pt>
                <c:pt idx="910">
                  <c:v>0.13476714531285724</c:v>
                </c:pt>
                <c:pt idx="911">
                  <c:v>0.13478140698309921</c:v>
                </c:pt>
                <c:pt idx="912">
                  <c:v>0.13478616087317988</c:v>
                </c:pt>
                <c:pt idx="913">
                  <c:v>0.134815872686184</c:v>
                </c:pt>
                <c:pt idx="914">
                  <c:v>0.1350666403879387</c:v>
                </c:pt>
                <c:pt idx="915">
                  <c:v>0.13513081790402756</c:v>
                </c:pt>
                <c:pt idx="916">
                  <c:v>0.1351462680467897</c:v>
                </c:pt>
                <c:pt idx="917">
                  <c:v>0.13531740808969339</c:v>
                </c:pt>
                <c:pt idx="918">
                  <c:v>0.13551707147308101</c:v>
                </c:pt>
                <c:pt idx="919">
                  <c:v>0.1370002851782462</c:v>
                </c:pt>
                <c:pt idx="920">
                  <c:v>0.13710487076002068</c:v>
                </c:pt>
                <c:pt idx="921">
                  <c:v>0.13711200159514164</c:v>
                </c:pt>
                <c:pt idx="922">
                  <c:v>0.13713339410050462</c:v>
                </c:pt>
                <c:pt idx="923">
                  <c:v>0.13717023674862971</c:v>
                </c:pt>
                <c:pt idx="924">
                  <c:v>0.13717142522114989</c:v>
                </c:pt>
                <c:pt idx="925">
                  <c:v>0.1372415450998396</c:v>
                </c:pt>
                <c:pt idx="926">
                  <c:v>0.13734018831901323</c:v>
                </c:pt>
                <c:pt idx="927">
                  <c:v>0.13736276929689634</c:v>
                </c:pt>
                <c:pt idx="928">
                  <c:v>0.13737703096713832</c:v>
                </c:pt>
                <c:pt idx="929">
                  <c:v>0.13739248110990046</c:v>
                </c:pt>
                <c:pt idx="930">
                  <c:v>0.13742100445038441</c:v>
                </c:pt>
                <c:pt idx="931">
                  <c:v>0.1374281352855054</c:v>
                </c:pt>
                <c:pt idx="932">
                  <c:v>0.13742932375802558</c:v>
                </c:pt>
                <c:pt idx="933">
                  <c:v>0.13748755891151362</c:v>
                </c:pt>
                <c:pt idx="934">
                  <c:v>0.13749468974663459</c:v>
                </c:pt>
                <c:pt idx="935">
                  <c:v>0.13755173642760249</c:v>
                </c:pt>
                <c:pt idx="936">
                  <c:v>0.13756124420776383</c:v>
                </c:pt>
                <c:pt idx="937">
                  <c:v>0.13760402921848974</c:v>
                </c:pt>
                <c:pt idx="938">
                  <c:v>0.13781914274463949</c:v>
                </c:pt>
                <c:pt idx="939">
                  <c:v>0.13798909431502301</c:v>
                </c:pt>
                <c:pt idx="940">
                  <c:v>0.13799028278754316</c:v>
                </c:pt>
                <c:pt idx="941">
                  <c:v>0.13805327183111188</c:v>
                </c:pt>
                <c:pt idx="942">
                  <c:v>0.139933435358012</c:v>
                </c:pt>
                <c:pt idx="943">
                  <c:v>0.14001662843442353</c:v>
                </c:pt>
                <c:pt idx="944">
                  <c:v>0.14006892122531076</c:v>
                </c:pt>
                <c:pt idx="945">
                  <c:v>0.14011289470855684</c:v>
                </c:pt>
                <c:pt idx="946">
                  <c:v>0.1401271563787988</c:v>
                </c:pt>
                <c:pt idx="947">
                  <c:v>0.1401770722246457</c:v>
                </c:pt>
                <c:pt idx="948">
                  <c:v>0.14023055348805313</c:v>
                </c:pt>
                <c:pt idx="949">
                  <c:v>0.14024600363081524</c:v>
                </c:pt>
                <c:pt idx="950">
                  <c:v>0.14026026530105723</c:v>
                </c:pt>
                <c:pt idx="951">
                  <c:v>0.14064057650750983</c:v>
                </c:pt>
                <c:pt idx="952">
                  <c:v>0.14100306062616</c:v>
                </c:pt>
                <c:pt idx="953">
                  <c:v>0.14243517001295813</c:v>
                </c:pt>
                <c:pt idx="954">
                  <c:v>0.1426098754734223</c:v>
                </c:pt>
                <c:pt idx="955">
                  <c:v>0.14268593771471283</c:v>
                </c:pt>
                <c:pt idx="956">
                  <c:v>0.14281072732933009</c:v>
                </c:pt>
                <c:pt idx="957">
                  <c:v>0.14281191580185026</c:v>
                </c:pt>
                <c:pt idx="958">
                  <c:v>0.14281904663697126</c:v>
                </c:pt>
                <c:pt idx="959">
                  <c:v>0.14285470081257617</c:v>
                </c:pt>
                <c:pt idx="960">
                  <c:v>0.14285588928509635</c:v>
                </c:pt>
                <c:pt idx="961">
                  <c:v>0.14286302012021734</c:v>
                </c:pt>
                <c:pt idx="962">
                  <c:v>0.14287015095533831</c:v>
                </c:pt>
                <c:pt idx="963">
                  <c:v>0.1430472333608428</c:v>
                </c:pt>
                <c:pt idx="964">
                  <c:v>0.14315776130521812</c:v>
                </c:pt>
                <c:pt idx="965">
                  <c:v>0.14326828924959339</c:v>
                </c:pt>
                <c:pt idx="966">
                  <c:v>0.14341328289705346</c:v>
                </c:pt>
                <c:pt idx="967">
                  <c:v>0.14341328289705346</c:v>
                </c:pt>
                <c:pt idx="968">
                  <c:v>0.14352262236890859</c:v>
                </c:pt>
                <c:pt idx="969">
                  <c:v>0.14527086544607046</c:v>
                </c:pt>
                <c:pt idx="970">
                  <c:v>0.14546577493937743</c:v>
                </c:pt>
                <c:pt idx="971">
                  <c:v>0.1454931098073412</c:v>
                </c:pt>
                <c:pt idx="972">
                  <c:v>0.14551687925774448</c:v>
                </c:pt>
                <c:pt idx="973">
                  <c:v>0.14564285734488192</c:v>
                </c:pt>
                <c:pt idx="974">
                  <c:v>0.14567494610292636</c:v>
                </c:pt>
                <c:pt idx="975">
                  <c:v>0.14567969999300701</c:v>
                </c:pt>
                <c:pt idx="976">
                  <c:v>0.14568326541056753</c:v>
                </c:pt>
                <c:pt idx="977">
                  <c:v>0.14569752708080949</c:v>
                </c:pt>
                <c:pt idx="978">
                  <c:v>0.14578785099234198</c:v>
                </c:pt>
                <c:pt idx="979">
                  <c:v>0.14586034781607202</c:v>
                </c:pt>
                <c:pt idx="980">
                  <c:v>0.14588292879395515</c:v>
                </c:pt>
                <c:pt idx="981">
                  <c:v>0.14591977144208024</c:v>
                </c:pt>
                <c:pt idx="982">
                  <c:v>0.14593522158484237</c:v>
                </c:pt>
                <c:pt idx="983">
                  <c:v>0.14595186020012468</c:v>
                </c:pt>
                <c:pt idx="984">
                  <c:v>0.14608259217734276</c:v>
                </c:pt>
                <c:pt idx="985">
                  <c:v>0.14608972301246376</c:v>
                </c:pt>
                <c:pt idx="986">
                  <c:v>0.14630008264853284</c:v>
                </c:pt>
                <c:pt idx="987">
                  <c:v>0.14819213090063463</c:v>
                </c:pt>
                <c:pt idx="988">
                  <c:v>0.14829671648240911</c:v>
                </c:pt>
                <c:pt idx="989">
                  <c:v>0.14841199831686505</c:v>
                </c:pt>
                <c:pt idx="990">
                  <c:v>0.14865801212853907</c:v>
                </c:pt>
                <c:pt idx="991">
                  <c:v>0.1507295197311857</c:v>
                </c:pt>
                <c:pt idx="992">
                  <c:v>0.15109794621243666</c:v>
                </c:pt>
                <c:pt idx="993">
                  <c:v>0.15118708165144898</c:v>
                </c:pt>
                <c:pt idx="994">
                  <c:v>0.15118708165144898</c:v>
                </c:pt>
                <c:pt idx="995">
                  <c:v>0.15118708165144898</c:v>
                </c:pt>
                <c:pt idx="996">
                  <c:v>0.15334772469310792</c:v>
                </c:pt>
                <c:pt idx="997">
                  <c:v>0.1535319379337334</c:v>
                </c:pt>
                <c:pt idx="998">
                  <c:v>0.15353312640625355</c:v>
                </c:pt>
                <c:pt idx="999">
                  <c:v>0.15361275406510458</c:v>
                </c:pt>
                <c:pt idx="1000">
                  <c:v>0.15367930852623379</c:v>
                </c:pt>
                <c:pt idx="1001">
                  <c:v>0.15370188950411692</c:v>
                </c:pt>
                <c:pt idx="1002">
                  <c:v>0.15375299382248397</c:v>
                </c:pt>
                <c:pt idx="1003">
                  <c:v>0.15380409814085105</c:v>
                </c:pt>
                <c:pt idx="1004">
                  <c:v>0.15382667911873418</c:v>
                </c:pt>
                <c:pt idx="1005">
                  <c:v>0.15382667911873418</c:v>
                </c:pt>
                <c:pt idx="1006">
                  <c:v>0.15382667911873418</c:v>
                </c:pt>
                <c:pt idx="1007">
                  <c:v>0.15399663068911768</c:v>
                </c:pt>
                <c:pt idx="1008">
                  <c:v>0.15405486584260575</c:v>
                </c:pt>
                <c:pt idx="1009">
                  <c:v>0.15406199667772674</c:v>
                </c:pt>
                <c:pt idx="1010">
                  <c:v>0.15412142030373496</c:v>
                </c:pt>
                <c:pt idx="1011">
                  <c:v>0.15412855113885593</c:v>
                </c:pt>
                <c:pt idx="1012">
                  <c:v>0.15608358843452641</c:v>
                </c:pt>
                <c:pt idx="1013">
                  <c:v>0.15612043108265153</c:v>
                </c:pt>
                <c:pt idx="1014">
                  <c:v>0.15615727373077662</c:v>
                </c:pt>
                <c:pt idx="1015">
                  <c:v>0.15619411637890174</c:v>
                </c:pt>
                <c:pt idx="1016">
                  <c:v>0.15629038265303502</c:v>
                </c:pt>
                <c:pt idx="1017">
                  <c:v>0.15630939821335765</c:v>
                </c:pt>
                <c:pt idx="1018">
                  <c:v>0.156311775158398</c:v>
                </c:pt>
                <c:pt idx="1019">
                  <c:v>0.15646627658601936</c:v>
                </c:pt>
                <c:pt idx="1020">
                  <c:v>0.15648885756390252</c:v>
                </c:pt>
                <c:pt idx="1021">
                  <c:v>0.15651025006926544</c:v>
                </c:pt>
                <c:pt idx="1022">
                  <c:v>0.15651143854178562</c:v>
                </c:pt>
                <c:pt idx="1023">
                  <c:v>0.1565328310471486</c:v>
                </c:pt>
                <c:pt idx="1024">
                  <c:v>0.15653996188226957</c:v>
                </c:pt>
                <c:pt idx="1025">
                  <c:v>0.15653996188226957</c:v>
                </c:pt>
                <c:pt idx="1026">
                  <c:v>0.15654709271739056</c:v>
                </c:pt>
                <c:pt idx="1027">
                  <c:v>0.15656967369527369</c:v>
                </c:pt>
                <c:pt idx="1028">
                  <c:v>0.15657680453039469</c:v>
                </c:pt>
                <c:pt idx="1029">
                  <c:v>0.156665939969407</c:v>
                </c:pt>
                <c:pt idx="1030">
                  <c:v>0.15669565178241113</c:v>
                </c:pt>
                <c:pt idx="1031">
                  <c:v>0.15706170131862174</c:v>
                </c:pt>
                <c:pt idx="1032">
                  <c:v>0.15891452997755812</c:v>
                </c:pt>
                <c:pt idx="1033">
                  <c:v>0.1589347340104009</c:v>
                </c:pt>
                <c:pt idx="1034">
                  <c:v>0.15901792708681239</c:v>
                </c:pt>
                <c:pt idx="1035">
                  <c:v>0.15903218875705438</c:v>
                </c:pt>
                <c:pt idx="1036">
                  <c:v>0.15906190057005848</c:v>
                </c:pt>
                <c:pt idx="1037">
                  <c:v>0.15917955934955477</c:v>
                </c:pt>
                <c:pt idx="1038">
                  <c:v>0.15936377259018025</c:v>
                </c:pt>
                <c:pt idx="1039">
                  <c:v>0.15939348440318435</c:v>
                </c:pt>
                <c:pt idx="1040">
                  <c:v>0.15949450456739833</c:v>
                </c:pt>
                <c:pt idx="1041">
                  <c:v>0.15968584864314481</c:v>
                </c:pt>
                <c:pt idx="1042">
                  <c:v>0.15970367573094729</c:v>
                </c:pt>
                <c:pt idx="1043">
                  <c:v>0.16158859314792806</c:v>
                </c:pt>
                <c:pt idx="1044">
                  <c:v>0.16199623922234446</c:v>
                </c:pt>
                <c:pt idx="1045">
                  <c:v>0.16199623922234446</c:v>
                </c:pt>
                <c:pt idx="1046">
                  <c:v>0.16199623922234446</c:v>
                </c:pt>
                <c:pt idx="1047">
                  <c:v>0.1623622887585551</c:v>
                </c:pt>
                <c:pt idx="1048">
                  <c:v>0.16437793815275398</c:v>
                </c:pt>
                <c:pt idx="1049">
                  <c:v>0.16437793815275398</c:v>
                </c:pt>
                <c:pt idx="1050">
                  <c:v>0.16437793815275398</c:v>
                </c:pt>
                <c:pt idx="1051">
                  <c:v>0.1646809986453959</c:v>
                </c:pt>
                <c:pt idx="1052">
                  <c:v>0.16472259518360166</c:v>
                </c:pt>
                <c:pt idx="1053">
                  <c:v>0.16472378365612184</c:v>
                </c:pt>
                <c:pt idx="1054">
                  <c:v>0.16472378365612184</c:v>
                </c:pt>
                <c:pt idx="1055">
                  <c:v>0.16472378365612184</c:v>
                </c:pt>
                <c:pt idx="1056">
                  <c:v>0.16481291909513415</c:v>
                </c:pt>
                <c:pt idx="1057">
                  <c:v>0.16482004993025515</c:v>
                </c:pt>
                <c:pt idx="1058">
                  <c:v>0.16482718076537611</c:v>
                </c:pt>
                <c:pt idx="1059">
                  <c:v>0.1649484049624329</c:v>
                </c:pt>
                <c:pt idx="1060">
                  <c:v>0.1649484049624329</c:v>
                </c:pt>
                <c:pt idx="1061">
                  <c:v>0.16496742052275554</c:v>
                </c:pt>
                <c:pt idx="1062">
                  <c:v>0.16503754040144522</c:v>
                </c:pt>
                <c:pt idx="1063">
                  <c:v>0.16709122091628936</c:v>
                </c:pt>
                <c:pt idx="1064">
                  <c:v>0.16709122091628936</c:v>
                </c:pt>
                <c:pt idx="1065">
                  <c:v>0.16709122091628936</c:v>
                </c:pt>
                <c:pt idx="1066">
                  <c:v>0.16709122091628936</c:v>
                </c:pt>
                <c:pt idx="1067">
                  <c:v>0.16709122091628936</c:v>
                </c:pt>
                <c:pt idx="1068">
                  <c:v>0.16709122091628936</c:v>
                </c:pt>
                <c:pt idx="1069">
                  <c:v>0.16715777537741858</c:v>
                </c:pt>
                <c:pt idx="1070">
                  <c:v>0.16715777537741858</c:v>
                </c:pt>
                <c:pt idx="1071">
                  <c:v>0.16715777537741858</c:v>
                </c:pt>
                <c:pt idx="1072">
                  <c:v>0.16715896384993875</c:v>
                </c:pt>
                <c:pt idx="1073">
                  <c:v>0.16747985143038313</c:v>
                </c:pt>
                <c:pt idx="1074">
                  <c:v>0.16747985143038313</c:v>
                </c:pt>
                <c:pt idx="1075">
                  <c:v>0.16749649004566544</c:v>
                </c:pt>
                <c:pt idx="1076">
                  <c:v>0.16749649004566544</c:v>
                </c:pt>
                <c:pt idx="1077">
                  <c:v>0.16749649004566544</c:v>
                </c:pt>
                <c:pt idx="1078">
                  <c:v>0.16749649004566544</c:v>
                </c:pt>
                <c:pt idx="1079">
                  <c:v>0.16751907102354857</c:v>
                </c:pt>
                <c:pt idx="1080">
                  <c:v>0.16752620185866954</c:v>
                </c:pt>
                <c:pt idx="1081">
                  <c:v>0.16752739033118971</c:v>
                </c:pt>
                <c:pt idx="1082">
                  <c:v>0.16753570963883085</c:v>
                </c:pt>
                <c:pt idx="1083">
                  <c:v>0.16753570963883085</c:v>
                </c:pt>
                <c:pt idx="1084">
                  <c:v>0.16759751020987942</c:v>
                </c:pt>
                <c:pt idx="1085">
                  <c:v>0.16759751020987942</c:v>
                </c:pt>
                <c:pt idx="1086">
                  <c:v>0.16784827791163412</c:v>
                </c:pt>
                <c:pt idx="1087">
                  <c:v>0.16784827791163412</c:v>
                </c:pt>
                <c:pt idx="1088">
                  <c:v>0.16792790557048512</c:v>
                </c:pt>
                <c:pt idx="1089">
                  <c:v>0.16792790557048512</c:v>
                </c:pt>
                <c:pt idx="1090">
                  <c:v>0.16793741335064644</c:v>
                </c:pt>
                <c:pt idx="1091">
                  <c:v>0.16962504432927994</c:v>
                </c:pt>
                <c:pt idx="1092">
                  <c:v>0.16962504432927994</c:v>
                </c:pt>
                <c:pt idx="1093">
                  <c:v>0.16995306274484531</c:v>
                </c:pt>
                <c:pt idx="1094">
                  <c:v>0.16995425121736549</c:v>
                </c:pt>
                <c:pt idx="1095">
                  <c:v>0.16995543968988563</c:v>
                </c:pt>
                <c:pt idx="1096">
                  <c:v>0.16995543968988563</c:v>
                </c:pt>
                <c:pt idx="1097">
                  <c:v>0.17001961720597453</c:v>
                </c:pt>
                <c:pt idx="1098">
                  <c:v>0.17002080567849467</c:v>
                </c:pt>
                <c:pt idx="1099">
                  <c:v>0.1700766638869424</c:v>
                </c:pt>
                <c:pt idx="1100">
                  <c:v>0.1700766638869424</c:v>
                </c:pt>
                <c:pt idx="1101">
                  <c:v>0.17012182584270866</c:v>
                </c:pt>
                <c:pt idx="1102">
                  <c:v>0.17012301431522883</c:v>
                </c:pt>
                <c:pt idx="1103">
                  <c:v>0.17016579932595474</c:v>
                </c:pt>
                <c:pt idx="1104">
                  <c:v>0.1701800609961967</c:v>
                </c:pt>
                <c:pt idx="1105">
                  <c:v>0.17018124946871688</c:v>
                </c:pt>
                <c:pt idx="1106">
                  <c:v>0.17020977280920083</c:v>
                </c:pt>
                <c:pt idx="1107">
                  <c:v>0.17020977280920083</c:v>
                </c:pt>
                <c:pt idx="1108">
                  <c:v>0.17020977280920083</c:v>
                </c:pt>
                <c:pt idx="1109">
                  <c:v>0.17020977280920083</c:v>
                </c:pt>
                <c:pt idx="1110">
                  <c:v>0.17021333822676132</c:v>
                </c:pt>
                <c:pt idx="1111">
                  <c:v>0.17022522295196296</c:v>
                </c:pt>
                <c:pt idx="1112">
                  <c:v>0.17025374629244691</c:v>
                </c:pt>
                <c:pt idx="1113">
                  <c:v>0.17025374629244691</c:v>
                </c:pt>
                <c:pt idx="1114">
                  <c:v>0.17025374629244691</c:v>
                </c:pt>
                <c:pt idx="1115">
                  <c:v>0.17025374629244691</c:v>
                </c:pt>
                <c:pt idx="1116">
                  <c:v>0.17025493476496709</c:v>
                </c:pt>
                <c:pt idx="1117">
                  <c:v>0.17027632727033004</c:v>
                </c:pt>
                <c:pt idx="1118">
                  <c:v>0.17027632727033004</c:v>
                </c:pt>
                <c:pt idx="1119">
                  <c:v>0.17027632727033004</c:v>
                </c:pt>
                <c:pt idx="1120">
                  <c:v>0.17027632727033004</c:v>
                </c:pt>
                <c:pt idx="1121">
                  <c:v>0.17027751574285019</c:v>
                </c:pt>
                <c:pt idx="1122">
                  <c:v>0.17032030075357613</c:v>
                </c:pt>
                <c:pt idx="1123">
                  <c:v>0.17032030075357613</c:v>
                </c:pt>
                <c:pt idx="1124">
                  <c:v>0.17032030075357613</c:v>
                </c:pt>
                <c:pt idx="1125">
                  <c:v>0.17037972437958435</c:v>
                </c:pt>
                <c:pt idx="1126">
                  <c:v>0.17037972437958435</c:v>
                </c:pt>
                <c:pt idx="1127">
                  <c:v>0.17037972437958435</c:v>
                </c:pt>
                <c:pt idx="1128">
                  <c:v>0.17039517452234648</c:v>
                </c:pt>
                <c:pt idx="1129">
                  <c:v>0.17041419008266911</c:v>
                </c:pt>
                <c:pt idx="1130">
                  <c:v>0.17202338187497174</c:v>
                </c:pt>
                <c:pt idx="1131">
                  <c:v>0.17202338187497174</c:v>
                </c:pt>
                <c:pt idx="1132">
                  <c:v>0.17227177263168611</c:v>
                </c:pt>
                <c:pt idx="1133">
                  <c:v>0.17248807463035604</c:v>
                </c:pt>
                <c:pt idx="1134">
                  <c:v>0.17251065560823917</c:v>
                </c:pt>
                <c:pt idx="1135">
                  <c:v>0.17267228787098152</c:v>
                </c:pt>
                <c:pt idx="1136">
                  <c:v>0.17267228787098152</c:v>
                </c:pt>
                <c:pt idx="1137">
                  <c:v>0.17269486884886465</c:v>
                </c:pt>
                <c:pt idx="1138">
                  <c:v>0.17274597316723173</c:v>
                </c:pt>
                <c:pt idx="1139">
                  <c:v>0.17274597316723173</c:v>
                </c:pt>
                <c:pt idx="1140">
                  <c:v>0.17281252762836091</c:v>
                </c:pt>
                <c:pt idx="1141">
                  <c:v>0.17295276738574034</c:v>
                </c:pt>
                <c:pt idx="1142">
                  <c:v>0.17295276738574034</c:v>
                </c:pt>
                <c:pt idx="1143">
                  <c:v>0.17303358351711151</c:v>
                </c:pt>
                <c:pt idx="1144">
                  <c:v>0.17303358351711151</c:v>
                </c:pt>
                <c:pt idx="1145">
                  <c:v>0.17314767687904728</c:v>
                </c:pt>
                <c:pt idx="1146">
                  <c:v>0.17332713622959212</c:v>
                </c:pt>
                <c:pt idx="1147">
                  <c:v>0.1749280087142536</c:v>
                </c:pt>
                <c:pt idx="1148">
                  <c:v>0.17521561906413341</c:v>
                </c:pt>
                <c:pt idx="1149">
                  <c:v>0.17521561906413341</c:v>
                </c:pt>
                <c:pt idx="1150">
                  <c:v>0.17526791185502064</c:v>
                </c:pt>
                <c:pt idx="1151">
                  <c:v>0.17526791185502064</c:v>
                </c:pt>
                <c:pt idx="1152">
                  <c:v>0.17536180118411362</c:v>
                </c:pt>
                <c:pt idx="1153">
                  <c:v>0.1754426173154848</c:v>
                </c:pt>
                <c:pt idx="1154">
                  <c:v>0.17559949568814651</c:v>
                </c:pt>
                <c:pt idx="1155">
                  <c:v>0.17587759825786498</c:v>
                </c:pt>
                <c:pt idx="1156">
                  <c:v>0.17582649393949792</c:v>
                </c:pt>
                <c:pt idx="1157">
                  <c:v>0.1779716868383947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24-41D2-ACEC-89F6E33D187A}"/>
            </c:ext>
          </c:extLst>
        </c:ser>
        <c:ser>
          <c:idx val="3"/>
          <c:order val="8"/>
          <c:tx>
            <c:strRef>
              <c:f>'Active 1'!$AB$1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1'!$AA$2:$AA$25</c:f>
              <c:numCache>
                <c:formatCode>General</c:formatCode>
                <c:ptCount val="24"/>
                <c:pt idx="0">
                  <c:v>-60000</c:v>
                </c:pt>
                <c:pt idx="1">
                  <c:v>-55000</c:v>
                </c:pt>
                <c:pt idx="2">
                  <c:v>-50000</c:v>
                </c:pt>
                <c:pt idx="3">
                  <c:v>-45000</c:v>
                </c:pt>
                <c:pt idx="4">
                  <c:v>-40000</c:v>
                </c:pt>
                <c:pt idx="5">
                  <c:v>-35000</c:v>
                </c:pt>
                <c:pt idx="6">
                  <c:v>-30000</c:v>
                </c:pt>
                <c:pt idx="7">
                  <c:v>-25000</c:v>
                </c:pt>
                <c:pt idx="8">
                  <c:v>-20000</c:v>
                </c:pt>
                <c:pt idx="9">
                  <c:v>-15000</c:v>
                </c:pt>
                <c:pt idx="10">
                  <c:v>-10000</c:v>
                </c:pt>
                <c:pt idx="11">
                  <c:v>-5000</c:v>
                </c:pt>
                <c:pt idx="12">
                  <c:v>0</c:v>
                </c:pt>
                <c:pt idx="13">
                  <c:v>5000</c:v>
                </c:pt>
                <c:pt idx="14">
                  <c:v>10000</c:v>
                </c:pt>
                <c:pt idx="15">
                  <c:v>15000</c:v>
                </c:pt>
                <c:pt idx="16">
                  <c:v>20000</c:v>
                </c:pt>
                <c:pt idx="17">
                  <c:v>25000</c:v>
                </c:pt>
                <c:pt idx="18">
                  <c:v>30000</c:v>
                </c:pt>
              </c:numCache>
            </c:numRef>
          </c:xVal>
          <c:yVal>
            <c:numRef>
              <c:f>'Active 1'!$AB$2:$AB$25</c:f>
              <c:numCache>
                <c:formatCode>General</c:formatCode>
                <c:ptCount val="24"/>
                <c:pt idx="0">
                  <c:v>-3.0665026371045193E-2</c:v>
                </c:pt>
                <c:pt idx="1">
                  <c:v>-3.6383608432233983E-2</c:v>
                </c:pt>
                <c:pt idx="2">
                  <c:v>-4.0712351848276887E-2</c:v>
                </c:pt>
                <c:pt idx="3">
                  <c:v>-4.3651256619173892E-2</c:v>
                </c:pt>
                <c:pt idx="4">
                  <c:v>-4.5200322744925005E-2</c:v>
                </c:pt>
                <c:pt idx="5">
                  <c:v>-4.5359550225530232E-2</c:v>
                </c:pt>
                <c:pt idx="6">
                  <c:v>-4.4128939060989567E-2</c:v>
                </c:pt>
                <c:pt idx="7">
                  <c:v>-4.1508489251303016E-2</c:v>
                </c:pt>
                <c:pt idx="8">
                  <c:v>-3.7498200796470572E-2</c:v>
                </c:pt>
                <c:pt idx="9">
                  <c:v>-3.2098073696492244E-2</c:v>
                </c:pt>
                <c:pt idx="10">
                  <c:v>-2.5308107951368015E-2</c:v>
                </c:pt>
                <c:pt idx="11">
                  <c:v>-1.7128303561097905E-2</c:v>
                </c:pt>
                <c:pt idx="12">
                  <c:v>-7.5586605256819034E-3</c:v>
                </c:pt>
                <c:pt idx="13">
                  <c:v>3.4008211548799887E-3</c:v>
                </c:pt>
                <c:pt idx="14">
                  <c:v>1.5750141480587773E-2</c:v>
                </c:pt>
                <c:pt idx="15">
                  <c:v>2.9489300451441446E-2</c:v>
                </c:pt>
                <c:pt idx="16">
                  <c:v>4.4618298067441005E-2</c:v>
                </c:pt>
                <c:pt idx="17">
                  <c:v>6.1137134328586459E-2</c:v>
                </c:pt>
                <c:pt idx="18">
                  <c:v>7.9045809234877806E-2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24-41D2-ACEC-89F6E33D187A}"/>
            </c:ext>
          </c:extLst>
        </c:ser>
        <c:ser>
          <c:idx val="4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1'!$U$21:$U$909</c:f>
              <c:numCache>
                <c:formatCode>General</c:formatCode>
                <c:ptCount val="889"/>
                <c:pt idx="163">
                  <c:v>-7.5139750006201211E-2</c:v>
                </c:pt>
                <c:pt idx="263">
                  <c:v>3.0294600001070648E-2</c:v>
                </c:pt>
                <c:pt idx="264">
                  <c:v>3.329459999804385E-2</c:v>
                </c:pt>
                <c:pt idx="355">
                  <c:v>-7.8880475004552864E-2</c:v>
                </c:pt>
                <c:pt idx="432">
                  <c:v>3.7969624994730111E-2</c:v>
                </c:pt>
                <c:pt idx="433">
                  <c:v>5.9245624994218815E-2</c:v>
                </c:pt>
                <c:pt idx="444">
                  <c:v>4.257839999627322E-2</c:v>
                </c:pt>
                <c:pt idx="450">
                  <c:v>6.1556724991532974E-2</c:v>
                </c:pt>
                <c:pt idx="456">
                  <c:v>-6.5909175005799625E-2</c:v>
                </c:pt>
                <c:pt idx="459">
                  <c:v>-1.5227825002511963E-2</c:v>
                </c:pt>
                <c:pt idx="492">
                  <c:v>-1.4976675003708806E-2</c:v>
                </c:pt>
                <c:pt idx="493">
                  <c:v>-1.6523750004125759E-2</c:v>
                </c:pt>
                <c:pt idx="494">
                  <c:v>-1.4706200003274716E-2</c:v>
                </c:pt>
                <c:pt idx="495">
                  <c:v>-1.508865000505466E-2</c:v>
                </c:pt>
                <c:pt idx="496">
                  <c:v>-1.4535725007590372E-2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24-41D2-ACEC-89F6E33D1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87624"/>
        <c:axId val="1"/>
      </c:scatterChart>
      <c:valAx>
        <c:axId val="676687624"/>
        <c:scaling>
          <c:orientation val="minMax"/>
          <c:min val="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5738975926978189"/>
              <c:y val="0.85618729096989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64604810996562E-2"/>
              <c:y val="0.38127090301003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87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1530156668560768E-3"/>
          <c:y val="0.91304347826086951"/>
          <c:w val="0.99484698433314389"/>
          <c:h val="6.68896321070233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856085596304348"/>
          <c:y val="3.4582132564841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4121037463976946"/>
          <c:w val="0.83787395361385586"/>
          <c:h val="0.6945244956772334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question'!$H$21:$H$1183</c:f>
              <c:numCache>
                <c:formatCode>General</c:formatCode>
                <c:ptCount val="1163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CD-4434-A686-D57680BF282C}"/>
            </c:ext>
          </c:extLst>
        </c:ser>
        <c:ser>
          <c:idx val="5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question'!$I$21:$I$1183</c:f>
              <c:numCache>
                <c:formatCode>General</c:formatCode>
                <c:ptCount val="1163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  <c:pt idx="715">
                  <c:v>1.1950618005357683E-2</c:v>
                </c:pt>
                <c:pt idx="716">
                  <c:v>-4.3195400212425739E-4</c:v>
                </c:pt>
                <c:pt idx="717">
                  <c:v>-4.1989840028691106E-3</c:v>
                </c:pt>
                <c:pt idx="718">
                  <c:v>-2.115647992468439E-3</c:v>
                </c:pt>
                <c:pt idx="719">
                  <c:v>5.5017799968481995E-3</c:v>
                </c:pt>
                <c:pt idx="720">
                  <c:v>2.7648200193652883E-4</c:v>
                </c:pt>
                <c:pt idx="721">
                  <c:v>-8.6174539974308573E-3</c:v>
                </c:pt>
                <c:pt idx="722">
                  <c:v>4.6588200348196551E-4</c:v>
                </c:pt>
                <c:pt idx="723">
                  <c:v>-3.1913119964883663E-3</c:v>
                </c:pt>
                <c:pt idx="724">
                  <c:v>7.3825780054903589E-3</c:v>
                </c:pt>
                <c:pt idx="725">
                  <c:v>-2.3825659955036826E-3</c:v>
                </c:pt>
                <c:pt idx="726">
                  <c:v>2.1223577998171095E-2</c:v>
                </c:pt>
                <c:pt idx="727">
                  <c:v>2.0304060017224401E-3</c:v>
                </c:pt>
                <c:pt idx="728">
                  <c:v>-6.2678799440618604E-4</c:v>
                </c:pt>
                <c:pt idx="729">
                  <c:v>-3.0670999694848433E-4</c:v>
                </c:pt>
                <c:pt idx="730">
                  <c:v>-4.7574659984093159E-3</c:v>
                </c:pt>
                <c:pt idx="731">
                  <c:v>6.4167820019065402E-3</c:v>
                </c:pt>
                <c:pt idx="732">
                  <c:v>7.5872579982387833E-3</c:v>
                </c:pt>
                <c:pt idx="733">
                  <c:v>5.2274140034569427E-3</c:v>
                </c:pt>
                <c:pt idx="734">
                  <c:v>3.7993860023561865E-3</c:v>
                </c:pt>
                <c:pt idx="735">
                  <c:v>6.310750002739951E-3</c:v>
                </c:pt>
                <c:pt idx="736">
                  <c:v>-1.8881119976867922E-3</c:v>
                </c:pt>
                <c:pt idx="737">
                  <c:v>-4.3767479946836829E-3</c:v>
                </c:pt>
                <c:pt idx="738">
                  <c:v>3.9206020010169595E-3</c:v>
                </c:pt>
                <c:pt idx="739">
                  <c:v>5.0342419999651611E-3</c:v>
                </c:pt>
                <c:pt idx="740">
                  <c:v>1.0948499984806404E-3</c:v>
                </c:pt>
                <c:pt idx="741">
                  <c:v>-2.859694002836477E-3</c:v>
                </c:pt>
                <c:pt idx="742">
                  <c:v>-1.8607799996971153E-2</c:v>
                </c:pt>
                <c:pt idx="743">
                  <c:v>-4.0737079980317503E-3</c:v>
                </c:pt>
                <c:pt idx="744">
                  <c:v>-7.3707997216843069E-5</c:v>
                </c:pt>
                <c:pt idx="745">
                  <c:v>7.3500600410625339E-4</c:v>
                </c:pt>
                <c:pt idx="746">
                  <c:v>9.4713400903856382E-4</c:v>
                </c:pt>
                <c:pt idx="747">
                  <c:v>1.0835660068551078E-3</c:v>
                </c:pt>
                <c:pt idx="748">
                  <c:v>-6.2156699932529591E-3</c:v>
                </c:pt>
                <c:pt idx="749">
                  <c:v>-9.4069560000207275E-3</c:v>
                </c:pt>
                <c:pt idx="750">
                  <c:v>1.3165359996492043E-3</c:v>
                </c:pt>
                <c:pt idx="751">
                  <c:v>-2.1493719978025183E-3</c:v>
                </c:pt>
                <c:pt idx="752">
                  <c:v>2.8260140024940483E-3</c:v>
                </c:pt>
                <c:pt idx="753">
                  <c:v>2.083598003082443E-3</c:v>
                </c:pt>
                <c:pt idx="754">
                  <c:v>9.1504000010900199E-4</c:v>
                </c:pt>
                <c:pt idx="755">
                  <c:v>-3.0698080008733086E-3</c:v>
                </c:pt>
                <c:pt idx="756">
                  <c:v>2.1896620019106194E-3</c:v>
                </c:pt>
                <c:pt idx="757">
                  <c:v>3.5324679993209429E-3</c:v>
                </c:pt>
                <c:pt idx="758">
                  <c:v>1.2066560004313942E-2</c:v>
                </c:pt>
                <c:pt idx="759">
                  <c:v>3.7218680008663796E-3</c:v>
                </c:pt>
                <c:pt idx="760">
                  <c:v>4.5760380016872659E-3</c:v>
                </c:pt>
                <c:pt idx="761">
                  <c:v>-4.3178979976801202E-3</c:v>
                </c:pt>
                <c:pt idx="762">
                  <c:v>-2.25728999794228E-3</c:v>
                </c:pt>
                <c:pt idx="763">
                  <c:v>-1.8575449998024851E-2</c:v>
                </c:pt>
                <c:pt idx="764">
                  <c:v>7.1802960010245442E-3</c:v>
                </c:pt>
                <c:pt idx="765">
                  <c:v>-1.5223539958242327E-3</c:v>
                </c:pt>
                <c:pt idx="766">
                  <c:v>-1.7363680017297156E-3</c:v>
                </c:pt>
                <c:pt idx="767">
                  <c:v>5.6098200002452359E-4</c:v>
                </c:pt>
                <c:pt idx="768">
                  <c:v>2.369695997913368E-3</c:v>
                </c:pt>
                <c:pt idx="769">
                  <c:v>-4.8215899951173924E-3</c:v>
                </c:pt>
                <c:pt idx="770">
                  <c:v>8.1856599717866629E-4</c:v>
                </c:pt>
                <c:pt idx="771">
                  <c:v>-3.5954479972133413E-3</c:v>
                </c:pt>
                <c:pt idx="772">
                  <c:v>-3.0980979936430231E-3</c:v>
                </c:pt>
                <c:pt idx="773">
                  <c:v>3.3053160077542998E-3</c:v>
                </c:pt>
                <c:pt idx="774">
                  <c:v>4.0060800020000897E-3</c:v>
                </c:pt>
                <c:pt idx="775">
                  <c:v>-1.4995940000517294E-3</c:v>
                </c:pt>
                <c:pt idx="776">
                  <c:v>-3.096180000284221E-3</c:v>
                </c:pt>
                <c:pt idx="777">
                  <c:v>2.9265480043250136E-3</c:v>
                </c:pt>
                <c:pt idx="778">
                  <c:v>8.4379120016819797E-3</c:v>
                </c:pt>
                <c:pt idx="779">
                  <c:v>-1.3101939985062927E-3</c:v>
                </c:pt>
                <c:pt idx="780">
                  <c:v>-7.2041299936245196E-3</c:v>
                </c:pt>
                <c:pt idx="781">
                  <c:v>4.6500400057993829E-3</c:v>
                </c:pt>
                <c:pt idx="782">
                  <c:v>-1.8385959920124151E-3</c:v>
                </c:pt>
                <c:pt idx="783">
                  <c:v>-9.9200199474580586E-4</c:v>
                </c:pt>
                <c:pt idx="784">
                  <c:v>2.6746800722321495E-4</c:v>
                </c:pt>
                <c:pt idx="785">
                  <c:v>-1.4579099952243268E-3</c:v>
                </c:pt>
                <c:pt idx="786">
                  <c:v>8.2655820006038994E-3</c:v>
                </c:pt>
                <c:pt idx="787">
                  <c:v>-1.2230539941811003E-3</c:v>
                </c:pt>
                <c:pt idx="788">
                  <c:v>6.5629320015432313E-3</c:v>
                </c:pt>
                <c:pt idx="789">
                  <c:v>3.0742960007046349E-3</c:v>
                </c:pt>
                <c:pt idx="790">
                  <c:v>5.8565999643178657E-4</c:v>
                </c:pt>
                <c:pt idx="791">
                  <c:v>7.97788001364097E-4</c:v>
                </c:pt>
                <c:pt idx="792">
                  <c:v>6.1784740028087981E-3</c:v>
                </c:pt>
                <c:pt idx="793">
                  <c:v>-8.3101619966328144E-3</c:v>
                </c:pt>
                <c:pt idx="794">
                  <c:v>-5.0657800020417199E-3</c:v>
                </c:pt>
                <c:pt idx="795">
                  <c:v>7.5289200030965731E-3</c:v>
                </c:pt>
                <c:pt idx="797">
                  <c:v>-1.6642519985907711E-3</c:v>
                </c:pt>
                <c:pt idx="798">
                  <c:v>2.8471120094764046E-3</c:v>
                </c:pt>
                <c:pt idx="799">
                  <c:v>-4.344173998106271E-3</c:v>
                </c:pt>
                <c:pt idx="800">
                  <c:v>1.9304480083519593E-3</c:v>
                </c:pt>
                <c:pt idx="801">
                  <c:v>7.391620019916445E-4</c:v>
                </c:pt>
                <c:pt idx="802">
                  <c:v>5.7060399558395147E-4</c:v>
                </c:pt>
                <c:pt idx="803">
                  <c:v>-8.5600739985238761E-3</c:v>
                </c:pt>
                <c:pt idx="804">
                  <c:v>4.8538199916947633E-4</c:v>
                </c:pt>
                <c:pt idx="805">
                  <c:v>6.9750999682582915E-4</c:v>
                </c:pt>
                <c:pt idx="806">
                  <c:v>7.0319999940693378E-4</c:v>
                </c:pt>
                <c:pt idx="807">
                  <c:v>-3.5335419961484149E-3</c:v>
                </c:pt>
                <c:pt idx="808">
                  <c:v>-1.4281648000178393E-2</c:v>
                </c:pt>
                <c:pt idx="809">
                  <c:v>-6.2134640029398724E-3</c:v>
                </c:pt>
                <c:pt idx="810">
                  <c:v>9.1532800433924422E-4</c:v>
                </c:pt>
                <c:pt idx="811">
                  <c:v>-3.2759579989942722E-3</c:v>
                </c:pt>
                <c:pt idx="812">
                  <c:v>-3.0013359937584028E-3</c:v>
                </c:pt>
                <c:pt idx="813">
                  <c:v>4.0213920001406223E-3</c:v>
                </c:pt>
                <c:pt idx="814">
                  <c:v>1.3414700006251223E-3</c:v>
                </c:pt>
                <c:pt idx="815">
                  <c:v>-5.8952719991793856E-3</c:v>
                </c:pt>
                <c:pt idx="816">
                  <c:v>-6.4918579955701716E-3</c:v>
                </c:pt>
                <c:pt idx="817">
                  <c:v>-1.4691300020786002E-3</c:v>
                </c:pt>
                <c:pt idx="818">
                  <c:v>-4.4640200212597847E-4</c:v>
                </c:pt>
                <c:pt idx="819">
                  <c:v>-7.0657159958500415E-3</c:v>
                </c:pt>
                <c:pt idx="820">
                  <c:v>-3.0657160023110919E-3</c:v>
                </c:pt>
                <c:pt idx="821">
                  <c:v>-6.5715998061932623E-5</c:v>
                </c:pt>
                <c:pt idx="822">
                  <c:v>1.934284002345521E-3</c:v>
                </c:pt>
                <c:pt idx="823">
                  <c:v>7.2316340010729618E-3</c:v>
                </c:pt>
                <c:pt idx="824">
                  <c:v>8.2543620010255836E-3</c:v>
                </c:pt>
                <c:pt idx="825">
                  <c:v>6.0403480092645623E-3</c:v>
                </c:pt>
                <c:pt idx="826">
                  <c:v>-6.9388100018841214E-3</c:v>
                </c:pt>
                <c:pt idx="827">
                  <c:v>5.7255400315625593E-4</c:v>
                </c:pt>
                <c:pt idx="828">
                  <c:v>-1.1523983994266018E-2</c:v>
                </c:pt>
                <c:pt idx="829">
                  <c:v>-6.6092059932998382E-3</c:v>
                </c:pt>
                <c:pt idx="830">
                  <c:v>-7.3118560030707158E-3</c:v>
                </c:pt>
                <c:pt idx="831">
                  <c:v>-3.1830639927648008E-3</c:v>
                </c:pt>
                <c:pt idx="832">
                  <c:v>-8.8857139999163337E-3</c:v>
                </c:pt>
                <c:pt idx="833">
                  <c:v>4.3889079970540479E-3</c:v>
                </c:pt>
                <c:pt idx="834">
                  <c:v>1.9002720073331147E-3</c:v>
                </c:pt>
                <c:pt idx="835">
                  <c:v>-6.7569219972938299E-3</c:v>
                </c:pt>
                <c:pt idx="837">
                  <c:v>2.0063359988853335E-3</c:v>
                </c:pt>
                <c:pt idx="838">
                  <c:v>-1.0398963997431565E-2</c:v>
                </c:pt>
                <c:pt idx="839">
                  <c:v>-4.3762359928223304E-3</c:v>
                </c:pt>
                <c:pt idx="840">
                  <c:v>-1.2332665995927528E-2</c:v>
                </c:pt>
                <c:pt idx="841">
                  <c:v>-9.0353159903315827E-3</c:v>
                </c:pt>
                <c:pt idx="842">
                  <c:v>-2.5012240002979524E-3</c:v>
                </c:pt>
                <c:pt idx="843">
                  <c:v>-1.4203873994119931E-2</c:v>
                </c:pt>
                <c:pt idx="844">
                  <c:v>-9.0652399376267567E-4</c:v>
                </c:pt>
                <c:pt idx="845">
                  <c:v>-4.576539940899238E-4</c:v>
                </c:pt>
                <c:pt idx="846">
                  <c:v>-4.3515899960766546E-3</c:v>
                </c:pt>
                <c:pt idx="847">
                  <c:v>-1.351589999103453E-3</c:v>
                </c:pt>
                <c:pt idx="848">
                  <c:v>-8.1394619992352091E-3</c:v>
                </c:pt>
                <c:pt idx="849">
                  <c:v>-3.1167339911917225E-3</c:v>
                </c:pt>
                <c:pt idx="850">
                  <c:v>-1.3307479966897517E-3</c:v>
                </c:pt>
                <c:pt idx="851">
                  <c:v>-1.8193840005551465E-3</c:v>
                </c:pt>
                <c:pt idx="852">
                  <c:v>-8.5674899964942597E-3</c:v>
                </c:pt>
                <c:pt idx="853">
                  <c:v>-4.7360479948110878E-3</c:v>
                </c:pt>
                <c:pt idx="854">
                  <c:v>-3.4159699935116805E-3</c:v>
                </c:pt>
                <c:pt idx="855">
                  <c:v>-8.0977780016837642E-3</c:v>
                </c:pt>
                <c:pt idx="856">
                  <c:v>-1.6588300000876188E-2</c:v>
                </c:pt>
                <c:pt idx="857">
                  <c:v>-9.9708720008493401E-3</c:v>
                </c:pt>
                <c:pt idx="858">
                  <c:v>-6.9708719966001809E-3</c:v>
                </c:pt>
                <c:pt idx="859">
                  <c:v>-4.44998199964175E-3</c:v>
                </c:pt>
                <c:pt idx="860">
                  <c:v>5.061382005806081E-3</c:v>
                </c:pt>
                <c:pt idx="861">
                  <c:v>-1.0855281994736288E-2</c:v>
                </c:pt>
                <c:pt idx="862">
                  <c:v>6.5708600013749674E-3</c:v>
                </c:pt>
                <c:pt idx="865">
                  <c:v>-6.109061992901843E-3</c:v>
                </c:pt>
                <c:pt idx="866">
                  <c:v>-1.5834440004255157E-2</c:v>
                </c:pt>
                <c:pt idx="867">
                  <c:v>-2.537089996621944E-3</c:v>
                </c:pt>
                <c:pt idx="868">
                  <c:v>-1.0599583998555318E-2</c:v>
                </c:pt>
                <c:pt idx="869">
                  <c:v>-4.2188980005448684E-3</c:v>
                </c:pt>
                <c:pt idx="870">
                  <c:v>-1.9385859923204407E-3</c:v>
                </c:pt>
                <c:pt idx="871">
                  <c:v>-4.0029659940046258E-3</c:v>
                </c:pt>
                <c:pt idx="872">
                  <c:v>-2.8969019986107014E-3</c:v>
                </c:pt>
                <c:pt idx="873">
                  <c:v>2.697798001463525E-3</c:v>
                </c:pt>
                <c:pt idx="874">
                  <c:v>-8.7681099976180121E-3</c:v>
                </c:pt>
                <c:pt idx="875">
                  <c:v>-1.1256745994614903E-2</c:v>
                </c:pt>
                <c:pt idx="876">
                  <c:v>-4.7076000191736966E-4</c:v>
                </c:pt>
                <c:pt idx="877">
                  <c:v>-1.3938553995103575E-2</c:v>
                </c:pt>
                <c:pt idx="878">
                  <c:v>-1.3512411998817697E-2</c:v>
                </c:pt>
                <c:pt idx="879">
                  <c:v>-1.1749154000426643E-2</c:v>
                </c:pt>
                <c:pt idx="880">
                  <c:v>-6.429075998312328E-3</c:v>
                </c:pt>
                <c:pt idx="881">
                  <c:v>-5.1317259931238368E-3</c:v>
                </c:pt>
                <c:pt idx="882">
                  <c:v>-1.6811647998110857E-2</c:v>
                </c:pt>
                <c:pt idx="883">
                  <c:v>-2.7604379938566126E-3</c:v>
                </c:pt>
                <c:pt idx="884">
                  <c:v>6.5369119984097779E-3</c:v>
                </c:pt>
                <c:pt idx="885">
                  <c:v>-3.9517240002169274E-3</c:v>
                </c:pt>
                <c:pt idx="886">
                  <c:v>-1.0781247998238541E-2</c:v>
                </c:pt>
                <c:pt idx="887">
                  <c:v>-9.5236639972426929E-3</c:v>
                </c:pt>
                <c:pt idx="888">
                  <c:v>-1.1226313996303361E-2</c:v>
                </c:pt>
                <c:pt idx="889">
                  <c:v>-3.9744199966662563E-3</c:v>
                </c:pt>
                <c:pt idx="890">
                  <c:v>-7.3948719946201891E-3</c:v>
                </c:pt>
                <c:pt idx="891">
                  <c:v>-1.0311535996152088E-2</c:v>
                </c:pt>
                <c:pt idx="892">
                  <c:v>2.199827998992987E-3</c:v>
                </c:pt>
                <c:pt idx="893">
                  <c:v>-7.2888079957920127E-3</c:v>
                </c:pt>
                <c:pt idx="894">
                  <c:v>-1.1182743997778744E-2</c:v>
                </c:pt>
                <c:pt idx="895">
                  <c:v>-9.6713800012366846E-3</c:v>
                </c:pt>
                <c:pt idx="896">
                  <c:v>4.0918779995990917E-3</c:v>
                </c:pt>
                <c:pt idx="897">
                  <c:v>-3.5880439972970635E-3</c:v>
                </c:pt>
                <c:pt idx="898">
                  <c:v>-1.0076680002384819E-2</c:v>
                </c:pt>
                <c:pt idx="899">
                  <c:v>-1.8565315993328113E-2</c:v>
                </c:pt>
                <c:pt idx="900">
                  <c:v>-2.5653159973444417E-3</c:v>
                </c:pt>
                <c:pt idx="901">
                  <c:v>-2.2290693996183109E-2</c:v>
                </c:pt>
                <c:pt idx="902">
                  <c:v>-1.4779329998418689E-2</c:v>
                </c:pt>
                <c:pt idx="903">
                  <c:v>-2.4592519985162653E-3</c:v>
                </c:pt>
                <c:pt idx="904">
                  <c:v>-1.5184629999566823E-2</c:v>
                </c:pt>
                <c:pt idx="905">
                  <c:v>-1.1887279993970878E-2</c:v>
                </c:pt>
                <c:pt idx="906">
                  <c:v>-8.7812159981695004E-3</c:v>
                </c:pt>
                <c:pt idx="907">
                  <c:v>-1.6758487996412441E-2</c:v>
                </c:pt>
                <c:pt idx="908">
                  <c:v>-2.7584880008362234E-3</c:v>
                </c:pt>
                <c:pt idx="909">
                  <c:v>-2.2471239935839549E-3</c:v>
                </c:pt>
                <c:pt idx="910">
                  <c:v>-1.3995230001455639E-2</c:v>
                </c:pt>
                <c:pt idx="911">
                  <c:v>-6.1637879916816019E-3</c:v>
                </c:pt>
                <c:pt idx="912">
                  <c:v>-1.1057723997510038E-2</c:v>
                </c:pt>
                <c:pt idx="913">
                  <c:v>-7.0349960005842149E-3</c:v>
                </c:pt>
                <c:pt idx="914">
                  <c:v>-8.4402959982980974E-3</c:v>
                </c:pt>
                <c:pt idx="915">
                  <c:v>-1.1707277997629717E-2</c:v>
                </c:pt>
                <c:pt idx="916">
                  <c:v>0</c:v>
                </c:pt>
                <c:pt idx="917">
                  <c:v>-1.0938298000837676E-2</c:v>
                </c:pt>
                <c:pt idx="918">
                  <c:v>-3.3511739966343157E-3</c:v>
                </c:pt>
                <c:pt idx="919">
                  <c:v>-1.6428820003056899E-2</c:v>
                </c:pt>
                <c:pt idx="920">
                  <c:v>3.7989400152582675E-4</c:v>
                </c:pt>
                <c:pt idx="921">
                  <c:v>-2.3454839974874631E-3</c:v>
                </c:pt>
                <c:pt idx="922">
                  <c:v>-9.8113919957540929E-3</c:v>
                </c:pt>
                <c:pt idx="923">
                  <c:v>-5.8113919949391857E-3</c:v>
                </c:pt>
                <c:pt idx="924">
                  <c:v>3.1740000122226775E-4</c:v>
                </c:pt>
                <c:pt idx="925">
                  <c:v>-5.1106280006933957E-3</c:v>
                </c:pt>
                <c:pt idx="926">
                  <c:v>-9.2791860006400384E-3</c:v>
                </c:pt>
                <c:pt idx="927">
                  <c:v>-1.1775397993915249E-2</c:v>
                </c:pt>
                <c:pt idx="928">
                  <c:v>-1.149319999240106E-2</c:v>
                </c:pt>
                <c:pt idx="929">
                  <c:v>-2.1792436004034244E-2</c:v>
                </c:pt>
                <c:pt idx="930">
                  <c:v>-6.7924360046163201E-3</c:v>
                </c:pt>
                <c:pt idx="931">
                  <c:v>-1.5281071995559614E-2</c:v>
                </c:pt>
                <c:pt idx="932">
                  <c:v>1.6718928003683686E-2</c:v>
                </c:pt>
                <c:pt idx="933">
                  <c:v>-9.7545559983700514E-3</c:v>
                </c:pt>
                <c:pt idx="934">
                  <c:v>-2.7545559933059849E-3</c:v>
                </c:pt>
                <c:pt idx="935">
                  <c:v>-5.4723580033169128E-3</c:v>
                </c:pt>
                <c:pt idx="936">
                  <c:v>-4.4723579994752072E-3</c:v>
                </c:pt>
                <c:pt idx="937">
                  <c:v>-2.3175007998361252E-2</c:v>
                </c:pt>
                <c:pt idx="938">
                  <c:v>-1.666364399716258E-2</c:v>
                </c:pt>
                <c:pt idx="939">
                  <c:v>-2.0862505996774416E-2</c:v>
                </c:pt>
                <c:pt idx="940">
                  <c:v>-1.7068943991034757E-2</c:v>
                </c:pt>
                <c:pt idx="941">
                  <c:v>-1.0633275996951852E-2</c:v>
                </c:pt>
                <c:pt idx="942">
                  <c:v>-9.9325119954301044E-3</c:v>
                </c:pt>
                <c:pt idx="943">
                  <c:v>-1.0682503991120029E-2</c:v>
                </c:pt>
                <c:pt idx="944">
                  <c:v>-3.4855279955081642E-3</c:v>
                </c:pt>
                <c:pt idx="945">
                  <c:v>-2.1959012003208045E-2</c:v>
                </c:pt>
                <c:pt idx="946">
                  <c:v>-4.0442339959554374E-3</c:v>
                </c:pt>
                <c:pt idx="947">
                  <c:v>-1.8618091999087483E-2</c:v>
                </c:pt>
                <c:pt idx="948">
                  <c:v>-1.0460881996550597E-2</c:v>
                </c:pt>
                <c:pt idx="949">
                  <c:v>-1.5949517997796647E-2</c:v>
                </c:pt>
                <c:pt idx="950">
                  <c:v>3.5542699988582171E-3</c:v>
                </c:pt>
                <c:pt idx="951">
                  <c:v>-8.576407992222812E-3</c:v>
                </c:pt>
                <c:pt idx="952">
                  <c:v>-1.6928675999224652E-2</c:v>
                </c:pt>
                <c:pt idx="953">
                  <c:v>-1.0313134000170976E-2</c:v>
                </c:pt>
                <c:pt idx="954">
                  <c:v>-1.1383203993318602E-2</c:v>
                </c:pt>
                <c:pt idx="955">
                  <c:v>-1.88036559993634E-2</c:v>
                </c:pt>
                <c:pt idx="956">
                  <c:v>-5.6672239952604286E-3</c:v>
                </c:pt>
                <c:pt idx="957">
                  <c:v>-2.5858509994577616E-2</c:v>
                </c:pt>
                <c:pt idx="958">
                  <c:v>-1.2027067990857176E-2</c:v>
                </c:pt>
                <c:pt idx="959">
                  <c:v>-8.8850099928095005E-3</c:v>
                </c:pt>
                <c:pt idx="960">
                  <c:v>-7.8414399977191351E-3</c:v>
                </c:pt>
                <c:pt idx="961">
                  <c:v>-1.3981579992105253E-2</c:v>
                </c:pt>
                <c:pt idx="962">
                  <c:v>-1.8195593998825643E-2</c:v>
                </c:pt>
                <c:pt idx="963">
                  <c:v>-3.0895300005795434E-3</c:v>
                </c:pt>
                <c:pt idx="964">
                  <c:v>-1.1517557999468409E-2</c:v>
                </c:pt>
                <c:pt idx="965">
                  <c:v>-8.1595999945420772E-3</c:v>
                </c:pt>
                <c:pt idx="966">
                  <c:v>-1.2648235999222379E-2</c:v>
                </c:pt>
                <c:pt idx="967">
                  <c:v>-1.7962623998755589E-2</c:v>
                </c:pt>
                <c:pt idx="968">
                  <c:v>-1.9239132001530379E-2</c:v>
                </c:pt>
                <c:pt idx="969">
                  <c:v>-1.8223979997856077E-2</c:v>
                </c:pt>
                <c:pt idx="970">
                  <c:v>-2.2835718002170324E-2</c:v>
                </c:pt>
                <c:pt idx="971">
                  <c:v>-1.6729654002119787E-2</c:v>
                </c:pt>
                <c:pt idx="972">
                  <c:v>-1.1729653997463174E-2</c:v>
                </c:pt>
                <c:pt idx="973">
                  <c:v>-1.2958719962625764E-3</c:v>
                </c:pt>
                <c:pt idx="974">
                  <c:v>-6.3810939973336644E-3</c:v>
                </c:pt>
                <c:pt idx="975">
                  <c:v>-7.6576020001084544E-3</c:v>
                </c:pt>
                <c:pt idx="976">
                  <c:v>-7.1026679943315685E-3</c:v>
                </c:pt>
                <c:pt idx="977">
                  <c:v>-8.4852399959345348E-3</c:v>
                </c:pt>
                <c:pt idx="978">
                  <c:v>-8.9738759925239719E-3</c:v>
                </c:pt>
                <c:pt idx="979">
                  <c:v>-6.1651619980693795E-3</c:v>
                </c:pt>
                <c:pt idx="980">
                  <c:v>-5.93788200058043E-3</c:v>
                </c:pt>
                <c:pt idx="981">
                  <c:v>-1.0917040002823342E-2</c:v>
                </c:pt>
                <c:pt idx="982">
                  <c:v>-7.8033999961917289E-3</c:v>
                </c:pt>
                <c:pt idx="983">
                  <c:v>-2.1859720000065863E-3</c:v>
                </c:pt>
                <c:pt idx="986">
                  <c:v>-1.6286250000121072E-2</c:v>
                </c:pt>
                <c:pt idx="987">
                  <c:v>-4.263522001565434E-3</c:v>
                </c:pt>
                <c:pt idx="988">
                  <c:v>-9.5173020017682575E-3</c:v>
                </c:pt>
                <c:pt idx="989">
                  <c:v>-1.6793809998489451E-2</c:v>
                </c:pt>
                <c:pt idx="990">
                  <c:v>-5.863879996468313E-3</c:v>
                </c:pt>
                <c:pt idx="991">
                  <c:v>-1.3727511999604758E-2</c:v>
                </c:pt>
                <c:pt idx="992">
                  <c:v>-5.7275119979749434E-3</c:v>
                </c:pt>
                <c:pt idx="993">
                  <c:v>-8.4604659932665527E-3</c:v>
                </c:pt>
                <c:pt idx="994">
                  <c:v>-1.1155539992614649E-2</c:v>
                </c:pt>
                <c:pt idx="995">
                  <c:v>-1.0155539996048901E-2</c:v>
                </c:pt>
                <c:pt idx="997">
                  <c:v>-1.921803400182398E-2</c:v>
                </c:pt>
                <c:pt idx="998">
                  <c:v>-2.2219919999770354E-2</c:v>
                </c:pt>
                <c:pt idx="999">
                  <c:v>-2.1899841995036695E-2</c:v>
                </c:pt>
                <c:pt idx="1000">
                  <c:v>-1.3899842000682838E-2</c:v>
                </c:pt>
                <c:pt idx="1001">
                  <c:v>-1.5816505998373032E-2</c:v>
                </c:pt>
                <c:pt idx="1003">
                  <c:v>-1.0913011996308342E-2</c:v>
                </c:pt>
                <c:pt idx="1004">
                  <c:v>-1.5704655997978989E-2</c:v>
                </c:pt>
                <c:pt idx="1005">
                  <c:v>-5.9101600345456973E-4</c:v>
                </c:pt>
                <c:pt idx="1006">
                  <c:v>-1.5255785998306237E-2</c:v>
                </c:pt>
                <c:pt idx="1007">
                  <c:v>-1.0484951992111746E-2</c:v>
                </c:pt>
                <c:pt idx="1009">
                  <c:v>-5.2330579928820953E-3</c:v>
                </c:pt>
                <c:pt idx="1010">
                  <c:v>-1.0867523989873007E-2</c:v>
                </c:pt>
                <c:pt idx="1012">
                  <c:v>-1.257774999976391E-2</c:v>
                </c:pt>
                <c:pt idx="1013">
                  <c:v>-1.0151608003070578E-2</c:v>
                </c:pt>
                <c:pt idx="1014">
                  <c:v>-2.1763345997896977E-2</c:v>
                </c:pt>
                <c:pt idx="1015">
                  <c:v>-1.8251981993671507E-2</c:v>
                </c:pt>
                <c:pt idx="1016">
                  <c:v>-1.1251981995883398E-2</c:v>
                </c:pt>
                <c:pt idx="1017">
                  <c:v>-1.884856799733825E-2</c:v>
                </c:pt>
                <c:pt idx="1018">
                  <c:v>-2.2825839994766284E-2</c:v>
                </c:pt>
                <c:pt idx="1019">
                  <c:v>-8.2311399964964949E-3</c:v>
                </c:pt>
                <c:pt idx="1020">
                  <c:v>-1.6933789993345272E-2</c:v>
                </c:pt>
                <c:pt idx="1021">
                  <c:v>-1.543936799862422E-2</c:v>
                </c:pt>
                <c:pt idx="1022">
                  <c:v>-2.1390107991464902E-2</c:v>
                </c:pt>
                <c:pt idx="1023">
                  <c:v>-1.7666616004134994E-2</c:v>
                </c:pt>
                <c:pt idx="1024">
                  <c:v>-1.0071915996377356E-2</c:v>
                </c:pt>
                <c:pt idx="1025">
                  <c:v>-1.1454487997980323E-2</c:v>
                </c:pt>
                <c:pt idx="1026">
                  <c:v>-7.2801440037437715E-3</c:v>
                </c:pt>
                <c:pt idx="1027">
                  <c:v>-1.7812318001233507E-2</c:v>
                </c:pt>
                <c:pt idx="1028">
                  <c:v>1.197272002173122E-3</c:v>
                </c:pt>
                <c:pt idx="1034">
                  <c:v>1.271274006285239E-3</c:v>
                </c:pt>
                <c:pt idx="1035">
                  <c:v>4.0799880007398315E-3</c:v>
                </c:pt>
                <c:pt idx="1036">
                  <c:v>-1.0298479974153452E-3</c:v>
                </c:pt>
                <c:pt idx="1037">
                  <c:v>-3.8783279960625805E-3</c:v>
                </c:pt>
                <c:pt idx="1038">
                  <c:v>-6.3669640003354289E-3</c:v>
                </c:pt>
                <c:pt idx="1039">
                  <c:v>-1.5483599418075755E-4</c:v>
                </c:pt>
                <c:pt idx="1040">
                  <c:v>-1.6063923998444807E-2</c:v>
                </c:pt>
                <c:pt idx="1041">
                  <c:v>-1.0143359999347012E-2</c:v>
                </c:pt>
                <c:pt idx="1042">
                  <c:v>-7.1054799991543405E-3</c:v>
                </c:pt>
                <c:pt idx="1043">
                  <c:v>-2.565697992395144E-3</c:v>
                </c:pt>
                <c:pt idx="1044">
                  <c:v>3.9683939976384863E-3</c:v>
                </c:pt>
                <c:pt idx="1045">
                  <c:v>-3.734255995368585E-3</c:v>
                </c:pt>
                <c:pt idx="1046">
                  <c:v>-2.9255419940454885E-3</c:v>
                </c:pt>
                <c:pt idx="1047">
                  <c:v>-8.819477996439673E-3</c:v>
                </c:pt>
                <c:pt idx="1048">
                  <c:v>-1.72948479957995E-2</c:v>
                </c:pt>
                <c:pt idx="1049">
                  <c:v>-8.9178699927288108E-3</c:v>
                </c:pt>
                <c:pt idx="1050">
                  <c:v>-1.3518227999156807E-2</c:v>
                </c:pt>
                <c:pt idx="1051">
                  <c:v>-4.0939719983725809E-3</c:v>
                </c:pt>
                <c:pt idx="1052">
                  <c:v>-1.2836387992138043E-2</c:v>
                </c:pt>
                <c:pt idx="1053">
                  <c:v>-1.7567279937793501E-3</c:v>
                </c:pt>
                <c:pt idx="1054">
                  <c:v>-1.1139299997012131E-2</c:v>
                </c:pt>
                <c:pt idx="1055">
                  <c:v>4.56146400392754E-3</c:v>
                </c:pt>
                <c:pt idx="1056">
                  <c:v>-2.7983799955109134E-3</c:v>
                </c:pt>
                <c:pt idx="1057">
                  <c:v>-2.9972420015837997E-3</c:v>
                </c:pt>
                <c:pt idx="1058">
                  <c:v>-9.8911780005437322E-3</c:v>
                </c:pt>
                <c:pt idx="1059">
                  <c:v>4.0235999986180104E-3</c:v>
                </c:pt>
                <c:pt idx="1060">
                  <c:v>-4.0616219921503216E-3</c:v>
                </c:pt>
                <c:pt idx="1061">
                  <c:v>-2.2680600013700314E-3</c:v>
                </c:pt>
                <c:pt idx="1062">
                  <c:v>-2.7566959979594685E-3</c:v>
                </c:pt>
                <c:pt idx="1063">
                  <c:v>-2.7415439981268719E-3</c:v>
                </c:pt>
                <c:pt idx="1064">
                  <c:v>-7.2301799955312163E-3</c:v>
                </c:pt>
                <c:pt idx="1065">
                  <c:v>-4.146844003116712E-3</c:v>
                </c:pt>
                <c:pt idx="1066">
                  <c:v>-2.4327179999090731E-3</c:v>
                </c:pt>
                <c:pt idx="1067">
                  <c:v>-2.661883998371195E-3</c:v>
                </c:pt>
                <c:pt idx="1068">
                  <c:v>-1.7220590001670644E-2</c:v>
                </c:pt>
                <c:pt idx="1069">
                  <c:v>-4.4497559938463382E-3</c:v>
                </c:pt>
                <c:pt idx="1070">
                  <c:v>-4.4975599303143099E-4</c:v>
                </c:pt>
                <c:pt idx="1071">
                  <c:v>-5.9459679978317581E-3</c:v>
                </c:pt>
                <c:pt idx="1072">
                  <c:v>-8.923239991418086E-3</c:v>
                </c:pt>
                <c:pt idx="1073">
                  <c:v>-8.625889997347258E-3</c:v>
                </c:pt>
                <c:pt idx="1074">
                  <c:v>-7.116411994502414E-3</c:v>
                </c:pt>
                <c:pt idx="1075">
                  <c:v>-5.3304260000004433E-3</c:v>
                </c:pt>
                <c:pt idx="1076">
                  <c:v>-4.0709559980314225E-3</c:v>
                </c:pt>
                <c:pt idx="1077">
                  <c:v>-2.5935719968401827E-3</c:v>
                </c:pt>
                <c:pt idx="1078">
                  <c:v>7.5560620025498793E-3</c:v>
                </c:pt>
                <c:pt idx="1079">
                  <c:v>-6.3606019975850359E-3</c:v>
                </c:pt>
                <c:pt idx="1080">
                  <c:v>-6.210968000232242E-3</c:v>
                </c:pt>
                <c:pt idx="1081">
                  <c:v>-2.7014899969799444E-3</c:v>
                </c:pt>
                <c:pt idx="1082">
                  <c:v>-5.2449799986789003E-3</c:v>
                </c:pt>
                <c:pt idx="1083">
                  <c:v>-2.0934279964421876E-3</c:v>
                </c:pt>
                <c:pt idx="1084">
                  <c:v>-1.5820639964658767E-3</c:v>
                </c:pt>
                <c:pt idx="1085">
                  <c:v>-6.818805995862931E-3</c:v>
                </c:pt>
                <c:pt idx="1086">
                  <c:v>-1.4759999976377003E-3</c:v>
                </c:pt>
                <c:pt idx="1087">
                  <c:v>-7.9040280033950694E-3</c:v>
                </c:pt>
                <c:pt idx="1088">
                  <c:v>1.1139542002638336E-2</c:v>
                </c:pt>
                <c:pt idx="1089">
                  <c:v>-4.0517439992981963E-3</c:v>
                </c:pt>
                <c:pt idx="1090">
                  <c:v>5.0543200050015002E-3</c:v>
                </c:pt>
                <c:pt idx="1091">
                  <c:v>1.1376559996278957E-3</c:v>
                </c:pt>
                <c:pt idx="1092">
                  <c:v>-1.0383073997218162E-2</c:v>
                </c:pt>
                <c:pt idx="1093">
                  <c:v>3.4692100089159794E-3</c:v>
                </c:pt>
                <c:pt idx="1094">
                  <c:v>8.309719996759668E-4</c:v>
                </c:pt>
                <c:pt idx="1095">
                  <c:v>-2.0629639984690584E-3</c:v>
                </c:pt>
                <c:pt idx="1096">
                  <c:v>-3.3621999973547645E-3</c:v>
                </c:pt>
                <c:pt idx="1097">
                  <c:v>5.637800000840798E-3</c:v>
                </c:pt>
                <c:pt idx="1098">
                  <c:v>4.7883200022624806E-4</c:v>
                </c:pt>
                <c:pt idx="1099">
                  <c:v>2.7761820019804873E-3</c:v>
                </c:pt>
                <c:pt idx="1100">
                  <c:v>1.0117101999639999E-2</c:v>
                </c:pt>
                <c:pt idx="1101">
                  <c:v>-6.8960680000600405E-3</c:v>
                </c:pt>
                <c:pt idx="1102">
                  <c:v>-2.4926539990701713E-3</c:v>
                </c:pt>
                <c:pt idx="1103">
                  <c:v>-2.6630979991750792E-3</c:v>
                </c:pt>
                <c:pt idx="1104">
                  <c:v>3.8084999978309497E-3</c:v>
                </c:pt>
                <c:pt idx="1105">
                  <c:v>1.4240420059650205E-3</c:v>
                </c:pt>
                <c:pt idx="1106">
                  <c:v>5.2535979993990622E-3</c:v>
                </c:pt>
                <c:pt idx="1107">
                  <c:v>1.4336320018628612E-3</c:v>
                </c:pt>
                <c:pt idx="1108">
                  <c:v>6.4563600026303902E-3</c:v>
                </c:pt>
                <c:pt idx="1109">
                  <c:v>1.2287802004721016E-2</c:v>
                </c:pt>
                <c:pt idx="1110">
                  <c:v>6.3938660023268312E-3</c:v>
                </c:pt>
                <c:pt idx="1111">
                  <c:v>8.4393220022320747E-3</c:v>
                </c:pt>
                <c:pt idx="1112">
                  <c:v>5.6059939961414784E-3</c:v>
                </c:pt>
                <c:pt idx="1113">
                  <c:v>8.9033440017374232E-3</c:v>
                </c:pt>
                <c:pt idx="1114">
                  <c:v>5.9241859999019653E-3</c:v>
                </c:pt>
                <c:pt idx="1115">
                  <c:v>1.1435550004534889E-2</c:v>
                </c:pt>
                <c:pt idx="1116">
                  <c:v>-1.8636859967955388E-3</c:v>
                </c:pt>
                <c:pt idx="1118">
                  <c:v>-5.7897160004358739E-3</c:v>
                </c:pt>
                <c:pt idx="1119">
                  <c:v>2.7216480011702515E-3</c:v>
                </c:pt>
                <c:pt idx="1120">
                  <c:v>2.8277120072743855E-3</c:v>
                </c:pt>
                <c:pt idx="1121">
                  <c:v>5.7424900005571544E-3</c:v>
                </c:pt>
                <c:pt idx="1122">
                  <c:v>5.8712820027722046E-3</c:v>
                </c:pt>
                <c:pt idx="1123">
                  <c:v>6.8712819993379526E-3</c:v>
                </c:pt>
                <c:pt idx="1124">
                  <c:v>5.7204600307159126E-4</c:v>
                </c:pt>
                <c:pt idx="1125">
                  <c:v>1.2083410001650918E-2</c:v>
                </c:pt>
                <c:pt idx="1126">
                  <c:v>2.594773999589961E-3</c:v>
                </c:pt>
                <c:pt idx="1127">
                  <c:v>5.8921240051859058E-3</c:v>
                </c:pt>
                <c:pt idx="1128">
                  <c:v>5.2122020060778596E-3</c:v>
                </c:pt>
                <c:pt idx="1129">
                  <c:v>-3.0718819980393164E-3</c:v>
                </c:pt>
                <c:pt idx="1130">
                  <c:v>-9.3010479977237992E-3</c:v>
                </c:pt>
                <c:pt idx="1131">
                  <c:v>2.2103160008555278E-3</c:v>
                </c:pt>
                <c:pt idx="1132">
                  <c:v>7.1346519980579615E-3</c:v>
                </c:pt>
                <c:pt idx="1133">
                  <c:v>3.8581440021516755E-3</c:v>
                </c:pt>
                <c:pt idx="1134">
                  <c:v>3.3695080055622384E-3</c:v>
                </c:pt>
                <c:pt idx="1135">
                  <c:v>1.0244520010019187E-2</c:v>
                </c:pt>
                <c:pt idx="1136">
                  <c:v>3.5627120014396496E-3</c:v>
                </c:pt>
                <c:pt idx="1137">
                  <c:v>1.5882790001342073E-2</c:v>
                </c:pt>
                <c:pt idx="1138">
                  <c:v>3.9433980055036955E-3</c:v>
                </c:pt>
                <c:pt idx="1139">
                  <c:v>8.0343099980382249E-3</c:v>
                </c:pt>
                <c:pt idx="1140">
                  <c:v>-6.3045999559108168E-4</c:v>
                </c:pt>
                <c:pt idx="1141">
                  <c:v>1.9869680036208592E-3</c:v>
                </c:pt>
                <c:pt idx="1142">
                  <c:v>-1.4183320017764345E-3</c:v>
                </c:pt>
                <c:pt idx="1143">
                  <c:v>4.8790180080686696E-3</c:v>
                </c:pt>
                <c:pt idx="1144">
                  <c:v>-2.7060919965151697E-3</c:v>
                </c:pt>
                <c:pt idx="1145">
                  <c:v>1.59113360059564E-2</c:v>
                </c:pt>
                <c:pt idx="1147">
                  <c:v>-7.3443299916107208E-3</c:v>
                </c:pt>
                <c:pt idx="1148">
                  <c:v>6.1670340001001023E-3</c:v>
                </c:pt>
                <c:pt idx="1149">
                  <c:v>1.2464384002669249E-2</c:v>
                </c:pt>
                <c:pt idx="1150">
                  <c:v>1.4975748003053013E-2</c:v>
                </c:pt>
                <c:pt idx="1151">
                  <c:v>1.3684183999430388E-2</c:v>
                </c:pt>
                <c:pt idx="1152">
                  <c:v>1.6072446007456165E-2</c:v>
                </c:pt>
                <c:pt idx="1154">
                  <c:v>7.2618460035300814E-3</c:v>
                </c:pt>
                <c:pt idx="1155">
                  <c:v>1.2687988004472572E-2</c:v>
                </c:pt>
                <c:pt idx="1156">
                  <c:v>-2.7173119960934855E-3</c:v>
                </c:pt>
                <c:pt idx="1157">
                  <c:v>1.6602765994321089E-2</c:v>
                </c:pt>
                <c:pt idx="1158">
                  <c:v>6.5175440031453036E-3</c:v>
                </c:pt>
                <c:pt idx="1159">
                  <c:v>1.7112244000600185E-2</c:v>
                </c:pt>
                <c:pt idx="1160">
                  <c:v>3.6236079977243207E-3</c:v>
                </c:pt>
                <c:pt idx="1162">
                  <c:v>8.4323219998623244E-3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CD-4434-A686-D57680BF282C}"/>
            </c:ext>
          </c:extLst>
        </c:ser>
        <c:ser>
          <c:idx val="6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question'!$J$21:$J$1183</c:f>
              <c:numCache>
                <c:formatCode>General</c:formatCode>
                <c:ptCount val="1163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  <c:pt idx="836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CD-4434-A686-D57680BF282C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question'!$K$21:$K$1183</c:f>
              <c:numCache>
                <c:formatCode>General</c:formatCode>
                <c:ptCount val="1163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  <c:pt idx="527">
                  <c:v>5.6481303967302665E-2</c:v>
                </c:pt>
                <c:pt idx="528">
                  <c:v>5.6581303797429428E-2</c:v>
                </c:pt>
                <c:pt idx="529">
                  <c:v>5.6010095926467329E-2</c:v>
                </c:pt>
                <c:pt idx="530">
                  <c:v>5.6710096134338528E-2</c:v>
                </c:pt>
                <c:pt idx="531">
                  <c:v>5.5791920007322915E-2</c:v>
                </c:pt>
                <c:pt idx="532">
                  <c:v>5.3427914099302143E-2</c:v>
                </c:pt>
                <c:pt idx="533">
                  <c:v>5.6729132054897491E-2</c:v>
                </c:pt>
                <c:pt idx="534">
                  <c:v>5.4687479801941663E-2</c:v>
                </c:pt>
                <c:pt idx="535">
                  <c:v>5.6687480129767209E-2</c:v>
                </c:pt>
                <c:pt idx="536">
                  <c:v>5.5270816199481487E-2</c:v>
                </c:pt>
                <c:pt idx="537">
                  <c:v>5.5570816155523062E-2</c:v>
                </c:pt>
                <c:pt idx="538">
                  <c:v>5.5170441999507602E-2</c:v>
                </c:pt>
                <c:pt idx="539">
                  <c:v>5.5099234006775077E-2</c:v>
                </c:pt>
                <c:pt idx="540">
                  <c:v>5.5449241837777663E-2</c:v>
                </c:pt>
                <c:pt idx="541">
                  <c:v>5.5160996002086904E-2</c:v>
                </c:pt>
                <c:pt idx="542">
                  <c:v>5.5492438004876021E-2</c:v>
                </c:pt>
                <c:pt idx="543">
                  <c:v>5.4629666003165767E-2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CD-4434-A686-D57680BF282C}"/>
            </c:ext>
          </c:extLst>
        </c:ser>
        <c:ser>
          <c:idx val="6"/>
          <c:order val="4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question'!$N$21:$N$1183</c:f>
              <c:numCache>
                <c:formatCode>General</c:formatCode>
                <c:ptCount val="1163"/>
                <c:pt idx="606">
                  <c:v>7.4421160024940036E-3</c:v>
                </c:pt>
                <c:pt idx="607">
                  <c:v>1.3053480004600715E-2</c:v>
                </c:pt>
                <c:pt idx="608">
                  <c:v>1.6553480003494769E-2</c:v>
                </c:pt>
                <c:pt idx="609">
                  <c:v>-9.8351559936418198E-3</c:v>
                </c:pt>
                <c:pt idx="610">
                  <c:v>1.8558576004579663E-2</c:v>
                </c:pt>
                <c:pt idx="611">
                  <c:v>1.8682068002817687E-2</c:v>
                </c:pt>
                <c:pt idx="612">
                  <c:v>2.1043926004495006E-2</c:v>
                </c:pt>
                <c:pt idx="613">
                  <c:v>2.1285593997163232E-2</c:v>
                </c:pt>
                <c:pt idx="614">
                  <c:v>2.0464004002860747E-2</c:v>
                </c:pt>
                <c:pt idx="615">
                  <c:v>2.7966280002146959E-2</c:v>
                </c:pt>
                <c:pt idx="616">
                  <c:v>2.1797722001792863E-2</c:v>
                </c:pt>
                <c:pt idx="617">
                  <c:v>1.8335992004722357E-2</c:v>
                </c:pt>
                <c:pt idx="618">
                  <c:v>2.2542056009115186E-2</c:v>
                </c:pt>
                <c:pt idx="619">
                  <c:v>2.2150770004373044E-2</c:v>
                </c:pt>
                <c:pt idx="620">
                  <c:v>2.3382976003631484E-2</c:v>
                </c:pt>
                <c:pt idx="621">
                  <c:v>2.4659579998115078E-2</c:v>
                </c:pt>
                <c:pt idx="622">
                  <c:v>2.6874358001805376E-2</c:v>
                </c:pt>
                <c:pt idx="623">
                  <c:v>2.7438006000011228E-2</c:v>
                </c:pt>
                <c:pt idx="624">
                  <c:v>2.8092566004488617E-2</c:v>
                </c:pt>
                <c:pt idx="625">
                  <c:v>2.690128000540426E-2</c:v>
                </c:pt>
                <c:pt idx="626">
                  <c:v>2.9622886002471205E-2</c:v>
                </c:pt>
                <c:pt idx="627">
                  <c:v>3.0057074000069406E-2</c:v>
                </c:pt>
                <c:pt idx="628">
                  <c:v>3.3287131998804398E-2</c:v>
                </c:pt>
                <c:pt idx="629">
                  <c:v>3.1385246002173517E-2</c:v>
                </c:pt>
                <c:pt idx="630">
                  <c:v>3.2137140005943365E-2</c:v>
                </c:pt>
                <c:pt idx="631">
                  <c:v>3.2271232004859485E-2</c:v>
                </c:pt>
                <c:pt idx="632">
                  <c:v>3.2265948000713252E-2</c:v>
                </c:pt>
                <c:pt idx="633">
                  <c:v>2.8915192007843871E-2</c:v>
                </c:pt>
                <c:pt idx="634">
                  <c:v>3.3070890000090003E-2</c:v>
                </c:pt>
                <c:pt idx="635">
                  <c:v>3.396301999600837E-2</c:v>
                </c:pt>
                <c:pt idx="636">
                  <c:v>3.4714914007054176E-2</c:v>
                </c:pt>
                <c:pt idx="637">
                  <c:v>3.5394462000112981E-2</c:v>
                </c:pt>
                <c:pt idx="638">
                  <c:v>3.3969084004638717E-2</c:v>
                </c:pt>
                <c:pt idx="639">
                  <c:v>3.4252420002303552E-2</c:v>
                </c:pt>
                <c:pt idx="640">
                  <c:v>3.4007728005235549E-2</c:v>
                </c:pt>
                <c:pt idx="641">
                  <c:v>3.579979400819866E-2</c:v>
                </c:pt>
                <c:pt idx="642">
                  <c:v>3.5911158003727905E-2</c:v>
                </c:pt>
                <c:pt idx="643">
                  <c:v>4.4194494003022555E-2</c:v>
                </c:pt>
                <c:pt idx="644">
                  <c:v>3.9406622003298253E-2</c:v>
                </c:pt>
                <c:pt idx="645">
                  <c:v>3.5427464004897047E-2</c:v>
                </c:pt>
                <c:pt idx="646">
                  <c:v>3.8140078009746503E-2</c:v>
                </c:pt>
                <c:pt idx="647">
                  <c:v>3.8142354002047796E-2</c:v>
                </c:pt>
                <c:pt idx="648">
                  <c:v>3.7589711995678954E-2</c:v>
                </c:pt>
                <c:pt idx="649">
                  <c:v>4.048062399670016E-2</c:v>
                </c:pt>
                <c:pt idx="650">
                  <c:v>3.691471600177465E-2</c:v>
                </c:pt>
                <c:pt idx="651">
                  <c:v>4.6692752002854832E-2</c:v>
                </c:pt>
                <c:pt idx="652">
                  <c:v>4.0298148007423151E-2</c:v>
                </c:pt>
                <c:pt idx="653">
                  <c:v>4.0915592006058432E-2</c:v>
                </c:pt>
                <c:pt idx="654">
                  <c:v>4.0820144000463188E-2</c:v>
                </c:pt>
                <c:pt idx="655">
                  <c:v>4.5577354001579806E-2</c:v>
                </c:pt>
                <c:pt idx="656">
                  <c:v>4.2075842000485864E-2</c:v>
                </c:pt>
                <c:pt idx="657">
                  <c:v>4.6235909998358693E-2</c:v>
                </c:pt>
                <c:pt idx="658">
                  <c:v>4.920258200581884E-2</c:v>
                </c:pt>
                <c:pt idx="659">
                  <c:v>4.6713946008821949E-2</c:v>
                </c:pt>
                <c:pt idx="660">
                  <c:v>4.8248038001474924E-2</c:v>
                </c:pt>
                <c:pt idx="661">
                  <c:v>4.7056752002390567E-2</c:v>
                </c:pt>
                <c:pt idx="662">
                  <c:v>4.6308646000397857E-2</c:v>
                </c:pt>
                <c:pt idx="663">
                  <c:v>4.2863579998083878E-2</c:v>
                </c:pt>
                <c:pt idx="664">
                  <c:v>4.8886308002693113E-2</c:v>
                </c:pt>
                <c:pt idx="665">
                  <c:v>5.1160930008336436E-2</c:v>
                </c:pt>
                <c:pt idx="666">
                  <c:v>4.5517750004364643E-2</c:v>
                </c:pt>
                <c:pt idx="667">
                  <c:v>4.2969643996912055E-2</c:v>
                </c:pt>
                <c:pt idx="668">
                  <c:v>4.7312450005847495E-2</c:v>
                </c:pt>
                <c:pt idx="669">
                  <c:v>4.2823814001167193E-2</c:v>
                </c:pt>
                <c:pt idx="670">
                  <c:v>4.6329878001415636E-2</c:v>
                </c:pt>
                <c:pt idx="671">
                  <c:v>4.579087599995546E-2</c:v>
                </c:pt>
                <c:pt idx="672">
                  <c:v>4.5711718004895374E-2</c:v>
                </c:pt>
                <c:pt idx="673">
                  <c:v>4.5863612001994625E-2</c:v>
                </c:pt>
                <c:pt idx="674">
                  <c:v>4.754288200638257E-2</c:v>
                </c:pt>
                <c:pt idx="675">
                  <c:v>4.9426218000007793E-2</c:v>
                </c:pt>
                <c:pt idx="676">
                  <c:v>4.7446296004636679E-2</c:v>
                </c:pt>
                <c:pt idx="677">
                  <c:v>4.8769024004286621E-2</c:v>
                </c:pt>
                <c:pt idx="678">
                  <c:v>4.9683802004437894E-2</c:v>
                </c:pt>
                <c:pt idx="679">
                  <c:v>4.8958424005832057E-2</c:v>
                </c:pt>
                <c:pt idx="680">
                  <c:v>4.698115200153552E-2</c:v>
                </c:pt>
                <c:pt idx="681">
                  <c:v>5.0947171999723651E-2</c:v>
                </c:pt>
                <c:pt idx="682">
                  <c:v>4.9275590004981495E-2</c:v>
                </c:pt>
                <c:pt idx="683">
                  <c:v>5.3545676004432607E-2</c:v>
                </c:pt>
                <c:pt idx="684">
                  <c:v>5.3797570006281603E-2</c:v>
                </c:pt>
                <c:pt idx="685">
                  <c:v>5.0308934005443007E-2</c:v>
                </c:pt>
                <c:pt idx="686">
                  <c:v>4.9865754001075402E-2</c:v>
                </c:pt>
                <c:pt idx="687">
                  <c:v>4.8117648002516944E-2</c:v>
                </c:pt>
                <c:pt idx="688">
                  <c:v>4.7629012005927507E-2</c:v>
                </c:pt>
                <c:pt idx="689">
                  <c:v>4.9840376006613951E-2</c:v>
                </c:pt>
                <c:pt idx="690">
                  <c:v>5.0872582003648859E-2</c:v>
                </c:pt>
                <c:pt idx="691">
                  <c:v>5.0398724000842776E-2</c:v>
                </c:pt>
                <c:pt idx="692">
                  <c:v>5.0624866002181079E-2</c:v>
                </c:pt>
                <c:pt idx="693">
                  <c:v>4.8255934001645073E-2</c:v>
                </c:pt>
                <c:pt idx="694">
                  <c:v>5.2376872001332231E-2</c:v>
                </c:pt>
                <c:pt idx="695">
                  <c:v>5.2370434001204558E-2</c:v>
                </c:pt>
                <c:pt idx="696">
                  <c:v>5.2408314004424028E-2</c:v>
                </c:pt>
                <c:pt idx="697">
                  <c:v>4.7809077994315885E-2</c:v>
                </c:pt>
                <c:pt idx="698">
                  <c:v>5.2617792003729846E-2</c:v>
                </c:pt>
                <c:pt idx="699">
                  <c:v>5.5373474002408329E-2</c:v>
                </c:pt>
                <c:pt idx="700">
                  <c:v>5.1691666005353909E-2</c:v>
                </c:pt>
                <c:pt idx="701">
                  <c:v>5.7500379996781703E-2</c:v>
                </c:pt>
                <c:pt idx="702">
                  <c:v>5.1901517996157054E-2</c:v>
                </c:pt>
                <c:pt idx="703">
                  <c:v>5.3521221998380497E-2</c:v>
                </c:pt>
                <c:pt idx="704">
                  <c:v>5.2506460007862188E-2</c:v>
                </c:pt>
                <c:pt idx="705">
                  <c:v>5.4388379998272285E-2</c:v>
                </c:pt>
                <c:pt idx="706">
                  <c:v>5.4464156004542019E-2</c:v>
                </c:pt>
                <c:pt idx="707">
                  <c:v>5.2002538002852816E-2</c:v>
                </c:pt>
                <c:pt idx="708">
                  <c:v>5.4594588007603306E-2</c:v>
                </c:pt>
                <c:pt idx="709">
                  <c:v>5.4794588002550881E-2</c:v>
                </c:pt>
                <c:pt idx="710">
                  <c:v>5.4794588002550881E-2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5CD-4434-A686-D57680BF282C}"/>
            </c:ext>
          </c:extLst>
        </c:ser>
        <c:ser>
          <c:idx val="7"/>
          <c:order val="5"/>
          <c:tx>
            <c:strRef>
              <c:f>'Active 2 question'!$O$20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question'!$O$21:$O$1183</c:f>
              <c:numCache>
                <c:formatCode>General</c:formatCode>
                <c:ptCount val="1163"/>
                <c:pt idx="46">
                  <c:v>0.11562234510254331</c:v>
                </c:pt>
                <c:pt idx="47">
                  <c:v>0.11443637359500518</c:v>
                </c:pt>
                <c:pt idx="48">
                  <c:v>0.11437882211803625</c:v>
                </c:pt>
                <c:pt idx="50">
                  <c:v>0.11341329332138801</c:v>
                </c:pt>
                <c:pt idx="51">
                  <c:v>0.11337475438591775</c:v>
                </c:pt>
                <c:pt idx="52">
                  <c:v>0.1132694146289657</c:v>
                </c:pt>
                <c:pt idx="53">
                  <c:v>0.11324063889048125</c:v>
                </c:pt>
                <c:pt idx="54">
                  <c:v>0.11323755577564362</c:v>
                </c:pt>
                <c:pt idx="55">
                  <c:v>0.113234472660806</c:v>
                </c:pt>
                <c:pt idx="56">
                  <c:v>0.11320878003715916</c:v>
                </c:pt>
                <c:pt idx="60">
                  <c:v>0.11105111350329755</c:v>
                </c:pt>
                <c:pt idx="61">
                  <c:v>0.11093909366419732</c:v>
                </c:pt>
                <c:pt idx="62">
                  <c:v>0.11092316423753629</c:v>
                </c:pt>
                <c:pt idx="63">
                  <c:v>0.11091031792571286</c:v>
                </c:pt>
                <c:pt idx="64">
                  <c:v>0.11090723481087525</c:v>
                </c:pt>
                <c:pt idx="65">
                  <c:v>0.1108913053842142</c:v>
                </c:pt>
                <c:pt idx="66">
                  <c:v>0.11086869587540499</c:v>
                </c:pt>
                <c:pt idx="67">
                  <c:v>0.11011692970749845</c:v>
                </c:pt>
                <c:pt idx="68">
                  <c:v>0.10999257740904775</c:v>
                </c:pt>
                <c:pt idx="70">
                  <c:v>0.10976288535364499</c:v>
                </c:pt>
                <c:pt idx="71">
                  <c:v>0.10972434641817473</c:v>
                </c:pt>
                <c:pt idx="72">
                  <c:v>0.10906507369539682</c:v>
                </c:pt>
                <c:pt idx="73">
                  <c:v>0.10900443910359028</c:v>
                </c:pt>
                <c:pt idx="74">
                  <c:v>0.10891194565846166</c:v>
                </c:pt>
                <c:pt idx="79">
                  <c:v>0.10876498385120173</c:v>
                </c:pt>
                <c:pt idx="80">
                  <c:v>0.10857691384610686</c:v>
                </c:pt>
                <c:pt idx="82">
                  <c:v>0.10783131390787556</c:v>
                </c:pt>
                <c:pt idx="83">
                  <c:v>0.10775166677457036</c:v>
                </c:pt>
                <c:pt idx="85">
                  <c:v>0.10744849381553764</c:v>
                </c:pt>
                <c:pt idx="86">
                  <c:v>0.10648913124856466</c:v>
                </c:pt>
                <c:pt idx="87">
                  <c:v>0.10641565034493469</c:v>
                </c:pt>
                <c:pt idx="88">
                  <c:v>0.10527438400254206</c:v>
                </c:pt>
                <c:pt idx="89">
                  <c:v>0.10423229118742623</c:v>
                </c:pt>
                <c:pt idx="90">
                  <c:v>0.10418758602228073</c:v>
                </c:pt>
                <c:pt idx="91">
                  <c:v>0.10413363151262237</c:v>
                </c:pt>
                <c:pt idx="92">
                  <c:v>0.10408532938016631</c:v>
                </c:pt>
                <c:pt idx="93">
                  <c:v>0.10403754110018318</c:v>
                </c:pt>
                <c:pt idx="94">
                  <c:v>0.10303039025322706</c:v>
                </c:pt>
                <c:pt idx="96">
                  <c:v>0.10190197022265784</c:v>
                </c:pt>
                <c:pt idx="97">
                  <c:v>0.10170722013541481</c:v>
                </c:pt>
                <c:pt idx="99">
                  <c:v>0.10068722297663527</c:v>
                </c:pt>
                <c:pt idx="113">
                  <c:v>9.9514097780920546E-2</c:v>
                </c:pt>
                <c:pt idx="114">
                  <c:v>9.9498168354259509E-2</c:v>
                </c:pt>
                <c:pt idx="115">
                  <c:v>9.9351206546999582E-2</c:v>
                </c:pt>
                <c:pt idx="116">
                  <c:v>9.9348123432161956E-2</c:v>
                </c:pt>
                <c:pt idx="117">
                  <c:v>9.9290571955193044E-2</c:v>
                </c:pt>
                <c:pt idx="118">
                  <c:v>9.8337889470368228E-2</c:v>
                </c:pt>
                <c:pt idx="119">
                  <c:v>9.8315279961559005E-2</c:v>
                </c:pt>
                <c:pt idx="120">
                  <c:v>9.7218718784311875E-2</c:v>
                </c:pt>
                <c:pt idx="124">
                  <c:v>9.7103615830374024E-2</c:v>
                </c:pt>
                <c:pt idx="127">
                  <c:v>9.703373189405462E-2</c:v>
                </c:pt>
                <c:pt idx="132">
                  <c:v>9.5924324404984079E-2</c:v>
                </c:pt>
                <c:pt idx="133">
                  <c:v>9.5895548666499617E-2</c:v>
                </c:pt>
                <c:pt idx="134">
                  <c:v>9.5850843501354116E-2</c:v>
                </c:pt>
                <c:pt idx="135">
                  <c:v>9.5761433171063115E-2</c:v>
                </c:pt>
                <c:pt idx="138">
                  <c:v>9.4815944620859405E-2</c:v>
                </c:pt>
                <c:pt idx="139">
                  <c:v>9.4764045521092785E-2</c:v>
                </c:pt>
                <c:pt idx="140">
                  <c:v>9.475119920926936E-2</c:v>
                </c:pt>
                <c:pt idx="145">
                  <c:v>9.4667955108653612E-2</c:v>
                </c:pt>
                <c:pt idx="146">
                  <c:v>9.4658191911667799E-2</c:v>
                </c:pt>
                <c:pt idx="149">
                  <c:v>9.3603766637201491E-2</c:v>
                </c:pt>
                <c:pt idx="150">
                  <c:v>9.3581157128392267E-2</c:v>
                </c:pt>
                <c:pt idx="153">
                  <c:v>9.3402336467810265E-2</c:v>
                </c:pt>
                <c:pt idx="154">
                  <c:v>9.2803698336838908E-2</c:v>
                </c:pt>
                <c:pt idx="161">
                  <c:v>9.2484595951145152E-2</c:v>
                </c:pt>
                <c:pt idx="162">
                  <c:v>9.2484595951145152E-2</c:v>
                </c:pt>
                <c:pt idx="167">
                  <c:v>9.2360243652694435E-2</c:v>
                </c:pt>
                <c:pt idx="171">
                  <c:v>9.2292928978739724E-2</c:v>
                </c:pt>
                <c:pt idx="172">
                  <c:v>9.1416810512382485E-2</c:v>
                </c:pt>
                <c:pt idx="173">
                  <c:v>9.1321233952416231E-2</c:v>
                </c:pt>
                <c:pt idx="178">
                  <c:v>9.1155259603657654E-2</c:v>
                </c:pt>
                <c:pt idx="196">
                  <c:v>9.0029922687926062E-2</c:v>
                </c:pt>
                <c:pt idx="197">
                  <c:v>9.0029922687926062E-2</c:v>
                </c:pt>
                <c:pt idx="198">
                  <c:v>9.001707637610265E-2</c:v>
                </c:pt>
                <c:pt idx="199">
                  <c:v>8.9924582930974023E-2</c:v>
                </c:pt>
                <c:pt idx="200">
                  <c:v>8.9140444057272464E-2</c:v>
                </c:pt>
                <c:pt idx="201">
                  <c:v>8.8990912987647858E-2</c:v>
                </c:pt>
                <c:pt idx="202">
                  <c:v>8.8891739460371044E-2</c:v>
                </c:pt>
                <c:pt idx="203">
                  <c:v>8.8891739460371044E-2</c:v>
                </c:pt>
                <c:pt idx="204">
                  <c:v>8.8802329130080043E-2</c:v>
                </c:pt>
                <c:pt idx="205">
                  <c:v>8.7865576071916265E-2</c:v>
                </c:pt>
                <c:pt idx="206">
                  <c:v>8.7843480415579989E-2</c:v>
                </c:pt>
                <c:pt idx="207">
                  <c:v>8.7814704677095526E-2</c:v>
                </c:pt>
                <c:pt idx="208">
                  <c:v>8.77571532001266E-2</c:v>
                </c:pt>
                <c:pt idx="209">
                  <c:v>8.77571532001266E-2</c:v>
                </c:pt>
                <c:pt idx="210">
                  <c:v>8.7670825984673212E-2</c:v>
                </c:pt>
                <c:pt idx="211">
                  <c:v>8.7667742869835599E-2</c:v>
                </c:pt>
                <c:pt idx="212">
                  <c:v>8.76132745077043E-2</c:v>
                </c:pt>
                <c:pt idx="215">
                  <c:v>8.6881548586242308E-2</c:v>
                </c:pt>
                <c:pt idx="216">
                  <c:v>8.6708380302862598E-2</c:v>
                </c:pt>
                <c:pt idx="221">
                  <c:v>8.6679604564378135E-2</c:v>
                </c:pt>
                <c:pt idx="222">
                  <c:v>8.6634899399232634E-2</c:v>
                </c:pt>
                <c:pt idx="224">
                  <c:v>8.6542405954104007E-2</c:v>
                </c:pt>
                <c:pt idx="225">
                  <c:v>8.6539322839266394E-2</c:v>
                </c:pt>
                <c:pt idx="227">
                  <c:v>8.6526476527442969E-2</c:v>
                </c:pt>
                <c:pt idx="228">
                  <c:v>8.6507463985944305E-2</c:v>
                </c:pt>
                <c:pt idx="230">
                  <c:v>8.6448884804029513E-2</c:v>
                </c:pt>
                <c:pt idx="231">
                  <c:v>8.6443232426827207E-2</c:v>
                </c:pt>
                <c:pt idx="232">
                  <c:v>8.6440149311989595E-2</c:v>
                </c:pt>
                <c:pt idx="233">
                  <c:v>8.564676109377517E-2</c:v>
                </c:pt>
                <c:pt idx="234">
                  <c:v>8.5586126501968632E-2</c:v>
                </c:pt>
                <c:pt idx="235">
                  <c:v>8.5583043387131019E-2</c:v>
                </c:pt>
                <c:pt idx="236">
                  <c:v>8.5481300597489526E-2</c:v>
                </c:pt>
                <c:pt idx="238">
                  <c:v>8.5394973382036138E-2</c:v>
                </c:pt>
                <c:pt idx="239">
                  <c:v>8.5359517561403503E-2</c:v>
                </c:pt>
                <c:pt idx="241">
                  <c:v>8.5312756986366256E-2</c:v>
                </c:pt>
                <c:pt idx="244">
                  <c:v>8.531172928142039E-2</c:v>
                </c:pt>
                <c:pt idx="245">
                  <c:v>8.5279870428098301E-2</c:v>
                </c:pt>
                <c:pt idx="246">
                  <c:v>8.5254177804451464E-2</c:v>
                </c:pt>
                <c:pt idx="247">
                  <c:v>8.5241331492628039E-2</c:v>
                </c:pt>
                <c:pt idx="250">
                  <c:v>8.4426875323023204E-2</c:v>
                </c:pt>
                <c:pt idx="253">
                  <c:v>8.4247026957495336E-2</c:v>
                </c:pt>
                <c:pt idx="257">
                  <c:v>8.4219278923956753E-2</c:v>
                </c:pt>
                <c:pt idx="259">
                  <c:v>8.421516810417326E-2</c:v>
                </c:pt>
                <c:pt idx="261">
                  <c:v>8.4196155562674596E-2</c:v>
                </c:pt>
                <c:pt idx="264">
                  <c:v>8.4077969493899118E-2</c:v>
                </c:pt>
                <c:pt idx="265">
                  <c:v>8.4065123182075707E-2</c:v>
                </c:pt>
                <c:pt idx="266">
                  <c:v>8.4062040067238081E-2</c:v>
                </c:pt>
                <c:pt idx="269">
                  <c:v>8.3191573978083147E-2</c:v>
                </c:pt>
                <c:pt idx="270">
                  <c:v>8.3154062747558766E-2</c:v>
                </c:pt>
                <c:pt idx="271">
                  <c:v>8.3112440697250878E-2</c:v>
                </c:pt>
                <c:pt idx="272">
                  <c:v>8.3102677500265093E-2</c:v>
                </c:pt>
                <c:pt idx="273">
                  <c:v>8.3054889220281952E-2</c:v>
                </c:pt>
                <c:pt idx="275">
                  <c:v>8.3010184055136466E-2</c:v>
                </c:pt>
                <c:pt idx="276">
                  <c:v>8.2965478889990951E-2</c:v>
                </c:pt>
                <c:pt idx="277">
                  <c:v>8.2939786266344129E-2</c:v>
                </c:pt>
                <c:pt idx="278">
                  <c:v>8.2920773724845465E-2</c:v>
                </c:pt>
                <c:pt idx="279">
                  <c:v>8.2067778619770382E-2</c:v>
                </c:pt>
                <c:pt idx="280">
                  <c:v>8.2066750914824502E-2</c:v>
                </c:pt>
                <c:pt idx="281">
                  <c:v>8.2059043127730449E-2</c:v>
                </c:pt>
                <c:pt idx="282">
                  <c:v>8.2022045749679001E-2</c:v>
                </c:pt>
                <c:pt idx="283">
                  <c:v>8.2003033208180337E-2</c:v>
                </c:pt>
                <c:pt idx="284">
                  <c:v>8.1950620255940784E-2</c:v>
                </c:pt>
                <c:pt idx="285">
                  <c:v>8.1947537141103172E-2</c:v>
                </c:pt>
                <c:pt idx="286">
                  <c:v>8.1941370911427919E-2</c:v>
                </c:pt>
                <c:pt idx="287">
                  <c:v>8.1937773944117359E-2</c:v>
                </c:pt>
                <c:pt idx="288">
                  <c:v>8.1934690829279733E-2</c:v>
                </c:pt>
                <c:pt idx="289">
                  <c:v>8.1929552304550374E-2</c:v>
                </c:pt>
                <c:pt idx="290">
                  <c:v>8.1913622877889336E-2</c:v>
                </c:pt>
                <c:pt idx="291">
                  <c:v>8.1907456648214083E-2</c:v>
                </c:pt>
                <c:pt idx="292">
                  <c:v>8.1891527221553045E-2</c:v>
                </c:pt>
                <c:pt idx="293">
                  <c:v>8.1841169679205239E-2</c:v>
                </c:pt>
                <c:pt idx="294">
                  <c:v>8.1818046317923082E-2</c:v>
                </c:pt>
                <c:pt idx="295">
                  <c:v>8.181136623577491E-2</c:v>
                </c:pt>
                <c:pt idx="296">
                  <c:v>8.1795436809113872E-2</c:v>
                </c:pt>
                <c:pt idx="297">
                  <c:v>8.1792353694276246E-2</c:v>
                </c:pt>
                <c:pt idx="298">
                  <c:v>8.1779507382452821E-2</c:v>
                </c:pt>
                <c:pt idx="299">
                  <c:v>8.1760494840954157E-2</c:v>
                </c:pt>
                <c:pt idx="300">
                  <c:v>8.1750731643968372E-2</c:v>
                </c:pt>
                <c:pt idx="301">
                  <c:v>8.1739940742036693E-2</c:v>
                </c:pt>
                <c:pt idx="302">
                  <c:v>8.1736857627199067E-2</c:v>
                </c:pt>
                <c:pt idx="303">
                  <c:v>8.1731719102469708E-2</c:v>
                </c:pt>
                <c:pt idx="304">
                  <c:v>8.1706026478822857E-2</c:v>
                </c:pt>
                <c:pt idx="305">
                  <c:v>8.0817061700642207E-2</c:v>
                </c:pt>
                <c:pt idx="306">
                  <c:v>8.0776467355280199E-2</c:v>
                </c:pt>
                <c:pt idx="307">
                  <c:v>8.0740497682174617E-2</c:v>
                </c:pt>
                <c:pt idx="308">
                  <c:v>8.0705555714014915E-2</c:v>
                </c:pt>
                <c:pt idx="309">
                  <c:v>8.0682946205205691E-2</c:v>
                </c:pt>
                <c:pt idx="310">
                  <c:v>8.0679863090368079E-2</c:v>
                </c:pt>
                <c:pt idx="311">
                  <c:v>8.0660850548869428E-2</c:v>
                </c:pt>
                <c:pt idx="312">
                  <c:v>7.9720500523395077E-2</c:v>
                </c:pt>
                <c:pt idx="313">
                  <c:v>7.9637770275252262E-2</c:v>
                </c:pt>
                <c:pt idx="314">
                  <c:v>7.962184084859121E-2</c:v>
                </c:pt>
                <c:pt idx="315">
                  <c:v>7.9608994536767785E-2</c:v>
                </c:pt>
                <c:pt idx="316">
                  <c:v>7.9574052568608084E-2</c:v>
                </c:pt>
                <c:pt idx="317">
                  <c:v>7.9512904124328612E-2</c:v>
                </c:pt>
                <c:pt idx="318">
                  <c:v>7.9465115844345485E-2</c:v>
                </c:pt>
                <c:pt idx="319">
                  <c:v>7.9423493794037611E-2</c:v>
                </c:pt>
                <c:pt idx="320">
                  <c:v>7.8696906397304978E-2</c:v>
                </c:pt>
                <c:pt idx="321">
                  <c:v>7.858231729584006E-2</c:v>
                </c:pt>
                <c:pt idx="322">
                  <c:v>7.8509350244683043E-2</c:v>
                </c:pt>
                <c:pt idx="323">
                  <c:v>7.8476977538888021E-2</c:v>
                </c:pt>
                <c:pt idx="324">
                  <c:v>7.8400413520420445E-2</c:v>
                </c:pt>
                <c:pt idx="325">
                  <c:v>7.8397330405582819E-2</c:v>
                </c:pt>
                <c:pt idx="326">
                  <c:v>7.7585443498342677E-2</c:v>
                </c:pt>
                <c:pt idx="327">
                  <c:v>7.7182583159560225E-2</c:v>
                </c:pt>
                <c:pt idx="328">
                  <c:v>7.7137877994414739E-2</c:v>
                </c:pt>
                <c:pt idx="329">
                  <c:v>7.6281285922029082E-2</c:v>
                </c:pt>
                <c:pt idx="330">
                  <c:v>7.6280772069556149E-2</c:v>
                </c:pt>
                <c:pt idx="331">
                  <c:v>7.6268953462678604E-2</c:v>
                </c:pt>
                <c:pt idx="332">
                  <c:v>7.6188278624427522E-2</c:v>
                </c:pt>
                <c:pt idx="333">
                  <c:v>7.6089618949623655E-2</c:v>
                </c:pt>
                <c:pt idx="334">
                  <c:v>7.6067009440814445E-2</c:v>
                </c:pt>
                <c:pt idx="335">
                  <c:v>7.600945796384552E-2</c:v>
                </c:pt>
                <c:pt idx="336">
                  <c:v>7.4998196297105899E-2</c:v>
                </c:pt>
                <c:pt idx="337">
                  <c:v>7.498483613280954E-2</c:v>
                </c:pt>
                <c:pt idx="338">
                  <c:v>7.4978669903134301E-2</c:v>
                </c:pt>
                <c:pt idx="339">
                  <c:v>7.4962740476473264E-2</c:v>
                </c:pt>
                <c:pt idx="340">
                  <c:v>7.4950408017122772E-2</c:v>
                </c:pt>
                <c:pt idx="341">
                  <c:v>7.4947324902285159E-2</c:v>
                </c:pt>
                <c:pt idx="342">
                  <c:v>7.4930881623151174E-2</c:v>
                </c:pt>
                <c:pt idx="343">
                  <c:v>7.4876413261019875E-2</c:v>
                </c:pt>
                <c:pt idx="344">
                  <c:v>7.4836332768130814E-2</c:v>
                </c:pt>
                <c:pt idx="345">
                  <c:v>7.4822458751361509E-2</c:v>
                </c:pt>
                <c:pt idx="346">
                  <c:v>7.4780836701053635E-2</c:v>
                </c:pt>
                <c:pt idx="347">
                  <c:v>7.4778781291161889E-2</c:v>
                </c:pt>
                <c:pt idx="348">
                  <c:v>7.3985906925420411E-2</c:v>
                </c:pt>
                <c:pt idx="349">
                  <c:v>7.3962269711665321E-2</c:v>
                </c:pt>
                <c:pt idx="350">
                  <c:v>7.3949423399841896E-2</c:v>
                </c:pt>
                <c:pt idx="351">
                  <c:v>7.391550913662806E-2</c:v>
                </c:pt>
                <c:pt idx="352">
                  <c:v>7.3912426021790448E-2</c:v>
                </c:pt>
                <c:pt idx="353">
                  <c:v>7.3899579709967023E-2</c:v>
                </c:pt>
                <c:pt idx="354">
                  <c:v>7.3886733398143611E-2</c:v>
                </c:pt>
                <c:pt idx="355">
                  <c:v>7.3861554626969708E-2</c:v>
                </c:pt>
                <c:pt idx="356">
                  <c:v>7.3861040774496761E-2</c:v>
                </c:pt>
                <c:pt idx="357">
                  <c:v>7.3849222167619216E-2</c:v>
                </c:pt>
                <c:pt idx="358">
                  <c:v>7.3848708315146283E-2</c:v>
                </c:pt>
                <c:pt idx="359">
                  <c:v>7.384819446267335E-2</c:v>
                </c:pt>
                <c:pt idx="360">
                  <c:v>7.3657041342740856E-2</c:v>
                </c:pt>
                <c:pt idx="361">
                  <c:v>7.3587671258894385E-2</c:v>
                </c:pt>
                <c:pt idx="362">
                  <c:v>7.2803018532719893E-2</c:v>
                </c:pt>
                <c:pt idx="363">
                  <c:v>7.2771673531870751E-2</c:v>
                </c:pt>
                <c:pt idx="364">
                  <c:v>7.2726454514252317E-2</c:v>
                </c:pt>
                <c:pt idx="365">
                  <c:v>7.2713608202428892E-2</c:v>
                </c:pt>
                <c:pt idx="366">
                  <c:v>7.2629336396867264E-2</c:v>
                </c:pt>
                <c:pt idx="367">
                  <c:v>7.2605185330639227E-2</c:v>
                </c:pt>
                <c:pt idx="368">
                  <c:v>7.2577437297100644E-2</c:v>
                </c:pt>
                <c:pt idx="369">
                  <c:v>7.2570757214952458E-2</c:v>
                </c:pt>
                <c:pt idx="370">
                  <c:v>7.2496762458849562E-2</c:v>
                </c:pt>
                <c:pt idx="371">
                  <c:v>7.2461306638216927E-2</c:v>
                </c:pt>
                <c:pt idx="372">
                  <c:v>7.24582235233793E-2</c:v>
                </c:pt>
                <c:pt idx="373">
                  <c:v>7.2455140408541688E-2</c:v>
                </c:pt>
                <c:pt idx="374">
                  <c:v>7.2410435243396187E-2</c:v>
                </c:pt>
                <c:pt idx="375">
                  <c:v>7.166483530516489E-2</c:v>
                </c:pt>
                <c:pt idx="376">
                  <c:v>7.166483530516489E-2</c:v>
                </c:pt>
                <c:pt idx="377">
                  <c:v>7.1530719809728388E-2</c:v>
                </c:pt>
                <c:pt idx="378">
                  <c:v>7.1530719809728388E-2</c:v>
                </c:pt>
                <c:pt idx="379">
                  <c:v>7.1508110300919164E-2</c:v>
                </c:pt>
                <c:pt idx="380">
                  <c:v>7.1438226364599761E-2</c:v>
                </c:pt>
                <c:pt idx="381">
                  <c:v>7.1435143249762134E-2</c:v>
                </c:pt>
                <c:pt idx="382">
                  <c:v>7.1416130708263484E-2</c:v>
                </c:pt>
                <c:pt idx="383">
                  <c:v>7.1389410379670767E-2</c:v>
                </c:pt>
                <c:pt idx="384">
                  <c:v>7.1352413001619319E-2</c:v>
                </c:pt>
                <c:pt idx="385">
                  <c:v>7.1313874066149058E-2</c:v>
                </c:pt>
                <c:pt idx="386">
                  <c:v>7.1313874066149058E-2</c:v>
                </c:pt>
                <c:pt idx="387">
                  <c:v>7.1291264557339834E-2</c:v>
                </c:pt>
                <c:pt idx="388">
                  <c:v>7.0500959453963036E-2</c:v>
                </c:pt>
                <c:pt idx="389">
                  <c:v>7.0500959453963036E-2</c:v>
                </c:pt>
                <c:pt idx="390">
                  <c:v>7.0395619697010997E-2</c:v>
                </c:pt>
                <c:pt idx="391">
                  <c:v>7.0395619697010997E-2</c:v>
                </c:pt>
                <c:pt idx="392">
                  <c:v>7.0393050434646318E-2</c:v>
                </c:pt>
                <c:pt idx="393">
                  <c:v>7.0345262154663191E-2</c:v>
                </c:pt>
                <c:pt idx="394">
                  <c:v>7.0246088627386391E-2</c:v>
                </c:pt>
                <c:pt idx="395">
                  <c:v>7.0195217232565651E-2</c:v>
                </c:pt>
                <c:pt idx="396">
                  <c:v>7.0195217232565651E-2</c:v>
                </c:pt>
                <c:pt idx="397">
                  <c:v>7.0038492228319926E-2</c:v>
                </c:pt>
                <c:pt idx="398">
                  <c:v>7.0025645916496501E-2</c:v>
                </c:pt>
                <c:pt idx="399">
                  <c:v>6.911458548197956E-2</c:v>
                </c:pt>
                <c:pt idx="400">
                  <c:v>6.8996399413204096E-2</c:v>
                </c:pt>
                <c:pt idx="401">
                  <c:v>6.8949124985693916E-2</c:v>
                </c:pt>
                <c:pt idx="402">
                  <c:v>6.8949124985693916E-2</c:v>
                </c:pt>
                <c:pt idx="403">
                  <c:v>6.8193247998003886E-2</c:v>
                </c:pt>
                <c:pt idx="404">
                  <c:v>6.8193247998003886E-2</c:v>
                </c:pt>
                <c:pt idx="405">
                  <c:v>6.8018538157205363E-2</c:v>
                </c:pt>
                <c:pt idx="406">
                  <c:v>6.8014941189894818E-2</c:v>
                </c:pt>
                <c:pt idx="407">
                  <c:v>6.8008774960219565E-2</c:v>
                </c:pt>
                <c:pt idx="408">
                  <c:v>6.796972217227637E-2</c:v>
                </c:pt>
                <c:pt idx="409">
                  <c:v>6.796972217227637E-2</c:v>
                </c:pt>
                <c:pt idx="410">
                  <c:v>6.7938377171427228E-2</c:v>
                </c:pt>
                <c:pt idx="411">
                  <c:v>6.7928613974441429E-2</c:v>
                </c:pt>
                <c:pt idx="412">
                  <c:v>6.7912684547780391E-2</c:v>
                </c:pt>
                <c:pt idx="413">
                  <c:v>6.7906004465632205E-2</c:v>
                </c:pt>
                <c:pt idx="414">
                  <c:v>6.7906004465632205E-2</c:v>
                </c:pt>
                <c:pt idx="415">
                  <c:v>6.7842286758988041E-2</c:v>
                </c:pt>
                <c:pt idx="416">
                  <c:v>6.7842286758988041E-2</c:v>
                </c:pt>
                <c:pt idx="417">
                  <c:v>6.7839203644150428E-2</c:v>
                </c:pt>
                <c:pt idx="418">
                  <c:v>6.6930198619525233E-2</c:v>
                </c:pt>
                <c:pt idx="419">
                  <c:v>6.6835135912031926E-2</c:v>
                </c:pt>
                <c:pt idx="420">
                  <c:v>6.583312358980517E-2</c:v>
                </c:pt>
                <c:pt idx="421">
                  <c:v>6.5785849162294976E-2</c:v>
                </c:pt>
                <c:pt idx="422">
                  <c:v>6.5785849162294976E-2</c:v>
                </c:pt>
                <c:pt idx="423">
                  <c:v>6.462145945862019E-2</c:v>
                </c:pt>
                <c:pt idx="424">
                  <c:v>6.4620945606147256E-2</c:v>
                </c:pt>
                <c:pt idx="425">
                  <c:v>6.4557741751976025E-2</c:v>
                </c:pt>
                <c:pt idx="426">
                  <c:v>6.4503787242317673E-2</c:v>
                </c:pt>
                <c:pt idx="427">
                  <c:v>6.4494024045331874E-2</c:v>
                </c:pt>
                <c:pt idx="428">
                  <c:v>6.4494024045331874E-2</c:v>
                </c:pt>
                <c:pt idx="429">
                  <c:v>6.4494024045331874E-2</c:v>
                </c:pt>
                <c:pt idx="430">
                  <c:v>6.3420586229366901E-2</c:v>
                </c:pt>
                <c:pt idx="431">
                  <c:v>6.3095317613997906E-2</c:v>
                </c:pt>
                <c:pt idx="432">
                  <c:v>6.2285486116649511E-2</c:v>
                </c:pt>
                <c:pt idx="433">
                  <c:v>6.2179632507224525E-2</c:v>
                </c:pt>
                <c:pt idx="434">
                  <c:v>6.2099985373919322E-2</c:v>
                </c:pt>
                <c:pt idx="435">
                  <c:v>6.2087139062095911E-2</c:v>
                </c:pt>
                <c:pt idx="436">
                  <c:v>6.2043461601896277E-2</c:v>
                </c:pt>
                <c:pt idx="437">
                  <c:v>6.1960731353753448E-2</c:v>
                </c:pt>
                <c:pt idx="438">
                  <c:v>6.1138053544581641E-2</c:v>
                </c:pt>
                <c:pt idx="439">
                  <c:v>6.080353558469978E-2</c:v>
                </c:pt>
                <c:pt idx="440">
                  <c:v>6.0743414845366175E-2</c:v>
                </c:pt>
                <c:pt idx="441">
                  <c:v>6.0733651648380377E-2</c:v>
                </c:pt>
                <c:pt idx="442">
                  <c:v>5.9932041790598967E-2</c:v>
                </c:pt>
                <c:pt idx="443">
                  <c:v>5.9932041790598967E-2</c:v>
                </c:pt>
                <c:pt idx="444">
                  <c:v>5.9932041790598967E-2</c:v>
                </c:pt>
                <c:pt idx="445">
                  <c:v>5.9801009410000092E-2</c:v>
                </c:pt>
                <c:pt idx="446">
                  <c:v>5.9783024573447308E-2</c:v>
                </c:pt>
                <c:pt idx="447">
                  <c:v>5.9783024573447308E-2</c:v>
                </c:pt>
                <c:pt idx="448">
                  <c:v>5.9782510720974361E-2</c:v>
                </c:pt>
                <c:pt idx="449">
                  <c:v>5.9782510720974361E-2</c:v>
                </c:pt>
                <c:pt idx="450">
                  <c:v>5.9782510720974361E-2</c:v>
                </c:pt>
                <c:pt idx="451">
                  <c:v>5.9743971785504099E-2</c:v>
                </c:pt>
                <c:pt idx="452">
                  <c:v>5.9740888670666487E-2</c:v>
                </c:pt>
                <c:pt idx="453">
                  <c:v>5.973780555582886E-2</c:v>
                </c:pt>
                <c:pt idx="454">
                  <c:v>5.9685392603589307E-2</c:v>
                </c:pt>
                <c:pt idx="455">
                  <c:v>5.9685392603589307E-2</c:v>
                </c:pt>
                <c:pt idx="456">
                  <c:v>5.9677170964022322E-2</c:v>
                </c:pt>
                <c:pt idx="457">
                  <c:v>5.9646853668119046E-2</c:v>
                </c:pt>
                <c:pt idx="458">
                  <c:v>5.8758916594884261E-2</c:v>
                </c:pt>
                <c:pt idx="459">
                  <c:v>5.8758916594884261E-2</c:v>
                </c:pt>
                <c:pt idx="460">
                  <c:v>5.8758916594884261E-2</c:v>
                </c:pt>
                <c:pt idx="461">
                  <c:v>5.8758916594884261E-2</c:v>
                </c:pt>
                <c:pt idx="462">
                  <c:v>5.8758916594884261E-2</c:v>
                </c:pt>
                <c:pt idx="463">
                  <c:v>5.8758916594884261E-2</c:v>
                </c:pt>
                <c:pt idx="464">
                  <c:v>5.8730140856399798E-2</c:v>
                </c:pt>
                <c:pt idx="465">
                  <c:v>5.8730140856399798E-2</c:v>
                </c:pt>
                <c:pt idx="466">
                  <c:v>5.8730140856399798E-2</c:v>
                </c:pt>
                <c:pt idx="467">
                  <c:v>5.8729627003926865E-2</c:v>
                </c:pt>
                <c:pt idx="468">
                  <c:v>5.8590886836233924E-2</c:v>
                </c:pt>
                <c:pt idx="469">
                  <c:v>5.8583692901612819E-2</c:v>
                </c:pt>
                <c:pt idx="470">
                  <c:v>5.8583692901612819E-2</c:v>
                </c:pt>
                <c:pt idx="471">
                  <c:v>5.8583692901612819E-2</c:v>
                </c:pt>
                <c:pt idx="472">
                  <c:v>5.8583692901612819E-2</c:v>
                </c:pt>
                <c:pt idx="473">
                  <c:v>5.857392970462702E-2</c:v>
                </c:pt>
                <c:pt idx="474">
                  <c:v>5.8570846589789394E-2</c:v>
                </c:pt>
                <c:pt idx="475">
                  <c:v>5.8570332737316461E-2</c:v>
                </c:pt>
                <c:pt idx="476">
                  <c:v>5.8566735770005901E-2</c:v>
                </c:pt>
                <c:pt idx="477">
                  <c:v>5.8540015441413185E-2</c:v>
                </c:pt>
                <c:pt idx="478">
                  <c:v>5.8431592569623519E-2</c:v>
                </c:pt>
                <c:pt idx="479">
                  <c:v>5.8397164453936751E-2</c:v>
                </c:pt>
                <c:pt idx="480">
                  <c:v>5.8393053634153258E-2</c:v>
                </c:pt>
                <c:pt idx="481">
                  <c:v>5.7663383122583012E-2</c:v>
                </c:pt>
                <c:pt idx="482">
                  <c:v>5.7521559840052458E-2</c:v>
                </c:pt>
                <c:pt idx="483">
                  <c:v>5.7521045987579511E-2</c:v>
                </c:pt>
                <c:pt idx="484">
                  <c:v>5.7520532135106578E-2</c:v>
                </c:pt>
                <c:pt idx="485">
                  <c:v>5.7492784101567995E-2</c:v>
                </c:pt>
                <c:pt idx="486">
                  <c:v>5.7492270249095048E-2</c:v>
                </c:pt>
                <c:pt idx="487">
                  <c:v>5.7468119182867025E-2</c:v>
                </c:pt>
                <c:pt idx="488">
                  <c:v>5.7448592788895428E-2</c:v>
                </c:pt>
                <c:pt idx="489">
                  <c:v>5.7448078936422495E-2</c:v>
                </c:pt>
                <c:pt idx="490">
                  <c:v>5.7429580247396764E-2</c:v>
                </c:pt>
                <c:pt idx="491">
                  <c:v>5.7423414017721525E-2</c:v>
                </c:pt>
                <c:pt idx="492">
                  <c:v>5.7422900165248592E-2</c:v>
                </c:pt>
                <c:pt idx="493">
                  <c:v>5.74105677058981E-2</c:v>
                </c:pt>
                <c:pt idx="494">
                  <c:v>5.74105677058981E-2</c:v>
                </c:pt>
                <c:pt idx="495">
                  <c:v>5.74105677058981E-2</c:v>
                </c:pt>
                <c:pt idx="496">
                  <c:v>5.74105677058981E-2</c:v>
                </c:pt>
                <c:pt idx="497">
                  <c:v>5.7409026148479286E-2</c:v>
                </c:pt>
                <c:pt idx="498">
                  <c:v>5.7403887623749927E-2</c:v>
                </c:pt>
                <c:pt idx="499">
                  <c:v>5.7391555164399435E-2</c:v>
                </c:pt>
                <c:pt idx="500">
                  <c:v>5.7391555164399435E-2</c:v>
                </c:pt>
                <c:pt idx="501">
                  <c:v>5.7391555164399435E-2</c:v>
                </c:pt>
                <c:pt idx="502">
                  <c:v>5.7391555164399435E-2</c:v>
                </c:pt>
                <c:pt idx="503">
                  <c:v>5.7391041311926502E-2</c:v>
                </c:pt>
                <c:pt idx="504">
                  <c:v>5.7381791967413637E-2</c:v>
                </c:pt>
                <c:pt idx="505">
                  <c:v>5.7381791967413637E-2</c:v>
                </c:pt>
                <c:pt idx="506">
                  <c:v>5.7381791967413637E-2</c:v>
                </c:pt>
                <c:pt idx="507">
                  <c:v>5.7381791967413637E-2</c:v>
                </c:pt>
                <c:pt idx="508">
                  <c:v>5.7381278114940704E-2</c:v>
                </c:pt>
                <c:pt idx="509">
                  <c:v>5.7362779425914986E-2</c:v>
                </c:pt>
                <c:pt idx="510">
                  <c:v>5.7362779425914986E-2</c:v>
                </c:pt>
                <c:pt idx="511">
                  <c:v>5.7362779425914986E-2</c:v>
                </c:pt>
                <c:pt idx="512">
                  <c:v>5.7337086802268136E-2</c:v>
                </c:pt>
                <c:pt idx="513">
                  <c:v>5.7337086802268136E-2</c:v>
                </c:pt>
                <c:pt idx="514">
                  <c:v>5.7337086802268136E-2</c:v>
                </c:pt>
                <c:pt idx="515">
                  <c:v>5.7330406720119964E-2</c:v>
                </c:pt>
                <c:pt idx="516">
                  <c:v>5.7322185080552979E-2</c:v>
                </c:pt>
                <c:pt idx="517">
                  <c:v>5.6626428832196554E-2</c:v>
                </c:pt>
                <c:pt idx="518">
                  <c:v>5.6626428832196554E-2</c:v>
                </c:pt>
                <c:pt idx="519">
                  <c:v>5.6425512515278262E-2</c:v>
                </c:pt>
                <c:pt idx="520">
                  <c:v>5.6415749318292463E-2</c:v>
                </c:pt>
                <c:pt idx="521">
                  <c:v>5.6345865381973059E-2</c:v>
                </c:pt>
                <c:pt idx="522">
                  <c:v>5.6345865381973059E-2</c:v>
                </c:pt>
                <c:pt idx="523">
                  <c:v>5.6336102184987261E-2</c:v>
                </c:pt>
                <c:pt idx="524">
                  <c:v>5.631400652865097E-2</c:v>
                </c:pt>
                <c:pt idx="525">
                  <c:v>5.631400652865097E-2</c:v>
                </c:pt>
                <c:pt idx="526">
                  <c:v>5.6285230790166521E-2</c:v>
                </c:pt>
                <c:pt idx="527">
                  <c:v>5.6224596198359969E-2</c:v>
                </c:pt>
                <c:pt idx="528">
                  <c:v>5.6224596198359969E-2</c:v>
                </c:pt>
                <c:pt idx="529">
                  <c:v>5.6189654230200267E-2</c:v>
                </c:pt>
                <c:pt idx="530">
                  <c:v>5.6189654230200267E-2</c:v>
                </c:pt>
                <c:pt idx="531">
                  <c:v>5.6140324392798341E-2</c:v>
                </c:pt>
                <c:pt idx="532">
                  <c:v>5.6062732669384885E-2</c:v>
                </c:pt>
                <c:pt idx="533">
                  <c:v>5.537057338833902E-2</c:v>
                </c:pt>
                <c:pt idx="534">
                  <c:v>5.5246221089888303E-2</c:v>
                </c:pt>
                <c:pt idx="535">
                  <c:v>5.5246221089888303E-2</c:v>
                </c:pt>
                <c:pt idx="536">
                  <c:v>5.5223611581079093E-2</c:v>
                </c:pt>
                <c:pt idx="537">
                  <c:v>5.5223611581079093E-2</c:v>
                </c:pt>
                <c:pt idx="538">
                  <c:v>5.5183017235717086E-2</c:v>
                </c:pt>
                <c:pt idx="539">
                  <c:v>5.5148075267557384E-2</c:v>
                </c:pt>
                <c:pt idx="540">
                  <c:v>5.5080246741129726E-2</c:v>
                </c:pt>
                <c:pt idx="541">
                  <c:v>5.4982100918798793E-2</c:v>
                </c:pt>
                <c:pt idx="542">
                  <c:v>5.4960005262462516E-2</c:v>
                </c:pt>
                <c:pt idx="543">
                  <c:v>5.4054597205147867E-2</c:v>
                </c:pt>
                <c:pt idx="606">
                  <c:v>8.6594305053870627E-2</c:v>
                </c:pt>
                <c:pt idx="607">
                  <c:v>8.6591221939033014E-2</c:v>
                </c:pt>
                <c:pt idx="608">
                  <c:v>8.6591221939033014E-2</c:v>
                </c:pt>
                <c:pt idx="609">
                  <c:v>8.6588138824195388E-2</c:v>
                </c:pt>
                <c:pt idx="610">
                  <c:v>8.1923386074875135E-2</c:v>
                </c:pt>
                <c:pt idx="611">
                  <c:v>8.1862751483068597E-2</c:v>
                </c:pt>
                <c:pt idx="612">
                  <c:v>8.0882834817178118E-2</c:v>
                </c:pt>
                <c:pt idx="613">
                  <c:v>8.0871530062773506E-2</c:v>
                </c:pt>
                <c:pt idx="614">
                  <c:v>8.0863822275679453E-2</c:v>
                </c:pt>
                <c:pt idx="615">
                  <c:v>8.0836074242140871E-2</c:v>
                </c:pt>
                <c:pt idx="616">
                  <c:v>8.081397858580458E-2</c:v>
                </c:pt>
                <c:pt idx="617">
                  <c:v>8.0708638828852541E-2</c:v>
                </c:pt>
                <c:pt idx="618">
                  <c:v>8.0679863090368079E-2</c:v>
                </c:pt>
                <c:pt idx="619">
                  <c:v>8.0663933663707041E-2</c:v>
                </c:pt>
                <c:pt idx="620">
                  <c:v>8.0587369645239465E-2</c:v>
                </c:pt>
                <c:pt idx="621">
                  <c:v>7.9834061919914101E-2</c:v>
                </c:pt>
                <c:pt idx="622">
                  <c:v>7.9789356754768614E-2</c:v>
                </c:pt>
                <c:pt idx="623">
                  <c:v>7.9690697079964734E-2</c:v>
                </c:pt>
                <c:pt idx="624">
                  <c:v>7.9567372486459911E-2</c:v>
                </c:pt>
                <c:pt idx="625">
                  <c:v>7.9551443059798874E-2</c:v>
                </c:pt>
                <c:pt idx="626">
                  <c:v>7.9423493794037611E-2</c:v>
                </c:pt>
                <c:pt idx="627">
                  <c:v>7.8600302132392857E-2</c:v>
                </c:pt>
                <c:pt idx="628">
                  <c:v>7.7466229724621333E-2</c:v>
                </c:pt>
                <c:pt idx="629">
                  <c:v>7.7398915050666622E-2</c:v>
                </c:pt>
                <c:pt idx="630">
                  <c:v>7.7398401198193689E-2</c:v>
                </c:pt>
                <c:pt idx="631">
                  <c:v>7.7389151853680824E-2</c:v>
                </c:pt>
                <c:pt idx="632">
                  <c:v>7.7227802177178673E-2</c:v>
                </c:pt>
                <c:pt idx="633">
                  <c:v>7.7214442012882314E-2</c:v>
                </c:pt>
                <c:pt idx="634">
                  <c:v>7.7077243402608187E-2</c:v>
                </c:pt>
                <c:pt idx="635">
                  <c:v>7.6360419202861352E-2</c:v>
                </c:pt>
                <c:pt idx="636">
                  <c:v>7.6359905350388418E-2</c:v>
                </c:pt>
                <c:pt idx="637">
                  <c:v>7.6338323546525075E-2</c:v>
                </c:pt>
                <c:pt idx="638">
                  <c:v>7.6331643464376889E-2</c:v>
                </c:pt>
                <c:pt idx="639">
                  <c:v>7.6309033955567679E-2</c:v>
                </c:pt>
                <c:pt idx="640">
                  <c:v>7.6266898052786858E-2</c:v>
                </c:pt>
                <c:pt idx="641">
                  <c:v>7.6092702064461282E-2</c:v>
                </c:pt>
                <c:pt idx="642">
                  <c:v>7.6089618949623655E-2</c:v>
                </c:pt>
                <c:pt idx="643">
                  <c:v>7.6067009440814445E-2</c:v>
                </c:pt>
                <c:pt idx="644">
                  <c:v>7.600945796384552E-2</c:v>
                </c:pt>
                <c:pt idx="645">
                  <c:v>7.5935977060215556E-2</c:v>
                </c:pt>
                <c:pt idx="646">
                  <c:v>7.4969420558621436E-2</c:v>
                </c:pt>
                <c:pt idx="647">
                  <c:v>7.4941672525082853E-2</c:v>
                </c:pt>
                <c:pt idx="648">
                  <c:v>7.4860997686831771E-2</c:v>
                </c:pt>
                <c:pt idx="649">
                  <c:v>7.4836332768130814E-2</c:v>
                </c:pt>
                <c:pt idx="650">
                  <c:v>7.4827083423617949E-2</c:v>
                </c:pt>
                <c:pt idx="651">
                  <c:v>7.4778781291161889E-2</c:v>
                </c:pt>
                <c:pt idx="652">
                  <c:v>7.3990531597676837E-2</c:v>
                </c:pt>
                <c:pt idx="653">
                  <c:v>7.3823015691499447E-2</c:v>
                </c:pt>
                <c:pt idx="654">
                  <c:v>7.3767519624422268E-2</c:v>
                </c:pt>
                <c:pt idx="655">
                  <c:v>7.3657041342740856E-2</c:v>
                </c:pt>
                <c:pt idx="656">
                  <c:v>7.363032101414814E-2</c:v>
                </c:pt>
                <c:pt idx="657">
                  <c:v>7.1769147357171062E-2</c:v>
                </c:pt>
                <c:pt idx="658">
                  <c:v>7.1723928339552614E-2</c:v>
                </c:pt>
                <c:pt idx="659">
                  <c:v>7.1720845224715002E-2</c:v>
                </c:pt>
                <c:pt idx="660">
                  <c:v>7.1711595880202136E-2</c:v>
                </c:pt>
                <c:pt idx="661">
                  <c:v>7.1695666453541099E-2</c:v>
                </c:pt>
                <c:pt idx="662">
                  <c:v>7.1695152601068166E-2</c:v>
                </c:pt>
                <c:pt idx="663">
                  <c:v>7.1612422352925337E-2</c:v>
                </c:pt>
                <c:pt idx="664">
                  <c:v>7.1606256123250098E-2</c:v>
                </c:pt>
                <c:pt idx="665">
                  <c:v>7.1599576041101912E-2</c:v>
                </c:pt>
                <c:pt idx="666">
                  <c:v>7.1584160466913807E-2</c:v>
                </c:pt>
                <c:pt idx="667">
                  <c:v>7.1583646614440874E-2</c:v>
                </c:pt>
                <c:pt idx="668">
                  <c:v>7.1558467843266971E-2</c:v>
                </c:pt>
                <c:pt idx="669">
                  <c:v>7.1555384728429358E-2</c:v>
                </c:pt>
                <c:pt idx="670">
                  <c:v>7.1526608989944895E-2</c:v>
                </c:pt>
                <c:pt idx="671">
                  <c:v>7.1415103003317604E-2</c:v>
                </c:pt>
                <c:pt idx="672">
                  <c:v>7.134162209968764E-2</c:v>
                </c:pt>
                <c:pt idx="673">
                  <c:v>7.1341108247214707E-2</c:v>
                </c:pt>
                <c:pt idx="674">
                  <c:v>7.0464989780857468E-2</c:v>
                </c:pt>
                <c:pt idx="675">
                  <c:v>7.0442380272048244E-2</c:v>
                </c:pt>
                <c:pt idx="676">
                  <c:v>7.042336773054958E-2</c:v>
                </c:pt>
                <c:pt idx="677">
                  <c:v>7.0417201500874341E-2</c:v>
                </c:pt>
                <c:pt idx="678">
                  <c:v>7.037249633572884E-2</c:v>
                </c:pt>
                <c:pt idx="679">
                  <c:v>7.0365816253580668E-2</c:v>
                </c:pt>
                <c:pt idx="680">
                  <c:v>7.0359650023905415E-2</c:v>
                </c:pt>
                <c:pt idx="681">
                  <c:v>6.9419299998431078E-2</c:v>
                </c:pt>
                <c:pt idx="682">
                  <c:v>6.9343763684909368E-2</c:v>
                </c:pt>
                <c:pt idx="683">
                  <c:v>6.9256922616983047E-2</c:v>
                </c:pt>
                <c:pt idx="684">
                  <c:v>6.9256408764510113E-2</c:v>
                </c:pt>
                <c:pt idx="685">
                  <c:v>6.9253325649672501E-2</c:v>
                </c:pt>
                <c:pt idx="686">
                  <c:v>6.9237910075484396E-2</c:v>
                </c:pt>
                <c:pt idx="687">
                  <c:v>6.9237396223011449E-2</c:v>
                </c:pt>
                <c:pt idx="688">
                  <c:v>6.9234313108173837E-2</c:v>
                </c:pt>
                <c:pt idx="689">
                  <c:v>6.923122999333621E-2</c:v>
                </c:pt>
                <c:pt idx="690">
                  <c:v>6.9154665974868634E-2</c:v>
                </c:pt>
                <c:pt idx="691">
                  <c:v>6.9106877694885507E-2</c:v>
                </c:pt>
                <c:pt idx="692">
                  <c:v>6.905908941490238E-2</c:v>
                </c:pt>
                <c:pt idx="693">
                  <c:v>6.8996399413204096E-2</c:v>
                </c:pt>
                <c:pt idx="694">
                  <c:v>6.8108976192442244E-2</c:v>
                </c:pt>
                <c:pt idx="695">
                  <c:v>6.8097157585564699E-2</c:v>
                </c:pt>
                <c:pt idx="696">
                  <c:v>6.8086880536105968E-2</c:v>
                </c:pt>
                <c:pt idx="697">
                  <c:v>6.8032412173974668E-2</c:v>
                </c:pt>
                <c:pt idx="698">
                  <c:v>6.8016482747313617E-2</c:v>
                </c:pt>
                <c:pt idx="699">
                  <c:v>6.8014941189894818E-2</c:v>
                </c:pt>
                <c:pt idx="700">
                  <c:v>6.7928613974441429E-2</c:v>
                </c:pt>
                <c:pt idx="701">
                  <c:v>6.7912684547780391E-2</c:v>
                </c:pt>
                <c:pt idx="702">
                  <c:v>6.78988105310111E-2</c:v>
                </c:pt>
                <c:pt idx="703">
                  <c:v>6.7839203644150428E-2</c:v>
                </c:pt>
                <c:pt idx="704">
                  <c:v>6.7748251756440614E-2</c:v>
                </c:pt>
                <c:pt idx="705">
                  <c:v>6.6884979601906785E-2</c:v>
                </c:pt>
                <c:pt idx="706">
                  <c:v>6.6728768450134007E-2</c:v>
                </c:pt>
                <c:pt idx="707">
                  <c:v>6.5673829323194752E-2</c:v>
                </c:pt>
                <c:pt idx="708">
                  <c:v>6.5635290387724504E-2</c:v>
                </c:pt>
                <c:pt idx="709">
                  <c:v>6.5635290387724504E-2</c:v>
                </c:pt>
                <c:pt idx="710">
                  <c:v>6.5635290387724504E-2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CD-4434-A686-D57680BF282C}"/>
            </c:ext>
          </c:extLst>
        </c:ser>
        <c:ser>
          <c:idx val="3"/>
          <c:order val="6"/>
          <c:tx>
            <c:strRef>
              <c:f>'Active 2 question'!$AX$1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question'!$AX$2:$AX$54</c:f>
              <c:numCache>
                <c:formatCode>General</c:formatCode>
                <c:ptCount val="53"/>
                <c:pt idx="0">
                  <c:v>4.9310754027169321E-2</c:v>
                </c:pt>
                <c:pt idx="1">
                  <c:v>4.3734924746266557E-2</c:v>
                </c:pt>
                <c:pt idx="2">
                  <c:v>3.8295170034885397E-2</c:v>
                </c:pt>
                <c:pt idx="3">
                  <c:v>3.3006338319713162E-2</c:v>
                </c:pt>
                <c:pt idx="4">
                  <c:v>2.7886921304109351E-2</c:v>
                </c:pt>
                <c:pt idx="5">
                  <c:v>2.2961010125949421E-2</c:v>
                </c:pt>
                <c:pt idx="6">
                  <c:v>1.8257642181542792E-2</c:v>
                </c:pt>
                <c:pt idx="7">
                  <c:v>1.3810173609308347E-2</c:v>
                </c:pt>
                <c:pt idx="8">
                  <c:v>9.658988933271306E-3</c:v>
                </c:pt>
                <c:pt idx="9">
                  <c:v>5.858703748363038E-3</c:v>
                </c:pt>
                <c:pt idx="10">
                  <c:v>2.4893831658091264E-3</c:v>
                </c:pt>
                <c:pt idx="11">
                  <c:v>-3.2557204533501666E-4</c:v>
                </c:pt>
                <c:pt idx="12">
                  <c:v>-2.3860314085435005E-3</c:v>
                </c:pt>
                <c:pt idx="13">
                  <c:v>-3.3567443603291346E-3</c:v>
                </c:pt>
                <c:pt idx="14">
                  <c:v>-2.7551108221918618E-3</c:v>
                </c:pt>
                <c:pt idx="15">
                  <c:v>-5.266390333398017E-4</c:v>
                </c:pt>
                <c:pt idx="16">
                  <c:v>1.9833862182820315E-3</c:v>
                </c:pt>
                <c:pt idx="17">
                  <c:v>3.4928744229918269E-3</c:v>
                </c:pt>
                <c:pt idx="18">
                  <c:v>3.9807658724435408E-3</c:v>
                </c:pt>
                <c:pt idx="19">
                  <c:v>3.7838906002845849E-3</c:v>
                </c:pt>
                <c:pt idx="20">
                  <c:v>3.1581594067705268E-3</c:v>
                </c:pt>
                <c:pt idx="21">
                  <c:v>2.2700766082360494E-3</c:v>
                </c:pt>
                <c:pt idx="22">
                  <c:v>1.2296079069293335E-3</c:v>
                </c:pt>
                <c:pt idx="23">
                  <c:v>1.1201375996416907E-4</c:v>
                </c:pt>
                <c:pt idx="24">
                  <c:v>-1.0291292397963695E-3</c:v>
                </c:pt>
                <c:pt idx="25">
                  <c:v>-2.1529312210429464E-3</c:v>
                </c:pt>
                <c:pt idx="26">
                  <c:v>-3.2251568253810993E-3</c:v>
                </c:pt>
                <c:pt idx="27">
                  <c:v>-4.2160515036064961E-3</c:v>
                </c:pt>
                <c:pt idx="28">
                  <c:v>-5.1010834409619139E-3</c:v>
                </c:pt>
                <c:pt idx="29">
                  <c:v>-5.8615411174940072E-3</c:v>
                </c:pt>
                <c:pt idx="30">
                  <c:v>-6.4825199457578088E-3</c:v>
                </c:pt>
                <c:pt idx="31">
                  <c:v>-6.9486402214225633E-3</c:v>
                </c:pt>
                <c:pt idx="32">
                  <c:v>-7.2401410657901236E-3</c:v>
                </c:pt>
                <c:pt idx="33">
                  <c:v>-7.3316393579332985E-3</c:v>
                </c:pt>
                <c:pt idx="34">
                  <c:v>-7.1930944650882653E-3</c:v>
                </c:pt>
                <c:pt idx="35">
                  <c:v>-6.7898977773812787E-3</c:v>
                </c:pt>
                <c:pt idx="36">
                  <c:v>-6.0790933601918475E-3</c:v>
                </c:pt>
                <c:pt idx="37">
                  <c:v>-5.0011995169212658E-3</c:v>
                </c:pt>
                <c:pt idx="38">
                  <c:v>-3.4678761203376044E-3</c:v>
                </c:pt>
                <c:pt idx="39">
                  <c:v>-1.3413546948601498E-3</c:v>
                </c:pt>
                <c:pt idx="40">
                  <c:v>1.6043460301145909E-3</c:v>
                </c:pt>
                <c:pt idx="41">
                  <c:v>5.7457902377203319E-3</c:v>
                </c:pt>
                <c:pt idx="42">
                  <c:v>1.1557170367764533E-2</c:v>
                </c:pt>
                <c:pt idx="43">
                  <c:v>1.8802246157125634E-2</c:v>
                </c:pt>
                <c:pt idx="44">
                  <c:v>2.5921740868196118E-2</c:v>
                </c:pt>
                <c:pt idx="45">
                  <c:v>3.1945992703725314E-2</c:v>
                </c:pt>
                <c:pt idx="46">
                  <c:v>3.7026639599068809E-2</c:v>
                </c:pt>
                <c:pt idx="47">
                  <c:v>4.1493101191003232E-2</c:v>
                </c:pt>
                <c:pt idx="48">
                  <c:v>4.557696860936046E-2</c:v>
                </c:pt>
                <c:pt idx="49">
                  <c:v>4.9428696073969068E-2</c:v>
                </c:pt>
                <c:pt idx="50">
                  <c:v>5.3148457167650182E-2</c:v>
                </c:pt>
                <c:pt idx="51">
                  <c:v>5.680539438225983E-2</c:v>
                </c:pt>
                <c:pt idx="52">
                  <c:v>6.0449356603671477E-2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5CD-4434-A686-D57680BF2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68608"/>
        <c:axId val="1"/>
      </c:scatterChart>
      <c:valAx>
        <c:axId val="668568608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8747068095079"/>
              <c:y val="0.86743515850144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400576368876080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686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0765239948119"/>
          <c:y val="0.9250720461095101"/>
          <c:w val="0.75097276264591439"/>
          <c:h val="5.7636887608069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4d.  YY Eri - Residuals from LiTE fit</a:t>
            </a:r>
          </a:p>
        </c:rich>
      </c:tx>
      <c:layout>
        <c:manualLayout>
          <c:xMode val="edge"/>
          <c:yMode val="edge"/>
          <c:x val="0.32160817209406611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788980172456629E-2"/>
          <c:y val="8.5470263818492542E-2"/>
          <c:w val="0.91080457880502297"/>
          <c:h val="0.83974534201668927"/>
        </c:manualLayout>
      </c:layout>
      <c:scatterChart>
        <c:scatterStyle val="lineMarker"/>
        <c:varyColors val="0"/>
        <c:ser>
          <c:idx val="5"/>
          <c:order val="0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question'!$AD$21:$AD$547</c:f>
              <c:numCache>
                <c:formatCode>General</c:formatCode>
                <c:ptCount val="527"/>
                <c:pt idx="0">
                  <c:v>2.434346855502539E-2</c:v>
                </c:pt>
                <c:pt idx="1">
                  <c:v>3.8005546473597551E-2</c:v>
                </c:pt>
                <c:pt idx="2">
                  <c:v>2.5651748979833456E-2</c:v>
                </c:pt>
                <c:pt idx="3">
                  <c:v>2.7438741920150604E-2</c:v>
                </c:pt>
                <c:pt idx="4">
                  <c:v>2.1722688260493759E-2</c:v>
                </c:pt>
                <c:pt idx="5">
                  <c:v>1.8261982579091337E-2</c:v>
                </c:pt>
                <c:pt idx="6">
                  <c:v>1.7237674345720436E-2</c:v>
                </c:pt>
                <c:pt idx="7">
                  <c:v>1.7837674345115077E-2</c:v>
                </c:pt>
                <c:pt idx="8">
                  <c:v>2.0820553791841057E-2</c:v>
                </c:pt>
                <c:pt idx="9">
                  <c:v>1.9396020658390953E-2</c:v>
                </c:pt>
                <c:pt idx="10">
                  <c:v>1.3752258406155061E-3</c:v>
                </c:pt>
                <c:pt idx="11">
                  <c:v>1.5542880473383828E-3</c:v>
                </c:pt>
                <c:pt idx="12">
                  <c:v>1.9380400696469798E-3</c:v>
                </c:pt>
                <c:pt idx="13">
                  <c:v>1.4468583682168395E-3</c:v>
                </c:pt>
                <c:pt idx="14">
                  <c:v>1.3556231114470545E-3</c:v>
                </c:pt>
                <c:pt idx="15">
                  <c:v>9.3459826894476189E-4</c:v>
                </c:pt>
                <c:pt idx="16">
                  <c:v>9.4399382866929048E-4</c:v>
                </c:pt>
                <c:pt idx="17">
                  <c:v>8.1826220125924055E-4</c:v>
                </c:pt>
                <c:pt idx="18">
                  <c:v>7.7843795256291688E-4</c:v>
                </c:pt>
                <c:pt idx="19">
                  <c:v>1.2972222274080299E-3</c:v>
                </c:pt>
                <c:pt idx="20">
                  <c:v>6.0191800155652802E-4</c:v>
                </c:pt>
                <c:pt idx="21">
                  <c:v>1.0527006153151696E-3</c:v>
                </c:pt>
                <c:pt idx="22">
                  <c:v>7.5739625452309913E-4</c:v>
                </c:pt>
                <c:pt idx="23">
                  <c:v>7.6209180139158949E-4</c:v>
                </c:pt>
                <c:pt idx="24">
                  <c:v>-1.8064211978868578E-3</c:v>
                </c:pt>
                <c:pt idx="25">
                  <c:v>-1.7770764804159536E-3</c:v>
                </c:pt>
                <c:pt idx="26">
                  <c:v>-6.1552631565899643E-3</c:v>
                </c:pt>
                <c:pt idx="27">
                  <c:v>-8.8609559141823811E-3</c:v>
                </c:pt>
                <c:pt idx="28">
                  <c:v>-8.8918964087622374E-3</c:v>
                </c:pt>
                <c:pt idx="29">
                  <c:v>-9.1700844108024426E-3</c:v>
                </c:pt>
                <c:pt idx="30">
                  <c:v>-9.1692118041219635E-3</c:v>
                </c:pt>
                <c:pt idx="31">
                  <c:v>-9.138338073051578E-3</c:v>
                </c:pt>
                <c:pt idx="32">
                  <c:v>-6.3426711633843055E-3</c:v>
                </c:pt>
                <c:pt idx="33">
                  <c:v>-6.3827024803718921E-3</c:v>
                </c:pt>
                <c:pt idx="34">
                  <c:v>-6.1320971525771813E-3</c:v>
                </c:pt>
                <c:pt idx="35">
                  <c:v>-6.0820403096329065E-3</c:v>
                </c:pt>
                <c:pt idx="36">
                  <c:v>-5.4440370073493482E-3</c:v>
                </c:pt>
                <c:pt idx="37">
                  <c:v>-6.491925614420844E-3</c:v>
                </c:pt>
                <c:pt idx="38">
                  <c:v>-6.479257027501027E-3</c:v>
                </c:pt>
                <c:pt idx="39">
                  <c:v>-6.4665880542808876E-3</c:v>
                </c:pt>
                <c:pt idx="40">
                  <c:v>-5.932845512658924E-3</c:v>
                </c:pt>
                <c:pt idx="41">
                  <c:v>-6.2046780873011246E-3</c:v>
                </c:pt>
                <c:pt idx="42">
                  <c:v>-5.0493329158986938E-3</c:v>
                </c:pt>
                <c:pt idx="43">
                  <c:v>-6.8884946796099215E-3</c:v>
                </c:pt>
                <c:pt idx="44">
                  <c:v>-4.9712936719659628E-3</c:v>
                </c:pt>
                <c:pt idx="45">
                  <c:v>-1.440942626361949E-3</c:v>
                </c:pt>
                <c:pt idx="46">
                  <c:v>-7.4085339630335185E-3</c:v>
                </c:pt>
                <c:pt idx="47">
                  <c:v>-7.7054641736395094E-3</c:v>
                </c:pt>
                <c:pt idx="48">
                  <c:v>-1.9058216383004655E-2</c:v>
                </c:pt>
                <c:pt idx="49">
                  <c:v>-9.9047831443760236E-3</c:v>
                </c:pt>
                <c:pt idx="50">
                  <c:v>-1.380304467848307E-2</c:v>
                </c:pt>
                <c:pt idx="51">
                  <c:v>-6.246927003113318E-3</c:v>
                </c:pt>
                <c:pt idx="52">
                  <c:v>-1.4442774418918721E-2</c:v>
                </c:pt>
                <c:pt idx="53">
                  <c:v>-9.8986885946318933E-3</c:v>
                </c:pt>
                <c:pt idx="54">
                  <c:v>-2.0265393064728472E-2</c:v>
                </c:pt>
                <c:pt idx="55">
                  <c:v>-8.8520974191368014E-3</c:v>
                </c:pt>
                <c:pt idx="56">
                  <c:v>-1.098129564820307E-2</c:v>
                </c:pt>
                <c:pt idx="57">
                  <c:v>-9.5815668404215376E-3</c:v>
                </c:pt>
                <c:pt idx="58">
                  <c:v>-8.6815668413295771E-3</c:v>
                </c:pt>
                <c:pt idx="59">
                  <c:v>-9.251552712342492E-3</c:v>
                </c:pt>
                <c:pt idx="60">
                  <c:v>-4.1896669659274126E-3</c:v>
                </c:pt>
                <c:pt idx="61">
                  <c:v>-1.7043936952725762E-2</c:v>
                </c:pt>
                <c:pt idx="62">
                  <c:v>-7.0948564576730931E-3</c:v>
                </c:pt>
                <c:pt idx="63">
                  <c:v>-1.4489144800108334E-2</c:v>
                </c:pt>
                <c:pt idx="64">
                  <c:v>3.1344226204950434E-2</c:v>
                </c:pt>
                <c:pt idx="65">
                  <c:v>-4.1566889630728554E-3</c:v>
                </c:pt>
                <c:pt idx="66">
                  <c:v>-2.2208629373256732E-2</c:v>
                </c:pt>
                <c:pt idx="67">
                  <c:v>-1.8345796887015511E-2</c:v>
                </c:pt>
                <c:pt idx="68">
                  <c:v>-5.0756664465696905E-3</c:v>
                </c:pt>
                <c:pt idx="69">
                  <c:v>-4.4056664453054201E-3</c:v>
                </c:pt>
                <c:pt idx="70">
                  <c:v>-3.6277028989258075E-3</c:v>
                </c:pt>
                <c:pt idx="71">
                  <c:v>-1.8000224283973944E-2</c:v>
                </c:pt>
                <c:pt idx="72">
                  <c:v>-1.1583782112073492E-2</c:v>
                </c:pt>
                <c:pt idx="73">
                  <c:v>-2.2550022572377214E-2</c:v>
                </c:pt>
                <c:pt idx="74">
                  <c:v>-1.7957639552496303E-2</c:v>
                </c:pt>
                <c:pt idx="75">
                  <c:v>-1.0728180600459259E-2</c:v>
                </c:pt>
                <c:pt idx="76">
                  <c:v>-1.0114766033320339E-2</c:v>
                </c:pt>
                <c:pt idx="77">
                  <c:v>-1.1308871500423272E-2</c:v>
                </c:pt>
                <c:pt idx="78">
                  <c:v>-1.1295456690647134E-2</c:v>
                </c:pt>
                <c:pt idx="79">
                  <c:v>-8.9182065619117269E-3</c:v>
                </c:pt>
                <c:pt idx="80">
                  <c:v>-1.0749756310857908E-2</c:v>
                </c:pt>
                <c:pt idx="81">
                  <c:v>-9.5361524530297309E-3</c:v>
                </c:pt>
                <c:pt idx="82">
                  <c:v>-8.803553835724497E-3</c:v>
                </c:pt>
                <c:pt idx="83">
                  <c:v>-8.3066682001195508E-3</c:v>
                </c:pt>
                <c:pt idx="84">
                  <c:v>-6.4066682044618423E-3</c:v>
                </c:pt>
                <c:pt idx="85">
                  <c:v>-1.714610382200903E-2</c:v>
                </c:pt>
                <c:pt idx="86">
                  <c:v>-7.356231470037969E-3</c:v>
                </c:pt>
                <c:pt idx="87">
                  <c:v>-8.8660536419895922E-3</c:v>
                </c:pt>
                <c:pt idx="88">
                  <c:v>-6.4140283951364431E-3</c:v>
                </c:pt>
                <c:pt idx="89">
                  <c:v>-3.8907822805822327E-2</c:v>
                </c:pt>
                <c:pt idx="90">
                  <c:v>-1.2953357159833794E-2</c:v>
                </c:pt>
                <c:pt idx="91">
                  <c:v>-1.3608675242351093E-2</c:v>
                </c:pt>
                <c:pt idx="92">
                  <c:v>-9.9885961464404472E-3</c:v>
                </c:pt>
                <c:pt idx="93">
                  <c:v>-7.5907682097610674E-3</c:v>
                </c:pt>
                <c:pt idx="94">
                  <c:v>-1.2125156463483219E-2</c:v>
                </c:pt>
                <c:pt idx="95">
                  <c:v>-1.0400316309975382E-2</c:v>
                </c:pt>
                <c:pt idx="96">
                  <c:v>-2.2457434908165425E-3</c:v>
                </c:pt>
                <c:pt idx="97">
                  <c:v>-1.2273652318398796E-2</c:v>
                </c:pt>
                <c:pt idx="98">
                  <c:v>-3.9636837722727275E-3</c:v>
                </c:pt>
                <c:pt idx="99">
                  <c:v>4.1365049799485859E-3</c:v>
                </c:pt>
                <c:pt idx="100">
                  <c:v>-3.1971994518659903E-3</c:v>
                </c:pt>
                <c:pt idx="101">
                  <c:v>-2.9971994496424577E-3</c:v>
                </c:pt>
                <c:pt idx="102">
                  <c:v>-2.59719945247135E-3</c:v>
                </c:pt>
                <c:pt idx="103">
                  <c:v>-2.5449887462544373E-3</c:v>
                </c:pt>
                <c:pt idx="104">
                  <c:v>-2.2449887465571172E-3</c:v>
                </c:pt>
                <c:pt idx="105">
                  <c:v>-2.2449887465571172E-3</c:v>
                </c:pt>
                <c:pt idx="106">
                  <c:v>-2.9761557799913834E-3</c:v>
                </c:pt>
                <c:pt idx="107">
                  <c:v>-2.6761557802940632E-3</c:v>
                </c:pt>
                <c:pt idx="108">
                  <c:v>-2.4761557853464882E-3</c:v>
                </c:pt>
                <c:pt idx="109">
                  <c:v>-1.9338912543864703E-3</c:v>
                </c:pt>
                <c:pt idx="110">
                  <c:v>-1.8338912496367252E-3</c:v>
                </c:pt>
                <c:pt idx="111">
                  <c:v>-1.8338912496367252E-3</c:v>
                </c:pt>
                <c:pt idx="112">
                  <c:v>-1.6386475393153641E-3</c:v>
                </c:pt>
                <c:pt idx="113">
                  <c:v>6.8718098631747309E-3</c:v>
                </c:pt>
                <c:pt idx="114">
                  <c:v>1.0859965688005237E-2</c:v>
                </c:pt>
                <c:pt idx="115">
                  <c:v>2.4084604106337382E-3</c:v>
                </c:pt>
                <c:pt idx="116">
                  <c:v>-1.1783601969196228E-3</c:v>
                </c:pt>
                <c:pt idx="117">
                  <c:v>4.8676106836280089E-3</c:v>
                </c:pt>
                <c:pt idx="118">
                  <c:v>-6.973734294621974E-3</c:v>
                </c:pt>
                <c:pt idx="119">
                  <c:v>-2.9337730329861526E-2</c:v>
                </c:pt>
                <c:pt idx="120">
                  <c:v>-8.4415500111981491E-3</c:v>
                </c:pt>
                <c:pt idx="121">
                  <c:v>5.0061281423174203E-4</c:v>
                </c:pt>
                <c:pt idx="122">
                  <c:v>3.052774419693682E-3</c:v>
                </c:pt>
                <c:pt idx="123">
                  <c:v>9.0465010420336285E-4</c:v>
                </c:pt>
                <c:pt idx="124">
                  <c:v>1.389265149413127E-2</c:v>
                </c:pt>
                <c:pt idx="125">
                  <c:v>1.6725832058738259E-3</c:v>
                </c:pt>
                <c:pt idx="126">
                  <c:v>-1.1445618742790282E-4</c:v>
                </c:pt>
                <c:pt idx="127">
                  <c:v>-9.163613098966808E-3</c:v>
                </c:pt>
                <c:pt idx="128">
                  <c:v>-5.5963791679657527E-4</c:v>
                </c:pt>
                <c:pt idx="129">
                  <c:v>4.5887512894528656E-3</c:v>
                </c:pt>
                <c:pt idx="130">
                  <c:v>2.730547247758168E-3</c:v>
                </c:pt>
                <c:pt idx="131">
                  <c:v>2.9305472499817006E-3</c:v>
                </c:pt>
                <c:pt idx="132">
                  <c:v>4.7227542277748693E-3</c:v>
                </c:pt>
                <c:pt idx="133">
                  <c:v>-2.467705155466994E-3</c:v>
                </c:pt>
                <c:pt idx="134">
                  <c:v>1.1447932684346282E-2</c:v>
                </c:pt>
                <c:pt idx="135">
                  <c:v>4.2089243227074954E-3</c:v>
                </c:pt>
                <c:pt idx="136">
                  <c:v>7.1980774750530652E-3</c:v>
                </c:pt>
                <c:pt idx="137">
                  <c:v>2.4107383255146421E-3</c:v>
                </c:pt>
                <c:pt idx="138">
                  <c:v>5.9473148859336689E-3</c:v>
                </c:pt>
                <c:pt idx="139">
                  <c:v>-9.0900942073006939E-3</c:v>
                </c:pt>
                <c:pt idx="140">
                  <c:v>-2.5749652243977489E-4</c:v>
                </c:pt>
                <c:pt idx="141">
                  <c:v>1.7856434451628839E-3</c:v>
                </c:pt>
                <c:pt idx="142">
                  <c:v>5.2608199163949564E-4</c:v>
                </c:pt>
                <c:pt idx="143">
                  <c:v>2.1260819948758416E-3</c:v>
                </c:pt>
                <c:pt idx="144">
                  <c:v>3.826081995585975E-3</c:v>
                </c:pt>
                <c:pt idx="145">
                  <c:v>4.3531051389428289E-3</c:v>
                </c:pt>
                <c:pt idx="146">
                  <c:v>5.2430258186785452E-3</c:v>
                </c:pt>
                <c:pt idx="147">
                  <c:v>4.2448159982061036E-3</c:v>
                </c:pt>
                <c:pt idx="148">
                  <c:v>4.944816002350489E-3</c:v>
                </c:pt>
                <c:pt idx="149">
                  <c:v>1.741939658635263E-2</c:v>
                </c:pt>
                <c:pt idx="150">
                  <c:v>-6.1897209358461654E-3</c:v>
                </c:pt>
                <c:pt idx="151">
                  <c:v>4.2636433680759128E-3</c:v>
                </c:pt>
                <c:pt idx="152">
                  <c:v>4.2636433680759128E-3</c:v>
                </c:pt>
                <c:pt idx="153">
                  <c:v>3.0277770808671139E-3</c:v>
                </c:pt>
                <c:pt idx="154">
                  <c:v>4.7620762999015607E-3</c:v>
                </c:pt>
                <c:pt idx="155">
                  <c:v>5.2198110519719298E-3</c:v>
                </c:pt>
                <c:pt idx="156">
                  <c:v>5.2319532861268905E-3</c:v>
                </c:pt>
                <c:pt idx="157">
                  <c:v>5.5961181736039842E-3</c:v>
                </c:pt>
                <c:pt idx="158">
                  <c:v>5.2082586138404458E-3</c:v>
                </c:pt>
                <c:pt idx="159">
                  <c:v>5.2203982245550857E-3</c:v>
                </c:pt>
                <c:pt idx="160">
                  <c:v>5.2805139397587887E-3</c:v>
                </c:pt>
                <c:pt idx="161">
                  <c:v>2.3710976317153267E-3</c:v>
                </c:pt>
                <c:pt idx="162">
                  <c:v>2.3710976317153267E-3</c:v>
                </c:pt>
                <c:pt idx="163">
                  <c:v>6.4299348824296328E-3</c:v>
                </c:pt>
                <c:pt idx="164">
                  <c:v>6.5299348799034203E-3</c:v>
                </c:pt>
                <c:pt idx="165">
                  <c:v>5.3545382972299323E-3</c:v>
                </c:pt>
                <c:pt idx="166">
                  <c:v>5.554538299453465E-3</c:v>
                </c:pt>
                <c:pt idx="167">
                  <c:v>2.0759331451415619E-2</c:v>
                </c:pt>
                <c:pt idx="168">
                  <c:v>5.6673897972825335E-3</c:v>
                </c:pt>
                <c:pt idx="169">
                  <c:v>5.6673897972825335E-3</c:v>
                </c:pt>
                <c:pt idx="170">
                  <c:v>5.5804890139917601E-3</c:v>
                </c:pt>
                <c:pt idx="171">
                  <c:v>1.0323043123187492E-2</c:v>
                </c:pt>
                <c:pt idx="172">
                  <c:v>-2.4845876946297356E-3</c:v>
                </c:pt>
                <c:pt idx="173">
                  <c:v>1.3450683722912277E-2</c:v>
                </c:pt>
                <c:pt idx="174">
                  <c:v>6.6153227472584477E-3</c:v>
                </c:pt>
                <c:pt idx="175">
                  <c:v>6.9247290641210549E-3</c:v>
                </c:pt>
                <c:pt idx="176">
                  <c:v>7.6247290682654404E-3</c:v>
                </c:pt>
                <c:pt idx="177">
                  <c:v>8.8247290670547211E-3</c:v>
                </c:pt>
                <c:pt idx="178">
                  <c:v>8.4325762541582923E-3</c:v>
                </c:pt>
                <c:pt idx="179">
                  <c:v>5.2703819236746812E-3</c:v>
                </c:pt>
                <c:pt idx="180">
                  <c:v>6.8703819269110272E-3</c:v>
                </c:pt>
                <c:pt idx="181">
                  <c:v>7.6703819285292001E-3</c:v>
                </c:pt>
                <c:pt idx="182">
                  <c:v>9.4243803913753466E-3</c:v>
                </c:pt>
                <c:pt idx="183">
                  <c:v>7.4357386347102383E-3</c:v>
                </c:pt>
                <c:pt idx="184">
                  <c:v>8.1357386315786661E-3</c:v>
                </c:pt>
                <c:pt idx="185">
                  <c:v>9.8357386322887996E-3</c:v>
                </c:pt>
                <c:pt idx="186">
                  <c:v>8.0832754352836642E-3</c:v>
                </c:pt>
                <c:pt idx="187">
                  <c:v>8.4842935624827587E-3</c:v>
                </c:pt>
                <c:pt idx="188">
                  <c:v>7.5379488534099218E-3</c:v>
                </c:pt>
                <c:pt idx="189">
                  <c:v>8.1379488528045621E-3</c:v>
                </c:pt>
                <c:pt idx="190">
                  <c:v>8.4379488525018823E-3</c:v>
                </c:pt>
                <c:pt idx="191">
                  <c:v>7.6124251436491038E-3</c:v>
                </c:pt>
                <c:pt idx="192">
                  <c:v>7.912425143346424E-3</c:v>
                </c:pt>
                <c:pt idx="193">
                  <c:v>8.712425144964597E-3</c:v>
                </c:pt>
                <c:pt idx="194">
                  <c:v>8.0952205355814457E-3</c:v>
                </c:pt>
                <c:pt idx="195">
                  <c:v>7.6147870371210645E-3</c:v>
                </c:pt>
                <c:pt idx="196">
                  <c:v>9.157516386874804E-3</c:v>
                </c:pt>
                <c:pt idx="197">
                  <c:v>9.157516386874804E-3</c:v>
                </c:pt>
                <c:pt idx="198">
                  <c:v>1.129441837511821E-2</c:v>
                </c:pt>
                <c:pt idx="199">
                  <c:v>2.449139700883509E-2</c:v>
                </c:pt>
                <c:pt idx="200">
                  <c:v>1.1594317247093294E-2</c:v>
                </c:pt>
                <c:pt idx="201">
                  <c:v>1.3617012071367814E-2</c:v>
                </c:pt>
                <c:pt idx="202">
                  <c:v>1.1451429125218215E-2</c:v>
                </c:pt>
                <c:pt idx="203">
                  <c:v>1.1451429125218215E-2</c:v>
                </c:pt>
                <c:pt idx="204">
                  <c:v>8.8903622718825986E-3</c:v>
                </c:pt>
                <c:pt idx="205">
                  <c:v>1.7378991723047733E-2</c:v>
                </c:pt>
                <c:pt idx="206">
                  <c:v>2.1480683345924886E-2</c:v>
                </c:pt>
                <c:pt idx="207">
                  <c:v>1.5493874983985858E-2</c:v>
                </c:pt>
                <c:pt idx="208">
                  <c:v>1.0139662129601533E-2</c:v>
                </c:pt>
                <c:pt idx="209">
                  <c:v>1.0139662129601533E-2</c:v>
                </c:pt>
                <c:pt idx="210">
                  <c:v>1.4246832689832607E-2</c:v>
                </c:pt>
                <c:pt idx="211">
                  <c:v>1.9846697750039229E-2</c:v>
                </c:pt>
                <c:pt idx="212">
                  <c:v>6.2805906875940971E-3</c:v>
                </c:pt>
                <c:pt idx="213">
                  <c:v>1.2389286382037817E-2</c:v>
                </c:pt>
                <c:pt idx="214">
                  <c:v>5.4806979575478532E-3</c:v>
                </c:pt>
                <c:pt idx="215">
                  <c:v>2.8160674450733697E-2</c:v>
                </c:pt>
                <c:pt idx="216">
                  <c:v>1.0743300077099364E-2</c:v>
                </c:pt>
                <c:pt idx="217">
                  <c:v>7.1008373767223864E-3</c:v>
                </c:pt>
                <c:pt idx="218">
                  <c:v>1.1806865757188294E-2</c:v>
                </c:pt>
                <c:pt idx="219">
                  <c:v>1.0785482824496768E-2</c:v>
                </c:pt>
                <c:pt idx="220">
                  <c:v>1.099451370474764E-2</c:v>
                </c:pt>
                <c:pt idx="221">
                  <c:v>1.1627601879166657E-2</c:v>
                </c:pt>
                <c:pt idx="222">
                  <c:v>1.4768063210339211E-2</c:v>
                </c:pt>
                <c:pt idx="223">
                  <c:v>9.4894607946198351E-3</c:v>
                </c:pt>
                <c:pt idx="224">
                  <c:v>2.0765999603225508E-2</c:v>
                </c:pt>
                <c:pt idx="225">
                  <c:v>1.0514884314886973E-2</c:v>
                </c:pt>
                <c:pt idx="226">
                  <c:v>1.1842285921826299E-2</c:v>
                </c:pt>
                <c:pt idx="227">
                  <c:v>1.5671871362296624E-2</c:v>
                </c:pt>
                <c:pt idx="228">
                  <c:v>1.3486515638778422E-2</c:v>
                </c:pt>
                <c:pt idx="229">
                  <c:v>1.0329572050819892E-2</c:v>
                </c:pt>
                <c:pt idx="230">
                  <c:v>5.5141500696571852E-3</c:v>
                </c:pt>
                <c:pt idx="231">
                  <c:v>-1.7897332378827308E-3</c:v>
                </c:pt>
                <c:pt idx="232">
                  <c:v>9.3190533144420877E-3</c:v>
                </c:pt>
                <c:pt idx="233">
                  <c:v>1.3862340414833443E-2</c:v>
                </c:pt>
                <c:pt idx="234">
                  <c:v>1.292762065616368E-2</c:v>
                </c:pt>
                <c:pt idx="235">
                  <c:v>1.5315479442801681E-2</c:v>
                </c:pt>
                <c:pt idx="236">
                  <c:v>1.7282806180623327E-2</c:v>
                </c:pt>
                <c:pt idx="237">
                  <c:v>1.3016154674537248E-2</c:v>
                </c:pt>
                <c:pt idx="238">
                  <c:v>1.0828054604962261E-2</c:v>
                </c:pt>
                <c:pt idx="239">
                  <c:v>7.7256313249459011E-3</c:v>
                </c:pt>
                <c:pt idx="240">
                  <c:v>1.3410388538962027E-2</c:v>
                </c:pt>
                <c:pt idx="241">
                  <c:v>1.3410388538962027E-2</c:v>
                </c:pt>
                <c:pt idx="242">
                  <c:v>1.3410388538962027E-2</c:v>
                </c:pt>
                <c:pt idx="243">
                  <c:v>1.3410388538962027E-2</c:v>
                </c:pt>
                <c:pt idx="244">
                  <c:v>5.0529011649070033E-3</c:v>
                </c:pt>
                <c:pt idx="245">
                  <c:v>9.8905890395323166E-3</c:v>
                </c:pt>
                <c:pt idx="246">
                  <c:v>6.7929528574994236E-3</c:v>
                </c:pt>
                <c:pt idx="247">
                  <c:v>1.2044038247762477E-2</c:v>
                </c:pt>
                <c:pt idx="248">
                  <c:v>1.4721438339600049E-2</c:v>
                </c:pt>
                <c:pt idx="249">
                  <c:v>1.4721438339600049E-2</c:v>
                </c:pt>
                <c:pt idx="250">
                  <c:v>1.4751438342480164E-2</c:v>
                </c:pt>
                <c:pt idx="251">
                  <c:v>1.5078968615019952E-2</c:v>
                </c:pt>
                <c:pt idx="252">
                  <c:v>1.5078968615019952E-2</c:v>
                </c:pt>
                <c:pt idx="253">
                  <c:v>2.1917544155577035E-3</c:v>
                </c:pt>
                <c:pt idx="254">
                  <c:v>1.5276022315933925E-2</c:v>
                </c:pt>
                <c:pt idx="255">
                  <c:v>1.4047771587371201E-2</c:v>
                </c:pt>
                <c:pt idx="256">
                  <c:v>1.4047771587371201E-2</c:v>
                </c:pt>
                <c:pt idx="257">
                  <c:v>1.4047771587371201E-2</c:v>
                </c:pt>
                <c:pt idx="258">
                  <c:v>1.4047771587371201E-2</c:v>
                </c:pt>
                <c:pt idx="259">
                  <c:v>2.0826045263880981E-2</c:v>
                </c:pt>
                <c:pt idx="260">
                  <c:v>1.4140105713676483E-2</c:v>
                </c:pt>
                <c:pt idx="261">
                  <c:v>2.7564226770532232E-2</c:v>
                </c:pt>
                <c:pt idx="262">
                  <c:v>1.5322001667517293E-2</c:v>
                </c:pt>
                <c:pt idx="263">
                  <c:v>1.5179374932796332E-2</c:v>
                </c:pt>
                <c:pt idx="264">
                  <c:v>1.1088488029267062E-2</c:v>
                </c:pt>
                <c:pt idx="265">
                  <c:v>1.6303634021552972E-2</c:v>
                </c:pt>
                <c:pt idx="266">
                  <c:v>2.2259659889735554E-2</c:v>
                </c:pt>
                <c:pt idx="267">
                  <c:v>1.3379735290604027E-2</c:v>
                </c:pt>
                <c:pt idx="268">
                  <c:v>1.6346209260668682E-2</c:v>
                </c:pt>
                <c:pt idx="269">
                  <c:v>1.7730781833222475E-2</c:v>
                </c:pt>
                <c:pt idx="270">
                  <c:v>1.9743355961718459E-2</c:v>
                </c:pt>
                <c:pt idx="271">
                  <c:v>2.4362377497727909E-2</c:v>
                </c:pt>
                <c:pt idx="272">
                  <c:v>9.6285067236529919E-3</c:v>
                </c:pt>
                <c:pt idx="273">
                  <c:v>1.6157129474394013E-2</c:v>
                </c:pt>
                <c:pt idx="274">
                  <c:v>1.5776854521971282E-2</c:v>
                </c:pt>
                <c:pt idx="275">
                  <c:v>2.0040204474242478E-2</c:v>
                </c:pt>
                <c:pt idx="276">
                  <c:v>7.8028386734648666E-3</c:v>
                </c:pt>
                <c:pt idx="277">
                  <c:v>2.0344390220235008E-2</c:v>
                </c:pt>
                <c:pt idx="278">
                  <c:v>1.352505069334833E-2</c:v>
                </c:pt>
                <c:pt idx="279">
                  <c:v>2.1449193718979562E-2</c:v>
                </c:pt>
                <c:pt idx="280">
                  <c:v>1.1840758677667502E-2</c:v>
                </c:pt>
                <c:pt idx="281">
                  <c:v>1.8912495922377811E-2</c:v>
                </c:pt>
                <c:pt idx="282">
                  <c:v>1.5368837913397262E-2</c:v>
                </c:pt>
                <c:pt idx="283">
                  <c:v>1.6617796232798899E-2</c:v>
                </c:pt>
                <c:pt idx="284">
                  <c:v>2.0027660280972918E-2</c:v>
                </c:pt>
                <c:pt idx="285">
                  <c:v>2.0232360189898456E-2</c:v>
                </c:pt>
                <c:pt idx="286">
                  <c:v>1.7341760800492451E-2</c:v>
                </c:pt>
                <c:pt idx="287">
                  <c:v>1.8997245010228557E-2</c:v>
                </c:pt>
                <c:pt idx="288">
                  <c:v>1.9801946066878656E-2</c:v>
                </c:pt>
                <c:pt idx="289">
                  <c:v>3.0809781844907898E-2</c:v>
                </c:pt>
                <c:pt idx="290">
                  <c:v>9.6940783280213445E-3</c:v>
                </c:pt>
                <c:pt idx="291">
                  <c:v>2.2293485818729562E-2</c:v>
                </c:pt>
                <c:pt idx="292">
                  <c:v>6.7477953062168097E-3</c:v>
                </c:pt>
                <c:pt idx="293">
                  <c:v>1.8444718236009919E-2</c:v>
                </c:pt>
                <c:pt idx="294">
                  <c:v>2.1910083349603662E-2</c:v>
                </c:pt>
                <c:pt idx="295">
                  <c:v>1.1430305636772416E-2</c:v>
                </c:pt>
                <c:pt idx="296">
                  <c:v>1.5034692799117254E-2</c:v>
                </c:pt>
                <c:pt idx="297">
                  <c:v>2.736941473661848E-2</c:v>
                </c:pt>
                <c:pt idx="298">
                  <c:v>1.3659096127851595E-2</c:v>
                </c:pt>
                <c:pt idx="299">
                  <c:v>2.8818245128311413E-2</c:v>
                </c:pt>
                <c:pt idx="300">
                  <c:v>7.6832235021858097E-3</c:v>
                </c:pt>
                <c:pt idx="301">
                  <c:v>2.0649786748977515E-2</c:v>
                </c:pt>
                <c:pt idx="302">
                  <c:v>1.9754520732373566E-2</c:v>
                </c:pt>
                <c:pt idx="303">
                  <c:v>1.870241231662825E-2</c:v>
                </c:pt>
                <c:pt idx="304">
                  <c:v>1.1881901860339088E-2</c:v>
                </c:pt>
                <c:pt idx="305">
                  <c:v>2.7726258120074086E-2</c:v>
                </c:pt>
                <c:pt idx="306">
                  <c:v>2.0045085174590475E-2</c:v>
                </c:pt>
                <c:pt idx="307">
                  <c:v>1.6156415851152513E-2</c:v>
                </c:pt>
                <c:pt idx="308">
                  <c:v>2.6866310126779022E-2</c:v>
                </c:pt>
                <c:pt idx="309">
                  <c:v>1.3385233595141502E-2</c:v>
                </c:pt>
                <c:pt idx="310">
                  <c:v>3.0105516911743315E-3</c:v>
                </c:pt>
                <c:pt idx="311">
                  <c:v>2.8193401805532873E-2</c:v>
                </c:pt>
                <c:pt idx="312">
                  <c:v>3.6495266473599739E-3</c:v>
                </c:pt>
                <c:pt idx="313">
                  <c:v>2.5857246097408026E-2</c:v>
                </c:pt>
                <c:pt idx="314">
                  <c:v>2.2649794969843259E-2</c:v>
                </c:pt>
                <c:pt idx="315">
                  <c:v>2.802610413681967E-2</c:v>
                </c:pt>
                <c:pt idx="316">
                  <c:v>2.8877936672875984E-2</c:v>
                </c:pt>
                <c:pt idx="317">
                  <c:v>7.3746001376136213E-3</c:v>
                </c:pt>
                <c:pt idx="318">
                  <c:v>1.8784437383131462E-2</c:v>
                </c:pt>
                <c:pt idx="319">
                  <c:v>9.6919989197205014E-3</c:v>
                </c:pt>
                <c:pt idx="320">
                  <c:v>2.3880754241083657E-2</c:v>
                </c:pt>
                <c:pt idx="321">
                  <c:v>1.0331330718928026E-2</c:v>
                </c:pt>
                <c:pt idx="322">
                  <c:v>2.1735734805652482E-2</c:v>
                </c:pt>
                <c:pt idx="323">
                  <c:v>2.4903632224754751E-2</c:v>
                </c:pt>
                <c:pt idx="324">
                  <c:v>3.8991304441451553E-3</c:v>
                </c:pt>
                <c:pt idx="325">
                  <c:v>1.2356637220515387E-2</c:v>
                </c:pt>
                <c:pt idx="326">
                  <c:v>2.5319209713711169E-2</c:v>
                </c:pt>
                <c:pt idx="327">
                  <c:v>2.5214147515401002E-2</c:v>
                </c:pt>
                <c:pt idx="328">
                  <c:v>2.8688186507289017E-2</c:v>
                </c:pt>
                <c:pt idx="329">
                  <c:v>2.6705517430424642E-2</c:v>
                </c:pt>
                <c:pt idx="330">
                  <c:v>2.7457046540967069E-2</c:v>
                </c:pt>
                <c:pt idx="331">
                  <c:v>2.6142231209397852E-2</c:v>
                </c:pt>
                <c:pt idx="332">
                  <c:v>3.2153188045107001E-2</c:v>
                </c:pt>
                <c:pt idx="333">
                  <c:v>3.17996973836185E-2</c:v>
                </c:pt>
                <c:pt idx="334">
                  <c:v>3.6597928544443631E-2</c:v>
                </c:pt>
                <c:pt idx="335">
                  <c:v>3.1982075808981256E-2</c:v>
                </c:pt>
                <c:pt idx="336">
                  <c:v>2.9184944206456363E-2</c:v>
                </c:pt>
                <c:pt idx="337">
                  <c:v>2.9197952224286363E-2</c:v>
                </c:pt>
                <c:pt idx="338">
                  <c:v>2.9167812193293556E-2</c:v>
                </c:pt>
                <c:pt idx="339">
                  <c:v>2.8199146611247956E-2</c:v>
                </c:pt>
                <c:pt idx="340">
                  <c:v>2.8428918549157283E-2</c:v>
                </c:pt>
                <c:pt idx="341">
                  <c:v>2.8458865498426862E-2</c:v>
                </c:pt>
                <c:pt idx="342">
                  <c:v>2.856194267045141E-2</c:v>
                </c:pt>
                <c:pt idx="343">
                  <c:v>2.8168081349242202E-2</c:v>
                </c:pt>
                <c:pt idx="344">
                  <c:v>3.2508005333091547E-2</c:v>
                </c:pt>
                <c:pt idx="345">
                  <c:v>2.9083040377124746E-2</c:v>
                </c:pt>
                <c:pt idx="346">
                  <c:v>2.9268333737899013E-2</c:v>
                </c:pt>
                <c:pt idx="347">
                  <c:v>3.9365022184094989E-2</c:v>
                </c:pt>
                <c:pt idx="348">
                  <c:v>3.1673937308868028E-2</c:v>
                </c:pt>
                <c:pt idx="349">
                  <c:v>3.1833739098090251E-2</c:v>
                </c:pt>
                <c:pt idx="350">
                  <c:v>3.1517142736576312E-2</c:v>
                </c:pt>
                <c:pt idx="351">
                  <c:v>3.1461839924545321E-2</c:v>
                </c:pt>
                <c:pt idx="352">
                  <c:v>3.1672274945348612E-2</c:v>
                </c:pt>
                <c:pt idx="353">
                  <c:v>3.1765768515484391E-2</c:v>
                </c:pt>
                <c:pt idx="354">
                  <c:v>3.2059285146193758E-2</c:v>
                </c:pt>
                <c:pt idx="355">
                  <c:v>3.1394644430322492E-2</c:v>
                </c:pt>
                <c:pt idx="356">
                  <c:v>3.1446387388728111E-2</c:v>
                </c:pt>
                <c:pt idx="357">
                  <c:v>3.2236485211979464E-2</c:v>
                </c:pt>
                <c:pt idx="358">
                  <c:v>3.2088229039861534E-2</c:v>
                </c:pt>
                <c:pt idx="359">
                  <c:v>3.1739972894829389E-2</c:v>
                </c:pt>
                <c:pt idx="360">
                  <c:v>3.5191200453063773E-2</c:v>
                </c:pt>
                <c:pt idx="361">
                  <c:v>3.1628754501880275E-2</c:v>
                </c:pt>
                <c:pt idx="362">
                  <c:v>3.4458585969472863E-2</c:v>
                </c:pt>
                <c:pt idx="363">
                  <c:v>3.4819195919665459E-2</c:v>
                </c:pt>
                <c:pt idx="364">
                  <c:v>3.3978966086050562E-2</c:v>
                </c:pt>
                <c:pt idx="365">
                  <c:v>3.4274398595952188E-2</c:v>
                </c:pt>
                <c:pt idx="366">
                  <c:v>3.392290698301581E-2</c:v>
                </c:pt>
                <c:pt idx="367">
                  <c:v>3.4508604922780753E-2</c:v>
                </c:pt>
                <c:pt idx="368">
                  <c:v>3.4507148188382478E-2</c:v>
                </c:pt>
                <c:pt idx="369">
                  <c:v>3.298088459232712E-2</c:v>
                </c:pt>
                <c:pt idx="370">
                  <c:v>3.5444147129993241E-2</c:v>
                </c:pt>
                <c:pt idx="371">
                  <c:v>3.7100511034345432E-2</c:v>
                </c:pt>
                <c:pt idx="372">
                  <c:v>3.7691505819392054E-2</c:v>
                </c:pt>
                <c:pt idx="373">
                  <c:v>3.8342501651685977E-2</c:v>
                </c:pt>
                <c:pt idx="374">
                  <c:v>3.4152059641905014E-2</c:v>
                </c:pt>
                <c:pt idx="375">
                  <c:v>3.5984570654192194E-2</c:v>
                </c:pt>
                <c:pt idx="376">
                  <c:v>3.6094570655051339E-2</c:v>
                </c:pt>
                <c:pt idx="377">
                  <c:v>3.5634888466885312E-2</c:v>
                </c:pt>
                <c:pt idx="378">
                  <c:v>3.5694888465369584E-2</c:v>
                </c:pt>
                <c:pt idx="379">
                  <c:v>3.6717719712821416E-2</c:v>
                </c:pt>
                <c:pt idx="380">
                  <c:v>3.5924054389730412E-2</c:v>
                </c:pt>
                <c:pt idx="381">
                  <c:v>4.0995374035242359E-2</c:v>
                </c:pt>
                <c:pt idx="382">
                  <c:v>4.1405198572003428E-2</c:v>
                </c:pt>
                <c:pt idx="383">
                  <c:v>3.6743388459068271E-2</c:v>
                </c:pt>
                <c:pt idx="384">
                  <c:v>4.3409455306814268E-2</c:v>
                </c:pt>
                <c:pt idx="385">
                  <c:v>3.641132877867026E-2</c:v>
                </c:pt>
                <c:pt idx="386">
                  <c:v>3.6531328782914763E-2</c:v>
                </c:pt>
                <c:pt idx="387">
                  <c:v>3.6104626066173137E-2</c:v>
                </c:pt>
                <c:pt idx="388">
                  <c:v>3.8755188786243573E-2</c:v>
                </c:pt>
                <c:pt idx="389">
                  <c:v>3.8875188783212118E-2</c:v>
                </c:pt>
                <c:pt idx="390">
                  <c:v>3.7801207526371082E-2</c:v>
                </c:pt>
                <c:pt idx="391">
                  <c:v>3.7881207524350112E-2</c:v>
                </c:pt>
                <c:pt idx="392">
                  <c:v>3.4190877987462232E-2</c:v>
                </c:pt>
                <c:pt idx="393">
                  <c:v>4.0040847460827061E-2</c:v>
                </c:pt>
                <c:pt idx="394">
                  <c:v>4.3584927063578888E-2</c:v>
                </c:pt>
                <c:pt idx="395">
                  <c:v>3.865712105682758E-2</c:v>
                </c:pt>
                <c:pt idx="396">
                  <c:v>3.871712106258781E-2</c:v>
                </c:pt>
                <c:pt idx="397">
                  <c:v>3.9100531025098376E-2</c:v>
                </c:pt>
                <c:pt idx="398">
                  <c:v>3.5499257162918234E-2</c:v>
                </c:pt>
                <c:pt idx="399">
                  <c:v>3.6736587536748376E-2</c:v>
                </c:pt>
                <c:pt idx="400">
                  <c:v>4.0693348649073924E-2</c:v>
                </c:pt>
                <c:pt idx="401">
                  <c:v>4.1976321256183245E-2</c:v>
                </c:pt>
                <c:pt idx="402">
                  <c:v>4.1986321259568603E-2</c:v>
                </c:pt>
                <c:pt idx="403">
                  <c:v>4.3231911916982016E-2</c:v>
                </c:pt>
                <c:pt idx="404">
                  <c:v>4.3271911915971531E-2</c:v>
                </c:pt>
                <c:pt idx="405">
                  <c:v>4.3357887466615827E-2</c:v>
                </c:pt>
                <c:pt idx="406">
                  <c:v>4.4292030007283233E-2</c:v>
                </c:pt>
                <c:pt idx="407">
                  <c:v>4.2746276201982049E-2</c:v>
                </c:pt>
                <c:pt idx="408">
                  <c:v>4.2499888596127217E-2</c:v>
                </c:pt>
                <c:pt idx="409">
                  <c:v>4.2599888593601004E-2</c:v>
                </c:pt>
                <c:pt idx="410">
                  <c:v>4.4033249072305831E-2</c:v>
                </c:pt>
                <c:pt idx="411">
                  <c:v>4.1111684857999362E-2</c:v>
                </c:pt>
                <c:pt idx="412">
                  <c:v>4.8534408092369329E-2</c:v>
                </c:pt>
                <c:pt idx="413">
                  <c:v>4.3150715895245551E-2</c:v>
                </c:pt>
                <c:pt idx="414">
                  <c:v>4.3150715895245551E-2</c:v>
                </c:pt>
                <c:pt idx="415">
                  <c:v>4.3501785234498123E-2</c:v>
                </c:pt>
                <c:pt idx="416">
                  <c:v>4.3551785236872996E-2</c:v>
                </c:pt>
                <c:pt idx="417">
                  <c:v>4.4243939855555824E-2</c:v>
                </c:pt>
                <c:pt idx="418">
                  <c:v>4.3871172197778953E-2</c:v>
                </c:pt>
                <c:pt idx="419">
                  <c:v>4.570102763464081E-2</c:v>
                </c:pt>
                <c:pt idx="420">
                  <c:v>4.5432762443047489E-2</c:v>
                </c:pt>
                <c:pt idx="421">
                  <c:v>4.6154180522891122E-2</c:v>
                </c:pt>
                <c:pt idx="422">
                  <c:v>4.632418052223454E-2</c:v>
                </c:pt>
                <c:pt idx="423">
                  <c:v>4.6670361932695976E-2</c:v>
                </c:pt>
                <c:pt idx="424">
                  <c:v>4.772246956395839E-2</c:v>
                </c:pt>
                <c:pt idx="425">
                  <c:v>4.6931746604142323E-2</c:v>
                </c:pt>
                <c:pt idx="426">
                  <c:v>4.7303208753052911E-2</c:v>
                </c:pt>
                <c:pt idx="427">
                  <c:v>4.6393295675349645E-2</c:v>
                </c:pt>
                <c:pt idx="428">
                  <c:v>4.6493295505476408E-2</c:v>
                </c:pt>
                <c:pt idx="429">
                  <c:v>4.6493295505476408E-2</c:v>
                </c:pt>
                <c:pt idx="430">
                  <c:v>4.6573185942619E-2</c:v>
                </c:pt>
                <c:pt idx="431">
                  <c:v>4.6943845966234389E-2</c:v>
                </c:pt>
                <c:pt idx="432">
                  <c:v>4.8772074985693775E-2</c:v>
                </c:pt>
                <c:pt idx="433">
                  <c:v>4.7995195413272573E-2</c:v>
                </c:pt>
                <c:pt idx="434">
                  <c:v>4.8878838044126231E-2</c:v>
                </c:pt>
                <c:pt idx="435">
                  <c:v>4.8082669460079303E-2</c:v>
                </c:pt>
                <c:pt idx="436">
                  <c:v>4.8845733644497541E-2</c:v>
                </c:pt>
                <c:pt idx="437">
                  <c:v>4.8162636128169116E-2</c:v>
                </c:pt>
                <c:pt idx="438">
                  <c:v>5.041303986859922E-2</c:v>
                </c:pt>
                <c:pt idx="439">
                  <c:v>5.1535417479890044E-2</c:v>
                </c:pt>
                <c:pt idx="440">
                  <c:v>5.2659562855240483E-2</c:v>
                </c:pt>
                <c:pt idx="441">
                  <c:v>5.2140843017851615E-2</c:v>
                </c:pt>
                <c:pt idx="442">
                  <c:v>5.2878123993215356E-2</c:v>
                </c:pt>
                <c:pt idx="443">
                  <c:v>5.2978123823342119E-2</c:v>
                </c:pt>
                <c:pt idx="444">
                  <c:v>5.3178123949256931E-2</c:v>
                </c:pt>
                <c:pt idx="445">
                  <c:v>5.3404879997892736E-2</c:v>
                </c:pt>
                <c:pt idx="446">
                  <c:v>5.3251327478146031E-2</c:v>
                </c:pt>
                <c:pt idx="447">
                  <c:v>5.3411327474104091E-2</c:v>
                </c:pt>
                <c:pt idx="448">
                  <c:v>5.3263511725087309E-2</c:v>
                </c:pt>
                <c:pt idx="449">
                  <c:v>5.3463511851002121E-2</c:v>
                </c:pt>
                <c:pt idx="450">
                  <c:v>5.3563511681128884E-2</c:v>
                </c:pt>
                <c:pt idx="451">
                  <c:v>5.2866352385604831E-2</c:v>
                </c:pt>
                <c:pt idx="452">
                  <c:v>5.2990460963694523E-2</c:v>
                </c:pt>
                <c:pt idx="453">
                  <c:v>5.310356990779079E-2</c:v>
                </c:pt>
                <c:pt idx="454">
                  <c:v>5.2926452803636143E-2</c:v>
                </c:pt>
                <c:pt idx="455">
                  <c:v>5.3206452803838705E-2</c:v>
                </c:pt>
                <c:pt idx="456">
                  <c:v>5.3461420289882787E-2</c:v>
                </c:pt>
                <c:pt idx="457">
                  <c:v>5.4280375640002591E-2</c:v>
                </c:pt>
                <c:pt idx="458">
                  <c:v>5.1025741249324928E-2</c:v>
                </c:pt>
                <c:pt idx="459">
                  <c:v>5.3025741249732382E-2</c:v>
                </c:pt>
                <c:pt idx="460">
                  <c:v>5.3625741249127022E-2</c:v>
                </c:pt>
                <c:pt idx="461">
                  <c:v>5.3825741251350555E-2</c:v>
                </c:pt>
                <c:pt idx="462">
                  <c:v>5.3825741251350555E-2</c:v>
                </c:pt>
                <c:pt idx="463">
                  <c:v>5.5025741250139835E-2</c:v>
                </c:pt>
                <c:pt idx="464">
                  <c:v>5.4148677498809882E-2</c:v>
                </c:pt>
                <c:pt idx="465">
                  <c:v>5.4148677498809882E-2</c:v>
                </c:pt>
                <c:pt idx="466">
                  <c:v>5.5148677502651587E-2</c:v>
                </c:pt>
                <c:pt idx="467">
                  <c:v>5.3300872939681866E-2</c:v>
                </c:pt>
                <c:pt idx="468">
                  <c:v>5.3493821625127155E-2</c:v>
                </c:pt>
                <c:pt idx="469">
                  <c:v>5.3024576918885499E-2</c:v>
                </c:pt>
                <c:pt idx="470">
                  <c:v>5.3024576918885499E-2</c:v>
                </c:pt>
                <c:pt idx="471">
                  <c:v>5.5024576919292953E-2</c:v>
                </c:pt>
                <c:pt idx="472">
                  <c:v>5.5024576919292953E-2</c:v>
                </c:pt>
                <c:pt idx="473">
                  <c:v>5.4106317754952657E-2</c:v>
                </c:pt>
                <c:pt idx="474">
                  <c:v>5.4159499514316194E-2</c:v>
                </c:pt>
                <c:pt idx="475">
                  <c:v>5.3641696511882088E-2</c:v>
                </c:pt>
                <c:pt idx="476">
                  <c:v>5.3947075324878302E-2</c:v>
                </c:pt>
                <c:pt idx="477">
                  <c:v>5.4161326014714392E-2</c:v>
                </c:pt>
                <c:pt idx="478">
                  <c:v>5.4475054418939566E-2</c:v>
                </c:pt>
                <c:pt idx="479">
                  <c:v>5.3772349345273078E-2</c:v>
                </c:pt>
                <c:pt idx="480">
                  <c:v>3.1589938220283428E-2</c:v>
                </c:pt>
                <c:pt idx="481">
                  <c:v>5.3916603568562399E-2</c:v>
                </c:pt>
                <c:pt idx="482">
                  <c:v>5.3355428810669306E-2</c:v>
                </c:pt>
                <c:pt idx="483">
                  <c:v>5.3637651347431613E-2</c:v>
                </c:pt>
                <c:pt idx="484">
                  <c:v>5.3429756863297283E-2</c:v>
                </c:pt>
                <c:pt idx="485">
                  <c:v>5.3349566278731581E-2</c:v>
                </c:pt>
                <c:pt idx="486">
                  <c:v>5.3381775028785584E-2</c:v>
                </c:pt>
                <c:pt idx="487">
                  <c:v>5.3364807419842612E-2</c:v>
                </c:pt>
                <c:pt idx="488">
                  <c:v>5.3169664555707222E-2</c:v>
                </c:pt>
                <c:pt idx="489">
                  <c:v>5.3191876384148372E-2</c:v>
                </c:pt>
                <c:pt idx="490">
                  <c:v>5.4070313040474771E-2</c:v>
                </c:pt>
                <c:pt idx="491">
                  <c:v>5.3896796068076014E-2</c:v>
                </c:pt>
                <c:pt idx="492">
                  <c:v>5.3649003021267481E-2</c:v>
                </c:pt>
                <c:pt idx="493">
                  <c:v>5.2901970945206322E-2</c:v>
                </c:pt>
                <c:pt idx="494">
                  <c:v>5.3201970944903643E-2</c:v>
                </c:pt>
                <c:pt idx="495">
                  <c:v>5.3201970944903643E-2</c:v>
                </c:pt>
                <c:pt idx="496">
                  <c:v>5.4201970941469391E-2</c:v>
                </c:pt>
                <c:pt idx="497">
                  <c:v>5.4358592095996354E-2</c:v>
                </c:pt>
                <c:pt idx="498">
                  <c:v>5.3880662886173505E-2</c:v>
                </c:pt>
                <c:pt idx="499">
                  <c:v>5.3133634407013602E-2</c:v>
                </c:pt>
                <c:pt idx="500">
                  <c:v>5.3433634363055177E-2</c:v>
                </c:pt>
                <c:pt idx="501">
                  <c:v>5.3433634363055177E-2</c:v>
                </c:pt>
                <c:pt idx="502">
                  <c:v>5.5033634439051099E-2</c:v>
                </c:pt>
                <c:pt idx="503">
                  <c:v>5.3485841742718115E-2</c:v>
                </c:pt>
                <c:pt idx="504">
                  <c:v>5.342557194831201E-2</c:v>
                </c:pt>
                <c:pt idx="505">
                  <c:v>5.3525571778438773E-2</c:v>
                </c:pt>
                <c:pt idx="506">
                  <c:v>5.3525571778438773E-2</c:v>
                </c:pt>
                <c:pt idx="507">
                  <c:v>5.6125572018347468E-2</c:v>
                </c:pt>
                <c:pt idx="508">
                  <c:v>5.4277778984604334E-2</c:v>
                </c:pt>
                <c:pt idx="509">
                  <c:v>5.2557243858973937E-2</c:v>
                </c:pt>
                <c:pt idx="510">
                  <c:v>5.3357243896971898E-2</c:v>
                </c:pt>
                <c:pt idx="511">
                  <c:v>5.4257243765096622E-2</c:v>
                </c:pt>
                <c:pt idx="512">
                  <c:v>5.3267620046112685E-2</c:v>
                </c:pt>
                <c:pt idx="513">
                  <c:v>5.3367619876239447E-2</c:v>
                </c:pt>
                <c:pt idx="514">
                  <c:v>5.3367619876239447E-2</c:v>
                </c:pt>
                <c:pt idx="515">
                  <c:v>5.4046319435834864E-2</c:v>
                </c:pt>
                <c:pt idx="516">
                  <c:v>5.3881642728173237E-2</c:v>
                </c:pt>
                <c:pt idx="517">
                  <c:v>5.2274469189328487E-2</c:v>
                </c:pt>
                <c:pt idx="518">
                  <c:v>5.3174469523114498E-2</c:v>
                </c:pt>
                <c:pt idx="519">
                  <c:v>5.3989978003054807E-2</c:v>
                </c:pt>
                <c:pt idx="520">
                  <c:v>5.3082049917624718E-2</c:v>
                </c:pt>
                <c:pt idx="521">
                  <c:v>5.0383230516420449E-2</c:v>
                </c:pt>
                <c:pt idx="522">
                  <c:v>5.1383230680333222E-2</c:v>
                </c:pt>
                <c:pt idx="523">
                  <c:v>5.4075312225452331E-2</c:v>
                </c:pt>
                <c:pt idx="524">
                  <c:v>5.2820554600391027E-2</c:v>
                </c:pt>
                <c:pt idx="525">
                  <c:v>5.3020554726305839E-2</c:v>
                </c:pt>
                <c:pt idx="526">
                  <c:v>5.3444600559075101E-2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6C-4827-B74F-0DCBF28C1421}"/>
            </c:ext>
          </c:extLst>
        </c:ser>
        <c:ser>
          <c:idx val="3"/>
          <c:order val="1"/>
          <c:tx>
            <c:strRef>
              <c:f>'Active 2 question'!$W$1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question'!$V$2:$V$25</c:f>
              <c:numCache>
                <c:formatCode>General</c:formatCode>
                <c:ptCount val="24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  <c:pt idx="19">
                  <c:v>55000</c:v>
                </c:pt>
                <c:pt idx="20">
                  <c:v>60000</c:v>
                </c:pt>
                <c:pt idx="21">
                  <c:v>65000</c:v>
                </c:pt>
                <c:pt idx="22">
                  <c:v>70000</c:v>
                </c:pt>
                <c:pt idx="23">
                  <c:v>75000</c:v>
                </c:pt>
              </c:numCache>
            </c:numRef>
          </c:xVal>
          <c:yVal>
            <c:numRef>
              <c:f>'Active 2 question'!$W$2:$W$25</c:f>
              <c:numCache>
                <c:formatCode>General</c:formatCode>
                <c:ptCount val="24"/>
                <c:pt idx="0">
                  <c:v>7.0202764356306721E-2</c:v>
                </c:pt>
                <c:pt idx="1">
                  <c:v>5.7724915304222538E-2</c:v>
                </c:pt>
                <c:pt idx="2">
                  <c:v>4.6324137227007123E-2</c:v>
                </c:pt>
                <c:pt idx="3">
                  <c:v>3.6000430124660483E-2</c:v>
                </c:pt>
                <c:pt idx="4">
                  <c:v>2.6753793997182612E-2</c:v>
                </c:pt>
                <c:pt idx="5">
                  <c:v>1.858422884457352E-2</c:v>
                </c:pt>
                <c:pt idx="6">
                  <c:v>1.1491734666833193E-2</c:v>
                </c:pt>
                <c:pt idx="7">
                  <c:v>5.4763114639616419E-3</c:v>
                </c:pt>
                <c:pt idx="8">
                  <c:v>5.3795923595886276E-4</c:v>
                </c:pt>
                <c:pt idx="9">
                  <c:v>-3.3233220171751442E-3</c:v>
                </c:pt>
                <c:pt idx="10">
                  <c:v>-6.1075322954403785E-3</c:v>
                </c:pt>
                <c:pt idx="11">
                  <c:v>-7.81467159883684E-3</c:v>
                </c:pt>
                <c:pt idx="12">
                  <c:v>-8.4447399273645321E-3</c:v>
                </c:pt>
                <c:pt idx="13">
                  <c:v>-7.9977372810234506E-3</c:v>
                </c:pt>
                <c:pt idx="14">
                  <c:v>-6.4736636598135937E-3</c:v>
                </c:pt>
                <c:pt idx="15">
                  <c:v>-3.8725190637349666E-3</c:v>
                </c:pt>
                <c:pt idx="16">
                  <c:v>-1.9430349278756753E-4</c:v>
                </c:pt>
                <c:pt idx="17">
                  <c:v>4.5609830530286E-3</c:v>
                </c:pt>
                <c:pt idx="18">
                  <c:v>1.039334057371355E-2</c:v>
                </c:pt>
                <c:pt idx="19">
                  <c:v>1.7302769069267268E-2</c:v>
                </c:pt>
                <c:pt idx="20">
                  <c:v>2.5289268539689762E-2</c:v>
                </c:pt>
                <c:pt idx="21">
                  <c:v>3.4352838984981024E-2</c:v>
                </c:pt>
                <c:pt idx="22">
                  <c:v>4.4493480405141055E-2</c:v>
                </c:pt>
                <c:pt idx="23">
                  <c:v>5.5711192800169868E-2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6C-4827-B74F-0DCBF28C1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80416"/>
        <c:axId val="1"/>
      </c:scatterChart>
      <c:valAx>
        <c:axId val="668580416"/>
        <c:scaling>
          <c:orientation val="minMax"/>
          <c:max val="8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8041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4b.  YY Eri - [33617.51983, 0.321496212]</a:t>
            </a:r>
          </a:p>
        </c:rich>
      </c:tx>
      <c:layout>
        <c:manualLayout>
          <c:xMode val="edge"/>
          <c:yMode val="edge"/>
          <c:x val="0.30566080986601563"/>
          <c:y val="1.0638186801235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957882661655435E-2"/>
          <c:y val="0.10497237569060773"/>
          <c:w val="0.89374217291861824"/>
          <c:h val="0.7983425414364641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question'!$H$21:$H$547</c:f>
              <c:numCache>
                <c:formatCode>General</c:formatCode>
                <c:ptCount val="527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80-40AA-9E97-38429B81CF66}"/>
            </c:ext>
          </c:extLst>
        </c:ser>
        <c:ser>
          <c:idx val="5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question'!$I$21:$I$547</c:f>
              <c:numCache>
                <c:formatCode>General</c:formatCode>
                <c:ptCount val="527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80-40AA-9E97-38429B81CF66}"/>
            </c:ext>
          </c:extLst>
        </c:ser>
        <c:ser>
          <c:idx val="6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question'!$J$21:$J$547</c:f>
              <c:numCache>
                <c:formatCode>General</c:formatCode>
                <c:ptCount val="527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80-40AA-9E97-38429B81CF66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question'!$K$21:$K$547</c:f>
              <c:numCache>
                <c:formatCode>General</c:formatCode>
                <c:ptCount val="527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80-40AA-9E97-38429B81CF66}"/>
            </c:ext>
          </c:extLst>
        </c:ser>
        <c:ser>
          <c:idx val="6"/>
          <c:order val="4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question'!$N$21:$N$547</c:f>
              <c:numCache>
                <c:formatCode>General</c:formatCode>
                <c:ptCount val="52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80-40AA-9E97-38429B81CF66}"/>
            </c:ext>
          </c:extLst>
        </c:ser>
        <c:ser>
          <c:idx val="3"/>
          <c:order val="5"/>
          <c:tx>
            <c:strRef>
              <c:f>'Active 2 question'!$AX$1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question'!$AX$2:$AX$76</c:f>
              <c:numCache>
                <c:formatCode>General</c:formatCode>
                <c:ptCount val="75"/>
                <c:pt idx="0">
                  <c:v>4.9310754027169321E-2</c:v>
                </c:pt>
                <c:pt idx="1">
                  <c:v>4.3734924746266557E-2</c:v>
                </c:pt>
                <c:pt idx="2">
                  <c:v>3.8295170034885397E-2</c:v>
                </c:pt>
                <c:pt idx="3">
                  <c:v>3.3006338319713162E-2</c:v>
                </c:pt>
                <c:pt idx="4">
                  <c:v>2.7886921304109351E-2</c:v>
                </c:pt>
                <c:pt idx="5">
                  <c:v>2.2961010125949421E-2</c:v>
                </c:pt>
                <c:pt idx="6">
                  <c:v>1.8257642181542792E-2</c:v>
                </c:pt>
                <c:pt idx="7">
                  <c:v>1.3810173609308347E-2</c:v>
                </c:pt>
                <c:pt idx="8">
                  <c:v>9.658988933271306E-3</c:v>
                </c:pt>
                <c:pt idx="9">
                  <c:v>5.858703748363038E-3</c:v>
                </c:pt>
                <c:pt idx="10">
                  <c:v>2.4893831658091264E-3</c:v>
                </c:pt>
                <c:pt idx="11">
                  <c:v>-3.2557204533501666E-4</c:v>
                </c:pt>
                <c:pt idx="12">
                  <c:v>-2.3860314085435005E-3</c:v>
                </c:pt>
                <c:pt idx="13">
                  <c:v>-3.3567443603291346E-3</c:v>
                </c:pt>
                <c:pt idx="14">
                  <c:v>-2.7551108221918618E-3</c:v>
                </c:pt>
                <c:pt idx="15">
                  <c:v>-5.266390333398017E-4</c:v>
                </c:pt>
                <c:pt idx="16">
                  <c:v>1.9833862182820315E-3</c:v>
                </c:pt>
                <c:pt idx="17">
                  <c:v>3.4928744229918269E-3</c:v>
                </c:pt>
                <c:pt idx="18">
                  <c:v>3.9807658724435408E-3</c:v>
                </c:pt>
                <c:pt idx="19">
                  <c:v>3.7838906002845849E-3</c:v>
                </c:pt>
                <c:pt idx="20">
                  <c:v>3.1581594067705268E-3</c:v>
                </c:pt>
                <c:pt idx="21">
                  <c:v>2.2700766082360494E-3</c:v>
                </c:pt>
                <c:pt idx="22">
                  <c:v>1.2296079069293335E-3</c:v>
                </c:pt>
                <c:pt idx="23">
                  <c:v>1.1201375996416907E-4</c:v>
                </c:pt>
                <c:pt idx="24">
                  <c:v>-1.0291292397963695E-3</c:v>
                </c:pt>
                <c:pt idx="25">
                  <c:v>-2.1529312210429464E-3</c:v>
                </c:pt>
                <c:pt idx="26">
                  <c:v>-3.2251568253810993E-3</c:v>
                </c:pt>
                <c:pt idx="27">
                  <c:v>-4.2160515036064961E-3</c:v>
                </c:pt>
                <c:pt idx="28">
                  <c:v>-5.1010834409619139E-3</c:v>
                </c:pt>
                <c:pt idx="29">
                  <c:v>-5.8615411174940072E-3</c:v>
                </c:pt>
                <c:pt idx="30">
                  <c:v>-6.4825199457578088E-3</c:v>
                </c:pt>
                <c:pt idx="31">
                  <c:v>-6.9486402214225633E-3</c:v>
                </c:pt>
                <c:pt idx="32">
                  <c:v>-7.2401410657901236E-3</c:v>
                </c:pt>
                <c:pt idx="33">
                  <c:v>-7.3316393579332985E-3</c:v>
                </c:pt>
                <c:pt idx="34">
                  <c:v>-7.1930944650882653E-3</c:v>
                </c:pt>
                <c:pt idx="35">
                  <c:v>-6.7898977773812787E-3</c:v>
                </c:pt>
                <c:pt idx="36">
                  <c:v>-6.0790933601918475E-3</c:v>
                </c:pt>
                <c:pt idx="37">
                  <c:v>-5.0011995169212658E-3</c:v>
                </c:pt>
                <c:pt idx="38">
                  <c:v>-3.4678761203376044E-3</c:v>
                </c:pt>
                <c:pt idx="39">
                  <c:v>-1.3413546948601498E-3</c:v>
                </c:pt>
                <c:pt idx="40">
                  <c:v>1.6043460301145909E-3</c:v>
                </c:pt>
                <c:pt idx="41">
                  <c:v>5.7457902377203319E-3</c:v>
                </c:pt>
                <c:pt idx="42">
                  <c:v>1.1557170367764533E-2</c:v>
                </c:pt>
                <c:pt idx="43">
                  <c:v>1.8802246157125634E-2</c:v>
                </c:pt>
                <c:pt idx="44">
                  <c:v>2.5921740868196118E-2</c:v>
                </c:pt>
                <c:pt idx="45">
                  <c:v>3.1945992703725314E-2</c:v>
                </c:pt>
                <c:pt idx="46">
                  <c:v>3.7026639599068809E-2</c:v>
                </c:pt>
                <c:pt idx="47">
                  <c:v>4.1493101191003232E-2</c:v>
                </c:pt>
                <c:pt idx="48">
                  <c:v>4.557696860936046E-2</c:v>
                </c:pt>
                <c:pt idx="49">
                  <c:v>4.9428696073969068E-2</c:v>
                </c:pt>
                <c:pt idx="50">
                  <c:v>5.3148457167650182E-2</c:v>
                </c:pt>
                <c:pt idx="51">
                  <c:v>5.680539438225983E-2</c:v>
                </c:pt>
                <c:pt idx="52">
                  <c:v>6.0449356603671477E-2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80-40AA-9E97-38429B81C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72872"/>
        <c:axId val="1"/>
      </c:scatterChart>
      <c:valAx>
        <c:axId val="66857287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7287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4c.  YY Eri - Residuals from Quadratic Fit</a:t>
            </a:r>
          </a:p>
        </c:rich>
      </c:tx>
      <c:layout>
        <c:manualLayout>
          <c:xMode val="edge"/>
          <c:yMode val="edge"/>
          <c:x val="0.29685570353641771"/>
          <c:y val="1.06609808102345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66748558800809E-2"/>
          <c:y val="8.5287935276118651E-2"/>
          <c:w val="0.90188790031434296"/>
          <c:h val="0.84008616246976875"/>
        </c:manualLayout>
      </c:layout>
      <c:scatterChart>
        <c:scatterStyle val="lineMarker"/>
        <c:varyColors val="0"/>
        <c:ser>
          <c:idx val="5"/>
          <c:order val="0"/>
          <c:tx>
            <c:strRef>
              <c:f>'Active 2 question'!$AC$20</c:f>
              <c:strCache>
                <c:ptCount val="1"/>
                <c:pt idx="0">
                  <c:v>Q resid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question'!$AC$21:$AC$547</c:f>
              <c:numCache>
                <c:formatCode>General</c:formatCode>
                <c:ptCount val="527"/>
                <c:pt idx="0">
                  <c:v>-9.1711374563615278E-3</c:v>
                </c:pt>
                <c:pt idx="1">
                  <c:v>7.2301889996877096E-3</c:v>
                </c:pt>
                <c:pt idx="2">
                  <c:v>-4.3090192065765795E-3</c:v>
                </c:pt>
                <c:pt idx="3">
                  <c:v>-2.4301668134611432E-3</c:v>
                </c:pt>
                <c:pt idx="4">
                  <c:v>-4.542170852589518E-3</c:v>
                </c:pt>
                <c:pt idx="5">
                  <c:v>-7.9940314467317128E-3</c:v>
                </c:pt>
                <c:pt idx="6">
                  <c:v>-8.9112868036964367E-3</c:v>
                </c:pt>
                <c:pt idx="7">
                  <c:v>-8.3112868043017964E-3</c:v>
                </c:pt>
                <c:pt idx="8">
                  <c:v>-5.3097598551220919E-3</c:v>
                </c:pt>
                <c:pt idx="9">
                  <c:v>-6.6048440750951648E-3</c:v>
                </c:pt>
                <c:pt idx="10">
                  <c:v>-6.415162515834835E-4</c:v>
                </c:pt>
                <c:pt idx="11">
                  <c:v>-4.0505989836868189E-4</c:v>
                </c:pt>
                <c:pt idx="12">
                  <c:v>4.5397871400961343E-5</c:v>
                </c:pt>
                <c:pt idx="13">
                  <c:v>-3.2943272868443002E-4</c:v>
                </c:pt>
                <c:pt idx="14">
                  <c:v>-3.0432393139296526E-4</c:v>
                </c:pt>
                <c:pt idx="15">
                  <c:v>-6.6795923631276534E-4</c:v>
                </c:pt>
                <c:pt idx="16">
                  <c:v>-6.3995222832831139E-4</c:v>
                </c:pt>
                <c:pt idx="17">
                  <c:v>-7.1760798350743184E-4</c:v>
                </c:pt>
                <c:pt idx="18">
                  <c:v>-7.3727314715786682E-4</c:v>
                </c:pt>
                <c:pt idx="19">
                  <c:v>-1.8127517063612757E-4</c:v>
                </c:pt>
                <c:pt idx="20">
                  <c:v>-8.6727663594225344E-4</c:v>
                </c:pt>
                <c:pt idx="21">
                  <c:v>-4.1494358913801927E-4</c:v>
                </c:pt>
                <c:pt idx="22">
                  <c:v>-7.0094551691880455E-4</c:v>
                </c:pt>
                <c:pt idx="23">
                  <c:v>-6.869478254718631E-4</c:v>
                </c:pt>
                <c:pt idx="24">
                  <c:v>9.9419822083784135E-5</c:v>
                </c:pt>
                <c:pt idx="25">
                  <c:v>2.6411766149799616E-4</c:v>
                </c:pt>
                <c:pt idx="26">
                  <c:v>9.9705939366148731E-4</c:v>
                </c:pt>
                <c:pt idx="27">
                  <c:v>5.9867298646805855E-3</c:v>
                </c:pt>
                <c:pt idx="28">
                  <c:v>5.9574202595949009E-3</c:v>
                </c:pt>
                <c:pt idx="29">
                  <c:v>5.6795583102265505E-3</c:v>
                </c:pt>
                <c:pt idx="30">
                  <c:v>5.6823863565577271E-3</c:v>
                </c:pt>
                <c:pt idx="31">
                  <c:v>5.7152140252994263E-3</c:v>
                </c:pt>
                <c:pt idx="32">
                  <c:v>9.9707203808885106E-3</c:v>
                </c:pt>
                <c:pt idx="33">
                  <c:v>9.5181819803298699E-3</c:v>
                </c:pt>
                <c:pt idx="34">
                  <c:v>9.7653455697973412E-3</c:v>
                </c:pt>
                <c:pt idx="35">
                  <c:v>9.7807528732982655E-3</c:v>
                </c:pt>
                <c:pt idx="36">
                  <c:v>1.0416075545768776E-2</c:v>
                </c:pt>
                <c:pt idx="37">
                  <c:v>9.3680378124033105E-3</c:v>
                </c:pt>
                <c:pt idx="38">
                  <c:v>9.379811194221252E-3</c:v>
                </c:pt>
                <c:pt idx="39">
                  <c:v>9.3915841955696036E-3</c:v>
                </c:pt>
                <c:pt idx="40">
                  <c:v>9.9122490606130698E-3</c:v>
                </c:pt>
                <c:pt idx="41">
                  <c:v>9.634805961766274E-3</c:v>
                </c:pt>
                <c:pt idx="42">
                  <c:v>9.4335539774001841E-3</c:v>
                </c:pt>
                <c:pt idx="43">
                  <c:v>7.5930182870009803E-3</c:v>
                </c:pt>
                <c:pt idx="44">
                  <c:v>9.5016910048587658E-3</c:v>
                </c:pt>
                <c:pt idx="45">
                  <c:v>1.3028184953565712E-2</c:v>
                </c:pt>
                <c:pt idx="46">
                  <c:v>5.4981881921867433E-3</c:v>
                </c:pt>
                <c:pt idx="47">
                  <c:v>4.3347402616984269E-3</c:v>
                </c:pt>
                <c:pt idx="48">
                  <c:v>-7.0621033404516149E-3</c:v>
                </c:pt>
                <c:pt idx="49">
                  <c:v>1.3512833447429859E-3</c:v>
                </c:pt>
                <c:pt idx="50">
                  <c:v>-2.5739390795633272E-3</c:v>
                </c:pt>
                <c:pt idx="51">
                  <c:v>4.9505097631417482E-3</c:v>
                </c:pt>
                <c:pt idx="52">
                  <c:v>-3.3323058623058784E-3</c:v>
                </c:pt>
                <c:pt idx="53">
                  <c:v>1.1879194530645416E-3</c:v>
                </c:pt>
                <c:pt idx="54">
                  <c:v>-9.1813441256828957E-3</c:v>
                </c:pt>
                <c:pt idx="55">
                  <c:v>2.2293919033118531E-3</c:v>
                </c:pt>
                <c:pt idx="56">
                  <c:v>7.8843790456129687E-5</c:v>
                </c:pt>
                <c:pt idx="57">
                  <c:v>1.0079863744177527E-3</c:v>
                </c:pt>
                <c:pt idx="58">
                  <c:v>1.9079863735097131E-3</c:v>
                </c:pt>
                <c:pt idx="59">
                  <c:v>1.0502145757548577E-3</c:v>
                </c:pt>
                <c:pt idx="60">
                  <c:v>4.9549296502067429E-3</c:v>
                </c:pt>
                <c:pt idx="61">
                  <c:v>-8.0052340981154706E-3</c:v>
                </c:pt>
                <c:pt idx="62">
                  <c:v>1.9287377442012248E-3</c:v>
                </c:pt>
                <c:pt idx="63">
                  <c:v>-5.4777441164908826E-3</c:v>
                </c:pt>
                <c:pt idx="64">
                  <c:v>4.0352699232829733E-2</c:v>
                </c:pt>
                <c:pt idx="65">
                  <c:v>4.8366503760425457E-3</c:v>
                </c:pt>
                <c:pt idx="66">
                  <c:v>-1.3236791583196059E-2</c:v>
                </c:pt>
                <c:pt idx="67">
                  <c:v>-1.0103110013408089E-2</c:v>
                </c:pt>
                <c:pt idx="68">
                  <c:v>3.0437731562342925E-3</c:v>
                </c:pt>
                <c:pt idx="69">
                  <c:v>3.7137731574985629E-3</c:v>
                </c:pt>
                <c:pt idx="70">
                  <c:v>4.2621425640537343E-3</c:v>
                </c:pt>
                <c:pt idx="71">
                  <c:v>-1.0149147230007656E-2</c:v>
                </c:pt>
                <c:pt idx="72">
                  <c:v>-4.4067276346914548E-3</c:v>
                </c:pt>
                <c:pt idx="73">
                  <c:v>-1.5435976853874125E-2</c:v>
                </c:pt>
                <c:pt idx="74">
                  <c:v>-1.0940035700676996E-2</c:v>
                </c:pt>
                <c:pt idx="75">
                  <c:v>-3.7777818941823887E-3</c:v>
                </c:pt>
                <c:pt idx="76">
                  <c:v>-3.167597939331461E-3</c:v>
                </c:pt>
                <c:pt idx="77">
                  <c:v>-4.3751689846010036E-3</c:v>
                </c:pt>
                <c:pt idx="78">
                  <c:v>-4.3649870397726893E-3</c:v>
                </c:pt>
                <c:pt idx="79">
                  <c:v>-2.0546469527963941E-3</c:v>
                </c:pt>
                <c:pt idx="80">
                  <c:v>-4.0847702414828768E-3</c:v>
                </c:pt>
                <c:pt idx="81">
                  <c:v>-3.5406848289506916E-3</c:v>
                </c:pt>
                <c:pt idx="82">
                  <c:v>-2.9414791953730757E-3</c:v>
                </c:pt>
                <c:pt idx="83">
                  <c:v>-2.5318203881241758E-3</c:v>
                </c:pt>
                <c:pt idx="84">
                  <c:v>-6.3182039246646726E-4</c:v>
                </c:pt>
                <c:pt idx="85">
                  <c:v>-1.1705808823702445E-2</c:v>
                </c:pt>
                <c:pt idx="86">
                  <c:v>-3.0003709346042018E-3</c:v>
                </c:pt>
                <c:pt idx="87">
                  <c:v>-4.5948285259251147E-3</c:v>
                </c:pt>
                <c:pt idx="88">
                  <c:v>-3.484784610726991E-3</c:v>
                </c:pt>
                <c:pt idx="89">
                  <c:v>-3.7246588960428248E-2</c:v>
                </c:pt>
                <c:pt idx="90">
                  <c:v>-1.1347376235299304E-2</c:v>
                </c:pt>
                <c:pt idx="91">
                  <c:v>-1.2069469444014866E-2</c:v>
                </c:pt>
                <c:pt idx="92">
                  <c:v>-8.5092536248704623E-3</c:v>
                </c:pt>
                <c:pt idx="93">
                  <c:v>-6.1707295058616128E-3</c:v>
                </c:pt>
                <c:pt idx="94">
                  <c:v>-1.1972213750128115E-2</c:v>
                </c:pt>
                <c:pt idx="95">
                  <c:v>-1.0484188191217252E-2</c:v>
                </c:pt>
                <c:pt idx="96">
                  <c:v>-3.5485571834867648E-3</c:v>
                </c:pt>
                <c:pt idx="97">
                  <c:v>-1.3831210043987033E-2</c:v>
                </c:pt>
                <c:pt idx="98">
                  <c:v>-5.5394264085755728E-3</c:v>
                </c:pt>
                <c:pt idx="99">
                  <c:v>1.229730238616264E-3</c:v>
                </c:pt>
                <c:pt idx="100">
                  <c:v>-6.2673135835565399E-3</c:v>
                </c:pt>
                <c:pt idx="101">
                  <c:v>-6.0673135813330073E-3</c:v>
                </c:pt>
                <c:pt idx="102">
                  <c:v>-5.6673135841618996E-3</c:v>
                </c:pt>
                <c:pt idx="103">
                  <c:v>-5.615789838383331E-3</c:v>
                </c:pt>
                <c:pt idx="104">
                  <c:v>-5.3157898386860108E-3</c:v>
                </c:pt>
                <c:pt idx="105">
                  <c:v>-5.3157898386860108E-3</c:v>
                </c:pt>
                <c:pt idx="106">
                  <c:v>-6.1149930020336779E-3</c:v>
                </c:pt>
                <c:pt idx="107">
                  <c:v>-5.8149930023363577E-3</c:v>
                </c:pt>
                <c:pt idx="108">
                  <c:v>-5.6149930073887827E-3</c:v>
                </c:pt>
                <c:pt idx="109">
                  <c:v>-5.1325617277727525E-3</c:v>
                </c:pt>
                <c:pt idx="110">
                  <c:v>-5.0325617230230074E-3</c:v>
                </c:pt>
                <c:pt idx="111">
                  <c:v>-5.0325617230230074E-3</c:v>
                </c:pt>
                <c:pt idx="112">
                  <c:v>-4.9137160324340505E-3</c:v>
                </c:pt>
                <c:pt idx="113">
                  <c:v>2.3862217513762884E-3</c:v>
                </c:pt>
                <c:pt idx="114">
                  <c:v>6.3527698366830088E-3</c:v>
                </c:pt>
                <c:pt idx="115">
                  <c:v>-2.2982747668303036E-3</c:v>
                </c:pt>
                <c:pt idx="116">
                  <c:v>-5.8892851359390111E-3</c:v>
                </c:pt>
                <c:pt idx="117">
                  <c:v>7.845010694410709E-5</c:v>
                </c:pt>
                <c:pt idx="118">
                  <c:v>-1.3064562068640796E-2</c:v>
                </c:pt>
                <c:pt idx="119">
                  <c:v>-3.5459581675824095E-2</c:v>
                </c:pt>
                <c:pt idx="120">
                  <c:v>-1.6073063080612501E-2</c:v>
                </c:pt>
                <c:pt idx="121">
                  <c:v>-7.2103268262042122E-3</c:v>
                </c:pt>
                <c:pt idx="122">
                  <c:v>-4.6588744378306263E-3</c:v>
                </c:pt>
                <c:pt idx="123">
                  <c:v>-6.8240202234782221E-3</c:v>
                </c:pt>
                <c:pt idx="124">
                  <c:v>6.1022743135059204E-3</c:v>
                </c:pt>
                <c:pt idx="125">
                  <c:v>-6.1440389288711997E-3</c:v>
                </c:pt>
                <c:pt idx="126">
                  <c:v>-7.935334357400195E-3</c:v>
                </c:pt>
                <c:pt idx="127">
                  <c:v>-1.7050463077125315E-2</c:v>
                </c:pt>
                <c:pt idx="128">
                  <c:v>-8.4642232416704682E-3</c:v>
                </c:pt>
                <c:pt idx="129">
                  <c:v>-4.4702097029003032E-3</c:v>
                </c:pt>
                <c:pt idx="130">
                  <c:v>-6.541113970025679E-3</c:v>
                </c:pt>
                <c:pt idx="131">
                  <c:v>-6.3411139678021464E-3</c:v>
                </c:pt>
                <c:pt idx="132">
                  <c:v>-4.6956030992646031E-3</c:v>
                </c:pt>
                <c:pt idx="133">
                  <c:v>-1.1925737446745452E-2</c:v>
                </c:pt>
                <c:pt idx="134">
                  <c:v>1.9282725600488146E-3</c:v>
                </c:pt>
                <c:pt idx="135">
                  <c:v>-5.4339520167829142E-3</c:v>
                </c:pt>
                <c:pt idx="136">
                  <c:v>-3.5264641629195945E-3</c:v>
                </c:pt>
                <c:pt idx="137">
                  <c:v>-8.3180249929754591E-3</c:v>
                </c:pt>
                <c:pt idx="138">
                  <c:v>-4.9937548840347581E-3</c:v>
                </c:pt>
                <c:pt idx="139">
                  <c:v>-2.0102082420238976E-2</c:v>
                </c:pt>
                <c:pt idx="140">
                  <c:v>-1.1287031935304469E-2</c:v>
                </c:pt>
                <c:pt idx="141">
                  <c:v>-9.2516118591934177E-3</c:v>
                </c:pt>
                <c:pt idx="142">
                  <c:v>-1.0541345887530043E-2</c:v>
                </c:pt>
                <c:pt idx="143">
                  <c:v>-8.9413458842936971E-3</c:v>
                </c:pt>
                <c:pt idx="144">
                  <c:v>-7.2413458835835637E-3</c:v>
                </c:pt>
                <c:pt idx="145">
                  <c:v>-6.7900679912069398E-3</c:v>
                </c:pt>
                <c:pt idx="146">
                  <c:v>-5.9134672875589406E-3</c:v>
                </c:pt>
                <c:pt idx="147">
                  <c:v>-8.2299294966557274E-3</c:v>
                </c:pt>
                <c:pt idx="148">
                  <c:v>-7.5299294925113419E-3</c:v>
                </c:pt>
                <c:pt idx="149">
                  <c:v>4.8365231038517836E-3</c:v>
                </c:pt>
                <c:pt idx="150">
                  <c:v>-1.8802862645262548E-2</c:v>
                </c:pt>
                <c:pt idx="151">
                  <c:v>-8.4505071661884132E-3</c:v>
                </c:pt>
                <c:pt idx="152">
                  <c:v>-8.4505071661884132E-3</c:v>
                </c:pt>
                <c:pt idx="153">
                  <c:v>-9.824193718533554E-3</c:v>
                </c:pt>
                <c:pt idx="154">
                  <c:v>-8.8812456499110515E-3</c:v>
                </c:pt>
                <c:pt idx="155">
                  <c:v>-8.7400234637769955E-3</c:v>
                </c:pt>
                <c:pt idx="156">
                  <c:v>-8.7318877741936196E-3</c:v>
                </c:pt>
                <c:pt idx="157">
                  <c:v>-8.3723966352553802E-3</c:v>
                </c:pt>
                <c:pt idx="158">
                  <c:v>-8.7642617902344289E-3</c:v>
                </c:pt>
                <c:pt idx="159">
                  <c:v>-8.7561273357879138E-3</c:v>
                </c:pt>
                <c:pt idx="160">
                  <c:v>-8.6993489151434844E-3</c:v>
                </c:pt>
                <c:pt idx="161">
                  <c:v>-1.168810204236384E-2</c:v>
                </c:pt>
                <c:pt idx="162">
                  <c:v>-1.168810204236384E-2</c:v>
                </c:pt>
                <c:pt idx="163">
                  <c:v>-7.7310087582630055E-3</c:v>
                </c:pt>
                <c:pt idx="164">
                  <c:v>-7.631008760789218E-3</c:v>
                </c:pt>
                <c:pt idx="165">
                  <c:v>-8.8309652378437825E-3</c:v>
                </c:pt>
                <c:pt idx="166">
                  <c:v>-8.6309652356202499E-3</c:v>
                </c:pt>
                <c:pt idx="167">
                  <c:v>6.539341279498026E-3</c:v>
                </c:pt>
                <c:pt idx="168">
                  <c:v>-8.5552517339212639E-3</c:v>
                </c:pt>
                <c:pt idx="169">
                  <c:v>-8.5552517339212639E-3</c:v>
                </c:pt>
                <c:pt idx="170">
                  <c:v>-8.6957973231549246E-3</c:v>
                </c:pt>
                <c:pt idx="171">
                  <c:v>-3.9836694886006344E-3</c:v>
                </c:pt>
                <c:pt idx="172">
                  <c:v>-1.7896965522358067E-2</c:v>
                </c:pt>
                <c:pt idx="173">
                  <c:v>-2.0794010687506873E-3</c:v>
                </c:pt>
                <c:pt idx="174">
                  <c:v>-9.0544087094571596E-3</c:v>
                </c:pt>
                <c:pt idx="175">
                  <c:v>-8.780080067587237E-3</c:v>
                </c:pt>
                <c:pt idx="176">
                  <c:v>-8.0800800634428516E-3</c:v>
                </c:pt>
                <c:pt idx="177">
                  <c:v>-6.8800800646535709E-3</c:v>
                </c:pt>
                <c:pt idx="178">
                  <c:v>-7.3003761656169133E-3</c:v>
                </c:pt>
                <c:pt idx="179">
                  <c:v>-1.0465070207718558E-2</c:v>
                </c:pt>
                <c:pt idx="180">
                  <c:v>-8.8650702044822116E-3</c:v>
                </c:pt>
                <c:pt idx="181">
                  <c:v>-8.0650702028640386E-3</c:v>
                </c:pt>
                <c:pt idx="182">
                  <c:v>-7.3680898647901782E-3</c:v>
                </c:pt>
                <c:pt idx="183">
                  <c:v>-9.360243958065298E-3</c:v>
                </c:pt>
                <c:pt idx="184">
                  <c:v>-8.6602439611968701E-3</c:v>
                </c:pt>
                <c:pt idx="185">
                  <c:v>-6.9602439604867367E-3</c:v>
                </c:pt>
                <c:pt idx="186">
                  <c:v>-8.7582824264412426E-3</c:v>
                </c:pt>
                <c:pt idx="187">
                  <c:v>-8.3730033164634773E-3</c:v>
                </c:pt>
                <c:pt idx="188">
                  <c:v>-9.4127982904949267E-3</c:v>
                </c:pt>
                <c:pt idx="189">
                  <c:v>-8.8127982911002864E-3</c:v>
                </c:pt>
                <c:pt idx="190">
                  <c:v>-8.5127982914029662E-3</c:v>
                </c:pt>
                <c:pt idx="191">
                  <c:v>-9.3458374003889261E-3</c:v>
                </c:pt>
                <c:pt idx="192">
                  <c:v>-9.0458374006916059E-3</c:v>
                </c:pt>
                <c:pt idx="193">
                  <c:v>-8.2458373990734329E-3</c:v>
                </c:pt>
                <c:pt idx="194">
                  <c:v>-8.8884448029503405E-3</c:v>
                </c:pt>
                <c:pt idx="195">
                  <c:v>-9.3901989827125387E-3</c:v>
                </c:pt>
                <c:pt idx="196">
                  <c:v>-7.8911457201044574E-3</c:v>
                </c:pt>
                <c:pt idx="197">
                  <c:v>-7.8911457201044574E-3</c:v>
                </c:pt>
                <c:pt idx="198">
                  <c:v>-5.7685760008742148E-3</c:v>
                </c:pt>
                <c:pt idx="199">
                  <c:v>7.3257272113987984E-3</c:v>
                </c:pt>
                <c:pt idx="200">
                  <c:v>-6.4019221780091604E-3</c:v>
                </c:pt>
                <c:pt idx="201">
                  <c:v>-4.5286530063376046E-3</c:v>
                </c:pt>
                <c:pt idx="202">
                  <c:v>-6.791592657698492E-3</c:v>
                </c:pt>
                <c:pt idx="203">
                  <c:v>-6.791592657698492E-3</c:v>
                </c:pt>
                <c:pt idx="204">
                  <c:v>-9.4391982142314271E-3</c:v>
                </c:pt>
                <c:pt idx="205">
                  <c:v>-1.7787746029359897E-3</c:v>
                </c:pt>
                <c:pt idx="206">
                  <c:v>2.3052903899248162E-3</c:v>
                </c:pt>
                <c:pt idx="207">
                  <c:v>-3.7043292460510746E-3</c:v>
                </c:pt>
                <c:pt idx="208">
                  <c:v>-9.1036698487284018E-3</c:v>
                </c:pt>
                <c:pt idx="209">
                  <c:v>-9.1036698487284018E-3</c:v>
                </c:pt>
                <c:pt idx="210">
                  <c:v>-5.0629340809296708E-3</c:v>
                </c:pt>
                <c:pt idx="211">
                  <c:v>5.3458658025153788E-4</c:v>
                </c:pt>
                <c:pt idx="212">
                  <c:v>-1.3072612441700257E-2</c:v>
                </c:pt>
                <c:pt idx="213">
                  <c:v>-6.9800266696121854E-3</c:v>
                </c:pt>
                <c:pt idx="214">
                  <c:v>-1.3909941859726251E-2</c:v>
                </c:pt>
                <c:pt idx="215">
                  <c:v>8.3196976332461786E-3</c:v>
                </c:pt>
                <c:pt idx="216">
                  <c:v>-9.1940682151597994E-3</c:v>
                </c:pt>
                <c:pt idx="217">
                  <c:v>-1.2837901841214423E-2</c:v>
                </c:pt>
                <c:pt idx="218">
                  <c:v>-8.1329689363430144E-3</c:v>
                </c:pt>
                <c:pt idx="219">
                  <c:v>-9.1595400050061837E-3</c:v>
                </c:pt>
                <c:pt idx="220">
                  <c:v>-8.9521422002586948E-3</c:v>
                </c:pt>
                <c:pt idx="221">
                  <c:v>-8.3250202301948795E-3</c:v>
                </c:pt>
                <c:pt idx="222">
                  <c:v>-5.2078162521798366E-3</c:v>
                </c:pt>
                <c:pt idx="223">
                  <c:v>-1.0491951651460149E-2</c:v>
                </c:pt>
                <c:pt idx="224">
                  <c:v>7.4372624859335434E-4</c:v>
                </c:pt>
                <c:pt idx="225">
                  <c:v>-9.5088950012321011E-3</c:v>
                </c:pt>
                <c:pt idx="226">
                  <c:v>-8.1827463506037243E-3</c:v>
                </c:pt>
                <c:pt idx="227">
                  <c:v>-4.3581544252075666E-3</c:v>
                </c:pt>
                <c:pt idx="228">
                  <c:v>-6.552670725773431E-3</c:v>
                </c:pt>
                <c:pt idx="229">
                  <c:v>-9.7184304664781132E-3</c:v>
                </c:pt>
                <c:pt idx="230">
                  <c:v>-1.4552624457531575E-2</c:v>
                </c:pt>
                <c:pt idx="231">
                  <c:v>-2.1859118624234425E-2</c:v>
                </c:pt>
                <c:pt idx="232">
                  <c:v>-1.0751752362271806E-2</c:v>
                </c:pt>
                <c:pt idx="233">
                  <c:v>-6.4790543402812664E-3</c:v>
                </c:pt>
                <c:pt idx="234">
                  <c:v>-7.4262255368896871E-3</c:v>
                </c:pt>
                <c:pt idx="235">
                  <c:v>-5.0389670661832309E-3</c:v>
                </c:pt>
                <c:pt idx="236">
                  <c:v>-3.0896549253107766E-3</c:v>
                </c:pt>
                <c:pt idx="237">
                  <c:v>-7.3637767918910413E-3</c:v>
                </c:pt>
                <c:pt idx="238">
                  <c:v>-9.556933337738327E-3</c:v>
                </c:pt>
                <c:pt idx="239">
                  <c:v>-1.2663760756552789E-2</c:v>
                </c:pt>
                <c:pt idx="240">
                  <c:v>-6.9841477889991677E-3</c:v>
                </c:pt>
                <c:pt idx="241">
                  <c:v>-6.9841477889991677E-3</c:v>
                </c:pt>
                <c:pt idx="242">
                  <c:v>-6.9841477889991677E-3</c:v>
                </c:pt>
                <c:pt idx="243">
                  <c:v>-6.9841477889991677E-3</c:v>
                </c:pt>
                <c:pt idx="244">
                  <c:v>-1.5341739712463373E-2</c:v>
                </c:pt>
                <c:pt idx="245">
                  <c:v>-1.0507110769552339E-2</c:v>
                </c:pt>
                <c:pt idx="246">
                  <c:v>-1.3606956303134111E-2</c:v>
                </c:pt>
                <c:pt idx="247">
                  <c:v>-8.3568891537109113E-3</c:v>
                </c:pt>
                <c:pt idx="248">
                  <c:v>-5.6243751636118541E-3</c:v>
                </c:pt>
                <c:pt idx="249">
                  <c:v>-5.6243751636118541E-3</c:v>
                </c:pt>
                <c:pt idx="250">
                  <c:v>-5.5943751607317391E-3</c:v>
                </c:pt>
                <c:pt idx="251">
                  <c:v>-5.2660770673751064E-3</c:v>
                </c:pt>
                <c:pt idx="252">
                  <c:v>-5.2660770673751064E-3</c:v>
                </c:pt>
                <c:pt idx="253">
                  <c:v>-1.8110117092464448E-2</c:v>
                </c:pt>
                <c:pt idx="254">
                  <c:v>-5.0211265422267434E-3</c:v>
                </c:pt>
                <c:pt idx="255">
                  <c:v>-6.2463204802860051E-3</c:v>
                </c:pt>
                <c:pt idx="256">
                  <c:v>-6.2463204802860051E-3</c:v>
                </c:pt>
                <c:pt idx="257">
                  <c:v>-6.2463204802860051E-3</c:v>
                </c:pt>
                <c:pt idx="258">
                  <c:v>-6.2463204802860051E-3</c:v>
                </c:pt>
                <c:pt idx="259">
                  <c:v>5.3312819872746581E-4</c:v>
                </c:pt>
                <c:pt idx="260">
                  <c:v>-6.1479032796019004E-3</c:v>
                </c:pt>
                <c:pt idx="261">
                  <c:v>7.2768193790082175E-3</c:v>
                </c:pt>
                <c:pt idx="262">
                  <c:v>-4.9613071857344954E-3</c:v>
                </c:pt>
                <c:pt idx="263">
                  <c:v>-5.0952243233703398E-3</c:v>
                </c:pt>
                <c:pt idx="264">
                  <c:v>-9.1619175493386773E-3</c:v>
                </c:pt>
                <c:pt idx="265">
                  <c:v>-3.9424667639369193E-3</c:v>
                </c:pt>
                <c:pt idx="266">
                  <c:v>2.0146004270040416E-3</c:v>
                </c:pt>
                <c:pt idx="267">
                  <c:v>-6.4913512812095411E-3</c:v>
                </c:pt>
                <c:pt idx="268">
                  <c:v>-3.5192971367155948E-3</c:v>
                </c:pt>
                <c:pt idx="269">
                  <c:v>-2.1056059290019621E-3</c:v>
                </c:pt>
                <c:pt idx="270">
                  <c:v>-7.0984807194966748E-5</c:v>
                </c:pt>
                <c:pt idx="271">
                  <c:v>4.5728426775340017E-3</c:v>
                </c:pt>
                <c:pt idx="272">
                  <c:v>-1.0155158633050339E-2</c:v>
                </c:pt>
                <c:pt idx="273">
                  <c:v>-3.5975369505734309E-3</c:v>
                </c:pt>
                <c:pt idx="274">
                  <c:v>-3.9515661559597071E-3</c:v>
                </c:pt>
                <c:pt idx="275">
                  <c:v>3.1305705875248058E-4</c:v>
                </c:pt>
                <c:pt idx="276">
                  <c:v>-1.1896430448375926E-2</c:v>
                </c:pt>
                <c:pt idx="277">
                  <c:v>6.6129846605566395E-4</c:v>
                </c:pt>
                <c:pt idx="278">
                  <c:v>-6.1459994743288393E-3</c:v>
                </c:pt>
                <c:pt idx="279">
                  <c:v>2.354651914767858E-3</c:v>
                </c:pt>
                <c:pt idx="280">
                  <c:v>-7.2530760512005896E-3</c:v>
                </c:pt>
                <c:pt idx="281">
                  <c:v>-1.7603712198455829E-4</c:v>
                </c:pt>
                <c:pt idx="282">
                  <c:v>-3.6942839944585498E-3</c:v>
                </c:pt>
                <c:pt idx="283">
                  <c:v>-2.4322936813852142E-3</c:v>
                </c:pt>
                <c:pt idx="284">
                  <c:v>1.0133870242334531E-3</c:v>
                </c:pt>
                <c:pt idx="285">
                  <c:v>1.2201882897267674E-3</c:v>
                </c:pt>
                <c:pt idx="286">
                  <c:v>-1.6662103610216791E-3</c:v>
                </c:pt>
                <c:pt idx="287">
                  <c:v>-8.2769539832272532E-6</c:v>
                </c:pt>
                <c:pt idx="288">
                  <c:v>7.985226807463372E-4</c:v>
                </c:pt>
                <c:pt idx="289">
                  <c:v>1.18098545637981E-2</c:v>
                </c:pt>
                <c:pt idx="290">
                  <c:v>-9.2950234617662844E-3</c:v>
                </c:pt>
                <c:pt idx="291">
                  <c:v>3.3085693477606162E-3</c:v>
                </c:pt>
                <c:pt idx="292">
                  <c:v>-1.2226323033988719E-2</c:v>
                </c:pt>
                <c:pt idx="293">
                  <c:v>-4.9540575671726261E-4</c:v>
                </c:pt>
                <c:pt idx="294">
                  <c:v>2.9854909862619752E-3</c:v>
                </c:pt>
                <c:pt idx="295">
                  <c:v>-7.4898095698346726E-3</c:v>
                </c:pt>
                <c:pt idx="296">
                  <c:v>-3.8747643965829012E-3</c:v>
                </c:pt>
                <c:pt idx="297">
                  <c:v>8.462017347907011E-3</c:v>
                </c:pt>
                <c:pt idx="298">
                  <c:v>-5.2397295718690923E-3</c:v>
                </c:pt>
                <c:pt idx="299">
                  <c:v>9.9320726357410294E-3</c:v>
                </c:pt>
                <c:pt idx="300">
                  <c:v>-1.1196467097522381E-2</c:v>
                </c:pt>
                <c:pt idx="301">
                  <c:v>1.7772476200528173E-3</c:v>
                </c:pt>
                <c:pt idx="302">
                  <c:v>8.8402238828464569E-4</c:v>
                </c:pt>
                <c:pt idx="303">
                  <c:v>-1.6468721137703063E-4</c:v>
                </c:pt>
                <c:pt idx="304">
                  <c:v>-6.9682513190652134E-3</c:v>
                </c:pt>
                <c:pt idx="305">
                  <c:v>9.3878466547180142E-3</c:v>
                </c:pt>
                <c:pt idx="306">
                  <c:v>1.7254884429380724E-3</c:v>
                </c:pt>
                <c:pt idx="307">
                  <c:v>-2.1469104509190054E-3</c:v>
                </c:pt>
                <c:pt idx="308">
                  <c:v>8.5784229522889305E-3</c:v>
                </c:pt>
                <c:pt idx="309">
                  <c:v>-4.8928584523689547E-3</c:v>
                </c:pt>
                <c:pt idx="310">
                  <c:v>-1.5266216616858501E-2</c:v>
                </c:pt>
                <c:pt idx="311">
                  <c:v>9.9247327674857402E-3</c:v>
                </c:pt>
                <c:pt idx="312">
                  <c:v>-1.436833255487234E-2</c:v>
                </c:pt>
                <c:pt idx="313">
                  <c:v>7.8465075465869658E-3</c:v>
                </c:pt>
                <c:pt idx="314">
                  <c:v>4.6401403616100692E-3</c:v>
                </c:pt>
                <c:pt idx="315">
                  <c:v>1.0017256053096384E-2</c:v>
                </c:pt>
                <c:pt idx="316">
                  <c:v>1.0870976691626025E-2</c:v>
                </c:pt>
                <c:pt idx="317">
                  <c:v>-1.0630132034242172E-2</c:v>
                </c:pt>
                <c:pt idx="318">
                  <c:v>7.8049194056979687E-4</c:v>
                </c:pt>
                <c:pt idx="319">
                  <c:v>-8.3119437304083957E-3</c:v>
                </c:pt>
                <c:pt idx="320">
                  <c:v>5.7752642104076726E-3</c:v>
                </c:pt>
                <c:pt idx="321">
                  <c:v>-7.8074249302870352E-3</c:v>
                </c:pt>
                <c:pt idx="322">
                  <c:v>3.5734086868558917E-3</c:v>
                </c:pt>
                <c:pt idx="323">
                  <c:v>6.7302582825022744E-3</c:v>
                </c:pt>
                <c:pt idx="324">
                  <c:v>-1.4301807249158902E-2</c:v>
                </c:pt>
                <c:pt idx="325">
                  <c:v>-5.8454524882671707E-3</c:v>
                </c:pt>
                <c:pt idx="326">
                  <c:v>6.7044749499549847E-3</c:v>
                </c:pt>
                <c:pt idx="327">
                  <c:v>6.3181540494224309E-3</c:v>
                </c:pt>
                <c:pt idx="328">
                  <c:v>9.7580394429912162E-3</c:v>
                </c:pt>
                <c:pt idx="329">
                  <c:v>7.014579755381424E-3</c:v>
                </c:pt>
                <c:pt idx="330">
                  <c:v>7.7655945031030738E-3</c:v>
                </c:pt>
                <c:pt idx="331">
                  <c:v>6.4389304702648781E-3</c:v>
                </c:pt>
                <c:pt idx="332">
                  <c:v>1.236807163996935E-2</c:v>
                </c:pt>
                <c:pt idx="333">
                  <c:v>1.1912329287780972E-2</c:v>
                </c:pt>
                <c:pt idx="334">
                  <c:v>1.6686790746818982E-2</c:v>
                </c:pt>
                <c:pt idx="335">
                  <c:v>1.2009871274438165E-2</c:v>
                </c:pt>
                <c:pt idx="336">
                  <c:v>8.0148129508263305E-3</c:v>
                </c:pt>
                <c:pt idx="337">
                  <c:v>8.010493346294098E-3</c:v>
                </c:pt>
                <c:pt idx="338">
                  <c:v>7.9723433825410334E-3</c:v>
                </c:pt>
                <c:pt idx="339">
                  <c:v>6.9829487936298937E-3</c:v>
                </c:pt>
                <c:pt idx="340">
                  <c:v>7.1966362033570042E-3</c:v>
                </c:pt>
                <c:pt idx="341">
                  <c:v>7.222557082572148E-3</c:v>
                </c:pt>
                <c:pt idx="342">
                  <c:v>7.3041285712321241E-3</c:v>
                </c:pt>
                <c:pt idx="343">
                  <c:v>6.8386303406089352E-3</c:v>
                </c:pt>
                <c:pt idx="344">
                  <c:v>1.1125450577184719E-2</c:v>
                </c:pt>
                <c:pt idx="345">
                  <c:v>7.6820269413339498E-3</c:v>
                </c:pt>
                <c:pt idx="346">
                  <c:v>7.8117088912860386E-3</c:v>
                </c:pt>
                <c:pt idx="347">
                  <c:v>1.790564197115526E-2</c:v>
                </c:pt>
                <c:pt idx="348">
                  <c:v>9.0899726972966041E-3</c:v>
                </c:pt>
                <c:pt idx="349">
                  <c:v>9.2144262521936804E-3</c:v>
                </c:pt>
                <c:pt idx="350">
                  <c:v>8.8785762311162364E-3</c:v>
                </c:pt>
                <c:pt idx="351">
                  <c:v>8.7722998359086035E-3</c:v>
                </c:pt>
                <c:pt idx="352">
                  <c:v>8.9780905645959058E-3</c:v>
                </c:pt>
                <c:pt idx="353">
                  <c:v>9.0522144251037814E-3</c:v>
                </c:pt>
                <c:pt idx="354">
                  <c:v>9.3263315561416191E-3</c:v>
                </c:pt>
                <c:pt idx="355">
                  <c:v>8.6235815927661885E-3</c:v>
                </c:pt>
                <c:pt idx="356">
                  <c:v>8.6745456243472116E-3</c:v>
                </c:pt>
                <c:pt idx="357">
                  <c:v>9.4467150461295044E-3</c:v>
                </c:pt>
                <c:pt idx="358">
                  <c:v>9.2976788097140078E-3</c:v>
                </c:pt>
                <c:pt idx="359">
                  <c:v>8.9486425530282895E-3</c:v>
                </c:pt>
                <c:pt idx="360">
                  <c:v>1.2106409607159037E-2</c:v>
                </c:pt>
                <c:pt idx="361">
                  <c:v>8.4358758266577585E-3</c:v>
                </c:pt>
                <c:pt idx="362">
                  <c:v>9.9866152582136283E-3</c:v>
                </c:pt>
                <c:pt idx="363">
                  <c:v>1.0294047159005122E-2</c:v>
                </c:pt>
                <c:pt idx="364">
                  <c:v>9.3768291304079029E-3</c:v>
                </c:pt>
                <c:pt idx="365">
                  <c:v>9.6503315231868253E-3</c:v>
                </c:pt>
                <c:pt idx="366">
                  <c:v>9.1543402776826654E-3</c:v>
                </c:pt>
                <c:pt idx="367">
                  <c:v>9.698423532569278E-3</c:v>
                </c:pt>
                <c:pt idx="368">
                  <c:v>9.6490430022491691E-3</c:v>
                </c:pt>
                <c:pt idx="369">
                  <c:v>8.1112244801094802E-3</c:v>
                </c:pt>
                <c:pt idx="370">
                  <c:v>1.0446036023327394E-2</c:v>
                </c:pt>
                <c:pt idx="371">
                  <c:v>1.2040554073574267E-2</c:v>
                </c:pt>
                <c:pt idx="372">
                  <c:v>1.2626161920562345E-2</c:v>
                </c:pt>
                <c:pt idx="373">
                  <c:v>1.3271769371013195E-2</c:v>
                </c:pt>
                <c:pt idx="374">
                  <c:v>9.0030338865666401E-3</c:v>
                </c:pt>
                <c:pt idx="375">
                  <c:v>9.4863583008220828E-3</c:v>
                </c:pt>
                <c:pt idx="376">
                  <c:v>9.5963583016812279E-3</c:v>
                </c:pt>
                <c:pt idx="377">
                  <c:v>8.885583699160024E-3</c:v>
                </c:pt>
                <c:pt idx="378">
                  <c:v>8.9455836976442965E-3</c:v>
                </c:pt>
                <c:pt idx="379">
                  <c:v>9.9258406210531308E-3</c:v>
                </c:pt>
                <c:pt idx="380">
                  <c:v>9.0001392513575432E-3</c:v>
                </c:pt>
                <c:pt idx="381">
                  <c:v>1.4065618420136046E-2</c:v>
                </c:pt>
                <c:pt idx="382">
                  <c:v>1.4439398095816992E-2</c:v>
                </c:pt>
                <c:pt idx="383">
                  <c:v>9.7268473192271485E-3</c:v>
                </c:pt>
                <c:pt idx="384">
                  <c:v>1.632249815190439E-2</c:v>
                </c:pt>
                <c:pt idx="385">
                  <c:v>9.2508250612736292E-3</c:v>
                </c:pt>
                <c:pt idx="386">
                  <c:v>9.3708250655181319E-3</c:v>
                </c:pt>
                <c:pt idx="387">
                  <c:v>8.9008819950006646E-3</c:v>
                </c:pt>
                <c:pt idx="388">
                  <c:v>9.9979503955759733E-3</c:v>
                </c:pt>
                <c:pt idx="389">
                  <c:v>1.0117950392544518E-2</c:v>
                </c:pt>
                <c:pt idx="390">
                  <c:v>8.8309084624784706E-3</c:v>
                </c:pt>
                <c:pt idx="391">
                  <c:v>8.9109084604575006E-3</c:v>
                </c:pt>
                <c:pt idx="392">
                  <c:v>5.215365197269603E-3</c:v>
                </c:pt>
                <c:pt idx="393">
                  <c:v>1.0968211430551128E-2</c:v>
                </c:pt>
                <c:pt idx="394">
                  <c:v>1.4309842353698018E-2</c:v>
                </c:pt>
                <c:pt idx="395">
                  <c:v>9.2777253419494068E-3</c:v>
                </c:pt>
                <c:pt idx="396">
                  <c:v>9.337725347709637E-3</c:v>
                </c:pt>
                <c:pt idx="397">
                  <c:v>9.3978123762599383E-3</c:v>
                </c:pt>
                <c:pt idx="398">
                  <c:v>5.7699062188544051E-3</c:v>
                </c:pt>
                <c:pt idx="399">
                  <c:v>5.0696344704833085E-3</c:v>
                </c:pt>
                <c:pt idx="400">
                  <c:v>8.7681898683853662E-3</c:v>
                </c:pt>
                <c:pt idx="401">
                  <c:v>9.9474524950064619E-3</c:v>
                </c:pt>
                <c:pt idx="402">
                  <c:v>9.9574524983918195E-3</c:v>
                </c:pt>
                <c:pt idx="403">
                  <c:v>9.5124110561618652E-3</c:v>
                </c:pt>
                <c:pt idx="404">
                  <c:v>9.5524110551513802E-3</c:v>
                </c:pt>
                <c:pt idx="405">
                  <c:v>9.2391602830490041E-3</c:v>
                </c:pt>
                <c:pt idx="406">
                  <c:v>1.0165050856398454E-2</c:v>
                </c:pt>
                <c:pt idx="407">
                  <c:v>8.6051477750556174E-3</c:v>
                </c:pt>
                <c:pt idx="408">
                  <c:v>8.2690588343470248E-3</c:v>
                </c:pt>
                <c:pt idx="409">
                  <c:v>8.3690588318208123E-3</c:v>
                </c:pt>
                <c:pt idx="410">
                  <c:v>9.7303108678886072E-3</c:v>
                </c:pt>
                <c:pt idx="411">
                  <c:v>6.7862664392973546E-3</c:v>
                </c:pt>
                <c:pt idx="412">
                  <c:v>1.4172290851422069E-2</c:v>
                </c:pt>
                <c:pt idx="413">
                  <c:v>8.7732012376664434E-3</c:v>
                </c:pt>
                <c:pt idx="414">
                  <c:v>8.7732012376664434E-3</c:v>
                </c:pt>
                <c:pt idx="415">
                  <c:v>8.9771780235794948E-3</c:v>
                </c:pt>
                <c:pt idx="416">
                  <c:v>9.0271780259543674E-3</c:v>
                </c:pt>
                <c:pt idx="417">
                  <c:v>9.7122049556806964E-3</c:v>
                </c:pt>
                <c:pt idx="418">
                  <c:v>7.1974028738902296E-3</c:v>
                </c:pt>
                <c:pt idx="419">
                  <c:v>8.7986848436681711E-3</c:v>
                </c:pt>
                <c:pt idx="420">
                  <c:v>6.0708580421368549E-3</c:v>
                </c:pt>
                <c:pt idx="421">
                  <c:v>6.6740206446839132E-3</c:v>
                </c:pt>
                <c:pt idx="422">
                  <c:v>6.8440206440273307E-3</c:v>
                </c:pt>
                <c:pt idx="423">
                  <c:v>4.2172721626850679E-3</c:v>
                </c:pt>
                <c:pt idx="424">
                  <c:v>5.2680428538991464E-3</c:v>
                </c:pt>
                <c:pt idx="425">
                  <c:v>4.3127121895867454E-3</c:v>
                </c:pt>
                <c:pt idx="426">
                  <c:v>4.5433985898044454E-3</c:v>
                </c:pt>
                <c:pt idx="427">
                  <c:v>3.6079865753333162E-3</c:v>
                </c:pt>
                <c:pt idx="428">
                  <c:v>3.7079864054600786E-3</c:v>
                </c:pt>
                <c:pt idx="429">
                  <c:v>3.7079864054600786E-3</c:v>
                </c:pt>
                <c:pt idx="430">
                  <c:v>9.3815354825939334E-4</c:v>
                </c:pt>
                <c:pt idx="431">
                  <c:v>4.2769004748889616E-4</c:v>
                </c:pt>
                <c:pt idx="432">
                  <c:v>2.7961315824304167E-5</c:v>
                </c:pt>
                <c:pt idx="433">
                  <c:v>-1.0436628848394941E-3</c:v>
                </c:pt>
                <c:pt idx="434">
                  <c:v>-3.823222394449266E-4</c:v>
                </c:pt>
                <c:pt idx="435">
                  <c:v>-1.2143883049215709E-3</c:v>
                </c:pt>
                <c:pt idx="436">
                  <c:v>-5.7346328168593474E-4</c:v>
                </c:pt>
                <c:pt idx="437">
                  <c:v>-1.4882774161003864E-3</c:v>
                </c:pt>
                <c:pt idx="438">
                  <c:v>-1.5680495427575769E-3</c:v>
                </c:pt>
                <c:pt idx="439">
                  <c:v>-1.4063705266736393E-3</c:v>
                </c:pt>
                <c:pt idx="440">
                  <c:v>-4.5567709584307114E-4</c:v>
                </c:pt>
                <c:pt idx="441">
                  <c:v>-1.0025869522118508E-3</c:v>
                </c:pt>
                <c:pt idx="442">
                  <c:v>-2.6010825401055621E-3</c:v>
                </c:pt>
                <c:pt idx="443">
                  <c:v>-2.5010827099787997E-3</c:v>
                </c:pt>
                <c:pt idx="444">
                  <c:v>-2.3010825840639876E-3</c:v>
                </c:pt>
                <c:pt idx="445">
                  <c:v>-2.4600598790670974E-3</c:v>
                </c:pt>
                <c:pt idx="446">
                  <c:v>-2.6666408332855912E-3</c:v>
                </c:pt>
                <c:pt idx="447">
                  <c:v>-2.5066408373275312E-3</c:v>
                </c:pt>
                <c:pt idx="448">
                  <c:v>-2.655971983911265E-3</c:v>
                </c:pt>
                <c:pt idx="449">
                  <c:v>-2.4559718579964529E-3</c:v>
                </c:pt>
                <c:pt idx="450">
                  <c:v>-2.3559720278696905E-3</c:v>
                </c:pt>
                <c:pt idx="451">
                  <c:v>-3.1668335058272906E-3</c:v>
                </c:pt>
                <c:pt idx="452">
                  <c:v>-3.0518251379022948E-3</c:v>
                </c:pt>
                <c:pt idx="453">
                  <c:v>-2.9478170013756549E-3</c:v>
                </c:pt>
                <c:pt idx="454">
                  <c:v>-3.2797391456987485E-3</c:v>
                </c:pt>
                <c:pt idx="455">
                  <c:v>-2.9997391454961858E-3</c:v>
                </c:pt>
                <c:pt idx="456">
                  <c:v>-2.7690704355884388E-3</c:v>
                </c:pt>
                <c:pt idx="457">
                  <c:v>-2.0397534044855337E-3</c:v>
                </c:pt>
                <c:pt idx="458">
                  <c:v>-7.9448604536017514E-3</c:v>
                </c:pt>
                <c:pt idx="459">
                  <c:v>-5.9448604531942978E-3</c:v>
                </c:pt>
                <c:pt idx="460">
                  <c:v>-5.3448604537996575E-3</c:v>
                </c:pt>
                <c:pt idx="461">
                  <c:v>-5.1448604515761248E-3</c:v>
                </c:pt>
                <c:pt idx="462">
                  <c:v>-5.1448604515761248E-3</c:v>
                </c:pt>
                <c:pt idx="463">
                  <c:v>-3.9448604527868442E-3</c:v>
                </c:pt>
                <c:pt idx="464">
                  <c:v>-4.9086195381822101E-3</c:v>
                </c:pt>
                <c:pt idx="465">
                  <c:v>-4.9086195381822101E-3</c:v>
                </c:pt>
                <c:pt idx="466">
                  <c:v>-3.9086195343405045E-3</c:v>
                </c:pt>
                <c:pt idx="467">
                  <c:v>-5.757972678059109E-3</c:v>
                </c:pt>
                <c:pt idx="468">
                  <c:v>-5.9837166044249962E-3</c:v>
                </c:pt>
                <c:pt idx="469">
                  <c:v>-6.4747025129978375E-3</c:v>
                </c:pt>
                <c:pt idx="470">
                  <c:v>-6.4747025129978375E-3</c:v>
                </c:pt>
                <c:pt idx="471">
                  <c:v>-4.4747025125903839E-3</c:v>
                </c:pt>
                <c:pt idx="472">
                  <c:v>-4.4747025125903839E-3</c:v>
                </c:pt>
                <c:pt idx="473">
                  <c:v>-5.422472504526557E-3</c:v>
                </c:pt>
                <c:pt idx="474">
                  <c:v>-5.3786111281752119E-3</c:v>
                </c:pt>
                <c:pt idx="475">
                  <c:v>-5.8979675825668043E-3</c:v>
                </c:pt>
                <c:pt idx="476">
                  <c:v>-5.6034633715327381E-3</c:v>
                </c:pt>
                <c:pt idx="477">
                  <c:v>-5.4700194376159084E-3</c:v>
                </c:pt>
                <c:pt idx="478">
                  <c:v>-5.4846130989900516E-3</c:v>
                </c:pt>
                <c:pt idx="479">
                  <c:v>-6.2917170784605597E-3</c:v>
                </c:pt>
                <c:pt idx="480">
                  <c:v>-2.848659840376333E-2</c:v>
                </c:pt>
                <c:pt idx="481">
                  <c:v>-8.3889526267811876E-3</c:v>
                </c:pt>
                <c:pt idx="482">
                  <c:v>-9.3869172227383918E-3</c:v>
                </c:pt>
                <c:pt idx="483">
                  <c:v>-9.1062793275003134E-3</c:v>
                </c:pt>
                <c:pt idx="484">
                  <c:v>-9.3157584680707006E-3</c:v>
                </c:pt>
                <c:pt idx="485">
                  <c:v>-9.4815426349283555E-3</c:v>
                </c:pt>
                <c:pt idx="486">
                  <c:v>-9.4509193609427777E-3</c:v>
                </c:pt>
                <c:pt idx="487">
                  <c:v>-9.5424211385682634E-3</c:v>
                </c:pt>
                <c:pt idx="488">
                  <c:v>-9.7978496993058051E-3</c:v>
                </c:pt>
                <c:pt idx="489">
                  <c:v>-9.7772246265025314E-3</c:v>
                </c:pt>
                <c:pt idx="490">
                  <c:v>-8.9559210700669994E-3</c:v>
                </c:pt>
                <c:pt idx="491">
                  <c:v>-9.1484866872789394E-3</c:v>
                </c:pt>
                <c:pt idx="492">
                  <c:v>-9.397867217676048E-3</c:v>
                </c:pt>
                <c:pt idx="493">
                  <c:v>-1.0183003353438733E-2</c:v>
                </c:pt>
                <c:pt idx="494">
                  <c:v>-9.8830033537414125E-3</c:v>
                </c:pt>
                <c:pt idx="495">
                  <c:v>-9.8830033537414125E-3</c:v>
                </c:pt>
                <c:pt idx="496">
                  <c:v>-8.8830033571756645E-3</c:v>
                </c:pt>
                <c:pt idx="497">
                  <c:v>-8.7311458112182966E-3</c:v>
                </c:pt>
                <c:pt idx="498">
                  <c:v>-9.2249546807463556E-3</c:v>
                </c:pt>
                <c:pt idx="499">
                  <c:v>-1.0010100395451194E-2</c:v>
                </c:pt>
                <c:pt idx="500">
                  <c:v>-9.7101004394096191E-3</c:v>
                </c:pt>
                <c:pt idx="501">
                  <c:v>-9.7101004394096191E-3</c:v>
                </c:pt>
                <c:pt idx="502">
                  <c:v>-8.110100363413697E-3</c:v>
                </c:pt>
                <c:pt idx="503">
                  <c:v>-9.6594814632704612E-3</c:v>
                </c:pt>
                <c:pt idx="504">
                  <c:v>-9.7483450562350221E-3</c:v>
                </c:pt>
                <c:pt idx="505">
                  <c:v>-9.6483452261082597E-3</c:v>
                </c:pt>
                <c:pt idx="506">
                  <c:v>-9.6483452261082597E-3</c:v>
                </c:pt>
                <c:pt idx="507">
                  <c:v>-7.0483449861995645E-3</c:v>
                </c:pt>
                <c:pt idx="508">
                  <c:v>-8.8977267051267017E-3</c:v>
                </c:pt>
                <c:pt idx="509">
                  <c:v>-1.0675464365541898E-2</c:v>
                </c:pt>
                <c:pt idx="510">
                  <c:v>-9.8754643275439369E-3</c:v>
                </c:pt>
                <c:pt idx="511">
                  <c:v>-8.9754644594192134E-3</c:v>
                </c:pt>
                <c:pt idx="512">
                  <c:v>-1.0044567979466706E-2</c:v>
                </c:pt>
                <c:pt idx="513">
                  <c:v>-9.944568149339944E-3</c:v>
                </c:pt>
                <c:pt idx="514">
                  <c:v>-9.944568149339944E-3</c:v>
                </c:pt>
                <c:pt idx="515">
                  <c:v>-9.2865393972309113E-3</c:v>
                </c:pt>
                <c:pt idx="516">
                  <c:v>-9.4766605295251716E-3</c:v>
                </c:pt>
                <c:pt idx="517">
                  <c:v>-1.3250647315059774E-2</c:v>
                </c:pt>
                <c:pt idx="518">
                  <c:v>-1.2350646981273763E-2</c:v>
                </c:pt>
                <c:pt idx="519">
                  <c:v>-1.2165790414938607E-2</c:v>
                </c:pt>
                <c:pt idx="520">
                  <c:v>-1.3104419622364999E-2</c:v>
                </c:pt>
                <c:pt idx="521">
                  <c:v>-1.602314441458734E-2</c:v>
                </c:pt>
                <c:pt idx="522">
                  <c:v>-1.5023144250674567E-2</c:v>
                </c:pt>
                <c:pt idx="523">
                  <c:v>-1.2361805712618246E-2</c:v>
                </c:pt>
                <c:pt idx="524">
                  <c:v>-1.3686158539379698E-2</c:v>
                </c:pt>
                <c:pt idx="525">
                  <c:v>-1.3486158413464885E-2</c:v>
                </c:pt>
                <c:pt idx="526">
                  <c:v>-1.31527875112913E-2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C2-432E-BDD2-D7ED158374EC}"/>
            </c:ext>
          </c:extLst>
        </c:ser>
        <c:ser>
          <c:idx val="3"/>
          <c:order val="1"/>
          <c:tx>
            <c:strRef>
              <c:f>'Active 2 question'!$W$1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question'!$AZ$2:$AZ$54</c:f>
              <c:numCache>
                <c:formatCode>General</c:formatCode>
                <c:ptCount val="53"/>
                <c:pt idx="0">
                  <c:v>2.9866168001621961E-3</c:v>
                </c:pt>
                <c:pt idx="1">
                  <c:v>1.6695188771823357E-3</c:v>
                </c:pt>
                <c:pt idx="2">
                  <c:v>3.161641677450845E-4</c:v>
                </c:pt>
                <c:pt idx="3">
                  <c:v>-1.0585989014622445E-3</c:v>
                </c:pt>
                <c:pt idx="4">
                  <c:v>-2.436278627080157E-3</c:v>
                </c:pt>
                <c:pt idx="5">
                  <c:v>-3.7927838712331894E-3</c:v>
                </c:pt>
                <c:pt idx="6">
                  <c:v>-5.0990772376119323E-3</c:v>
                </c:pt>
                <c:pt idx="7">
                  <c:v>-6.3218025877974909E-3</c:v>
                </c:pt>
                <c:pt idx="8">
                  <c:v>-7.420575397764648E-3</c:v>
                </c:pt>
                <c:pt idx="9">
                  <c:v>-8.3407800725820332E-3</c:v>
                </c:pt>
                <c:pt idx="10">
                  <c:v>-9.0023515010240664E-3</c:v>
                </c:pt>
                <c:pt idx="11">
                  <c:v>-9.2818889140353373E-3</c:v>
                </c:pt>
                <c:pt idx="12">
                  <c:v>-8.9792618350899508E-3</c:v>
                </c:pt>
                <c:pt idx="13">
                  <c:v>-7.7592197007007192E-3</c:v>
                </c:pt>
                <c:pt idx="14">
                  <c:v>-5.1391624323675836E-3</c:v>
                </c:pt>
                <c:pt idx="15">
                  <c:v>-1.0645982692986645E-3</c:v>
                </c:pt>
                <c:pt idx="16">
                  <c:v>3.1191880005610245E-3</c:v>
                </c:pt>
                <c:pt idx="17">
                  <c:v>6.1301058675296716E-3</c:v>
                </c:pt>
                <c:pt idx="18">
                  <c:v>7.9470956232612338E-3</c:v>
                </c:pt>
                <c:pt idx="19">
                  <c:v>8.9069873014031228E-3</c:v>
                </c:pt>
                <c:pt idx="20">
                  <c:v>9.2656917022109053E-3</c:v>
                </c:pt>
                <c:pt idx="21">
                  <c:v>9.1897131420192648E-3</c:v>
                </c:pt>
                <c:pt idx="22">
                  <c:v>8.7890173230763848E-3</c:v>
                </c:pt>
                <c:pt idx="23">
                  <c:v>8.13886470249605E-3</c:v>
                </c:pt>
                <c:pt idx="24">
                  <c:v>7.2928318731413375E-3</c:v>
                </c:pt>
                <c:pt idx="25">
                  <c:v>6.2918087063215857E-3</c:v>
                </c:pt>
                <c:pt idx="26">
                  <c:v>5.1700305604312534E-3</c:v>
                </c:pt>
                <c:pt idx="27">
                  <c:v>3.957251984674671E-3</c:v>
                </c:pt>
                <c:pt idx="28">
                  <c:v>2.6780047938090665E-3</c:v>
                </c:pt>
                <c:pt idx="29">
                  <c:v>1.3510005077877834E-3</c:v>
                </c:pt>
                <c:pt idx="30">
                  <c:v>-8.856285944215376E-6</c:v>
                </c:pt>
                <c:pt idx="31">
                  <c:v>-1.3861858830561643E-3</c:v>
                </c:pt>
                <c:pt idx="32">
                  <c:v>-2.7612274048499316E-3</c:v>
                </c:pt>
                <c:pt idx="33">
                  <c:v>-4.1085977303983098E-3</c:v>
                </c:pt>
                <c:pt idx="34">
                  <c:v>-5.398256226937485E-3</c:v>
                </c:pt>
                <c:pt idx="35">
                  <c:v>-6.5955942845937112E-3</c:v>
                </c:pt>
                <c:pt idx="36">
                  <c:v>-7.6576559687464973E-3</c:v>
                </c:pt>
                <c:pt idx="37">
                  <c:v>-8.5249595827971338E-3</c:v>
                </c:pt>
                <c:pt idx="38">
                  <c:v>-9.1091649995136987E-3</c:v>
                </c:pt>
                <c:pt idx="39">
                  <c:v>-9.2725037433154713E-3</c:v>
                </c:pt>
                <c:pt idx="40">
                  <c:v>-8.7889945435989589E-3</c:v>
                </c:pt>
                <c:pt idx="41">
                  <c:v>-7.2820732172304541E-3</c:v>
                </c:pt>
                <c:pt idx="42">
                  <c:v>-4.2775473244024914E-3</c:v>
                </c:pt>
                <c:pt idx="43">
                  <c:v>-1.1657128236626218E-5</c:v>
                </c:pt>
                <c:pt idx="44">
                  <c:v>3.9563206336596154E-3</c:v>
                </c:pt>
                <c:pt idx="45">
                  <c:v>6.65672416403555E-3</c:v>
                </c:pt>
                <c:pt idx="46">
                  <c:v>8.2411913982467881E-3</c:v>
                </c:pt>
                <c:pt idx="47">
                  <c:v>9.0391419730699706E-3</c:v>
                </c:pt>
                <c:pt idx="48">
                  <c:v>9.2821670183369301E-3</c:v>
                </c:pt>
                <c:pt idx="49">
                  <c:v>9.1207207538762727E-3</c:v>
                </c:pt>
                <c:pt idx="50">
                  <c:v>8.654976762509127E-3</c:v>
                </c:pt>
                <c:pt idx="51">
                  <c:v>7.954077536091498E-3</c:v>
                </c:pt>
                <c:pt idx="52">
                  <c:v>7.0678719604968581E-3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C2-432E-BDD2-D7ED15837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73528"/>
        <c:axId val="1"/>
      </c:scatterChart>
      <c:valAx>
        <c:axId val="668573528"/>
        <c:scaling>
          <c:orientation val="minMax"/>
          <c:max val="80000"/>
          <c:min val="-4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7352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-- O-C Diagram</a:t>
            </a:r>
          </a:p>
        </c:rich>
      </c:tx>
      <c:layout>
        <c:manualLayout>
          <c:xMode val="edge"/>
          <c:yMode val="edge"/>
          <c:x val="0.41846778975810733"/>
          <c:y val="2.68456375838926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815355733206446E-2"/>
          <c:y val="7.3825551741788842E-2"/>
          <c:w val="0.91060947409973703"/>
          <c:h val="0.82147704847226855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Q_fit!$D$21:$D$637</c:f>
              <c:numCache>
                <c:formatCode>General</c:formatCode>
                <c:ptCount val="617"/>
                <c:pt idx="0">
                  <c:v>-4.7426000000000004</c:v>
                </c:pt>
                <c:pt idx="1">
                  <c:v>-4.4984500000000001</c:v>
                </c:pt>
                <c:pt idx="2">
                  <c:v>-4.4222000000000001</c:v>
                </c:pt>
                <c:pt idx="3">
                  <c:v>-4.4135</c:v>
                </c:pt>
                <c:pt idx="4">
                  <c:v>-4.0579999999999998</c:v>
                </c:pt>
                <c:pt idx="5">
                  <c:v>-4.0571000000000002</c:v>
                </c:pt>
                <c:pt idx="6">
                  <c:v>-4.0461999999999998</c:v>
                </c:pt>
                <c:pt idx="7">
                  <c:v>-4.0461999999999998</c:v>
                </c:pt>
                <c:pt idx="8">
                  <c:v>-4.0442999999999998</c:v>
                </c:pt>
                <c:pt idx="9">
                  <c:v>-4.0311000000000003</c:v>
                </c:pt>
                <c:pt idx="10">
                  <c:v>-2.4905499999999998</c:v>
                </c:pt>
                <c:pt idx="11">
                  <c:v>-2.4887000000000001</c:v>
                </c:pt>
                <c:pt idx="12">
                  <c:v>-2.4865499999999998</c:v>
                </c:pt>
                <c:pt idx="13">
                  <c:v>-2.4828000000000001</c:v>
                </c:pt>
                <c:pt idx="14">
                  <c:v>-2.47905</c:v>
                </c:pt>
                <c:pt idx="15">
                  <c:v>-2.4771999999999998</c:v>
                </c:pt>
                <c:pt idx="16">
                  <c:v>-2.4765999999999999</c:v>
                </c:pt>
                <c:pt idx="17">
                  <c:v>-2.47505</c:v>
                </c:pt>
                <c:pt idx="18">
                  <c:v>-2.4744000000000002</c:v>
                </c:pt>
                <c:pt idx="19">
                  <c:v>-2.4731999999999998</c:v>
                </c:pt>
                <c:pt idx="20">
                  <c:v>-2.4729000000000001</c:v>
                </c:pt>
                <c:pt idx="21">
                  <c:v>-2.4728500000000002</c:v>
                </c:pt>
                <c:pt idx="22">
                  <c:v>-2.47255</c:v>
                </c:pt>
                <c:pt idx="23">
                  <c:v>-2.4722499999999998</c:v>
                </c:pt>
                <c:pt idx="24">
                  <c:v>-2.3616000000000001</c:v>
                </c:pt>
                <c:pt idx="25">
                  <c:v>-2.3569499999999999</c:v>
                </c:pt>
                <c:pt idx="26">
                  <c:v>-2.1568000000000001</c:v>
                </c:pt>
                <c:pt idx="27">
                  <c:v>-1.5679000000000001</c:v>
                </c:pt>
                <c:pt idx="28">
                  <c:v>-1.56765</c:v>
                </c:pt>
                <c:pt idx="29">
                  <c:v>-1.5676000000000001</c:v>
                </c:pt>
                <c:pt idx="30">
                  <c:v>-1.5672999999999999</c:v>
                </c:pt>
                <c:pt idx="31">
                  <c:v>-1.5669999999999999</c:v>
                </c:pt>
                <c:pt idx="32">
                  <c:v>-0.98550000000000004</c:v>
                </c:pt>
                <c:pt idx="33">
                  <c:v>-0.76559999999999995</c:v>
                </c:pt>
                <c:pt idx="34">
                  <c:v>-0.76439999999999997</c:v>
                </c:pt>
                <c:pt idx="35">
                  <c:v>-0.75255000000000005</c:v>
                </c:pt>
                <c:pt idx="36">
                  <c:v>-0.75165000000000004</c:v>
                </c:pt>
                <c:pt idx="37">
                  <c:v>-0.75160000000000005</c:v>
                </c:pt>
                <c:pt idx="38">
                  <c:v>-0.75129999999999997</c:v>
                </c:pt>
                <c:pt idx="39">
                  <c:v>-0.751</c:v>
                </c:pt>
                <c:pt idx="40">
                  <c:v>-0.74665000000000004</c:v>
                </c:pt>
                <c:pt idx="41">
                  <c:v>-0.74480000000000002</c:v>
                </c:pt>
                <c:pt idx="42">
                  <c:v>-0.65485000000000004</c:v>
                </c:pt>
                <c:pt idx="43">
                  <c:v>-0.65175000000000005</c:v>
                </c:pt>
                <c:pt idx="44">
                  <c:v>-0.63900000000000001</c:v>
                </c:pt>
                <c:pt idx="45">
                  <c:v>-0.63680000000000003</c:v>
                </c:pt>
                <c:pt idx="46">
                  <c:v>-0.63370000000000004</c:v>
                </c:pt>
                <c:pt idx="47">
                  <c:v>-0.56705000000000005</c:v>
                </c:pt>
                <c:pt idx="48">
                  <c:v>-0.56425000000000003</c:v>
                </c:pt>
                <c:pt idx="49">
                  <c:v>-0.56205000000000005</c:v>
                </c:pt>
                <c:pt idx="50">
                  <c:v>-0.55959999999999999</c:v>
                </c:pt>
                <c:pt idx="51">
                  <c:v>-0.53785000000000005</c:v>
                </c:pt>
                <c:pt idx="52">
                  <c:v>-0.53164999999999996</c:v>
                </c:pt>
                <c:pt idx="53">
                  <c:v>-0.46284999999999998</c:v>
                </c:pt>
                <c:pt idx="54">
                  <c:v>-0.45474999999999999</c:v>
                </c:pt>
                <c:pt idx="55">
                  <c:v>-0.45229999999999998</c:v>
                </c:pt>
                <c:pt idx="56">
                  <c:v>-0.45045000000000002</c:v>
                </c:pt>
                <c:pt idx="57">
                  <c:v>-0.44914999999999999</c:v>
                </c:pt>
                <c:pt idx="58">
                  <c:v>-0.44455</c:v>
                </c:pt>
                <c:pt idx="59">
                  <c:v>-0.42954999999999999</c:v>
                </c:pt>
                <c:pt idx="60">
                  <c:v>-0.42930000000000001</c:v>
                </c:pt>
                <c:pt idx="61">
                  <c:v>-0.42775000000000002</c:v>
                </c:pt>
                <c:pt idx="62">
                  <c:v>-0.42704999999999999</c:v>
                </c:pt>
                <c:pt idx="63">
                  <c:v>-0.42685000000000001</c:v>
                </c:pt>
                <c:pt idx="64">
                  <c:v>-0.42315000000000003</c:v>
                </c:pt>
                <c:pt idx="65">
                  <c:v>-0.42125000000000001</c:v>
                </c:pt>
                <c:pt idx="66">
                  <c:v>-0.42094999999999999</c:v>
                </c:pt>
                <c:pt idx="67">
                  <c:v>-0.41959999999999997</c:v>
                </c:pt>
                <c:pt idx="68">
                  <c:v>-0.41930000000000001</c:v>
                </c:pt>
                <c:pt idx="69">
                  <c:v>-0.41804999999999998</c:v>
                </c:pt>
                <c:pt idx="70">
                  <c:v>-0.41504999999999997</c:v>
                </c:pt>
                <c:pt idx="71">
                  <c:v>-0.41344999999999998</c:v>
                </c:pt>
                <c:pt idx="72">
                  <c:v>-0.41225000000000001</c:v>
                </c:pt>
                <c:pt idx="73">
                  <c:v>-0.41220000000000001</c:v>
                </c:pt>
                <c:pt idx="74">
                  <c:v>-0.4113</c:v>
                </c:pt>
                <c:pt idx="75">
                  <c:v>-0.4113</c:v>
                </c:pt>
                <c:pt idx="76">
                  <c:v>-0.40975</c:v>
                </c:pt>
                <c:pt idx="77">
                  <c:v>-0.40415000000000001</c:v>
                </c:pt>
                <c:pt idx="78">
                  <c:v>-0.34775</c:v>
                </c:pt>
                <c:pt idx="79">
                  <c:v>-0.34244999999999998</c:v>
                </c:pt>
                <c:pt idx="80">
                  <c:v>-0.34089999999999998</c:v>
                </c:pt>
                <c:pt idx="81">
                  <c:v>-0.33500000000000002</c:v>
                </c:pt>
                <c:pt idx="82">
                  <c:v>-0.33410000000000001</c:v>
                </c:pt>
                <c:pt idx="83">
                  <c:v>-0.32815</c:v>
                </c:pt>
                <c:pt idx="84">
                  <c:v>-0.32135000000000002</c:v>
                </c:pt>
                <c:pt idx="85">
                  <c:v>-0.31919999999999998</c:v>
                </c:pt>
                <c:pt idx="86">
                  <c:v>-0.31879999999999997</c:v>
                </c:pt>
                <c:pt idx="87">
                  <c:v>-0.31855</c:v>
                </c:pt>
                <c:pt idx="88">
                  <c:v>-0.31609999999999999</c:v>
                </c:pt>
                <c:pt idx="89">
                  <c:v>-0.31519999999999998</c:v>
                </c:pt>
                <c:pt idx="90">
                  <c:v>-0.31109999999999999</c:v>
                </c:pt>
                <c:pt idx="91">
                  <c:v>-0.30835000000000001</c:v>
                </c:pt>
                <c:pt idx="92">
                  <c:v>-0.30554999999999999</c:v>
                </c:pt>
                <c:pt idx="93">
                  <c:v>-0.30395</c:v>
                </c:pt>
                <c:pt idx="94">
                  <c:v>-0.28594999999999998</c:v>
                </c:pt>
                <c:pt idx="95">
                  <c:v>-0.23300000000000001</c:v>
                </c:pt>
                <c:pt idx="96">
                  <c:v>-0.23175000000000001</c:v>
                </c:pt>
                <c:pt idx="97">
                  <c:v>-0.23080000000000001</c:v>
                </c:pt>
                <c:pt idx="98">
                  <c:v>-0.22955</c:v>
                </c:pt>
                <c:pt idx="99">
                  <c:v>-0.22800000000000001</c:v>
                </c:pt>
                <c:pt idx="100">
                  <c:v>-0.22645000000000001</c:v>
                </c:pt>
                <c:pt idx="101">
                  <c:v>-0.22275</c:v>
                </c:pt>
                <c:pt idx="102">
                  <c:v>-0.2218</c:v>
                </c:pt>
                <c:pt idx="103">
                  <c:v>-0.22055</c:v>
                </c:pt>
                <c:pt idx="104">
                  <c:v>-0.2165</c:v>
                </c:pt>
                <c:pt idx="105">
                  <c:v>-0.2112</c:v>
                </c:pt>
                <c:pt idx="106">
                  <c:v>-0.20474999999999999</c:v>
                </c:pt>
                <c:pt idx="107">
                  <c:v>-0.20069999999999999</c:v>
                </c:pt>
                <c:pt idx="108">
                  <c:v>-0.2001</c:v>
                </c:pt>
                <c:pt idx="109">
                  <c:v>-0.19980000000000001</c:v>
                </c:pt>
                <c:pt idx="110">
                  <c:v>-0.19975000000000001</c:v>
                </c:pt>
                <c:pt idx="111">
                  <c:v>-0.19694999999999999</c:v>
                </c:pt>
                <c:pt idx="112">
                  <c:v>-0.19420000000000001</c:v>
                </c:pt>
                <c:pt idx="113">
                  <c:v>-0.19389999999999999</c:v>
                </c:pt>
                <c:pt idx="114">
                  <c:v>-0.19134999999999999</c:v>
                </c:pt>
                <c:pt idx="115">
                  <c:v>-0.19109999999999999</c:v>
                </c:pt>
                <c:pt idx="116">
                  <c:v>-0.19045000000000001</c:v>
                </c:pt>
                <c:pt idx="117">
                  <c:v>-0.18454999999999999</c:v>
                </c:pt>
                <c:pt idx="118">
                  <c:v>-0.18425</c:v>
                </c:pt>
                <c:pt idx="119">
                  <c:v>-0.18329999999999999</c:v>
                </c:pt>
                <c:pt idx="120">
                  <c:v>-0.183</c:v>
                </c:pt>
                <c:pt idx="121">
                  <c:v>-0.1827</c:v>
                </c:pt>
                <c:pt idx="122">
                  <c:v>-0.17710000000000001</c:v>
                </c:pt>
                <c:pt idx="123">
                  <c:v>-0.17365</c:v>
                </c:pt>
                <c:pt idx="124">
                  <c:v>-0.17335</c:v>
                </c:pt>
                <c:pt idx="125">
                  <c:v>-0.1207</c:v>
                </c:pt>
                <c:pt idx="126">
                  <c:v>-0.1182</c:v>
                </c:pt>
                <c:pt idx="127">
                  <c:v>-0.1101</c:v>
                </c:pt>
                <c:pt idx="128">
                  <c:v>-0.10979999999999999</c:v>
                </c:pt>
                <c:pt idx="129">
                  <c:v>-0.10825</c:v>
                </c:pt>
                <c:pt idx="130">
                  <c:v>-0.1076</c:v>
                </c:pt>
                <c:pt idx="131">
                  <c:v>-0.10605000000000001</c:v>
                </c:pt>
                <c:pt idx="132">
                  <c:v>-0.10390000000000001</c:v>
                </c:pt>
                <c:pt idx="133">
                  <c:v>-0.10075000000000001</c:v>
                </c:pt>
                <c:pt idx="134">
                  <c:v>-9.955E-2</c:v>
                </c:pt>
                <c:pt idx="135">
                  <c:v>-9.3950000000000006E-2</c:v>
                </c:pt>
                <c:pt idx="136">
                  <c:v>-8.72E-2</c:v>
                </c:pt>
                <c:pt idx="137">
                  <c:v>-8.6849999999999997E-2</c:v>
                </c:pt>
                <c:pt idx="138">
                  <c:v>-8.6800000000000002E-2</c:v>
                </c:pt>
                <c:pt idx="139">
                  <c:v>-8.5000000000000006E-2</c:v>
                </c:pt>
                <c:pt idx="140">
                  <c:v>-8.1600000000000006E-2</c:v>
                </c:pt>
                <c:pt idx="141">
                  <c:v>-8.0049999999999996E-2</c:v>
                </c:pt>
                <c:pt idx="142">
                  <c:v>-7.9399999999999998E-2</c:v>
                </c:pt>
                <c:pt idx="143">
                  <c:v>-7.8799999999999995E-2</c:v>
                </c:pt>
                <c:pt idx="144">
                  <c:v>-7.6950000000000005E-2</c:v>
                </c:pt>
                <c:pt idx="145">
                  <c:v>-7.6600000000000001E-2</c:v>
                </c:pt>
                <c:pt idx="146">
                  <c:v>-7.2550000000000003E-2</c:v>
                </c:pt>
                <c:pt idx="147">
                  <c:v>-7.195E-2</c:v>
                </c:pt>
                <c:pt idx="148">
                  <c:v>-7.1349999999999997E-2</c:v>
                </c:pt>
                <c:pt idx="149">
                  <c:v>-6.7900000000000002E-2</c:v>
                </c:pt>
                <c:pt idx="150">
                  <c:v>-6.7900000000000002E-2</c:v>
                </c:pt>
                <c:pt idx="151">
                  <c:v>-6.7900000000000002E-2</c:v>
                </c:pt>
                <c:pt idx="152">
                  <c:v>-6.7900000000000002E-2</c:v>
                </c:pt>
                <c:pt idx="153">
                  <c:v>-6.6650000000000001E-2</c:v>
                </c:pt>
                <c:pt idx="154">
                  <c:v>-6.6049999999999998E-2</c:v>
                </c:pt>
                <c:pt idx="155">
                  <c:v>-6.5100000000000005E-2</c:v>
                </c:pt>
                <c:pt idx="156">
                  <c:v>-5.7950000000000002E-2</c:v>
                </c:pt>
                <c:pt idx="157">
                  <c:v>-5.765E-2</c:v>
                </c:pt>
                <c:pt idx="158">
                  <c:v>-1.4E-2</c:v>
                </c:pt>
                <c:pt idx="159">
                  <c:v>-9.6500000000000006E-3</c:v>
                </c:pt>
                <c:pt idx="160">
                  <c:v>-8.3999999999999995E-3</c:v>
                </c:pt>
                <c:pt idx="161">
                  <c:v>-5.0000000000000001E-3</c:v>
                </c:pt>
                <c:pt idx="162">
                  <c:v>-3.7499999999999999E-3</c:v>
                </c:pt>
                <c:pt idx="163">
                  <c:v>-3.0999999999999999E-3</c:v>
                </c:pt>
                <c:pt idx="164">
                  <c:v>-2.8E-3</c:v>
                </c:pt>
                <c:pt idx="165">
                  <c:v>-3.5E-4</c:v>
                </c:pt>
                <c:pt idx="166">
                  <c:v>0</c:v>
                </c:pt>
                <c:pt idx="167">
                  <c:v>0</c:v>
                </c:pt>
                <c:pt idx="168">
                  <c:v>2.5000000000000001E-3</c:v>
                </c:pt>
                <c:pt idx="169">
                  <c:v>3.0999999999999999E-3</c:v>
                </c:pt>
                <c:pt idx="170">
                  <c:v>1.085E-2</c:v>
                </c:pt>
                <c:pt idx="171">
                  <c:v>1.21E-2</c:v>
                </c:pt>
                <c:pt idx="172">
                  <c:v>1.2999999999999999E-2</c:v>
                </c:pt>
                <c:pt idx="173">
                  <c:v>1.4250000000000001E-2</c:v>
                </c:pt>
                <c:pt idx="174">
                  <c:v>1.55E-2</c:v>
                </c:pt>
                <c:pt idx="175">
                  <c:v>2.0750000000000001E-2</c:v>
                </c:pt>
                <c:pt idx="176">
                  <c:v>2.3550000000000001E-2</c:v>
                </c:pt>
                <c:pt idx="177">
                  <c:v>2.3550000000000001E-2</c:v>
                </c:pt>
                <c:pt idx="178">
                  <c:v>2.9149999999999999E-2</c:v>
                </c:pt>
                <c:pt idx="179">
                  <c:v>2.9749999999999999E-2</c:v>
                </c:pt>
                <c:pt idx="180">
                  <c:v>3.0700000000000002E-2</c:v>
                </c:pt>
                <c:pt idx="181">
                  <c:v>3.0700000000000002E-2</c:v>
                </c:pt>
                <c:pt idx="182">
                  <c:v>3.1E-2</c:v>
                </c:pt>
                <c:pt idx="183">
                  <c:v>3.1050000000000001E-2</c:v>
                </c:pt>
                <c:pt idx="184">
                  <c:v>3.32E-2</c:v>
                </c:pt>
                <c:pt idx="185">
                  <c:v>3.5049999999999998E-2</c:v>
                </c:pt>
                <c:pt idx="186">
                  <c:v>4.3450000000000003E-2</c:v>
                </c:pt>
                <c:pt idx="187">
                  <c:v>5.0299999999999997E-2</c:v>
                </c:pt>
                <c:pt idx="188">
                  <c:v>5.3400000000000003E-2</c:v>
                </c:pt>
                <c:pt idx="189">
                  <c:v>5.3400000000000003E-2</c:v>
                </c:pt>
                <c:pt idx="190">
                  <c:v>0.10015</c:v>
                </c:pt>
                <c:pt idx="191">
                  <c:v>0.10045</c:v>
                </c:pt>
                <c:pt idx="192">
                  <c:v>0.10265000000000001</c:v>
                </c:pt>
                <c:pt idx="193">
                  <c:v>0.10730000000000001</c:v>
                </c:pt>
                <c:pt idx="194">
                  <c:v>0.1079</c:v>
                </c:pt>
                <c:pt idx="195">
                  <c:v>0.1079</c:v>
                </c:pt>
                <c:pt idx="196">
                  <c:v>0.10915</c:v>
                </c:pt>
                <c:pt idx="197">
                  <c:v>0.10979999999999999</c:v>
                </c:pt>
                <c:pt idx="198">
                  <c:v>0.11105</c:v>
                </c:pt>
                <c:pt idx="199">
                  <c:v>0.11600000000000001</c:v>
                </c:pt>
                <c:pt idx="200">
                  <c:v>0.11945</c:v>
                </c:pt>
                <c:pt idx="201">
                  <c:v>0.12684999999999999</c:v>
                </c:pt>
                <c:pt idx="202">
                  <c:v>0.13835</c:v>
                </c:pt>
                <c:pt idx="203">
                  <c:v>0.1401</c:v>
                </c:pt>
                <c:pt idx="204">
                  <c:v>0.14115</c:v>
                </c:pt>
                <c:pt idx="205">
                  <c:v>0.14365</c:v>
                </c:pt>
                <c:pt idx="206">
                  <c:v>0.14455000000000001</c:v>
                </c:pt>
                <c:pt idx="207">
                  <c:v>0.14485000000000001</c:v>
                </c:pt>
                <c:pt idx="208">
                  <c:v>0.14580000000000001</c:v>
                </c:pt>
                <c:pt idx="209">
                  <c:v>0.15325</c:v>
                </c:pt>
                <c:pt idx="210">
                  <c:v>0.15790000000000001</c:v>
                </c:pt>
                <c:pt idx="211">
                  <c:v>0.15825</c:v>
                </c:pt>
                <c:pt idx="212">
                  <c:v>0.16009999999999999</c:v>
                </c:pt>
                <c:pt idx="213">
                  <c:v>0.16134999999999999</c:v>
                </c:pt>
                <c:pt idx="214">
                  <c:v>0.16320000000000001</c:v>
                </c:pt>
                <c:pt idx="215">
                  <c:v>0.22395000000000001</c:v>
                </c:pt>
                <c:pt idx="216">
                  <c:v>0.22520000000000001</c:v>
                </c:pt>
                <c:pt idx="217">
                  <c:v>0.22550000000000001</c:v>
                </c:pt>
                <c:pt idx="218">
                  <c:v>0.2432</c:v>
                </c:pt>
                <c:pt idx="219">
                  <c:v>0.25</c:v>
                </c:pt>
                <c:pt idx="220">
                  <c:v>0.25124999999999997</c:v>
                </c:pt>
                <c:pt idx="221">
                  <c:v>0.25130000000000002</c:v>
                </c:pt>
                <c:pt idx="222">
                  <c:v>0.25340000000000001</c:v>
                </c:pt>
                <c:pt idx="223">
                  <c:v>0.25559999999999999</c:v>
                </c:pt>
                <c:pt idx="224">
                  <c:v>0.25590000000000002</c:v>
                </c:pt>
                <c:pt idx="225">
                  <c:v>0.25619999999999998</c:v>
                </c:pt>
                <c:pt idx="226">
                  <c:v>0.25900000000000001</c:v>
                </c:pt>
                <c:pt idx="227">
                  <c:v>0.25929999999999997</c:v>
                </c:pt>
                <c:pt idx="228">
                  <c:v>0.25964999999999999</c:v>
                </c:pt>
                <c:pt idx="229">
                  <c:v>0.26150000000000001</c:v>
                </c:pt>
                <c:pt idx="230">
                  <c:v>0.26179999999999998</c:v>
                </c:pt>
                <c:pt idx="231">
                  <c:v>0.2621</c:v>
                </c:pt>
                <c:pt idx="232">
                  <c:v>0.2621</c:v>
                </c:pt>
                <c:pt idx="233">
                  <c:v>0.26274999999999998</c:v>
                </c:pt>
                <c:pt idx="234">
                  <c:v>0.26305000000000001</c:v>
                </c:pt>
                <c:pt idx="235">
                  <c:v>0.26490000000000002</c:v>
                </c:pt>
                <c:pt idx="236">
                  <c:v>0.26555000000000001</c:v>
                </c:pt>
                <c:pt idx="237">
                  <c:v>0.26679999999999998</c:v>
                </c:pt>
                <c:pt idx="238">
                  <c:v>0.26960000000000001</c:v>
                </c:pt>
                <c:pt idx="239">
                  <c:v>0.2702</c:v>
                </c:pt>
                <c:pt idx="240">
                  <c:v>0.2702</c:v>
                </c:pt>
                <c:pt idx="241">
                  <c:v>0.27050000000000002</c:v>
                </c:pt>
                <c:pt idx="242">
                  <c:v>0.27055000000000001</c:v>
                </c:pt>
                <c:pt idx="243">
                  <c:v>0.2727</c:v>
                </c:pt>
                <c:pt idx="244">
                  <c:v>0.27550000000000002</c:v>
                </c:pt>
                <c:pt idx="245">
                  <c:v>0.27610000000000001</c:v>
                </c:pt>
                <c:pt idx="246">
                  <c:v>0.27860000000000001</c:v>
                </c:pt>
                <c:pt idx="247">
                  <c:v>0.33095000000000002</c:v>
                </c:pt>
                <c:pt idx="248">
                  <c:v>0.36445</c:v>
                </c:pt>
                <c:pt idx="249">
                  <c:v>0.36675000000000002</c:v>
                </c:pt>
                <c:pt idx="250">
                  <c:v>0.36675000000000002</c:v>
                </c:pt>
                <c:pt idx="251">
                  <c:v>0.37130000000000002</c:v>
                </c:pt>
                <c:pt idx="252">
                  <c:v>0.37285000000000001</c:v>
                </c:pt>
                <c:pt idx="253">
                  <c:v>0.3735</c:v>
                </c:pt>
                <c:pt idx="254">
                  <c:v>0.37440000000000001</c:v>
                </c:pt>
                <c:pt idx="255">
                  <c:v>0.37440000000000001</c:v>
                </c:pt>
                <c:pt idx="256">
                  <c:v>0.37780000000000002</c:v>
                </c:pt>
                <c:pt idx="257">
                  <c:v>0.37969999999999998</c:v>
                </c:pt>
                <c:pt idx="258">
                  <c:v>0.38185000000000002</c:v>
                </c:pt>
                <c:pt idx="259">
                  <c:v>0.38195000000000001</c:v>
                </c:pt>
                <c:pt idx="260">
                  <c:v>0.38279999999999997</c:v>
                </c:pt>
                <c:pt idx="261">
                  <c:v>0.3881</c:v>
                </c:pt>
                <c:pt idx="262">
                  <c:v>0.3881</c:v>
                </c:pt>
                <c:pt idx="263">
                  <c:v>0.38840000000000002</c:v>
                </c:pt>
                <c:pt idx="264">
                  <c:v>0.38840000000000002</c:v>
                </c:pt>
                <c:pt idx="265">
                  <c:v>0.3891</c:v>
                </c:pt>
                <c:pt idx="266">
                  <c:v>0.3891</c:v>
                </c:pt>
                <c:pt idx="267">
                  <c:v>0.38995000000000002</c:v>
                </c:pt>
                <c:pt idx="268">
                  <c:v>0.38995000000000002</c:v>
                </c:pt>
                <c:pt idx="269">
                  <c:v>0.39119999999999999</c:v>
                </c:pt>
                <c:pt idx="270">
                  <c:v>0.39150000000000001</c:v>
                </c:pt>
                <c:pt idx="271">
                  <c:v>0.39284999999999998</c:v>
                </c:pt>
                <c:pt idx="272">
                  <c:v>0.39400000000000002</c:v>
                </c:pt>
                <c:pt idx="273">
                  <c:v>0.4451</c:v>
                </c:pt>
                <c:pt idx="274">
                  <c:v>0.45040000000000002</c:v>
                </c:pt>
                <c:pt idx="275">
                  <c:v>0.45700000000000002</c:v>
                </c:pt>
                <c:pt idx="276">
                  <c:v>0.4622</c:v>
                </c:pt>
                <c:pt idx="277">
                  <c:v>0.46289999999999998</c:v>
                </c:pt>
                <c:pt idx="278">
                  <c:v>0.46725</c:v>
                </c:pt>
                <c:pt idx="279">
                  <c:v>0.47189999999999999</c:v>
                </c:pt>
                <c:pt idx="280">
                  <c:v>0.47815000000000002</c:v>
                </c:pt>
                <c:pt idx="281">
                  <c:v>0.47844999999999999</c:v>
                </c:pt>
                <c:pt idx="282">
                  <c:v>0.47970000000000002</c:v>
                </c:pt>
                <c:pt idx="283">
                  <c:v>0.48</c:v>
                </c:pt>
                <c:pt idx="284">
                  <c:v>0.48265000000000002</c:v>
                </c:pt>
                <c:pt idx="285">
                  <c:v>0.48294999999999999</c:v>
                </c:pt>
                <c:pt idx="286">
                  <c:v>0.48304999999999998</c:v>
                </c:pt>
                <c:pt idx="287">
                  <c:v>0.48620000000000002</c:v>
                </c:pt>
                <c:pt idx="288">
                  <c:v>0.49009999999999998</c:v>
                </c:pt>
                <c:pt idx="289">
                  <c:v>0.49975000000000003</c:v>
                </c:pt>
                <c:pt idx="290">
                  <c:v>0.50449999999999995</c:v>
                </c:pt>
                <c:pt idx="291">
                  <c:v>0.50660000000000005</c:v>
                </c:pt>
                <c:pt idx="292">
                  <c:v>0.56299999999999994</c:v>
                </c:pt>
                <c:pt idx="293">
                  <c:v>0.56455</c:v>
                </c:pt>
                <c:pt idx="294">
                  <c:v>0.56515000000000004</c:v>
                </c:pt>
                <c:pt idx="295">
                  <c:v>0.56669999999999998</c:v>
                </c:pt>
                <c:pt idx="296">
                  <c:v>0.57704999999999995</c:v>
                </c:pt>
                <c:pt idx="297">
                  <c:v>0.58479999999999999</c:v>
                </c:pt>
                <c:pt idx="298">
                  <c:v>0.58479999999999999</c:v>
                </c:pt>
                <c:pt idx="299">
                  <c:v>0.59430000000000005</c:v>
                </c:pt>
                <c:pt idx="300">
                  <c:v>0.59524999999999995</c:v>
                </c:pt>
                <c:pt idx="301">
                  <c:v>0.59804999999999997</c:v>
                </c:pt>
                <c:pt idx="302">
                  <c:v>0.59994999999999998</c:v>
                </c:pt>
                <c:pt idx="303">
                  <c:v>0.6028</c:v>
                </c:pt>
                <c:pt idx="304">
                  <c:v>0.60309999999999997</c:v>
                </c:pt>
                <c:pt idx="305">
                  <c:v>0.60799999999999998</c:v>
                </c:pt>
                <c:pt idx="306">
                  <c:v>0.6139</c:v>
                </c:pt>
                <c:pt idx="307">
                  <c:v>0.61429999999999996</c:v>
                </c:pt>
                <c:pt idx="308">
                  <c:v>0.61795</c:v>
                </c:pt>
                <c:pt idx="309">
                  <c:v>0.62075000000000002</c:v>
                </c:pt>
                <c:pt idx="310">
                  <c:v>0.62075000000000002</c:v>
                </c:pt>
                <c:pt idx="311">
                  <c:v>0.6784</c:v>
                </c:pt>
                <c:pt idx="312">
                  <c:v>0.68274999999999997</c:v>
                </c:pt>
                <c:pt idx="313">
                  <c:v>0.68864999999999998</c:v>
                </c:pt>
                <c:pt idx="314">
                  <c:v>0.69669999999999999</c:v>
                </c:pt>
                <c:pt idx="315">
                  <c:v>0.69979999999999998</c:v>
                </c:pt>
                <c:pt idx="316">
                  <c:v>0.70009999999999994</c:v>
                </c:pt>
                <c:pt idx="317">
                  <c:v>0.70165</c:v>
                </c:pt>
                <c:pt idx="318">
                  <c:v>0.70765</c:v>
                </c:pt>
                <c:pt idx="319">
                  <c:v>0.71479999999999999</c:v>
                </c:pt>
                <c:pt idx="320">
                  <c:v>0.71779999999999999</c:v>
                </c:pt>
                <c:pt idx="321">
                  <c:v>0.72089999999999999</c:v>
                </c:pt>
                <c:pt idx="322">
                  <c:v>0.80405000000000004</c:v>
                </c:pt>
                <c:pt idx="323">
                  <c:v>0.80464999999999998</c:v>
                </c:pt>
                <c:pt idx="324">
                  <c:v>0.81115000000000004</c:v>
                </c:pt>
                <c:pt idx="325">
                  <c:v>0.81705000000000005</c:v>
                </c:pt>
                <c:pt idx="326">
                  <c:v>0.82179999999999997</c:v>
                </c:pt>
                <c:pt idx="327">
                  <c:v>0.82540000000000002</c:v>
                </c:pt>
                <c:pt idx="328">
                  <c:v>0.82540000000000002</c:v>
                </c:pt>
                <c:pt idx="329">
                  <c:v>0.82584999999999997</c:v>
                </c:pt>
                <c:pt idx="330">
                  <c:v>0.82730000000000004</c:v>
                </c:pt>
                <c:pt idx="331">
                  <c:v>0.82730000000000004</c:v>
                </c:pt>
                <c:pt idx="332">
                  <c:v>0.83225000000000005</c:v>
                </c:pt>
                <c:pt idx="333">
                  <c:v>0.83879999999999999</c:v>
                </c:pt>
                <c:pt idx="334">
                  <c:v>0.84065000000000001</c:v>
                </c:pt>
                <c:pt idx="335">
                  <c:v>0.84065000000000001</c:v>
                </c:pt>
                <c:pt idx="336">
                  <c:v>0.84284999999999999</c:v>
                </c:pt>
                <c:pt idx="337">
                  <c:v>0.91290000000000004</c:v>
                </c:pt>
                <c:pt idx="338">
                  <c:v>0.93159999999999998</c:v>
                </c:pt>
                <c:pt idx="339">
                  <c:v>0.93459999999999999</c:v>
                </c:pt>
                <c:pt idx="340">
                  <c:v>0.93684999999999996</c:v>
                </c:pt>
                <c:pt idx="341">
                  <c:v>0.93740000000000001</c:v>
                </c:pt>
                <c:pt idx="342">
                  <c:v>0.93745000000000001</c:v>
                </c:pt>
                <c:pt idx="343">
                  <c:v>0.9405</c:v>
                </c:pt>
                <c:pt idx="344">
                  <c:v>0.94155</c:v>
                </c:pt>
                <c:pt idx="345">
                  <c:v>0.94620000000000004</c:v>
                </c:pt>
                <c:pt idx="346">
                  <c:v>0.94984999999999997</c:v>
                </c:pt>
                <c:pt idx="347">
                  <c:v>0.95015000000000005</c:v>
                </c:pt>
                <c:pt idx="348">
                  <c:v>0.95015000000000005</c:v>
                </c:pt>
                <c:pt idx="349">
                  <c:v>0.95420000000000005</c:v>
                </c:pt>
                <c:pt idx="350">
                  <c:v>0.95479999999999998</c:v>
                </c:pt>
                <c:pt idx="351">
                  <c:v>0.95730000000000004</c:v>
                </c:pt>
                <c:pt idx="352">
                  <c:v>0.95855000000000001</c:v>
                </c:pt>
                <c:pt idx="353">
                  <c:v>1.0442</c:v>
                </c:pt>
                <c:pt idx="354">
                  <c:v>1.0587</c:v>
                </c:pt>
                <c:pt idx="355">
                  <c:v>1.0622499999999999</c:v>
                </c:pt>
                <c:pt idx="356">
                  <c:v>1.0646</c:v>
                </c:pt>
                <c:pt idx="357">
                  <c:v>1.0670999999999999</c:v>
                </c:pt>
                <c:pt idx="358">
                  <c:v>1.0702</c:v>
                </c:pt>
                <c:pt idx="359">
                  <c:v>1.1539999999999999</c:v>
                </c:pt>
                <c:pt idx="360">
                  <c:v>1.1729499999999999</c:v>
                </c:pt>
                <c:pt idx="361">
                  <c:v>1.1742999999999999</c:v>
                </c:pt>
                <c:pt idx="362">
                  <c:v>1.2722</c:v>
                </c:pt>
                <c:pt idx="363">
                  <c:v>1.2841</c:v>
                </c:pt>
                <c:pt idx="364">
                  <c:v>1.2841</c:v>
                </c:pt>
                <c:pt idx="365">
                  <c:v>1.2841</c:v>
                </c:pt>
                <c:pt idx="366">
                  <c:v>1.2841499999999999</c:v>
                </c:pt>
                <c:pt idx="367">
                  <c:v>1.2841499999999999</c:v>
                </c:pt>
                <c:pt idx="368">
                  <c:v>1.2841499999999999</c:v>
                </c:pt>
                <c:pt idx="369">
                  <c:v>1.2890999999999999</c:v>
                </c:pt>
                <c:pt idx="370">
                  <c:v>1.2890999999999999</c:v>
                </c:pt>
                <c:pt idx="371">
                  <c:v>1.2890999999999999</c:v>
                </c:pt>
                <c:pt idx="372">
                  <c:v>1.29345</c:v>
                </c:pt>
                <c:pt idx="373">
                  <c:v>1.29345</c:v>
                </c:pt>
                <c:pt idx="374">
                  <c:v>1.29345</c:v>
                </c:pt>
                <c:pt idx="375">
                  <c:v>1.2989999999999999</c:v>
                </c:pt>
                <c:pt idx="376">
                  <c:v>1.38635</c:v>
                </c:pt>
                <c:pt idx="377">
                  <c:v>1.3878999999999999</c:v>
                </c:pt>
                <c:pt idx="378">
                  <c:v>1.3982000000000001</c:v>
                </c:pt>
                <c:pt idx="379">
                  <c:v>1.4021999999999999</c:v>
                </c:pt>
                <c:pt idx="380">
                  <c:v>1.4025000000000001</c:v>
                </c:pt>
                <c:pt idx="381">
                  <c:v>1.4080999999999999</c:v>
                </c:pt>
                <c:pt idx="382">
                  <c:v>1.4105000000000001</c:v>
                </c:pt>
                <c:pt idx="383">
                  <c:v>1.5007999999999999</c:v>
                </c:pt>
                <c:pt idx="384">
                  <c:v>1.5018</c:v>
                </c:pt>
                <c:pt idx="385">
                  <c:v>1.50945</c:v>
                </c:pt>
                <c:pt idx="386">
                  <c:v>1.5103500000000001</c:v>
                </c:pt>
                <c:pt idx="387">
                  <c:v>1.5116000000000001</c:v>
                </c:pt>
                <c:pt idx="388">
                  <c:v>1.51315</c:v>
                </c:pt>
                <c:pt idx="389">
                  <c:v>1.5159499999999999</c:v>
                </c:pt>
                <c:pt idx="390">
                  <c:v>1.5232000000000001</c:v>
                </c:pt>
                <c:pt idx="391">
                  <c:v>1.5925499999999999</c:v>
                </c:pt>
                <c:pt idx="392">
                  <c:v>1.6096999999999999</c:v>
                </c:pt>
                <c:pt idx="393">
                  <c:v>1.6153</c:v>
                </c:pt>
                <c:pt idx="394">
                  <c:v>1.6153500000000001</c:v>
                </c:pt>
                <c:pt idx="395">
                  <c:v>1.6165499999999999</c:v>
                </c:pt>
                <c:pt idx="396">
                  <c:v>1.6209</c:v>
                </c:pt>
                <c:pt idx="397">
                  <c:v>1.6227499999999999</c:v>
                </c:pt>
                <c:pt idx="398">
                  <c:v>1.6230500000000001</c:v>
                </c:pt>
                <c:pt idx="399">
                  <c:v>1.6276999999999999</c:v>
                </c:pt>
                <c:pt idx="400">
                  <c:v>1.6289499999999999</c:v>
                </c:pt>
                <c:pt idx="401">
                  <c:v>1.7102999999999999</c:v>
                </c:pt>
                <c:pt idx="402">
                  <c:v>1.7222</c:v>
                </c:pt>
                <c:pt idx="403">
                  <c:v>1.7253000000000001</c:v>
                </c:pt>
                <c:pt idx="404">
                  <c:v>1.7253000000000001</c:v>
                </c:pt>
                <c:pt idx="405">
                  <c:v>1.7253000000000001</c:v>
                </c:pt>
                <c:pt idx="406">
                  <c:v>1.7305999999999999</c:v>
                </c:pt>
                <c:pt idx="407">
                  <c:v>1.7343</c:v>
                </c:pt>
                <c:pt idx="408">
                  <c:v>1.7356499999999999</c:v>
                </c:pt>
                <c:pt idx="409">
                  <c:v>1.7384500000000001</c:v>
                </c:pt>
                <c:pt idx="410">
                  <c:v>1.7427999999999999</c:v>
                </c:pt>
                <c:pt idx="411">
                  <c:v>1.74715</c:v>
                </c:pt>
                <c:pt idx="412">
                  <c:v>1.7483</c:v>
                </c:pt>
                <c:pt idx="413">
                  <c:v>1.7485999999999999</c:v>
                </c:pt>
                <c:pt idx="414">
                  <c:v>1.7490000000000001</c:v>
                </c:pt>
                <c:pt idx="415">
                  <c:v>1.7493000000000001</c:v>
                </c:pt>
                <c:pt idx="416">
                  <c:v>1.7515000000000001</c:v>
                </c:pt>
                <c:pt idx="417">
                  <c:v>1.8281000000000001</c:v>
                </c:pt>
                <c:pt idx="418">
                  <c:v>1.8284</c:v>
                </c:pt>
                <c:pt idx="419">
                  <c:v>1.8429500000000001</c:v>
                </c:pt>
                <c:pt idx="420">
                  <c:v>1.8434999999999999</c:v>
                </c:pt>
                <c:pt idx="421">
                  <c:v>1.8485499999999999</c:v>
                </c:pt>
                <c:pt idx="422">
                  <c:v>1.8491</c:v>
                </c:pt>
                <c:pt idx="423">
                  <c:v>1.8491</c:v>
                </c:pt>
                <c:pt idx="424">
                  <c:v>1.8492</c:v>
                </c:pt>
                <c:pt idx="425">
                  <c:v>1.8498000000000001</c:v>
                </c:pt>
                <c:pt idx="426">
                  <c:v>1.8503499999999999</c:v>
                </c:pt>
                <c:pt idx="427">
                  <c:v>1.8510500000000001</c:v>
                </c:pt>
                <c:pt idx="428">
                  <c:v>1.8525</c:v>
                </c:pt>
                <c:pt idx="429">
                  <c:v>1.8525</c:v>
                </c:pt>
                <c:pt idx="430">
                  <c:v>1.8525</c:v>
                </c:pt>
                <c:pt idx="431">
                  <c:v>1.8579000000000001</c:v>
                </c:pt>
                <c:pt idx="432">
                  <c:v>1.8588499999999999</c:v>
                </c:pt>
                <c:pt idx="433">
                  <c:v>1.8591</c:v>
                </c:pt>
                <c:pt idx="434">
                  <c:v>1.9509000000000001</c:v>
                </c:pt>
                <c:pt idx="435">
                  <c:v>1.9536</c:v>
                </c:pt>
                <c:pt idx="436">
                  <c:v>1.9536</c:v>
                </c:pt>
                <c:pt idx="437">
                  <c:v>1.9614499999999999</c:v>
                </c:pt>
                <c:pt idx="438">
                  <c:v>1.9636499999999999</c:v>
                </c:pt>
                <c:pt idx="439">
                  <c:v>1.9710000000000001</c:v>
                </c:pt>
                <c:pt idx="440">
                  <c:v>1.9710000000000001</c:v>
                </c:pt>
                <c:pt idx="441">
                  <c:v>1.9742</c:v>
                </c:pt>
                <c:pt idx="442">
                  <c:v>1.98105</c:v>
                </c:pt>
                <c:pt idx="443">
                  <c:v>2.0392999999999999</c:v>
                </c:pt>
                <c:pt idx="444">
                  <c:v>2.0629</c:v>
                </c:pt>
                <c:pt idx="445">
                  <c:v>2.0632000000000001</c:v>
                </c:pt>
                <c:pt idx="446">
                  <c:v>2.0635500000000002</c:v>
                </c:pt>
                <c:pt idx="447">
                  <c:v>2.06385</c:v>
                </c:pt>
                <c:pt idx="448">
                  <c:v>2.0641500000000002</c:v>
                </c:pt>
                <c:pt idx="449">
                  <c:v>2.0644</c:v>
                </c:pt>
                <c:pt idx="450">
                  <c:v>2.0697000000000001</c:v>
                </c:pt>
                <c:pt idx="451">
                  <c:v>2.0699999999999998</c:v>
                </c:pt>
                <c:pt idx="452">
                  <c:v>2.0703499999999999</c:v>
                </c:pt>
                <c:pt idx="453">
                  <c:v>2.0728</c:v>
                </c:pt>
                <c:pt idx="454">
                  <c:v>2.0747</c:v>
                </c:pt>
                <c:pt idx="455">
                  <c:v>2.0779999999999998</c:v>
                </c:pt>
                <c:pt idx="456">
                  <c:v>2.0779999999999998</c:v>
                </c:pt>
                <c:pt idx="457">
                  <c:v>2.07985</c:v>
                </c:pt>
                <c:pt idx="458">
                  <c:v>2.07985</c:v>
                </c:pt>
                <c:pt idx="459">
                  <c:v>2.0824500000000001</c:v>
                </c:pt>
                <c:pt idx="460">
                  <c:v>2.0826500000000001</c:v>
                </c:pt>
                <c:pt idx="461">
                  <c:v>2.0826500000000001</c:v>
                </c:pt>
                <c:pt idx="462">
                  <c:v>2.0840000000000001</c:v>
                </c:pt>
                <c:pt idx="463">
                  <c:v>2.0867</c:v>
                </c:pt>
                <c:pt idx="464">
                  <c:v>2.0868000000000002</c:v>
                </c:pt>
                <c:pt idx="465">
                  <c:v>2.089</c:v>
                </c:pt>
                <c:pt idx="466">
                  <c:v>2.1742499999999998</c:v>
                </c:pt>
                <c:pt idx="467">
                  <c:v>2.1835499999999999</c:v>
                </c:pt>
                <c:pt idx="468">
                  <c:v>2.1946500000000002</c:v>
                </c:pt>
                <c:pt idx="469">
                  <c:v>2.1974499999999999</c:v>
                </c:pt>
                <c:pt idx="470">
                  <c:v>2.1974499999999999</c:v>
                </c:pt>
                <c:pt idx="471">
                  <c:v>2.1974499999999999</c:v>
                </c:pt>
                <c:pt idx="472">
                  <c:v>2.1997</c:v>
                </c:pt>
                <c:pt idx="473">
                  <c:v>2.1999</c:v>
                </c:pt>
                <c:pt idx="474">
                  <c:v>2.1999</c:v>
                </c:pt>
                <c:pt idx="475">
                  <c:v>2.1999</c:v>
                </c:pt>
                <c:pt idx="476">
                  <c:v>2.2025000000000001</c:v>
                </c:pt>
                <c:pt idx="477">
                  <c:v>2.2078000000000002</c:v>
                </c:pt>
                <c:pt idx="478">
                  <c:v>2.2078000000000002</c:v>
                </c:pt>
                <c:pt idx="479">
                  <c:v>2.2871000000000001</c:v>
                </c:pt>
                <c:pt idx="480">
                  <c:v>2.2873999999999999</c:v>
                </c:pt>
                <c:pt idx="481">
                  <c:v>2.2873999999999999</c:v>
                </c:pt>
                <c:pt idx="482">
                  <c:v>2.2873999999999999</c:v>
                </c:pt>
                <c:pt idx="483">
                  <c:v>2.2913000000000001</c:v>
                </c:pt>
                <c:pt idx="484">
                  <c:v>2.2926500000000001</c:v>
                </c:pt>
                <c:pt idx="485">
                  <c:v>2.3007</c:v>
                </c:pt>
                <c:pt idx="486">
                  <c:v>2.3007</c:v>
                </c:pt>
                <c:pt idx="487">
                  <c:v>2.3007</c:v>
                </c:pt>
                <c:pt idx="488">
                  <c:v>2.3013499999999998</c:v>
                </c:pt>
                <c:pt idx="489">
                  <c:v>2.3013499999999998</c:v>
                </c:pt>
                <c:pt idx="490">
                  <c:v>2.3013499999999998</c:v>
                </c:pt>
                <c:pt idx="491">
                  <c:v>2.30355</c:v>
                </c:pt>
                <c:pt idx="492">
                  <c:v>2.3054000000000001</c:v>
                </c:pt>
                <c:pt idx="493">
                  <c:v>2.3092000000000001</c:v>
                </c:pt>
                <c:pt idx="494">
                  <c:v>2.3104499999999999</c:v>
                </c:pt>
                <c:pt idx="495">
                  <c:v>2.3194499999999998</c:v>
                </c:pt>
                <c:pt idx="496">
                  <c:v>2.3917000000000002</c:v>
                </c:pt>
                <c:pt idx="497">
                  <c:v>2.39575</c:v>
                </c:pt>
                <c:pt idx="498">
                  <c:v>2.4044500000000002</c:v>
                </c:pt>
                <c:pt idx="499">
                  <c:v>2.4102999999999999</c:v>
                </c:pt>
                <c:pt idx="500">
                  <c:v>2.41995</c:v>
                </c:pt>
                <c:pt idx="501">
                  <c:v>2.4286500000000002</c:v>
                </c:pt>
                <c:pt idx="502">
                  <c:v>2.5192000000000001</c:v>
                </c:pt>
                <c:pt idx="503">
                  <c:v>2.5198</c:v>
                </c:pt>
                <c:pt idx="504">
                  <c:v>2.5219499999999999</c:v>
                </c:pt>
                <c:pt idx="505">
                  <c:v>2.52475</c:v>
                </c:pt>
                <c:pt idx="506">
                  <c:v>2.5259499999999999</c:v>
                </c:pt>
                <c:pt idx="507">
                  <c:v>2.5303499999999999</c:v>
                </c:pt>
                <c:pt idx="508">
                  <c:v>2.5316000000000001</c:v>
                </c:pt>
                <c:pt idx="509">
                  <c:v>2.5387499999999998</c:v>
                </c:pt>
                <c:pt idx="510">
                  <c:v>2.53905</c:v>
                </c:pt>
                <c:pt idx="511">
                  <c:v>2.5443500000000001</c:v>
                </c:pt>
                <c:pt idx="512">
                  <c:v>2.5464500000000001</c:v>
                </c:pt>
                <c:pt idx="513">
                  <c:v>2.5492499999999998</c:v>
                </c:pt>
                <c:pt idx="514">
                  <c:v>2.6155499999999998</c:v>
                </c:pt>
                <c:pt idx="515">
                  <c:v>2.6320999999999999</c:v>
                </c:pt>
                <c:pt idx="516">
                  <c:v>2.6324000000000001</c:v>
                </c:pt>
                <c:pt idx="517">
                  <c:v>2.6326499999999999</c:v>
                </c:pt>
                <c:pt idx="518">
                  <c:v>2.6328499999999999</c:v>
                </c:pt>
                <c:pt idx="519">
                  <c:v>2.6337999999999999</c:v>
                </c:pt>
                <c:pt idx="520">
                  <c:v>2.6341000000000001</c:v>
                </c:pt>
                <c:pt idx="521">
                  <c:v>2.6352000000000002</c:v>
                </c:pt>
                <c:pt idx="522">
                  <c:v>2.6395499999999998</c:v>
                </c:pt>
                <c:pt idx="523">
                  <c:v>2.6406000000000001</c:v>
                </c:pt>
                <c:pt idx="524">
                  <c:v>2.6429499999999999</c:v>
                </c:pt>
                <c:pt idx="525">
                  <c:v>2.6429499999999999</c:v>
                </c:pt>
                <c:pt idx="526">
                  <c:v>2.64825</c:v>
                </c:pt>
                <c:pt idx="527">
                  <c:v>2.6485500000000002</c:v>
                </c:pt>
                <c:pt idx="528">
                  <c:v>2.6488499999999999</c:v>
                </c:pt>
                <c:pt idx="529">
                  <c:v>2.6490999999999998</c:v>
                </c:pt>
                <c:pt idx="530">
                  <c:v>2.6501000000000001</c:v>
                </c:pt>
                <c:pt idx="531">
                  <c:v>2.6519499999999998</c:v>
                </c:pt>
                <c:pt idx="532">
                  <c:v>2.6537500000000001</c:v>
                </c:pt>
                <c:pt idx="533">
                  <c:v>2.6576499999999998</c:v>
                </c:pt>
                <c:pt idx="534">
                  <c:v>2.6581999999999999</c:v>
                </c:pt>
                <c:pt idx="535">
                  <c:v>2.6585000000000001</c:v>
                </c:pt>
                <c:pt idx="536">
                  <c:v>2.7357</c:v>
                </c:pt>
                <c:pt idx="537">
                  <c:v>2.7416</c:v>
                </c:pt>
                <c:pt idx="538">
                  <c:v>2.7418999999999998</c:v>
                </c:pt>
                <c:pt idx="539">
                  <c:v>2.7517999999999998</c:v>
                </c:pt>
                <c:pt idx="540">
                  <c:v>2.7566000000000002</c:v>
                </c:pt>
                <c:pt idx="541">
                  <c:v>2.7602000000000002</c:v>
                </c:pt>
                <c:pt idx="542">
                  <c:v>2.7620499999999999</c:v>
                </c:pt>
                <c:pt idx="543">
                  <c:v>2.7636500000000002</c:v>
                </c:pt>
                <c:pt idx="544">
                  <c:v>2.7660499999999999</c:v>
                </c:pt>
                <c:pt idx="545">
                  <c:v>2.7682000000000002</c:v>
                </c:pt>
                <c:pt idx="546">
                  <c:v>2.7682000000000002</c:v>
                </c:pt>
                <c:pt idx="547">
                  <c:v>2.7682000000000002</c:v>
                </c:pt>
                <c:pt idx="548">
                  <c:v>2.7682000000000002</c:v>
                </c:pt>
                <c:pt idx="549">
                  <c:v>2.7683</c:v>
                </c:pt>
                <c:pt idx="550">
                  <c:v>2.7713999999999999</c:v>
                </c:pt>
                <c:pt idx="551">
                  <c:v>2.7738999999999998</c:v>
                </c:pt>
                <c:pt idx="552">
                  <c:v>2.77515</c:v>
                </c:pt>
                <c:pt idx="553">
                  <c:v>2.8544</c:v>
                </c:pt>
                <c:pt idx="554">
                  <c:v>2.8544</c:v>
                </c:pt>
                <c:pt idx="555">
                  <c:v>2.8544</c:v>
                </c:pt>
                <c:pt idx="556">
                  <c:v>2.8547500000000001</c:v>
                </c:pt>
                <c:pt idx="557">
                  <c:v>2.8547500000000001</c:v>
                </c:pt>
                <c:pt idx="558">
                  <c:v>2.8719000000000001</c:v>
                </c:pt>
                <c:pt idx="559">
                  <c:v>2.8735499999999998</c:v>
                </c:pt>
                <c:pt idx="560">
                  <c:v>2.8746</c:v>
                </c:pt>
                <c:pt idx="561">
                  <c:v>2.8746</c:v>
                </c:pt>
                <c:pt idx="562">
                  <c:v>2.8746</c:v>
                </c:pt>
                <c:pt idx="563">
                  <c:v>2.8746</c:v>
                </c:pt>
                <c:pt idx="564">
                  <c:v>2.875</c:v>
                </c:pt>
                <c:pt idx="565">
                  <c:v>2.8766500000000002</c:v>
                </c:pt>
                <c:pt idx="566">
                  <c:v>2.8782000000000001</c:v>
                </c:pt>
                <c:pt idx="567">
                  <c:v>2.8809999999999998</c:v>
                </c:pt>
                <c:pt idx="568">
                  <c:v>2.8880499999999998</c:v>
                </c:pt>
                <c:pt idx="569">
                  <c:v>2.88835</c:v>
                </c:pt>
                <c:pt idx="570">
                  <c:v>2.8896000000000002</c:v>
                </c:pt>
                <c:pt idx="571">
                  <c:v>2.8898999999999999</c:v>
                </c:pt>
                <c:pt idx="572">
                  <c:v>2.96875</c:v>
                </c:pt>
                <c:pt idx="573">
                  <c:v>2.9697</c:v>
                </c:pt>
                <c:pt idx="574">
                  <c:v>2.9746000000000001</c:v>
                </c:pt>
                <c:pt idx="575">
                  <c:v>2.9782500000000001</c:v>
                </c:pt>
                <c:pt idx="576">
                  <c:v>2.98325</c:v>
                </c:pt>
                <c:pt idx="577">
                  <c:v>2.9878999999999998</c:v>
                </c:pt>
                <c:pt idx="578">
                  <c:v>2.9904000000000002</c:v>
                </c:pt>
                <c:pt idx="579">
                  <c:v>2.9920499999999999</c:v>
                </c:pt>
                <c:pt idx="580">
                  <c:v>2.9922499999999999</c:v>
                </c:pt>
                <c:pt idx="581">
                  <c:v>2.9965999999999999</c:v>
                </c:pt>
                <c:pt idx="582">
                  <c:v>2.9990999999999999</c:v>
                </c:pt>
                <c:pt idx="583">
                  <c:v>2.9994000000000001</c:v>
                </c:pt>
                <c:pt idx="584">
                  <c:v>3.00095</c:v>
                </c:pt>
                <c:pt idx="585">
                  <c:v>3.0839500000000002</c:v>
                </c:pt>
                <c:pt idx="586">
                  <c:v>3.0848</c:v>
                </c:pt>
                <c:pt idx="587">
                  <c:v>3.0953499999999998</c:v>
                </c:pt>
                <c:pt idx="588">
                  <c:v>3.09565</c:v>
                </c:pt>
                <c:pt idx="589">
                  <c:v>3.0962499999999999</c:v>
                </c:pt>
                <c:pt idx="590">
                  <c:v>3.0966</c:v>
                </c:pt>
                <c:pt idx="591">
                  <c:v>3.0969000000000002</c:v>
                </c:pt>
                <c:pt idx="592">
                  <c:v>3.1059999999999999</c:v>
                </c:pt>
                <c:pt idx="593">
                  <c:v>3.11585</c:v>
                </c:pt>
                <c:pt idx="594">
                  <c:v>3.1161500000000002</c:v>
                </c:pt>
                <c:pt idx="595">
                  <c:v>3.2096</c:v>
                </c:pt>
                <c:pt idx="596">
                  <c:v>3.41195</c:v>
                </c:pt>
                <c:pt idx="597">
                  <c:v>3.4333499999999999</c:v>
                </c:pt>
                <c:pt idx="598">
                  <c:v>3.5200999999999998</c:v>
                </c:pt>
                <c:pt idx="599">
                  <c:v>3.5592999999999999</c:v>
                </c:pt>
                <c:pt idx="600">
                  <c:v>3.6469999999999998</c:v>
                </c:pt>
                <c:pt idx="601">
                  <c:v>3.6470500000000001</c:v>
                </c:pt>
                <c:pt idx="602">
                  <c:v>3.6482000000000001</c:v>
                </c:pt>
                <c:pt idx="603">
                  <c:v>3.8703500000000002</c:v>
                </c:pt>
                <c:pt idx="604">
                  <c:v>3.8772000000000002</c:v>
                </c:pt>
                <c:pt idx="605">
                  <c:v>3.8774999999999999</c:v>
                </c:pt>
                <c:pt idx="606">
                  <c:v>3.8787500000000001</c:v>
                </c:pt>
                <c:pt idx="607">
                  <c:v>3.88</c:v>
                </c:pt>
                <c:pt idx="608">
                  <c:v>3.88245</c:v>
                </c:pt>
                <c:pt idx="609">
                  <c:v>3.8824999999999998</c:v>
                </c:pt>
                <c:pt idx="610">
                  <c:v>3.8836499999999998</c:v>
                </c:pt>
                <c:pt idx="611">
                  <c:v>3.8837000000000002</c:v>
                </c:pt>
                <c:pt idx="612">
                  <c:v>3.88375</c:v>
                </c:pt>
                <c:pt idx="613">
                  <c:v>3.9091</c:v>
                </c:pt>
                <c:pt idx="614">
                  <c:v>3.9885000000000002</c:v>
                </c:pt>
                <c:pt idx="615">
                  <c:v>4.0073999999999996</c:v>
                </c:pt>
                <c:pt idx="616">
                  <c:v>4.0080499999999999</c:v>
                </c:pt>
              </c:numCache>
            </c:numRef>
          </c:xVal>
          <c:yVal>
            <c:numRef>
              <c:f>Q_fit!$E$21:$E$637</c:f>
              <c:numCache>
                <c:formatCode>General</c:formatCode>
                <c:ptCount val="617"/>
                <c:pt idx="0">
                  <c:v>-7.5442100005602697E-2</c:v>
                </c:pt>
                <c:pt idx="1">
                  <c:v>-5.8409325003594859E-2</c:v>
                </c:pt>
                <c:pt idx="2">
                  <c:v>-6.9698700008302694E-2</c:v>
                </c:pt>
                <c:pt idx="3">
                  <c:v>-6.778975000634091E-2</c:v>
                </c:pt>
                <c:pt idx="4">
                  <c:v>-6.8393000005016802E-2</c:v>
                </c:pt>
                <c:pt idx="5">
                  <c:v>-7.1840350003185449E-2</c:v>
                </c:pt>
                <c:pt idx="6">
                  <c:v>-7.270270000299206E-2</c:v>
                </c:pt>
                <c:pt idx="7">
                  <c:v>-7.210270000359742E-2</c:v>
                </c:pt>
                <c:pt idx="8">
                  <c:v>-6.909155000539613E-2</c:v>
                </c:pt>
                <c:pt idx="9">
                  <c:v>-7.0319350004865555E-2</c:v>
                </c:pt>
                <c:pt idx="10">
                  <c:v>-5.1347175001865253E-2</c:v>
                </c:pt>
                <c:pt idx="11">
                  <c:v>-5.1088950000121258E-2</c:v>
                </c:pt>
                <c:pt idx="12">
                  <c:v>-5.0613175008038525E-2</c:v>
                </c:pt>
                <c:pt idx="13">
                  <c:v>-5.0943800000823103E-2</c:v>
                </c:pt>
                <c:pt idx="14">
                  <c:v>-5.0874425003712531E-2</c:v>
                </c:pt>
                <c:pt idx="15">
                  <c:v>-5.1216200008639134E-2</c:v>
                </c:pt>
                <c:pt idx="16">
                  <c:v>-5.1181100003304891E-2</c:v>
                </c:pt>
                <c:pt idx="17">
                  <c:v>-5.1240425003925338E-2</c:v>
                </c:pt>
                <c:pt idx="18">
                  <c:v>-5.1252400000521448E-2</c:v>
                </c:pt>
                <c:pt idx="19">
                  <c:v>-5.0682200009759981E-2</c:v>
                </c:pt>
                <c:pt idx="20">
                  <c:v>-5.1364650003961287E-2</c:v>
                </c:pt>
                <c:pt idx="21">
                  <c:v>-5.0911725003970787E-2</c:v>
                </c:pt>
                <c:pt idx="22">
                  <c:v>-5.1194175008276943E-2</c:v>
                </c:pt>
                <c:pt idx="23">
                  <c:v>-5.1176625005609822E-2</c:v>
                </c:pt>
                <c:pt idx="24">
                  <c:v>-4.9053600007027853E-2</c:v>
                </c:pt>
                <c:pt idx="25">
                  <c:v>-4.8831575004442129E-2</c:v>
                </c:pt>
                <c:pt idx="26">
                  <c:v>-4.5542800005932804E-2</c:v>
                </c:pt>
                <c:pt idx="27">
                  <c:v>-3.2032150003942661E-2</c:v>
                </c:pt>
                <c:pt idx="28">
                  <c:v>-3.2057525000709575E-2</c:v>
                </c:pt>
                <c:pt idx="29">
                  <c:v>-3.2334600000467617E-2</c:v>
                </c:pt>
                <c:pt idx="30">
                  <c:v>-3.2327050001185853E-2</c:v>
                </c:pt>
                <c:pt idx="31">
                  <c:v>-3.2289499999023974E-2</c:v>
                </c:pt>
                <c:pt idx="32">
                  <c:v>-1.8151750002289191E-2</c:v>
                </c:pt>
                <c:pt idx="33">
                  <c:v>-1.4487600004940759E-2</c:v>
                </c:pt>
                <c:pt idx="34">
                  <c:v>-1.4217399999324698E-2</c:v>
                </c:pt>
                <c:pt idx="35">
                  <c:v>-1.397417500265874E-2</c:v>
                </c:pt>
                <c:pt idx="36">
                  <c:v>-1.3321525002538692E-2</c:v>
                </c:pt>
                <c:pt idx="37">
                  <c:v>-1.436860000831075E-2</c:v>
                </c:pt>
                <c:pt idx="38">
                  <c:v>-1.4351050005643629E-2</c:v>
                </c:pt>
                <c:pt idx="39">
                  <c:v>-1.4333500002976507E-2</c:v>
                </c:pt>
                <c:pt idx="40">
                  <c:v>-1.3729025005886797E-2</c:v>
                </c:pt>
                <c:pt idx="41">
                  <c:v>-1.3970800006063655E-2</c:v>
                </c:pt>
                <c:pt idx="42">
                  <c:v>-1.5587250018143095E-3</c:v>
                </c:pt>
                <c:pt idx="43">
                  <c:v>-1.3877375007723458E-2</c:v>
                </c:pt>
                <c:pt idx="44">
                  <c:v>-1.7381500008923467E-2</c:v>
                </c:pt>
                <c:pt idx="45">
                  <c:v>-1.5252800003509037E-2</c:v>
                </c:pt>
                <c:pt idx="46">
                  <c:v>-7.5714500053436495E-3</c:v>
                </c:pt>
                <c:pt idx="47">
                  <c:v>-1.1422424999182113E-2</c:v>
                </c:pt>
                <c:pt idx="48">
                  <c:v>-2.0258625008864328E-2</c:v>
                </c:pt>
                <c:pt idx="49">
                  <c:v>-1.1129925005661789E-2</c:v>
                </c:pt>
                <c:pt idx="50">
                  <c:v>-1.4736600001924671E-2</c:v>
                </c:pt>
                <c:pt idx="51">
                  <c:v>-3.7142250002943911E-3</c:v>
                </c:pt>
                <c:pt idx="52">
                  <c:v>-1.335152499814285E-2</c:v>
                </c:pt>
                <c:pt idx="53">
                  <c:v>1.1673274995700922E-2</c:v>
                </c:pt>
                <c:pt idx="54">
                  <c:v>-7.3528749999240972E-3</c:v>
                </c:pt>
                <c:pt idx="55">
                  <c:v>-9.9595500068971887E-3</c:v>
                </c:pt>
                <c:pt idx="56">
                  <c:v>-9.6013250004034489E-3</c:v>
                </c:pt>
                <c:pt idx="57">
                  <c:v>-1.4025275006133597E-2</c:v>
                </c:pt>
                <c:pt idx="58">
                  <c:v>-2.7561750030145049E-3</c:v>
                </c:pt>
                <c:pt idx="59">
                  <c:v>-7.8786750018480234E-3</c:v>
                </c:pt>
                <c:pt idx="60">
                  <c:v>-9.7140500074601732E-3</c:v>
                </c:pt>
                <c:pt idx="61">
                  <c:v>-7.7733750003972091E-3</c:v>
                </c:pt>
                <c:pt idx="62">
                  <c:v>-4.2324250098317862E-3</c:v>
                </c:pt>
                <c:pt idx="63">
                  <c:v>-1.2207250038045458E-3</c:v>
                </c:pt>
                <c:pt idx="64">
                  <c:v>-3.5042750023421831E-3</c:v>
                </c:pt>
                <c:pt idx="65">
                  <c:v>-4.8931250057648867E-3</c:v>
                </c:pt>
                <c:pt idx="66">
                  <c:v>-2.3755750007694587E-3</c:v>
                </c:pt>
                <c:pt idx="67">
                  <c:v>-1.0546600002271589E-2</c:v>
                </c:pt>
                <c:pt idx="68">
                  <c:v>-1.3029050001932774E-2</c:v>
                </c:pt>
                <c:pt idx="69">
                  <c:v>-4.7059250064194202E-3</c:v>
                </c:pt>
                <c:pt idx="70">
                  <c:v>-3.5304250050103292E-3</c:v>
                </c:pt>
                <c:pt idx="71">
                  <c:v>-7.4368250061525032E-3</c:v>
                </c:pt>
                <c:pt idx="72">
                  <c:v>-1.1366625003574882E-2</c:v>
                </c:pt>
                <c:pt idx="73">
                  <c:v>-2.7113700001791585E-2</c:v>
                </c:pt>
                <c:pt idx="74">
                  <c:v>-1.2561050003569108E-2</c:v>
                </c:pt>
                <c:pt idx="75">
                  <c:v>-8.5610500027542002E-3</c:v>
                </c:pt>
                <c:pt idx="76">
                  <c:v>-7.7203750042826869E-3</c:v>
                </c:pt>
                <c:pt idx="77">
                  <c:v>-7.3927749981521629E-3</c:v>
                </c:pt>
                <c:pt idx="78">
                  <c:v>-6.0933749991818331E-3</c:v>
                </c:pt>
                <c:pt idx="79">
                  <c:v>-1.328332500270335E-2</c:v>
                </c:pt>
                <c:pt idx="80">
                  <c:v>-1.6442650005046744E-2</c:v>
                </c:pt>
                <c:pt idx="81">
                  <c:v>-5.5975000068428926E-3</c:v>
                </c:pt>
                <c:pt idx="82">
                  <c:v>-9.0448500050115399E-3</c:v>
                </c:pt>
                <c:pt idx="83">
                  <c:v>-3.946775002987124E-3</c:v>
                </c:pt>
                <c:pt idx="84">
                  <c:v>-4.5489750045817345E-3</c:v>
                </c:pt>
                <c:pt idx="85">
                  <c:v>-5.6732000011834316E-3</c:v>
                </c:pt>
                <c:pt idx="86">
                  <c:v>-9.6498000057181343E-3</c:v>
                </c:pt>
                <c:pt idx="87">
                  <c:v>-4.3851750015164725E-3</c:v>
                </c:pt>
                <c:pt idx="88">
                  <c:v>-2.9918500076746568E-3</c:v>
                </c:pt>
                <c:pt idx="89">
                  <c:v>5.5607999966014177E-3</c:v>
                </c:pt>
                <c:pt idx="90">
                  <c:v>-2.6993499996024184E-3</c:v>
                </c:pt>
                <c:pt idx="91">
                  <c:v>-1.7884750050143339E-3</c:v>
                </c:pt>
                <c:pt idx="92">
                  <c:v>-1.0624675000144634E-2</c:v>
                </c:pt>
                <c:pt idx="93">
                  <c:v>-8.5310750000644475E-3</c:v>
                </c:pt>
                <c:pt idx="94">
                  <c:v>-2.4478075007209554E-2</c:v>
                </c:pt>
                <c:pt idx="95">
                  <c:v>2.3694999981671572E-3</c:v>
                </c:pt>
                <c:pt idx="96">
                  <c:v>-6.3073750061448663E-3</c:v>
                </c:pt>
                <c:pt idx="97">
                  <c:v>-6.5018000095733441E-3</c:v>
                </c:pt>
                <c:pt idx="98">
                  <c:v>-4.1786750080063939E-3</c:v>
                </c:pt>
                <c:pt idx="99">
                  <c:v>-2.3380000056931749E-3</c:v>
                </c:pt>
                <c:pt idx="100">
                  <c:v>-9.4973250015755184E-3</c:v>
                </c:pt>
                <c:pt idx="101">
                  <c:v>-3.7808750057592988E-3</c:v>
                </c:pt>
                <c:pt idx="102">
                  <c:v>-8.1753000049502589E-3</c:v>
                </c:pt>
                <c:pt idx="103">
                  <c:v>-7.6521750015672296E-3</c:v>
                </c:pt>
                <c:pt idx="104">
                  <c:v>-1.1652500033960678E-3</c:v>
                </c:pt>
                <c:pt idx="105">
                  <c:v>-3.5520000528777018E-4</c:v>
                </c:pt>
                <c:pt idx="106">
                  <c:v>-5.7278750100522302E-3</c:v>
                </c:pt>
                <c:pt idx="107">
                  <c:v>-7.2409500062349252E-3</c:v>
                </c:pt>
                <c:pt idx="108">
                  <c:v>-1.2058499996783212E-3</c:v>
                </c:pt>
                <c:pt idx="109">
                  <c:v>4.3117000022903085E-3</c:v>
                </c:pt>
                <c:pt idx="110">
                  <c:v>-5.4353750019799918E-3</c:v>
                </c:pt>
                <c:pt idx="111">
                  <c:v>-1.1271575000137091E-2</c:v>
                </c:pt>
                <c:pt idx="112">
                  <c:v>6.3930000032996759E-4</c:v>
                </c:pt>
                <c:pt idx="113">
                  <c:v>-5.8431500001461245E-3</c:v>
                </c:pt>
                <c:pt idx="114">
                  <c:v>-4.9439750000601634E-3</c:v>
                </c:pt>
                <c:pt idx="115">
                  <c:v>-3.6793500039493665E-3</c:v>
                </c:pt>
                <c:pt idx="116">
                  <c:v>-5.3913250012556091E-3</c:v>
                </c:pt>
                <c:pt idx="117">
                  <c:v>4.4538250003824942E-3</c:v>
                </c:pt>
                <c:pt idx="118">
                  <c:v>-5.0286249970667996E-3</c:v>
                </c:pt>
                <c:pt idx="119">
                  <c:v>2.7769500011345372E-3</c:v>
                </c:pt>
                <c:pt idx="120">
                  <c:v>-7.0550000964431092E-4</c:v>
                </c:pt>
                <c:pt idx="121">
                  <c:v>-3.1879500093054958E-3</c:v>
                </c:pt>
                <c:pt idx="122">
                  <c:v>-2.8603500031749718E-3</c:v>
                </c:pt>
                <c:pt idx="123">
                  <c:v>2.5914749930961989E-3</c:v>
                </c:pt>
                <c:pt idx="124">
                  <c:v>-1.189097500173375E-2</c:v>
                </c:pt>
                <c:pt idx="125">
                  <c:v>-7.5609500054270029E-3</c:v>
                </c:pt>
                <c:pt idx="126">
                  <c:v>5.0852999993367121E-3</c:v>
                </c:pt>
                <c:pt idx="127">
                  <c:v>-3.9408500015269965E-3</c:v>
                </c:pt>
                <c:pt idx="128">
                  <c:v>5.7669999659992754E-4</c:v>
                </c:pt>
                <c:pt idx="129">
                  <c:v>-6.5826250065583736E-3</c:v>
                </c:pt>
                <c:pt idx="130">
                  <c:v>-2.9460000223480165E-4</c:v>
                </c:pt>
                <c:pt idx="131">
                  <c:v>-1.4539250041707419E-3</c:v>
                </c:pt>
                <c:pt idx="132">
                  <c:v>-1.5781500042066909E-3</c:v>
                </c:pt>
                <c:pt idx="133">
                  <c:v>-1.0643875008099712E-2</c:v>
                </c:pt>
                <c:pt idx="134">
                  <c:v>-1.5736750065116212E-3</c:v>
                </c:pt>
                <c:pt idx="135">
                  <c:v>-1.2460750076570548E-3</c:v>
                </c:pt>
                <c:pt idx="136">
                  <c:v>-1.1012000031769276E-3</c:v>
                </c:pt>
                <c:pt idx="137">
                  <c:v>-5.3307250054785982E-3</c:v>
                </c:pt>
                <c:pt idx="138">
                  <c:v>-1.6077800006314646E-2</c:v>
                </c:pt>
                <c:pt idx="139">
                  <c:v>-7.9725000032340176E-3</c:v>
                </c:pt>
                <c:pt idx="140">
                  <c:v>-7.736000043223612E-4</c:v>
                </c:pt>
                <c:pt idx="141">
                  <c:v>-4.9329250032315031E-3</c:v>
                </c:pt>
                <c:pt idx="142">
                  <c:v>-4.644900000130292E-3</c:v>
                </c:pt>
                <c:pt idx="143">
                  <c:v>2.3901999957161024E-3</c:v>
                </c:pt>
                <c:pt idx="144">
                  <c:v>-2.5157500931527466E-4</c:v>
                </c:pt>
                <c:pt idx="145">
                  <c:v>-7.4811000013141893E-3</c:v>
                </c:pt>
                <c:pt idx="146">
                  <c:v>-7.9941750009311363E-3</c:v>
                </c:pt>
                <c:pt idx="147">
                  <c:v>-2.9590750054921955E-3</c:v>
                </c:pt>
                <c:pt idx="148">
                  <c:v>-1.9239750035922043E-3</c:v>
                </c:pt>
                <c:pt idx="149">
                  <c:v>-8.4721500024897978E-3</c:v>
                </c:pt>
                <c:pt idx="150">
                  <c:v>-4.4721500089508481E-3</c:v>
                </c:pt>
                <c:pt idx="151">
                  <c:v>-1.4721500047016889E-3</c:v>
                </c:pt>
                <c:pt idx="152">
                  <c:v>5.2784999570576474E-4</c:v>
                </c:pt>
                <c:pt idx="153">
                  <c:v>5.8509749942459166E-3</c:v>
                </c:pt>
                <c:pt idx="154">
                  <c:v>6.8860749961459078E-3</c:v>
                </c:pt>
                <c:pt idx="155">
                  <c:v>4.691649999585934E-3</c:v>
                </c:pt>
                <c:pt idx="156">
                  <c:v>-8.1400750059401616E-3</c:v>
                </c:pt>
                <c:pt idx="157">
                  <c:v>-6.2252500356407836E-4</c:v>
                </c:pt>
                <c:pt idx="158">
                  <c:v>-1.1818999999377411E-2</c:v>
                </c:pt>
                <c:pt idx="159">
                  <c:v>-6.8145250043016858E-3</c:v>
                </c:pt>
                <c:pt idx="160">
                  <c:v>-7.4914000069838949E-3</c:v>
                </c:pt>
                <c:pt idx="161">
                  <c:v>-3.2924999977694824E-3</c:v>
                </c:pt>
                <c:pt idx="162">
                  <c:v>-8.9693750051083043E-3</c:v>
                </c:pt>
                <c:pt idx="163">
                  <c:v>4.3186499897274189E-3</c:v>
                </c:pt>
                <c:pt idx="164">
                  <c:v>1.8361999973421916E-3</c:v>
                </c:pt>
                <c:pt idx="165">
                  <c:v>-6.7704750035773031E-3</c:v>
                </c:pt>
                <c:pt idx="166">
                  <c:v>0</c:v>
                </c:pt>
                <c:pt idx="167">
                  <c:v>1.999999993131496E-3</c:v>
                </c:pt>
                <c:pt idx="168">
                  <c:v>-1.0353750003559981E-2</c:v>
                </c:pt>
                <c:pt idx="169">
                  <c:v>-4.3186499970033765E-3</c:v>
                </c:pt>
                <c:pt idx="170">
                  <c:v>-1.2115275007090531E-2</c:v>
                </c:pt>
                <c:pt idx="171">
                  <c:v>-8.7921500016818754E-3</c:v>
                </c:pt>
                <c:pt idx="172">
                  <c:v>-2.2395000050892122E-3</c:v>
                </c:pt>
                <c:pt idx="173">
                  <c:v>-1.391637499909848E-2</c:v>
                </c:pt>
                <c:pt idx="174">
                  <c:v>-5.9324999892851338E-4</c:v>
                </c:pt>
                <c:pt idx="175">
                  <c:v>-3.6124998587183654E-5</c:v>
                </c:pt>
                <c:pt idx="176">
                  <c:v>-3.8723250036127865E-3</c:v>
                </c:pt>
                <c:pt idx="177">
                  <c:v>-8.723250066395849E-4</c:v>
                </c:pt>
                <c:pt idx="178">
                  <c:v>-7.5447249982971698E-3</c:v>
                </c:pt>
                <c:pt idx="179">
                  <c:v>-2.509625002858229E-3</c:v>
                </c:pt>
                <c:pt idx="180">
                  <c:v>-6.0040500029572286E-3</c:v>
                </c:pt>
                <c:pt idx="181">
                  <c:v>-7.0405000587925315E-4</c:v>
                </c:pt>
                <c:pt idx="182">
                  <c:v>-1.1865000051329844E-3</c:v>
                </c:pt>
                <c:pt idx="183">
                  <c:v>-7.9335749978781678E-3</c:v>
                </c:pt>
                <c:pt idx="184">
                  <c:v>-4.0578000043751672E-3</c:v>
                </c:pt>
                <c:pt idx="185">
                  <c:v>-2.6995750013156794E-3</c:v>
                </c:pt>
                <c:pt idx="186">
                  <c:v>-7.2081750040524639E-3</c:v>
                </c:pt>
                <c:pt idx="187">
                  <c:v>-1.5557450002233963E-2</c:v>
                </c:pt>
                <c:pt idx="188">
                  <c:v>-8.8761000079102814E-3</c:v>
                </c:pt>
                <c:pt idx="189">
                  <c:v>-5.8761000036611222E-3</c:v>
                </c:pt>
                <c:pt idx="190">
                  <c:v>-2.3912250035209581E-3</c:v>
                </c:pt>
                <c:pt idx="191">
                  <c:v>7.1263249992625788E-3</c:v>
                </c:pt>
                <c:pt idx="192">
                  <c:v>-8.7449749989900738E-3</c:v>
                </c:pt>
                <c:pt idx="193">
                  <c:v>8.7770499958423898E-3</c:v>
                </c:pt>
                <c:pt idx="194">
                  <c:v>-4.5878500022809021E-3</c:v>
                </c:pt>
                <c:pt idx="195">
                  <c:v>-3.6878500031889416E-3</c:v>
                </c:pt>
                <c:pt idx="196">
                  <c:v>-3.8647250039502978E-3</c:v>
                </c:pt>
                <c:pt idx="197">
                  <c:v>-1.3576700002886355E-2</c:v>
                </c:pt>
                <c:pt idx="198">
                  <c:v>-2.5357500999234617E-4</c:v>
                </c:pt>
                <c:pt idx="199">
                  <c:v>-8.2140000013168901E-3</c:v>
                </c:pt>
                <c:pt idx="200">
                  <c:v>-1.7621750084799714E-3</c:v>
                </c:pt>
                <c:pt idx="201">
                  <c:v>6.7072499950882047E-4</c:v>
                </c:pt>
                <c:pt idx="202">
                  <c:v>-1.1565250024432316E-3</c:v>
                </c:pt>
                <c:pt idx="203">
                  <c:v>-3.8041500083636492E-3</c:v>
                </c:pt>
                <c:pt idx="204">
                  <c:v>7.2749971877783537E-6</c:v>
                </c:pt>
                <c:pt idx="205">
                  <c:v>5.6535249968874268E-3</c:v>
                </c:pt>
                <c:pt idx="206">
                  <c:v>-5.793825002911035E-3</c:v>
                </c:pt>
                <c:pt idx="207">
                  <c:v>-8.2762750025722198E-3</c:v>
                </c:pt>
                <c:pt idx="208">
                  <c:v>2.5292999926023185E-3</c:v>
                </c:pt>
                <c:pt idx="209">
                  <c:v>-1.0784875004901551E-2</c:v>
                </c:pt>
                <c:pt idx="210">
                  <c:v>-1.0262850009894464E-2</c:v>
                </c:pt>
                <c:pt idx="211">
                  <c:v>-8.4923750036978163E-3</c:v>
                </c:pt>
                <c:pt idx="212">
                  <c:v>-3.1341500070993789E-3</c:v>
                </c:pt>
                <c:pt idx="213">
                  <c:v>-1.8110250020981766E-3</c:v>
                </c:pt>
                <c:pt idx="214">
                  <c:v>-1.3452800005325116E-2</c:v>
                </c:pt>
                <c:pt idx="215">
                  <c:v>1.8510749941924587E-3</c:v>
                </c:pt>
                <c:pt idx="216">
                  <c:v>1.1174199993547518E-2</c:v>
                </c:pt>
                <c:pt idx="217">
                  <c:v>6.9174999225651845E-4</c:v>
                </c:pt>
                <c:pt idx="218">
                  <c:v>-5.7728000028873794E-3</c:v>
                </c:pt>
                <c:pt idx="219">
                  <c:v>-4.3749999967985786E-3</c:v>
                </c:pt>
                <c:pt idx="220">
                  <c:v>-6.0518750033224933E-3</c:v>
                </c:pt>
                <c:pt idx="221">
                  <c:v>1.2010499995085411E-3</c:v>
                </c:pt>
                <c:pt idx="222">
                  <c:v>-2.1761000025435351E-3</c:v>
                </c:pt>
                <c:pt idx="223">
                  <c:v>-5.0474000017857179E-3</c:v>
                </c:pt>
                <c:pt idx="224">
                  <c:v>7.4701499979710206E-3</c:v>
                </c:pt>
                <c:pt idx="225">
                  <c:v>-2.0122999994782731E-3</c:v>
                </c:pt>
                <c:pt idx="226">
                  <c:v>-5.848500004503876E-3</c:v>
                </c:pt>
                <c:pt idx="227">
                  <c:v>-4.3309500033501536E-3</c:v>
                </c:pt>
                <c:pt idx="228">
                  <c:v>9.4395249907393008E-3</c:v>
                </c:pt>
                <c:pt idx="229">
                  <c:v>1.7977499956032261E-3</c:v>
                </c:pt>
                <c:pt idx="230">
                  <c:v>-4.684700004872866E-3</c:v>
                </c:pt>
                <c:pt idx="231">
                  <c:v>-1.3167149998480454E-2</c:v>
                </c:pt>
                <c:pt idx="232">
                  <c:v>2.8328499975032173E-3</c:v>
                </c:pt>
                <c:pt idx="233">
                  <c:v>-1.6879125003470108E-2</c:v>
                </c:pt>
                <c:pt idx="234">
                  <c:v>-9.3615750010940246E-3</c:v>
                </c:pt>
                <c:pt idx="235">
                  <c:v>2.9966499932925217E-3</c:v>
                </c:pt>
                <c:pt idx="236">
                  <c:v>-9.7153250098926947E-3</c:v>
                </c:pt>
                <c:pt idx="237">
                  <c:v>-6.3922000044840388E-3</c:v>
                </c:pt>
                <c:pt idx="238">
                  <c:v>-3.2284000044455752E-3</c:v>
                </c:pt>
                <c:pt idx="239">
                  <c:v>-1.1193300000741147E-2</c:v>
                </c:pt>
                <c:pt idx="240">
                  <c:v>2.8066999948350713E-3</c:v>
                </c:pt>
                <c:pt idx="241">
                  <c:v>3.3242499994230457E-3</c:v>
                </c:pt>
                <c:pt idx="242">
                  <c:v>-8.4228250052547082E-3</c:v>
                </c:pt>
                <c:pt idx="243">
                  <c:v>-5.4705000366084278E-4</c:v>
                </c:pt>
                <c:pt idx="244">
                  <c:v>-5.3832500052521937E-3</c:v>
                </c:pt>
                <c:pt idx="245">
                  <c:v>-1.3481500063790008E-3</c:v>
                </c:pt>
                <c:pt idx="246">
                  <c:v>-2.7019000044674613E-3</c:v>
                </c:pt>
                <c:pt idx="247">
                  <c:v>-4.8894250066950917E-3</c:v>
                </c:pt>
                <c:pt idx="248">
                  <c:v>-3.4296750091016293E-3</c:v>
                </c:pt>
                <c:pt idx="249">
                  <c:v>4.2048749965033494E-3</c:v>
                </c:pt>
                <c:pt idx="250">
                  <c:v>4.2048749965033494E-3</c:v>
                </c:pt>
                <c:pt idx="251">
                  <c:v>-8.7789500030339696E-3</c:v>
                </c:pt>
                <c:pt idx="252">
                  <c:v>8.0617249914212152E-3</c:v>
                </c:pt>
                <c:pt idx="253">
                  <c:v>5.3497499975492246E-3</c:v>
                </c:pt>
                <c:pt idx="254">
                  <c:v>-2.0976000014343299E-3</c:v>
                </c:pt>
                <c:pt idx="255">
                  <c:v>1.9023999993805774E-3</c:v>
                </c:pt>
                <c:pt idx="256">
                  <c:v>8.1012999944505282E-3</c:v>
                </c:pt>
                <c:pt idx="257">
                  <c:v>2.7124499902129173E-3</c:v>
                </c:pt>
                <c:pt idx="258">
                  <c:v>-1.4117750033619814E-3</c:v>
                </c:pt>
                <c:pt idx="259">
                  <c:v>-3.9059249975252897E-3</c:v>
                </c:pt>
                <c:pt idx="260">
                  <c:v>-3.6061999999219552E-3</c:v>
                </c:pt>
                <c:pt idx="261">
                  <c:v>-1.3796150007692631E-2</c:v>
                </c:pt>
                <c:pt idx="262">
                  <c:v>1.2038499917252921E-3</c:v>
                </c:pt>
                <c:pt idx="263">
                  <c:v>-7.2786000018822961E-3</c:v>
                </c:pt>
                <c:pt idx="264">
                  <c:v>2.4721399997361004E-2</c:v>
                </c:pt>
                <c:pt idx="265">
                  <c:v>-1.7376500036334619E-3</c:v>
                </c:pt>
                <c:pt idx="266">
                  <c:v>5.2623500014306046E-3</c:v>
                </c:pt>
                <c:pt idx="267">
                  <c:v>2.5620749947847798E-3</c:v>
                </c:pt>
                <c:pt idx="268">
                  <c:v>3.5620749986264855E-3</c:v>
                </c:pt>
                <c:pt idx="269">
                  <c:v>-1.5114800000446849E-2</c:v>
                </c:pt>
                <c:pt idx="270">
                  <c:v>-8.5972500019124709E-3</c:v>
                </c:pt>
                <c:pt idx="271">
                  <c:v>-1.2768275002599694E-2</c:v>
                </c:pt>
                <c:pt idx="272">
                  <c:v>-8.9510000034351833E-3</c:v>
                </c:pt>
                <c:pt idx="273">
                  <c:v>-1.4616500047850423E-3</c:v>
                </c:pt>
                <c:pt idx="274">
                  <c:v>-6.5159999940078706E-4</c:v>
                </c:pt>
                <c:pt idx="275">
                  <c:v>-1.2655000027734786E-3</c:v>
                </c:pt>
                <c:pt idx="276">
                  <c:v>6.0386999975889921E-3</c:v>
                </c:pt>
                <c:pt idx="277">
                  <c:v>-1.2420350009051617E-2</c:v>
                </c:pt>
                <c:pt idx="278">
                  <c:v>5.5841249995864928E-3</c:v>
                </c:pt>
                <c:pt idx="279">
                  <c:v>-8.8938500048243441E-3</c:v>
                </c:pt>
                <c:pt idx="280">
                  <c:v>-5.7822500821202993E-4</c:v>
                </c:pt>
                <c:pt idx="281">
                  <c:v>3.9324993849731982E-5</c:v>
                </c:pt>
                <c:pt idx="282">
                  <c:v>-1.1375500034773722E-3</c:v>
                </c:pt>
                <c:pt idx="283">
                  <c:v>-1.1200000008102506E-3</c:v>
                </c:pt>
                <c:pt idx="284">
                  <c:v>-5.149749995325692E-4</c:v>
                </c:pt>
                <c:pt idx="285">
                  <c:v>-5.9974250034429133E-3</c:v>
                </c:pt>
                <c:pt idx="286">
                  <c:v>1.3508424992323853E-2</c:v>
                </c:pt>
                <c:pt idx="287">
                  <c:v>1.4426999987335876E-3</c:v>
                </c:pt>
                <c:pt idx="288">
                  <c:v>-6.8291499992483296E-3</c:v>
                </c:pt>
                <c:pt idx="289">
                  <c:v>-1.4625009498558939E-5</c:v>
                </c:pt>
                <c:pt idx="290">
                  <c:v>-9.8675000481307507E-4</c:v>
                </c:pt>
                <c:pt idx="291">
                  <c:v>-8.3639000004041009E-3</c:v>
                </c:pt>
                <c:pt idx="292">
                  <c:v>5.9354999975766987E-3</c:v>
                </c:pt>
                <c:pt idx="293">
                  <c:v>-1.4223824997316115E-2</c:v>
                </c:pt>
                <c:pt idx="294">
                  <c:v>1.8112749967258424E-3</c:v>
                </c:pt>
                <c:pt idx="295">
                  <c:v>-3.4805000177584589E-4</c:v>
                </c:pt>
                <c:pt idx="296">
                  <c:v>3.007424995303154E-3</c:v>
                </c:pt>
                <c:pt idx="297">
                  <c:v>4.2107999979634769E-3</c:v>
                </c:pt>
                <c:pt idx="298">
                  <c:v>5.2107999945292249E-3</c:v>
                </c:pt>
                <c:pt idx="299">
                  <c:v>-1.7334500007564202E-3</c:v>
                </c:pt>
                <c:pt idx="300">
                  <c:v>-5.9278750049998052E-3</c:v>
                </c:pt>
                <c:pt idx="301">
                  <c:v>9.2359249974833801E-3</c:v>
                </c:pt>
                <c:pt idx="302">
                  <c:v>8.4707499627256766E-4</c:v>
                </c:pt>
                <c:pt idx="303">
                  <c:v>4.2638000013539568E-3</c:v>
                </c:pt>
                <c:pt idx="304">
                  <c:v>-2.1865000599063933E-4</c:v>
                </c:pt>
                <c:pt idx="305">
                  <c:v>-5.4320000053849071E-3</c:v>
                </c:pt>
                <c:pt idx="306">
                  <c:v>-6.5868500096257776E-3</c:v>
                </c:pt>
                <c:pt idx="307">
                  <c:v>-5.5634500022279099E-3</c:v>
                </c:pt>
                <c:pt idx="308">
                  <c:v>-1.0099925006215926E-2</c:v>
                </c:pt>
                <c:pt idx="309">
                  <c:v>-3.9361250019283034E-3</c:v>
                </c:pt>
                <c:pt idx="310">
                  <c:v>1.0638750027283095E-3</c:v>
                </c:pt>
                <c:pt idx="311">
                  <c:v>1.2686399997619446E-2</c:v>
                </c:pt>
                <c:pt idx="312">
                  <c:v>7.6908749979338609E-3</c:v>
                </c:pt>
                <c:pt idx="313">
                  <c:v>6.5360249936929904E-3</c:v>
                </c:pt>
                <c:pt idx="314">
                  <c:v>7.2569499970995821E-3</c:v>
                </c:pt>
                <c:pt idx="315">
                  <c:v>5.9382999970694073E-3</c:v>
                </c:pt>
                <c:pt idx="316">
                  <c:v>5.455849997815676E-3</c:v>
                </c:pt>
                <c:pt idx="317">
                  <c:v>8.2965249966946431E-3</c:v>
                </c:pt>
                <c:pt idx="318">
                  <c:v>8.6475249991053715E-3</c:v>
                </c:pt>
                <c:pt idx="319">
                  <c:v>3.8157999952090904E-3</c:v>
                </c:pt>
                <c:pt idx="320">
                  <c:v>6.9912999970256351E-3</c:v>
                </c:pt>
                <c:pt idx="321">
                  <c:v>1.2672649994783569E-2</c:v>
                </c:pt>
                <c:pt idx="322">
                  <c:v>2.8692499472526833E-4</c:v>
                </c:pt>
                <c:pt idx="323">
                  <c:v>1.2322024995228276E-2</c:v>
                </c:pt>
                <c:pt idx="324">
                  <c:v>7.2022749955067411E-3</c:v>
                </c:pt>
                <c:pt idx="325">
                  <c:v>4.7424997319467366E-5</c:v>
                </c:pt>
                <c:pt idx="326">
                  <c:v>1.1075299997173715E-2</c:v>
                </c:pt>
                <c:pt idx="327">
                  <c:v>3.2858999984455295E-3</c:v>
                </c:pt>
                <c:pt idx="328">
                  <c:v>1.1285900000075344E-2</c:v>
                </c:pt>
                <c:pt idx="329">
                  <c:v>8.5622249971493147E-3</c:v>
                </c:pt>
                <c:pt idx="330">
                  <c:v>5.8970499958377331E-3</c:v>
                </c:pt>
                <c:pt idx="331">
                  <c:v>6.8970499924034812E-3</c:v>
                </c:pt>
                <c:pt idx="332">
                  <c:v>-2.0633750027627684E-3</c:v>
                </c:pt>
                <c:pt idx="333">
                  <c:v>-4.9302000043098815E-3</c:v>
                </c:pt>
                <c:pt idx="334">
                  <c:v>-4.5719749978161417E-3</c:v>
                </c:pt>
                <c:pt idx="335">
                  <c:v>3.4280249965377152E-3</c:v>
                </c:pt>
                <c:pt idx="336">
                  <c:v>1.5567249938612804E-3</c:v>
                </c:pt>
                <c:pt idx="337">
                  <c:v>7.9046500031836331E-3</c:v>
                </c:pt>
                <c:pt idx="338">
                  <c:v>3.4985999955097213E-3</c:v>
                </c:pt>
                <c:pt idx="339">
                  <c:v>1.867409999249503E-2</c:v>
                </c:pt>
                <c:pt idx="340">
                  <c:v>4.0557249958510511E-3</c:v>
                </c:pt>
                <c:pt idx="341">
                  <c:v>8.8379000007989816E-3</c:v>
                </c:pt>
                <c:pt idx="342">
                  <c:v>1.4090824995946605E-2</c:v>
                </c:pt>
                <c:pt idx="343">
                  <c:v>8.5192499973345548E-3</c:v>
                </c:pt>
                <c:pt idx="344">
                  <c:v>6.8306749963085167E-3</c:v>
                </c:pt>
                <c:pt idx="345">
                  <c:v>9.3526999917230569E-3</c:v>
                </c:pt>
                <c:pt idx="346">
                  <c:v>-2.1837750027771108E-3</c:v>
                </c:pt>
                <c:pt idx="347">
                  <c:v>1.3337749987840652E-3</c:v>
                </c:pt>
                <c:pt idx="348">
                  <c:v>8.3337749965721741E-3</c:v>
                </c:pt>
                <c:pt idx="349">
                  <c:v>8.2069999916711822E-4</c:v>
                </c:pt>
                <c:pt idx="350">
                  <c:v>-3.1442000035895035E-3</c:v>
                </c:pt>
                <c:pt idx="351">
                  <c:v>1.1502049994305708E-2</c:v>
                </c:pt>
                <c:pt idx="352">
                  <c:v>2.8251749972696416E-3</c:v>
                </c:pt>
                <c:pt idx="353">
                  <c:v>6.0856999989482574E-3</c:v>
                </c:pt>
                <c:pt idx="354">
                  <c:v>4.339500010246411E-4</c:v>
                </c:pt>
                <c:pt idx="355">
                  <c:v>7.7916249938425608E-3</c:v>
                </c:pt>
                <c:pt idx="356">
                  <c:v>4.2790999941644259E-3</c:v>
                </c:pt>
                <c:pt idx="357">
                  <c:v>1.1925350001547486E-2</c:v>
                </c:pt>
                <c:pt idx="358">
                  <c:v>1.0606699994241353E-2</c:v>
                </c:pt>
                <c:pt idx="359">
                  <c:v>1.6508999993675388E-2</c:v>
                </c:pt>
                <c:pt idx="360">
                  <c:v>6.3675749916001223E-3</c:v>
                </c:pt>
                <c:pt idx="361">
                  <c:v>1.5796549996593967E-2</c:v>
                </c:pt>
                <c:pt idx="362">
                  <c:v>2.7423699997598305E-2</c:v>
                </c:pt>
                <c:pt idx="363">
                  <c:v>1.8119849992217496E-2</c:v>
                </c:pt>
                <c:pt idx="364">
                  <c:v>1.8319849994441029E-2</c:v>
                </c:pt>
                <c:pt idx="365">
                  <c:v>1.8719849991612136E-2</c:v>
                </c:pt>
                <c:pt idx="366">
                  <c:v>1.8772775001707487E-2</c:v>
                </c:pt>
                <c:pt idx="367">
                  <c:v>1.9072775001404807E-2</c:v>
                </c:pt>
                <c:pt idx="368">
                  <c:v>1.9072775001404807E-2</c:v>
                </c:pt>
                <c:pt idx="369">
                  <c:v>1.8412350000289734E-2</c:v>
                </c:pt>
                <c:pt idx="370">
                  <c:v>1.8712349999987055E-2</c:v>
                </c:pt>
                <c:pt idx="371">
                  <c:v>1.891234999493463E-2</c:v>
                </c:pt>
                <c:pt idx="372">
                  <c:v>1.951682499202434E-2</c:v>
                </c:pt>
                <c:pt idx="373">
                  <c:v>1.9616824996774085E-2</c:v>
                </c:pt>
                <c:pt idx="374">
                  <c:v>1.9616824996774085E-2</c:v>
                </c:pt>
                <c:pt idx="375">
                  <c:v>1.9891499992809258E-2</c:v>
                </c:pt>
                <c:pt idx="376">
                  <c:v>2.9851474995666649E-2</c:v>
                </c:pt>
                <c:pt idx="377">
                  <c:v>3.2692149994545616E-2</c:v>
                </c:pt>
                <c:pt idx="378">
                  <c:v>2.7794699999503791E-2</c:v>
                </c:pt>
                <c:pt idx="379">
                  <c:v>2.5028699994436465E-2</c:v>
                </c:pt>
                <c:pt idx="380">
                  <c:v>2.254624999477528E-2</c:v>
                </c:pt>
                <c:pt idx="381">
                  <c:v>2.8873849994852208E-2</c:v>
                </c:pt>
                <c:pt idx="382">
                  <c:v>1.3014249991101678E-2</c:v>
                </c:pt>
                <c:pt idx="383">
                  <c:v>2.0796799995878246E-2</c:v>
                </c:pt>
                <c:pt idx="384">
                  <c:v>2.3855300001741853E-2</c:v>
                </c:pt>
                <c:pt idx="385">
                  <c:v>2.8552825002407189E-2</c:v>
                </c:pt>
                <c:pt idx="386">
                  <c:v>3.5105474991723895E-2</c:v>
                </c:pt>
                <c:pt idx="387">
                  <c:v>2.7428599998529535E-2</c:v>
                </c:pt>
                <c:pt idx="388">
                  <c:v>2.8269274997001048E-2</c:v>
                </c:pt>
                <c:pt idx="389">
                  <c:v>2.2433074998843949E-2</c:v>
                </c:pt>
                <c:pt idx="390">
                  <c:v>1.4107199996942654E-2</c:v>
                </c:pt>
                <c:pt idx="391">
                  <c:v>2.3914174998935778E-2</c:v>
                </c:pt>
                <c:pt idx="392">
                  <c:v>1.9667449996632058E-2</c:v>
                </c:pt>
                <c:pt idx="393">
                  <c:v>2.6695049993577413E-2</c:v>
                </c:pt>
                <c:pt idx="394">
                  <c:v>2.9247974998725113E-2</c:v>
                </c:pt>
                <c:pt idx="395">
                  <c:v>2.7118174992210697E-2</c:v>
                </c:pt>
                <c:pt idx="396">
                  <c:v>2.9322649999812711E-2</c:v>
                </c:pt>
                <c:pt idx="397">
                  <c:v>2.7980874991044402E-2</c:v>
                </c:pt>
                <c:pt idx="398">
                  <c:v>2.6198424995527603E-2</c:v>
                </c:pt>
                <c:pt idx="399">
                  <c:v>2.0720449996588286E-2</c:v>
                </c:pt>
                <c:pt idx="400">
                  <c:v>2.5843574992904905E-2</c:v>
                </c:pt>
                <c:pt idx="401">
                  <c:v>3.2252550001430791E-2</c:v>
                </c:pt>
                <c:pt idx="402">
                  <c:v>3.3748699999705423E-2</c:v>
                </c:pt>
                <c:pt idx="403">
                  <c:v>2.4430049998045433E-2</c:v>
                </c:pt>
                <c:pt idx="404">
                  <c:v>3.0630049994215369E-2</c:v>
                </c:pt>
                <c:pt idx="405">
                  <c:v>3.0830049996438902E-2</c:v>
                </c:pt>
                <c:pt idx="406">
                  <c:v>4.0240100002847612E-2</c:v>
                </c:pt>
                <c:pt idx="407">
                  <c:v>3.2956549999653362E-2</c:v>
                </c:pt>
                <c:pt idx="408">
                  <c:v>3.2785524992505088E-2</c:v>
                </c:pt>
                <c:pt idx="409">
                  <c:v>2.5949324997782242E-2</c:v>
                </c:pt>
                <c:pt idx="410">
                  <c:v>3.9953799991053529E-2</c:v>
                </c:pt>
                <c:pt idx="411">
                  <c:v>3.19582750016707E-2</c:v>
                </c:pt>
                <c:pt idx="412">
                  <c:v>3.3775549993151799E-2</c:v>
                </c:pt>
                <c:pt idx="413">
                  <c:v>3.3293099993898068E-2</c:v>
                </c:pt>
                <c:pt idx="414">
                  <c:v>3.3316499990178272E-2</c:v>
                </c:pt>
                <c:pt idx="415">
                  <c:v>2.8834049997385591E-2</c:v>
                </c:pt>
                <c:pt idx="416">
                  <c:v>3.1962749992089812E-2</c:v>
                </c:pt>
                <c:pt idx="417">
                  <c:v>3.674384999612812E-2</c:v>
                </c:pt>
                <c:pt idx="418">
                  <c:v>3.1961399996362161E-2</c:v>
                </c:pt>
                <c:pt idx="419">
                  <c:v>3.5562574994401075E-2</c:v>
                </c:pt>
                <c:pt idx="420">
                  <c:v>3.534475000196835E-2</c:v>
                </c:pt>
                <c:pt idx="421">
                  <c:v>2.0890174993837718E-2</c:v>
                </c:pt>
                <c:pt idx="422">
                  <c:v>3.3672350000415463E-2</c:v>
                </c:pt>
                <c:pt idx="423">
                  <c:v>3.767235000123037E-2</c:v>
                </c:pt>
                <c:pt idx="424">
                  <c:v>3.2178200002817903E-2</c:v>
                </c:pt>
                <c:pt idx="425">
                  <c:v>2.9213299996627029E-2</c:v>
                </c:pt>
                <c:pt idx="426">
                  <c:v>3.1695475001470186E-2</c:v>
                </c:pt>
                <c:pt idx="427">
                  <c:v>2.9536424997786526E-2</c:v>
                </c:pt>
                <c:pt idx="428">
                  <c:v>3.0471249992842786E-2</c:v>
                </c:pt>
                <c:pt idx="429">
                  <c:v>3.2071249996079132E-2</c:v>
                </c:pt>
                <c:pt idx="430">
                  <c:v>3.3771249996789265E-2</c:v>
                </c:pt>
                <c:pt idx="431">
                  <c:v>3.1187149994366337E-2</c:v>
                </c:pt>
                <c:pt idx="432">
                  <c:v>3.2992724991345312E-2</c:v>
                </c:pt>
                <c:pt idx="433">
                  <c:v>3.4257349994732067E-2</c:v>
                </c:pt>
                <c:pt idx="434">
                  <c:v>3.7627649995556567E-2</c:v>
                </c:pt>
                <c:pt idx="435">
                  <c:v>3.5885599994799122E-2</c:v>
                </c:pt>
                <c:pt idx="436">
                  <c:v>3.6585599998943508E-2</c:v>
                </c:pt>
                <c:pt idx="437">
                  <c:v>4.7994824992201757E-2</c:v>
                </c:pt>
                <c:pt idx="438">
                  <c:v>3.4123524994356558E-2</c:v>
                </c:pt>
                <c:pt idx="439">
                  <c:v>3.6203499999828637E-2</c:v>
                </c:pt>
                <c:pt idx="440">
                  <c:v>3.6203499999828637E-2</c:v>
                </c:pt>
                <c:pt idx="441">
                  <c:v>3.4490699996240437E-2</c:v>
                </c:pt>
                <c:pt idx="442">
                  <c:v>3.8141425000503659E-2</c:v>
                </c:pt>
                <c:pt idx="443">
                  <c:v>3.679905000171857E-2</c:v>
                </c:pt>
                <c:pt idx="444">
                  <c:v>3.8779649992648046E-2</c:v>
                </c:pt>
                <c:pt idx="445">
                  <c:v>3.8797199995315168E-2</c:v>
                </c:pt>
                <c:pt idx="446">
                  <c:v>3.9167675000499003E-2</c:v>
                </c:pt>
                <c:pt idx="447">
                  <c:v>3.8785224991443101E-2</c:v>
                </c:pt>
                <c:pt idx="448">
                  <c:v>3.8802774994110223E-2</c:v>
                </c:pt>
                <c:pt idx="449">
                  <c:v>3.8867399998707697E-2</c:v>
                </c:pt>
                <c:pt idx="450">
                  <c:v>4.0577449995907955E-2</c:v>
                </c:pt>
                <c:pt idx="451">
                  <c:v>4.1094999993219972E-2</c:v>
                </c:pt>
                <c:pt idx="452">
                  <c:v>3.5865474994352553E-2</c:v>
                </c:pt>
                <c:pt idx="453">
                  <c:v>4.1258799996285234E-2</c:v>
                </c:pt>
                <c:pt idx="454">
                  <c:v>3.4869949995481875E-2</c:v>
                </c:pt>
                <c:pt idx="455">
                  <c:v>4.026299999532057E-2</c:v>
                </c:pt>
                <c:pt idx="456">
                  <c:v>4.0362999992794357E-2</c:v>
                </c:pt>
                <c:pt idx="457">
                  <c:v>3.9221224993525539E-2</c:v>
                </c:pt>
                <c:pt idx="458">
                  <c:v>3.9421224995749071E-2</c:v>
                </c:pt>
                <c:pt idx="459">
                  <c:v>5.407332500180928E-2</c:v>
                </c:pt>
                <c:pt idx="460">
                  <c:v>3.9585024998814333E-2</c:v>
                </c:pt>
                <c:pt idx="461">
                  <c:v>3.9585024998814333E-2</c:v>
                </c:pt>
                <c:pt idx="462">
                  <c:v>3.8913999997021165E-2</c:v>
                </c:pt>
                <c:pt idx="463">
                  <c:v>3.9571949993842281E-2</c:v>
                </c:pt>
                <c:pt idx="464">
                  <c:v>4.8077799998281989E-2</c:v>
                </c:pt>
                <c:pt idx="465">
                  <c:v>4.4206499995198101E-2</c:v>
                </c:pt>
                <c:pt idx="466">
                  <c:v>3.4443625001586042E-2</c:v>
                </c:pt>
                <c:pt idx="467">
                  <c:v>4.8487674997886643E-2</c:v>
                </c:pt>
                <c:pt idx="468">
                  <c:v>4.2637024998839479E-2</c:v>
                </c:pt>
                <c:pt idx="469">
                  <c:v>4.3000824996852316E-2</c:v>
                </c:pt>
                <c:pt idx="470">
                  <c:v>4.3700825000996701E-2</c:v>
                </c:pt>
                <c:pt idx="471">
                  <c:v>4.4900824999785982E-2</c:v>
                </c:pt>
                <c:pt idx="472">
                  <c:v>4.6182449994375929E-2</c:v>
                </c:pt>
                <c:pt idx="473">
                  <c:v>4.139414999372093E-2</c:v>
                </c:pt>
                <c:pt idx="474">
                  <c:v>4.2994149996957276E-2</c:v>
                </c:pt>
                <c:pt idx="475">
                  <c:v>4.3794149998575449E-2</c:v>
                </c:pt>
                <c:pt idx="476">
                  <c:v>4.334625000046799E-2</c:v>
                </c:pt>
                <c:pt idx="477">
                  <c:v>4.2156299998168834E-2</c:v>
                </c:pt>
                <c:pt idx="478">
                  <c:v>5.1156299996364396E-2</c:v>
                </c:pt>
                <c:pt idx="479">
                  <c:v>4.7295349999330938E-2</c:v>
                </c:pt>
                <c:pt idx="480">
                  <c:v>4.5312899994314648E-2</c:v>
                </c:pt>
                <c:pt idx="481">
                  <c:v>4.6012899991183076E-2</c:v>
                </c:pt>
                <c:pt idx="482">
                  <c:v>4.771289999189321E-2</c:v>
                </c:pt>
                <c:pt idx="483">
                  <c:v>4.6041049994528294E-2</c:v>
                </c:pt>
                <c:pt idx="484">
                  <c:v>4.6470024994050618E-2</c:v>
                </c:pt>
                <c:pt idx="485">
                  <c:v>4.5690949998970609E-2</c:v>
                </c:pt>
                <c:pt idx="486">
                  <c:v>4.6290949998365249E-2</c:v>
                </c:pt>
                <c:pt idx="487">
                  <c:v>4.659094999806257E-2</c:v>
                </c:pt>
                <c:pt idx="488">
                  <c:v>4.577897499257233E-2</c:v>
                </c:pt>
                <c:pt idx="489">
                  <c:v>4.607897499226965E-2</c:v>
                </c:pt>
                <c:pt idx="490">
                  <c:v>4.6878974993887823E-2</c:v>
                </c:pt>
                <c:pt idx="491">
                  <c:v>4.6307674994750414E-2</c:v>
                </c:pt>
                <c:pt idx="492">
                  <c:v>4.5865899999625981E-2</c:v>
                </c:pt>
                <c:pt idx="493">
                  <c:v>4.8088199997437187E-2</c:v>
                </c:pt>
                <c:pt idx="494">
                  <c:v>5.0411324991728179E-2</c:v>
                </c:pt>
                <c:pt idx="495">
                  <c:v>5.793782499677036E-2</c:v>
                </c:pt>
                <c:pt idx="496">
                  <c:v>4.2414449992065784E-2</c:v>
                </c:pt>
                <c:pt idx="497">
                  <c:v>4.6901374997105449E-2</c:v>
                </c:pt>
                <c:pt idx="498">
                  <c:v>4.6910324999771547E-2</c:v>
                </c:pt>
                <c:pt idx="499">
                  <c:v>5.3502549992117565E-2</c:v>
                </c:pt>
                <c:pt idx="500">
                  <c:v>5.1317074998223688E-2</c:v>
                </c:pt>
                <c:pt idx="501">
                  <c:v>5.5326024994428735E-2</c:v>
                </c:pt>
                <c:pt idx="502">
                  <c:v>5.3373199996713083E-2</c:v>
                </c:pt>
                <c:pt idx="503">
                  <c:v>5.8408299999427982E-2</c:v>
                </c:pt>
                <c:pt idx="504">
                  <c:v>6.4284075000614394E-2</c:v>
                </c:pt>
                <c:pt idx="505">
                  <c:v>5.8447874995181337E-2</c:v>
                </c:pt>
                <c:pt idx="506">
                  <c:v>6.0518074998981319E-2</c:v>
                </c:pt>
                <c:pt idx="507">
                  <c:v>5.7775474997470155E-2</c:v>
                </c:pt>
                <c:pt idx="508">
                  <c:v>6.1098599995602854E-2</c:v>
                </c:pt>
                <c:pt idx="509">
                  <c:v>5.8266874992114026E-2</c:v>
                </c:pt>
                <c:pt idx="510">
                  <c:v>6.3784424994082656E-2</c:v>
                </c:pt>
                <c:pt idx="511">
                  <c:v>5.0594474996614736E-2</c:v>
                </c:pt>
                <c:pt idx="512">
                  <c:v>5.621732500003418E-2</c:v>
                </c:pt>
                <c:pt idx="513">
                  <c:v>4.9381124990759417E-2</c:v>
                </c:pt>
                <c:pt idx="514">
                  <c:v>6.9759674996021204E-2</c:v>
                </c:pt>
                <c:pt idx="515">
                  <c:v>4.8477849995833822E-2</c:v>
                </c:pt>
                <c:pt idx="516">
                  <c:v>5.6995399994775653E-2</c:v>
                </c:pt>
                <c:pt idx="517">
                  <c:v>5.3260025000781752E-2</c:v>
                </c:pt>
                <c:pt idx="518">
                  <c:v>5.7971725000243168E-2</c:v>
                </c:pt>
                <c:pt idx="519">
                  <c:v>5.6977299995196518E-2</c:v>
                </c:pt>
                <c:pt idx="520">
                  <c:v>5.7194850000087172E-2</c:v>
                </c:pt>
                <c:pt idx="521">
                  <c:v>5.7159199997840915E-2</c:v>
                </c:pt>
                <c:pt idx="522">
                  <c:v>6.0163674992509186E-2</c:v>
                </c:pt>
                <c:pt idx="523">
                  <c:v>5.5875099998957012E-2</c:v>
                </c:pt>
                <c:pt idx="524">
                  <c:v>6.0362575000908691E-2</c:v>
                </c:pt>
                <c:pt idx="525">
                  <c:v>6.1362574997474439E-2</c:v>
                </c:pt>
                <c:pt idx="526">
                  <c:v>5.5172624997794628E-2</c:v>
                </c:pt>
                <c:pt idx="527">
                  <c:v>6.6690175000985619E-2</c:v>
                </c:pt>
                <c:pt idx="528">
                  <c:v>5.7207724996260367E-2</c:v>
                </c:pt>
                <c:pt idx="529">
                  <c:v>5.8472349999647122E-2</c:v>
                </c:pt>
                <c:pt idx="530">
                  <c:v>6.0530850001669023E-2</c:v>
                </c:pt>
                <c:pt idx="531">
                  <c:v>5.98890749970451E-2</c:v>
                </c:pt>
                <c:pt idx="532">
                  <c:v>5.70943749989965E-2</c:v>
                </c:pt>
                <c:pt idx="533">
                  <c:v>5.1722524993238039E-2</c:v>
                </c:pt>
                <c:pt idx="534">
                  <c:v>4.5504699999582954E-2</c:v>
                </c:pt>
                <c:pt idx="535">
                  <c:v>5.7022249995497987E-2</c:v>
                </c:pt>
                <c:pt idx="536">
                  <c:v>6.3538449998304714E-2</c:v>
                </c:pt>
                <c:pt idx="537">
                  <c:v>6.0383599993656389E-2</c:v>
                </c:pt>
                <c:pt idx="538">
                  <c:v>5.9901150001678616E-2</c:v>
                </c:pt>
                <c:pt idx="539">
                  <c:v>6.6980299998249393E-2</c:v>
                </c:pt>
                <c:pt idx="540">
                  <c:v>6.2961099996755365E-2</c:v>
                </c:pt>
                <c:pt idx="541">
                  <c:v>6.0471699995105155E-2</c:v>
                </c:pt>
                <c:pt idx="542">
                  <c:v>7.2829924996767659E-2</c:v>
                </c:pt>
                <c:pt idx="543">
                  <c:v>6.0923525001271628E-2</c:v>
                </c:pt>
                <c:pt idx="544">
                  <c:v>6.5063924994319677E-2</c:v>
                </c:pt>
                <c:pt idx="545">
                  <c:v>6.3739700002770405E-2</c:v>
                </c:pt>
                <c:pt idx="546">
                  <c:v>6.3739700002770405E-2</c:v>
                </c:pt>
                <c:pt idx="547">
                  <c:v>6.3739700002770405E-2</c:v>
                </c:pt>
                <c:pt idx="548">
                  <c:v>6.3739700002770405E-2</c:v>
                </c:pt>
                <c:pt idx="549">
                  <c:v>5.6445549998898059E-2</c:v>
                </c:pt>
                <c:pt idx="550">
                  <c:v>5.9126899999682792E-2</c:v>
                </c:pt>
                <c:pt idx="551">
                  <c:v>5.5773150001186877E-2</c:v>
                </c:pt>
                <c:pt idx="552">
                  <c:v>6.2096274996292777E-2</c:v>
                </c:pt>
                <c:pt idx="553">
                  <c:v>6.8082399993727449E-2</c:v>
                </c:pt>
                <c:pt idx="554">
                  <c:v>6.8082399993727449E-2</c:v>
                </c:pt>
                <c:pt idx="555">
                  <c:v>6.8112399996607564E-2</c:v>
                </c:pt>
                <c:pt idx="556">
                  <c:v>6.8452874991635326E-2</c:v>
                </c:pt>
                <c:pt idx="557">
                  <c:v>6.8452874991635326E-2</c:v>
                </c:pt>
                <c:pt idx="558">
                  <c:v>5.6506150001951028E-2</c:v>
                </c:pt>
                <c:pt idx="559">
                  <c:v>6.9352674996480346E-2</c:v>
                </c:pt>
                <c:pt idx="560">
                  <c:v>6.816409999737516E-2</c:v>
                </c:pt>
                <c:pt idx="561">
                  <c:v>6.816409999737516E-2</c:v>
                </c:pt>
                <c:pt idx="562">
                  <c:v>6.816409999737516E-2</c:v>
                </c:pt>
                <c:pt idx="563">
                  <c:v>6.816409999737516E-2</c:v>
                </c:pt>
                <c:pt idx="564">
                  <c:v>7.5187499998719431E-2</c:v>
                </c:pt>
                <c:pt idx="565">
                  <c:v>6.8334024996147491E-2</c:v>
                </c:pt>
                <c:pt idx="566">
                  <c:v>6.9574699991790112E-2</c:v>
                </c:pt>
                <c:pt idx="567">
                  <c:v>6.9538499999907799E-2</c:v>
                </c:pt>
                <c:pt idx="568">
                  <c:v>5.220092499803286E-2</c:v>
                </c:pt>
                <c:pt idx="569">
                  <c:v>6.5718474994355347E-2</c:v>
                </c:pt>
                <c:pt idx="570">
                  <c:v>7.2041599996737204E-2</c:v>
                </c:pt>
                <c:pt idx="571">
                  <c:v>7.4559149994456675E-2</c:v>
                </c:pt>
                <c:pt idx="572">
                  <c:v>7.1221874990442302E-2</c:v>
                </c:pt>
                <c:pt idx="573">
                  <c:v>7.4227449993486516E-2</c:v>
                </c:pt>
                <c:pt idx="574">
                  <c:v>7.5014100002590567E-2</c:v>
                </c:pt>
                <c:pt idx="575">
                  <c:v>7.7477624996390659E-2</c:v>
                </c:pt>
                <c:pt idx="576">
                  <c:v>6.8770124998991378E-2</c:v>
                </c:pt>
                <c:pt idx="577">
                  <c:v>7.4292149998655077E-2</c:v>
                </c:pt>
                <c:pt idx="578">
                  <c:v>5.8938399997714441E-2</c:v>
                </c:pt>
                <c:pt idx="579">
                  <c:v>7.4584924994269386E-2</c:v>
                </c:pt>
                <c:pt idx="580">
                  <c:v>7.8296624989889096E-2</c:v>
                </c:pt>
                <c:pt idx="581">
                  <c:v>6.8301100000098813E-2</c:v>
                </c:pt>
                <c:pt idx="582">
                  <c:v>7.8947349997179117E-2</c:v>
                </c:pt>
                <c:pt idx="583">
                  <c:v>6.5464899998914916E-2</c:v>
                </c:pt>
                <c:pt idx="584">
                  <c:v>7.0305574998201337E-2</c:v>
                </c:pt>
                <c:pt idx="585">
                  <c:v>8.416107499942882E-2</c:v>
                </c:pt>
                <c:pt idx="586">
                  <c:v>8.1660800002282485E-2</c:v>
                </c:pt>
                <c:pt idx="587">
                  <c:v>8.3227974995679688E-2</c:v>
                </c:pt>
                <c:pt idx="588">
                  <c:v>8.3445525000570342E-2</c:v>
                </c:pt>
                <c:pt idx="589">
                  <c:v>8.0580624999129213E-2</c:v>
                </c:pt>
                <c:pt idx="590">
                  <c:v>8.2251100000576116E-2</c:v>
                </c:pt>
                <c:pt idx="591">
                  <c:v>8.3068649997585453E-2</c:v>
                </c:pt>
                <c:pt idx="592">
                  <c:v>8.2100999999966007E-2</c:v>
                </c:pt>
                <c:pt idx="593">
                  <c:v>8.4727224995731376E-2</c:v>
                </c:pt>
                <c:pt idx="594">
                  <c:v>8.3844774999306537E-2</c:v>
                </c:pt>
                <c:pt idx="595">
                  <c:v>8.8061599999491591E-2</c:v>
                </c:pt>
                <c:pt idx="596">
                  <c:v>9.9549074999231379E-2</c:v>
                </c:pt>
                <c:pt idx="597">
                  <c:v>0.10130097500223201</c:v>
                </c:pt>
                <c:pt idx="598">
                  <c:v>0.10452584999438841</c:v>
                </c:pt>
                <c:pt idx="599">
                  <c:v>0.10561904999485705</c:v>
                </c:pt>
                <c:pt idx="600">
                  <c:v>0.10964949999470264</c:v>
                </c:pt>
                <c:pt idx="601">
                  <c:v>0.11040242500166642</c:v>
                </c:pt>
                <c:pt idx="602">
                  <c:v>0.10911969999870053</c:v>
                </c:pt>
                <c:pt idx="603">
                  <c:v>0.12036547499883454</c:v>
                </c:pt>
                <c:pt idx="604">
                  <c:v>0.12031619999470422</c:v>
                </c:pt>
                <c:pt idx="605">
                  <c:v>0.12053374999959487</c:v>
                </c:pt>
                <c:pt idx="606">
                  <c:v>0.12065687499853084</c:v>
                </c:pt>
                <c:pt idx="607">
                  <c:v>0.12097999999969034</c:v>
                </c:pt>
                <c:pt idx="608">
                  <c:v>0.1203733249931247</c:v>
                </c:pt>
                <c:pt idx="609">
                  <c:v>0.12042625000322005</c:v>
                </c:pt>
                <c:pt idx="610">
                  <c:v>0.1212435249981354</c:v>
                </c:pt>
                <c:pt idx="611">
                  <c:v>0.12109644999873126</c:v>
                </c:pt>
                <c:pt idx="612">
                  <c:v>0.12074937500437954</c:v>
                </c:pt>
                <c:pt idx="613">
                  <c:v>0.12123235000035493</c:v>
                </c:pt>
                <c:pt idx="614">
                  <c:v>0.12622724999528145</c:v>
                </c:pt>
                <c:pt idx="615">
                  <c:v>0.12633289999939734</c:v>
                </c:pt>
                <c:pt idx="616">
                  <c:v>0.12482092499703867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B7-4689-8A92-DE43753DC38B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Q_fit!$D$21:$D$637</c:f>
              <c:numCache>
                <c:formatCode>General</c:formatCode>
                <c:ptCount val="617"/>
                <c:pt idx="0">
                  <c:v>-4.7426000000000004</c:v>
                </c:pt>
                <c:pt idx="1">
                  <c:v>-4.4984500000000001</c:v>
                </c:pt>
                <c:pt idx="2">
                  <c:v>-4.4222000000000001</c:v>
                </c:pt>
                <c:pt idx="3">
                  <c:v>-4.4135</c:v>
                </c:pt>
                <c:pt idx="4">
                  <c:v>-4.0579999999999998</c:v>
                </c:pt>
                <c:pt idx="5">
                  <c:v>-4.0571000000000002</c:v>
                </c:pt>
                <c:pt idx="6">
                  <c:v>-4.0461999999999998</c:v>
                </c:pt>
                <c:pt idx="7">
                  <c:v>-4.0461999999999998</c:v>
                </c:pt>
                <c:pt idx="8">
                  <c:v>-4.0442999999999998</c:v>
                </c:pt>
                <c:pt idx="9">
                  <c:v>-4.0311000000000003</c:v>
                </c:pt>
                <c:pt idx="10">
                  <c:v>-2.4905499999999998</c:v>
                </c:pt>
                <c:pt idx="11">
                  <c:v>-2.4887000000000001</c:v>
                </c:pt>
                <c:pt idx="12">
                  <c:v>-2.4865499999999998</c:v>
                </c:pt>
                <c:pt idx="13">
                  <c:v>-2.4828000000000001</c:v>
                </c:pt>
                <c:pt idx="14">
                  <c:v>-2.47905</c:v>
                </c:pt>
                <c:pt idx="15">
                  <c:v>-2.4771999999999998</c:v>
                </c:pt>
                <c:pt idx="16">
                  <c:v>-2.4765999999999999</c:v>
                </c:pt>
                <c:pt idx="17">
                  <c:v>-2.47505</c:v>
                </c:pt>
                <c:pt idx="18">
                  <c:v>-2.4744000000000002</c:v>
                </c:pt>
                <c:pt idx="19">
                  <c:v>-2.4731999999999998</c:v>
                </c:pt>
                <c:pt idx="20">
                  <c:v>-2.4729000000000001</c:v>
                </c:pt>
                <c:pt idx="21">
                  <c:v>-2.4728500000000002</c:v>
                </c:pt>
                <c:pt idx="22">
                  <c:v>-2.47255</c:v>
                </c:pt>
                <c:pt idx="23">
                  <c:v>-2.4722499999999998</c:v>
                </c:pt>
                <c:pt idx="24">
                  <c:v>-2.3616000000000001</c:v>
                </c:pt>
                <c:pt idx="25">
                  <c:v>-2.3569499999999999</c:v>
                </c:pt>
                <c:pt idx="26">
                  <c:v>-2.1568000000000001</c:v>
                </c:pt>
                <c:pt idx="27">
                  <c:v>-1.5679000000000001</c:v>
                </c:pt>
                <c:pt idx="28">
                  <c:v>-1.56765</c:v>
                </c:pt>
                <c:pt idx="29">
                  <c:v>-1.5676000000000001</c:v>
                </c:pt>
                <c:pt idx="30">
                  <c:v>-1.5672999999999999</c:v>
                </c:pt>
                <c:pt idx="31">
                  <c:v>-1.5669999999999999</c:v>
                </c:pt>
                <c:pt idx="32">
                  <c:v>-0.98550000000000004</c:v>
                </c:pt>
                <c:pt idx="33">
                  <c:v>-0.76559999999999995</c:v>
                </c:pt>
                <c:pt idx="34">
                  <c:v>-0.76439999999999997</c:v>
                </c:pt>
                <c:pt idx="35">
                  <c:v>-0.75255000000000005</c:v>
                </c:pt>
                <c:pt idx="36">
                  <c:v>-0.75165000000000004</c:v>
                </c:pt>
                <c:pt idx="37">
                  <c:v>-0.75160000000000005</c:v>
                </c:pt>
                <c:pt idx="38">
                  <c:v>-0.75129999999999997</c:v>
                </c:pt>
                <c:pt idx="39">
                  <c:v>-0.751</c:v>
                </c:pt>
                <c:pt idx="40">
                  <c:v>-0.74665000000000004</c:v>
                </c:pt>
                <c:pt idx="41">
                  <c:v>-0.74480000000000002</c:v>
                </c:pt>
                <c:pt idx="42">
                  <c:v>-0.65485000000000004</c:v>
                </c:pt>
                <c:pt idx="43">
                  <c:v>-0.65175000000000005</c:v>
                </c:pt>
                <c:pt idx="44">
                  <c:v>-0.63900000000000001</c:v>
                </c:pt>
                <c:pt idx="45">
                  <c:v>-0.63680000000000003</c:v>
                </c:pt>
                <c:pt idx="46">
                  <c:v>-0.63370000000000004</c:v>
                </c:pt>
                <c:pt idx="47">
                  <c:v>-0.56705000000000005</c:v>
                </c:pt>
                <c:pt idx="48">
                  <c:v>-0.56425000000000003</c:v>
                </c:pt>
                <c:pt idx="49">
                  <c:v>-0.56205000000000005</c:v>
                </c:pt>
                <c:pt idx="50">
                  <c:v>-0.55959999999999999</c:v>
                </c:pt>
                <c:pt idx="51">
                  <c:v>-0.53785000000000005</c:v>
                </c:pt>
                <c:pt idx="52">
                  <c:v>-0.53164999999999996</c:v>
                </c:pt>
                <c:pt idx="53">
                  <c:v>-0.46284999999999998</c:v>
                </c:pt>
                <c:pt idx="54">
                  <c:v>-0.45474999999999999</c:v>
                </c:pt>
                <c:pt idx="55">
                  <c:v>-0.45229999999999998</c:v>
                </c:pt>
                <c:pt idx="56">
                  <c:v>-0.45045000000000002</c:v>
                </c:pt>
                <c:pt idx="57">
                  <c:v>-0.44914999999999999</c:v>
                </c:pt>
                <c:pt idx="58">
                  <c:v>-0.44455</c:v>
                </c:pt>
                <c:pt idx="59">
                  <c:v>-0.42954999999999999</c:v>
                </c:pt>
                <c:pt idx="60">
                  <c:v>-0.42930000000000001</c:v>
                </c:pt>
                <c:pt idx="61">
                  <c:v>-0.42775000000000002</c:v>
                </c:pt>
                <c:pt idx="62">
                  <c:v>-0.42704999999999999</c:v>
                </c:pt>
                <c:pt idx="63">
                  <c:v>-0.42685000000000001</c:v>
                </c:pt>
                <c:pt idx="64">
                  <c:v>-0.42315000000000003</c:v>
                </c:pt>
                <c:pt idx="65">
                  <c:v>-0.42125000000000001</c:v>
                </c:pt>
                <c:pt idx="66">
                  <c:v>-0.42094999999999999</c:v>
                </c:pt>
                <c:pt idx="67">
                  <c:v>-0.41959999999999997</c:v>
                </c:pt>
                <c:pt idx="68">
                  <c:v>-0.41930000000000001</c:v>
                </c:pt>
                <c:pt idx="69">
                  <c:v>-0.41804999999999998</c:v>
                </c:pt>
                <c:pt idx="70">
                  <c:v>-0.41504999999999997</c:v>
                </c:pt>
                <c:pt idx="71">
                  <c:v>-0.41344999999999998</c:v>
                </c:pt>
                <c:pt idx="72">
                  <c:v>-0.41225000000000001</c:v>
                </c:pt>
                <c:pt idx="73">
                  <c:v>-0.41220000000000001</c:v>
                </c:pt>
                <c:pt idx="74">
                  <c:v>-0.4113</c:v>
                </c:pt>
                <c:pt idx="75">
                  <c:v>-0.4113</c:v>
                </c:pt>
                <c:pt idx="76">
                  <c:v>-0.40975</c:v>
                </c:pt>
                <c:pt idx="77">
                  <c:v>-0.40415000000000001</c:v>
                </c:pt>
                <c:pt idx="78">
                  <c:v>-0.34775</c:v>
                </c:pt>
                <c:pt idx="79">
                  <c:v>-0.34244999999999998</c:v>
                </c:pt>
                <c:pt idx="80">
                  <c:v>-0.34089999999999998</c:v>
                </c:pt>
                <c:pt idx="81">
                  <c:v>-0.33500000000000002</c:v>
                </c:pt>
                <c:pt idx="82">
                  <c:v>-0.33410000000000001</c:v>
                </c:pt>
                <c:pt idx="83">
                  <c:v>-0.32815</c:v>
                </c:pt>
                <c:pt idx="84">
                  <c:v>-0.32135000000000002</c:v>
                </c:pt>
                <c:pt idx="85">
                  <c:v>-0.31919999999999998</c:v>
                </c:pt>
                <c:pt idx="86">
                  <c:v>-0.31879999999999997</c:v>
                </c:pt>
                <c:pt idx="87">
                  <c:v>-0.31855</c:v>
                </c:pt>
                <c:pt idx="88">
                  <c:v>-0.31609999999999999</c:v>
                </c:pt>
                <c:pt idx="89">
                  <c:v>-0.31519999999999998</c:v>
                </c:pt>
                <c:pt idx="90">
                  <c:v>-0.31109999999999999</c:v>
                </c:pt>
                <c:pt idx="91">
                  <c:v>-0.30835000000000001</c:v>
                </c:pt>
                <c:pt idx="92">
                  <c:v>-0.30554999999999999</c:v>
                </c:pt>
                <c:pt idx="93">
                  <c:v>-0.30395</c:v>
                </c:pt>
                <c:pt idx="94">
                  <c:v>-0.28594999999999998</c:v>
                </c:pt>
                <c:pt idx="95">
                  <c:v>-0.23300000000000001</c:v>
                </c:pt>
                <c:pt idx="96">
                  <c:v>-0.23175000000000001</c:v>
                </c:pt>
                <c:pt idx="97">
                  <c:v>-0.23080000000000001</c:v>
                </c:pt>
                <c:pt idx="98">
                  <c:v>-0.22955</c:v>
                </c:pt>
                <c:pt idx="99">
                  <c:v>-0.22800000000000001</c:v>
                </c:pt>
                <c:pt idx="100">
                  <c:v>-0.22645000000000001</c:v>
                </c:pt>
                <c:pt idx="101">
                  <c:v>-0.22275</c:v>
                </c:pt>
                <c:pt idx="102">
                  <c:v>-0.2218</c:v>
                </c:pt>
                <c:pt idx="103">
                  <c:v>-0.22055</c:v>
                </c:pt>
                <c:pt idx="104">
                  <c:v>-0.2165</c:v>
                </c:pt>
                <c:pt idx="105">
                  <c:v>-0.2112</c:v>
                </c:pt>
                <c:pt idx="106">
                  <c:v>-0.20474999999999999</c:v>
                </c:pt>
                <c:pt idx="107">
                  <c:v>-0.20069999999999999</c:v>
                </c:pt>
                <c:pt idx="108">
                  <c:v>-0.2001</c:v>
                </c:pt>
                <c:pt idx="109">
                  <c:v>-0.19980000000000001</c:v>
                </c:pt>
                <c:pt idx="110">
                  <c:v>-0.19975000000000001</c:v>
                </c:pt>
                <c:pt idx="111">
                  <c:v>-0.19694999999999999</c:v>
                </c:pt>
                <c:pt idx="112">
                  <c:v>-0.19420000000000001</c:v>
                </c:pt>
                <c:pt idx="113">
                  <c:v>-0.19389999999999999</c:v>
                </c:pt>
                <c:pt idx="114">
                  <c:v>-0.19134999999999999</c:v>
                </c:pt>
                <c:pt idx="115">
                  <c:v>-0.19109999999999999</c:v>
                </c:pt>
                <c:pt idx="116">
                  <c:v>-0.19045000000000001</c:v>
                </c:pt>
                <c:pt idx="117">
                  <c:v>-0.18454999999999999</c:v>
                </c:pt>
                <c:pt idx="118">
                  <c:v>-0.18425</c:v>
                </c:pt>
                <c:pt idx="119">
                  <c:v>-0.18329999999999999</c:v>
                </c:pt>
                <c:pt idx="120">
                  <c:v>-0.183</c:v>
                </c:pt>
                <c:pt idx="121">
                  <c:v>-0.1827</c:v>
                </c:pt>
                <c:pt idx="122">
                  <c:v>-0.17710000000000001</c:v>
                </c:pt>
                <c:pt idx="123">
                  <c:v>-0.17365</c:v>
                </c:pt>
                <c:pt idx="124">
                  <c:v>-0.17335</c:v>
                </c:pt>
                <c:pt idx="125">
                  <c:v>-0.1207</c:v>
                </c:pt>
                <c:pt idx="126">
                  <c:v>-0.1182</c:v>
                </c:pt>
                <c:pt idx="127">
                  <c:v>-0.1101</c:v>
                </c:pt>
                <c:pt idx="128">
                  <c:v>-0.10979999999999999</c:v>
                </c:pt>
                <c:pt idx="129">
                  <c:v>-0.10825</c:v>
                </c:pt>
                <c:pt idx="130">
                  <c:v>-0.1076</c:v>
                </c:pt>
                <c:pt idx="131">
                  <c:v>-0.10605000000000001</c:v>
                </c:pt>
                <c:pt idx="132">
                  <c:v>-0.10390000000000001</c:v>
                </c:pt>
                <c:pt idx="133">
                  <c:v>-0.10075000000000001</c:v>
                </c:pt>
                <c:pt idx="134">
                  <c:v>-9.955E-2</c:v>
                </c:pt>
                <c:pt idx="135">
                  <c:v>-9.3950000000000006E-2</c:v>
                </c:pt>
                <c:pt idx="136">
                  <c:v>-8.72E-2</c:v>
                </c:pt>
                <c:pt idx="137">
                  <c:v>-8.6849999999999997E-2</c:v>
                </c:pt>
                <c:pt idx="138">
                  <c:v>-8.6800000000000002E-2</c:v>
                </c:pt>
                <c:pt idx="139">
                  <c:v>-8.5000000000000006E-2</c:v>
                </c:pt>
                <c:pt idx="140">
                  <c:v>-8.1600000000000006E-2</c:v>
                </c:pt>
                <c:pt idx="141">
                  <c:v>-8.0049999999999996E-2</c:v>
                </c:pt>
                <c:pt idx="142">
                  <c:v>-7.9399999999999998E-2</c:v>
                </c:pt>
                <c:pt idx="143">
                  <c:v>-7.8799999999999995E-2</c:v>
                </c:pt>
                <c:pt idx="144">
                  <c:v>-7.6950000000000005E-2</c:v>
                </c:pt>
                <c:pt idx="145">
                  <c:v>-7.6600000000000001E-2</c:v>
                </c:pt>
                <c:pt idx="146">
                  <c:v>-7.2550000000000003E-2</c:v>
                </c:pt>
                <c:pt idx="147">
                  <c:v>-7.195E-2</c:v>
                </c:pt>
                <c:pt idx="148">
                  <c:v>-7.1349999999999997E-2</c:v>
                </c:pt>
                <c:pt idx="149">
                  <c:v>-6.7900000000000002E-2</c:v>
                </c:pt>
                <c:pt idx="150">
                  <c:v>-6.7900000000000002E-2</c:v>
                </c:pt>
                <c:pt idx="151">
                  <c:v>-6.7900000000000002E-2</c:v>
                </c:pt>
                <c:pt idx="152">
                  <c:v>-6.7900000000000002E-2</c:v>
                </c:pt>
                <c:pt idx="153">
                  <c:v>-6.6650000000000001E-2</c:v>
                </c:pt>
                <c:pt idx="154">
                  <c:v>-6.6049999999999998E-2</c:v>
                </c:pt>
                <c:pt idx="155">
                  <c:v>-6.5100000000000005E-2</c:v>
                </c:pt>
                <c:pt idx="156">
                  <c:v>-5.7950000000000002E-2</c:v>
                </c:pt>
                <c:pt idx="157">
                  <c:v>-5.765E-2</c:v>
                </c:pt>
                <c:pt idx="158">
                  <c:v>-1.4E-2</c:v>
                </c:pt>
                <c:pt idx="159">
                  <c:v>-9.6500000000000006E-3</c:v>
                </c:pt>
                <c:pt idx="160">
                  <c:v>-8.3999999999999995E-3</c:v>
                </c:pt>
                <c:pt idx="161">
                  <c:v>-5.0000000000000001E-3</c:v>
                </c:pt>
                <c:pt idx="162">
                  <c:v>-3.7499999999999999E-3</c:v>
                </c:pt>
                <c:pt idx="163">
                  <c:v>-3.0999999999999999E-3</c:v>
                </c:pt>
                <c:pt idx="164">
                  <c:v>-2.8E-3</c:v>
                </c:pt>
                <c:pt idx="165">
                  <c:v>-3.5E-4</c:v>
                </c:pt>
                <c:pt idx="166">
                  <c:v>0</c:v>
                </c:pt>
                <c:pt idx="167">
                  <c:v>0</c:v>
                </c:pt>
                <c:pt idx="168">
                  <c:v>2.5000000000000001E-3</c:v>
                </c:pt>
                <c:pt idx="169">
                  <c:v>3.0999999999999999E-3</c:v>
                </c:pt>
                <c:pt idx="170">
                  <c:v>1.085E-2</c:v>
                </c:pt>
                <c:pt idx="171">
                  <c:v>1.21E-2</c:v>
                </c:pt>
                <c:pt idx="172">
                  <c:v>1.2999999999999999E-2</c:v>
                </c:pt>
                <c:pt idx="173">
                  <c:v>1.4250000000000001E-2</c:v>
                </c:pt>
                <c:pt idx="174">
                  <c:v>1.55E-2</c:v>
                </c:pt>
                <c:pt idx="175">
                  <c:v>2.0750000000000001E-2</c:v>
                </c:pt>
                <c:pt idx="176">
                  <c:v>2.3550000000000001E-2</c:v>
                </c:pt>
                <c:pt idx="177">
                  <c:v>2.3550000000000001E-2</c:v>
                </c:pt>
                <c:pt idx="178">
                  <c:v>2.9149999999999999E-2</c:v>
                </c:pt>
                <c:pt idx="179">
                  <c:v>2.9749999999999999E-2</c:v>
                </c:pt>
                <c:pt idx="180">
                  <c:v>3.0700000000000002E-2</c:v>
                </c:pt>
                <c:pt idx="181">
                  <c:v>3.0700000000000002E-2</c:v>
                </c:pt>
                <c:pt idx="182">
                  <c:v>3.1E-2</c:v>
                </c:pt>
                <c:pt idx="183">
                  <c:v>3.1050000000000001E-2</c:v>
                </c:pt>
                <c:pt idx="184">
                  <c:v>3.32E-2</c:v>
                </c:pt>
                <c:pt idx="185">
                  <c:v>3.5049999999999998E-2</c:v>
                </c:pt>
                <c:pt idx="186">
                  <c:v>4.3450000000000003E-2</c:v>
                </c:pt>
                <c:pt idx="187">
                  <c:v>5.0299999999999997E-2</c:v>
                </c:pt>
                <c:pt idx="188">
                  <c:v>5.3400000000000003E-2</c:v>
                </c:pt>
                <c:pt idx="189">
                  <c:v>5.3400000000000003E-2</c:v>
                </c:pt>
                <c:pt idx="190">
                  <c:v>0.10015</c:v>
                </c:pt>
                <c:pt idx="191">
                  <c:v>0.10045</c:v>
                </c:pt>
                <c:pt idx="192">
                  <c:v>0.10265000000000001</c:v>
                </c:pt>
                <c:pt idx="193">
                  <c:v>0.10730000000000001</c:v>
                </c:pt>
                <c:pt idx="194">
                  <c:v>0.1079</c:v>
                </c:pt>
                <c:pt idx="195">
                  <c:v>0.1079</c:v>
                </c:pt>
                <c:pt idx="196">
                  <c:v>0.10915</c:v>
                </c:pt>
                <c:pt idx="197">
                  <c:v>0.10979999999999999</c:v>
                </c:pt>
                <c:pt idx="198">
                  <c:v>0.11105</c:v>
                </c:pt>
                <c:pt idx="199">
                  <c:v>0.11600000000000001</c:v>
                </c:pt>
                <c:pt idx="200">
                  <c:v>0.11945</c:v>
                </c:pt>
                <c:pt idx="201">
                  <c:v>0.12684999999999999</c:v>
                </c:pt>
                <c:pt idx="202">
                  <c:v>0.13835</c:v>
                </c:pt>
                <c:pt idx="203">
                  <c:v>0.1401</c:v>
                </c:pt>
                <c:pt idx="204">
                  <c:v>0.14115</c:v>
                </c:pt>
                <c:pt idx="205">
                  <c:v>0.14365</c:v>
                </c:pt>
                <c:pt idx="206">
                  <c:v>0.14455000000000001</c:v>
                </c:pt>
                <c:pt idx="207">
                  <c:v>0.14485000000000001</c:v>
                </c:pt>
                <c:pt idx="208">
                  <c:v>0.14580000000000001</c:v>
                </c:pt>
                <c:pt idx="209">
                  <c:v>0.15325</c:v>
                </c:pt>
                <c:pt idx="210">
                  <c:v>0.15790000000000001</c:v>
                </c:pt>
                <c:pt idx="211">
                  <c:v>0.15825</c:v>
                </c:pt>
                <c:pt idx="212">
                  <c:v>0.16009999999999999</c:v>
                </c:pt>
                <c:pt idx="213">
                  <c:v>0.16134999999999999</c:v>
                </c:pt>
                <c:pt idx="214">
                  <c:v>0.16320000000000001</c:v>
                </c:pt>
                <c:pt idx="215">
                  <c:v>0.22395000000000001</c:v>
                </c:pt>
                <c:pt idx="216">
                  <c:v>0.22520000000000001</c:v>
                </c:pt>
                <c:pt idx="217">
                  <c:v>0.22550000000000001</c:v>
                </c:pt>
                <c:pt idx="218">
                  <c:v>0.2432</c:v>
                </c:pt>
                <c:pt idx="219">
                  <c:v>0.25</c:v>
                </c:pt>
                <c:pt idx="220">
                  <c:v>0.25124999999999997</c:v>
                </c:pt>
                <c:pt idx="221">
                  <c:v>0.25130000000000002</c:v>
                </c:pt>
                <c:pt idx="222">
                  <c:v>0.25340000000000001</c:v>
                </c:pt>
                <c:pt idx="223">
                  <c:v>0.25559999999999999</c:v>
                </c:pt>
                <c:pt idx="224">
                  <c:v>0.25590000000000002</c:v>
                </c:pt>
                <c:pt idx="225">
                  <c:v>0.25619999999999998</c:v>
                </c:pt>
                <c:pt idx="226">
                  <c:v>0.25900000000000001</c:v>
                </c:pt>
                <c:pt idx="227">
                  <c:v>0.25929999999999997</c:v>
                </c:pt>
                <c:pt idx="228">
                  <c:v>0.25964999999999999</c:v>
                </c:pt>
                <c:pt idx="229">
                  <c:v>0.26150000000000001</c:v>
                </c:pt>
                <c:pt idx="230">
                  <c:v>0.26179999999999998</c:v>
                </c:pt>
                <c:pt idx="231">
                  <c:v>0.2621</c:v>
                </c:pt>
                <c:pt idx="232">
                  <c:v>0.2621</c:v>
                </c:pt>
                <c:pt idx="233">
                  <c:v>0.26274999999999998</c:v>
                </c:pt>
                <c:pt idx="234">
                  <c:v>0.26305000000000001</c:v>
                </c:pt>
                <c:pt idx="235">
                  <c:v>0.26490000000000002</c:v>
                </c:pt>
                <c:pt idx="236">
                  <c:v>0.26555000000000001</c:v>
                </c:pt>
                <c:pt idx="237">
                  <c:v>0.26679999999999998</c:v>
                </c:pt>
                <c:pt idx="238">
                  <c:v>0.26960000000000001</c:v>
                </c:pt>
                <c:pt idx="239">
                  <c:v>0.2702</c:v>
                </c:pt>
                <c:pt idx="240">
                  <c:v>0.2702</c:v>
                </c:pt>
                <c:pt idx="241">
                  <c:v>0.27050000000000002</c:v>
                </c:pt>
                <c:pt idx="242">
                  <c:v>0.27055000000000001</c:v>
                </c:pt>
                <c:pt idx="243">
                  <c:v>0.2727</c:v>
                </c:pt>
                <c:pt idx="244">
                  <c:v>0.27550000000000002</c:v>
                </c:pt>
                <c:pt idx="245">
                  <c:v>0.27610000000000001</c:v>
                </c:pt>
                <c:pt idx="246">
                  <c:v>0.27860000000000001</c:v>
                </c:pt>
                <c:pt idx="247">
                  <c:v>0.33095000000000002</c:v>
                </c:pt>
                <c:pt idx="248">
                  <c:v>0.36445</c:v>
                </c:pt>
                <c:pt idx="249">
                  <c:v>0.36675000000000002</c:v>
                </c:pt>
                <c:pt idx="250">
                  <c:v>0.36675000000000002</c:v>
                </c:pt>
                <c:pt idx="251">
                  <c:v>0.37130000000000002</c:v>
                </c:pt>
                <c:pt idx="252">
                  <c:v>0.37285000000000001</c:v>
                </c:pt>
                <c:pt idx="253">
                  <c:v>0.3735</c:v>
                </c:pt>
                <c:pt idx="254">
                  <c:v>0.37440000000000001</c:v>
                </c:pt>
                <c:pt idx="255">
                  <c:v>0.37440000000000001</c:v>
                </c:pt>
                <c:pt idx="256">
                  <c:v>0.37780000000000002</c:v>
                </c:pt>
                <c:pt idx="257">
                  <c:v>0.37969999999999998</c:v>
                </c:pt>
                <c:pt idx="258">
                  <c:v>0.38185000000000002</c:v>
                </c:pt>
                <c:pt idx="259">
                  <c:v>0.38195000000000001</c:v>
                </c:pt>
                <c:pt idx="260">
                  <c:v>0.38279999999999997</c:v>
                </c:pt>
                <c:pt idx="261">
                  <c:v>0.3881</c:v>
                </c:pt>
                <c:pt idx="262">
                  <c:v>0.3881</c:v>
                </c:pt>
                <c:pt idx="263">
                  <c:v>0.38840000000000002</c:v>
                </c:pt>
                <c:pt idx="264">
                  <c:v>0.38840000000000002</c:v>
                </c:pt>
                <c:pt idx="265">
                  <c:v>0.3891</c:v>
                </c:pt>
                <c:pt idx="266">
                  <c:v>0.3891</c:v>
                </c:pt>
                <c:pt idx="267">
                  <c:v>0.38995000000000002</c:v>
                </c:pt>
                <c:pt idx="268">
                  <c:v>0.38995000000000002</c:v>
                </c:pt>
                <c:pt idx="269">
                  <c:v>0.39119999999999999</c:v>
                </c:pt>
                <c:pt idx="270">
                  <c:v>0.39150000000000001</c:v>
                </c:pt>
                <c:pt idx="271">
                  <c:v>0.39284999999999998</c:v>
                </c:pt>
                <c:pt idx="272">
                  <c:v>0.39400000000000002</c:v>
                </c:pt>
                <c:pt idx="273">
                  <c:v>0.4451</c:v>
                </c:pt>
                <c:pt idx="274">
                  <c:v>0.45040000000000002</c:v>
                </c:pt>
                <c:pt idx="275">
                  <c:v>0.45700000000000002</c:v>
                </c:pt>
                <c:pt idx="276">
                  <c:v>0.4622</c:v>
                </c:pt>
                <c:pt idx="277">
                  <c:v>0.46289999999999998</c:v>
                </c:pt>
                <c:pt idx="278">
                  <c:v>0.46725</c:v>
                </c:pt>
                <c:pt idx="279">
                  <c:v>0.47189999999999999</c:v>
                </c:pt>
                <c:pt idx="280">
                  <c:v>0.47815000000000002</c:v>
                </c:pt>
                <c:pt idx="281">
                  <c:v>0.47844999999999999</c:v>
                </c:pt>
                <c:pt idx="282">
                  <c:v>0.47970000000000002</c:v>
                </c:pt>
                <c:pt idx="283">
                  <c:v>0.48</c:v>
                </c:pt>
                <c:pt idx="284">
                  <c:v>0.48265000000000002</c:v>
                </c:pt>
                <c:pt idx="285">
                  <c:v>0.48294999999999999</c:v>
                </c:pt>
                <c:pt idx="286">
                  <c:v>0.48304999999999998</c:v>
                </c:pt>
                <c:pt idx="287">
                  <c:v>0.48620000000000002</c:v>
                </c:pt>
                <c:pt idx="288">
                  <c:v>0.49009999999999998</c:v>
                </c:pt>
                <c:pt idx="289">
                  <c:v>0.49975000000000003</c:v>
                </c:pt>
                <c:pt idx="290">
                  <c:v>0.50449999999999995</c:v>
                </c:pt>
                <c:pt idx="291">
                  <c:v>0.50660000000000005</c:v>
                </c:pt>
                <c:pt idx="292">
                  <c:v>0.56299999999999994</c:v>
                </c:pt>
                <c:pt idx="293">
                  <c:v>0.56455</c:v>
                </c:pt>
                <c:pt idx="294">
                  <c:v>0.56515000000000004</c:v>
                </c:pt>
                <c:pt idx="295">
                  <c:v>0.56669999999999998</c:v>
                </c:pt>
                <c:pt idx="296">
                  <c:v>0.57704999999999995</c:v>
                </c:pt>
                <c:pt idx="297">
                  <c:v>0.58479999999999999</c:v>
                </c:pt>
                <c:pt idx="298">
                  <c:v>0.58479999999999999</c:v>
                </c:pt>
                <c:pt idx="299">
                  <c:v>0.59430000000000005</c:v>
                </c:pt>
                <c:pt idx="300">
                  <c:v>0.59524999999999995</c:v>
                </c:pt>
                <c:pt idx="301">
                  <c:v>0.59804999999999997</c:v>
                </c:pt>
                <c:pt idx="302">
                  <c:v>0.59994999999999998</c:v>
                </c:pt>
                <c:pt idx="303">
                  <c:v>0.6028</c:v>
                </c:pt>
                <c:pt idx="304">
                  <c:v>0.60309999999999997</c:v>
                </c:pt>
                <c:pt idx="305">
                  <c:v>0.60799999999999998</c:v>
                </c:pt>
                <c:pt idx="306">
                  <c:v>0.6139</c:v>
                </c:pt>
                <c:pt idx="307">
                  <c:v>0.61429999999999996</c:v>
                </c:pt>
                <c:pt idx="308">
                  <c:v>0.61795</c:v>
                </c:pt>
                <c:pt idx="309">
                  <c:v>0.62075000000000002</c:v>
                </c:pt>
                <c:pt idx="310">
                  <c:v>0.62075000000000002</c:v>
                </c:pt>
                <c:pt idx="311">
                  <c:v>0.6784</c:v>
                </c:pt>
                <c:pt idx="312">
                  <c:v>0.68274999999999997</c:v>
                </c:pt>
                <c:pt idx="313">
                  <c:v>0.68864999999999998</c:v>
                </c:pt>
                <c:pt idx="314">
                  <c:v>0.69669999999999999</c:v>
                </c:pt>
                <c:pt idx="315">
                  <c:v>0.69979999999999998</c:v>
                </c:pt>
                <c:pt idx="316">
                  <c:v>0.70009999999999994</c:v>
                </c:pt>
                <c:pt idx="317">
                  <c:v>0.70165</c:v>
                </c:pt>
                <c:pt idx="318">
                  <c:v>0.70765</c:v>
                </c:pt>
                <c:pt idx="319">
                  <c:v>0.71479999999999999</c:v>
                </c:pt>
                <c:pt idx="320">
                  <c:v>0.71779999999999999</c:v>
                </c:pt>
                <c:pt idx="321">
                  <c:v>0.72089999999999999</c:v>
                </c:pt>
                <c:pt idx="322">
                  <c:v>0.80405000000000004</c:v>
                </c:pt>
                <c:pt idx="323">
                  <c:v>0.80464999999999998</c:v>
                </c:pt>
                <c:pt idx="324">
                  <c:v>0.81115000000000004</c:v>
                </c:pt>
                <c:pt idx="325">
                  <c:v>0.81705000000000005</c:v>
                </c:pt>
                <c:pt idx="326">
                  <c:v>0.82179999999999997</c:v>
                </c:pt>
                <c:pt idx="327">
                  <c:v>0.82540000000000002</c:v>
                </c:pt>
                <c:pt idx="328">
                  <c:v>0.82540000000000002</c:v>
                </c:pt>
                <c:pt idx="329">
                  <c:v>0.82584999999999997</c:v>
                </c:pt>
                <c:pt idx="330">
                  <c:v>0.82730000000000004</c:v>
                </c:pt>
                <c:pt idx="331">
                  <c:v>0.82730000000000004</c:v>
                </c:pt>
                <c:pt idx="332">
                  <c:v>0.83225000000000005</c:v>
                </c:pt>
                <c:pt idx="333">
                  <c:v>0.83879999999999999</c:v>
                </c:pt>
                <c:pt idx="334">
                  <c:v>0.84065000000000001</c:v>
                </c:pt>
                <c:pt idx="335">
                  <c:v>0.84065000000000001</c:v>
                </c:pt>
                <c:pt idx="336">
                  <c:v>0.84284999999999999</c:v>
                </c:pt>
                <c:pt idx="337">
                  <c:v>0.91290000000000004</c:v>
                </c:pt>
                <c:pt idx="338">
                  <c:v>0.93159999999999998</c:v>
                </c:pt>
                <c:pt idx="339">
                  <c:v>0.93459999999999999</c:v>
                </c:pt>
                <c:pt idx="340">
                  <c:v>0.93684999999999996</c:v>
                </c:pt>
                <c:pt idx="341">
                  <c:v>0.93740000000000001</c:v>
                </c:pt>
                <c:pt idx="342">
                  <c:v>0.93745000000000001</c:v>
                </c:pt>
                <c:pt idx="343">
                  <c:v>0.9405</c:v>
                </c:pt>
                <c:pt idx="344">
                  <c:v>0.94155</c:v>
                </c:pt>
                <c:pt idx="345">
                  <c:v>0.94620000000000004</c:v>
                </c:pt>
                <c:pt idx="346">
                  <c:v>0.94984999999999997</c:v>
                </c:pt>
                <c:pt idx="347">
                  <c:v>0.95015000000000005</c:v>
                </c:pt>
                <c:pt idx="348">
                  <c:v>0.95015000000000005</c:v>
                </c:pt>
                <c:pt idx="349">
                  <c:v>0.95420000000000005</c:v>
                </c:pt>
                <c:pt idx="350">
                  <c:v>0.95479999999999998</c:v>
                </c:pt>
                <c:pt idx="351">
                  <c:v>0.95730000000000004</c:v>
                </c:pt>
                <c:pt idx="352">
                  <c:v>0.95855000000000001</c:v>
                </c:pt>
                <c:pt idx="353">
                  <c:v>1.0442</c:v>
                </c:pt>
                <c:pt idx="354">
                  <c:v>1.0587</c:v>
                </c:pt>
                <c:pt idx="355">
                  <c:v>1.0622499999999999</c:v>
                </c:pt>
                <c:pt idx="356">
                  <c:v>1.0646</c:v>
                </c:pt>
                <c:pt idx="357">
                  <c:v>1.0670999999999999</c:v>
                </c:pt>
                <c:pt idx="358">
                  <c:v>1.0702</c:v>
                </c:pt>
                <c:pt idx="359">
                  <c:v>1.1539999999999999</c:v>
                </c:pt>
                <c:pt idx="360">
                  <c:v>1.1729499999999999</c:v>
                </c:pt>
                <c:pt idx="361">
                  <c:v>1.1742999999999999</c:v>
                </c:pt>
                <c:pt idx="362">
                  <c:v>1.2722</c:v>
                </c:pt>
                <c:pt idx="363">
                  <c:v>1.2841</c:v>
                </c:pt>
                <c:pt idx="364">
                  <c:v>1.2841</c:v>
                </c:pt>
                <c:pt idx="365">
                  <c:v>1.2841</c:v>
                </c:pt>
                <c:pt idx="366">
                  <c:v>1.2841499999999999</c:v>
                </c:pt>
                <c:pt idx="367">
                  <c:v>1.2841499999999999</c:v>
                </c:pt>
                <c:pt idx="368">
                  <c:v>1.2841499999999999</c:v>
                </c:pt>
                <c:pt idx="369">
                  <c:v>1.2890999999999999</c:v>
                </c:pt>
                <c:pt idx="370">
                  <c:v>1.2890999999999999</c:v>
                </c:pt>
                <c:pt idx="371">
                  <c:v>1.2890999999999999</c:v>
                </c:pt>
                <c:pt idx="372">
                  <c:v>1.29345</c:v>
                </c:pt>
                <c:pt idx="373">
                  <c:v>1.29345</c:v>
                </c:pt>
                <c:pt idx="374">
                  <c:v>1.29345</c:v>
                </c:pt>
                <c:pt idx="375">
                  <c:v>1.2989999999999999</c:v>
                </c:pt>
                <c:pt idx="376">
                  <c:v>1.38635</c:v>
                </c:pt>
                <c:pt idx="377">
                  <c:v>1.3878999999999999</c:v>
                </c:pt>
                <c:pt idx="378">
                  <c:v>1.3982000000000001</c:v>
                </c:pt>
                <c:pt idx="379">
                  <c:v>1.4021999999999999</c:v>
                </c:pt>
                <c:pt idx="380">
                  <c:v>1.4025000000000001</c:v>
                </c:pt>
                <c:pt idx="381">
                  <c:v>1.4080999999999999</c:v>
                </c:pt>
                <c:pt idx="382">
                  <c:v>1.4105000000000001</c:v>
                </c:pt>
                <c:pt idx="383">
                  <c:v>1.5007999999999999</c:v>
                </c:pt>
                <c:pt idx="384">
                  <c:v>1.5018</c:v>
                </c:pt>
                <c:pt idx="385">
                  <c:v>1.50945</c:v>
                </c:pt>
                <c:pt idx="386">
                  <c:v>1.5103500000000001</c:v>
                </c:pt>
                <c:pt idx="387">
                  <c:v>1.5116000000000001</c:v>
                </c:pt>
                <c:pt idx="388">
                  <c:v>1.51315</c:v>
                </c:pt>
                <c:pt idx="389">
                  <c:v>1.5159499999999999</c:v>
                </c:pt>
                <c:pt idx="390">
                  <c:v>1.5232000000000001</c:v>
                </c:pt>
                <c:pt idx="391">
                  <c:v>1.5925499999999999</c:v>
                </c:pt>
                <c:pt idx="392">
                  <c:v>1.6096999999999999</c:v>
                </c:pt>
                <c:pt idx="393">
                  <c:v>1.6153</c:v>
                </c:pt>
                <c:pt idx="394">
                  <c:v>1.6153500000000001</c:v>
                </c:pt>
                <c:pt idx="395">
                  <c:v>1.6165499999999999</c:v>
                </c:pt>
                <c:pt idx="396">
                  <c:v>1.6209</c:v>
                </c:pt>
                <c:pt idx="397">
                  <c:v>1.6227499999999999</c:v>
                </c:pt>
                <c:pt idx="398">
                  <c:v>1.6230500000000001</c:v>
                </c:pt>
                <c:pt idx="399">
                  <c:v>1.6276999999999999</c:v>
                </c:pt>
                <c:pt idx="400">
                  <c:v>1.6289499999999999</c:v>
                </c:pt>
                <c:pt idx="401">
                  <c:v>1.7102999999999999</c:v>
                </c:pt>
                <c:pt idx="402">
                  <c:v>1.7222</c:v>
                </c:pt>
                <c:pt idx="403">
                  <c:v>1.7253000000000001</c:v>
                </c:pt>
                <c:pt idx="404">
                  <c:v>1.7253000000000001</c:v>
                </c:pt>
                <c:pt idx="405">
                  <c:v>1.7253000000000001</c:v>
                </c:pt>
                <c:pt idx="406">
                  <c:v>1.7305999999999999</c:v>
                </c:pt>
                <c:pt idx="407">
                  <c:v>1.7343</c:v>
                </c:pt>
                <c:pt idx="408">
                  <c:v>1.7356499999999999</c:v>
                </c:pt>
                <c:pt idx="409">
                  <c:v>1.7384500000000001</c:v>
                </c:pt>
                <c:pt idx="410">
                  <c:v>1.7427999999999999</c:v>
                </c:pt>
                <c:pt idx="411">
                  <c:v>1.74715</c:v>
                </c:pt>
                <c:pt idx="412">
                  <c:v>1.7483</c:v>
                </c:pt>
                <c:pt idx="413">
                  <c:v>1.7485999999999999</c:v>
                </c:pt>
                <c:pt idx="414">
                  <c:v>1.7490000000000001</c:v>
                </c:pt>
                <c:pt idx="415">
                  <c:v>1.7493000000000001</c:v>
                </c:pt>
                <c:pt idx="416">
                  <c:v>1.7515000000000001</c:v>
                </c:pt>
                <c:pt idx="417">
                  <c:v>1.8281000000000001</c:v>
                </c:pt>
                <c:pt idx="418">
                  <c:v>1.8284</c:v>
                </c:pt>
                <c:pt idx="419">
                  <c:v>1.8429500000000001</c:v>
                </c:pt>
                <c:pt idx="420">
                  <c:v>1.8434999999999999</c:v>
                </c:pt>
                <c:pt idx="421">
                  <c:v>1.8485499999999999</c:v>
                </c:pt>
                <c:pt idx="422">
                  <c:v>1.8491</c:v>
                </c:pt>
                <c:pt idx="423">
                  <c:v>1.8491</c:v>
                </c:pt>
                <c:pt idx="424">
                  <c:v>1.8492</c:v>
                </c:pt>
                <c:pt idx="425">
                  <c:v>1.8498000000000001</c:v>
                </c:pt>
                <c:pt idx="426">
                  <c:v>1.8503499999999999</c:v>
                </c:pt>
                <c:pt idx="427">
                  <c:v>1.8510500000000001</c:v>
                </c:pt>
                <c:pt idx="428">
                  <c:v>1.8525</c:v>
                </c:pt>
                <c:pt idx="429">
                  <c:v>1.8525</c:v>
                </c:pt>
                <c:pt idx="430">
                  <c:v>1.8525</c:v>
                </c:pt>
                <c:pt idx="431">
                  <c:v>1.8579000000000001</c:v>
                </c:pt>
                <c:pt idx="432">
                  <c:v>1.8588499999999999</c:v>
                </c:pt>
                <c:pt idx="433">
                  <c:v>1.8591</c:v>
                </c:pt>
                <c:pt idx="434">
                  <c:v>1.9509000000000001</c:v>
                </c:pt>
                <c:pt idx="435">
                  <c:v>1.9536</c:v>
                </c:pt>
                <c:pt idx="436">
                  <c:v>1.9536</c:v>
                </c:pt>
                <c:pt idx="437">
                  <c:v>1.9614499999999999</c:v>
                </c:pt>
                <c:pt idx="438">
                  <c:v>1.9636499999999999</c:v>
                </c:pt>
                <c:pt idx="439">
                  <c:v>1.9710000000000001</c:v>
                </c:pt>
                <c:pt idx="440">
                  <c:v>1.9710000000000001</c:v>
                </c:pt>
                <c:pt idx="441">
                  <c:v>1.9742</c:v>
                </c:pt>
                <c:pt idx="442">
                  <c:v>1.98105</c:v>
                </c:pt>
                <c:pt idx="443">
                  <c:v>2.0392999999999999</c:v>
                </c:pt>
                <c:pt idx="444">
                  <c:v>2.0629</c:v>
                </c:pt>
                <c:pt idx="445">
                  <c:v>2.0632000000000001</c:v>
                </c:pt>
                <c:pt idx="446">
                  <c:v>2.0635500000000002</c:v>
                </c:pt>
                <c:pt idx="447">
                  <c:v>2.06385</c:v>
                </c:pt>
                <c:pt idx="448">
                  <c:v>2.0641500000000002</c:v>
                </c:pt>
                <c:pt idx="449">
                  <c:v>2.0644</c:v>
                </c:pt>
                <c:pt idx="450">
                  <c:v>2.0697000000000001</c:v>
                </c:pt>
                <c:pt idx="451">
                  <c:v>2.0699999999999998</c:v>
                </c:pt>
                <c:pt idx="452">
                  <c:v>2.0703499999999999</c:v>
                </c:pt>
                <c:pt idx="453">
                  <c:v>2.0728</c:v>
                </c:pt>
                <c:pt idx="454">
                  <c:v>2.0747</c:v>
                </c:pt>
                <c:pt idx="455">
                  <c:v>2.0779999999999998</c:v>
                </c:pt>
                <c:pt idx="456">
                  <c:v>2.0779999999999998</c:v>
                </c:pt>
                <c:pt idx="457">
                  <c:v>2.07985</c:v>
                </c:pt>
                <c:pt idx="458">
                  <c:v>2.07985</c:v>
                </c:pt>
                <c:pt idx="459">
                  <c:v>2.0824500000000001</c:v>
                </c:pt>
                <c:pt idx="460">
                  <c:v>2.0826500000000001</c:v>
                </c:pt>
                <c:pt idx="461">
                  <c:v>2.0826500000000001</c:v>
                </c:pt>
                <c:pt idx="462">
                  <c:v>2.0840000000000001</c:v>
                </c:pt>
                <c:pt idx="463">
                  <c:v>2.0867</c:v>
                </c:pt>
                <c:pt idx="464">
                  <c:v>2.0868000000000002</c:v>
                </c:pt>
                <c:pt idx="465">
                  <c:v>2.089</c:v>
                </c:pt>
                <c:pt idx="466">
                  <c:v>2.1742499999999998</c:v>
                </c:pt>
                <c:pt idx="467">
                  <c:v>2.1835499999999999</c:v>
                </c:pt>
                <c:pt idx="468">
                  <c:v>2.1946500000000002</c:v>
                </c:pt>
                <c:pt idx="469">
                  <c:v>2.1974499999999999</c:v>
                </c:pt>
                <c:pt idx="470">
                  <c:v>2.1974499999999999</c:v>
                </c:pt>
                <c:pt idx="471">
                  <c:v>2.1974499999999999</c:v>
                </c:pt>
                <c:pt idx="472">
                  <c:v>2.1997</c:v>
                </c:pt>
                <c:pt idx="473">
                  <c:v>2.1999</c:v>
                </c:pt>
                <c:pt idx="474">
                  <c:v>2.1999</c:v>
                </c:pt>
                <c:pt idx="475">
                  <c:v>2.1999</c:v>
                </c:pt>
                <c:pt idx="476">
                  <c:v>2.2025000000000001</c:v>
                </c:pt>
                <c:pt idx="477">
                  <c:v>2.2078000000000002</c:v>
                </c:pt>
                <c:pt idx="478">
                  <c:v>2.2078000000000002</c:v>
                </c:pt>
                <c:pt idx="479">
                  <c:v>2.2871000000000001</c:v>
                </c:pt>
                <c:pt idx="480">
                  <c:v>2.2873999999999999</c:v>
                </c:pt>
                <c:pt idx="481">
                  <c:v>2.2873999999999999</c:v>
                </c:pt>
                <c:pt idx="482">
                  <c:v>2.2873999999999999</c:v>
                </c:pt>
                <c:pt idx="483">
                  <c:v>2.2913000000000001</c:v>
                </c:pt>
                <c:pt idx="484">
                  <c:v>2.2926500000000001</c:v>
                </c:pt>
                <c:pt idx="485">
                  <c:v>2.3007</c:v>
                </c:pt>
                <c:pt idx="486">
                  <c:v>2.3007</c:v>
                </c:pt>
                <c:pt idx="487">
                  <c:v>2.3007</c:v>
                </c:pt>
                <c:pt idx="488">
                  <c:v>2.3013499999999998</c:v>
                </c:pt>
                <c:pt idx="489">
                  <c:v>2.3013499999999998</c:v>
                </c:pt>
                <c:pt idx="490">
                  <c:v>2.3013499999999998</c:v>
                </c:pt>
                <c:pt idx="491">
                  <c:v>2.30355</c:v>
                </c:pt>
                <c:pt idx="492">
                  <c:v>2.3054000000000001</c:v>
                </c:pt>
                <c:pt idx="493">
                  <c:v>2.3092000000000001</c:v>
                </c:pt>
                <c:pt idx="494">
                  <c:v>2.3104499999999999</c:v>
                </c:pt>
                <c:pt idx="495">
                  <c:v>2.3194499999999998</c:v>
                </c:pt>
                <c:pt idx="496">
                  <c:v>2.3917000000000002</c:v>
                </c:pt>
                <c:pt idx="497">
                  <c:v>2.39575</c:v>
                </c:pt>
                <c:pt idx="498">
                  <c:v>2.4044500000000002</c:v>
                </c:pt>
                <c:pt idx="499">
                  <c:v>2.4102999999999999</c:v>
                </c:pt>
                <c:pt idx="500">
                  <c:v>2.41995</c:v>
                </c:pt>
                <c:pt idx="501">
                  <c:v>2.4286500000000002</c:v>
                </c:pt>
                <c:pt idx="502">
                  <c:v>2.5192000000000001</c:v>
                </c:pt>
                <c:pt idx="503">
                  <c:v>2.5198</c:v>
                </c:pt>
                <c:pt idx="504">
                  <c:v>2.5219499999999999</c:v>
                </c:pt>
                <c:pt idx="505">
                  <c:v>2.52475</c:v>
                </c:pt>
                <c:pt idx="506">
                  <c:v>2.5259499999999999</c:v>
                </c:pt>
                <c:pt idx="507">
                  <c:v>2.5303499999999999</c:v>
                </c:pt>
                <c:pt idx="508">
                  <c:v>2.5316000000000001</c:v>
                </c:pt>
                <c:pt idx="509">
                  <c:v>2.5387499999999998</c:v>
                </c:pt>
                <c:pt idx="510">
                  <c:v>2.53905</c:v>
                </c:pt>
                <c:pt idx="511">
                  <c:v>2.5443500000000001</c:v>
                </c:pt>
                <c:pt idx="512">
                  <c:v>2.5464500000000001</c:v>
                </c:pt>
                <c:pt idx="513">
                  <c:v>2.5492499999999998</c:v>
                </c:pt>
                <c:pt idx="514">
                  <c:v>2.6155499999999998</c:v>
                </c:pt>
                <c:pt idx="515">
                  <c:v>2.6320999999999999</c:v>
                </c:pt>
                <c:pt idx="516">
                  <c:v>2.6324000000000001</c:v>
                </c:pt>
                <c:pt idx="517">
                  <c:v>2.6326499999999999</c:v>
                </c:pt>
                <c:pt idx="518">
                  <c:v>2.6328499999999999</c:v>
                </c:pt>
                <c:pt idx="519">
                  <c:v>2.6337999999999999</c:v>
                </c:pt>
                <c:pt idx="520">
                  <c:v>2.6341000000000001</c:v>
                </c:pt>
                <c:pt idx="521">
                  <c:v>2.6352000000000002</c:v>
                </c:pt>
                <c:pt idx="522">
                  <c:v>2.6395499999999998</c:v>
                </c:pt>
                <c:pt idx="523">
                  <c:v>2.6406000000000001</c:v>
                </c:pt>
                <c:pt idx="524">
                  <c:v>2.6429499999999999</c:v>
                </c:pt>
                <c:pt idx="525">
                  <c:v>2.6429499999999999</c:v>
                </c:pt>
                <c:pt idx="526">
                  <c:v>2.64825</c:v>
                </c:pt>
                <c:pt idx="527">
                  <c:v>2.6485500000000002</c:v>
                </c:pt>
                <c:pt idx="528">
                  <c:v>2.6488499999999999</c:v>
                </c:pt>
                <c:pt idx="529">
                  <c:v>2.6490999999999998</c:v>
                </c:pt>
                <c:pt idx="530">
                  <c:v>2.6501000000000001</c:v>
                </c:pt>
                <c:pt idx="531">
                  <c:v>2.6519499999999998</c:v>
                </c:pt>
                <c:pt idx="532">
                  <c:v>2.6537500000000001</c:v>
                </c:pt>
                <c:pt idx="533">
                  <c:v>2.6576499999999998</c:v>
                </c:pt>
                <c:pt idx="534">
                  <c:v>2.6581999999999999</c:v>
                </c:pt>
                <c:pt idx="535">
                  <c:v>2.6585000000000001</c:v>
                </c:pt>
                <c:pt idx="536">
                  <c:v>2.7357</c:v>
                </c:pt>
                <c:pt idx="537">
                  <c:v>2.7416</c:v>
                </c:pt>
                <c:pt idx="538">
                  <c:v>2.7418999999999998</c:v>
                </c:pt>
                <c:pt idx="539">
                  <c:v>2.7517999999999998</c:v>
                </c:pt>
                <c:pt idx="540">
                  <c:v>2.7566000000000002</c:v>
                </c:pt>
                <c:pt idx="541">
                  <c:v>2.7602000000000002</c:v>
                </c:pt>
                <c:pt idx="542">
                  <c:v>2.7620499999999999</c:v>
                </c:pt>
                <c:pt idx="543">
                  <c:v>2.7636500000000002</c:v>
                </c:pt>
                <c:pt idx="544">
                  <c:v>2.7660499999999999</c:v>
                </c:pt>
                <c:pt idx="545">
                  <c:v>2.7682000000000002</c:v>
                </c:pt>
                <c:pt idx="546">
                  <c:v>2.7682000000000002</c:v>
                </c:pt>
                <c:pt idx="547">
                  <c:v>2.7682000000000002</c:v>
                </c:pt>
                <c:pt idx="548">
                  <c:v>2.7682000000000002</c:v>
                </c:pt>
                <c:pt idx="549">
                  <c:v>2.7683</c:v>
                </c:pt>
                <c:pt idx="550">
                  <c:v>2.7713999999999999</c:v>
                </c:pt>
                <c:pt idx="551">
                  <c:v>2.7738999999999998</c:v>
                </c:pt>
                <c:pt idx="552">
                  <c:v>2.77515</c:v>
                </c:pt>
                <c:pt idx="553">
                  <c:v>2.8544</c:v>
                </c:pt>
                <c:pt idx="554">
                  <c:v>2.8544</c:v>
                </c:pt>
                <c:pt idx="555">
                  <c:v>2.8544</c:v>
                </c:pt>
                <c:pt idx="556">
                  <c:v>2.8547500000000001</c:v>
                </c:pt>
                <c:pt idx="557">
                  <c:v>2.8547500000000001</c:v>
                </c:pt>
                <c:pt idx="558">
                  <c:v>2.8719000000000001</c:v>
                </c:pt>
                <c:pt idx="559">
                  <c:v>2.8735499999999998</c:v>
                </c:pt>
                <c:pt idx="560">
                  <c:v>2.8746</c:v>
                </c:pt>
                <c:pt idx="561">
                  <c:v>2.8746</c:v>
                </c:pt>
                <c:pt idx="562">
                  <c:v>2.8746</c:v>
                </c:pt>
                <c:pt idx="563">
                  <c:v>2.8746</c:v>
                </c:pt>
                <c:pt idx="564">
                  <c:v>2.875</c:v>
                </c:pt>
                <c:pt idx="565">
                  <c:v>2.8766500000000002</c:v>
                </c:pt>
                <c:pt idx="566">
                  <c:v>2.8782000000000001</c:v>
                </c:pt>
                <c:pt idx="567">
                  <c:v>2.8809999999999998</c:v>
                </c:pt>
                <c:pt idx="568">
                  <c:v>2.8880499999999998</c:v>
                </c:pt>
                <c:pt idx="569">
                  <c:v>2.88835</c:v>
                </c:pt>
                <c:pt idx="570">
                  <c:v>2.8896000000000002</c:v>
                </c:pt>
                <c:pt idx="571">
                  <c:v>2.8898999999999999</c:v>
                </c:pt>
                <c:pt idx="572">
                  <c:v>2.96875</c:v>
                </c:pt>
                <c:pt idx="573">
                  <c:v>2.9697</c:v>
                </c:pt>
                <c:pt idx="574">
                  <c:v>2.9746000000000001</c:v>
                </c:pt>
                <c:pt idx="575">
                  <c:v>2.9782500000000001</c:v>
                </c:pt>
                <c:pt idx="576">
                  <c:v>2.98325</c:v>
                </c:pt>
                <c:pt idx="577">
                  <c:v>2.9878999999999998</c:v>
                </c:pt>
                <c:pt idx="578">
                  <c:v>2.9904000000000002</c:v>
                </c:pt>
                <c:pt idx="579">
                  <c:v>2.9920499999999999</c:v>
                </c:pt>
                <c:pt idx="580">
                  <c:v>2.9922499999999999</c:v>
                </c:pt>
                <c:pt idx="581">
                  <c:v>2.9965999999999999</c:v>
                </c:pt>
                <c:pt idx="582">
                  <c:v>2.9990999999999999</c:v>
                </c:pt>
                <c:pt idx="583">
                  <c:v>2.9994000000000001</c:v>
                </c:pt>
                <c:pt idx="584">
                  <c:v>3.00095</c:v>
                </c:pt>
                <c:pt idx="585">
                  <c:v>3.0839500000000002</c:v>
                </c:pt>
                <c:pt idx="586">
                  <c:v>3.0848</c:v>
                </c:pt>
                <c:pt idx="587">
                  <c:v>3.0953499999999998</c:v>
                </c:pt>
                <c:pt idx="588">
                  <c:v>3.09565</c:v>
                </c:pt>
                <c:pt idx="589">
                  <c:v>3.0962499999999999</c:v>
                </c:pt>
                <c:pt idx="590">
                  <c:v>3.0966</c:v>
                </c:pt>
                <c:pt idx="591">
                  <c:v>3.0969000000000002</c:v>
                </c:pt>
                <c:pt idx="592">
                  <c:v>3.1059999999999999</c:v>
                </c:pt>
                <c:pt idx="593">
                  <c:v>3.11585</c:v>
                </c:pt>
                <c:pt idx="594">
                  <c:v>3.1161500000000002</c:v>
                </c:pt>
                <c:pt idx="595">
                  <c:v>3.2096</c:v>
                </c:pt>
                <c:pt idx="596">
                  <c:v>3.41195</c:v>
                </c:pt>
                <c:pt idx="597">
                  <c:v>3.4333499999999999</c:v>
                </c:pt>
                <c:pt idx="598">
                  <c:v>3.5200999999999998</c:v>
                </c:pt>
                <c:pt idx="599">
                  <c:v>3.5592999999999999</c:v>
                </c:pt>
                <c:pt idx="600">
                  <c:v>3.6469999999999998</c:v>
                </c:pt>
                <c:pt idx="601">
                  <c:v>3.6470500000000001</c:v>
                </c:pt>
                <c:pt idx="602">
                  <c:v>3.6482000000000001</c:v>
                </c:pt>
                <c:pt idx="603">
                  <c:v>3.8703500000000002</c:v>
                </c:pt>
                <c:pt idx="604">
                  <c:v>3.8772000000000002</c:v>
                </c:pt>
                <c:pt idx="605">
                  <c:v>3.8774999999999999</c:v>
                </c:pt>
                <c:pt idx="606">
                  <c:v>3.8787500000000001</c:v>
                </c:pt>
                <c:pt idx="607">
                  <c:v>3.88</c:v>
                </c:pt>
                <c:pt idx="608">
                  <c:v>3.88245</c:v>
                </c:pt>
                <c:pt idx="609">
                  <c:v>3.8824999999999998</c:v>
                </c:pt>
                <c:pt idx="610">
                  <c:v>3.8836499999999998</c:v>
                </c:pt>
                <c:pt idx="611">
                  <c:v>3.8837000000000002</c:v>
                </c:pt>
                <c:pt idx="612">
                  <c:v>3.88375</c:v>
                </c:pt>
                <c:pt idx="613">
                  <c:v>3.9091</c:v>
                </c:pt>
                <c:pt idx="614">
                  <c:v>3.9885000000000002</c:v>
                </c:pt>
                <c:pt idx="615">
                  <c:v>4.0073999999999996</c:v>
                </c:pt>
                <c:pt idx="616">
                  <c:v>4.0080499999999999</c:v>
                </c:pt>
              </c:numCache>
            </c:numRef>
          </c:xVal>
          <c:yVal>
            <c:numRef>
              <c:f>Q_fit!$K$21:$K$637</c:f>
              <c:numCache>
                <c:formatCode>General</c:formatCode>
                <c:ptCount val="617"/>
                <c:pt idx="0">
                  <c:v>-6.0223293045706866E-2</c:v>
                </c:pt>
                <c:pt idx="1">
                  <c:v>-5.9722260924173744E-2</c:v>
                </c:pt>
                <c:pt idx="2">
                  <c:v>-5.9516458639783568E-2</c:v>
                </c:pt>
                <c:pt idx="3">
                  <c:v>-5.9491484741247241E-2</c:v>
                </c:pt>
                <c:pt idx="4">
                  <c:v>-5.820958935294638E-2</c:v>
                </c:pt>
                <c:pt idx="5">
                  <c:v>-5.8205696423729282E-2</c:v>
                </c:pt>
                <c:pt idx="6">
                  <c:v>-5.815828903764482E-2</c:v>
                </c:pt>
                <c:pt idx="7">
                  <c:v>-5.815828903764482E-2</c:v>
                </c:pt>
                <c:pt idx="8">
                  <c:v>-5.8149976262003154E-2</c:v>
                </c:pt>
                <c:pt idx="9">
                  <c:v>-5.8091821913727165E-2</c:v>
                </c:pt>
                <c:pt idx="10">
                  <c:v>-4.6471912165411952E-2</c:v>
                </c:pt>
                <c:pt idx="11">
                  <c:v>-4.6452196982204749E-2</c:v>
                </c:pt>
                <c:pt idx="12">
                  <c:v>-4.6429267378593209E-2</c:v>
                </c:pt>
                <c:pt idx="13">
                  <c:v>-4.6389229212857395E-2</c:v>
                </c:pt>
                <c:pt idx="14">
                  <c:v>-4.6349134261870054E-2</c:v>
                </c:pt>
                <c:pt idx="15">
                  <c:v>-4.6329333168886752E-2</c:v>
                </c:pt>
                <c:pt idx="16">
                  <c:v>-4.6322908224808251E-2</c:v>
                </c:pt>
                <c:pt idx="17">
                  <c:v>-4.6306303724184095E-2</c:v>
                </c:pt>
                <c:pt idx="18">
                  <c:v>-4.6299337659288439E-2</c:v>
                </c:pt>
                <c:pt idx="19">
                  <c:v>-4.6286472749539551E-2</c:v>
                </c:pt>
                <c:pt idx="20">
                  <c:v>-4.6283255613538313E-2</c:v>
                </c:pt>
                <c:pt idx="21">
                  <c:v>-4.6282719388871726E-2</c:v>
                </c:pt>
                <c:pt idx="22">
                  <c:v>-4.6279501828873942E-2</c:v>
                </c:pt>
                <c:pt idx="23">
                  <c:v>-4.6276283905450542E-2</c:v>
                </c:pt>
                <c:pt idx="24">
                  <c:v>-4.506461960944997E-2</c:v>
                </c:pt>
                <c:pt idx="25">
                  <c:v>-4.5012617649411925E-2</c:v>
                </c:pt>
                <c:pt idx="26">
                  <c:v>-4.2691535183164479E-2</c:v>
                </c:pt>
                <c:pt idx="27">
                  <c:v>-3.4924043509310006E-2</c:v>
                </c:pt>
                <c:pt idx="28">
                  <c:v>-3.4920448673423199E-2</c:v>
                </c:pt>
                <c:pt idx="29">
                  <c:v>-3.4919729675960375E-2</c:v>
                </c:pt>
                <c:pt idx="30">
                  <c:v>-3.4915415479185134E-2</c:v>
                </c:pt>
                <c:pt idx="31">
                  <c:v>-3.4911100918984292E-2</c:v>
                </c:pt>
                <c:pt idx="32">
                  <c:v>-2.5864973101960904E-2</c:v>
                </c:pt>
                <c:pt idx="33">
                  <c:v>-2.2088280487397912E-2</c:v>
                </c:pt>
                <c:pt idx="34">
                  <c:v>-2.2067135288556288E-2</c:v>
                </c:pt>
                <c:pt idx="35">
                  <c:v>-2.1858014221968258E-2</c:v>
                </c:pt>
                <c:pt idx="36">
                  <c:v>-2.1842108440933379E-2</c:v>
                </c:pt>
                <c:pt idx="37">
                  <c:v>-2.1841224690527464E-2</c:v>
                </c:pt>
                <c:pt idx="38">
                  <c:v>-2.1835921976093683E-2</c:v>
                </c:pt>
                <c:pt idx="39">
                  <c:v>-2.1830618898234292E-2</c:v>
                </c:pt>
                <c:pt idx="40">
                  <c:v>-2.1753683429320238E-2</c:v>
                </c:pt>
                <c:pt idx="41">
                  <c:v>-2.1720940588850934E-2</c:v>
                </c:pt>
                <c:pt idx="42">
                  <c:v>-2.0112258620600364E-2</c:v>
                </c:pt>
                <c:pt idx="43">
                  <c:v>-2.0056235263749597E-2</c:v>
                </c:pt>
                <c:pt idx="44">
                  <c:v>-1.9825408597676942E-2</c:v>
                </c:pt>
                <c:pt idx="45">
                  <c:v>-1.9785513276811734E-2</c:v>
                </c:pt>
                <c:pt idx="46">
                  <c:v>-1.9729263970183254E-2</c:v>
                </c:pt>
                <c:pt idx="47">
                  <c:v>-1.8510517729875903E-2</c:v>
                </c:pt>
                <c:pt idx="48">
                  <c:v>-1.8458924966947052E-2</c:v>
                </c:pt>
                <c:pt idx="49">
                  <c:v>-1.8418365586731565E-2</c:v>
                </c:pt>
                <c:pt idx="50">
                  <c:v>-1.8373174184224492E-2</c:v>
                </c:pt>
                <c:pt idx="51">
                  <c:v>-1.7970922485730303E-2</c:v>
                </c:pt>
                <c:pt idx="52">
                  <c:v>-1.7855907755835114E-2</c:v>
                </c:pt>
                <c:pt idx="53">
                  <c:v>-1.6569197068443137E-2</c:v>
                </c:pt>
                <c:pt idx="54">
                  <c:v>-1.641645169330843E-2</c:v>
                </c:pt>
                <c:pt idx="55">
                  <c:v>-1.6370198744785566E-2</c:v>
                </c:pt>
                <c:pt idx="56">
                  <c:v>-1.6335256987569258E-2</c:v>
                </c:pt>
                <c:pt idx="57">
                  <c:v>-1.6310695052403554E-2</c:v>
                </c:pt>
                <c:pt idx="58">
                  <c:v>-1.6223728793003701E-2</c:v>
                </c:pt>
                <c:pt idx="59">
                  <c:v>-1.5939549569363307E-2</c:v>
                </c:pt>
                <c:pt idx="60">
                  <c:v>-1.5934805551412985E-2</c:v>
                </c:pt>
                <c:pt idx="61">
                  <c:v>-1.5905387007024024E-2</c:v>
                </c:pt>
                <c:pt idx="62">
                  <c:v>-1.5892098032809759E-2</c:v>
                </c:pt>
                <c:pt idx="63">
                  <c:v>-1.5888300819608646E-2</c:v>
                </c:pt>
                <c:pt idx="64">
                  <c:v>-1.581802324076834E-2</c:v>
                </c:pt>
                <c:pt idx="65">
                  <c:v>-1.5781913271845232E-2</c:v>
                </c:pt>
                <c:pt idx="66">
                  <c:v>-1.5776210365244167E-2</c:v>
                </c:pt>
                <c:pt idx="67">
                  <c:v>-1.5750542788147477E-2</c:v>
                </c:pt>
                <c:pt idx="68">
                  <c:v>-1.5744837882705563E-2</c:v>
                </c:pt>
                <c:pt idx="69">
                  <c:v>-1.5721063531491372E-2</c:v>
                </c:pt>
                <c:pt idx="70">
                  <c:v>-1.5663979345929963E-2</c:v>
                </c:pt>
                <c:pt idx="71">
                  <c:v>-1.5633519586894497E-2</c:v>
                </c:pt>
                <c:pt idx="72">
                  <c:v>-1.5610667983673185E-2</c:v>
                </c:pt>
                <c:pt idx="73">
                  <c:v>-1.5609715707349517E-2</c:v>
                </c:pt>
                <c:pt idx="74">
                  <c:v>-1.5592573007251824E-2</c:v>
                </c:pt>
                <c:pt idx="75">
                  <c:v>-1.5592573007251824E-2</c:v>
                </c:pt>
                <c:pt idx="76">
                  <c:v>-1.5563041800923836E-2</c:v>
                </c:pt>
                <c:pt idx="77">
                  <c:v>-1.5456267568311633E-2</c:v>
                </c:pt>
                <c:pt idx="78">
                  <c:v>-1.4373838363109832E-2</c:v>
                </c:pt>
                <c:pt idx="79">
                  <c:v>-1.4271460481650983E-2</c:v>
                </c:pt>
                <c:pt idx="80">
                  <c:v>-1.4241498343406224E-2</c:v>
                </c:pt>
                <c:pt idx="81">
                  <c:v>-1.4127360167443561E-2</c:v>
                </c:pt>
                <c:pt idx="82">
                  <c:v>-1.4109936902775134E-2</c:v>
                </c:pt>
                <c:pt idx="83">
                  <c:v>-1.399466747347115E-2</c:v>
                </c:pt>
                <c:pt idx="84">
                  <c:v>-1.3862755932835992E-2</c:v>
                </c:pt>
                <c:pt idx="85">
                  <c:v>-1.3821009756280912E-2</c:v>
                </c:pt>
                <c:pt idx="86">
                  <c:v>-1.3813240966347246E-2</c:v>
                </c:pt>
                <c:pt idx="87">
                  <c:v>-1.3808385144546144E-2</c:v>
                </c:pt>
                <c:pt idx="88">
                  <c:v>-1.3760784735004162E-2</c:v>
                </c:pt>
                <c:pt idx="89">
                  <c:v>-1.374329278289549E-2</c:v>
                </c:pt>
                <c:pt idx="90">
                  <c:v>-1.3663565833150433E-2</c:v>
                </c:pt>
                <c:pt idx="91">
                  <c:v>-1.3610052406529172E-2</c:v>
                </c:pt>
                <c:pt idx="92">
                  <c:v>-1.3555534632770488E-2</c:v>
                </c:pt>
                <c:pt idx="93">
                  <c:v>-1.3524367405214694E-2</c:v>
                </c:pt>
                <c:pt idx="94">
                  <c:v>-1.3173023781016873E-2</c:v>
                </c:pt>
                <c:pt idx="95">
                  <c:v>-1.2131902851838808E-2</c:v>
                </c:pt>
                <c:pt idx="96">
                  <c:v>-1.2107188136859367E-2</c:v>
                </c:pt>
                <c:pt idx="97">
                  <c:v>-1.2088400733699855E-2</c:v>
                </c:pt>
                <c:pt idx="98">
                  <c:v>-1.2063674914049005E-2</c:v>
                </c:pt>
                <c:pt idx="99">
                  <c:v>-1.2033006135086692E-2</c:v>
                </c:pt>
                <c:pt idx="100">
                  <c:v>-1.2002327654679632E-2</c:v>
                </c:pt>
                <c:pt idx="101">
                  <c:v>-1.1929055933382386E-2</c:v>
                </c:pt>
                <c:pt idx="102">
                  <c:v>-1.191023400478995E-2</c:v>
                </c:pt>
                <c:pt idx="103">
                  <c:v>-1.1885462756937878E-2</c:v>
                </c:pt>
                <c:pt idx="104">
                  <c:v>-1.1805160575393209E-2</c:v>
                </c:pt>
                <c:pt idx="105">
                  <c:v>-1.1699973716825598E-2</c:v>
                </c:pt>
                <c:pt idx="106">
                  <c:v>-1.1571810277282081E-2</c:v>
                </c:pt>
                <c:pt idx="107">
                  <c:v>-1.1491249700128872E-2</c:v>
                </c:pt>
                <c:pt idx="108">
                  <c:v>-1.1479309166712925E-2</c:v>
                </c:pt>
                <c:pt idx="109">
                  <c:v>-1.1473338354866539E-2</c:v>
                </c:pt>
                <c:pt idx="110">
                  <c:v>-1.1472343184225763E-2</c:v>
                </c:pt>
                <c:pt idx="111">
                  <c:v>-1.1416597516473571E-2</c:v>
                </c:pt>
                <c:pt idx="112">
                  <c:v>-1.136181649161094E-2</c:v>
                </c:pt>
                <c:pt idx="113">
                  <c:v>-1.1355838532394226E-2</c:v>
                </c:pt>
                <c:pt idx="114">
                  <c:v>-1.1305011205743174E-2</c:v>
                </c:pt>
                <c:pt idx="115">
                  <c:v>-1.1300026721181061E-2</c:v>
                </c:pt>
                <c:pt idx="116">
                  <c:v>-1.1287065880186331E-2</c:v>
                </c:pt>
                <c:pt idx="117">
                  <c:v>-1.1169343298005549E-2</c:v>
                </c:pt>
                <c:pt idx="118">
                  <c:v>-1.1163353648598388E-2</c:v>
                </c:pt>
                <c:pt idx="119">
                  <c:v>-1.1144384027876205E-2</c:v>
                </c:pt>
                <c:pt idx="120">
                  <c:v>-1.1138392864195672E-2</c:v>
                </c:pt>
                <c:pt idx="121">
                  <c:v>-1.1132401337089528E-2</c:v>
                </c:pt>
                <c:pt idx="122">
                  <c:v>-1.1020492788985144E-2</c:v>
                </c:pt>
                <c:pt idx="123">
                  <c:v>-1.0951486090684566E-2</c:v>
                </c:pt>
                <c:pt idx="124">
                  <c:v>-1.0945483236813583E-2</c:v>
                </c:pt>
                <c:pt idx="125">
                  <c:v>-9.8863536920406562E-3</c:v>
                </c:pt>
                <c:pt idx="126">
                  <c:v>-9.8357842666100502E-3</c:v>
                </c:pt>
                <c:pt idx="127">
                  <c:v>-9.671765974199031E-3</c:v>
                </c:pt>
                <c:pt idx="128">
                  <c:v>-9.6656861346697178E-3</c:v>
                </c:pt>
                <c:pt idx="129">
                  <c:v>-9.6342678408630564E-3</c:v>
                </c:pt>
                <c:pt idx="130">
                  <c:v>-9.6210895401166643E-3</c:v>
                </c:pt>
                <c:pt idx="131">
                  <c:v>-9.5896574765174571E-3</c:v>
                </c:pt>
                <c:pt idx="132">
                  <c:v>-9.5460421010998275E-3</c:v>
                </c:pt>
                <c:pt idx="133">
                  <c:v>-9.4821067968324148E-3</c:v>
                </c:pt>
                <c:pt idx="134">
                  <c:v>-9.4577399511021482E-3</c:v>
                </c:pt>
                <c:pt idx="135">
                  <c:v>-9.3439511196541179E-3</c:v>
                </c:pt>
                <c:pt idx="136">
                  <c:v>-9.2066266274053472E-3</c:v>
                </c:pt>
                <c:pt idx="137">
                  <c:v>-9.199501080885188E-3</c:v>
                </c:pt>
                <c:pt idx="138">
                  <c:v>-9.1984831052873989E-3</c:v>
                </c:pt>
                <c:pt idx="139">
                  <c:v>-9.1618292603932155E-3</c:v>
                </c:pt>
                <c:pt idx="140">
                  <c:v>-9.0925585235665293E-3</c:v>
                </c:pt>
                <c:pt idx="141">
                  <c:v>-9.0609637260553964E-3</c:v>
                </c:pt>
                <c:pt idx="142">
                  <c:v>-9.0477114076264829E-3</c:v>
                </c:pt>
                <c:pt idx="143">
                  <c:v>-9.0354769840341135E-3</c:v>
                </c:pt>
                <c:pt idx="144">
                  <c:v>-8.9977450266988789E-3</c:v>
                </c:pt>
                <c:pt idx="145">
                  <c:v>-8.9906049936301097E-3</c:v>
                </c:pt>
                <c:pt idx="146">
                  <c:v>-8.9079486318418208E-3</c:v>
                </c:pt>
                <c:pt idx="147">
                  <c:v>-8.8956976118132712E-3</c:v>
                </c:pt>
                <c:pt idx="148">
                  <c:v>-8.8834451380822837E-3</c:v>
                </c:pt>
                <c:pt idx="149">
                  <c:v>-8.8129652032161408E-3</c:v>
                </c:pt>
                <c:pt idx="150">
                  <c:v>-8.8129652032161408E-3</c:v>
                </c:pt>
                <c:pt idx="151">
                  <c:v>-8.8129652032161408E-3</c:v>
                </c:pt>
                <c:pt idx="152">
                  <c:v>-8.8129652032161408E-3</c:v>
                </c:pt>
                <c:pt idx="153">
                  <c:v>-8.7874171331232109E-3</c:v>
                </c:pt>
                <c:pt idx="154">
                  <c:v>-8.7751518183540114E-3</c:v>
                </c:pt>
                <c:pt idx="155">
                  <c:v>-8.7557287636127207E-3</c:v>
                </c:pt>
                <c:pt idx="156">
                  <c:v>-8.6094277878435901E-3</c:v>
                </c:pt>
                <c:pt idx="157">
                  <c:v>-8.6032847728291124E-3</c:v>
                </c:pt>
                <c:pt idx="158">
                  <c:v>-7.7056027435019308E-3</c:v>
                </c:pt>
                <c:pt idx="159">
                  <c:v>-7.6157214486589127E-3</c:v>
                </c:pt>
                <c:pt idx="160">
                  <c:v>-7.5898793571525314E-3</c:v>
                </c:pt>
                <c:pt idx="161">
                  <c:v>-7.5195569473724515E-3</c:v>
                </c:pt>
                <c:pt idx="162">
                  <c:v>-7.4936913846287726E-3</c:v>
                </c:pt>
                <c:pt idx="163">
                  <c:v>-7.4802387984985712E-3</c:v>
                </c:pt>
                <c:pt idx="164">
                  <c:v>-7.4740293371684426E-3</c:v>
                </c:pt>
                <c:pt idx="165">
                  <c:v>-7.4233051330832448E-3</c:v>
                </c:pt>
                <c:pt idx="166">
                  <c:v>-7.4160568395633892E-3</c:v>
                </c:pt>
                <c:pt idx="167">
                  <c:v>-7.4160568395633892E-3</c:v>
                </c:pt>
                <c:pt idx="168">
                  <c:v>-7.364268928824508E-3</c:v>
                </c:pt>
                <c:pt idx="169">
                  <c:v>-7.3518360748492089E-3</c:v>
                </c:pt>
                <c:pt idx="170">
                  <c:v>-7.1911143877806455E-3</c:v>
                </c:pt>
                <c:pt idx="171">
                  <c:v>-7.1651688209270412E-3</c:v>
                </c:pt>
                <c:pt idx="172">
                  <c:v>-7.1464841059671411E-3</c:v>
                </c:pt>
                <c:pt idx="173">
                  <c:v>-7.1205276868210234E-3</c:v>
                </c:pt>
                <c:pt idx="174">
                  <c:v>-7.0945649582025141E-3</c:v>
                </c:pt>
                <c:pt idx="175">
                  <c:v>-6.9854525985662578E-3</c:v>
                </c:pt>
                <c:pt idx="176">
                  <c:v>-6.9272138311311212E-3</c:v>
                </c:pt>
                <c:pt idx="177">
                  <c:v>-6.9272138311311212E-3</c:v>
                </c:pt>
                <c:pt idx="178">
                  <c:v>-6.8106413210348308E-3</c:v>
                </c:pt>
                <c:pt idx="179">
                  <c:v>-6.7981438984428657E-3</c:v>
                </c:pt>
                <c:pt idx="180">
                  <c:v>-6.7783533396488611E-3</c:v>
                </c:pt>
                <c:pt idx="181">
                  <c:v>-6.7783533396488611E-3</c:v>
                </c:pt>
                <c:pt idx="182">
                  <c:v>-6.7721029323666989E-3</c:v>
                </c:pt>
                <c:pt idx="183">
                  <c:v>-6.7710611624866258E-3</c:v>
                </c:pt>
                <c:pt idx="184">
                  <c:v>-6.7262555076261022E-3</c:v>
                </c:pt>
                <c:pt idx="185">
                  <c:v>-6.6876868637759579E-3</c:v>
                </c:pt>
                <c:pt idx="186">
                  <c:v>-6.5123905341973728E-3</c:v>
                </c:pt>
                <c:pt idx="187">
                  <c:v>-6.3692296381050615E-3</c:v>
                </c:pt>
                <c:pt idx="188">
                  <c:v>-6.3043792183316624E-3</c:v>
                </c:pt>
                <c:pt idx="189">
                  <c:v>-6.3043792183316624E-3</c:v>
                </c:pt>
                <c:pt idx="190">
                  <c:v>-5.3216877222754012E-3</c:v>
                </c:pt>
                <c:pt idx="191">
                  <c:v>-5.3153531819645798E-3</c:v>
                </c:pt>
                <c:pt idx="192">
                  <c:v>-5.2688887816804818E-3</c:v>
                </c:pt>
                <c:pt idx="193">
                  <c:v>-5.1706156244352647E-3</c:v>
                </c:pt>
                <c:pt idx="194">
                  <c:v>-5.1579288571006144E-3</c:v>
                </c:pt>
                <c:pt idx="195">
                  <c:v>-5.1579288571006144E-3</c:v>
                </c:pt>
                <c:pt idx="196">
                  <c:v>-5.131493422810521E-3</c:v>
                </c:pt>
                <c:pt idx="197">
                  <c:v>-5.1177445034761848E-3</c:v>
                </c:pt>
                <c:pt idx="198">
                  <c:v>-5.0912994787880583E-3</c:v>
                </c:pt>
                <c:pt idx="199">
                  <c:v>-4.9865152169566102E-3</c:v>
                </c:pt>
                <c:pt idx="200">
                  <c:v>-4.9134252502175818E-3</c:v>
                </c:pt>
                <c:pt idx="201">
                  <c:v>-4.7564904599245034E-3</c:v>
                </c:pt>
                <c:pt idx="202">
                  <c:v>-4.5121664764236381E-3</c:v>
                </c:pt>
                <c:pt idx="203">
                  <c:v>-4.4749399235187951E-3</c:v>
                </c:pt>
                <c:pt idx="204">
                  <c:v>-4.4525980558242631E-3</c:v>
                </c:pt>
                <c:pt idx="205">
                  <c:v>-4.3993852138404527E-3</c:v>
                </c:pt>
                <c:pt idx="206">
                  <c:v>-4.3802224124909143E-3</c:v>
                </c:pt>
                <c:pt idx="207">
                  <c:v>-4.3738340851898483E-3</c:v>
                </c:pt>
                <c:pt idx="208">
                  <c:v>-4.353601984470299E-3</c:v>
                </c:pt>
                <c:pt idx="209">
                  <c:v>-4.1948133699624534E-3</c:v>
                </c:pt>
                <c:pt idx="210">
                  <c:v>-4.0955900970314554E-3</c:v>
                </c:pt>
                <c:pt idx="211">
                  <c:v>-4.0881181453342602E-3</c:v>
                </c:pt>
                <c:pt idx="212">
                  <c:v>-4.0486153260493865E-3</c:v>
                </c:pt>
                <c:pt idx="213">
                  <c:v>-4.02191640819222E-3</c:v>
                </c:pt>
                <c:pt idx="214">
                  <c:v>-3.9823904306198789E-3</c:v>
                </c:pt>
                <c:pt idx="215">
                  <c:v>-2.6767645141471661E-3</c:v>
                </c:pt>
                <c:pt idx="216">
                  <c:v>-2.6497433084402334E-3</c:v>
                </c:pt>
                <c:pt idx="217">
                  <c:v>-2.6432572802210781E-3</c:v>
                </c:pt>
                <c:pt idx="218">
                  <c:v>-2.25993835196162E-3</c:v>
                </c:pt>
                <c:pt idx="219">
                  <c:v>-2.1123382123206451E-3</c:v>
                </c:pt>
                <c:pt idx="220">
                  <c:v>-2.0851855172090714E-3</c:v>
                </c:pt>
                <c:pt idx="221">
                  <c:v>-2.0840992781675808E-3</c:v>
                </c:pt>
                <c:pt idx="222">
                  <c:v>-2.0384681224993439E-3</c:v>
                </c:pt>
                <c:pt idx="223">
                  <c:v>-1.9906449546216042E-3</c:v>
                </c:pt>
                <c:pt idx="224">
                  <c:v>-1.9841220992739923E-3</c:v>
                </c:pt>
                <c:pt idx="225">
                  <c:v>-1.9775988805007722E-3</c:v>
                </c:pt>
                <c:pt idx="226">
                  <c:v>-1.9166979800935267E-3</c:v>
                </c:pt>
                <c:pt idx="227">
                  <c:v>-1.9101710059223392E-3</c:v>
                </c:pt>
                <c:pt idx="228">
                  <c:v>-1.9025557433930286E-3</c:v>
                </c:pt>
                <c:pt idx="229">
                  <c:v>-1.8622954239955467E-3</c:v>
                </c:pt>
                <c:pt idx="230">
                  <c:v>-1.8557654212776114E-3</c:v>
                </c:pt>
                <c:pt idx="231">
                  <c:v>-1.8492350551340643E-3</c:v>
                </c:pt>
                <c:pt idx="232">
                  <c:v>-1.8492350551340643E-3</c:v>
                </c:pt>
                <c:pt idx="233">
                  <c:v>-1.8350846817379697E-3</c:v>
                </c:pt>
                <c:pt idx="234">
                  <c:v>-1.8285531647466585E-3</c:v>
                </c:pt>
                <c:pt idx="235">
                  <c:v>-1.7882674459371172E-3</c:v>
                </c:pt>
                <c:pt idx="236">
                  <c:v>-1.77410972326758E-3</c:v>
                </c:pt>
                <c:pt idx="237">
                  <c:v>-1.746878538319454E-3</c:v>
                </c:pt>
                <c:pt idx="238">
                  <c:v>-1.6858577882222353E-3</c:v>
                </c:pt>
                <c:pt idx="239">
                  <c:v>-1.672777794377826E-3</c:v>
                </c:pt>
                <c:pt idx="240">
                  <c:v>-1.672777794377826E-3</c:v>
                </c:pt>
                <c:pt idx="241">
                  <c:v>-1.6662372523172056E-3</c:v>
                </c:pt>
                <c:pt idx="242">
                  <c:v>-1.6651471266407238E-3</c:v>
                </c:pt>
                <c:pt idx="243">
                  <c:v>-1.6182621725345867E-3</c:v>
                </c:pt>
                <c:pt idx="244">
                  <c:v>-1.5571747136476656E-3</c:v>
                </c:pt>
                <c:pt idx="245">
                  <c:v>-1.5440804250626057E-3</c:v>
                </c:pt>
                <c:pt idx="246">
                  <c:v>-1.4895052417999903E-3</c:v>
                </c:pt>
                <c:pt idx="247">
                  <c:v>-3.4090346324026986E-4</c:v>
                </c:pt>
                <c:pt idx="248">
                  <c:v>3.9992059492499675E-4</c:v>
                </c:pt>
                <c:pt idx="249">
                  <c:v>4.5094938922816838E-4</c:v>
                </c:pt>
                <c:pt idx="250">
                  <c:v>4.5094938922816838E-4</c:v>
                </c:pt>
                <c:pt idx="251">
                  <c:v>5.5196058437306989E-4</c:v>
                </c:pt>
                <c:pt idx="252">
                  <c:v>5.8639008145001232E-4</c:v>
                </c:pt>
                <c:pt idx="253">
                  <c:v>6.0083114485813484E-4</c:v>
                </c:pt>
                <c:pt idx="254">
                  <c:v>6.2082927997170417E-4</c:v>
                </c:pt>
                <c:pt idx="255">
                  <c:v>6.2082927997170417E-4</c:v>
                </c:pt>
                <c:pt idx="256">
                  <c:v>6.9640730863637949E-4</c:v>
                </c:pt>
                <c:pt idx="257">
                  <c:v>7.386624210045903E-4</c:v>
                </c:pt>
                <c:pt idx="258">
                  <c:v>7.8649499729301986E-4</c:v>
                </c:pt>
                <c:pt idx="259">
                  <c:v>7.8872022256519124E-4</c:v>
                </c:pt>
                <c:pt idx="260">
                  <c:v>8.0763626774631495E-4</c:v>
                </c:pt>
                <c:pt idx="261">
                  <c:v>9.2564918331416459E-4</c:v>
                </c:pt>
                <c:pt idx="262">
                  <c:v>9.2564918331416459E-4</c:v>
                </c:pt>
                <c:pt idx="263">
                  <c:v>9.3233255163941852E-4</c:v>
                </c:pt>
                <c:pt idx="264">
                  <c:v>9.3233255163941852E-4</c:v>
                </c:pt>
                <c:pt idx="265">
                  <c:v>9.4792849105349486E-4</c:v>
                </c:pt>
                <c:pt idx="266">
                  <c:v>9.4792849105349486E-4</c:v>
                </c:pt>
                <c:pt idx="267">
                  <c:v>9.6686907755843502E-4</c:v>
                </c:pt>
                <c:pt idx="268">
                  <c:v>9.6686907755843502E-4</c:v>
                </c:pt>
                <c:pt idx="269">
                  <c:v>9.9472818119897776E-4</c:v>
                </c:pt>
                <c:pt idx="270">
                  <c:v>1.0014153049222008E-3</c:v>
                </c:pt>
                <c:pt idx="271">
                  <c:v>1.0315118590686211E-3</c:v>
                </c:pt>
                <c:pt idx="272">
                  <c:v>1.0571554691672113E-3</c:v>
                </c:pt>
                <c:pt idx="273">
                  <c:v>2.2020144719358003E-3</c:v>
                </c:pt>
                <c:pt idx="274">
                  <c:v>2.3213607153046091E-3</c:v>
                </c:pt>
                <c:pt idx="275">
                  <c:v>2.4701391402451871E-3</c:v>
                </c:pt>
                <c:pt idx="276">
                  <c:v>2.5874823931021904E-3</c:v>
                </c:pt>
                <c:pt idx="277">
                  <c:v>2.6032869388162684E-3</c:v>
                </c:pt>
                <c:pt idx="278">
                  <c:v>2.7015452545351665E-3</c:v>
                </c:pt>
                <c:pt idx="279">
                  <c:v>2.806664502275155E-3</c:v>
                </c:pt>
                <c:pt idx="280">
                  <c:v>2.9480913602517736E-3</c:v>
                </c:pt>
                <c:pt idx="281">
                  <c:v>2.95488381683089E-3</c:v>
                </c:pt>
                <c:pt idx="282">
                  <c:v>2.9831896311167615E-3</c:v>
                </c:pt>
                <c:pt idx="283">
                  <c:v>2.9899839653948633E-3</c:v>
                </c:pt>
                <c:pt idx="284">
                  <c:v>3.050016368627559E-3</c:v>
                </c:pt>
                <c:pt idx="285">
                  <c:v>3.056814276590822E-3</c:v>
                </c:pt>
                <c:pt idx="286">
                  <c:v>3.059080326673156E-3</c:v>
                </c:pt>
                <c:pt idx="287">
                  <c:v>3.1304815740982516E-3</c:v>
                </c:pt>
                <c:pt idx="288">
                  <c:v>3.2189386317912102E-3</c:v>
                </c:pt>
                <c:pt idx="289">
                  <c:v>3.4380771498067749E-3</c:v>
                </c:pt>
                <c:pt idx="290">
                  <c:v>3.5460813614425152E-3</c:v>
                </c:pt>
                <c:pt idx="291">
                  <c:v>3.593859635613211E-3</c:v>
                </c:pt>
                <c:pt idx="292">
                  <c:v>4.8837091619101606E-3</c:v>
                </c:pt>
                <c:pt idx="293">
                  <c:v>4.9193385086377227E-3</c:v>
                </c:pt>
                <c:pt idx="294">
                  <c:v>4.93313311837279E-3</c:v>
                </c:pt>
                <c:pt idx="295">
                  <c:v>4.968775921943067E-3</c:v>
                </c:pt>
                <c:pt idx="296">
                  <c:v>5.2070265423374363E-3</c:v>
                </c:pt>
                <c:pt idx="297">
                  <c:v>5.3857099849347698E-3</c:v>
                </c:pt>
                <c:pt idx="298">
                  <c:v>5.3857099849347698E-3</c:v>
                </c:pt>
                <c:pt idx="299">
                  <c:v>5.6050721703992034E-3</c:v>
                </c:pt>
                <c:pt idx="300">
                  <c:v>5.6270284328775368E-3</c:v>
                </c:pt>
                <c:pt idx="301">
                  <c:v>5.6917628273777674E-3</c:v>
                </c:pt>
                <c:pt idx="302">
                  <c:v>5.735707767879801E-3</c:v>
                </c:pt>
                <c:pt idx="303">
                  <c:v>5.8016525112672508E-3</c:v>
                </c:pt>
                <c:pt idx="304">
                  <c:v>5.8085959711872224E-3</c:v>
                </c:pt>
                <c:pt idx="305">
                  <c:v>5.9220572614608639E-3</c:v>
                </c:pt>
                <c:pt idx="306">
                  <c:v>6.0588025697623261E-3</c:v>
                </c:pt>
                <c:pt idx="307">
                  <c:v>6.0680785260802846E-3</c:v>
                </c:pt>
                <c:pt idx="308">
                  <c:v>6.1527514738098513E-3</c:v>
                </c:pt>
                <c:pt idx="309">
                  <c:v>6.2177425275518183E-3</c:v>
                </c:pt>
                <c:pt idx="310">
                  <c:v>6.2177425275518183E-3</c:v>
                </c:pt>
                <c:pt idx="311">
                  <c:v>7.5628981094345155E-3</c:v>
                </c:pt>
                <c:pt idx="312">
                  <c:v>7.6649418057337286E-3</c:v>
                </c:pt>
                <c:pt idx="313">
                  <c:v>7.8034680004745701E-3</c:v>
                </c:pt>
                <c:pt idx="314">
                  <c:v>7.9927008118919028E-3</c:v>
                </c:pt>
                <c:pt idx="315">
                  <c:v>8.0656428624859625E-3</c:v>
                </c:pt>
                <c:pt idx="316">
                  <c:v>8.0727038300197548E-3</c:v>
                </c:pt>
                <c:pt idx="317">
                  <c:v>8.1091912851828946E-3</c:v>
                </c:pt>
                <c:pt idx="318">
                  <c:v>8.2505245092165079E-3</c:v>
                </c:pt>
                <c:pt idx="319">
                  <c:v>8.4191364355476386E-3</c:v>
                </c:pt>
                <c:pt idx="320">
                  <c:v>8.4899441778428994E-3</c:v>
                </c:pt>
                <c:pt idx="321">
                  <c:v>8.5631503580940078E-3</c:v>
                </c:pt>
                <c:pt idx="322">
                  <c:v>1.0541208892174057E-2</c:v>
                </c:pt>
                <c:pt idx="323">
                  <c:v>1.0555583771466034E-2</c:v>
                </c:pt>
                <c:pt idx="324">
                  <c:v>1.0711404808750779E-2</c:v>
                </c:pt>
                <c:pt idx="325">
                  <c:v>1.0852990077990829E-2</c:v>
                </c:pt>
                <c:pt idx="326">
                  <c:v>1.0967080356219776E-2</c:v>
                </c:pt>
                <c:pt idx="327">
                  <c:v>1.1053609469691179E-2</c:v>
                </c:pt>
                <c:pt idx="328">
                  <c:v>1.1053609469691179E-2</c:v>
                </c:pt>
                <c:pt idx="329">
                  <c:v>1.1064429288559399E-2</c:v>
                </c:pt>
                <c:pt idx="330">
                  <c:v>1.1099298711787872E-2</c:v>
                </c:pt>
                <c:pt idx="331">
                  <c:v>1.1099298711787872E-2</c:v>
                </c:pt>
                <c:pt idx="332">
                  <c:v>1.1218399671233765E-2</c:v>
                </c:pt>
                <c:pt idx="333">
                  <c:v>1.1376149994023074E-2</c:v>
                </c:pt>
                <c:pt idx="334">
                  <c:v>1.1420736804448337E-2</c:v>
                </c:pt>
                <c:pt idx="335">
                  <c:v>1.1420736804448337E-2</c:v>
                </c:pt>
                <c:pt idx="336">
                  <c:v>1.1473776946954168E-2</c:v>
                </c:pt>
                <c:pt idx="337">
                  <c:v>1.31728418465199E-2</c:v>
                </c:pt>
                <c:pt idx="338">
                  <c:v>1.3629761754948911E-2</c:v>
                </c:pt>
                <c:pt idx="339">
                  <c:v>1.3703195852984032E-2</c:v>
                </c:pt>
                <c:pt idx="340">
                  <c:v>1.3758295276316012E-2</c:v>
                </c:pt>
                <c:pt idx="341">
                  <c:v>1.3771767133549601E-2</c:v>
                </c:pt>
                <c:pt idx="342">
                  <c:v>1.37729919084145E-2</c:v>
                </c:pt>
                <c:pt idx="343">
                  <c:v>1.3847722265112926E-2</c:v>
                </c:pt>
                <c:pt idx="344">
                  <c:v>1.3873457801151389E-2</c:v>
                </c:pt>
                <c:pt idx="345">
                  <c:v>1.3987482975171326E-2</c:v>
                </c:pt>
                <c:pt idx="346">
                  <c:v>1.4077047772940427E-2</c:v>
                </c:pt>
                <c:pt idx="347">
                  <c:v>1.4084411655719959E-2</c:v>
                </c:pt>
                <c:pt idx="348">
                  <c:v>1.4084411655719959E-2</c:v>
                </c:pt>
                <c:pt idx="349">
                  <c:v>1.4183859643525152E-2</c:v>
                </c:pt>
                <c:pt idx="350">
                  <c:v>1.4198598311852498E-2</c:v>
                </c:pt>
                <c:pt idx="351">
                  <c:v>1.4260025077374658E-2</c:v>
                </c:pt>
                <c:pt idx="352">
                  <c:v>1.4290747924344319E-2</c:v>
                </c:pt>
                <c:pt idx="353">
                  <c:v>1.6410905017383848E-2</c:v>
                </c:pt>
                <c:pt idx="354">
                  <c:v>1.6772766109034349E-2</c:v>
                </c:pt>
                <c:pt idx="355">
                  <c:v>1.6861489061114825E-2</c:v>
                </c:pt>
                <c:pt idx="356">
                  <c:v>1.6920249150021129E-2</c:v>
                </c:pt>
                <c:pt idx="357">
                  <c:v>1.6982784363653046E-2</c:v>
                </c:pt>
                <c:pt idx="358">
                  <c:v>1.706036307893766E-2</c:v>
                </c:pt>
                <c:pt idx="359">
                  <c:v>1.9172193959957669E-2</c:v>
                </c:pt>
                <c:pt idx="360">
                  <c:v>1.9653681269361453E-2</c:v>
                </c:pt>
                <c:pt idx="361">
                  <c:v>1.9688037807649064E-2</c:v>
                </c:pt>
                <c:pt idx="362">
                  <c:v>2.2199141133436819E-2</c:v>
                </c:pt>
                <c:pt idx="363">
                  <c:v>2.2507010389855055E-2</c:v>
                </c:pt>
                <c:pt idx="364">
                  <c:v>2.2507010389855055E-2</c:v>
                </c:pt>
                <c:pt idx="365">
                  <c:v>2.2507010389855055E-2</c:v>
                </c:pt>
                <c:pt idx="366">
                  <c:v>2.2508305164530455E-2</c:v>
                </c:pt>
                <c:pt idx="367">
                  <c:v>2.2508305164530455E-2</c:v>
                </c:pt>
                <c:pt idx="368">
                  <c:v>2.2508305164530455E-2</c:v>
                </c:pt>
                <c:pt idx="369">
                  <c:v>2.2636537828416355E-2</c:v>
                </c:pt>
                <c:pt idx="370">
                  <c:v>2.2636537828416355E-2</c:v>
                </c:pt>
                <c:pt idx="371">
                  <c:v>2.2636537828416355E-2</c:v>
                </c:pt>
                <c:pt idx="372">
                  <c:v>2.2749308819009762E-2</c:v>
                </c:pt>
                <c:pt idx="373">
                  <c:v>2.2749308819009762E-2</c:v>
                </c:pt>
                <c:pt idx="374">
                  <c:v>2.2749308819009762E-2</c:v>
                </c:pt>
                <c:pt idx="375">
                  <c:v>2.2893299984054934E-2</c:v>
                </c:pt>
                <c:pt idx="376">
                  <c:v>2.517592337577336E-2</c:v>
                </c:pt>
                <c:pt idx="377">
                  <c:v>2.5216706067361833E-2</c:v>
                </c:pt>
                <c:pt idx="378">
                  <c:v>2.5487960063669636E-2</c:v>
                </c:pt>
                <c:pt idx="379">
                  <c:v>2.5593416910041716E-2</c:v>
                </c:pt>
                <c:pt idx="380">
                  <c:v>2.560132877806983E-2</c:v>
                </c:pt>
                <c:pt idx="381">
                  <c:v>2.5749083690050922E-2</c:v>
                </c:pt>
                <c:pt idx="382">
                  <c:v>2.5812445989155483E-2</c:v>
                </c:pt>
                <c:pt idx="383">
                  <c:v>2.821335341923345E-2</c:v>
                </c:pt>
                <c:pt idx="384">
                  <c:v>2.8240125878928105E-2</c:v>
                </c:pt>
                <c:pt idx="385">
                  <c:v>2.8445068799931982E-2</c:v>
                </c:pt>
                <c:pt idx="386">
                  <c:v>2.8469195268259608E-2</c:v>
                </c:pt>
                <c:pt idx="387">
                  <c:v>2.8502709678194231E-2</c:v>
                </c:pt>
                <c:pt idx="388">
                  <c:v>2.8544276309108427E-2</c:v>
                </c:pt>
                <c:pt idx="389">
                  <c:v>2.8619389008365918E-2</c:v>
                </c:pt>
                <c:pt idx="390">
                  <c:v>2.8814024359173074E-2</c:v>
                </c:pt>
                <c:pt idx="391">
                  <c:v>3.0686537680647545E-2</c:v>
                </c:pt>
                <c:pt idx="392">
                  <c:v>3.1152598522073329E-2</c:v>
                </c:pt>
                <c:pt idx="393">
                  <c:v>3.130503887853793E-2</c:v>
                </c:pt>
                <c:pt idx="394">
                  <c:v>3.1306400523525527E-2</c:v>
                </c:pt>
                <c:pt idx="395">
                  <c:v>3.1339083031774559E-2</c:v>
                </c:pt>
                <c:pt idx="396">
                  <c:v>3.1457605868637217E-2</c:v>
                </c:pt>
                <c:pt idx="397">
                  <c:v>3.1508035290877763E-2</c:v>
                </c:pt>
                <c:pt idx="398">
                  <c:v>3.1516214337299987E-2</c:v>
                </c:pt>
                <c:pt idx="399">
                  <c:v>3.1643036029894211E-2</c:v>
                </c:pt>
                <c:pt idx="400">
                  <c:v>3.1677142773096967E-2</c:v>
                </c:pt>
                <c:pt idx="401">
                  <c:v>3.3910376520837962E-2</c:v>
                </c:pt>
                <c:pt idx="402">
                  <c:v>3.4239297771030214E-2</c:v>
                </c:pt>
                <c:pt idx="403">
                  <c:v>3.4325077023676556E-2</c:v>
                </c:pt>
                <c:pt idx="404">
                  <c:v>3.4325077023676556E-2</c:v>
                </c:pt>
                <c:pt idx="405">
                  <c:v>3.4325077023676556E-2</c:v>
                </c:pt>
                <c:pt idx="406">
                  <c:v>3.4471821762242588E-2</c:v>
                </c:pt>
                <c:pt idx="407">
                  <c:v>3.4574333436111417E-2</c:v>
                </c:pt>
                <c:pt idx="408">
                  <c:v>3.4611750108889595E-2</c:v>
                </c:pt>
                <c:pt idx="409">
                  <c:v>3.4689378520979093E-2</c:v>
                </c:pt>
                <c:pt idx="410">
                  <c:v>3.4810042600963514E-2</c:v>
                </c:pt>
                <c:pt idx="411">
                  <c:v>3.4930783091182388E-2</c:v>
                </c:pt>
                <c:pt idx="412">
                  <c:v>3.496271576126754E-2</c:v>
                </c:pt>
                <c:pt idx="413">
                  <c:v>3.4971046901307444E-2</c:v>
                </c:pt>
                <c:pt idx="414">
                  <c:v>3.4982155653356051E-2</c:v>
                </c:pt>
                <c:pt idx="415">
                  <c:v>3.4990487641389033E-2</c:v>
                </c:pt>
                <c:pt idx="416">
                  <c:v>3.5051599991635714E-2</c:v>
                </c:pt>
                <c:pt idx="417">
                  <c:v>3.7191607947497464E-2</c:v>
                </c:pt>
                <c:pt idx="418">
                  <c:v>3.7200035758749556E-2</c:v>
                </c:pt>
                <c:pt idx="419">
                  <c:v>3.7609220851492625E-2</c:v>
                </c:pt>
                <c:pt idx="420">
                  <c:v>3.7624705097279006E-2</c:v>
                </c:pt>
                <c:pt idx="421">
                  <c:v>3.776693572497352E-2</c:v>
                </c:pt>
                <c:pt idx="422">
                  <c:v>3.7782432407991881E-2</c:v>
                </c:pt>
                <c:pt idx="423">
                  <c:v>3.7782432407991881E-2</c:v>
                </c:pt>
                <c:pt idx="424">
                  <c:v>3.7785250117959523E-2</c:v>
                </c:pt>
                <c:pt idx="425">
                  <c:v>3.7802157225758443E-2</c:v>
                </c:pt>
                <c:pt idx="426">
                  <c:v>3.7817656684944648E-2</c:v>
                </c:pt>
                <c:pt idx="427">
                  <c:v>3.783738503601574E-2</c:v>
                </c:pt>
                <c:pt idx="428">
                  <c:v>3.787825720042122E-2</c:v>
                </c:pt>
                <c:pt idx="429">
                  <c:v>3.787825720042122E-2</c:v>
                </c:pt>
                <c:pt idx="430">
                  <c:v>3.787825720042122E-2</c:v>
                </c:pt>
                <c:pt idx="431">
                  <c:v>3.8030545462169968E-2</c:v>
                </c:pt>
                <c:pt idx="432">
                  <c:v>3.8057349095431264E-2</c:v>
                </c:pt>
                <c:pt idx="433">
                  <c:v>3.8064403288840955E-2</c:v>
                </c:pt>
                <c:pt idx="434">
                  <c:v>4.0671764305842927E-2</c:v>
                </c:pt>
                <c:pt idx="435">
                  <c:v>4.0748966550380114E-2</c:v>
                </c:pt>
                <c:pt idx="436">
                  <c:v>4.0748966550380114E-2</c:v>
                </c:pt>
                <c:pt idx="437">
                  <c:v>4.097359213912953E-2</c:v>
                </c:pt>
                <c:pt idx="438">
                  <c:v>4.1036589174207799E-2</c:v>
                </c:pt>
                <c:pt idx="439">
                  <c:v>4.1247198262246182E-2</c:v>
                </c:pt>
                <c:pt idx="440">
                  <c:v>4.1247198262246182E-2</c:v>
                </c:pt>
                <c:pt idx="441">
                  <c:v>4.1338960177353667E-2</c:v>
                </c:pt>
                <c:pt idx="442">
                  <c:v>4.1535527022033635E-2</c:v>
                </c:pt>
                <c:pt idx="443">
                  <c:v>4.321471891666296E-2</c:v>
                </c:pt>
                <c:pt idx="444">
                  <c:v>4.3898943954854455E-2</c:v>
                </c:pt>
                <c:pt idx="445">
                  <c:v>4.3907656207217136E-2</c:v>
                </c:pt>
                <c:pt idx="446">
                  <c:v>4.3917820960969842E-2</c:v>
                </c:pt>
                <c:pt idx="447">
                  <c:v>4.3926534000754656E-2</c:v>
                </c:pt>
                <c:pt idx="448">
                  <c:v>4.3935247403965094E-2</c:v>
                </c:pt>
                <c:pt idx="449">
                  <c:v>4.3942508850923906E-2</c:v>
                </c:pt>
                <c:pt idx="450">
                  <c:v>4.4096510916252475E-2</c:v>
                </c:pt>
                <c:pt idx="451">
                  <c:v>4.4105231406262296E-2</c:v>
                </c:pt>
                <c:pt idx="452">
                  <c:v>4.4115405770603348E-2</c:v>
                </c:pt>
                <c:pt idx="453">
                  <c:v>4.4186640171544507E-2</c:v>
                </c:pt>
                <c:pt idx="454">
                  <c:v>4.4241899863648591E-2</c:v>
                </c:pt>
                <c:pt idx="455">
                  <c:v>4.4337911870193647E-2</c:v>
                </c:pt>
                <c:pt idx="456">
                  <c:v>4.4337911870193647E-2</c:v>
                </c:pt>
                <c:pt idx="457">
                  <c:v>4.4391756019273185E-2</c:v>
                </c:pt>
                <c:pt idx="458">
                  <c:v>4.4391756019273185E-2</c:v>
                </c:pt>
                <c:pt idx="459">
                  <c:v>4.4467452237629601E-2</c:v>
                </c:pt>
                <c:pt idx="460">
                  <c:v>4.447327615431447E-2</c:v>
                </c:pt>
                <c:pt idx="461">
                  <c:v>4.447327615431447E-2</c:v>
                </c:pt>
                <c:pt idx="462">
                  <c:v>4.4512591816760046E-2</c:v>
                </c:pt>
                <c:pt idx="463">
                  <c:v>4.4591245219756999E-2</c:v>
                </c:pt>
                <c:pt idx="464">
                  <c:v>4.4594158874085618E-2</c:v>
                </c:pt>
                <c:pt idx="465">
                  <c:v>4.46582694856128E-2</c:v>
                </c:pt>
                <c:pt idx="466">
                  <c:v>4.7157607786770021E-2</c:v>
                </c:pt>
                <c:pt idx="467">
                  <c:v>4.7432038238558127E-2</c:v>
                </c:pt>
                <c:pt idx="468">
                  <c:v>4.7760041451077158E-2</c:v>
                </c:pt>
                <c:pt idx="469">
                  <c:v>4.7842859580874003E-2</c:v>
                </c:pt>
                <c:pt idx="470">
                  <c:v>4.7842859580874003E-2</c:v>
                </c:pt>
                <c:pt idx="471">
                  <c:v>4.7842859580874003E-2</c:v>
                </c:pt>
                <c:pt idx="472">
                  <c:v>4.7909432804988092E-2</c:v>
                </c:pt>
                <c:pt idx="473">
                  <c:v>4.7915351414234614E-2</c:v>
                </c:pt>
                <c:pt idx="474">
                  <c:v>4.7915351414234614E-2</c:v>
                </c:pt>
                <c:pt idx="475">
                  <c:v>4.7915351414234614E-2</c:v>
                </c:pt>
                <c:pt idx="476">
                  <c:v>4.7992308032986292E-2</c:v>
                </c:pt>
                <c:pt idx="477">
                  <c:v>4.8149265677276544E-2</c:v>
                </c:pt>
                <c:pt idx="478">
                  <c:v>4.8149265677276544E-2</c:v>
                </c:pt>
                <c:pt idx="479">
                  <c:v>5.0511252647558333E-2</c:v>
                </c:pt>
                <c:pt idx="480">
                  <c:v>5.0520236499993355E-2</c:v>
                </c:pt>
                <c:pt idx="481">
                  <c:v>5.0520236499993355E-2</c:v>
                </c:pt>
                <c:pt idx="482">
                  <c:v>5.0520236499993355E-2</c:v>
                </c:pt>
                <c:pt idx="483">
                  <c:v>5.0637059653379231E-2</c:v>
                </c:pt>
                <c:pt idx="484">
                  <c:v>5.0677512747126952E-2</c:v>
                </c:pt>
                <c:pt idx="485">
                  <c:v>5.091888582697017E-2</c:v>
                </c:pt>
                <c:pt idx="486">
                  <c:v>5.091888582697017E-2</c:v>
                </c:pt>
                <c:pt idx="487">
                  <c:v>5.091888582697017E-2</c:v>
                </c:pt>
                <c:pt idx="488">
                  <c:v>5.0938386996379988E-2</c:v>
                </c:pt>
                <c:pt idx="489">
                  <c:v>5.0938386996379988E-2</c:v>
                </c:pt>
                <c:pt idx="490">
                  <c:v>5.0938386996379988E-2</c:v>
                </c:pt>
                <c:pt idx="491">
                  <c:v>5.100440361370788E-2</c:v>
                </c:pt>
                <c:pt idx="492">
                  <c:v>5.1059932714960975E-2</c:v>
                </c:pt>
                <c:pt idx="493">
                  <c:v>5.1174035839106985E-2</c:v>
                </c:pt>
                <c:pt idx="494">
                  <c:v>5.1211582506657666E-2</c:v>
                </c:pt>
                <c:pt idx="495">
                  <c:v>5.1482104768647563E-2</c:v>
                </c:pt>
                <c:pt idx="496">
                  <c:v>5.3665649715732067E-2</c:v>
                </c:pt>
                <c:pt idx="497">
                  <c:v>5.3788673031985916E-2</c:v>
                </c:pt>
                <c:pt idx="498">
                  <c:v>5.4053169302007695E-2</c:v>
                </c:pt>
                <c:pt idx="499">
                  <c:v>5.423119209707996E-2</c:v>
                </c:pt>
                <c:pt idx="500">
                  <c:v>5.4525155627418206E-2</c:v>
                </c:pt>
                <c:pt idx="501">
                  <c:v>5.4790502071083089E-2</c:v>
                </c:pt>
                <c:pt idx="502">
                  <c:v>5.757038526633157E-2</c:v>
                </c:pt>
                <c:pt idx="503">
                  <c:v>5.7588915675187403E-2</c:v>
                </c:pt>
                <c:pt idx="504">
                  <c:v>5.7655328244442576E-2</c:v>
                </c:pt>
                <c:pt idx="505">
                  <c:v>5.7741847016081732E-2</c:v>
                </c:pt>
                <c:pt idx="506">
                  <c:v>5.7778936180990961E-2</c:v>
                </c:pt>
                <c:pt idx="507">
                  <c:v>5.7914979534586061E-2</c:v>
                </c:pt>
                <c:pt idx="508">
                  <c:v>5.7953642473992276E-2</c:v>
                </c:pt>
                <c:pt idx="509">
                  <c:v>5.8174915750407591E-2</c:v>
                </c:pt>
                <c:pt idx="510">
                  <c:v>5.8184204456358281E-2</c:v>
                </c:pt>
                <c:pt idx="511">
                  <c:v>5.8348364852998651E-2</c:v>
                </c:pt>
                <c:pt idx="512">
                  <c:v>5.8413440914204244E-2</c:v>
                </c:pt>
                <c:pt idx="513">
                  <c:v>5.8500236696919269E-2</c:v>
                </c:pt>
                <c:pt idx="514">
                  <c:v>6.0564686685684738E-2</c:v>
                </c:pt>
                <c:pt idx="515">
                  <c:v>6.1082789162569484E-2</c:v>
                </c:pt>
                <c:pt idx="516">
                  <c:v>6.1092190954455741E-2</c:v>
                </c:pt>
                <c:pt idx="517">
                  <c:v>6.1100026058644397E-2</c:v>
                </c:pt>
                <c:pt idx="518">
                  <c:v>6.1106294323708135E-2</c:v>
                </c:pt>
                <c:pt idx="519">
                  <c:v>6.1136070788552418E-2</c:v>
                </c:pt>
                <c:pt idx="520">
                  <c:v>6.1145474639850469E-2</c:v>
                </c:pt>
                <c:pt idx="521">
                  <c:v>6.1179958537251285E-2</c:v>
                </c:pt>
                <c:pt idx="522">
                  <c:v>6.1316374543154015E-2</c:v>
                </c:pt>
                <c:pt idx="523">
                  <c:v>6.1349313992485527E-2</c:v>
                </c:pt>
                <c:pt idx="524">
                  <c:v>6.1423051749238858E-2</c:v>
                </c:pt>
                <c:pt idx="525">
                  <c:v>6.1423051749238858E-2</c:v>
                </c:pt>
                <c:pt idx="526">
                  <c:v>6.1589435785662852E-2</c:v>
                </c:pt>
                <c:pt idx="527">
                  <c:v>6.1598857141961103E-2</c:v>
                </c:pt>
                <c:pt idx="528">
                  <c:v>6.1608278861684948E-2</c:v>
                </c:pt>
                <c:pt idx="529">
                  <c:v>6.1616130572404934E-2</c:v>
                </c:pt>
                <c:pt idx="530">
                  <c:v>6.1647539939073889E-2</c:v>
                </c:pt>
                <c:pt idx="531">
                  <c:v>6.1705657912753252E-2</c:v>
                </c:pt>
                <c:pt idx="532">
                  <c:v>6.1762218395421987E-2</c:v>
                </c:pt>
                <c:pt idx="533">
                  <c:v>6.1884810990933709E-2</c:v>
                </c:pt>
                <c:pt idx="534">
                  <c:v>6.1902104631879527E-2</c:v>
                </c:pt>
                <c:pt idx="535">
                  <c:v>6.1911538041793834E-2</c:v>
                </c:pt>
                <c:pt idx="536">
                  <c:v>6.43511487232028E-2</c:v>
                </c:pt>
                <c:pt idx="537">
                  <c:v>6.453858556430779E-2</c:v>
                </c:pt>
                <c:pt idx="538">
                  <c:v>6.4548120006541601E-2</c:v>
                </c:pt>
                <c:pt idx="539">
                  <c:v>6.4862960482024543E-2</c:v>
                </c:pt>
                <c:pt idx="540">
                  <c:v>6.5015752872370464E-2</c:v>
                </c:pt>
                <c:pt idx="541">
                  <c:v>6.5130408220632333E-2</c:v>
                </c:pt>
                <c:pt idx="542">
                  <c:v>6.5189348687037504E-2</c:v>
                </c:pt>
                <c:pt idx="543">
                  <c:v>6.5240335370602143E-2</c:v>
                </c:pt>
                <c:pt idx="544">
                  <c:v>6.5316834778648247E-2</c:v>
                </c:pt>
                <c:pt idx="545">
                  <c:v>6.5385385249528624E-2</c:v>
                </c:pt>
                <c:pt idx="546">
                  <c:v>6.5385385249528624E-2</c:v>
                </c:pt>
                <c:pt idx="547">
                  <c:v>6.5385385249528624E-2</c:v>
                </c:pt>
                <c:pt idx="548">
                  <c:v>6.5385385249528624E-2</c:v>
                </c:pt>
                <c:pt idx="549">
                  <c:v>6.5388574097805074E-2</c:v>
                </c:pt>
                <c:pt idx="550">
                  <c:v>6.5487448423164105E-2</c:v>
                </c:pt>
                <c:pt idx="551">
                  <c:v>6.5567214048760925E-2</c:v>
                </c:pt>
                <c:pt idx="552">
                  <c:v>6.5607106325767939E-2</c:v>
                </c:pt>
                <c:pt idx="553">
                  <c:v>6.8149157349709916E-2</c:v>
                </c:pt>
                <c:pt idx="554">
                  <c:v>6.8149157349709916E-2</c:v>
                </c:pt>
                <c:pt idx="555">
                  <c:v>6.8149157349709916E-2</c:v>
                </c:pt>
                <c:pt idx="556">
                  <c:v>6.8160440323683222E-2</c:v>
                </c:pt>
                <c:pt idx="557">
                  <c:v>6.8160440323683222E-2</c:v>
                </c:pt>
                <c:pt idx="558">
                  <c:v>6.8713912010103892E-2</c:v>
                </c:pt>
                <c:pt idx="559">
                  <c:v>6.8767224102992547E-2</c:v>
                </c:pt>
                <c:pt idx="560">
                  <c:v>6.8801155704238712E-2</c:v>
                </c:pt>
                <c:pt idx="561">
                  <c:v>6.8801155704238712E-2</c:v>
                </c:pt>
                <c:pt idx="562">
                  <c:v>6.8801155704238712E-2</c:v>
                </c:pt>
                <c:pt idx="563">
                  <c:v>6.8801155704238712E-2</c:v>
                </c:pt>
                <c:pt idx="564">
                  <c:v>6.8814083199561032E-2</c:v>
                </c:pt>
                <c:pt idx="565">
                  <c:v>6.8867415947138536E-2</c:v>
                </c:pt>
                <c:pt idx="566">
                  <c:v>6.8917526421378633E-2</c:v>
                </c:pt>
                <c:pt idx="567">
                  <c:v>6.9008073160192626E-2</c:v>
                </c:pt>
                <c:pt idx="568">
                  <c:v>6.9236197119849532E-2</c:v>
                </c:pt>
                <c:pt idx="569">
                  <c:v>6.9245908974351844E-2</c:v>
                </c:pt>
                <c:pt idx="570">
                  <c:v>6.9286378946651031E-2</c:v>
                </c:pt>
                <c:pt idx="571">
                  <c:v>6.9296092678852325E-2</c:v>
                </c:pt>
                <c:pt idx="572">
                  <c:v>7.1861786020500695E-2</c:v>
                </c:pt>
                <c:pt idx="573">
                  <c:v>7.1892851051225004E-2</c:v>
                </c:pt>
                <c:pt idx="574">
                  <c:v>7.205313908522612E-2</c:v>
                </c:pt>
                <c:pt idx="575">
                  <c:v>7.2172600323550204E-2</c:v>
                </c:pt>
                <c:pt idx="576">
                  <c:v>7.2336333178598916E-2</c:v>
                </c:pt>
                <c:pt idx="577">
                  <c:v>7.2488695332770164E-2</c:v>
                </c:pt>
                <c:pt idx="578">
                  <c:v>7.2570646559603463E-2</c:v>
                </c:pt>
                <c:pt idx="579">
                  <c:v>7.2624748194629343E-2</c:v>
                </c:pt>
                <c:pt idx="580">
                  <c:v>7.2631306715613408E-2</c:v>
                </c:pt>
                <c:pt idx="581">
                  <c:v>7.2773994508691084E-2</c:v>
                </c:pt>
                <c:pt idx="582">
                  <c:v>7.2856033563380079E-2</c:v>
                </c:pt>
                <c:pt idx="583">
                  <c:v>7.2865879945928941E-2</c:v>
                </c:pt>
                <c:pt idx="584">
                  <c:v>7.2916758712003232E-2</c:v>
                </c:pt>
                <c:pt idx="585">
                  <c:v>7.5655403426813206E-2</c:v>
                </c:pt>
                <c:pt idx="586">
                  <c:v>7.568359368974914E-2</c:v>
                </c:pt>
                <c:pt idx="587">
                  <c:v>7.6033727429185266E-2</c:v>
                </c:pt>
                <c:pt idx="588">
                  <c:v>7.6043690410783918E-2</c:v>
                </c:pt>
                <c:pt idx="589">
                  <c:v>7.6063617464258063E-2</c:v>
                </c:pt>
                <c:pt idx="590">
                  <c:v>7.6075242250112501E-2</c:v>
                </c:pt>
                <c:pt idx="591">
                  <c:v>7.608520674598454E-2</c:v>
                </c:pt>
                <c:pt idx="592">
                  <c:v>7.6387635828695288E-2</c:v>
                </c:pt>
                <c:pt idx="593">
                  <c:v>7.6715367252565586E-2</c:v>
                </c:pt>
                <c:pt idx="594">
                  <c:v>7.6725355068247569E-2</c:v>
                </c:pt>
                <c:pt idx="595">
                  <c:v>7.9854248259036975E-2</c:v>
                </c:pt>
                <c:pt idx="596">
                  <c:v>8.6750180961566434E-2</c:v>
                </c:pt>
                <c:pt idx="597">
                  <c:v>8.7489144163694688E-2</c:v>
                </c:pt>
                <c:pt idx="598">
                  <c:v>9.0503650187205437E-2</c:v>
                </c:pt>
                <c:pt idx="599">
                  <c:v>9.1875793108424295E-2</c:v>
                </c:pt>
                <c:pt idx="600">
                  <c:v>9.4968082918504934E-2</c:v>
                </c:pt>
                <c:pt idx="601">
                  <c:v>9.4969854770054388E-2</c:v>
                </c:pt>
                <c:pt idx="602">
                  <c:v>9.5010610141954874E-2</c:v>
                </c:pt>
                <c:pt idx="603">
                  <c:v>0.10298364106130622</c:v>
                </c:pt>
                <c:pt idx="604">
                  <c:v>0.10323265679342086</c:v>
                </c:pt>
                <c:pt idx="605">
                  <c:v>0.10324356692272948</c:v>
                </c:pt>
                <c:pt idx="606">
                  <c:v>0.10328902970672162</c:v>
                </c:pt>
                <c:pt idx="607">
                  <c:v>0.10333449880018615</c:v>
                </c:pt>
                <c:pt idx="608">
                  <c:v>0.10342363652589415</c:v>
                </c:pt>
                <c:pt idx="609">
                  <c:v>0.10342545591553239</c:v>
                </c:pt>
                <c:pt idx="610">
                  <c:v>0.10346730466347498</c:v>
                </c:pt>
                <c:pt idx="611">
                  <c:v>0.10346912429539697</c:v>
                </c:pt>
                <c:pt idx="612">
                  <c:v>0.1034709439374141</c:v>
                </c:pt>
                <c:pt idx="613">
                  <c:v>0.10439480247408021</c:v>
                </c:pt>
                <c:pt idx="614">
                  <c:v>0.10730525848364537</c:v>
                </c:pt>
                <c:pt idx="615">
                  <c:v>0.10800180074708129</c:v>
                </c:pt>
                <c:pt idx="616">
                  <c:v>0.10802578156112795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B7-4689-8A92-DE43753DC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301800"/>
        <c:axId val="1"/>
      </c:scatterChart>
      <c:valAx>
        <c:axId val="719301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30180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972495088408644"/>
          <c:y val="0.95436241610738259"/>
          <c:w val="0.12475442043222001"/>
          <c:h val="3.355704697986572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906983255000101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8314526275628"/>
          <c:y val="0.13953488372093023"/>
          <c:w val="0.82015628051762435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(2)'!$H$21:$H$460</c:f>
              <c:numCache>
                <c:formatCode>General</c:formatCode>
                <c:ptCount val="440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DC-402F-84B4-989D52E10211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(2)'!$I$21:$I$460</c:f>
              <c:numCache>
                <c:formatCode>General</c:formatCode>
                <c:ptCount val="440"/>
                <c:pt idx="42">
                  <c:v>-7.8786750018480234E-3</c:v>
                </c:pt>
                <c:pt idx="43">
                  <c:v>-9.7140500074601732E-3</c:v>
                </c:pt>
                <c:pt idx="44">
                  <c:v>-4.2324250098317862E-3</c:v>
                </c:pt>
                <c:pt idx="45">
                  <c:v>-1.0546600002271589E-2</c:v>
                </c:pt>
                <c:pt idx="46">
                  <c:v>-1.3029050001932774E-2</c:v>
                </c:pt>
                <c:pt idx="47">
                  <c:v>-4.7059250064194202E-3</c:v>
                </c:pt>
                <c:pt idx="48">
                  <c:v>-9.6498000057181343E-3</c:v>
                </c:pt>
                <c:pt idx="49">
                  <c:v>-8.1753000049502589E-3</c:v>
                </c:pt>
                <c:pt idx="51">
                  <c:v>-6.0040500029572286E-3</c:v>
                </c:pt>
                <c:pt idx="52">
                  <c:v>-4.5878500022809021E-3</c:v>
                </c:pt>
                <c:pt idx="53">
                  <c:v>-3.6878500031889416E-3</c:v>
                </c:pt>
                <c:pt idx="55">
                  <c:v>4.2048749965033494E-3</c:v>
                </c:pt>
                <c:pt idx="60">
                  <c:v>1.8112749967258424E-3</c:v>
                </c:pt>
                <c:pt idx="61">
                  <c:v>5.2107999945292249E-3</c:v>
                </c:pt>
                <c:pt idx="63">
                  <c:v>1.5796549996593967E-2</c:v>
                </c:pt>
                <c:pt idx="76">
                  <c:v>1.9891499992809258E-2</c:v>
                </c:pt>
                <c:pt idx="82">
                  <c:v>2.6695049993577413E-2</c:v>
                </c:pt>
                <c:pt idx="83">
                  <c:v>2.9247974998725113E-2</c:v>
                </c:pt>
                <c:pt idx="84">
                  <c:v>2.7118174992210697E-2</c:v>
                </c:pt>
                <c:pt idx="85">
                  <c:v>2.7980874991044402E-2</c:v>
                </c:pt>
                <c:pt idx="86">
                  <c:v>2.6198424995527603E-2</c:v>
                </c:pt>
                <c:pt idx="87">
                  <c:v>2.5843574992904905E-2</c:v>
                </c:pt>
                <c:pt idx="91">
                  <c:v>3.674384999612812E-2</c:v>
                </c:pt>
                <c:pt idx="92">
                  <c:v>3.1961399996362161E-2</c:v>
                </c:pt>
                <c:pt idx="122">
                  <c:v>4.6041049994528294E-2</c:v>
                </c:pt>
                <c:pt idx="132">
                  <c:v>5.7971725000243168E-2</c:v>
                </c:pt>
                <c:pt idx="133">
                  <c:v>5.6977299995196518E-2</c:v>
                </c:pt>
                <c:pt idx="134">
                  <c:v>5.7194850000087172E-2</c:v>
                </c:pt>
                <c:pt idx="135">
                  <c:v>5.5875099998957012E-2</c:v>
                </c:pt>
                <c:pt idx="136">
                  <c:v>5.8472349999647122E-2</c:v>
                </c:pt>
                <c:pt idx="137">
                  <c:v>5.70943749989965E-2</c:v>
                </c:pt>
                <c:pt idx="138">
                  <c:v>6.2961099996755365E-2</c:v>
                </c:pt>
                <c:pt idx="139">
                  <c:v>6.3739700002770405E-2</c:v>
                </c:pt>
                <c:pt idx="140">
                  <c:v>6.3739700002770405E-2</c:v>
                </c:pt>
                <c:pt idx="141">
                  <c:v>6.3739700002770405E-2</c:v>
                </c:pt>
                <c:pt idx="142">
                  <c:v>6.8082399993727449E-2</c:v>
                </c:pt>
                <c:pt idx="143">
                  <c:v>6.8112399996607564E-2</c:v>
                </c:pt>
                <c:pt idx="144">
                  <c:v>6.8452874991635326E-2</c:v>
                </c:pt>
                <c:pt idx="145">
                  <c:v>6.8452874991635326E-2</c:v>
                </c:pt>
                <c:pt idx="146">
                  <c:v>6.9352674996480346E-2</c:v>
                </c:pt>
                <c:pt idx="147">
                  <c:v>6.816409999737516E-2</c:v>
                </c:pt>
                <c:pt idx="148">
                  <c:v>6.816409999737516E-2</c:v>
                </c:pt>
                <c:pt idx="149">
                  <c:v>6.816409999737516E-2</c:v>
                </c:pt>
                <c:pt idx="150">
                  <c:v>6.8334024996147491E-2</c:v>
                </c:pt>
                <c:pt idx="151">
                  <c:v>6.9574699991790112E-2</c:v>
                </c:pt>
                <c:pt idx="152">
                  <c:v>6.9538499999907799E-2</c:v>
                </c:pt>
                <c:pt idx="153">
                  <c:v>7.1221874990442302E-2</c:v>
                </c:pt>
                <c:pt idx="154">
                  <c:v>7.4227449993486516E-2</c:v>
                </c:pt>
                <c:pt idx="155">
                  <c:v>7.4584924994269386E-2</c:v>
                </c:pt>
                <c:pt idx="156">
                  <c:v>8.416107499942882E-2</c:v>
                </c:pt>
                <c:pt idx="157">
                  <c:v>8.1660800002282485E-2</c:v>
                </c:pt>
                <c:pt idx="158">
                  <c:v>8.3227974995679688E-2</c:v>
                </c:pt>
                <c:pt idx="159">
                  <c:v>8.3445525000570342E-2</c:v>
                </c:pt>
                <c:pt idx="160">
                  <c:v>8.0580624999129213E-2</c:v>
                </c:pt>
                <c:pt idx="161">
                  <c:v>8.2251100000576116E-2</c:v>
                </c:pt>
                <c:pt idx="162">
                  <c:v>8.3068649997585453E-2</c:v>
                </c:pt>
                <c:pt idx="163">
                  <c:v>8.2100999999966007E-2</c:v>
                </c:pt>
                <c:pt idx="164">
                  <c:v>8.4727224995731376E-2</c:v>
                </c:pt>
                <c:pt idx="165">
                  <c:v>8.3844774999306537E-2</c:v>
                </c:pt>
                <c:pt idx="166">
                  <c:v>8.8061599999491591E-2</c:v>
                </c:pt>
                <c:pt idx="169">
                  <c:v>0.10452584999438841</c:v>
                </c:pt>
                <c:pt idx="171">
                  <c:v>0.10964949999470264</c:v>
                </c:pt>
                <c:pt idx="172">
                  <c:v>0.11040242500166642</c:v>
                </c:pt>
                <c:pt idx="173">
                  <c:v>0.10911969999870053</c:v>
                </c:pt>
                <c:pt idx="174">
                  <c:v>0.12036547499883454</c:v>
                </c:pt>
                <c:pt idx="175">
                  <c:v>0.12031619999470422</c:v>
                </c:pt>
                <c:pt idx="176">
                  <c:v>0.12053374999959487</c:v>
                </c:pt>
                <c:pt idx="177">
                  <c:v>0.12065687499853084</c:v>
                </c:pt>
                <c:pt idx="178">
                  <c:v>0.12097999999969034</c:v>
                </c:pt>
                <c:pt idx="179">
                  <c:v>0.1203733249931247</c:v>
                </c:pt>
                <c:pt idx="180">
                  <c:v>0.12042625000322005</c:v>
                </c:pt>
                <c:pt idx="181">
                  <c:v>0.1212435249981354</c:v>
                </c:pt>
                <c:pt idx="182">
                  <c:v>0.12109644999873126</c:v>
                </c:pt>
                <c:pt idx="183">
                  <c:v>0.12074937500437954</c:v>
                </c:pt>
                <c:pt idx="185">
                  <c:v>0.16125979999924311</c:v>
                </c:pt>
                <c:pt idx="186">
                  <c:v>0.12622724999528145</c:v>
                </c:pt>
                <c:pt idx="187">
                  <c:v>0.12633289999939734</c:v>
                </c:pt>
                <c:pt idx="188">
                  <c:v>0.12482092499703867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DC-402F-84B4-989D52E10211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(2)'!$J$21:$J$460</c:f>
              <c:numCache>
                <c:formatCode>General</c:formatCode>
                <c:ptCount val="440"/>
                <c:pt idx="167">
                  <c:v>9.9549074999231379E-2</c:v>
                </c:pt>
                <c:pt idx="168">
                  <c:v>0.10130097500223201</c:v>
                </c:pt>
                <c:pt idx="17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DC-402F-84B4-989D52E10211}"/>
            </c:ext>
          </c:extLst>
        </c:ser>
        <c:ser>
          <c:idx val="5"/>
          <c:order val="3"/>
          <c:tx>
            <c:strRef>
              <c:f>'A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(2)'!$K$21:$K$460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DC-402F-84B4-989D52E10211}"/>
            </c:ext>
          </c:extLst>
        </c:ser>
        <c:ser>
          <c:idx val="6"/>
          <c:order val="4"/>
          <c:tx>
            <c:strRef>
              <c:f>'A (2)'!$L$20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(2)'!$L$21:$L$460</c:f>
              <c:numCache>
                <c:formatCode>General</c:formatCode>
                <c:ptCount val="440"/>
                <c:pt idx="62">
                  <c:v>7.7916249938425608E-3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0DC-402F-84B4-989D52E10211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(2)'!$M$21:$M$460</c:f>
              <c:numCache>
                <c:formatCode>General</c:formatCode>
                <c:ptCount val="440"/>
                <c:pt idx="184">
                  <c:v>0.12123235000035493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DC-402F-84B4-989D52E10211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(2)'!$N$21:$N$460</c:f>
              <c:numCache>
                <c:formatCode>General</c:formatCode>
                <c:ptCount val="440"/>
                <c:pt idx="0">
                  <c:v>-7.5442100005602697E-2</c:v>
                </c:pt>
                <c:pt idx="1">
                  <c:v>-5.8409325003594859E-2</c:v>
                </c:pt>
                <c:pt idx="2">
                  <c:v>-6.9698700008302694E-2</c:v>
                </c:pt>
                <c:pt idx="3">
                  <c:v>-6.778975000634091E-2</c:v>
                </c:pt>
                <c:pt idx="4">
                  <c:v>-6.8393000005016802E-2</c:v>
                </c:pt>
                <c:pt idx="5">
                  <c:v>-7.1840350003185449E-2</c:v>
                </c:pt>
                <c:pt idx="6">
                  <c:v>-7.270270000299206E-2</c:v>
                </c:pt>
                <c:pt idx="7">
                  <c:v>-7.210270000359742E-2</c:v>
                </c:pt>
                <c:pt idx="8">
                  <c:v>-6.909155000539613E-2</c:v>
                </c:pt>
                <c:pt idx="9">
                  <c:v>-7.0319350004865555E-2</c:v>
                </c:pt>
                <c:pt idx="10">
                  <c:v>-5.1347175001865253E-2</c:v>
                </c:pt>
                <c:pt idx="11">
                  <c:v>-5.1088950000121258E-2</c:v>
                </c:pt>
                <c:pt idx="12">
                  <c:v>-5.0613175008038525E-2</c:v>
                </c:pt>
                <c:pt idx="13">
                  <c:v>-5.0943800000823103E-2</c:v>
                </c:pt>
                <c:pt idx="14">
                  <c:v>-5.0874425003712531E-2</c:v>
                </c:pt>
                <c:pt idx="15">
                  <c:v>-5.1216200008639134E-2</c:v>
                </c:pt>
                <c:pt idx="16">
                  <c:v>-5.1181100003304891E-2</c:v>
                </c:pt>
                <c:pt idx="17">
                  <c:v>-5.1240425003925338E-2</c:v>
                </c:pt>
                <c:pt idx="18">
                  <c:v>-5.1252400000521448E-2</c:v>
                </c:pt>
                <c:pt idx="19">
                  <c:v>-5.0682200009759981E-2</c:v>
                </c:pt>
                <c:pt idx="20">
                  <c:v>-5.1364650003961287E-2</c:v>
                </c:pt>
                <c:pt idx="21">
                  <c:v>-5.0911725003970787E-2</c:v>
                </c:pt>
                <c:pt idx="22">
                  <c:v>-5.1194175008276943E-2</c:v>
                </c:pt>
                <c:pt idx="23">
                  <c:v>-5.1176625005609822E-2</c:v>
                </c:pt>
                <c:pt idx="24">
                  <c:v>-4.9053600007027853E-2</c:v>
                </c:pt>
                <c:pt idx="25">
                  <c:v>-4.8831575004442129E-2</c:v>
                </c:pt>
                <c:pt idx="26">
                  <c:v>-4.5542800005932804E-2</c:v>
                </c:pt>
                <c:pt idx="27">
                  <c:v>-3.2032150003942661E-2</c:v>
                </c:pt>
                <c:pt idx="28">
                  <c:v>-3.2057525000709575E-2</c:v>
                </c:pt>
                <c:pt idx="29">
                  <c:v>-3.2334600000467617E-2</c:v>
                </c:pt>
                <c:pt idx="30">
                  <c:v>-3.2327050001185853E-2</c:v>
                </c:pt>
                <c:pt idx="31">
                  <c:v>-3.2289499999023974E-2</c:v>
                </c:pt>
                <c:pt idx="32">
                  <c:v>-1.8151750002289191E-2</c:v>
                </c:pt>
                <c:pt idx="33">
                  <c:v>-1.4487600004940759E-2</c:v>
                </c:pt>
                <c:pt idx="34">
                  <c:v>-1.4217399999324698E-2</c:v>
                </c:pt>
                <c:pt idx="35">
                  <c:v>-1.397417500265874E-2</c:v>
                </c:pt>
                <c:pt idx="36">
                  <c:v>-1.3321525002538692E-2</c:v>
                </c:pt>
                <c:pt idx="37">
                  <c:v>-1.436860000831075E-2</c:v>
                </c:pt>
                <c:pt idx="38">
                  <c:v>-1.4351050005643629E-2</c:v>
                </c:pt>
                <c:pt idx="39">
                  <c:v>-1.4333500002976507E-2</c:v>
                </c:pt>
                <c:pt idx="40">
                  <c:v>-1.3729025005886797E-2</c:v>
                </c:pt>
                <c:pt idx="41">
                  <c:v>-1.3970800006063655E-2</c:v>
                </c:pt>
                <c:pt idx="54">
                  <c:v>-3.8041500083636492E-3</c:v>
                </c:pt>
                <c:pt idx="56">
                  <c:v>-5.7822500821202993E-4</c:v>
                </c:pt>
                <c:pt idx="57">
                  <c:v>3.9324993849731982E-5</c:v>
                </c:pt>
                <c:pt idx="58">
                  <c:v>-1.1375500034773722E-3</c:v>
                </c:pt>
                <c:pt idx="59">
                  <c:v>-1.1200000008102506E-3</c:v>
                </c:pt>
                <c:pt idx="64">
                  <c:v>1.8119849992217496E-2</c:v>
                </c:pt>
                <c:pt idx="65">
                  <c:v>1.8319849994441029E-2</c:v>
                </c:pt>
                <c:pt idx="66">
                  <c:v>1.8719849991612136E-2</c:v>
                </c:pt>
                <c:pt idx="67">
                  <c:v>1.8772775001707487E-2</c:v>
                </c:pt>
                <c:pt idx="68">
                  <c:v>1.9072775001404807E-2</c:v>
                </c:pt>
                <c:pt idx="69">
                  <c:v>1.9072775001404807E-2</c:v>
                </c:pt>
                <c:pt idx="70">
                  <c:v>1.8412350000289734E-2</c:v>
                </c:pt>
                <c:pt idx="71">
                  <c:v>1.8712349999987055E-2</c:v>
                </c:pt>
                <c:pt idx="72">
                  <c:v>1.891234999493463E-2</c:v>
                </c:pt>
                <c:pt idx="73">
                  <c:v>1.951682499202434E-2</c:v>
                </c:pt>
                <c:pt idx="74">
                  <c:v>1.9616824996774085E-2</c:v>
                </c:pt>
                <c:pt idx="75">
                  <c:v>1.9616824996774085E-2</c:v>
                </c:pt>
                <c:pt idx="88">
                  <c:v>3.2252550001430791E-2</c:v>
                </c:pt>
                <c:pt idx="89">
                  <c:v>3.0630049994215369E-2</c:v>
                </c:pt>
                <c:pt idx="90">
                  <c:v>3.0830049996438902E-2</c:v>
                </c:pt>
                <c:pt idx="93">
                  <c:v>3.1695475001470186E-2</c:v>
                </c:pt>
                <c:pt idx="94">
                  <c:v>3.0471249992842786E-2</c:v>
                </c:pt>
                <c:pt idx="95">
                  <c:v>3.2071249996079132E-2</c:v>
                </c:pt>
                <c:pt idx="96">
                  <c:v>3.3771249996789265E-2</c:v>
                </c:pt>
                <c:pt idx="97">
                  <c:v>3.5885599994799122E-2</c:v>
                </c:pt>
                <c:pt idx="98">
                  <c:v>3.6585599998943508E-2</c:v>
                </c:pt>
                <c:pt idx="99">
                  <c:v>3.6203499999828637E-2</c:v>
                </c:pt>
                <c:pt idx="100">
                  <c:v>3.6203499999828637E-2</c:v>
                </c:pt>
                <c:pt idx="101">
                  <c:v>3.8779649992648046E-2</c:v>
                </c:pt>
                <c:pt idx="102">
                  <c:v>3.8797199995315168E-2</c:v>
                </c:pt>
                <c:pt idx="103">
                  <c:v>3.9167675000499003E-2</c:v>
                </c:pt>
                <c:pt idx="104">
                  <c:v>3.8785224991443101E-2</c:v>
                </c:pt>
                <c:pt idx="105">
                  <c:v>3.8802774994110223E-2</c:v>
                </c:pt>
                <c:pt idx="106">
                  <c:v>3.8867399998707697E-2</c:v>
                </c:pt>
                <c:pt idx="107">
                  <c:v>4.026299999532057E-2</c:v>
                </c:pt>
                <c:pt idx="108">
                  <c:v>4.0362999992794357E-2</c:v>
                </c:pt>
                <c:pt idx="109">
                  <c:v>3.9221224993525539E-2</c:v>
                </c:pt>
                <c:pt idx="110">
                  <c:v>3.9421224995749071E-2</c:v>
                </c:pt>
                <c:pt idx="111">
                  <c:v>3.9585024998814333E-2</c:v>
                </c:pt>
                <c:pt idx="112">
                  <c:v>3.9585024998814333E-2</c:v>
                </c:pt>
                <c:pt idx="113">
                  <c:v>4.3000824996852316E-2</c:v>
                </c:pt>
                <c:pt idx="114">
                  <c:v>4.3700825000996701E-2</c:v>
                </c:pt>
                <c:pt idx="115">
                  <c:v>4.4900824999785982E-2</c:v>
                </c:pt>
                <c:pt idx="116">
                  <c:v>4.139414999372093E-2</c:v>
                </c:pt>
                <c:pt idx="117">
                  <c:v>4.2994149996957276E-2</c:v>
                </c:pt>
                <c:pt idx="118">
                  <c:v>4.3794149998575449E-2</c:v>
                </c:pt>
                <c:pt idx="119">
                  <c:v>4.5312899994314648E-2</c:v>
                </c:pt>
                <c:pt idx="120">
                  <c:v>4.6012899991183076E-2</c:v>
                </c:pt>
                <c:pt idx="121">
                  <c:v>4.771289999189321E-2</c:v>
                </c:pt>
                <c:pt idx="123">
                  <c:v>4.6470024994050618E-2</c:v>
                </c:pt>
                <c:pt idx="124">
                  <c:v>4.5690949998970609E-2</c:v>
                </c:pt>
                <c:pt idx="125">
                  <c:v>4.6290949998365249E-2</c:v>
                </c:pt>
                <c:pt idx="126">
                  <c:v>4.659094999806257E-2</c:v>
                </c:pt>
                <c:pt idx="127">
                  <c:v>4.577897499257233E-2</c:v>
                </c:pt>
                <c:pt idx="128">
                  <c:v>4.607897499226965E-2</c:v>
                </c:pt>
                <c:pt idx="129">
                  <c:v>4.6878974993887823E-2</c:v>
                </c:pt>
                <c:pt idx="130">
                  <c:v>4.6307674994750414E-2</c:v>
                </c:pt>
                <c:pt idx="131">
                  <c:v>4.5865899999625981E-2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0DC-402F-84B4-989D52E10211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(2)'!$O$21:$O$460</c:f>
              <c:numCache>
                <c:formatCode>General</c:formatCode>
                <c:ptCount val="440"/>
                <c:pt idx="140">
                  <c:v>6.6681507769935963E-2</c:v>
                </c:pt>
                <c:pt idx="143">
                  <c:v>6.8651851142317658E-2</c:v>
                </c:pt>
                <c:pt idx="148">
                  <c:v>6.9113578939557913E-2</c:v>
                </c:pt>
                <c:pt idx="156">
                  <c:v>7.389886182828305E-2</c:v>
                </c:pt>
                <c:pt idx="157">
                  <c:v>7.3918290968265937E-2</c:v>
                </c:pt>
                <c:pt idx="158">
                  <c:v>7.4159440882171121E-2</c:v>
                </c:pt>
                <c:pt idx="159">
                  <c:v>7.4166298225694482E-2</c:v>
                </c:pt>
                <c:pt idx="160">
                  <c:v>7.4180012912741219E-2</c:v>
                </c:pt>
                <c:pt idx="161">
                  <c:v>7.4188013146851819E-2</c:v>
                </c:pt>
                <c:pt idx="162">
                  <c:v>7.4194870490375195E-2</c:v>
                </c:pt>
                <c:pt idx="163">
                  <c:v>7.4402876577250754E-2</c:v>
                </c:pt>
                <c:pt idx="164">
                  <c:v>7.4628026022934738E-2</c:v>
                </c:pt>
                <c:pt idx="165">
                  <c:v>7.4634883366458113E-2</c:v>
                </c:pt>
                <c:pt idx="166">
                  <c:v>7.6770945873987917E-2</c:v>
                </c:pt>
                <c:pt idx="167">
                  <c:v>8.1396224080501081E-2</c:v>
                </c:pt>
                <c:pt idx="168">
                  <c:v>8.1885381251834824E-2</c:v>
                </c:pt>
                <c:pt idx="169">
                  <c:v>8.3868296420676031E-2</c:v>
                </c:pt>
                <c:pt idx="170">
                  <c:v>8.4764322641063053E-2</c:v>
                </c:pt>
                <c:pt idx="171">
                  <c:v>8.6768952731061597E-2</c:v>
                </c:pt>
                <c:pt idx="172">
                  <c:v>8.6770095621648835E-2</c:v>
                </c:pt>
                <c:pt idx="173">
                  <c:v>8.6796382105155084E-2</c:v>
                </c:pt>
                <c:pt idx="174">
                  <c:v>9.1874244984210679E-2</c:v>
                </c:pt>
                <c:pt idx="175">
                  <c:v>9.2030820994660964E-2</c:v>
                </c:pt>
                <c:pt idx="176">
                  <c:v>9.2037678338184339E-2</c:v>
                </c:pt>
                <c:pt idx="177">
                  <c:v>9.2066250602865052E-2</c:v>
                </c:pt>
                <c:pt idx="178">
                  <c:v>9.209482286754575E-2</c:v>
                </c:pt>
                <c:pt idx="179">
                  <c:v>9.215082450631995E-2</c:v>
                </c:pt>
                <c:pt idx="180">
                  <c:v>9.2151967396907175E-2</c:v>
                </c:pt>
                <c:pt idx="181">
                  <c:v>9.2178253880413424E-2</c:v>
                </c:pt>
                <c:pt idx="182">
                  <c:v>9.2179396771000649E-2</c:v>
                </c:pt>
                <c:pt idx="183">
                  <c:v>9.2180539661587887E-2</c:v>
                </c:pt>
                <c:pt idx="184">
                  <c:v>9.2759985189312666E-2</c:v>
                </c:pt>
                <c:pt idx="185">
                  <c:v>9.435317466790899E-2</c:v>
                </c:pt>
                <c:pt idx="186">
                  <c:v>9.45748954418313E-2</c:v>
                </c:pt>
                <c:pt idx="187">
                  <c:v>9.5006908083803618E-2</c:v>
                </c:pt>
                <c:pt idx="188">
                  <c:v>9.5021765661437579E-2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DC-402F-84B4-989D52E10211}"/>
            </c:ext>
          </c:extLst>
        </c:ser>
        <c:ser>
          <c:idx val="3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(2)'!$P$21:$P$460</c:f>
              <c:numCache>
                <c:formatCode>General</c:formatCode>
                <c:ptCount val="440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9.2657397056488899E-2</c:v>
                </c:pt>
                <c:pt idx="171">
                  <c:v>9.5790859924576824E-2</c:v>
                </c:pt>
                <c:pt idx="172">
                  <c:v>9.5792655502351651E-2</c:v>
                </c:pt>
                <c:pt idx="173">
                  <c:v>9.5833956656828728E-2</c:v>
                </c:pt>
                <c:pt idx="174">
                  <c:v>0.10391527242957116</c:v>
                </c:pt>
                <c:pt idx="175">
                  <c:v>0.10416771737374776</c:v>
                </c:pt>
                <c:pt idx="176">
                  <c:v>0.10417877781093063</c:v>
                </c:pt>
                <c:pt idx="177">
                  <c:v>0.10422486698919886</c:v>
                </c:pt>
                <c:pt idx="178">
                  <c:v>0.10427096265672442</c:v>
                </c:pt>
                <c:pt idx="179">
                  <c:v>0.10436132898911221</c:v>
                </c:pt>
                <c:pt idx="180">
                  <c:v>0.10436317345954756</c:v>
                </c:pt>
                <c:pt idx="181">
                  <c:v>0.10440559914521666</c:v>
                </c:pt>
                <c:pt idx="182">
                  <c:v>0.10440744386483949</c:v>
                </c:pt>
                <c:pt idx="183">
                  <c:v>0.10440928859484515</c:v>
                </c:pt>
                <c:pt idx="184">
                  <c:v>0.10534590378543821</c:v>
                </c:pt>
                <c:pt idx="185">
                  <c:v>0.10793489091217723</c:v>
                </c:pt>
                <c:pt idx="186">
                  <c:v>0.10829679404283238</c:v>
                </c:pt>
                <c:pt idx="187">
                  <c:v>0.10900306796860593</c:v>
                </c:pt>
                <c:pt idx="188">
                  <c:v>0.10902738420053007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0DC-402F-84B4-989D52E1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8120"/>
        <c:axId val="1"/>
      </c:scatterChart>
      <c:valAx>
        <c:axId val="67669812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93104640989651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62790697674418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81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5969155018413392E-2"/>
          <c:y val="0.92441860465116277"/>
          <c:w val="0.91783092229750352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60184793414583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7674819838182"/>
          <c:y val="0.15789499045119509"/>
          <c:w val="0.8361735364192131"/>
          <c:h val="0.605264130062914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(2)'!$H$21:$H$460</c:f>
              <c:numCache>
                <c:formatCode>General</c:formatCode>
                <c:ptCount val="440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ED-4D5B-B1FC-EF7EB368D8A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(2)'!$I$21:$I$460</c:f>
              <c:numCache>
                <c:formatCode>General</c:formatCode>
                <c:ptCount val="440"/>
                <c:pt idx="42">
                  <c:v>-7.8786750018480234E-3</c:v>
                </c:pt>
                <c:pt idx="43">
                  <c:v>-9.7140500074601732E-3</c:v>
                </c:pt>
                <c:pt idx="44">
                  <c:v>-4.2324250098317862E-3</c:v>
                </c:pt>
                <c:pt idx="45">
                  <c:v>-1.0546600002271589E-2</c:v>
                </c:pt>
                <c:pt idx="46">
                  <c:v>-1.3029050001932774E-2</c:v>
                </c:pt>
                <c:pt idx="47">
                  <c:v>-4.7059250064194202E-3</c:v>
                </c:pt>
                <c:pt idx="48">
                  <c:v>-9.6498000057181343E-3</c:v>
                </c:pt>
                <c:pt idx="49">
                  <c:v>-8.1753000049502589E-3</c:v>
                </c:pt>
                <c:pt idx="51">
                  <c:v>-6.0040500029572286E-3</c:v>
                </c:pt>
                <c:pt idx="52">
                  <c:v>-4.5878500022809021E-3</c:v>
                </c:pt>
                <c:pt idx="53">
                  <c:v>-3.6878500031889416E-3</c:v>
                </c:pt>
                <c:pt idx="55">
                  <c:v>4.2048749965033494E-3</c:v>
                </c:pt>
                <c:pt idx="60">
                  <c:v>1.8112749967258424E-3</c:v>
                </c:pt>
                <c:pt idx="61">
                  <c:v>5.2107999945292249E-3</c:v>
                </c:pt>
                <c:pt idx="63">
                  <c:v>1.5796549996593967E-2</c:v>
                </c:pt>
                <c:pt idx="76">
                  <c:v>1.9891499992809258E-2</c:v>
                </c:pt>
                <c:pt idx="82">
                  <c:v>2.6695049993577413E-2</c:v>
                </c:pt>
                <c:pt idx="83">
                  <c:v>2.9247974998725113E-2</c:v>
                </c:pt>
                <c:pt idx="84">
                  <c:v>2.7118174992210697E-2</c:v>
                </c:pt>
                <c:pt idx="85">
                  <c:v>2.7980874991044402E-2</c:v>
                </c:pt>
                <c:pt idx="86">
                  <c:v>2.6198424995527603E-2</c:v>
                </c:pt>
                <c:pt idx="87">
                  <c:v>2.5843574992904905E-2</c:v>
                </c:pt>
                <c:pt idx="91">
                  <c:v>3.674384999612812E-2</c:v>
                </c:pt>
                <c:pt idx="92">
                  <c:v>3.1961399996362161E-2</c:v>
                </c:pt>
                <c:pt idx="122">
                  <c:v>4.6041049994528294E-2</c:v>
                </c:pt>
                <c:pt idx="132">
                  <c:v>5.7971725000243168E-2</c:v>
                </c:pt>
                <c:pt idx="133">
                  <c:v>5.6977299995196518E-2</c:v>
                </c:pt>
                <c:pt idx="134">
                  <c:v>5.7194850000087172E-2</c:v>
                </c:pt>
                <c:pt idx="135">
                  <c:v>5.5875099998957012E-2</c:v>
                </c:pt>
                <c:pt idx="136">
                  <c:v>5.8472349999647122E-2</c:v>
                </c:pt>
                <c:pt idx="137">
                  <c:v>5.70943749989965E-2</c:v>
                </c:pt>
                <c:pt idx="138">
                  <c:v>6.2961099996755365E-2</c:v>
                </c:pt>
                <c:pt idx="139">
                  <c:v>6.3739700002770405E-2</c:v>
                </c:pt>
                <c:pt idx="140">
                  <c:v>6.3739700002770405E-2</c:v>
                </c:pt>
                <c:pt idx="141">
                  <c:v>6.3739700002770405E-2</c:v>
                </c:pt>
                <c:pt idx="142">
                  <c:v>6.8082399993727449E-2</c:v>
                </c:pt>
                <c:pt idx="143">
                  <c:v>6.8112399996607564E-2</c:v>
                </c:pt>
                <c:pt idx="144">
                  <c:v>6.8452874991635326E-2</c:v>
                </c:pt>
                <c:pt idx="145">
                  <c:v>6.8452874991635326E-2</c:v>
                </c:pt>
                <c:pt idx="146">
                  <c:v>6.9352674996480346E-2</c:v>
                </c:pt>
                <c:pt idx="147">
                  <c:v>6.816409999737516E-2</c:v>
                </c:pt>
                <c:pt idx="148">
                  <c:v>6.816409999737516E-2</c:v>
                </c:pt>
                <c:pt idx="149">
                  <c:v>6.816409999737516E-2</c:v>
                </c:pt>
                <c:pt idx="150">
                  <c:v>6.8334024996147491E-2</c:v>
                </c:pt>
                <c:pt idx="151">
                  <c:v>6.9574699991790112E-2</c:v>
                </c:pt>
                <c:pt idx="152">
                  <c:v>6.9538499999907799E-2</c:v>
                </c:pt>
                <c:pt idx="153">
                  <c:v>7.1221874990442302E-2</c:v>
                </c:pt>
                <c:pt idx="154">
                  <c:v>7.4227449993486516E-2</c:v>
                </c:pt>
                <c:pt idx="155">
                  <c:v>7.4584924994269386E-2</c:v>
                </c:pt>
                <c:pt idx="156">
                  <c:v>8.416107499942882E-2</c:v>
                </c:pt>
                <c:pt idx="157">
                  <c:v>8.1660800002282485E-2</c:v>
                </c:pt>
                <c:pt idx="158">
                  <c:v>8.3227974995679688E-2</c:v>
                </c:pt>
                <c:pt idx="159">
                  <c:v>8.3445525000570342E-2</c:v>
                </c:pt>
                <c:pt idx="160">
                  <c:v>8.0580624999129213E-2</c:v>
                </c:pt>
                <c:pt idx="161">
                  <c:v>8.2251100000576116E-2</c:v>
                </c:pt>
                <c:pt idx="162">
                  <c:v>8.3068649997585453E-2</c:v>
                </c:pt>
                <c:pt idx="163">
                  <c:v>8.2100999999966007E-2</c:v>
                </c:pt>
                <c:pt idx="164">
                  <c:v>8.4727224995731376E-2</c:v>
                </c:pt>
                <c:pt idx="165">
                  <c:v>8.3844774999306537E-2</c:v>
                </c:pt>
                <c:pt idx="166">
                  <c:v>8.8061599999491591E-2</c:v>
                </c:pt>
                <c:pt idx="169">
                  <c:v>0.10452584999438841</c:v>
                </c:pt>
                <c:pt idx="171">
                  <c:v>0.10964949999470264</c:v>
                </c:pt>
                <c:pt idx="172">
                  <c:v>0.11040242500166642</c:v>
                </c:pt>
                <c:pt idx="173">
                  <c:v>0.10911969999870053</c:v>
                </c:pt>
                <c:pt idx="174">
                  <c:v>0.12036547499883454</c:v>
                </c:pt>
                <c:pt idx="175">
                  <c:v>0.12031619999470422</c:v>
                </c:pt>
                <c:pt idx="176">
                  <c:v>0.12053374999959487</c:v>
                </c:pt>
                <c:pt idx="177">
                  <c:v>0.12065687499853084</c:v>
                </c:pt>
                <c:pt idx="178">
                  <c:v>0.12097999999969034</c:v>
                </c:pt>
                <c:pt idx="179">
                  <c:v>0.1203733249931247</c:v>
                </c:pt>
                <c:pt idx="180">
                  <c:v>0.12042625000322005</c:v>
                </c:pt>
                <c:pt idx="181">
                  <c:v>0.1212435249981354</c:v>
                </c:pt>
                <c:pt idx="182">
                  <c:v>0.12109644999873126</c:v>
                </c:pt>
                <c:pt idx="183">
                  <c:v>0.12074937500437954</c:v>
                </c:pt>
                <c:pt idx="185">
                  <c:v>0.16125979999924311</c:v>
                </c:pt>
                <c:pt idx="186">
                  <c:v>0.12622724999528145</c:v>
                </c:pt>
                <c:pt idx="187">
                  <c:v>0.12633289999939734</c:v>
                </c:pt>
                <c:pt idx="188">
                  <c:v>0.12482092499703867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ED-4D5B-B1FC-EF7EB368D8A0}"/>
            </c:ext>
          </c:extLst>
        </c:ser>
        <c:ser>
          <c:idx val="2"/>
          <c:order val="2"/>
          <c:tx>
            <c:strRef>
              <c:f>'A (2)'!$J$20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(2)'!$J$21:$J$460</c:f>
              <c:numCache>
                <c:formatCode>General</c:formatCode>
                <c:ptCount val="440"/>
                <c:pt idx="167">
                  <c:v>9.9549074999231379E-2</c:v>
                </c:pt>
                <c:pt idx="168">
                  <c:v>0.10130097500223201</c:v>
                </c:pt>
                <c:pt idx="17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ED-4D5B-B1FC-EF7EB368D8A0}"/>
            </c:ext>
          </c:extLst>
        </c:ser>
        <c:ser>
          <c:idx val="5"/>
          <c:order val="3"/>
          <c:tx>
            <c:strRef>
              <c:f>'A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(2)'!$K$21:$K$460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8ED-4D5B-B1FC-EF7EB368D8A0}"/>
            </c:ext>
          </c:extLst>
        </c:ser>
        <c:ser>
          <c:idx val="6"/>
          <c:order val="4"/>
          <c:tx>
            <c:strRef>
              <c:f>'A (2)'!$L$20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(2)'!$L$21:$L$460</c:f>
              <c:numCache>
                <c:formatCode>General</c:formatCode>
                <c:ptCount val="440"/>
                <c:pt idx="62">
                  <c:v>7.7916249938425608E-3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8ED-4D5B-B1FC-EF7EB368D8A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(2)'!$M$21:$M$460</c:f>
              <c:numCache>
                <c:formatCode>General</c:formatCode>
                <c:ptCount val="440"/>
                <c:pt idx="184">
                  <c:v>0.12123235000035493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8ED-4D5B-B1FC-EF7EB368D8A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(2)'!$N$21:$N$460</c:f>
              <c:numCache>
                <c:formatCode>General</c:formatCode>
                <c:ptCount val="440"/>
                <c:pt idx="0">
                  <c:v>-7.5442100005602697E-2</c:v>
                </c:pt>
                <c:pt idx="1">
                  <c:v>-5.8409325003594859E-2</c:v>
                </c:pt>
                <c:pt idx="2">
                  <c:v>-6.9698700008302694E-2</c:v>
                </c:pt>
                <c:pt idx="3">
                  <c:v>-6.778975000634091E-2</c:v>
                </c:pt>
                <c:pt idx="4">
                  <c:v>-6.8393000005016802E-2</c:v>
                </c:pt>
                <c:pt idx="5">
                  <c:v>-7.1840350003185449E-2</c:v>
                </c:pt>
                <c:pt idx="6">
                  <c:v>-7.270270000299206E-2</c:v>
                </c:pt>
                <c:pt idx="7">
                  <c:v>-7.210270000359742E-2</c:v>
                </c:pt>
                <c:pt idx="8">
                  <c:v>-6.909155000539613E-2</c:v>
                </c:pt>
                <c:pt idx="9">
                  <c:v>-7.0319350004865555E-2</c:v>
                </c:pt>
                <c:pt idx="10">
                  <c:v>-5.1347175001865253E-2</c:v>
                </c:pt>
                <c:pt idx="11">
                  <c:v>-5.1088950000121258E-2</c:v>
                </c:pt>
                <c:pt idx="12">
                  <c:v>-5.0613175008038525E-2</c:v>
                </c:pt>
                <c:pt idx="13">
                  <c:v>-5.0943800000823103E-2</c:v>
                </c:pt>
                <c:pt idx="14">
                  <c:v>-5.0874425003712531E-2</c:v>
                </c:pt>
                <c:pt idx="15">
                  <c:v>-5.1216200008639134E-2</c:v>
                </c:pt>
                <c:pt idx="16">
                  <c:v>-5.1181100003304891E-2</c:v>
                </c:pt>
                <c:pt idx="17">
                  <c:v>-5.1240425003925338E-2</c:v>
                </c:pt>
                <c:pt idx="18">
                  <c:v>-5.1252400000521448E-2</c:v>
                </c:pt>
                <c:pt idx="19">
                  <c:v>-5.0682200009759981E-2</c:v>
                </c:pt>
                <c:pt idx="20">
                  <c:v>-5.1364650003961287E-2</c:v>
                </c:pt>
                <c:pt idx="21">
                  <c:v>-5.0911725003970787E-2</c:v>
                </c:pt>
                <c:pt idx="22">
                  <c:v>-5.1194175008276943E-2</c:v>
                </c:pt>
                <c:pt idx="23">
                  <c:v>-5.1176625005609822E-2</c:v>
                </c:pt>
                <c:pt idx="24">
                  <c:v>-4.9053600007027853E-2</c:v>
                </c:pt>
                <c:pt idx="25">
                  <c:v>-4.8831575004442129E-2</c:v>
                </c:pt>
                <c:pt idx="26">
                  <c:v>-4.5542800005932804E-2</c:v>
                </c:pt>
                <c:pt idx="27">
                  <c:v>-3.2032150003942661E-2</c:v>
                </c:pt>
                <c:pt idx="28">
                  <c:v>-3.2057525000709575E-2</c:v>
                </c:pt>
                <c:pt idx="29">
                  <c:v>-3.2334600000467617E-2</c:v>
                </c:pt>
                <c:pt idx="30">
                  <c:v>-3.2327050001185853E-2</c:v>
                </c:pt>
                <c:pt idx="31">
                  <c:v>-3.2289499999023974E-2</c:v>
                </c:pt>
                <c:pt idx="32">
                  <c:v>-1.8151750002289191E-2</c:v>
                </c:pt>
                <c:pt idx="33">
                  <c:v>-1.4487600004940759E-2</c:v>
                </c:pt>
                <c:pt idx="34">
                  <c:v>-1.4217399999324698E-2</c:v>
                </c:pt>
                <c:pt idx="35">
                  <c:v>-1.397417500265874E-2</c:v>
                </c:pt>
                <c:pt idx="36">
                  <c:v>-1.3321525002538692E-2</c:v>
                </c:pt>
                <c:pt idx="37">
                  <c:v>-1.436860000831075E-2</c:v>
                </c:pt>
                <c:pt idx="38">
                  <c:v>-1.4351050005643629E-2</c:v>
                </c:pt>
                <c:pt idx="39">
                  <c:v>-1.4333500002976507E-2</c:v>
                </c:pt>
                <c:pt idx="40">
                  <c:v>-1.3729025005886797E-2</c:v>
                </c:pt>
                <c:pt idx="41">
                  <c:v>-1.3970800006063655E-2</c:v>
                </c:pt>
                <c:pt idx="54">
                  <c:v>-3.8041500083636492E-3</c:v>
                </c:pt>
                <c:pt idx="56">
                  <c:v>-5.7822500821202993E-4</c:v>
                </c:pt>
                <c:pt idx="57">
                  <c:v>3.9324993849731982E-5</c:v>
                </c:pt>
                <c:pt idx="58">
                  <c:v>-1.1375500034773722E-3</c:v>
                </c:pt>
                <c:pt idx="59">
                  <c:v>-1.1200000008102506E-3</c:v>
                </c:pt>
                <c:pt idx="64">
                  <c:v>1.8119849992217496E-2</c:v>
                </c:pt>
                <c:pt idx="65">
                  <c:v>1.8319849994441029E-2</c:v>
                </c:pt>
                <c:pt idx="66">
                  <c:v>1.8719849991612136E-2</c:v>
                </c:pt>
                <c:pt idx="67">
                  <c:v>1.8772775001707487E-2</c:v>
                </c:pt>
                <c:pt idx="68">
                  <c:v>1.9072775001404807E-2</c:v>
                </c:pt>
                <c:pt idx="69">
                  <c:v>1.9072775001404807E-2</c:v>
                </c:pt>
                <c:pt idx="70">
                  <c:v>1.8412350000289734E-2</c:v>
                </c:pt>
                <c:pt idx="71">
                  <c:v>1.8712349999987055E-2</c:v>
                </c:pt>
                <c:pt idx="72">
                  <c:v>1.891234999493463E-2</c:v>
                </c:pt>
                <c:pt idx="73">
                  <c:v>1.951682499202434E-2</c:v>
                </c:pt>
                <c:pt idx="74">
                  <c:v>1.9616824996774085E-2</c:v>
                </c:pt>
                <c:pt idx="75">
                  <c:v>1.9616824996774085E-2</c:v>
                </c:pt>
                <c:pt idx="88">
                  <c:v>3.2252550001430791E-2</c:v>
                </c:pt>
                <c:pt idx="89">
                  <c:v>3.0630049994215369E-2</c:v>
                </c:pt>
                <c:pt idx="90">
                  <c:v>3.0830049996438902E-2</c:v>
                </c:pt>
                <c:pt idx="93">
                  <c:v>3.1695475001470186E-2</c:v>
                </c:pt>
                <c:pt idx="94">
                  <c:v>3.0471249992842786E-2</c:v>
                </c:pt>
                <c:pt idx="95">
                  <c:v>3.2071249996079132E-2</c:v>
                </c:pt>
                <c:pt idx="96">
                  <c:v>3.3771249996789265E-2</c:v>
                </c:pt>
                <c:pt idx="97">
                  <c:v>3.5885599994799122E-2</c:v>
                </c:pt>
                <c:pt idx="98">
                  <c:v>3.6585599998943508E-2</c:v>
                </c:pt>
                <c:pt idx="99">
                  <c:v>3.6203499999828637E-2</c:v>
                </c:pt>
                <c:pt idx="100">
                  <c:v>3.6203499999828637E-2</c:v>
                </c:pt>
                <c:pt idx="101">
                  <c:v>3.8779649992648046E-2</c:v>
                </c:pt>
                <c:pt idx="102">
                  <c:v>3.8797199995315168E-2</c:v>
                </c:pt>
                <c:pt idx="103">
                  <c:v>3.9167675000499003E-2</c:v>
                </c:pt>
                <c:pt idx="104">
                  <c:v>3.8785224991443101E-2</c:v>
                </c:pt>
                <c:pt idx="105">
                  <c:v>3.8802774994110223E-2</c:v>
                </c:pt>
                <c:pt idx="106">
                  <c:v>3.8867399998707697E-2</c:v>
                </c:pt>
                <c:pt idx="107">
                  <c:v>4.026299999532057E-2</c:v>
                </c:pt>
                <c:pt idx="108">
                  <c:v>4.0362999992794357E-2</c:v>
                </c:pt>
                <c:pt idx="109">
                  <c:v>3.9221224993525539E-2</c:v>
                </c:pt>
                <c:pt idx="110">
                  <c:v>3.9421224995749071E-2</c:v>
                </c:pt>
                <c:pt idx="111">
                  <c:v>3.9585024998814333E-2</c:v>
                </c:pt>
                <c:pt idx="112">
                  <c:v>3.9585024998814333E-2</c:v>
                </c:pt>
                <c:pt idx="113">
                  <c:v>4.3000824996852316E-2</c:v>
                </c:pt>
                <c:pt idx="114">
                  <c:v>4.3700825000996701E-2</c:v>
                </c:pt>
                <c:pt idx="115">
                  <c:v>4.4900824999785982E-2</c:v>
                </c:pt>
                <c:pt idx="116">
                  <c:v>4.139414999372093E-2</c:v>
                </c:pt>
                <c:pt idx="117">
                  <c:v>4.2994149996957276E-2</c:v>
                </c:pt>
                <c:pt idx="118">
                  <c:v>4.3794149998575449E-2</c:v>
                </c:pt>
                <c:pt idx="119">
                  <c:v>4.5312899994314648E-2</c:v>
                </c:pt>
                <c:pt idx="120">
                  <c:v>4.6012899991183076E-2</c:v>
                </c:pt>
                <c:pt idx="121">
                  <c:v>4.771289999189321E-2</c:v>
                </c:pt>
                <c:pt idx="123">
                  <c:v>4.6470024994050618E-2</c:v>
                </c:pt>
                <c:pt idx="124">
                  <c:v>4.5690949998970609E-2</c:v>
                </c:pt>
                <c:pt idx="125">
                  <c:v>4.6290949998365249E-2</c:v>
                </c:pt>
                <c:pt idx="126">
                  <c:v>4.659094999806257E-2</c:v>
                </c:pt>
                <c:pt idx="127">
                  <c:v>4.577897499257233E-2</c:v>
                </c:pt>
                <c:pt idx="128">
                  <c:v>4.607897499226965E-2</c:v>
                </c:pt>
                <c:pt idx="129">
                  <c:v>4.6878974993887823E-2</c:v>
                </c:pt>
                <c:pt idx="130">
                  <c:v>4.6307674994750414E-2</c:v>
                </c:pt>
                <c:pt idx="131">
                  <c:v>4.5865899999625981E-2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8ED-4D5B-B1FC-EF7EB368D8A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(2)'!$O$21:$O$460</c:f>
              <c:numCache>
                <c:formatCode>General</c:formatCode>
                <c:ptCount val="440"/>
                <c:pt idx="140">
                  <c:v>6.6681507769935963E-2</c:v>
                </c:pt>
                <c:pt idx="143">
                  <c:v>6.8651851142317658E-2</c:v>
                </c:pt>
                <c:pt idx="148">
                  <c:v>6.9113578939557913E-2</c:v>
                </c:pt>
                <c:pt idx="156">
                  <c:v>7.389886182828305E-2</c:v>
                </c:pt>
                <c:pt idx="157">
                  <c:v>7.3918290968265937E-2</c:v>
                </c:pt>
                <c:pt idx="158">
                  <c:v>7.4159440882171121E-2</c:v>
                </c:pt>
                <c:pt idx="159">
                  <c:v>7.4166298225694482E-2</c:v>
                </c:pt>
                <c:pt idx="160">
                  <c:v>7.4180012912741219E-2</c:v>
                </c:pt>
                <c:pt idx="161">
                  <c:v>7.4188013146851819E-2</c:v>
                </c:pt>
                <c:pt idx="162">
                  <c:v>7.4194870490375195E-2</c:v>
                </c:pt>
                <c:pt idx="163">
                  <c:v>7.4402876577250754E-2</c:v>
                </c:pt>
                <c:pt idx="164">
                  <c:v>7.4628026022934738E-2</c:v>
                </c:pt>
                <c:pt idx="165">
                  <c:v>7.4634883366458113E-2</c:v>
                </c:pt>
                <c:pt idx="166">
                  <c:v>7.6770945873987917E-2</c:v>
                </c:pt>
                <c:pt idx="167">
                  <c:v>8.1396224080501081E-2</c:v>
                </c:pt>
                <c:pt idx="168">
                  <c:v>8.1885381251834824E-2</c:v>
                </c:pt>
                <c:pt idx="169">
                  <c:v>8.3868296420676031E-2</c:v>
                </c:pt>
                <c:pt idx="170">
                  <c:v>8.4764322641063053E-2</c:v>
                </c:pt>
                <c:pt idx="171">
                  <c:v>8.6768952731061597E-2</c:v>
                </c:pt>
                <c:pt idx="172">
                  <c:v>8.6770095621648835E-2</c:v>
                </c:pt>
                <c:pt idx="173">
                  <c:v>8.6796382105155084E-2</c:v>
                </c:pt>
                <c:pt idx="174">
                  <c:v>9.1874244984210679E-2</c:v>
                </c:pt>
                <c:pt idx="175">
                  <c:v>9.2030820994660964E-2</c:v>
                </c:pt>
                <c:pt idx="176">
                  <c:v>9.2037678338184339E-2</c:v>
                </c:pt>
                <c:pt idx="177">
                  <c:v>9.2066250602865052E-2</c:v>
                </c:pt>
                <c:pt idx="178">
                  <c:v>9.209482286754575E-2</c:v>
                </c:pt>
                <c:pt idx="179">
                  <c:v>9.215082450631995E-2</c:v>
                </c:pt>
                <c:pt idx="180">
                  <c:v>9.2151967396907175E-2</c:v>
                </c:pt>
                <c:pt idx="181">
                  <c:v>9.2178253880413424E-2</c:v>
                </c:pt>
                <c:pt idx="182">
                  <c:v>9.2179396771000649E-2</c:v>
                </c:pt>
                <c:pt idx="183">
                  <c:v>9.2180539661587887E-2</c:v>
                </c:pt>
                <c:pt idx="184">
                  <c:v>9.2759985189312666E-2</c:v>
                </c:pt>
                <c:pt idx="185">
                  <c:v>9.435317466790899E-2</c:v>
                </c:pt>
                <c:pt idx="186">
                  <c:v>9.45748954418313E-2</c:v>
                </c:pt>
                <c:pt idx="187">
                  <c:v>9.5006908083803618E-2</c:v>
                </c:pt>
                <c:pt idx="188">
                  <c:v>9.5021765661437579E-2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8ED-4D5B-B1FC-EF7EB368D8A0}"/>
            </c:ext>
          </c:extLst>
        </c:ser>
        <c:ser>
          <c:idx val="3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(2)'!$P$21:$P$460</c:f>
              <c:numCache>
                <c:formatCode>General</c:formatCode>
                <c:ptCount val="440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9.2657397056488899E-2</c:v>
                </c:pt>
                <c:pt idx="171">
                  <c:v>9.5790859924576824E-2</c:v>
                </c:pt>
                <c:pt idx="172">
                  <c:v>9.5792655502351651E-2</c:v>
                </c:pt>
                <c:pt idx="173">
                  <c:v>9.5833956656828728E-2</c:v>
                </c:pt>
                <c:pt idx="174">
                  <c:v>0.10391527242957116</c:v>
                </c:pt>
                <c:pt idx="175">
                  <c:v>0.10416771737374776</c:v>
                </c:pt>
                <c:pt idx="176">
                  <c:v>0.10417877781093063</c:v>
                </c:pt>
                <c:pt idx="177">
                  <c:v>0.10422486698919886</c:v>
                </c:pt>
                <c:pt idx="178">
                  <c:v>0.10427096265672442</c:v>
                </c:pt>
                <c:pt idx="179">
                  <c:v>0.10436132898911221</c:v>
                </c:pt>
                <c:pt idx="180">
                  <c:v>0.10436317345954756</c:v>
                </c:pt>
                <c:pt idx="181">
                  <c:v>0.10440559914521666</c:v>
                </c:pt>
                <c:pt idx="182">
                  <c:v>0.10440744386483949</c:v>
                </c:pt>
                <c:pt idx="183">
                  <c:v>0.10440928859484515</c:v>
                </c:pt>
                <c:pt idx="184">
                  <c:v>0.10534590378543821</c:v>
                </c:pt>
                <c:pt idx="185">
                  <c:v>0.10793489091217723</c:v>
                </c:pt>
                <c:pt idx="186">
                  <c:v>0.10829679404283238</c:v>
                </c:pt>
                <c:pt idx="187">
                  <c:v>0.10900306796860593</c:v>
                </c:pt>
                <c:pt idx="188">
                  <c:v>0.10902738420053007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8ED-4D5B-B1FC-EF7EB368D8A0}"/>
            </c:ext>
          </c:extLst>
        </c:ser>
        <c:ser>
          <c:idx val="4"/>
          <c:order val="9"/>
          <c:tx>
            <c:strRef>
              <c:f>'A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(2)'!$S$21:$S$460</c:f>
              <c:numCache>
                <c:formatCode>General</c:formatCode>
                <c:ptCount val="440"/>
                <c:pt idx="77">
                  <c:v>-1.4976675003708806E-2</c:v>
                </c:pt>
                <c:pt idx="78">
                  <c:v>-1.6523750004125759E-2</c:v>
                </c:pt>
                <c:pt idx="79">
                  <c:v>-1.4706200003274716E-2</c:v>
                </c:pt>
                <c:pt idx="80">
                  <c:v>-1.508865000505466E-2</c:v>
                </c:pt>
                <c:pt idx="81">
                  <c:v>-1.4535725007590372E-2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8ED-4D5B-B1FC-EF7EB368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6808"/>
        <c:axId val="1"/>
      </c:scatterChart>
      <c:valAx>
        <c:axId val="67669680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3605501147222"/>
              <c:y val="0.8322382235115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82175622542594E-2"/>
              <c:y val="0.36184279596629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6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977719528178242E-2"/>
          <c:y val="0.84539473684210531"/>
          <c:w val="0.88597640891218876"/>
          <c:h val="0.131578947368421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35107757543741"/>
          <c:y val="0.12626293763547988"/>
          <c:w val="0.81140466723299753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(2)'!$F$21:$F$460</c:f>
              <c:numCache>
                <c:formatCode>General</c:formatCode>
                <c:ptCount val="440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35593</c:v>
                </c:pt>
                <c:pt idx="171">
                  <c:v>36470</c:v>
                </c:pt>
                <c:pt idx="172">
                  <c:v>36470.5</c:v>
                </c:pt>
                <c:pt idx="173">
                  <c:v>36482</c:v>
                </c:pt>
                <c:pt idx="174">
                  <c:v>38703.5</c:v>
                </c:pt>
                <c:pt idx="175">
                  <c:v>38772</c:v>
                </c:pt>
                <c:pt idx="176">
                  <c:v>38775</c:v>
                </c:pt>
                <c:pt idx="177">
                  <c:v>38787.5</c:v>
                </c:pt>
                <c:pt idx="178">
                  <c:v>38800</c:v>
                </c:pt>
                <c:pt idx="179">
                  <c:v>38824.5</c:v>
                </c:pt>
                <c:pt idx="180">
                  <c:v>38825</c:v>
                </c:pt>
                <c:pt idx="181">
                  <c:v>38836.5</c:v>
                </c:pt>
                <c:pt idx="182">
                  <c:v>38837</c:v>
                </c:pt>
                <c:pt idx="183">
                  <c:v>38837.5</c:v>
                </c:pt>
                <c:pt idx="184">
                  <c:v>39091</c:v>
                </c:pt>
                <c:pt idx="185">
                  <c:v>39788</c:v>
                </c:pt>
                <c:pt idx="186">
                  <c:v>39885</c:v>
                </c:pt>
                <c:pt idx="187">
                  <c:v>40074</c:v>
                </c:pt>
                <c:pt idx="188">
                  <c:v>40080.5</c:v>
                </c:pt>
              </c:numCache>
            </c:numRef>
          </c:xVal>
          <c:yVal>
            <c:numRef>
              <c:f>'A (2)'!$T$21:$T$460</c:f>
              <c:numCache>
                <c:formatCode>General</c:formatCode>
                <c:ptCount val="440"/>
                <c:pt idx="0">
                  <c:v>-1.6109892032096271E-2</c:v>
                </c:pt>
                <c:pt idx="1">
                  <c:v>5.3825165067353242E-4</c:v>
                </c:pt>
                <c:pt idx="2">
                  <c:v>-1.0921978251402051E-2</c:v>
                </c:pt>
                <c:pt idx="3">
                  <c:v>-9.0340572276928835E-3</c:v>
                </c:pt>
                <c:pt idx="4">
                  <c:v>-1.0765453750755709E-2</c:v>
                </c:pt>
                <c:pt idx="5">
                  <c:v>-1.4216325894213976E-2</c:v>
                </c:pt>
                <c:pt idx="6">
                  <c:v>-1.5121600074422113E-2</c:v>
                </c:pt>
                <c:pt idx="7">
                  <c:v>-1.4521600075027473E-2</c:v>
                </c:pt>
                <c:pt idx="8">
                  <c:v>-1.1517982775406284E-2</c:v>
                </c:pt>
                <c:pt idx="9">
                  <c:v>-1.2798529107523916E-2</c:v>
                </c:pt>
                <c:pt idx="10">
                  <c:v>-4.9528117058695934E-3</c:v>
                </c:pt>
                <c:pt idx="11">
                  <c:v>-4.7138734773249161E-3</c:v>
                </c:pt>
                <c:pt idx="12">
                  <c:v>-4.2605307017208327E-3</c:v>
                </c:pt>
                <c:pt idx="13">
                  <c:v>-4.6303275974217961E-3</c:v>
                </c:pt>
                <c:pt idx="14">
                  <c:v>-4.6001829065436817E-3</c:v>
                </c:pt>
                <c:pt idx="15">
                  <c:v>-4.9613330423975838E-3</c:v>
                </c:pt>
                <c:pt idx="16">
                  <c:v>-4.9325199158566785E-3</c:v>
                </c:pt>
                <c:pt idx="17">
                  <c:v>-5.0080929401706276E-3</c:v>
                </c:pt>
                <c:pt idx="18">
                  <c:v>-5.0268845936062359E-3</c:v>
                </c:pt>
                <c:pt idx="19">
                  <c:v>-4.4692738100553381E-3</c:v>
                </c:pt>
                <c:pt idx="20">
                  <c:v>-5.1548720405123483E-3</c:v>
                </c:pt>
                <c:pt idx="21">
                  <c:v>-4.7024717829043036E-3</c:v>
                </c:pt>
                <c:pt idx="22">
                  <c:v>-4.988070459544254E-3</c:v>
                </c:pt>
                <c:pt idx="23">
                  <c:v>-4.9736695029921479E-3</c:v>
                </c:pt>
                <c:pt idx="24">
                  <c:v>-4.0376108415135503E-3</c:v>
                </c:pt>
                <c:pt idx="25">
                  <c:v>-3.8665807270875652E-3</c:v>
                </c:pt>
                <c:pt idx="26">
                  <c:v>-2.8578990338075025E-3</c:v>
                </c:pt>
                <c:pt idx="27">
                  <c:v>2.9791283230357346E-3</c:v>
                </c:pt>
                <c:pt idx="28">
                  <c:v>2.9501898660651837E-3</c:v>
                </c:pt>
                <c:pt idx="29">
                  <c:v>2.672402143117987E-3</c:v>
                </c:pt>
                <c:pt idx="30">
                  <c:v>2.6756755852257383E-3</c:v>
                </c:pt>
                <c:pt idx="31">
                  <c:v>2.7089486564323834E-3</c:v>
                </c:pt>
                <c:pt idx="32">
                  <c:v>7.8540450967873494E-3</c:v>
                </c:pt>
                <c:pt idx="33">
                  <c:v>7.75158570480073E-3</c:v>
                </c:pt>
                <c:pt idx="34">
                  <c:v>8.0006802718227757E-3</c:v>
                </c:pt>
                <c:pt idx="35">
                  <c:v>8.0351679375796486E-3</c:v>
                </c:pt>
                <c:pt idx="36">
                  <c:v>8.6719406409764242E-3</c:v>
                </c:pt>
                <c:pt idx="37">
                  <c:v>7.6239834645274694E-3</c:v>
                </c:pt>
                <c:pt idx="38">
                  <c:v>7.6362402250941853E-3</c:v>
                </c:pt>
                <c:pt idx="39">
                  <c:v>7.6484966118796766E-3</c:v>
                </c:pt>
                <c:pt idx="40">
                  <c:v>8.1761721750208197E-3</c:v>
                </c:pt>
                <c:pt idx="41">
                  <c:v>7.9017115284428091E-3</c:v>
                </c:pt>
                <c:pt idx="42">
                  <c:v>8.2164405421128947E-3</c:v>
                </c:pt>
                <c:pt idx="43">
                  <c:v>6.3763201489217443E-3</c:v>
                </c:pt>
                <c:pt idx="44">
                  <c:v>1.1815224977675936E-2</c:v>
                </c:pt>
                <c:pt idx="45">
                  <c:v>5.3594486966300342E-3</c:v>
                </c:pt>
                <c:pt idx="46">
                  <c:v>2.8712918036483889E-3</c:v>
                </c:pt>
                <c:pt idx="47">
                  <c:v>1.1170634053653612E-2</c:v>
                </c:pt>
                <c:pt idx="48">
                  <c:v>4.3176961302818645E-3</c:v>
                </c:pt>
                <c:pt idx="49">
                  <c:v>3.8868817515239022E-3</c:v>
                </c:pt>
                <c:pt idx="50">
                  <c:v>7.5586604332389413E-3</c:v>
                </c:pt>
                <c:pt idx="51">
                  <c:v>9.1516761020979907E-4</c:v>
                </c:pt>
                <c:pt idx="52">
                  <c:v>7.0609010516177202E-4</c:v>
                </c:pt>
                <c:pt idx="53">
                  <c:v>1.6060901042537325E-3</c:v>
                </c:pt>
                <c:pt idx="54">
                  <c:v>8.0457431312157789E-4</c:v>
                </c:pt>
                <c:pt idx="55">
                  <c:v>3.8686603326772997E-3</c:v>
                </c:pt>
                <c:pt idx="56">
                  <c:v>-3.4231112389402525E-3</c:v>
                </c:pt>
                <c:pt idx="57">
                  <c:v>-2.8123866705085966E-3</c:v>
                </c:pt>
                <c:pt idx="58">
                  <c:v>-4.0177049979673619E-3</c:v>
                </c:pt>
                <c:pt idx="59">
                  <c:v>-4.0069823601333321E-3</c:v>
                </c:pt>
                <c:pt idx="60">
                  <c:v>-3.0286502888804143E-3</c:v>
                </c:pt>
                <c:pt idx="61">
                  <c:v>-8.4080734289519211E-5</c:v>
                </c:pt>
                <c:pt idx="62">
                  <c:v>-9.0504832506563652E-3</c:v>
                </c:pt>
                <c:pt idx="63">
                  <c:v>-3.8926749532470772E-3</c:v>
                </c:pt>
                <c:pt idx="64">
                  <c:v>-4.4099038970146463E-3</c:v>
                </c:pt>
                <c:pt idx="65">
                  <c:v>-4.2099038947911137E-3</c:v>
                </c:pt>
                <c:pt idx="66">
                  <c:v>-3.809903897620006E-3</c:v>
                </c:pt>
                <c:pt idx="67">
                  <c:v>-3.7582837943818739E-3</c:v>
                </c:pt>
                <c:pt idx="68">
                  <c:v>-3.4582837946845538E-3</c:v>
                </c:pt>
                <c:pt idx="69">
                  <c:v>-3.4582837946845538E-3</c:v>
                </c:pt>
                <c:pt idx="70">
                  <c:v>-4.2479459695831633E-3</c:v>
                </c:pt>
                <c:pt idx="71">
                  <c:v>-3.9479459698858431E-3</c:v>
                </c:pt>
                <c:pt idx="72">
                  <c:v>-3.7479459749382681E-3</c:v>
                </c:pt>
                <c:pt idx="73">
                  <c:v>-3.2571270469881862E-3</c:v>
                </c:pt>
                <c:pt idx="74">
                  <c:v>-3.1571270422384411E-3</c:v>
                </c:pt>
                <c:pt idx="75">
                  <c:v>-3.1571270422384411E-3</c:v>
                </c:pt>
                <c:pt idx="76">
                  <c:v>-3.0275756104445467E-3</c:v>
                </c:pt>
                <c:pt idx="77">
                  <c:v>-2.511658147726268E-2</c:v>
                </c:pt>
                <c:pt idx="78">
                  <c:v>-2.5117906807110617E-2</c:v>
                </c:pt>
                <c:pt idx="79">
                  <c:v>-2.5125859004237274E-2</c:v>
                </c:pt>
                <c:pt idx="80">
                  <c:v>-2.5133811575145153E-2</c:v>
                </c:pt>
                <c:pt idx="81">
                  <c:v>-2.5135137039969644E-2</c:v>
                </c:pt>
                <c:pt idx="82">
                  <c:v>-4.7061577975566551E-3</c:v>
                </c:pt>
                <c:pt idx="83">
                  <c:v>-2.1546064750112004E-3</c:v>
                </c:pt>
                <c:pt idx="84">
                  <c:v>-4.3173779788230685E-3</c:v>
                </c:pt>
                <c:pt idx="85">
                  <c:v>-3.6251259887067899E-3</c:v>
                </c:pt>
                <c:pt idx="86">
                  <c:v>-5.4158275178129503E-3</c:v>
                </c:pt>
                <c:pt idx="87">
                  <c:v>-5.9330336416771531E-3</c:v>
                </c:pt>
                <c:pt idx="88">
                  <c:v>-1.7773858455069277E-3</c:v>
                </c:pt>
                <c:pt idx="89">
                  <c:v>-3.8183745051998674E-3</c:v>
                </c:pt>
                <c:pt idx="90">
                  <c:v>-3.6183745029763348E-3</c:v>
                </c:pt>
                <c:pt idx="91">
                  <c:v>-5.9776357273750441E-4</c:v>
                </c:pt>
                <c:pt idx="92">
                  <c:v>-5.3887209593399266E-3</c:v>
                </c:pt>
                <c:pt idx="93">
                  <c:v>-6.2781172581942921E-3</c:v>
                </c:pt>
                <c:pt idx="94">
                  <c:v>-7.5635188071125556E-3</c:v>
                </c:pt>
                <c:pt idx="95">
                  <c:v>-5.9635188038762096E-3</c:v>
                </c:pt>
                <c:pt idx="96">
                  <c:v>-4.2635188031660762E-3</c:v>
                </c:pt>
                <c:pt idx="97">
                  <c:v>-5.0475652608953231E-3</c:v>
                </c:pt>
                <c:pt idx="98">
                  <c:v>-4.3475652567509376E-3</c:v>
                </c:pt>
                <c:pt idx="99">
                  <c:v>-5.232780731148079E-3</c:v>
                </c:pt>
                <c:pt idx="100">
                  <c:v>-5.232780731148079E-3</c:v>
                </c:pt>
                <c:pt idx="101">
                  <c:v>-5.3347484424654673E-3</c:v>
                </c:pt>
                <c:pt idx="102">
                  <c:v>-5.3259983727386301E-3</c:v>
                </c:pt>
                <c:pt idx="103">
                  <c:v>-4.9657904284030607E-3</c:v>
                </c:pt>
                <c:pt idx="104">
                  <c:v>-5.3570411802585649E-3</c:v>
                </c:pt>
                <c:pt idx="105">
                  <c:v>-5.3482922941722605E-3</c:v>
                </c:pt>
                <c:pt idx="106">
                  <c:v>-5.2910018389194652E-3</c:v>
                </c:pt>
                <c:pt idx="107">
                  <c:v>-4.2947924679410943E-3</c:v>
                </c:pt>
                <c:pt idx="108">
                  <c:v>-4.1947924704673067E-3</c:v>
                </c:pt>
                <c:pt idx="109">
                  <c:v>-5.390955694948886E-3</c:v>
                </c:pt>
                <c:pt idx="110">
                  <c:v>-5.1909556927253533E-3</c:v>
                </c:pt>
                <c:pt idx="111">
                  <c:v>-5.1095000403374169E-3</c:v>
                </c:pt>
                <c:pt idx="112">
                  <c:v>-5.1095000403374169E-3</c:v>
                </c:pt>
                <c:pt idx="113">
                  <c:v>-5.0978530085399251E-3</c:v>
                </c:pt>
                <c:pt idx="114">
                  <c:v>-4.3978530043955397E-3</c:v>
                </c:pt>
                <c:pt idx="115">
                  <c:v>-3.197853005606259E-3</c:v>
                </c:pt>
                <c:pt idx="116">
                  <c:v>-6.7777741361501193E-3</c:v>
                </c:pt>
                <c:pt idx="117">
                  <c:v>-5.1777741329137733E-3</c:v>
                </c:pt>
                <c:pt idx="118">
                  <c:v>-4.3777741312956003E-3</c:v>
                </c:pt>
                <c:pt idx="119">
                  <c:v>-5.4913009962000645E-3</c:v>
                </c:pt>
                <c:pt idx="120">
                  <c:v>-4.7913009993316366E-3</c:v>
                </c:pt>
                <c:pt idx="121">
                  <c:v>-3.0913009986215031E-3</c:v>
                </c:pt>
                <c:pt idx="122">
                  <c:v>-4.8812155474759894E-3</c:v>
                </c:pt>
                <c:pt idx="123">
                  <c:v>-4.4931237641818583E-3</c:v>
                </c:pt>
                <c:pt idx="124">
                  <c:v>-5.5161409969103972E-3</c:v>
                </c:pt>
                <c:pt idx="125">
                  <c:v>-4.9161409975157569E-3</c:v>
                </c:pt>
                <c:pt idx="126">
                  <c:v>-4.6161409978184367E-3</c:v>
                </c:pt>
                <c:pt idx="127">
                  <c:v>-5.4478249455819916E-3</c:v>
                </c:pt>
                <c:pt idx="128">
                  <c:v>-5.1478249458846714E-3</c:v>
                </c:pt>
                <c:pt idx="129">
                  <c:v>-4.3478249442664985E-3</c:v>
                </c:pt>
                <c:pt idx="130">
                  <c:v>-4.9858451526826261E-3</c:v>
                </c:pt>
                <c:pt idx="131">
                  <c:v>-5.4837413369802981E-3</c:v>
                </c:pt>
                <c:pt idx="132">
                  <c:v>-3.5352810534477822E-3</c:v>
                </c:pt>
                <c:pt idx="133">
                  <c:v>-4.5598225148338473E-3</c:v>
                </c:pt>
                <c:pt idx="134">
                  <c:v>-4.3517837485507263E-3</c:v>
                </c:pt>
                <c:pt idx="135">
                  <c:v>-5.8777023702333703E-3</c:v>
                </c:pt>
                <c:pt idx="136">
                  <c:v>-3.5503222504268614E-3</c:v>
                </c:pt>
                <c:pt idx="137">
                  <c:v>-5.0760589272159651E-3</c:v>
                </c:pt>
                <c:pt idx="138">
                  <c:v>-2.5005272440526416E-3</c:v>
                </c:pt>
                <c:pt idx="139">
                  <c:v>-2.0958833697268531E-3</c:v>
                </c:pt>
                <c:pt idx="140">
                  <c:v>-2.0958833697268531E-3</c:v>
                </c:pt>
                <c:pt idx="141">
                  <c:v>-2.0958833697268531E-3</c:v>
                </c:pt>
                <c:pt idx="142">
                  <c:v>-5.495704565616627E-4</c:v>
                </c:pt>
                <c:pt idx="143">
                  <c:v>-5.1957045368154764E-4</c:v>
                </c:pt>
                <c:pt idx="144">
                  <c:v>-1.905126027937909E-4</c:v>
                </c:pt>
                <c:pt idx="145">
                  <c:v>-1.905126027937909E-4</c:v>
                </c:pt>
                <c:pt idx="146">
                  <c:v>9.5276055696841278E-5</c:v>
                </c:pt>
                <c:pt idx="147">
                  <c:v>-1.1276354110565656E-3</c:v>
                </c:pt>
                <c:pt idx="148">
                  <c:v>-1.1276354110565656E-3</c:v>
                </c:pt>
                <c:pt idx="149">
                  <c:v>-1.1276354110565656E-3</c:v>
                </c:pt>
                <c:pt idx="150">
                  <c:v>-1.0247614742464051E-3</c:v>
                </c:pt>
                <c:pt idx="151">
                  <c:v>1.6520478976787822E-4</c:v>
                </c:pt>
                <c:pt idx="152">
                  <c:v>3.7376635317873386E-5</c:v>
                </c:pt>
                <c:pt idx="153">
                  <c:v>-1.1673094115786375E-3</c:v>
                </c:pt>
                <c:pt idx="154">
                  <c:v>1.8068238522689906E-3</c:v>
                </c:pt>
                <c:pt idx="155">
                  <c:v>1.4235091875162698E-3</c:v>
                </c:pt>
                <c:pt idx="156">
                  <c:v>7.9318351297056333E-3</c:v>
                </c:pt>
                <c:pt idx="157">
                  <c:v>5.4030215526574971E-3</c:v>
                </c:pt>
                <c:pt idx="158">
                  <c:v>6.6157326591196053E-3</c:v>
                </c:pt>
                <c:pt idx="159">
                  <c:v>6.823196362991224E-3</c:v>
                </c:pt>
                <c:pt idx="160">
                  <c:v>3.9381226381683676E-3</c:v>
                </c:pt>
                <c:pt idx="161">
                  <c:v>5.5968289438522861E-3</c:v>
                </c:pt>
                <c:pt idx="162">
                  <c:v>6.4042910824208266E-3</c:v>
                </c:pt>
                <c:pt idx="163">
                  <c:v>5.1304650829540055E-3</c:v>
                </c:pt>
                <c:pt idx="164">
                  <c:v>7.4248921850686711E-3</c:v>
                </c:pt>
                <c:pt idx="165">
                  <c:v>6.5323303459079024E-3</c:v>
                </c:pt>
                <c:pt idx="166">
                  <c:v>7.5811237008906185E-3</c:v>
                </c:pt>
                <c:pt idx="167">
                  <c:v>1.2084474829154826E-2</c:v>
                </c:pt>
                <c:pt idx="168">
                  <c:v>1.3087809291913499E-2</c:v>
                </c:pt>
                <c:pt idx="169">
                  <c:v>1.3258713136317074E-2</c:v>
                </c:pt>
                <c:pt idx="170">
                  <c:v>1.2961652938368151E-2</c:v>
                </c:pt>
                <c:pt idx="171">
                  <c:v>1.3858640070125813E-2</c:v>
                </c:pt>
                <c:pt idx="172">
                  <c:v>1.4609769499314765E-2</c:v>
                </c:pt>
                <c:pt idx="173">
                  <c:v>1.3285743341871797E-2</c:v>
                </c:pt>
                <c:pt idx="174">
                  <c:v>1.6450202569263384E-2</c:v>
                </c:pt>
                <c:pt idx="175">
                  <c:v>1.6148482620956459E-2</c:v>
                </c:pt>
                <c:pt idx="176">
                  <c:v>1.6354972188664246E-2</c:v>
                </c:pt>
                <c:pt idx="177">
                  <c:v>1.6432008009331978E-2</c:v>
                </c:pt>
                <c:pt idx="178">
                  <c:v>1.6709037342965916E-2</c:v>
                </c:pt>
                <c:pt idx="179">
                  <c:v>1.6011996004012485E-2</c:v>
                </c:pt>
                <c:pt idx="180">
                  <c:v>1.6063076543672491E-2</c:v>
                </c:pt>
                <c:pt idx="181">
                  <c:v>1.6837925852918739E-2</c:v>
                </c:pt>
                <c:pt idx="182">
                  <c:v>1.6689006133891765E-2</c:v>
                </c:pt>
                <c:pt idx="183">
                  <c:v>1.6340086409534396E-2</c:v>
                </c:pt>
                <c:pt idx="184">
                  <c:v>1.5886446214916722E-2</c:v>
                </c:pt>
                <c:pt idx="186">
                  <c:v>1.7930455952449076E-2</c:v>
                </c:pt>
                <c:pt idx="187">
                  <c:v>1.7329832030791414E-2</c:v>
                </c:pt>
                <c:pt idx="188">
                  <c:v>1.5793540796508604E-2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1F-46F9-96D7-C550A7AF13CF}"/>
            </c:ext>
          </c:extLst>
        </c:ser>
        <c:ser>
          <c:idx val="1"/>
          <c:order val="1"/>
          <c:tx>
            <c:strRef>
              <c:f>'A (2)'!$Y$1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(2)'!$X$2:$X$36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(2)'!$Y$2:$Y$36</c:f>
              <c:numCache>
                <c:formatCode>General</c:formatCode>
                <c:ptCount val="35"/>
                <c:pt idx="0">
                  <c:v>-1.3872690355545315E-4</c:v>
                </c:pt>
                <c:pt idx="1">
                  <c:v>-1.3183600700962693E-3</c:v>
                </c:pt>
                <c:pt idx="2">
                  <c:v>-3.3613218348550085E-3</c:v>
                </c:pt>
                <c:pt idx="3">
                  <c:v>-5.9643109972806439E-3</c:v>
                </c:pt>
                <c:pt idx="4">
                  <c:v>-8.7565177269496083E-3</c:v>
                </c:pt>
                <c:pt idx="5">
                  <c:v>-1.1344322918810655E-2</c:v>
                </c:pt>
                <c:pt idx="6">
                  <c:v>-1.3358747097621259E-2</c:v>
                </c:pt>
                <c:pt idx="7">
                  <c:v>-1.4499929132611351E-2</c:v>
                </c:pt>
                <c:pt idx="8">
                  <c:v>-1.4573273065611113E-2</c:v>
                </c:pt>
                <c:pt idx="9">
                  <c:v>-1.3512905725034687E-2</c:v>
                </c:pt>
                <c:pt idx="10">
                  <c:v>-1.1389617422313333E-2</c:v>
                </c:pt>
                <c:pt idx="11">
                  <c:v>-8.4023285177225841E-3</c:v>
                </c:pt>
                <c:pt idx="12">
                  <c:v>-4.8541105203643341E-3</c:v>
                </c:pt>
                <c:pt idx="13">
                  <c:v>-1.1156522642537458E-3</c:v>
                </c:pt>
                <c:pt idx="14">
                  <c:v>2.41942486138606E-3</c:v>
                </c:pt>
                <c:pt idx="15">
                  <c:v>5.382016091906419E-3</c:v>
                </c:pt>
                <c:pt idx="16">
                  <c:v>7.4720271049367928E-3</c:v>
                </c:pt>
                <c:pt idx="17">
                  <c:v>8.4945489586470083E-3</c:v>
                </c:pt>
                <c:pt idx="18">
                  <c:v>8.3833534344174114E-3</c:v>
                </c:pt>
                <c:pt idx="19">
                  <c:v>7.2088765324973651E-3</c:v>
                </c:pt>
                <c:pt idx="20">
                  <c:v>5.1697277483543089E-3</c:v>
                </c:pt>
                <c:pt idx="21">
                  <c:v>2.5687486459247729E-3</c:v>
                </c:pt>
                <c:pt idx="22">
                  <c:v>-2.2349324750652912E-4</c:v>
                </c:pt>
                <c:pt idx="23">
                  <c:v>-2.8133745880646408E-3</c:v>
                </c:pt>
                <c:pt idx="24">
                  <c:v>-4.8316656306907034E-3</c:v>
                </c:pt>
                <c:pt idx="25">
                  <c:v>-5.9780391126375921E-3</c:v>
                </c:pt>
                <c:pt idx="26">
                  <c:v>-6.0572732715827356E-3</c:v>
                </c:pt>
                <c:pt idx="27">
                  <c:v>-5.0027848973156243E-3</c:v>
                </c:pt>
                <c:pt idx="28">
                  <c:v>-2.8846556199382326E-3</c:v>
                </c:pt>
                <c:pt idx="29">
                  <c:v>9.8816096155951091E-5</c:v>
                </c:pt>
                <c:pt idx="30">
                  <c:v>3.6450188857195037E-3</c:v>
                </c:pt>
                <c:pt idx="31">
                  <c:v>7.3835068384186745E-3</c:v>
                </c:pt>
                <c:pt idx="32">
                  <c:v>1.0920654985248312E-2</c:v>
                </c:pt>
                <c:pt idx="33">
                  <c:v>1.3887108909839956E-2</c:v>
                </c:pt>
                <c:pt idx="34">
                  <c:v>1.5982308660488768E-2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1F-46F9-96D7-C550A7AF1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703368"/>
        <c:axId val="1"/>
      </c:scatterChart>
      <c:valAx>
        <c:axId val="67670336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77854522570644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7033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21052631578949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906983255000101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8314526275628"/>
          <c:y val="0.13953488372093023"/>
          <c:w val="0.82015628051762435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(3)'!$H$21:$H$458</c:f>
              <c:numCache>
                <c:formatCode>General</c:formatCode>
                <c:ptCount val="438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E1-46A2-AF27-91B7C205C21F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(3)'!$I$21:$I$458</c:f>
              <c:numCache>
                <c:formatCode>General</c:formatCode>
                <c:ptCount val="438"/>
                <c:pt idx="42">
                  <c:v>6.7999993916600943E-5</c:v>
                </c:pt>
                <c:pt idx="43">
                  <c:v>-1.772000003256835E-3</c:v>
                </c:pt>
                <c:pt idx="44">
                  <c:v>3.6679999902844429E-3</c:v>
                </c:pt>
                <c:pt idx="45">
                  <c:v>-2.7839999966090545E-3</c:v>
                </c:pt>
                <c:pt idx="46">
                  <c:v>-5.2720000021508895E-3</c:v>
                </c:pt>
                <c:pt idx="47">
                  <c:v>3.0279999919002876E-3</c:v>
                </c:pt>
                <c:pt idx="48">
                  <c:v>-3.7520000041695312E-3</c:v>
                </c:pt>
                <c:pt idx="49">
                  <c:v>-4.0720000033616088E-3</c:v>
                </c:pt>
                <c:pt idx="51">
                  <c:v>-6.5719999984139577E-3</c:v>
                </c:pt>
                <c:pt idx="52">
                  <c:v>-6.5840000024763867E-3</c:v>
                </c:pt>
                <c:pt idx="53">
                  <c:v>-5.6840000033844262E-3</c:v>
                </c:pt>
                <c:pt idx="55">
                  <c:v>-2.5800000075832941E-3</c:v>
                </c:pt>
                <c:pt idx="60">
                  <c:v>-8.6440000013681129E-3</c:v>
                </c:pt>
                <c:pt idx="61">
                  <c:v>-5.6080000067595392E-3</c:v>
                </c:pt>
                <c:pt idx="63">
                  <c:v>-5.9280000059516169E-3</c:v>
                </c:pt>
                <c:pt idx="76">
                  <c:v>-4.1400000045541674E-3</c:v>
                </c:pt>
                <c:pt idx="82">
                  <c:v>-3.1880000024102628E-3</c:v>
                </c:pt>
                <c:pt idx="83">
                  <c:v>-6.3600000430596992E-4</c:v>
                </c:pt>
                <c:pt idx="84">
                  <c:v>-2.7880000052391551E-3</c:v>
                </c:pt>
                <c:pt idx="85">
                  <c:v>-2.0400000066729262E-3</c:v>
                </c:pt>
                <c:pt idx="86">
                  <c:v>-3.8280000007944182E-3</c:v>
                </c:pt>
                <c:pt idx="87">
                  <c:v>-4.292000005079899E-3</c:v>
                </c:pt>
                <c:pt idx="91">
                  <c:v>2.923999993072357E-3</c:v>
                </c:pt>
                <c:pt idx="92">
                  <c:v>-1.8639999980223365E-3</c:v>
                </c:pt>
                <c:pt idx="122">
                  <c:v>3.6519999921438284E-3</c:v>
                </c:pt>
                <c:pt idx="132">
                  <c:v>9.2640000002575107E-3</c:v>
                </c:pt>
                <c:pt idx="133">
                  <c:v>8.251999992353376E-3</c:v>
                </c:pt>
                <c:pt idx="134">
                  <c:v>8.4639999986393377E-3</c:v>
                </c:pt>
                <c:pt idx="135">
                  <c:v>7.0239999986370094E-3</c:v>
                </c:pt>
                <c:pt idx="136">
                  <c:v>9.4639999952050857E-3</c:v>
                </c:pt>
                <c:pt idx="137">
                  <c:v>7.9999999943538569E-3</c:v>
                </c:pt>
                <c:pt idx="138">
                  <c:v>1.1963999997533392E-2</c:v>
                </c:pt>
                <c:pt idx="139">
                  <c:v>1.2527999999292661E-2</c:v>
                </c:pt>
                <c:pt idx="140">
                  <c:v>1.2527999999292661E-2</c:v>
                </c:pt>
                <c:pt idx="141">
                  <c:v>1.2527999999292661E-2</c:v>
                </c:pt>
                <c:pt idx="142">
                  <c:v>1.5275999998266343E-2</c:v>
                </c:pt>
                <c:pt idx="143">
                  <c:v>1.5306000001146458E-2</c:v>
                </c:pt>
                <c:pt idx="144">
                  <c:v>1.5639999997802079E-2</c:v>
                </c:pt>
                <c:pt idx="145">
                  <c:v>1.5690000000176951E-2</c:v>
                </c:pt>
                <c:pt idx="146">
                  <c:v>1.6191999995498918E-2</c:v>
                </c:pt>
                <c:pt idx="147">
                  <c:v>1.4983999994001351E-2</c:v>
                </c:pt>
                <c:pt idx="148">
                  <c:v>1.4983999994001351E-2</c:v>
                </c:pt>
                <c:pt idx="149">
                  <c:v>1.4983999994001351E-2</c:v>
                </c:pt>
                <c:pt idx="150">
                  <c:v>1.5115999995032325E-2</c:v>
                </c:pt>
                <c:pt idx="151">
                  <c:v>1.6327999990608077E-2</c:v>
                </c:pt>
                <c:pt idx="152">
                  <c:v>1.6239999997196719E-2</c:v>
                </c:pt>
                <c:pt idx="153">
                  <c:v>1.6299999995680992E-2</c:v>
                </c:pt>
                <c:pt idx="154">
                  <c:v>1.9287999995867722E-2</c:v>
                </c:pt>
                <c:pt idx="155">
                  <c:v>1.9231999998737592E-2</c:v>
                </c:pt>
                <c:pt idx="156">
                  <c:v>2.7108000002044719E-2</c:v>
                </c:pt>
                <c:pt idx="157">
                  <c:v>2.4592000001575798E-2</c:v>
                </c:pt>
                <c:pt idx="158">
                  <c:v>2.596399999310961E-2</c:v>
                </c:pt>
                <c:pt idx="159">
                  <c:v>2.6175999999395572E-2</c:v>
                </c:pt>
                <c:pt idx="160">
                  <c:v>2.32999999934691E-2</c:v>
                </c:pt>
                <c:pt idx="161">
                  <c:v>2.4963999996543862E-2</c:v>
                </c:pt>
                <c:pt idx="162">
                  <c:v>2.5775999994948506E-2</c:v>
                </c:pt>
                <c:pt idx="163">
                  <c:v>2.4640000003273599E-2</c:v>
                </c:pt>
                <c:pt idx="164">
                  <c:v>2.7083999993919861E-2</c:v>
                </c:pt>
                <c:pt idx="165">
                  <c:v>2.6195999998890329E-2</c:v>
                </c:pt>
                <c:pt idx="166">
                  <c:v>2.8683999997156207E-2</c:v>
                </c:pt>
                <c:pt idx="169">
                  <c:v>3.940399999555666E-2</c:v>
                </c:pt>
                <c:pt idx="170">
                  <c:v>4.0767999991658144E-2</c:v>
                </c:pt>
                <c:pt idx="171">
                  <c:v>3.6447999998927116E-2</c:v>
                </c:pt>
                <c:pt idx="173">
                  <c:v>4.1671999992104247E-2</c:v>
                </c:pt>
                <c:pt idx="174">
                  <c:v>4.2423999992024619E-2</c:v>
                </c:pt>
                <c:pt idx="175">
                  <c:v>4.1683999996166676E-2</c:v>
                </c:pt>
                <c:pt idx="176">
                  <c:v>4.1971999999077525E-2</c:v>
                </c:pt>
                <c:pt idx="177">
                  <c:v>4.2179999996733386E-2</c:v>
                </c:pt>
                <c:pt idx="178">
                  <c:v>4.2931999996653758E-2</c:v>
                </c:pt>
                <c:pt idx="179">
                  <c:v>4.1627999999036547E-2</c:v>
                </c:pt>
                <c:pt idx="180">
                  <c:v>4.8763999999209773E-2</c:v>
                </c:pt>
                <c:pt idx="181">
                  <c:v>4.8587999997835141E-2</c:v>
                </c:pt>
                <c:pt idx="182">
                  <c:v>4.8799999996845145E-2</c:v>
                </c:pt>
                <c:pt idx="183">
                  <c:v>4.8899999994318932E-2</c:v>
                </c:pt>
                <c:pt idx="184">
                  <c:v>4.920000000129221E-2</c:v>
                </c:pt>
                <c:pt idx="185">
                  <c:v>4.8547999991569668E-2</c:v>
                </c:pt>
                <c:pt idx="186">
                  <c:v>4.860000000189757E-2</c:v>
                </c:pt>
                <c:pt idx="187">
                  <c:v>4.9395999994885642E-2</c:v>
                </c:pt>
                <c:pt idx="188">
                  <c:v>4.9247999995714054E-2</c:v>
                </c:pt>
                <c:pt idx="189">
                  <c:v>4.890000000159489E-2</c:v>
                </c:pt>
                <c:pt idx="192">
                  <c:v>5.2439999999478459E-2</c:v>
                </c:pt>
                <c:pt idx="193">
                  <c:v>5.2195999996911269E-2</c:v>
                </c:pt>
                <c:pt idx="194">
                  <c:v>5.0671999997575767E-2</c:v>
                </c:pt>
                <c:pt idx="195">
                  <c:v>5.8431999997992534E-2</c:v>
                </c:pt>
                <c:pt idx="196">
                  <c:v>6.1783999990439042E-2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E1-46A2-AF27-91B7C205C21F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(3)'!$J$21:$J$458</c:f>
              <c:numCache>
                <c:formatCode>General</c:formatCode>
                <c:ptCount val="438"/>
                <c:pt idx="167">
                  <c:v>3.6427999999432359E-2</c:v>
                </c:pt>
                <c:pt idx="168">
                  <c:v>3.7784000000101514E-2</c:v>
                </c:pt>
                <c:pt idx="172">
                  <c:v>3.9771999996446539E-2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E1-46A2-AF27-91B7C205C21F}"/>
            </c:ext>
          </c:extLst>
        </c:ser>
        <c:ser>
          <c:idx val="5"/>
          <c:order val="3"/>
          <c:tx>
            <c:strRef>
              <c:f>'A (3)'!$K$20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(3)'!$K$21:$K$458</c:f>
              <c:numCache>
                <c:formatCode>General</c:formatCode>
                <c:ptCount val="4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E1-46A2-AF27-91B7C205C21F}"/>
            </c:ext>
          </c:extLst>
        </c:ser>
        <c:ser>
          <c:idx val="6"/>
          <c:order val="4"/>
          <c:tx>
            <c:strRef>
              <c:f>'A (3)'!$L$20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(3)'!$L$21:$L$458</c:f>
              <c:numCache>
                <c:formatCode>General</c:formatCode>
                <c:ptCount val="438"/>
                <c:pt idx="62">
                  <c:v>-1.1860000005981419E-2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E1-46A2-AF27-91B7C205C21F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(3)'!$M$21:$M$458</c:f>
              <c:numCache>
                <c:formatCode>General</c:formatCode>
                <c:ptCount val="438"/>
                <c:pt idx="190">
                  <c:v>4.8913999999058433E-2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E1-46A2-AF27-91B7C205C21F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(3)'!$N$21:$N$458</c:f>
              <c:numCache>
                <c:formatCode>General</c:formatCode>
                <c:ptCount val="438"/>
                <c:pt idx="0">
                  <c:v>1.2295999993511941E-2</c:v>
                </c:pt>
                <c:pt idx="1">
                  <c:v>2.4811999999656109E-2</c:v>
                </c:pt>
                <c:pt idx="2">
                  <c:v>1.2111999993067002E-2</c:v>
                </c:pt>
                <c:pt idx="3">
                  <c:v>1.3859999995474936E-2</c:v>
                </c:pt>
                <c:pt idx="4">
                  <c:v>6.6799999949580524E-3</c:v>
                </c:pt>
                <c:pt idx="5">
                  <c:v>3.2159999973373488E-3</c:v>
                </c:pt>
                <c:pt idx="6">
                  <c:v>2.1519999972952064E-3</c:v>
                </c:pt>
                <c:pt idx="7">
                  <c:v>2.7519999966898467E-3</c:v>
                </c:pt>
                <c:pt idx="8">
                  <c:v>5.7279999964521267E-3</c:v>
                </c:pt>
                <c:pt idx="9">
                  <c:v>4.2559999965305906E-3</c:v>
                </c:pt>
                <c:pt idx="10">
                  <c:v>-5.2720000021508895E-3</c:v>
                </c:pt>
                <c:pt idx="11">
                  <c:v>-5.0479999990784563E-3</c:v>
                </c:pt>
                <c:pt idx="12">
                  <c:v>-4.6120000042719766E-3</c:v>
                </c:pt>
                <c:pt idx="13">
                  <c:v>-5.0120000014430843E-3</c:v>
                </c:pt>
                <c:pt idx="14">
                  <c:v>-5.0120000087190419E-3</c:v>
                </c:pt>
                <c:pt idx="15">
                  <c:v>-5.3880000050412491E-3</c:v>
                </c:pt>
                <c:pt idx="16">
                  <c:v>-5.3640000041923486E-3</c:v>
                </c:pt>
                <c:pt idx="17">
                  <c:v>-5.4520000048796646E-3</c:v>
                </c:pt>
                <c:pt idx="18">
                  <c:v>-5.4759999984526075E-3</c:v>
                </c:pt>
                <c:pt idx="19">
                  <c:v>-4.9280000021099113E-3</c:v>
                </c:pt>
                <c:pt idx="20">
                  <c:v>-5.6160000021918677E-3</c:v>
                </c:pt>
                <c:pt idx="21">
                  <c:v>-5.1640000092447735E-3</c:v>
                </c:pt>
                <c:pt idx="22">
                  <c:v>-5.4520000048796646E-3</c:v>
                </c:pt>
                <c:pt idx="23">
                  <c:v>-5.4400000008172356E-3</c:v>
                </c:pt>
                <c:pt idx="24">
                  <c:v>-5.3640000041923486E-3</c:v>
                </c:pt>
                <c:pt idx="25">
                  <c:v>-5.2280000090831891E-3</c:v>
                </c:pt>
                <c:pt idx="26">
                  <c:v>-5.6420000037178397E-3</c:v>
                </c:pt>
                <c:pt idx="27">
                  <c:v>-3.0260000057751313E-3</c:v>
                </c:pt>
                <c:pt idx="28">
                  <c:v>-3.0560000013792887E-3</c:v>
                </c:pt>
                <c:pt idx="29">
                  <c:v>-3.3340000009047799E-3</c:v>
                </c:pt>
                <c:pt idx="30">
                  <c:v>-3.3320000002277084E-3</c:v>
                </c:pt>
                <c:pt idx="31">
                  <c:v>-3.2999999966705218E-3</c:v>
                </c:pt>
                <c:pt idx="32">
                  <c:v>7.9999997979030013E-5</c:v>
                </c:pt>
                <c:pt idx="33">
                  <c:v>-3.2400000054622069E-4</c:v>
                </c:pt>
                <c:pt idx="34">
                  <c:v>-7.6000003900844604E-5</c:v>
                </c:pt>
                <c:pt idx="35">
                  <c:v>-5.2000003051944077E-5</c:v>
                </c:pt>
                <c:pt idx="36">
                  <c:v>5.8399999397806823E-4</c:v>
                </c:pt>
                <c:pt idx="37">
                  <c:v>-4.6400000428548083E-4</c:v>
                </c:pt>
                <c:pt idx="38">
                  <c:v>-4.5200000022305176E-4</c:v>
                </c:pt>
                <c:pt idx="39">
                  <c:v>-4.400000034365803E-4</c:v>
                </c:pt>
                <c:pt idx="40">
                  <c:v>8.3999999333173037E-5</c:v>
                </c:pt>
                <c:pt idx="41">
                  <c:v>-1.9200000679120421E-4</c:v>
                </c:pt>
                <c:pt idx="54">
                  <c:v>-6.3960000043152831E-3</c:v>
                </c:pt>
                <c:pt idx="56">
                  <c:v>-9.4240000034915283E-3</c:v>
                </c:pt>
                <c:pt idx="57">
                  <c:v>-8.8120000000344589E-3</c:v>
                </c:pt>
                <c:pt idx="58">
                  <c:v>-1.001199999882374E-2</c:v>
                </c:pt>
                <c:pt idx="59">
                  <c:v>-1.0000000002037268E-2</c:v>
                </c:pt>
                <c:pt idx="64">
                  <c:v>-5.6360000016866252E-3</c:v>
                </c:pt>
                <c:pt idx="65">
                  <c:v>-5.4359999994630925E-3</c:v>
                </c:pt>
                <c:pt idx="66">
                  <c:v>-5.0360000022919849E-3</c:v>
                </c:pt>
                <c:pt idx="67">
                  <c:v>-4.9839999992400408E-3</c:v>
                </c:pt>
                <c:pt idx="68">
                  <c:v>-4.6839999995427206E-3</c:v>
                </c:pt>
                <c:pt idx="69">
                  <c:v>-4.6839999995427206E-3</c:v>
                </c:pt>
                <c:pt idx="70">
                  <c:v>-5.4359999994630925E-3</c:v>
                </c:pt>
                <c:pt idx="71">
                  <c:v>-5.1359999997657724E-3</c:v>
                </c:pt>
                <c:pt idx="72">
                  <c:v>-4.9360000048181973E-3</c:v>
                </c:pt>
                <c:pt idx="73">
                  <c:v>-4.412000002048444E-3</c:v>
                </c:pt>
                <c:pt idx="74">
                  <c:v>-4.3119999972986989E-3</c:v>
                </c:pt>
                <c:pt idx="75">
                  <c:v>-4.3119999972986989E-3</c:v>
                </c:pt>
                <c:pt idx="88">
                  <c:v>6.1199999618111178E-4</c:v>
                </c:pt>
                <c:pt idx="89">
                  <c:v>-1.2880000067525543E-3</c:v>
                </c:pt>
                <c:pt idx="90">
                  <c:v>-1.0880000045290217E-3</c:v>
                </c:pt>
                <c:pt idx="93">
                  <c:v>-2.5359999999636784E-3</c:v>
                </c:pt>
                <c:pt idx="94">
                  <c:v>-3.8000000058673322E-3</c:v>
                </c:pt>
                <c:pt idx="95">
                  <c:v>-2.2000000026309863E-3</c:v>
                </c:pt>
                <c:pt idx="96">
                  <c:v>-5.0000000192085281E-4</c:v>
                </c:pt>
                <c:pt idx="97">
                  <c:v>-2.5600000662961975E-4</c:v>
                </c:pt>
                <c:pt idx="98">
                  <c:v>4.4399999751476571E-4</c:v>
                </c:pt>
                <c:pt idx="99">
                  <c:v>-2.6000000070780516E-4</c:v>
                </c:pt>
                <c:pt idx="100">
                  <c:v>-2.6000000070780516E-4</c:v>
                </c:pt>
                <c:pt idx="101">
                  <c:v>6.1599999753525481E-4</c:v>
                </c:pt>
                <c:pt idx="102">
                  <c:v>6.2799999432172626E-4</c:v>
                </c:pt>
                <c:pt idx="103">
                  <c:v>9.9199999385746196E-4</c:v>
                </c:pt>
                <c:pt idx="104">
                  <c:v>6.0399999347282574E-4</c:v>
                </c:pt>
                <c:pt idx="105">
                  <c:v>6.1599999753525481E-4</c:v>
                </c:pt>
                <c:pt idx="106">
                  <c:v>6.7599999601952732E-4</c:v>
                </c:pt>
                <c:pt idx="107">
                  <c:v>1.8199999976786785E-3</c:v>
                </c:pt>
                <c:pt idx="108">
                  <c:v>1.919999995152466E-3</c:v>
                </c:pt>
                <c:pt idx="109">
                  <c:v>7.4399999721208587E-4</c:v>
                </c:pt>
                <c:pt idx="110">
                  <c:v>9.4399999943561852E-4</c:v>
                </c:pt>
                <c:pt idx="111">
                  <c:v>1.0560000009718351E-3</c:v>
                </c:pt>
                <c:pt idx="112">
                  <c:v>1.0560000009718351E-3</c:v>
                </c:pt>
                <c:pt idx="113">
                  <c:v>2.3479999945266172E-3</c:v>
                </c:pt>
                <c:pt idx="114">
                  <c:v>3.0479999986710027E-3</c:v>
                </c:pt>
                <c:pt idx="115">
                  <c:v>4.2479999974602833E-3</c:v>
                </c:pt>
                <c:pt idx="116">
                  <c:v>6.9599999551428482E-4</c:v>
                </c:pt>
                <c:pt idx="117">
                  <c:v>2.2959999987506308E-3</c:v>
                </c:pt>
                <c:pt idx="118">
                  <c:v>3.0960000003688037E-3</c:v>
                </c:pt>
                <c:pt idx="119">
                  <c:v>2.9959999956190586E-3</c:v>
                </c:pt>
                <c:pt idx="120">
                  <c:v>3.6959999924874865E-3</c:v>
                </c:pt>
                <c:pt idx="121">
                  <c:v>5.3959999931976199E-3</c:v>
                </c:pt>
                <c:pt idx="123">
                  <c:v>4.0559999979450367E-3</c:v>
                </c:pt>
                <c:pt idx="124">
                  <c:v>3.1279999966500327E-3</c:v>
                </c:pt>
                <c:pt idx="125">
                  <c:v>3.727999996044673E-3</c:v>
                </c:pt>
                <c:pt idx="126">
                  <c:v>4.0279999957419932E-3</c:v>
                </c:pt>
                <c:pt idx="127">
                  <c:v>3.2039999932749197E-3</c:v>
                </c:pt>
                <c:pt idx="128">
                  <c:v>3.5039999929722399E-3</c:v>
                </c:pt>
                <c:pt idx="129">
                  <c:v>4.3039999945904128E-3</c:v>
                </c:pt>
                <c:pt idx="130">
                  <c:v>3.691999998409301E-3</c:v>
                </c:pt>
                <c:pt idx="131">
                  <c:v>3.2159999973373488E-3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E1-46A2-AF27-91B7C205C21F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(3)'!$O$21:$O$458</c:f>
              <c:numCache>
                <c:formatCode>General</c:formatCode>
                <c:ptCount val="438"/>
                <c:pt idx="132">
                  <c:v>8.9924696260264697E-3</c:v>
                </c:pt>
                <c:pt idx="133">
                  <c:v>9.0227472458795088E-3</c:v>
                </c:pt>
                <c:pt idx="134">
                  <c:v>9.0323085995173136E-3</c:v>
                </c:pt>
                <c:pt idx="135">
                  <c:v>9.2394712616696989E-3</c:v>
                </c:pt>
                <c:pt idx="136">
                  <c:v>9.5103762814074261E-3</c:v>
                </c:pt>
                <c:pt idx="137">
                  <c:v>9.6585772627933719E-3</c:v>
                </c:pt>
                <c:pt idx="138">
                  <c:v>1.2936528001619915E-2</c:v>
                </c:pt>
                <c:pt idx="139">
                  <c:v>1.330623367561494E-2</c:v>
                </c:pt>
                <c:pt idx="140">
                  <c:v>1.330623367561494E-2</c:v>
                </c:pt>
                <c:pt idx="141">
                  <c:v>1.330623367561494E-2</c:v>
                </c:pt>
                <c:pt idx="142">
                  <c:v>1.6053529287543472E-2</c:v>
                </c:pt>
                <c:pt idx="143">
                  <c:v>1.6053529287543472E-2</c:v>
                </c:pt>
                <c:pt idx="144">
                  <c:v>1.6064684200120902E-2</c:v>
                </c:pt>
                <c:pt idx="145">
                  <c:v>1.6064684200120902E-2</c:v>
                </c:pt>
                <c:pt idx="146">
                  <c:v>1.6663862361423185E-2</c:v>
                </c:pt>
                <c:pt idx="147">
                  <c:v>1.6697327099155487E-2</c:v>
                </c:pt>
                <c:pt idx="148">
                  <c:v>1.6697327099155487E-2</c:v>
                </c:pt>
                <c:pt idx="149">
                  <c:v>1.6697327099155487E-2</c:v>
                </c:pt>
                <c:pt idx="150">
                  <c:v>1.6762663015680468E-2</c:v>
                </c:pt>
                <c:pt idx="151">
                  <c:v>1.6812063342809117E-2</c:v>
                </c:pt>
                <c:pt idx="152">
                  <c:v>1.6901302643428595E-2</c:v>
                </c:pt>
                <c:pt idx="153">
                  <c:v>1.9697998582485776E-2</c:v>
                </c:pt>
                <c:pt idx="154">
                  <c:v>1.9728276202338815E-2</c:v>
                </c:pt>
                <c:pt idx="155">
                  <c:v>2.0440597048355089E-2</c:v>
                </c:pt>
                <c:pt idx="156">
                  <c:v>2.3369558379401856E-2</c:v>
                </c:pt>
                <c:pt idx="157">
                  <c:v>2.3396648881375617E-2</c:v>
                </c:pt>
                <c:pt idx="158">
                  <c:v>2.3732889817638339E-2</c:v>
                </c:pt>
                <c:pt idx="159">
                  <c:v>2.3742451171276144E-2</c:v>
                </c:pt>
                <c:pt idx="160">
                  <c:v>2.3761573878551739E-2</c:v>
                </c:pt>
                <c:pt idx="161">
                  <c:v>2.3772728791129183E-2</c:v>
                </c:pt>
                <c:pt idx="162">
                  <c:v>2.3782290144766988E-2</c:v>
                </c:pt>
                <c:pt idx="163">
                  <c:v>2.4072317871780324E-2</c:v>
                </c:pt>
                <c:pt idx="164">
                  <c:v>2.4386248982888159E-2</c:v>
                </c:pt>
                <c:pt idx="165">
                  <c:v>2.4395810336525964E-2</c:v>
                </c:pt>
                <c:pt idx="166">
                  <c:v>2.737417199470138E-2</c:v>
                </c:pt>
                <c:pt idx="167">
                  <c:v>3.3823305023399017E-2</c:v>
                </c:pt>
                <c:pt idx="168">
                  <c:v>3.4505348249562251E-2</c:v>
                </c:pt>
                <c:pt idx="169">
                  <c:v>3.727017300982674E-2</c:v>
                </c:pt>
                <c:pt idx="170">
                  <c:v>3.7639878683821765E-2</c:v>
                </c:pt>
                <c:pt idx="171">
                  <c:v>3.8420722564242282E-2</c:v>
                </c:pt>
                <c:pt idx="172">
                  <c:v>3.8519523218499579E-2</c:v>
                </c:pt>
                <c:pt idx="173">
                  <c:v>4.1069217521913517E-2</c:v>
                </c:pt>
                <c:pt idx="174">
                  <c:v>4.1070811080853156E-2</c:v>
                </c:pt>
                <c:pt idx="175">
                  <c:v>4.115845682253301E-2</c:v>
                </c:pt>
                <c:pt idx="176">
                  <c:v>4.1228573415876893E-2</c:v>
                </c:pt>
                <c:pt idx="177">
                  <c:v>4.1314625598617108E-2</c:v>
                </c:pt>
                <c:pt idx="178">
                  <c:v>4.1316219157556747E-2</c:v>
                </c:pt>
                <c:pt idx="179">
                  <c:v>4.1352871013168327E-2</c:v>
                </c:pt>
                <c:pt idx="180">
                  <c:v>4.8433053381960911E-2</c:v>
                </c:pt>
                <c:pt idx="181">
                  <c:v>4.865137095669074E-2</c:v>
                </c:pt>
                <c:pt idx="182">
                  <c:v>4.8660932310328531E-2</c:v>
                </c:pt>
                <c:pt idx="183">
                  <c:v>4.8700771283819375E-2</c:v>
                </c:pt>
                <c:pt idx="184">
                  <c:v>4.8740610257310218E-2</c:v>
                </c:pt>
                <c:pt idx="185">
                  <c:v>4.8818694645352281E-2</c:v>
                </c:pt>
                <c:pt idx="186">
                  <c:v>4.8820288204291906E-2</c:v>
                </c:pt>
                <c:pt idx="187">
                  <c:v>4.8856940059903486E-2</c:v>
                </c:pt>
                <c:pt idx="188">
                  <c:v>4.8858533618843111E-2</c:v>
                </c:pt>
                <c:pt idx="189">
                  <c:v>4.886012717778275E-2</c:v>
                </c:pt>
                <c:pt idx="190">
                  <c:v>4.9668061560177043E-2</c:v>
                </c:pt>
                <c:pt idx="191">
                  <c:v>5.1889482722026439E-2</c:v>
                </c:pt>
                <c:pt idx="192">
                  <c:v>5.2198633156315385E-2</c:v>
                </c:pt>
                <c:pt idx="193">
                  <c:v>5.2800998435496918E-2</c:v>
                </c:pt>
                <c:pt idx="194">
                  <c:v>5.2821714701712166E-2</c:v>
                </c:pt>
                <c:pt idx="195">
                  <c:v>6.2829264842611907E-2</c:v>
                </c:pt>
                <c:pt idx="196">
                  <c:v>6.6695238830163275E-2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E1-46A2-AF27-91B7C205C21F}"/>
            </c:ext>
          </c:extLst>
        </c:ser>
        <c:ser>
          <c:idx val="3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(3)'!$P$21:$P$458</c:f>
              <c:numCache>
                <c:formatCode>General</c:formatCode>
                <c:ptCount val="438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9.1677875553972638E-2</c:v>
                </c:pt>
                <c:pt idx="171">
                  <c:v>9.2547220622092918E-2</c:v>
                </c:pt>
                <c:pt idx="172">
                  <c:v>9.2657397056488899E-2</c:v>
                </c:pt>
                <c:pt idx="173">
                  <c:v>9.5514464866111537E-2</c:v>
                </c:pt>
                <c:pt idx="174">
                  <c:v>9.5516258844933366E-2</c:v>
                </c:pt>
                <c:pt idx="175">
                  <c:v>9.5614943669663485E-2</c:v>
                </c:pt>
                <c:pt idx="176">
                  <c:v>9.5693914143211573E-2</c:v>
                </c:pt>
                <c:pt idx="177">
                  <c:v>9.5790859924576824E-2</c:v>
                </c:pt>
                <c:pt idx="178">
                  <c:v>9.5792655502351651E-2</c:v>
                </c:pt>
                <c:pt idx="179">
                  <c:v>9.5833956656828728E-2</c:v>
                </c:pt>
                <c:pt idx="180">
                  <c:v>0.10391527242957116</c:v>
                </c:pt>
                <c:pt idx="181">
                  <c:v>0.10416771737374776</c:v>
                </c:pt>
                <c:pt idx="182">
                  <c:v>0.10417877781093063</c:v>
                </c:pt>
                <c:pt idx="183">
                  <c:v>0.10422486698919886</c:v>
                </c:pt>
                <c:pt idx="184">
                  <c:v>0.10427096265672442</c:v>
                </c:pt>
                <c:pt idx="185">
                  <c:v>0.10436132898911221</c:v>
                </c:pt>
                <c:pt idx="186">
                  <c:v>0.10436317345954756</c:v>
                </c:pt>
                <c:pt idx="187">
                  <c:v>0.10440559914521666</c:v>
                </c:pt>
                <c:pt idx="188">
                  <c:v>0.10440744386483949</c:v>
                </c:pt>
                <c:pt idx="189">
                  <c:v>0.10440928859484515</c:v>
                </c:pt>
                <c:pt idx="190">
                  <c:v>0.10534590378543821</c:v>
                </c:pt>
                <c:pt idx="191">
                  <c:v>0.10793489091217723</c:v>
                </c:pt>
                <c:pt idx="192">
                  <c:v>0.10829679404283238</c:v>
                </c:pt>
                <c:pt idx="193">
                  <c:v>0.10900306796860593</c:v>
                </c:pt>
                <c:pt idx="194">
                  <c:v>0.10902738420053007</c:v>
                </c:pt>
                <c:pt idx="195">
                  <c:v>0.12097915926707306</c:v>
                </c:pt>
                <c:pt idx="196">
                  <c:v>0.12570584490540393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CE1-46A2-AF27-91B7C205C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73848"/>
        <c:axId val="1"/>
      </c:scatterChart>
      <c:valAx>
        <c:axId val="676673848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93104640989651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62790697674418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738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5969155018413392E-2"/>
          <c:y val="0.92441860465116277"/>
          <c:w val="0.91783092229750352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60184793414583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7674819838182"/>
          <c:y val="0.15789499045119509"/>
          <c:w val="0.8361735364192131"/>
          <c:h val="0.605264130062914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(3)'!$H$21:$H$458</c:f>
              <c:numCache>
                <c:formatCode>General</c:formatCode>
                <c:ptCount val="438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50-445C-B242-E65B16C81330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(3)'!$I$21:$I$458</c:f>
              <c:numCache>
                <c:formatCode>General</c:formatCode>
                <c:ptCount val="438"/>
                <c:pt idx="42">
                  <c:v>6.7999993916600943E-5</c:v>
                </c:pt>
                <c:pt idx="43">
                  <c:v>-1.772000003256835E-3</c:v>
                </c:pt>
                <c:pt idx="44">
                  <c:v>3.6679999902844429E-3</c:v>
                </c:pt>
                <c:pt idx="45">
                  <c:v>-2.7839999966090545E-3</c:v>
                </c:pt>
                <c:pt idx="46">
                  <c:v>-5.2720000021508895E-3</c:v>
                </c:pt>
                <c:pt idx="47">
                  <c:v>3.0279999919002876E-3</c:v>
                </c:pt>
                <c:pt idx="48">
                  <c:v>-3.7520000041695312E-3</c:v>
                </c:pt>
                <c:pt idx="49">
                  <c:v>-4.0720000033616088E-3</c:v>
                </c:pt>
                <c:pt idx="51">
                  <c:v>-6.5719999984139577E-3</c:v>
                </c:pt>
                <c:pt idx="52">
                  <c:v>-6.5840000024763867E-3</c:v>
                </c:pt>
                <c:pt idx="53">
                  <c:v>-5.6840000033844262E-3</c:v>
                </c:pt>
                <c:pt idx="55">
                  <c:v>-2.5800000075832941E-3</c:v>
                </c:pt>
                <c:pt idx="60">
                  <c:v>-8.6440000013681129E-3</c:v>
                </c:pt>
                <c:pt idx="61">
                  <c:v>-5.6080000067595392E-3</c:v>
                </c:pt>
                <c:pt idx="63">
                  <c:v>-5.9280000059516169E-3</c:v>
                </c:pt>
                <c:pt idx="76">
                  <c:v>-4.1400000045541674E-3</c:v>
                </c:pt>
                <c:pt idx="82">
                  <c:v>-3.1880000024102628E-3</c:v>
                </c:pt>
                <c:pt idx="83">
                  <c:v>-6.3600000430596992E-4</c:v>
                </c:pt>
                <c:pt idx="84">
                  <c:v>-2.7880000052391551E-3</c:v>
                </c:pt>
                <c:pt idx="85">
                  <c:v>-2.0400000066729262E-3</c:v>
                </c:pt>
                <c:pt idx="86">
                  <c:v>-3.8280000007944182E-3</c:v>
                </c:pt>
                <c:pt idx="87">
                  <c:v>-4.292000005079899E-3</c:v>
                </c:pt>
                <c:pt idx="91">
                  <c:v>2.923999993072357E-3</c:v>
                </c:pt>
                <c:pt idx="92">
                  <c:v>-1.8639999980223365E-3</c:v>
                </c:pt>
                <c:pt idx="122">
                  <c:v>3.6519999921438284E-3</c:v>
                </c:pt>
                <c:pt idx="132">
                  <c:v>9.2640000002575107E-3</c:v>
                </c:pt>
                <c:pt idx="133">
                  <c:v>8.251999992353376E-3</c:v>
                </c:pt>
                <c:pt idx="134">
                  <c:v>8.4639999986393377E-3</c:v>
                </c:pt>
                <c:pt idx="135">
                  <c:v>7.0239999986370094E-3</c:v>
                </c:pt>
                <c:pt idx="136">
                  <c:v>9.4639999952050857E-3</c:v>
                </c:pt>
                <c:pt idx="137">
                  <c:v>7.9999999943538569E-3</c:v>
                </c:pt>
                <c:pt idx="138">
                  <c:v>1.1963999997533392E-2</c:v>
                </c:pt>
                <c:pt idx="139">
                  <c:v>1.2527999999292661E-2</c:v>
                </c:pt>
                <c:pt idx="140">
                  <c:v>1.2527999999292661E-2</c:v>
                </c:pt>
                <c:pt idx="141">
                  <c:v>1.2527999999292661E-2</c:v>
                </c:pt>
                <c:pt idx="142">
                  <c:v>1.5275999998266343E-2</c:v>
                </c:pt>
                <c:pt idx="143">
                  <c:v>1.5306000001146458E-2</c:v>
                </c:pt>
                <c:pt idx="144">
                  <c:v>1.5639999997802079E-2</c:v>
                </c:pt>
                <c:pt idx="145">
                  <c:v>1.5690000000176951E-2</c:v>
                </c:pt>
                <c:pt idx="146">
                  <c:v>1.6191999995498918E-2</c:v>
                </c:pt>
                <c:pt idx="147">
                  <c:v>1.4983999994001351E-2</c:v>
                </c:pt>
                <c:pt idx="148">
                  <c:v>1.4983999994001351E-2</c:v>
                </c:pt>
                <c:pt idx="149">
                  <c:v>1.4983999994001351E-2</c:v>
                </c:pt>
                <c:pt idx="150">
                  <c:v>1.5115999995032325E-2</c:v>
                </c:pt>
                <c:pt idx="151">
                  <c:v>1.6327999990608077E-2</c:v>
                </c:pt>
                <c:pt idx="152">
                  <c:v>1.6239999997196719E-2</c:v>
                </c:pt>
                <c:pt idx="153">
                  <c:v>1.6299999995680992E-2</c:v>
                </c:pt>
                <c:pt idx="154">
                  <c:v>1.9287999995867722E-2</c:v>
                </c:pt>
                <c:pt idx="155">
                  <c:v>1.9231999998737592E-2</c:v>
                </c:pt>
                <c:pt idx="156">
                  <c:v>2.7108000002044719E-2</c:v>
                </c:pt>
                <c:pt idx="157">
                  <c:v>2.4592000001575798E-2</c:v>
                </c:pt>
                <c:pt idx="158">
                  <c:v>2.596399999310961E-2</c:v>
                </c:pt>
                <c:pt idx="159">
                  <c:v>2.6175999999395572E-2</c:v>
                </c:pt>
                <c:pt idx="160">
                  <c:v>2.32999999934691E-2</c:v>
                </c:pt>
                <c:pt idx="161">
                  <c:v>2.4963999996543862E-2</c:v>
                </c:pt>
                <c:pt idx="162">
                  <c:v>2.5775999994948506E-2</c:v>
                </c:pt>
                <c:pt idx="163">
                  <c:v>2.4640000003273599E-2</c:v>
                </c:pt>
                <c:pt idx="164">
                  <c:v>2.7083999993919861E-2</c:v>
                </c:pt>
                <c:pt idx="165">
                  <c:v>2.6195999998890329E-2</c:v>
                </c:pt>
                <c:pt idx="166">
                  <c:v>2.8683999997156207E-2</c:v>
                </c:pt>
                <c:pt idx="169">
                  <c:v>3.940399999555666E-2</c:v>
                </c:pt>
                <c:pt idx="170">
                  <c:v>4.0767999991658144E-2</c:v>
                </c:pt>
                <c:pt idx="171">
                  <c:v>3.6447999998927116E-2</c:v>
                </c:pt>
                <c:pt idx="173">
                  <c:v>4.1671999992104247E-2</c:v>
                </c:pt>
                <c:pt idx="174">
                  <c:v>4.2423999992024619E-2</c:v>
                </c:pt>
                <c:pt idx="175">
                  <c:v>4.1683999996166676E-2</c:v>
                </c:pt>
                <c:pt idx="176">
                  <c:v>4.1971999999077525E-2</c:v>
                </c:pt>
                <c:pt idx="177">
                  <c:v>4.2179999996733386E-2</c:v>
                </c:pt>
                <c:pt idx="178">
                  <c:v>4.2931999996653758E-2</c:v>
                </c:pt>
                <c:pt idx="179">
                  <c:v>4.1627999999036547E-2</c:v>
                </c:pt>
                <c:pt idx="180">
                  <c:v>4.8763999999209773E-2</c:v>
                </c:pt>
                <c:pt idx="181">
                  <c:v>4.8587999997835141E-2</c:v>
                </c:pt>
                <c:pt idx="182">
                  <c:v>4.8799999996845145E-2</c:v>
                </c:pt>
                <c:pt idx="183">
                  <c:v>4.8899999994318932E-2</c:v>
                </c:pt>
                <c:pt idx="184">
                  <c:v>4.920000000129221E-2</c:v>
                </c:pt>
                <c:pt idx="185">
                  <c:v>4.8547999991569668E-2</c:v>
                </c:pt>
                <c:pt idx="186">
                  <c:v>4.860000000189757E-2</c:v>
                </c:pt>
                <c:pt idx="187">
                  <c:v>4.9395999994885642E-2</c:v>
                </c:pt>
                <c:pt idx="188">
                  <c:v>4.9247999995714054E-2</c:v>
                </c:pt>
                <c:pt idx="189">
                  <c:v>4.890000000159489E-2</c:v>
                </c:pt>
                <c:pt idx="192">
                  <c:v>5.2439999999478459E-2</c:v>
                </c:pt>
                <c:pt idx="193">
                  <c:v>5.2195999996911269E-2</c:v>
                </c:pt>
                <c:pt idx="194">
                  <c:v>5.0671999997575767E-2</c:v>
                </c:pt>
                <c:pt idx="195">
                  <c:v>5.8431999997992534E-2</c:v>
                </c:pt>
                <c:pt idx="196">
                  <c:v>6.1783999990439042E-2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50-445C-B242-E65B16C81330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(3)'!$J$21:$J$458</c:f>
              <c:numCache>
                <c:formatCode>General</c:formatCode>
                <c:ptCount val="438"/>
                <c:pt idx="167">
                  <c:v>3.6427999999432359E-2</c:v>
                </c:pt>
                <c:pt idx="168">
                  <c:v>3.7784000000101514E-2</c:v>
                </c:pt>
                <c:pt idx="172">
                  <c:v>3.9771999996446539E-2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50-445C-B242-E65B16C81330}"/>
            </c:ext>
          </c:extLst>
        </c:ser>
        <c:ser>
          <c:idx val="5"/>
          <c:order val="3"/>
          <c:tx>
            <c:strRef>
              <c:f>'A (3)'!$K$20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(3)'!$K$21:$K$458</c:f>
              <c:numCache>
                <c:formatCode>General</c:formatCode>
                <c:ptCount val="4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50-445C-B242-E65B16C81330}"/>
            </c:ext>
          </c:extLst>
        </c:ser>
        <c:ser>
          <c:idx val="6"/>
          <c:order val="4"/>
          <c:tx>
            <c:strRef>
              <c:f>'A (3)'!$L$20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(3)'!$L$21:$L$458</c:f>
              <c:numCache>
                <c:formatCode>General</c:formatCode>
                <c:ptCount val="438"/>
                <c:pt idx="62">
                  <c:v>-1.1860000005981419E-2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50-445C-B242-E65B16C81330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(3)'!$M$21:$M$458</c:f>
              <c:numCache>
                <c:formatCode>General</c:formatCode>
                <c:ptCount val="438"/>
                <c:pt idx="190">
                  <c:v>4.8913999999058433E-2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50-445C-B242-E65B16C81330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(3)'!$N$21:$N$458</c:f>
              <c:numCache>
                <c:formatCode>General</c:formatCode>
                <c:ptCount val="438"/>
                <c:pt idx="0">
                  <c:v>1.2295999993511941E-2</c:v>
                </c:pt>
                <c:pt idx="1">
                  <c:v>2.4811999999656109E-2</c:v>
                </c:pt>
                <c:pt idx="2">
                  <c:v>1.2111999993067002E-2</c:v>
                </c:pt>
                <c:pt idx="3">
                  <c:v>1.3859999995474936E-2</c:v>
                </c:pt>
                <c:pt idx="4">
                  <c:v>6.6799999949580524E-3</c:v>
                </c:pt>
                <c:pt idx="5">
                  <c:v>3.2159999973373488E-3</c:v>
                </c:pt>
                <c:pt idx="6">
                  <c:v>2.1519999972952064E-3</c:v>
                </c:pt>
                <c:pt idx="7">
                  <c:v>2.7519999966898467E-3</c:v>
                </c:pt>
                <c:pt idx="8">
                  <c:v>5.7279999964521267E-3</c:v>
                </c:pt>
                <c:pt idx="9">
                  <c:v>4.2559999965305906E-3</c:v>
                </c:pt>
                <c:pt idx="10">
                  <c:v>-5.2720000021508895E-3</c:v>
                </c:pt>
                <c:pt idx="11">
                  <c:v>-5.0479999990784563E-3</c:v>
                </c:pt>
                <c:pt idx="12">
                  <c:v>-4.6120000042719766E-3</c:v>
                </c:pt>
                <c:pt idx="13">
                  <c:v>-5.0120000014430843E-3</c:v>
                </c:pt>
                <c:pt idx="14">
                  <c:v>-5.0120000087190419E-3</c:v>
                </c:pt>
                <c:pt idx="15">
                  <c:v>-5.3880000050412491E-3</c:v>
                </c:pt>
                <c:pt idx="16">
                  <c:v>-5.3640000041923486E-3</c:v>
                </c:pt>
                <c:pt idx="17">
                  <c:v>-5.4520000048796646E-3</c:v>
                </c:pt>
                <c:pt idx="18">
                  <c:v>-5.4759999984526075E-3</c:v>
                </c:pt>
                <c:pt idx="19">
                  <c:v>-4.9280000021099113E-3</c:v>
                </c:pt>
                <c:pt idx="20">
                  <c:v>-5.6160000021918677E-3</c:v>
                </c:pt>
                <c:pt idx="21">
                  <c:v>-5.1640000092447735E-3</c:v>
                </c:pt>
                <c:pt idx="22">
                  <c:v>-5.4520000048796646E-3</c:v>
                </c:pt>
                <c:pt idx="23">
                  <c:v>-5.4400000008172356E-3</c:v>
                </c:pt>
                <c:pt idx="24">
                  <c:v>-5.3640000041923486E-3</c:v>
                </c:pt>
                <c:pt idx="25">
                  <c:v>-5.2280000090831891E-3</c:v>
                </c:pt>
                <c:pt idx="26">
                  <c:v>-5.6420000037178397E-3</c:v>
                </c:pt>
                <c:pt idx="27">
                  <c:v>-3.0260000057751313E-3</c:v>
                </c:pt>
                <c:pt idx="28">
                  <c:v>-3.0560000013792887E-3</c:v>
                </c:pt>
                <c:pt idx="29">
                  <c:v>-3.3340000009047799E-3</c:v>
                </c:pt>
                <c:pt idx="30">
                  <c:v>-3.3320000002277084E-3</c:v>
                </c:pt>
                <c:pt idx="31">
                  <c:v>-3.2999999966705218E-3</c:v>
                </c:pt>
                <c:pt idx="32">
                  <c:v>7.9999997979030013E-5</c:v>
                </c:pt>
                <c:pt idx="33">
                  <c:v>-3.2400000054622069E-4</c:v>
                </c:pt>
                <c:pt idx="34">
                  <c:v>-7.6000003900844604E-5</c:v>
                </c:pt>
                <c:pt idx="35">
                  <c:v>-5.2000003051944077E-5</c:v>
                </c:pt>
                <c:pt idx="36">
                  <c:v>5.8399999397806823E-4</c:v>
                </c:pt>
                <c:pt idx="37">
                  <c:v>-4.6400000428548083E-4</c:v>
                </c:pt>
                <c:pt idx="38">
                  <c:v>-4.5200000022305176E-4</c:v>
                </c:pt>
                <c:pt idx="39">
                  <c:v>-4.400000034365803E-4</c:v>
                </c:pt>
                <c:pt idx="40">
                  <c:v>8.3999999333173037E-5</c:v>
                </c:pt>
                <c:pt idx="41">
                  <c:v>-1.9200000679120421E-4</c:v>
                </c:pt>
                <c:pt idx="54">
                  <c:v>-6.3960000043152831E-3</c:v>
                </c:pt>
                <c:pt idx="56">
                  <c:v>-9.4240000034915283E-3</c:v>
                </c:pt>
                <c:pt idx="57">
                  <c:v>-8.8120000000344589E-3</c:v>
                </c:pt>
                <c:pt idx="58">
                  <c:v>-1.001199999882374E-2</c:v>
                </c:pt>
                <c:pt idx="59">
                  <c:v>-1.0000000002037268E-2</c:v>
                </c:pt>
                <c:pt idx="64">
                  <c:v>-5.6360000016866252E-3</c:v>
                </c:pt>
                <c:pt idx="65">
                  <c:v>-5.4359999994630925E-3</c:v>
                </c:pt>
                <c:pt idx="66">
                  <c:v>-5.0360000022919849E-3</c:v>
                </c:pt>
                <c:pt idx="67">
                  <c:v>-4.9839999992400408E-3</c:v>
                </c:pt>
                <c:pt idx="68">
                  <c:v>-4.6839999995427206E-3</c:v>
                </c:pt>
                <c:pt idx="69">
                  <c:v>-4.6839999995427206E-3</c:v>
                </c:pt>
                <c:pt idx="70">
                  <c:v>-5.4359999994630925E-3</c:v>
                </c:pt>
                <c:pt idx="71">
                  <c:v>-5.1359999997657724E-3</c:v>
                </c:pt>
                <c:pt idx="72">
                  <c:v>-4.9360000048181973E-3</c:v>
                </c:pt>
                <c:pt idx="73">
                  <c:v>-4.412000002048444E-3</c:v>
                </c:pt>
                <c:pt idx="74">
                  <c:v>-4.3119999972986989E-3</c:v>
                </c:pt>
                <c:pt idx="75">
                  <c:v>-4.3119999972986989E-3</c:v>
                </c:pt>
                <c:pt idx="88">
                  <c:v>6.1199999618111178E-4</c:v>
                </c:pt>
                <c:pt idx="89">
                  <c:v>-1.2880000067525543E-3</c:v>
                </c:pt>
                <c:pt idx="90">
                  <c:v>-1.0880000045290217E-3</c:v>
                </c:pt>
                <c:pt idx="93">
                  <c:v>-2.5359999999636784E-3</c:v>
                </c:pt>
                <c:pt idx="94">
                  <c:v>-3.8000000058673322E-3</c:v>
                </c:pt>
                <c:pt idx="95">
                  <c:v>-2.2000000026309863E-3</c:v>
                </c:pt>
                <c:pt idx="96">
                  <c:v>-5.0000000192085281E-4</c:v>
                </c:pt>
                <c:pt idx="97">
                  <c:v>-2.5600000662961975E-4</c:v>
                </c:pt>
                <c:pt idx="98">
                  <c:v>4.4399999751476571E-4</c:v>
                </c:pt>
                <c:pt idx="99">
                  <c:v>-2.6000000070780516E-4</c:v>
                </c:pt>
                <c:pt idx="100">
                  <c:v>-2.6000000070780516E-4</c:v>
                </c:pt>
                <c:pt idx="101">
                  <c:v>6.1599999753525481E-4</c:v>
                </c:pt>
                <c:pt idx="102">
                  <c:v>6.2799999432172626E-4</c:v>
                </c:pt>
                <c:pt idx="103">
                  <c:v>9.9199999385746196E-4</c:v>
                </c:pt>
                <c:pt idx="104">
                  <c:v>6.0399999347282574E-4</c:v>
                </c:pt>
                <c:pt idx="105">
                  <c:v>6.1599999753525481E-4</c:v>
                </c:pt>
                <c:pt idx="106">
                  <c:v>6.7599999601952732E-4</c:v>
                </c:pt>
                <c:pt idx="107">
                  <c:v>1.8199999976786785E-3</c:v>
                </c:pt>
                <c:pt idx="108">
                  <c:v>1.919999995152466E-3</c:v>
                </c:pt>
                <c:pt idx="109">
                  <c:v>7.4399999721208587E-4</c:v>
                </c:pt>
                <c:pt idx="110">
                  <c:v>9.4399999943561852E-4</c:v>
                </c:pt>
                <c:pt idx="111">
                  <c:v>1.0560000009718351E-3</c:v>
                </c:pt>
                <c:pt idx="112">
                  <c:v>1.0560000009718351E-3</c:v>
                </c:pt>
                <c:pt idx="113">
                  <c:v>2.3479999945266172E-3</c:v>
                </c:pt>
                <c:pt idx="114">
                  <c:v>3.0479999986710027E-3</c:v>
                </c:pt>
                <c:pt idx="115">
                  <c:v>4.2479999974602833E-3</c:v>
                </c:pt>
                <c:pt idx="116">
                  <c:v>6.9599999551428482E-4</c:v>
                </c:pt>
                <c:pt idx="117">
                  <c:v>2.2959999987506308E-3</c:v>
                </c:pt>
                <c:pt idx="118">
                  <c:v>3.0960000003688037E-3</c:v>
                </c:pt>
                <c:pt idx="119">
                  <c:v>2.9959999956190586E-3</c:v>
                </c:pt>
                <c:pt idx="120">
                  <c:v>3.6959999924874865E-3</c:v>
                </c:pt>
                <c:pt idx="121">
                  <c:v>5.3959999931976199E-3</c:v>
                </c:pt>
                <c:pt idx="123">
                  <c:v>4.0559999979450367E-3</c:v>
                </c:pt>
                <c:pt idx="124">
                  <c:v>3.1279999966500327E-3</c:v>
                </c:pt>
                <c:pt idx="125">
                  <c:v>3.727999996044673E-3</c:v>
                </c:pt>
                <c:pt idx="126">
                  <c:v>4.0279999957419932E-3</c:v>
                </c:pt>
                <c:pt idx="127">
                  <c:v>3.2039999932749197E-3</c:v>
                </c:pt>
                <c:pt idx="128">
                  <c:v>3.5039999929722399E-3</c:v>
                </c:pt>
                <c:pt idx="129">
                  <c:v>4.3039999945904128E-3</c:v>
                </c:pt>
                <c:pt idx="130">
                  <c:v>3.691999998409301E-3</c:v>
                </c:pt>
                <c:pt idx="131">
                  <c:v>3.2159999973373488E-3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50-445C-B242-E65B16C81330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(3)'!$O$21:$O$458</c:f>
              <c:numCache>
                <c:formatCode>General</c:formatCode>
                <c:ptCount val="438"/>
                <c:pt idx="132">
                  <c:v>8.9924696260264697E-3</c:v>
                </c:pt>
                <c:pt idx="133">
                  <c:v>9.0227472458795088E-3</c:v>
                </c:pt>
                <c:pt idx="134">
                  <c:v>9.0323085995173136E-3</c:v>
                </c:pt>
                <c:pt idx="135">
                  <c:v>9.2394712616696989E-3</c:v>
                </c:pt>
                <c:pt idx="136">
                  <c:v>9.5103762814074261E-3</c:v>
                </c:pt>
                <c:pt idx="137">
                  <c:v>9.6585772627933719E-3</c:v>
                </c:pt>
                <c:pt idx="138">
                  <c:v>1.2936528001619915E-2</c:v>
                </c:pt>
                <c:pt idx="139">
                  <c:v>1.330623367561494E-2</c:v>
                </c:pt>
                <c:pt idx="140">
                  <c:v>1.330623367561494E-2</c:v>
                </c:pt>
                <c:pt idx="141">
                  <c:v>1.330623367561494E-2</c:v>
                </c:pt>
                <c:pt idx="142">
                  <c:v>1.6053529287543472E-2</c:v>
                </c:pt>
                <c:pt idx="143">
                  <c:v>1.6053529287543472E-2</c:v>
                </c:pt>
                <c:pt idx="144">
                  <c:v>1.6064684200120902E-2</c:v>
                </c:pt>
                <c:pt idx="145">
                  <c:v>1.6064684200120902E-2</c:v>
                </c:pt>
                <c:pt idx="146">
                  <c:v>1.6663862361423185E-2</c:v>
                </c:pt>
                <c:pt idx="147">
                  <c:v>1.6697327099155487E-2</c:v>
                </c:pt>
                <c:pt idx="148">
                  <c:v>1.6697327099155487E-2</c:v>
                </c:pt>
                <c:pt idx="149">
                  <c:v>1.6697327099155487E-2</c:v>
                </c:pt>
                <c:pt idx="150">
                  <c:v>1.6762663015680468E-2</c:v>
                </c:pt>
                <c:pt idx="151">
                  <c:v>1.6812063342809117E-2</c:v>
                </c:pt>
                <c:pt idx="152">
                  <c:v>1.6901302643428595E-2</c:v>
                </c:pt>
                <c:pt idx="153">
                  <c:v>1.9697998582485776E-2</c:v>
                </c:pt>
                <c:pt idx="154">
                  <c:v>1.9728276202338815E-2</c:v>
                </c:pt>
                <c:pt idx="155">
                  <c:v>2.0440597048355089E-2</c:v>
                </c:pt>
                <c:pt idx="156">
                  <c:v>2.3369558379401856E-2</c:v>
                </c:pt>
                <c:pt idx="157">
                  <c:v>2.3396648881375617E-2</c:v>
                </c:pt>
                <c:pt idx="158">
                  <c:v>2.3732889817638339E-2</c:v>
                </c:pt>
                <c:pt idx="159">
                  <c:v>2.3742451171276144E-2</c:v>
                </c:pt>
                <c:pt idx="160">
                  <c:v>2.3761573878551739E-2</c:v>
                </c:pt>
                <c:pt idx="161">
                  <c:v>2.3772728791129183E-2</c:v>
                </c:pt>
                <c:pt idx="162">
                  <c:v>2.3782290144766988E-2</c:v>
                </c:pt>
                <c:pt idx="163">
                  <c:v>2.4072317871780324E-2</c:v>
                </c:pt>
                <c:pt idx="164">
                  <c:v>2.4386248982888159E-2</c:v>
                </c:pt>
                <c:pt idx="165">
                  <c:v>2.4395810336525964E-2</c:v>
                </c:pt>
                <c:pt idx="166">
                  <c:v>2.737417199470138E-2</c:v>
                </c:pt>
                <c:pt idx="167">
                  <c:v>3.3823305023399017E-2</c:v>
                </c:pt>
                <c:pt idx="168">
                  <c:v>3.4505348249562251E-2</c:v>
                </c:pt>
                <c:pt idx="169">
                  <c:v>3.727017300982674E-2</c:v>
                </c:pt>
                <c:pt idx="170">
                  <c:v>3.7639878683821765E-2</c:v>
                </c:pt>
                <c:pt idx="171">
                  <c:v>3.8420722564242282E-2</c:v>
                </c:pt>
                <c:pt idx="172">
                  <c:v>3.8519523218499579E-2</c:v>
                </c:pt>
                <c:pt idx="173">
                  <c:v>4.1069217521913517E-2</c:v>
                </c:pt>
                <c:pt idx="174">
                  <c:v>4.1070811080853156E-2</c:v>
                </c:pt>
                <c:pt idx="175">
                  <c:v>4.115845682253301E-2</c:v>
                </c:pt>
                <c:pt idx="176">
                  <c:v>4.1228573415876893E-2</c:v>
                </c:pt>
                <c:pt idx="177">
                  <c:v>4.1314625598617108E-2</c:v>
                </c:pt>
                <c:pt idx="178">
                  <c:v>4.1316219157556747E-2</c:v>
                </c:pt>
                <c:pt idx="179">
                  <c:v>4.1352871013168327E-2</c:v>
                </c:pt>
                <c:pt idx="180">
                  <c:v>4.8433053381960911E-2</c:v>
                </c:pt>
                <c:pt idx="181">
                  <c:v>4.865137095669074E-2</c:v>
                </c:pt>
                <c:pt idx="182">
                  <c:v>4.8660932310328531E-2</c:v>
                </c:pt>
                <c:pt idx="183">
                  <c:v>4.8700771283819375E-2</c:v>
                </c:pt>
                <c:pt idx="184">
                  <c:v>4.8740610257310218E-2</c:v>
                </c:pt>
                <c:pt idx="185">
                  <c:v>4.8818694645352281E-2</c:v>
                </c:pt>
                <c:pt idx="186">
                  <c:v>4.8820288204291906E-2</c:v>
                </c:pt>
                <c:pt idx="187">
                  <c:v>4.8856940059903486E-2</c:v>
                </c:pt>
                <c:pt idx="188">
                  <c:v>4.8858533618843111E-2</c:v>
                </c:pt>
                <c:pt idx="189">
                  <c:v>4.886012717778275E-2</c:v>
                </c:pt>
                <c:pt idx="190">
                  <c:v>4.9668061560177043E-2</c:v>
                </c:pt>
                <c:pt idx="191">
                  <c:v>5.1889482722026439E-2</c:v>
                </c:pt>
                <c:pt idx="192">
                  <c:v>5.2198633156315385E-2</c:v>
                </c:pt>
                <c:pt idx="193">
                  <c:v>5.2800998435496918E-2</c:v>
                </c:pt>
                <c:pt idx="194">
                  <c:v>5.2821714701712166E-2</c:v>
                </c:pt>
                <c:pt idx="195">
                  <c:v>6.2829264842611907E-2</c:v>
                </c:pt>
                <c:pt idx="196">
                  <c:v>6.6695238830163275E-2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50-445C-B242-E65B16C81330}"/>
            </c:ext>
          </c:extLst>
        </c:ser>
        <c:ser>
          <c:idx val="3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(3)'!$P$21:$P$458</c:f>
              <c:numCache>
                <c:formatCode>General</c:formatCode>
                <c:ptCount val="438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9.1677875553972638E-2</c:v>
                </c:pt>
                <c:pt idx="171">
                  <c:v>9.2547220622092918E-2</c:v>
                </c:pt>
                <c:pt idx="172">
                  <c:v>9.2657397056488899E-2</c:v>
                </c:pt>
                <c:pt idx="173">
                  <c:v>9.5514464866111537E-2</c:v>
                </c:pt>
                <c:pt idx="174">
                  <c:v>9.5516258844933366E-2</c:v>
                </c:pt>
                <c:pt idx="175">
                  <c:v>9.5614943669663485E-2</c:v>
                </c:pt>
                <c:pt idx="176">
                  <c:v>9.5693914143211573E-2</c:v>
                </c:pt>
                <c:pt idx="177">
                  <c:v>9.5790859924576824E-2</c:v>
                </c:pt>
                <c:pt idx="178">
                  <c:v>9.5792655502351651E-2</c:v>
                </c:pt>
                <c:pt idx="179">
                  <c:v>9.5833956656828728E-2</c:v>
                </c:pt>
                <c:pt idx="180">
                  <c:v>0.10391527242957116</c:v>
                </c:pt>
                <c:pt idx="181">
                  <c:v>0.10416771737374776</c:v>
                </c:pt>
                <c:pt idx="182">
                  <c:v>0.10417877781093063</c:v>
                </c:pt>
                <c:pt idx="183">
                  <c:v>0.10422486698919886</c:v>
                </c:pt>
                <c:pt idx="184">
                  <c:v>0.10427096265672442</c:v>
                </c:pt>
                <c:pt idx="185">
                  <c:v>0.10436132898911221</c:v>
                </c:pt>
                <c:pt idx="186">
                  <c:v>0.10436317345954756</c:v>
                </c:pt>
                <c:pt idx="187">
                  <c:v>0.10440559914521666</c:v>
                </c:pt>
                <c:pt idx="188">
                  <c:v>0.10440744386483949</c:v>
                </c:pt>
                <c:pt idx="189">
                  <c:v>0.10440928859484515</c:v>
                </c:pt>
                <c:pt idx="190">
                  <c:v>0.10534590378543821</c:v>
                </c:pt>
                <c:pt idx="191">
                  <c:v>0.10793489091217723</c:v>
                </c:pt>
                <c:pt idx="192">
                  <c:v>0.10829679404283238</c:v>
                </c:pt>
                <c:pt idx="193">
                  <c:v>0.10900306796860593</c:v>
                </c:pt>
                <c:pt idx="194">
                  <c:v>0.10902738420053007</c:v>
                </c:pt>
                <c:pt idx="195">
                  <c:v>0.12097915926707306</c:v>
                </c:pt>
                <c:pt idx="196">
                  <c:v>0.12570584490540393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50-445C-B242-E65B16C81330}"/>
            </c:ext>
          </c:extLst>
        </c:ser>
        <c:ser>
          <c:idx val="4"/>
          <c:order val="9"/>
          <c:tx>
            <c:strRef>
              <c:f>'A (3)'!$S$20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(3)'!$S$21:$S$458</c:f>
              <c:numCache>
                <c:formatCode>General</c:formatCode>
                <c:ptCount val="438"/>
                <c:pt idx="77">
                  <c:v>-4.0552000005845912E-2</c:v>
                </c:pt>
                <c:pt idx="78">
                  <c:v>-4.2100000006030314E-2</c:v>
                </c:pt>
                <c:pt idx="79">
                  <c:v>-4.0288000003783964E-2</c:v>
                </c:pt>
                <c:pt idx="80">
                  <c:v>-4.06760000041686E-2</c:v>
                </c:pt>
                <c:pt idx="81">
                  <c:v>-4.0124000006471761E-2</c:v>
                </c:pt>
                <c:pt idx="191">
                  <c:v>8.7651999994704966E-2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D50-445C-B242-E65B16C81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78112"/>
        <c:axId val="1"/>
      </c:scatterChart>
      <c:valAx>
        <c:axId val="67667811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3605501147222"/>
              <c:y val="0.8322382235115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82175622542594E-2"/>
              <c:y val="0.36184279596629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781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220183486238536E-2"/>
          <c:y val="0.84539473684210531"/>
          <c:w val="0.88597640891218865"/>
          <c:h val="0.131578947368421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7800759441152326"/>
          <c:y val="3.6789297658862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48478690934236"/>
          <c:y val="0.15719063545150508"/>
          <c:w val="0.79381576496685202"/>
          <c:h val="0.652173913043478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1'!$H$21:$H$1907</c:f>
              <c:numCache>
                <c:formatCode>General</c:formatCode>
                <c:ptCount val="1887"/>
                <c:pt idx="0">
                  <c:v>-5.7723325004189974E-2</c:v>
                </c:pt>
                <c:pt idx="1">
                  <c:v>6.6775674997188617E-2</c:v>
                </c:pt>
                <c:pt idx="2">
                  <c:v>-6.5865400003531249E-2</c:v>
                </c:pt>
                <c:pt idx="3">
                  <c:v>-8.2030550005583791E-2</c:v>
                </c:pt>
                <c:pt idx="4">
                  <c:v>-6.5539150004042313E-2</c:v>
                </c:pt>
                <c:pt idx="5">
                  <c:v>-5.7021600005100481E-2</c:v>
                </c:pt>
                <c:pt idx="6">
                  <c:v>-8.2361925007717218E-2</c:v>
                </c:pt>
                <c:pt idx="7">
                  <c:v>-6.599475000257371E-2</c:v>
                </c:pt>
                <c:pt idx="8">
                  <c:v>-9.1442100005224347E-2</c:v>
                </c:pt>
                <c:pt idx="10">
                  <c:v>-7.0632050003041513E-2</c:v>
                </c:pt>
                <c:pt idx="11">
                  <c:v>-8.2596950003789971E-2</c:v>
                </c:pt>
                <c:pt idx="12">
                  <c:v>-7.4906650002958486E-2</c:v>
                </c:pt>
                <c:pt idx="13">
                  <c:v>-7.494310000402038E-2</c:v>
                </c:pt>
                <c:pt idx="14">
                  <c:v>-7.8164700003981125E-2</c:v>
                </c:pt>
                <c:pt idx="15">
                  <c:v>-7.7000900004350115E-2</c:v>
                </c:pt>
                <c:pt idx="16">
                  <c:v>-5.6315075005841209E-2</c:v>
                </c:pt>
                <c:pt idx="17">
                  <c:v>-9.5427225005551009E-2</c:v>
                </c:pt>
                <c:pt idx="18">
                  <c:v>-5.8409325003594859E-2</c:v>
                </c:pt>
                <c:pt idx="19">
                  <c:v>-7.2777850004058564E-2</c:v>
                </c:pt>
                <c:pt idx="20">
                  <c:v>-7.3614050001197029E-2</c:v>
                </c:pt>
                <c:pt idx="21">
                  <c:v>-6.0096500004874542E-2</c:v>
                </c:pt>
                <c:pt idx="22">
                  <c:v>-6.9698700008302694E-2</c:v>
                </c:pt>
                <c:pt idx="23">
                  <c:v>-6.9689750005636597E-2</c:v>
                </c:pt>
                <c:pt idx="25">
                  <c:v>-6.813710000278661E-2</c:v>
                </c:pt>
                <c:pt idx="26">
                  <c:v>-6.6113700006098952E-2</c:v>
                </c:pt>
                <c:pt idx="27">
                  <c:v>-6.759615000555641E-2</c:v>
                </c:pt>
                <c:pt idx="28">
                  <c:v>-6.8078600004810141E-2</c:v>
                </c:pt>
                <c:pt idx="29">
                  <c:v>-7.2825675004423829E-2</c:v>
                </c:pt>
                <c:pt idx="30">
                  <c:v>-7.6521475006302353E-2</c:v>
                </c:pt>
                <c:pt idx="31">
                  <c:v>-6.8163250001816778E-2</c:v>
                </c:pt>
                <c:pt idx="32">
                  <c:v>-6.3104750006459653E-2</c:v>
                </c:pt>
                <c:pt idx="35">
                  <c:v>-8.1746750001912005E-2</c:v>
                </c:pt>
                <c:pt idx="39">
                  <c:v>-7.0319350004865555E-2</c:v>
                </c:pt>
                <c:pt idx="2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1E-4238-AFEC-3361285E9259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1'!$I$21:$I$1907</c:f>
              <c:numCache>
                <c:formatCode>General</c:formatCode>
                <c:ptCount val="1887"/>
                <c:pt idx="9">
                  <c:v>-7.5442100005602697E-2</c:v>
                </c:pt>
                <c:pt idx="24">
                  <c:v>-6.778975000634091E-2</c:v>
                </c:pt>
                <c:pt idx="33">
                  <c:v>-6.8393000005016802E-2</c:v>
                </c:pt>
                <c:pt idx="34">
                  <c:v>-7.1840350003185449E-2</c:v>
                </c:pt>
                <c:pt idx="36">
                  <c:v>-7.270270000299206E-2</c:v>
                </c:pt>
                <c:pt idx="37">
                  <c:v>-7.210270000359742E-2</c:v>
                </c:pt>
                <c:pt idx="38">
                  <c:v>-6.909155000539613E-2</c:v>
                </c:pt>
                <c:pt idx="70">
                  <c:v>-1.719365000462858E-2</c:v>
                </c:pt>
                <c:pt idx="73">
                  <c:v>-1.5587250018143095E-3</c:v>
                </c:pt>
                <c:pt idx="74">
                  <c:v>-1.3877375007723458E-2</c:v>
                </c:pt>
                <c:pt idx="75">
                  <c:v>-1.7381500008923467E-2</c:v>
                </c:pt>
                <c:pt idx="76">
                  <c:v>-1.5252800003509037E-2</c:v>
                </c:pt>
                <c:pt idx="77">
                  <c:v>-7.5714500053436495E-3</c:v>
                </c:pt>
                <c:pt idx="78">
                  <c:v>-1.1422424999182113E-2</c:v>
                </c:pt>
                <c:pt idx="79">
                  <c:v>-2.0258625008864328E-2</c:v>
                </c:pt>
                <c:pt idx="80">
                  <c:v>-1.1129925005661789E-2</c:v>
                </c:pt>
                <c:pt idx="81">
                  <c:v>-1.4736600001924671E-2</c:v>
                </c:pt>
                <c:pt idx="82">
                  <c:v>-3.7142250002943911E-3</c:v>
                </c:pt>
                <c:pt idx="83">
                  <c:v>-1.335152499814285E-2</c:v>
                </c:pt>
                <c:pt idx="84">
                  <c:v>1.1673274995700922E-2</c:v>
                </c:pt>
                <c:pt idx="85">
                  <c:v>-7.3528749999240972E-3</c:v>
                </c:pt>
                <c:pt idx="86">
                  <c:v>-9.9595500068971887E-3</c:v>
                </c:pt>
                <c:pt idx="87">
                  <c:v>-9.6013250004034489E-3</c:v>
                </c:pt>
                <c:pt idx="88">
                  <c:v>-1.4025275006133597E-2</c:v>
                </c:pt>
                <c:pt idx="89">
                  <c:v>-2.7561750030145049E-3</c:v>
                </c:pt>
                <c:pt idx="94">
                  <c:v>-1.2207250038045458E-3</c:v>
                </c:pt>
                <c:pt idx="95">
                  <c:v>-3.5042750023421831E-3</c:v>
                </c:pt>
                <c:pt idx="96">
                  <c:v>-4.8931250057648867E-3</c:v>
                </c:pt>
                <c:pt idx="97">
                  <c:v>-2.3755750007694587E-3</c:v>
                </c:pt>
                <c:pt idx="98">
                  <c:v>-1.0546600002271589E-2</c:v>
                </c:pt>
                <c:pt idx="99">
                  <c:v>-1.3029050001932774E-2</c:v>
                </c:pt>
                <c:pt idx="100">
                  <c:v>-4.7059250064194202E-3</c:v>
                </c:pt>
                <c:pt idx="101">
                  <c:v>-3.5304250050103292E-3</c:v>
                </c:pt>
                <c:pt idx="102">
                  <c:v>-7.4368250061525032E-3</c:v>
                </c:pt>
                <c:pt idx="103">
                  <c:v>-1.1366625003574882E-2</c:v>
                </c:pt>
                <c:pt idx="104">
                  <c:v>-2.7113700001791585E-2</c:v>
                </c:pt>
                <c:pt idx="105">
                  <c:v>-1.2561050003569108E-2</c:v>
                </c:pt>
                <c:pt idx="106">
                  <c:v>-8.5610500027542002E-3</c:v>
                </c:pt>
                <c:pt idx="107">
                  <c:v>-7.7203750042826869E-3</c:v>
                </c:pt>
                <c:pt idx="108">
                  <c:v>-7.3927749981521629E-3</c:v>
                </c:pt>
                <c:pt idx="109">
                  <c:v>-6.0933749991818331E-3</c:v>
                </c:pt>
                <c:pt idx="110">
                  <c:v>-1.328332500270335E-2</c:v>
                </c:pt>
                <c:pt idx="111">
                  <c:v>-1.6442650005046744E-2</c:v>
                </c:pt>
                <c:pt idx="112">
                  <c:v>-5.5975000068428926E-3</c:v>
                </c:pt>
                <c:pt idx="113">
                  <c:v>-9.0448500050115399E-3</c:v>
                </c:pt>
                <c:pt idx="114">
                  <c:v>-3.946775002987124E-3</c:v>
                </c:pt>
                <c:pt idx="115">
                  <c:v>-4.5489750045817345E-3</c:v>
                </c:pt>
                <c:pt idx="116">
                  <c:v>-5.6732000011834316E-3</c:v>
                </c:pt>
                <c:pt idx="117">
                  <c:v>-9.6498000057181343E-3</c:v>
                </c:pt>
                <c:pt idx="118">
                  <c:v>-4.3851750015164725E-3</c:v>
                </c:pt>
                <c:pt idx="119">
                  <c:v>-2.9918500076746568E-3</c:v>
                </c:pt>
                <c:pt idx="120">
                  <c:v>5.5607999966014177E-3</c:v>
                </c:pt>
                <c:pt idx="121">
                  <c:v>-2.6993499996024184E-3</c:v>
                </c:pt>
                <c:pt idx="122">
                  <c:v>-1.7884750050143339E-3</c:v>
                </c:pt>
                <c:pt idx="123">
                  <c:v>-1.0624675000144634E-2</c:v>
                </c:pt>
                <c:pt idx="124">
                  <c:v>-8.5310750000644475E-3</c:v>
                </c:pt>
                <c:pt idx="125">
                  <c:v>-2.4478075007209554E-2</c:v>
                </c:pt>
                <c:pt idx="126">
                  <c:v>2.3694999981671572E-3</c:v>
                </c:pt>
                <c:pt idx="127">
                  <c:v>-6.3073750061448663E-3</c:v>
                </c:pt>
                <c:pt idx="128">
                  <c:v>-6.5018000095733441E-3</c:v>
                </c:pt>
                <c:pt idx="129">
                  <c:v>-4.1786750080063939E-3</c:v>
                </c:pt>
                <c:pt idx="130">
                  <c:v>-2.3380000056931749E-3</c:v>
                </c:pt>
                <c:pt idx="131">
                  <c:v>-9.4973250015755184E-3</c:v>
                </c:pt>
                <c:pt idx="132">
                  <c:v>-3.7808750057592988E-3</c:v>
                </c:pt>
                <c:pt idx="133">
                  <c:v>-8.1753000049502589E-3</c:v>
                </c:pt>
                <c:pt idx="134">
                  <c:v>-7.6521750015672296E-3</c:v>
                </c:pt>
                <c:pt idx="135">
                  <c:v>-1.1652500033960678E-3</c:v>
                </c:pt>
                <c:pt idx="136">
                  <c:v>-3.5520000528777018E-4</c:v>
                </c:pt>
                <c:pt idx="137">
                  <c:v>-5.7278750100522302E-3</c:v>
                </c:pt>
                <c:pt idx="138">
                  <c:v>-7.2409500062349252E-3</c:v>
                </c:pt>
                <c:pt idx="139">
                  <c:v>-1.2058499996783212E-3</c:v>
                </c:pt>
                <c:pt idx="140">
                  <c:v>4.3117000022903085E-3</c:v>
                </c:pt>
                <c:pt idx="141">
                  <c:v>-5.4353750019799918E-3</c:v>
                </c:pt>
                <c:pt idx="142">
                  <c:v>-1.1271575000137091E-2</c:v>
                </c:pt>
                <c:pt idx="143">
                  <c:v>6.3930000032996759E-4</c:v>
                </c:pt>
                <c:pt idx="144">
                  <c:v>-5.8431500001461245E-3</c:v>
                </c:pt>
                <c:pt idx="145">
                  <c:v>-4.9439750000601634E-3</c:v>
                </c:pt>
                <c:pt idx="146">
                  <c:v>-3.6793500039493665E-3</c:v>
                </c:pt>
                <c:pt idx="147">
                  <c:v>-5.3913250012556091E-3</c:v>
                </c:pt>
                <c:pt idx="148">
                  <c:v>-5.4219500016188249E-3</c:v>
                </c:pt>
                <c:pt idx="149">
                  <c:v>-1.0881000001973007E-2</c:v>
                </c:pt>
                <c:pt idx="150">
                  <c:v>4.4538250003824942E-3</c:v>
                </c:pt>
                <c:pt idx="151">
                  <c:v>-5.0286249970667996E-3</c:v>
                </c:pt>
                <c:pt idx="152">
                  <c:v>2.7769500011345372E-3</c:v>
                </c:pt>
                <c:pt idx="153">
                  <c:v>-7.0550000964431092E-4</c:v>
                </c:pt>
                <c:pt idx="154">
                  <c:v>-1.2199650002003182E-2</c:v>
                </c:pt>
                <c:pt idx="155">
                  <c:v>-3.1879500093054958E-3</c:v>
                </c:pt>
                <c:pt idx="156">
                  <c:v>-5.8414250015630387E-3</c:v>
                </c:pt>
                <c:pt idx="157">
                  <c:v>-4.0358500045840628E-3</c:v>
                </c:pt>
                <c:pt idx="158">
                  <c:v>-2.8603500031749718E-3</c:v>
                </c:pt>
                <c:pt idx="159">
                  <c:v>2.5914749930961989E-3</c:v>
                </c:pt>
                <c:pt idx="160">
                  <c:v>-1.189097500173375E-2</c:v>
                </c:pt>
                <c:pt idx="161">
                  <c:v>-7.5609500054270029E-3</c:v>
                </c:pt>
                <c:pt idx="162">
                  <c:v>5.0852999993367121E-3</c:v>
                </c:pt>
                <c:pt idx="164">
                  <c:v>-3.9408500015269965E-3</c:v>
                </c:pt>
                <c:pt idx="165">
                  <c:v>5.7669999659992754E-4</c:v>
                </c:pt>
                <c:pt idx="166">
                  <c:v>-6.5826250065583736E-3</c:v>
                </c:pt>
                <c:pt idx="167">
                  <c:v>-2.9460000223480165E-4</c:v>
                </c:pt>
                <c:pt idx="168">
                  <c:v>-1.4539250041707419E-3</c:v>
                </c:pt>
                <c:pt idx="169">
                  <c:v>-1.5781500042066909E-3</c:v>
                </c:pt>
                <c:pt idx="170">
                  <c:v>-1.0643875008099712E-2</c:v>
                </c:pt>
                <c:pt idx="171">
                  <c:v>-1.5736750065116212E-3</c:v>
                </c:pt>
                <c:pt idx="172">
                  <c:v>-1.2460750076570548E-3</c:v>
                </c:pt>
                <c:pt idx="173">
                  <c:v>-1.1012000031769276E-3</c:v>
                </c:pt>
                <c:pt idx="174">
                  <c:v>-5.3307250054785982E-3</c:v>
                </c:pt>
                <c:pt idx="175">
                  <c:v>-1.6077800006314646E-2</c:v>
                </c:pt>
                <c:pt idx="176">
                  <c:v>-7.9725000032340176E-3</c:v>
                </c:pt>
                <c:pt idx="177">
                  <c:v>-9.4666500081075355E-3</c:v>
                </c:pt>
                <c:pt idx="178">
                  <c:v>-4.3028500003856607E-3</c:v>
                </c:pt>
                <c:pt idx="179">
                  <c:v>-7.736000043223612E-4</c:v>
                </c:pt>
                <c:pt idx="180">
                  <c:v>-2.7502000011736527E-3</c:v>
                </c:pt>
                <c:pt idx="181">
                  <c:v>-4.9329250032315031E-3</c:v>
                </c:pt>
                <c:pt idx="182">
                  <c:v>-7.427075004670769E-3</c:v>
                </c:pt>
                <c:pt idx="183">
                  <c:v>-9.1741500000352971E-3</c:v>
                </c:pt>
                <c:pt idx="184">
                  <c:v>-4.644900000130292E-3</c:v>
                </c:pt>
                <c:pt idx="185">
                  <c:v>2.3901999957161024E-3</c:v>
                </c:pt>
                <c:pt idx="186">
                  <c:v>-2.5157500931527466E-4</c:v>
                </c:pt>
                <c:pt idx="187">
                  <c:v>-7.4811000013141893E-3</c:v>
                </c:pt>
                <c:pt idx="188">
                  <c:v>6.7411999916657805E-3</c:v>
                </c:pt>
                <c:pt idx="189">
                  <c:v>-7.9941750009311363E-3</c:v>
                </c:pt>
                <c:pt idx="190">
                  <c:v>-2.9590750054921955E-3</c:v>
                </c:pt>
                <c:pt idx="191">
                  <c:v>-1.9239750035922043E-3</c:v>
                </c:pt>
                <c:pt idx="192">
                  <c:v>5.8187499234918505E-4</c:v>
                </c:pt>
                <c:pt idx="193">
                  <c:v>-8.4721500024897978E-3</c:v>
                </c:pt>
                <c:pt idx="194">
                  <c:v>-4.4721500089508481E-3</c:v>
                </c:pt>
                <c:pt idx="195">
                  <c:v>-1.4721500047016889E-3</c:v>
                </c:pt>
                <c:pt idx="196">
                  <c:v>5.2784999570576474E-4</c:v>
                </c:pt>
                <c:pt idx="197">
                  <c:v>5.8509749942459166E-3</c:v>
                </c:pt>
                <c:pt idx="198">
                  <c:v>6.8860749961459078E-3</c:v>
                </c:pt>
                <c:pt idx="199">
                  <c:v>-5.0905250027426518E-3</c:v>
                </c:pt>
                <c:pt idx="200">
                  <c:v>4.691649999585934E-3</c:v>
                </c:pt>
                <c:pt idx="201">
                  <c:v>-7.6036000027670525E-3</c:v>
                </c:pt>
                <c:pt idx="202">
                  <c:v>-7.7629250008612871E-3</c:v>
                </c:pt>
                <c:pt idx="203">
                  <c:v>-8.1400750059401616E-3</c:v>
                </c:pt>
                <c:pt idx="204">
                  <c:v>-6.2252500356407836E-4</c:v>
                </c:pt>
                <c:pt idx="205">
                  <c:v>-1.2116675003198907E-2</c:v>
                </c:pt>
                <c:pt idx="206">
                  <c:v>-1.1818999999377411E-2</c:v>
                </c:pt>
                <c:pt idx="207">
                  <c:v>-6.8145250043016858E-3</c:v>
                </c:pt>
                <c:pt idx="208">
                  <c:v>-7.4914000069838949E-3</c:v>
                </c:pt>
                <c:pt idx="209">
                  <c:v>-3.2924999977694824E-3</c:v>
                </c:pt>
                <c:pt idx="210">
                  <c:v>-8.9693750051083043E-3</c:v>
                </c:pt>
                <c:pt idx="211">
                  <c:v>4.3186499897274189E-3</c:v>
                </c:pt>
                <c:pt idx="212">
                  <c:v>1.8361999973421916E-3</c:v>
                </c:pt>
                <c:pt idx="213">
                  <c:v>-6.7704750035773031E-3</c:v>
                </c:pt>
                <c:pt idx="215">
                  <c:v>1.999999993131496E-3</c:v>
                </c:pt>
                <c:pt idx="216">
                  <c:v>-1.0353750003559981E-2</c:v>
                </c:pt>
                <c:pt idx="217">
                  <c:v>-4.3186499970033765E-3</c:v>
                </c:pt>
                <c:pt idx="218">
                  <c:v>-1.2115275007090531E-2</c:v>
                </c:pt>
                <c:pt idx="219">
                  <c:v>-8.7921500016818754E-3</c:v>
                </c:pt>
                <c:pt idx="220">
                  <c:v>-2.2395000050892122E-3</c:v>
                </c:pt>
                <c:pt idx="221">
                  <c:v>-1.391637499909848E-2</c:v>
                </c:pt>
                <c:pt idx="222">
                  <c:v>-5.9324999892851338E-4</c:v>
                </c:pt>
                <c:pt idx="223">
                  <c:v>-3.6124998587183654E-5</c:v>
                </c:pt>
                <c:pt idx="224">
                  <c:v>-3.8723250036127865E-3</c:v>
                </c:pt>
                <c:pt idx="225">
                  <c:v>-8.723250066395849E-4</c:v>
                </c:pt>
                <c:pt idx="226">
                  <c:v>-7.5447249982971698E-3</c:v>
                </c:pt>
                <c:pt idx="227">
                  <c:v>-2.509625002858229E-3</c:v>
                </c:pt>
                <c:pt idx="229">
                  <c:v>-7.0405000587925315E-4</c:v>
                </c:pt>
                <c:pt idx="230">
                  <c:v>-1.1865000051329844E-3</c:v>
                </c:pt>
                <c:pt idx="231">
                  <c:v>-7.9335749978781678E-3</c:v>
                </c:pt>
                <c:pt idx="232">
                  <c:v>1.5839749903534539E-3</c:v>
                </c:pt>
                <c:pt idx="233">
                  <c:v>1.1015249910997227E-3</c:v>
                </c:pt>
                <c:pt idx="234">
                  <c:v>-1.2322424998274073E-2</c:v>
                </c:pt>
                <c:pt idx="235">
                  <c:v>-4.0578000043751672E-3</c:v>
                </c:pt>
                <c:pt idx="236">
                  <c:v>6.9655999977840111E-3</c:v>
                </c:pt>
                <c:pt idx="237">
                  <c:v>-6.5168500004801899E-3</c:v>
                </c:pt>
                <c:pt idx="238">
                  <c:v>-2.6995750013156794E-3</c:v>
                </c:pt>
                <c:pt idx="239">
                  <c:v>-7.1586250051041134E-3</c:v>
                </c:pt>
                <c:pt idx="240">
                  <c:v>-3.5474750038702041E-3</c:v>
                </c:pt>
                <c:pt idx="241">
                  <c:v>-3.0299250065581873E-3</c:v>
                </c:pt>
                <c:pt idx="242">
                  <c:v>-5.2477500066743232E-3</c:v>
                </c:pt>
                <c:pt idx="243">
                  <c:v>-2.5450004613958299E-5</c:v>
                </c:pt>
                <c:pt idx="244">
                  <c:v>-2.5079000042751431E-3</c:v>
                </c:pt>
                <c:pt idx="245">
                  <c:v>-3.99035000737058E-3</c:v>
                </c:pt>
                <c:pt idx="246">
                  <c:v>-7.2081750040524639E-3</c:v>
                </c:pt>
                <c:pt idx="247">
                  <c:v>-7.0232500729616731E-4</c:v>
                </c:pt>
                <c:pt idx="248">
                  <c:v>-1.0538525006268173E-2</c:v>
                </c:pt>
                <c:pt idx="249">
                  <c:v>-6.6978500035475008E-3</c:v>
                </c:pt>
                <c:pt idx="250">
                  <c:v>-1.5557450002233963E-2</c:v>
                </c:pt>
                <c:pt idx="251">
                  <c:v>-4.5340500073507428E-3</c:v>
                </c:pt>
                <c:pt idx="252">
                  <c:v>-8.0165000035776757E-3</c:v>
                </c:pt>
                <c:pt idx="253">
                  <c:v>-6.4989500024239533E-3</c:v>
                </c:pt>
                <c:pt idx="254">
                  <c:v>-8.8761000079102814E-3</c:v>
                </c:pt>
                <c:pt idx="255">
                  <c:v>-5.8761000036611222E-3</c:v>
                </c:pt>
                <c:pt idx="256">
                  <c:v>-5.8527000001049601E-3</c:v>
                </c:pt>
                <c:pt idx="257">
                  <c:v>-3.012025001225993E-3</c:v>
                </c:pt>
                <c:pt idx="258">
                  <c:v>-1.4944750073482282E-3</c:v>
                </c:pt>
                <c:pt idx="259">
                  <c:v>-2.3912250035209581E-3</c:v>
                </c:pt>
                <c:pt idx="260">
                  <c:v>7.1263249992625788E-3</c:v>
                </c:pt>
                <c:pt idx="261">
                  <c:v>-8.7449749989900738E-3</c:v>
                </c:pt>
                <c:pt idx="262">
                  <c:v>8.7770499958423898E-3</c:v>
                </c:pt>
                <c:pt idx="267">
                  <c:v>-3.8647250039502978E-3</c:v>
                </c:pt>
                <c:pt idx="268">
                  <c:v>-1.3576700002886355E-2</c:v>
                </c:pt>
                <c:pt idx="269">
                  <c:v>-2.5357500999234617E-4</c:v>
                </c:pt>
                <c:pt idx="270">
                  <c:v>-8.2140000013168901E-3</c:v>
                </c:pt>
                <c:pt idx="271">
                  <c:v>-1.7621750084799714E-3</c:v>
                </c:pt>
                <c:pt idx="272">
                  <c:v>6.7072499950882047E-4</c:v>
                </c:pt>
                <c:pt idx="273">
                  <c:v>-1.1565250024432316E-3</c:v>
                </c:pt>
                <c:pt idx="275">
                  <c:v>7.2749971877783537E-6</c:v>
                </c:pt>
                <c:pt idx="276">
                  <c:v>5.6535249968874268E-3</c:v>
                </c:pt>
                <c:pt idx="277">
                  <c:v>-1.5760000023874454E-3</c:v>
                </c:pt>
                <c:pt idx="278">
                  <c:v>-4.8055250008474104E-3</c:v>
                </c:pt>
                <c:pt idx="279">
                  <c:v>-5.793825002911035E-3</c:v>
                </c:pt>
                <c:pt idx="280">
                  <c:v>-8.2762750025722198E-3</c:v>
                </c:pt>
                <c:pt idx="281">
                  <c:v>-7.7704249997623265E-3</c:v>
                </c:pt>
                <c:pt idx="282">
                  <c:v>-2.7353250043233857E-3</c:v>
                </c:pt>
                <c:pt idx="283">
                  <c:v>2.5292999926023185E-3</c:v>
                </c:pt>
                <c:pt idx="284">
                  <c:v>5.9227499878033996E-4</c:v>
                </c:pt>
                <c:pt idx="285">
                  <c:v>-1.0784875004901551E-2</c:v>
                </c:pt>
                <c:pt idx="286">
                  <c:v>-2.4032500077737495E-3</c:v>
                </c:pt>
                <c:pt idx="287">
                  <c:v>-1.0262850009894464E-2</c:v>
                </c:pt>
                <c:pt idx="288">
                  <c:v>-8.4923750036978163E-3</c:v>
                </c:pt>
                <c:pt idx="289">
                  <c:v>-3.2394500012742355E-3</c:v>
                </c:pt>
                <c:pt idx="290">
                  <c:v>1.0836750007001683E-3</c:v>
                </c:pt>
                <c:pt idx="291">
                  <c:v>-3.1341500070993789E-3</c:v>
                </c:pt>
                <c:pt idx="292">
                  <c:v>-4.0756500020506792E-3</c:v>
                </c:pt>
                <c:pt idx="293">
                  <c:v>-1.8110250020981766E-3</c:v>
                </c:pt>
                <c:pt idx="294">
                  <c:v>-1.3452800005325116E-2</c:v>
                </c:pt>
                <c:pt idx="295">
                  <c:v>1.8510749941924587E-3</c:v>
                </c:pt>
                <c:pt idx="296">
                  <c:v>1.1174199993547518E-2</c:v>
                </c:pt>
                <c:pt idx="297">
                  <c:v>6.9174999225651845E-4</c:v>
                </c:pt>
                <c:pt idx="298">
                  <c:v>-5.7728000028873794E-3</c:v>
                </c:pt>
                <c:pt idx="299">
                  <c:v>-5.7800249996944331E-3</c:v>
                </c:pt>
                <c:pt idx="300">
                  <c:v>-4.7800250031286851E-3</c:v>
                </c:pt>
                <c:pt idx="301">
                  <c:v>-4.3749999967985786E-3</c:v>
                </c:pt>
                <c:pt idx="302">
                  <c:v>1.2165950000053272E-2</c:v>
                </c:pt>
                <c:pt idx="303">
                  <c:v>-6.0518750033224933E-3</c:v>
                </c:pt>
                <c:pt idx="304">
                  <c:v>1.2010499995085411E-3</c:v>
                </c:pt>
                <c:pt idx="305">
                  <c:v>-2.1761000025435351E-3</c:v>
                </c:pt>
                <c:pt idx="306">
                  <c:v>-2.1864674999960698E-2</c:v>
                </c:pt>
                <c:pt idx="307">
                  <c:v>-5.0474000017857179E-3</c:v>
                </c:pt>
                <c:pt idx="308">
                  <c:v>7.4701499979710206E-3</c:v>
                </c:pt>
                <c:pt idx="309">
                  <c:v>-2.0122999994782731E-3</c:v>
                </c:pt>
                <c:pt idx="310">
                  <c:v>-5.848500004503876E-3</c:v>
                </c:pt>
                <c:pt idx="311">
                  <c:v>-1.1342650002916344E-2</c:v>
                </c:pt>
                <c:pt idx="312">
                  <c:v>-9.3426500025088899E-3</c:v>
                </c:pt>
                <c:pt idx="313">
                  <c:v>-3.342650001286529E-3</c:v>
                </c:pt>
                <c:pt idx="314">
                  <c:v>-4.3309500033501536E-3</c:v>
                </c:pt>
                <c:pt idx="315">
                  <c:v>9.4395249907393008E-3</c:v>
                </c:pt>
                <c:pt idx="316">
                  <c:v>1.7977499956032261E-3</c:v>
                </c:pt>
                <c:pt idx="317">
                  <c:v>-1.9696399998792913E-2</c:v>
                </c:pt>
                <c:pt idx="318">
                  <c:v>-4.684700004872866E-3</c:v>
                </c:pt>
                <c:pt idx="319">
                  <c:v>-1.3167149998480454E-2</c:v>
                </c:pt>
                <c:pt idx="320">
                  <c:v>2.8328499975032173E-3</c:v>
                </c:pt>
                <c:pt idx="321">
                  <c:v>1.3386999926296994E-3</c:v>
                </c:pt>
                <c:pt idx="322">
                  <c:v>-1.6879125003470108E-2</c:v>
                </c:pt>
                <c:pt idx="323">
                  <c:v>-9.3615750010940246E-3</c:v>
                </c:pt>
                <c:pt idx="324">
                  <c:v>1.4427499263547361E-4</c:v>
                </c:pt>
                <c:pt idx="325">
                  <c:v>-4.8206250066868961E-3</c:v>
                </c:pt>
                <c:pt idx="326">
                  <c:v>1.7937499796971679E-4</c:v>
                </c:pt>
                <c:pt idx="327">
                  <c:v>2.9966499932925217E-3</c:v>
                </c:pt>
                <c:pt idx="328">
                  <c:v>-5.4975000020931475E-3</c:v>
                </c:pt>
                <c:pt idx="329">
                  <c:v>-9.7153250098926947E-3</c:v>
                </c:pt>
                <c:pt idx="330">
                  <c:v>-6.3922000044840388E-3</c:v>
                </c:pt>
                <c:pt idx="331">
                  <c:v>3.4718749957391992E-3</c:v>
                </c:pt>
                <c:pt idx="332">
                  <c:v>-3.2284000044455752E-3</c:v>
                </c:pt>
                <c:pt idx="333">
                  <c:v>-1.1193300000741147E-2</c:v>
                </c:pt>
                <c:pt idx="334">
                  <c:v>2.8066999948350713E-3</c:v>
                </c:pt>
                <c:pt idx="335">
                  <c:v>3.3242499994230457E-3</c:v>
                </c:pt>
                <c:pt idx="336">
                  <c:v>-8.4228250052547082E-3</c:v>
                </c:pt>
                <c:pt idx="337">
                  <c:v>-8.1699000074877404E-3</c:v>
                </c:pt>
                <c:pt idx="338">
                  <c:v>4.153224996116478E-3</c:v>
                </c:pt>
                <c:pt idx="339">
                  <c:v>-3.3292250009253621E-3</c:v>
                </c:pt>
                <c:pt idx="340">
                  <c:v>-5.4705000366084278E-4</c:v>
                </c:pt>
                <c:pt idx="341">
                  <c:v>-9.6829750036704354E-3</c:v>
                </c:pt>
                <c:pt idx="342">
                  <c:v>-1.6829750020406209E-3</c:v>
                </c:pt>
                <c:pt idx="343">
                  <c:v>1.8345749995205551E-3</c:v>
                </c:pt>
                <c:pt idx="344">
                  <c:v>-5.3832500052521937E-3</c:v>
                </c:pt>
                <c:pt idx="345">
                  <c:v>-1.3481500063790008E-3</c:v>
                </c:pt>
                <c:pt idx="346">
                  <c:v>-6.8422999975155108E-3</c:v>
                </c:pt>
                <c:pt idx="347">
                  <c:v>-8.423000035691075E-4</c:v>
                </c:pt>
                <c:pt idx="348">
                  <c:v>-8.5191750040394254E-3</c:v>
                </c:pt>
                <c:pt idx="349">
                  <c:v>4.8082499415613711E-4</c:v>
                </c:pt>
                <c:pt idx="350">
                  <c:v>-9.0016250032931566E-3</c:v>
                </c:pt>
                <c:pt idx="351">
                  <c:v>-2.7019000044674613E-3</c:v>
                </c:pt>
                <c:pt idx="352">
                  <c:v>-4.6785000013187528E-3</c:v>
                </c:pt>
                <c:pt idx="353">
                  <c:v>-1.4032250001037028E-2</c:v>
                </c:pt>
                <c:pt idx="354">
                  <c:v>-4.8894250066950917E-3</c:v>
                </c:pt>
                <c:pt idx="356">
                  <c:v>-1.0002975002862513E-2</c:v>
                </c:pt>
                <c:pt idx="357">
                  <c:v>-3.4296750091016293E-3</c:v>
                </c:pt>
                <c:pt idx="358">
                  <c:v>4.2048749965033494E-3</c:v>
                </c:pt>
                <c:pt idx="360">
                  <c:v>-8.7789500030339696E-3</c:v>
                </c:pt>
                <c:pt idx="361">
                  <c:v>8.0617249914212152E-3</c:v>
                </c:pt>
                <c:pt idx="362">
                  <c:v>5.3497499975492246E-3</c:v>
                </c:pt>
                <c:pt idx="363">
                  <c:v>-2.0976000014343299E-3</c:v>
                </c:pt>
                <c:pt idx="364">
                  <c:v>1.9023999993805774E-3</c:v>
                </c:pt>
                <c:pt idx="365">
                  <c:v>8.1012999944505282E-3</c:v>
                </c:pt>
                <c:pt idx="366">
                  <c:v>2.7124499902129173E-3</c:v>
                </c:pt>
                <c:pt idx="367">
                  <c:v>-1.4117750033619814E-3</c:v>
                </c:pt>
                <c:pt idx="368">
                  <c:v>-3.9059249975252897E-3</c:v>
                </c:pt>
                <c:pt idx="369">
                  <c:v>-3.6061999999219552E-3</c:v>
                </c:pt>
                <c:pt idx="370">
                  <c:v>-1.3796150007692631E-2</c:v>
                </c:pt>
                <c:pt idx="371">
                  <c:v>1.2038499917252921E-3</c:v>
                </c:pt>
                <c:pt idx="372">
                  <c:v>-7.2786000018822961E-3</c:v>
                </c:pt>
                <c:pt idx="373">
                  <c:v>2.4721399997361004E-2</c:v>
                </c:pt>
                <c:pt idx="374">
                  <c:v>-1.7376500036334619E-3</c:v>
                </c:pt>
                <c:pt idx="375">
                  <c:v>5.2623500014306046E-3</c:v>
                </c:pt>
                <c:pt idx="376">
                  <c:v>2.5620749947847798E-3</c:v>
                </c:pt>
                <c:pt idx="377">
                  <c:v>3.5620749986264855E-3</c:v>
                </c:pt>
                <c:pt idx="378">
                  <c:v>-1.2632350000785664E-2</c:v>
                </c:pt>
                <c:pt idx="379">
                  <c:v>-1.5114800000446849E-2</c:v>
                </c:pt>
                <c:pt idx="380">
                  <c:v>-8.5972500019124709E-3</c:v>
                </c:pt>
                <c:pt idx="381">
                  <c:v>-1.2768275002599694E-2</c:v>
                </c:pt>
                <c:pt idx="382">
                  <c:v>-8.9510000034351833E-3</c:v>
                </c:pt>
                <c:pt idx="383">
                  <c:v>-1.4616500047850423E-3</c:v>
                </c:pt>
                <c:pt idx="384">
                  <c:v>-6.5159999940078706E-4</c:v>
                </c:pt>
                <c:pt idx="385">
                  <c:v>-1.2655000027734786E-3</c:v>
                </c:pt>
                <c:pt idx="386">
                  <c:v>6.0386999975889921E-3</c:v>
                </c:pt>
                <c:pt idx="387">
                  <c:v>-1.2420350009051617E-2</c:v>
                </c:pt>
                <c:pt idx="388">
                  <c:v>5.5841249995864928E-3</c:v>
                </c:pt>
                <c:pt idx="389">
                  <c:v>-8.8938500048243441E-3</c:v>
                </c:pt>
                <c:pt idx="394">
                  <c:v>-5.149749995325692E-4</c:v>
                </c:pt>
                <c:pt idx="395">
                  <c:v>-5.9974250034429133E-3</c:v>
                </c:pt>
                <c:pt idx="396">
                  <c:v>1.3508424992323853E-2</c:v>
                </c:pt>
                <c:pt idx="397">
                  <c:v>1.4426999987335876E-3</c:v>
                </c:pt>
                <c:pt idx="398">
                  <c:v>-6.8291499992483296E-3</c:v>
                </c:pt>
                <c:pt idx="399">
                  <c:v>-1.4625009498558939E-5</c:v>
                </c:pt>
                <c:pt idx="400">
                  <c:v>-9.8675000481307507E-4</c:v>
                </c:pt>
                <c:pt idx="401">
                  <c:v>-8.3639000004041009E-3</c:v>
                </c:pt>
                <c:pt idx="402">
                  <c:v>5.9354999975766987E-3</c:v>
                </c:pt>
                <c:pt idx="403">
                  <c:v>-1.4223824997316115E-2</c:v>
                </c:pt>
                <c:pt idx="405">
                  <c:v>-3.4805000177584589E-4</c:v>
                </c:pt>
                <c:pt idx="406">
                  <c:v>3.007424995303154E-3</c:v>
                </c:pt>
                <c:pt idx="407">
                  <c:v>4.2107999979634769E-3</c:v>
                </c:pt>
                <c:pt idx="409">
                  <c:v>-1.7334500007564202E-3</c:v>
                </c:pt>
                <c:pt idx="410">
                  <c:v>-5.9278750049998052E-3</c:v>
                </c:pt>
                <c:pt idx="411">
                  <c:v>9.2359249974833801E-3</c:v>
                </c:pt>
                <c:pt idx="412">
                  <c:v>8.4707499627256766E-4</c:v>
                </c:pt>
                <c:pt idx="413">
                  <c:v>4.2638000013539568E-3</c:v>
                </c:pt>
                <c:pt idx="414">
                  <c:v>-2.1865000599063933E-4</c:v>
                </c:pt>
                <c:pt idx="415">
                  <c:v>-5.4320000053849071E-3</c:v>
                </c:pt>
                <c:pt idx="416">
                  <c:v>-6.5868500096257776E-3</c:v>
                </c:pt>
                <c:pt idx="417">
                  <c:v>-5.5634500022279099E-3</c:v>
                </c:pt>
                <c:pt idx="418">
                  <c:v>-1.0099925006215926E-2</c:v>
                </c:pt>
                <c:pt idx="419">
                  <c:v>-3.9361250019283034E-3</c:v>
                </c:pt>
                <c:pt idx="420">
                  <c:v>1.0638750027283095E-3</c:v>
                </c:pt>
                <c:pt idx="421">
                  <c:v>1.2686399997619446E-2</c:v>
                </c:pt>
                <c:pt idx="422">
                  <c:v>7.6908749979338609E-3</c:v>
                </c:pt>
                <c:pt idx="423">
                  <c:v>6.5360249936929904E-3</c:v>
                </c:pt>
                <c:pt idx="424">
                  <c:v>7.2569499970995821E-3</c:v>
                </c:pt>
                <c:pt idx="425">
                  <c:v>5.9382999970694073E-3</c:v>
                </c:pt>
                <c:pt idx="426">
                  <c:v>5.455849997815676E-3</c:v>
                </c:pt>
                <c:pt idx="427">
                  <c:v>8.2965249966946431E-3</c:v>
                </c:pt>
                <c:pt idx="428">
                  <c:v>8.6475249991053715E-3</c:v>
                </c:pt>
                <c:pt idx="429">
                  <c:v>3.8157999952090904E-3</c:v>
                </c:pt>
                <c:pt idx="430">
                  <c:v>6.9912999970256351E-3</c:v>
                </c:pt>
                <c:pt idx="431">
                  <c:v>1.2672649994783569E-2</c:v>
                </c:pt>
                <c:pt idx="434">
                  <c:v>2.8692499472526833E-4</c:v>
                </c:pt>
                <c:pt idx="435">
                  <c:v>1.2322024995228276E-2</c:v>
                </c:pt>
                <c:pt idx="436">
                  <c:v>7.2022749955067411E-3</c:v>
                </c:pt>
                <c:pt idx="437">
                  <c:v>4.7424997319467366E-5</c:v>
                </c:pt>
                <c:pt idx="438">
                  <c:v>1.1075299997173715E-2</c:v>
                </c:pt>
                <c:pt idx="439">
                  <c:v>3.2858999984455295E-3</c:v>
                </c:pt>
                <c:pt idx="440">
                  <c:v>1.1285900000075344E-2</c:v>
                </c:pt>
                <c:pt idx="441">
                  <c:v>8.5622249971493147E-3</c:v>
                </c:pt>
                <c:pt idx="442">
                  <c:v>5.8970499958377331E-3</c:v>
                </c:pt>
                <c:pt idx="443">
                  <c:v>6.8970499924034812E-3</c:v>
                </c:pt>
                <c:pt idx="445">
                  <c:v>-2.0633750027627684E-3</c:v>
                </c:pt>
                <c:pt idx="446">
                  <c:v>-4.9302000043098815E-3</c:v>
                </c:pt>
                <c:pt idx="447">
                  <c:v>-4.5719749978161417E-3</c:v>
                </c:pt>
                <c:pt idx="448">
                  <c:v>3.4280249965377152E-3</c:v>
                </c:pt>
                <c:pt idx="449">
                  <c:v>1.5567249938612804E-3</c:v>
                </c:pt>
                <c:pt idx="451">
                  <c:v>7.9046500031836331E-3</c:v>
                </c:pt>
                <c:pt idx="452">
                  <c:v>3.4985999955097213E-3</c:v>
                </c:pt>
                <c:pt idx="453">
                  <c:v>1.867409999249503E-2</c:v>
                </c:pt>
                <c:pt idx="454">
                  <c:v>4.0557249958510511E-3</c:v>
                </c:pt>
                <c:pt idx="455">
                  <c:v>8.8379000007989816E-3</c:v>
                </c:pt>
                <c:pt idx="457">
                  <c:v>1.4090824995946605E-2</c:v>
                </c:pt>
                <c:pt idx="458">
                  <c:v>8.5192499973345548E-3</c:v>
                </c:pt>
                <c:pt idx="460">
                  <c:v>6.8306749963085167E-3</c:v>
                </c:pt>
                <c:pt idx="461">
                  <c:v>9.3526999917230569E-3</c:v>
                </c:pt>
                <c:pt idx="462">
                  <c:v>-2.1837750027771108E-3</c:v>
                </c:pt>
                <c:pt idx="463">
                  <c:v>1.3337749987840652E-3</c:v>
                </c:pt>
                <c:pt idx="464">
                  <c:v>8.3337749965721741E-3</c:v>
                </c:pt>
                <c:pt idx="465">
                  <c:v>8.2069999916711822E-4</c:v>
                </c:pt>
                <c:pt idx="466">
                  <c:v>-3.1442000035895035E-3</c:v>
                </c:pt>
                <c:pt idx="467">
                  <c:v>1.1502049994305708E-2</c:v>
                </c:pt>
                <c:pt idx="468">
                  <c:v>2.8251749972696416E-3</c:v>
                </c:pt>
                <c:pt idx="469">
                  <c:v>6.0856999989482574E-3</c:v>
                </c:pt>
                <c:pt idx="470">
                  <c:v>4.339500010246411E-4</c:v>
                </c:pt>
                <c:pt idx="472">
                  <c:v>4.2790999941644259E-3</c:v>
                </c:pt>
                <c:pt idx="473">
                  <c:v>1.1925350001547486E-2</c:v>
                </c:pt>
                <c:pt idx="474">
                  <c:v>1.0606699994241353E-2</c:v>
                </c:pt>
                <c:pt idx="475">
                  <c:v>1.6508999993675388E-2</c:v>
                </c:pt>
                <c:pt idx="476">
                  <c:v>6.3675749916001223E-3</c:v>
                </c:pt>
                <c:pt idx="478">
                  <c:v>2.7423699997598305E-2</c:v>
                </c:pt>
                <c:pt idx="497">
                  <c:v>2.9851474995666649E-2</c:v>
                </c:pt>
                <c:pt idx="498">
                  <c:v>3.2692149994545616E-2</c:v>
                </c:pt>
                <c:pt idx="499">
                  <c:v>2.7794699999503791E-2</c:v>
                </c:pt>
                <c:pt idx="500">
                  <c:v>2.5028699994436465E-2</c:v>
                </c:pt>
                <c:pt idx="501">
                  <c:v>2.254624999477528E-2</c:v>
                </c:pt>
                <c:pt idx="502">
                  <c:v>2.8873849994852208E-2</c:v>
                </c:pt>
                <c:pt idx="503">
                  <c:v>1.3014249991101678E-2</c:v>
                </c:pt>
                <c:pt idx="504">
                  <c:v>2.0796799995878246E-2</c:v>
                </c:pt>
                <c:pt idx="505">
                  <c:v>2.3855300001741853E-2</c:v>
                </c:pt>
                <c:pt idx="506">
                  <c:v>2.8552825002407189E-2</c:v>
                </c:pt>
                <c:pt idx="507">
                  <c:v>3.5105474991723895E-2</c:v>
                </c:pt>
                <c:pt idx="508">
                  <c:v>2.7428599998529535E-2</c:v>
                </c:pt>
                <c:pt idx="509">
                  <c:v>2.8269274997001048E-2</c:v>
                </c:pt>
                <c:pt idx="510">
                  <c:v>2.2433074998843949E-2</c:v>
                </c:pt>
                <c:pt idx="511">
                  <c:v>1.4107199996942654E-2</c:v>
                </c:pt>
                <c:pt idx="512">
                  <c:v>2.3914174998935778E-2</c:v>
                </c:pt>
                <c:pt idx="513">
                  <c:v>1.9667449996632058E-2</c:v>
                </c:pt>
                <c:pt idx="517">
                  <c:v>2.9322649999812711E-2</c:v>
                </c:pt>
                <c:pt idx="520">
                  <c:v>2.0720449996588286E-2</c:v>
                </c:pt>
                <c:pt idx="523">
                  <c:v>3.3748699999705423E-2</c:v>
                </c:pt>
                <c:pt idx="524">
                  <c:v>2.4430049998045433E-2</c:v>
                </c:pt>
                <c:pt idx="527">
                  <c:v>4.0240100002847612E-2</c:v>
                </c:pt>
                <c:pt idx="528">
                  <c:v>3.2956549999653362E-2</c:v>
                </c:pt>
                <c:pt idx="529">
                  <c:v>3.2785524992505088E-2</c:v>
                </c:pt>
                <c:pt idx="530">
                  <c:v>2.5949324997782242E-2</c:v>
                </c:pt>
                <c:pt idx="531">
                  <c:v>3.9953799991053529E-2</c:v>
                </c:pt>
                <c:pt idx="532">
                  <c:v>3.19582750016707E-2</c:v>
                </c:pt>
                <c:pt idx="533">
                  <c:v>3.3775549993151799E-2</c:v>
                </c:pt>
                <c:pt idx="534">
                  <c:v>3.3293099993898068E-2</c:v>
                </c:pt>
                <c:pt idx="535">
                  <c:v>3.3316499990178272E-2</c:v>
                </c:pt>
                <c:pt idx="536">
                  <c:v>2.8834049997385591E-2</c:v>
                </c:pt>
                <c:pt idx="537">
                  <c:v>3.1962749992089812E-2</c:v>
                </c:pt>
                <c:pt idx="540">
                  <c:v>3.5562574994401075E-2</c:v>
                </c:pt>
                <c:pt idx="541">
                  <c:v>3.534475000196835E-2</c:v>
                </c:pt>
                <c:pt idx="542">
                  <c:v>2.0890174993837718E-2</c:v>
                </c:pt>
                <c:pt idx="543">
                  <c:v>3.3672350000415463E-2</c:v>
                </c:pt>
                <c:pt idx="544">
                  <c:v>3.767235000123037E-2</c:v>
                </c:pt>
                <c:pt idx="545">
                  <c:v>3.2178200002817903E-2</c:v>
                </c:pt>
                <c:pt idx="546">
                  <c:v>2.9213299996627029E-2</c:v>
                </c:pt>
                <c:pt idx="548">
                  <c:v>2.9536424997786526E-2</c:v>
                </c:pt>
                <c:pt idx="552">
                  <c:v>3.1187149994366337E-2</c:v>
                </c:pt>
                <c:pt idx="553">
                  <c:v>3.2992724991345312E-2</c:v>
                </c:pt>
                <c:pt idx="554">
                  <c:v>3.4257349994732067E-2</c:v>
                </c:pt>
                <c:pt idx="555">
                  <c:v>3.7627649995556567E-2</c:v>
                </c:pt>
                <c:pt idx="558">
                  <c:v>4.7994824992201757E-2</c:v>
                </c:pt>
                <c:pt idx="559">
                  <c:v>3.4123524994356558E-2</c:v>
                </c:pt>
                <c:pt idx="562">
                  <c:v>3.4490699996240437E-2</c:v>
                </c:pt>
                <c:pt idx="563">
                  <c:v>3.8141425000503659E-2</c:v>
                </c:pt>
                <c:pt idx="564">
                  <c:v>3.679905000171857E-2</c:v>
                </c:pt>
                <c:pt idx="571">
                  <c:v>4.0577449995907955E-2</c:v>
                </c:pt>
                <c:pt idx="572">
                  <c:v>4.1094999993219972E-2</c:v>
                </c:pt>
                <c:pt idx="573">
                  <c:v>3.5865474994352553E-2</c:v>
                </c:pt>
                <c:pt idx="574">
                  <c:v>4.1258799996285234E-2</c:v>
                </c:pt>
                <c:pt idx="575">
                  <c:v>3.4869949995481875E-2</c:v>
                </c:pt>
                <c:pt idx="580">
                  <c:v>5.407332500180928E-2</c:v>
                </c:pt>
                <c:pt idx="583">
                  <c:v>3.8913999997021165E-2</c:v>
                </c:pt>
                <c:pt idx="585">
                  <c:v>4.8077799998281989E-2</c:v>
                </c:pt>
                <c:pt idx="586">
                  <c:v>4.4206499995198101E-2</c:v>
                </c:pt>
                <c:pt idx="587">
                  <c:v>3.4443625001586042E-2</c:v>
                </c:pt>
                <c:pt idx="588">
                  <c:v>4.8487674997886643E-2</c:v>
                </c:pt>
                <c:pt idx="593">
                  <c:v>4.6182449994375929E-2</c:v>
                </c:pt>
                <c:pt idx="597">
                  <c:v>4.334625000046799E-2</c:v>
                </c:pt>
                <c:pt idx="598">
                  <c:v>4.2156299998168834E-2</c:v>
                </c:pt>
                <c:pt idx="599">
                  <c:v>5.1156299996364396E-2</c:v>
                </c:pt>
                <c:pt idx="605">
                  <c:v>4.6541049996449146E-2</c:v>
                </c:pt>
                <c:pt idx="615">
                  <c:v>4.8088199997437187E-2</c:v>
                </c:pt>
                <c:pt idx="616">
                  <c:v>5.0411324991728179E-2</c:v>
                </c:pt>
                <c:pt idx="617">
                  <c:v>5.793782499677036E-2</c:v>
                </c:pt>
                <c:pt idx="618">
                  <c:v>4.2414449992065784E-2</c:v>
                </c:pt>
                <c:pt idx="619">
                  <c:v>4.6901374997105449E-2</c:v>
                </c:pt>
                <c:pt idx="620">
                  <c:v>4.6910324999771547E-2</c:v>
                </c:pt>
                <c:pt idx="621">
                  <c:v>5.3502549992117565E-2</c:v>
                </c:pt>
                <c:pt idx="622">
                  <c:v>5.1317074998223688E-2</c:v>
                </c:pt>
                <c:pt idx="623">
                  <c:v>5.5326024994428735E-2</c:v>
                </c:pt>
                <c:pt idx="624">
                  <c:v>5.3373199996713083E-2</c:v>
                </c:pt>
                <c:pt idx="625">
                  <c:v>5.8408299999427982E-2</c:v>
                </c:pt>
                <c:pt idx="626">
                  <c:v>6.4284075000614394E-2</c:v>
                </c:pt>
                <c:pt idx="627">
                  <c:v>4.1595499998948071E-2</c:v>
                </c:pt>
                <c:pt idx="628">
                  <c:v>5.8447874995181337E-2</c:v>
                </c:pt>
                <c:pt idx="629">
                  <c:v>6.0518074998981319E-2</c:v>
                </c:pt>
                <c:pt idx="630">
                  <c:v>5.7775474997470155E-2</c:v>
                </c:pt>
                <c:pt idx="631">
                  <c:v>4.956934999790974E-2</c:v>
                </c:pt>
                <c:pt idx="632">
                  <c:v>6.1098599995602854E-2</c:v>
                </c:pt>
                <c:pt idx="633">
                  <c:v>5.8266874992114026E-2</c:v>
                </c:pt>
                <c:pt idx="634">
                  <c:v>6.3784424994082656E-2</c:v>
                </c:pt>
                <c:pt idx="635">
                  <c:v>5.0594474996614736E-2</c:v>
                </c:pt>
                <c:pt idx="639">
                  <c:v>4.8477849995833822E-2</c:v>
                </c:pt>
                <c:pt idx="640">
                  <c:v>5.6995399994775653E-2</c:v>
                </c:pt>
                <c:pt idx="645">
                  <c:v>5.7159199997840915E-2</c:v>
                </c:pt>
                <c:pt idx="646">
                  <c:v>6.0163674992509186E-2</c:v>
                </c:pt>
                <c:pt idx="648">
                  <c:v>6.0362575000908691E-2</c:v>
                </c:pt>
                <c:pt idx="649">
                  <c:v>6.1362574997474439E-2</c:v>
                </c:pt>
                <c:pt idx="654">
                  <c:v>5.5172624997794628E-2</c:v>
                </c:pt>
                <c:pt idx="655">
                  <c:v>6.6690175000985619E-2</c:v>
                </c:pt>
                <c:pt idx="656">
                  <c:v>5.7207724996260367E-2</c:v>
                </c:pt>
                <c:pt idx="658">
                  <c:v>6.0530850001669023E-2</c:v>
                </c:pt>
                <c:pt idx="659">
                  <c:v>5.98890749970451E-2</c:v>
                </c:pt>
                <c:pt idx="661">
                  <c:v>5.1722524993238039E-2</c:v>
                </c:pt>
                <c:pt idx="662">
                  <c:v>4.5504699999582954E-2</c:v>
                </c:pt>
                <c:pt idx="663">
                  <c:v>5.7022249995497987E-2</c:v>
                </c:pt>
                <c:pt idx="664">
                  <c:v>5.7691900001373142E-2</c:v>
                </c:pt>
                <c:pt idx="665">
                  <c:v>5.869189999793889E-2</c:v>
                </c:pt>
                <c:pt idx="666">
                  <c:v>5.9691899994504638E-2</c:v>
                </c:pt>
                <c:pt idx="667">
                  <c:v>6.2691899998753797E-2</c:v>
                </c:pt>
                <c:pt idx="668">
                  <c:v>6.3538449998304714E-2</c:v>
                </c:pt>
                <c:pt idx="669">
                  <c:v>6.0383599993656389E-2</c:v>
                </c:pt>
                <c:pt idx="670">
                  <c:v>5.9901150001678616E-2</c:v>
                </c:pt>
                <c:pt idx="671">
                  <c:v>6.6980299998249393E-2</c:v>
                </c:pt>
                <c:pt idx="672">
                  <c:v>6.574354999611387E-2</c:v>
                </c:pt>
                <c:pt idx="674">
                  <c:v>5.2907349992892705E-2</c:v>
                </c:pt>
                <c:pt idx="675">
                  <c:v>6.0471699995105155E-2</c:v>
                </c:pt>
                <c:pt idx="676">
                  <c:v>5.3036049997899681E-2</c:v>
                </c:pt>
                <c:pt idx="677">
                  <c:v>7.2829924996767659E-2</c:v>
                </c:pt>
                <c:pt idx="678">
                  <c:v>6.0923525001271628E-2</c:v>
                </c:pt>
                <c:pt idx="679">
                  <c:v>6.5063924994319677E-2</c:v>
                </c:pt>
                <c:pt idx="684">
                  <c:v>5.6445549998898059E-2</c:v>
                </c:pt>
                <c:pt idx="685">
                  <c:v>5.9126899999682792E-2</c:v>
                </c:pt>
                <c:pt idx="686">
                  <c:v>5.5773150001186877E-2</c:v>
                </c:pt>
                <c:pt idx="687">
                  <c:v>6.2096274996292777E-2</c:v>
                </c:pt>
                <c:pt idx="693">
                  <c:v>5.6506150001951028E-2</c:v>
                </c:pt>
                <c:pt idx="699">
                  <c:v>7.5187499998719431E-2</c:v>
                </c:pt>
                <c:pt idx="704">
                  <c:v>5.220092499803286E-2</c:v>
                </c:pt>
                <c:pt idx="705">
                  <c:v>6.5718474994355347E-2</c:v>
                </c:pt>
                <c:pt idx="706">
                  <c:v>7.2041599996737204E-2</c:v>
                </c:pt>
                <c:pt idx="707">
                  <c:v>7.4559149994456675E-2</c:v>
                </c:pt>
                <c:pt idx="710">
                  <c:v>7.5014100002590567E-2</c:v>
                </c:pt>
                <c:pt idx="711">
                  <c:v>7.7477624996390659E-2</c:v>
                </c:pt>
                <c:pt idx="713">
                  <c:v>6.8770124998991378E-2</c:v>
                </c:pt>
                <c:pt idx="714">
                  <c:v>7.688712499657413E-2</c:v>
                </c:pt>
                <c:pt idx="715">
                  <c:v>7.4292149998655077E-2</c:v>
                </c:pt>
                <c:pt idx="716">
                  <c:v>5.8938399997714441E-2</c:v>
                </c:pt>
                <c:pt idx="718">
                  <c:v>7.8296624989889096E-2</c:v>
                </c:pt>
                <c:pt idx="719">
                  <c:v>6.8301100000098813E-2</c:v>
                </c:pt>
                <c:pt idx="720">
                  <c:v>7.8947349997179117E-2</c:v>
                </c:pt>
                <c:pt idx="721">
                  <c:v>6.5464899998914916E-2</c:v>
                </c:pt>
                <c:pt idx="723">
                  <c:v>7.0305574998201337E-2</c:v>
                </c:pt>
                <c:pt idx="725">
                  <c:v>7.4666925000201445E-2</c:v>
                </c:pt>
                <c:pt idx="727">
                  <c:v>7.7671399994869716E-2</c:v>
                </c:pt>
                <c:pt idx="728">
                  <c:v>7.9029624997929204E-2</c:v>
                </c:pt>
                <c:pt idx="731">
                  <c:v>8.0380624996905681E-2</c:v>
                </c:pt>
                <c:pt idx="735">
                  <c:v>8.7197900000319351E-2</c:v>
                </c:pt>
                <c:pt idx="737">
                  <c:v>7.4038575003214646E-2</c:v>
                </c:pt>
                <c:pt idx="738">
                  <c:v>8.507367499259999E-2</c:v>
                </c:pt>
                <c:pt idx="739">
                  <c:v>6.9914349995087832E-2</c:v>
                </c:pt>
                <c:pt idx="742">
                  <c:v>9.402412499912316E-2</c:v>
                </c:pt>
                <c:pt idx="743">
                  <c:v>7.5312149994715583E-2</c:v>
                </c:pt>
                <c:pt idx="744">
                  <c:v>8.6082624999107793E-2</c:v>
                </c:pt>
                <c:pt idx="745">
                  <c:v>7.4370649992488325E-2</c:v>
                </c:pt>
                <c:pt idx="746">
                  <c:v>8.0211324995616451E-2</c:v>
                </c:pt>
                <c:pt idx="747">
                  <c:v>9.1728874998807441E-2</c:v>
                </c:pt>
                <c:pt idx="748">
                  <c:v>9.8546149994945154E-2</c:v>
                </c:pt>
                <c:pt idx="749">
                  <c:v>7.5052000000141561E-2</c:v>
                </c:pt>
                <c:pt idx="750">
                  <c:v>9.0410224991501309E-2</c:v>
                </c:pt>
                <c:pt idx="751">
                  <c:v>7.2215799991681706E-2</c:v>
                </c:pt>
                <c:pt idx="754">
                  <c:v>8.057402499980526E-2</c:v>
                </c:pt>
                <c:pt idx="755">
                  <c:v>7.6220274997467641E-2</c:v>
                </c:pt>
                <c:pt idx="756">
                  <c:v>8.6711349991674069E-2</c:v>
                </c:pt>
                <c:pt idx="761">
                  <c:v>9.578052500000922E-2</c:v>
                </c:pt>
                <c:pt idx="763">
                  <c:v>7.4426774997846223E-2</c:v>
                </c:pt>
                <c:pt idx="764">
                  <c:v>8.2461874997534323E-2</c:v>
                </c:pt>
                <c:pt idx="766">
                  <c:v>8.4625675001007039E-2</c:v>
                </c:pt>
                <c:pt idx="767">
                  <c:v>9.2901999996684026E-2</c:v>
                </c:pt>
                <c:pt idx="768">
                  <c:v>9.1454649991646875E-2</c:v>
                </c:pt>
                <c:pt idx="769">
                  <c:v>9.1707574989413843E-2</c:v>
                </c:pt>
                <c:pt idx="770">
                  <c:v>8.5466349999478552E-2</c:v>
                </c:pt>
                <c:pt idx="771">
                  <c:v>8.7248525000177324E-2</c:v>
                </c:pt>
                <c:pt idx="773">
                  <c:v>9.3665249994955957E-2</c:v>
                </c:pt>
                <c:pt idx="774">
                  <c:v>9.3929874994501006E-2</c:v>
                </c:pt>
                <c:pt idx="775">
                  <c:v>8.0793950000952464E-2</c:v>
                </c:pt>
                <c:pt idx="776">
                  <c:v>7.6311500000883825E-2</c:v>
                </c:pt>
                <c:pt idx="777">
                  <c:v>8.3311499998671934E-2</c:v>
                </c:pt>
                <c:pt idx="780">
                  <c:v>8.1440199995995499E-2</c:v>
                </c:pt>
                <c:pt idx="781">
                  <c:v>8.9802900001814123E-2</c:v>
                </c:pt>
                <c:pt idx="785">
                  <c:v>9.5152549998601899E-2</c:v>
                </c:pt>
                <c:pt idx="786">
                  <c:v>0.10316424999473384</c:v>
                </c:pt>
                <c:pt idx="787">
                  <c:v>9.7510774998227134E-2</c:v>
                </c:pt>
                <c:pt idx="788">
                  <c:v>7.352247500239173E-2</c:v>
                </c:pt>
                <c:pt idx="789">
                  <c:v>9.415702499973122E-2</c:v>
                </c:pt>
                <c:pt idx="791">
                  <c:v>9.8391024992452003E-2</c:v>
                </c:pt>
                <c:pt idx="792">
                  <c:v>8.4173199997167103E-2</c:v>
                </c:pt>
                <c:pt idx="793">
                  <c:v>9.824339999613585E-2</c:v>
                </c:pt>
                <c:pt idx="794">
                  <c:v>9.8519724997458979E-2</c:v>
                </c:pt>
                <c:pt idx="795">
                  <c:v>9.5084074993792456E-2</c:v>
                </c:pt>
                <c:pt idx="796">
                  <c:v>0.10240720000001602</c:v>
                </c:pt>
                <c:pt idx="797">
                  <c:v>0.10073032500076806</c:v>
                </c:pt>
                <c:pt idx="798">
                  <c:v>0.10260609999386361</c:v>
                </c:pt>
                <c:pt idx="801">
                  <c:v>7.9704174997459631E-2</c:v>
                </c:pt>
                <c:pt idx="802">
                  <c:v>9.3743749996065162E-2</c:v>
                </c:pt>
                <c:pt idx="803">
                  <c:v>9.2389999997976702E-2</c:v>
                </c:pt>
                <c:pt idx="804">
                  <c:v>8.1713125000533182E-2</c:v>
                </c:pt>
                <c:pt idx="806">
                  <c:v>8.8588899998285342E-2</c:v>
                </c:pt>
                <c:pt idx="809">
                  <c:v>9.9669449991779402E-2</c:v>
                </c:pt>
                <c:pt idx="810">
                  <c:v>8.775134999450529E-2</c:v>
                </c:pt>
                <c:pt idx="811">
                  <c:v>0.10177475000091363</c:v>
                </c:pt>
                <c:pt idx="812">
                  <c:v>0.10261989999708021</c:v>
                </c:pt>
                <c:pt idx="813">
                  <c:v>9.7666699999535922E-2</c:v>
                </c:pt>
                <c:pt idx="815">
                  <c:v>0.10131742499652319</c:v>
                </c:pt>
                <c:pt idx="816">
                  <c:v>0.1001581000018632</c:v>
                </c:pt>
                <c:pt idx="817">
                  <c:v>0.10296367499540793</c:v>
                </c:pt>
                <c:pt idx="818">
                  <c:v>8.0286800002795644E-2</c:v>
                </c:pt>
                <c:pt idx="819">
                  <c:v>8.8804350001737475E-2</c:v>
                </c:pt>
                <c:pt idx="822">
                  <c:v>0.1048910999961663</c:v>
                </c:pt>
                <c:pt idx="826">
                  <c:v>0.10868222499266267</c:v>
                </c:pt>
                <c:pt idx="827">
                  <c:v>0.10701704999519279</c:v>
                </c:pt>
                <c:pt idx="828">
                  <c:v>0.10453459999553161</c:v>
                </c:pt>
                <c:pt idx="829">
                  <c:v>0.10905214999365853</c:v>
                </c:pt>
                <c:pt idx="830">
                  <c:v>0.1063050749944523</c:v>
                </c:pt>
                <c:pt idx="831">
                  <c:v>0.10708724999858532</c:v>
                </c:pt>
                <c:pt idx="832">
                  <c:v>0.10960479999630479</c:v>
                </c:pt>
                <c:pt idx="833">
                  <c:v>0.10685772499709856</c:v>
                </c:pt>
                <c:pt idx="834">
                  <c:v>0.10892792500089854</c:v>
                </c:pt>
                <c:pt idx="835">
                  <c:v>0.10318084999744315</c:v>
                </c:pt>
                <c:pt idx="836">
                  <c:v>0.10172179999062791</c:v>
                </c:pt>
                <c:pt idx="837">
                  <c:v>0.11326274999737507</c:v>
                </c:pt>
                <c:pt idx="841">
                  <c:v>0.10872352499427507</c:v>
                </c:pt>
                <c:pt idx="847">
                  <c:v>0.11335672499262728</c:v>
                </c:pt>
                <c:pt idx="853">
                  <c:v>0.11144482499366859</c:v>
                </c:pt>
                <c:pt idx="859">
                  <c:v>0.11570432499866001</c:v>
                </c:pt>
                <c:pt idx="860">
                  <c:v>0.12199234999570763</c:v>
                </c:pt>
                <c:pt idx="861">
                  <c:v>0.11450989999866579</c:v>
                </c:pt>
                <c:pt idx="862">
                  <c:v>0.12302744999760762</c:v>
                </c:pt>
                <c:pt idx="863">
                  <c:v>0.11454499999672407</c:v>
                </c:pt>
                <c:pt idx="864">
                  <c:v>0.11554500000056578</c:v>
                </c:pt>
                <c:pt idx="865">
                  <c:v>0.11990322500059847</c:v>
                </c:pt>
                <c:pt idx="867">
                  <c:v>0.11419572499289643</c:v>
                </c:pt>
                <c:pt idx="868">
                  <c:v>0.11719572499714559</c:v>
                </c:pt>
                <c:pt idx="870">
                  <c:v>0.11687707500095712</c:v>
                </c:pt>
                <c:pt idx="875">
                  <c:v>0.11876044999371516</c:v>
                </c:pt>
                <c:pt idx="876">
                  <c:v>0.12604847499460448</c:v>
                </c:pt>
                <c:pt idx="878">
                  <c:v>0.12188914999569533</c:v>
                </c:pt>
                <c:pt idx="879">
                  <c:v>0.11940669999603415</c:v>
                </c:pt>
                <c:pt idx="882">
                  <c:v>0.12032204999559326</c:v>
                </c:pt>
                <c:pt idx="883">
                  <c:v>0.12057497499336023</c:v>
                </c:pt>
                <c:pt idx="885">
                  <c:v>0.1240925249949214</c:v>
                </c:pt>
                <c:pt idx="894">
                  <c:v>0.11665859999629902</c:v>
                </c:pt>
                <c:pt idx="900">
                  <c:v>0.12963557500188472</c:v>
                </c:pt>
                <c:pt idx="901">
                  <c:v>0.12767067499225959</c:v>
                </c:pt>
                <c:pt idx="902">
                  <c:v>0.12438712499715621</c:v>
                </c:pt>
                <c:pt idx="903">
                  <c:v>0.12664004999533063</c:v>
                </c:pt>
                <c:pt idx="905">
                  <c:v>0.12590467499103397</c:v>
                </c:pt>
                <c:pt idx="906">
                  <c:v>0.11919269999634707</c:v>
                </c:pt>
                <c:pt idx="907">
                  <c:v>0.12376874999608845</c:v>
                </c:pt>
                <c:pt idx="909">
                  <c:v>0.12548519999836572</c:v>
                </c:pt>
                <c:pt idx="910">
                  <c:v>0.12603785000101198</c:v>
                </c:pt>
                <c:pt idx="911">
                  <c:v>0.12407294999866281</c:v>
                </c:pt>
                <c:pt idx="926">
                  <c:v>0.13062047499988694</c:v>
                </c:pt>
                <c:pt idx="930">
                  <c:v>0.12981937499716878</c:v>
                </c:pt>
                <c:pt idx="955">
                  <c:v>0.14027712499955669</c:v>
                </c:pt>
                <c:pt idx="979">
                  <c:v>0.14483979999931762</c:v>
                </c:pt>
                <c:pt idx="996">
                  <c:v>0.16026729987788713</c:v>
                </c:pt>
                <c:pt idx="999">
                  <c:v>0.14866957483900478</c:v>
                </c:pt>
                <c:pt idx="1001">
                  <c:v>0.15163895019941265</c:v>
                </c:pt>
                <c:pt idx="1002">
                  <c:v>0.15351472506881692</c:v>
                </c:pt>
                <c:pt idx="1007">
                  <c:v>0.15536435014655581</c:v>
                </c:pt>
                <c:pt idx="1012">
                  <c:v>0.15550064999843016</c:v>
                </c:pt>
                <c:pt idx="1013">
                  <c:v>0.16134132500155829</c:v>
                </c:pt>
                <c:pt idx="1014">
                  <c:v>0.1571819999080617</c:v>
                </c:pt>
                <c:pt idx="1015">
                  <c:v>0.15302267499646405</c:v>
                </c:pt>
                <c:pt idx="1016">
                  <c:v>0.15750960000150371</c:v>
                </c:pt>
                <c:pt idx="1017">
                  <c:v>0.15485639999678824</c:v>
                </c:pt>
                <c:pt idx="1018">
                  <c:v>0.16006224980810657</c:v>
                </c:pt>
                <c:pt idx="1019">
                  <c:v>0.15434249989630189</c:v>
                </c:pt>
                <c:pt idx="1020">
                  <c:v>0.15374807499756571</c:v>
                </c:pt>
                <c:pt idx="1021">
                  <c:v>0.15540072495787172</c:v>
                </c:pt>
                <c:pt idx="1022">
                  <c:v>0.15855364999151789</c:v>
                </c:pt>
                <c:pt idx="1023">
                  <c:v>0.15360629988572327</c:v>
                </c:pt>
                <c:pt idx="1024">
                  <c:v>0.15532384999823989</c:v>
                </c:pt>
                <c:pt idx="1025">
                  <c:v>0.1568238498075516</c:v>
                </c:pt>
                <c:pt idx="1026">
                  <c:v>0.15564140000060434</c:v>
                </c:pt>
                <c:pt idx="1027">
                  <c:v>0.15744697499758331</c:v>
                </c:pt>
                <c:pt idx="1028">
                  <c:v>0.15336452483461471</c:v>
                </c:pt>
                <c:pt idx="1029">
                  <c:v>0.15513389989791904</c:v>
                </c:pt>
                <c:pt idx="1030">
                  <c:v>0.14875702495919541</c:v>
                </c:pt>
                <c:pt idx="1031">
                  <c:v>0.15615792499738745</c:v>
                </c:pt>
                <c:pt idx="1032">
                  <c:v>0.15896799999609357</c:v>
                </c:pt>
                <c:pt idx="1033">
                  <c:v>0.15876772499905201</c:v>
                </c:pt>
                <c:pt idx="1034">
                  <c:v>0.15597247500409139</c:v>
                </c:pt>
                <c:pt idx="1035">
                  <c:v>0.16000757499568863</c:v>
                </c:pt>
                <c:pt idx="1036">
                  <c:v>0.16733069999463623</c:v>
                </c:pt>
                <c:pt idx="1040">
                  <c:v>0.15909539999847766</c:v>
                </c:pt>
                <c:pt idx="1041">
                  <c:v>0.15881632499076659</c:v>
                </c:pt>
                <c:pt idx="1042">
                  <c:v>0.15891019999980927</c:v>
                </c:pt>
                <c:pt idx="1043">
                  <c:v>0.16184924999106443</c:v>
                </c:pt>
                <c:pt idx="1044">
                  <c:v>0.16300252499058843</c:v>
                </c:pt>
                <c:pt idx="1045">
                  <c:v>0.16330252499028575</c:v>
                </c:pt>
                <c:pt idx="1046">
                  <c:v>0.16390252498968039</c:v>
                </c:pt>
                <c:pt idx="1047">
                  <c:v>0.16390342500380939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1E-4238-AFEC-3361285E9259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1'!$J$21:$J$1907</c:f>
              <c:numCache>
                <c:formatCode>General</c:formatCode>
                <c:ptCount val="1887"/>
                <c:pt idx="40">
                  <c:v>-5.1347175001865253E-2</c:v>
                </c:pt>
                <c:pt idx="41">
                  <c:v>-5.1088950000121258E-2</c:v>
                </c:pt>
                <c:pt idx="42">
                  <c:v>-5.0613175008038525E-2</c:v>
                </c:pt>
                <c:pt idx="43">
                  <c:v>-5.0943800000823103E-2</c:v>
                </c:pt>
                <c:pt idx="44">
                  <c:v>-5.0874425003712531E-2</c:v>
                </c:pt>
                <c:pt idx="45">
                  <c:v>-5.1216200008639134E-2</c:v>
                </c:pt>
                <c:pt idx="46">
                  <c:v>-5.1181100003304891E-2</c:v>
                </c:pt>
                <c:pt idx="47">
                  <c:v>-5.1240425003925338E-2</c:v>
                </c:pt>
                <c:pt idx="48">
                  <c:v>-5.1252400000521448E-2</c:v>
                </c:pt>
                <c:pt idx="49">
                  <c:v>-5.0682200009759981E-2</c:v>
                </c:pt>
                <c:pt idx="50">
                  <c:v>-5.1364650003961287E-2</c:v>
                </c:pt>
                <c:pt idx="51">
                  <c:v>-5.0911725003970787E-2</c:v>
                </c:pt>
                <c:pt idx="52">
                  <c:v>-5.1194175008276943E-2</c:v>
                </c:pt>
                <c:pt idx="53">
                  <c:v>-5.1176625005609822E-2</c:v>
                </c:pt>
                <c:pt idx="54">
                  <c:v>-4.9053600007027853E-2</c:v>
                </c:pt>
                <c:pt idx="55">
                  <c:v>-4.8831575004442129E-2</c:v>
                </c:pt>
                <c:pt idx="56">
                  <c:v>-4.5542800005932804E-2</c:v>
                </c:pt>
                <c:pt idx="57">
                  <c:v>-3.2032150003942661E-2</c:v>
                </c:pt>
                <c:pt idx="58">
                  <c:v>-3.2057525000709575E-2</c:v>
                </c:pt>
                <c:pt idx="59">
                  <c:v>-3.2334600000467617E-2</c:v>
                </c:pt>
                <c:pt idx="60">
                  <c:v>-3.2327050001185853E-2</c:v>
                </c:pt>
                <c:pt idx="61">
                  <c:v>-3.2289499999023974E-2</c:v>
                </c:pt>
                <c:pt idx="62">
                  <c:v>-1.8151750002289191E-2</c:v>
                </c:pt>
                <c:pt idx="63">
                  <c:v>-1.4487600004940759E-2</c:v>
                </c:pt>
                <c:pt idx="64">
                  <c:v>-1.4217399999324698E-2</c:v>
                </c:pt>
                <c:pt idx="65">
                  <c:v>-1.397417500265874E-2</c:v>
                </c:pt>
                <c:pt idx="66">
                  <c:v>-1.3321525002538692E-2</c:v>
                </c:pt>
                <c:pt idx="67">
                  <c:v>-1.436860000831075E-2</c:v>
                </c:pt>
                <c:pt idx="68">
                  <c:v>-1.4351050005643629E-2</c:v>
                </c:pt>
                <c:pt idx="69">
                  <c:v>-1.4333500002976507E-2</c:v>
                </c:pt>
                <c:pt idx="71">
                  <c:v>-1.3729025005886797E-2</c:v>
                </c:pt>
                <c:pt idx="72">
                  <c:v>-1.3970800006063655E-2</c:v>
                </c:pt>
                <c:pt idx="93">
                  <c:v>-4.2324250098317862E-3</c:v>
                </c:pt>
                <c:pt idx="228">
                  <c:v>-6.0040500029572286E-3</c:v>
                </c:pt>
                <c:pt idx="265">
                  <c:v>-4.5878500022809021E-3</c:v>
                </c:pt>
                <c:pt idx="266">
                  <c:v>-3.6878500031889416E-3</c:v>
                </c:pt>
                <c:pt idx="274">
                  <c:v>-3.8041500083636492E-3</c:v>
                </c:pt>
                <c:pt idx="390">
                  <c:v>-5.7822500821202993E-4</c:v>
                </c:pt>
                <c:pt idx="391">
                  <c:v>3.9324993849731982E-5</c:v>
                </c:pt>
                <c:pt idx="392">
                  <c:v>-1.1375500034773722E-3</c:v>
                </c:pt>
                <c:pt idx="393">
                  <c:v>-1.1200000008102506E-3</c:v>
                </c:pt>
                <c:pt idx="613">
                  <c:v>4.6307674994750414E-2</c:v>
                </c:pt>
                <c:pt idx="614">
                  <c:v>4.5865899999625981E-2</c:v>
                </c:pt>
                <c:pt idx="650">
                  <c:v>6.194474999938393E-2</c:v>
                </c:pt>
                <c:pt idx="651">
                  <c:v>6.7562299998826347E-2</c:v>
                </c:pt>
                <c:pt idx="652">
                  <c:v>7.1062299997720402E-2</c:v>
                </c:pt>
                <c:pt idx="653">
                  <c:v>4.4679849997919519E-2</c:v>
                </c:pt>
                <c:pt idx="736">
                  <c:v>8.2433000003220513E-2</c:v>
                </c:pt>
                <c:pt idx="920">
                  <c:v>0.13354132499807747</c:v>
                </c:pt>
                <c:pt idx="921">
                  <c:v>0.13105887499841629</c:v>
                </c:pt>
                <c:pt idx="922">
                  <c:v>0.13261152499762829</c:v>
                </c:pt>
                <c:pt idx="923">
                  <c:v>0.13145219999569235</c:v>
                </c:pt>
                <c:pt idx="924">
                  <c:v>0.13070512499689357</c:v>
                </c:pt>
                <c:pt idx="927">
                  <c:v>0.12742604999948526</c:v>
                </c:pt>
                <c:pt idx="928">
                  <c:v>0.13346114999148995</c:v>
                </c:pt>
                <c:pt idx="929">
                  <c:v>0.13574917500227457</c:v>
                </c:pt>
                <c:pt idx="932">
                  <c:v>0.12758984999527456</c:v>
                </c:pt>
                <c:pt idx="933">
                  <c:v>0.13198317500064149</c:v>
                </c:pt>
                <c:pt idx="934">
                  <c:v>0.1275007249932969</c:v>
                </c:pt>
                <c:pt idx="940">
                  <c:v>0.13097045000176877</c:v>
                </c:pt>
                <c:pt idx="944">
                  <c:v>0.13633627499075374</c:v>
                </c:pt>
                <c:pt idx="946">
                  <c:v>0.13572959999874001</c:v>
                </c:pt>
                <c:pt idx="948">
                  <c:v>0.13673407500027679</c:v>
                </c:pt>
                <c:pt idx="949">
                  <c:v>0.13602209999953629</c:v>
                </c:pt>
                <c:pt idx="950">
                  <c:v>0.13405719999718713</c:v>
                </c:pt>
                <c:pt idx="953">
                  <c:v>0.13990994999767281</c:v>
                </c:pt>
                <c:pt idx="956">
                  <c:v>0.14283425000030547</c:v>
                </c:pt>
                <c:pt idx="957">
                  <c:v>0.1430871750053484</c:v>
                </c:pt>
                <c:pt idx="958">
                  <c:v>0.13960472499456955</c:v>
                </c:pt>
                <c:pt idx="959">
                  <c:v>0.13919247499870835</c:v>
                </c:pt>
                <c:pt idx="960">
                  <c:v>0.13744539999606786</c:v>
                </c:pt>
                <c:pt idx="961">
                  <c:v>0.13696294999681413</c:v>
                </c:pt>
                <c:pt idx="966">
                  <c:v>0.13806722500157775</c:v>
                </c:pt>
                <c:pt idx="973">
                  <c:v>0.13955452499794774</c:v>
                </c:pt>
                <c:pt idx="975">
                  <c:v>0.14439519999723416</c:v>
                </c:pt>
                <c:pt idx="976">
                  <c:v>0.14715397499821847</c:v>
                </c:pt>
                <c:pt idx="980">
                  <c:v>0.14364537499932339</c:v>
                </c:pt>
                <c:pt idx="981">
                  <c:v>0.14948604999517556</c:v>
                </c:pt>
                <c:pt idx="985">
                  <c:v>0.14565432499512099</c:v>
                </c:pt>
                <c:pt idx="992">
                  <c:v>0.14848027499829186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C1E-4238-AFEC-3361285E9259}"/>
            </c:ext>
          </c:extLst>
        </c:ser>
        <c:ser>
          <c:idx val="5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1'!$K$21:$K$1907</c:f>
              <c:numCache>
                <c:formatCode>General</c:formatCode>
                <c:ptCount val="1887"/>
                <c:pt idx="90">
                  <c:v>-7.8786750018480234E-3</c:v>
                </c:pt>
                <c:pt idx="91">
                  <c:v>-9.7140500074601732E-3</c:v>
                </c:pt>
                <c:pt idx="92">
                  <c:v>-7.7733750003972091E-3</c:v>
                </c:pt>
                <c:pt idx="359">
                  <c:v>4.2048749965033494E-3</c:v>
                </c:pt>
                <c:pt idx="404">
                  <c:v>1.8112749967258424E-3</c:v>
                </c:pt>
                <c:pt idx="408">
                  <c:v>5.2107999945292249E-3</c:v>
                </c:pt>
                <c:pt idx="471">
                  <c:v>7.7916249938425608E-3</c:v>
                </c:pt>
                <c:pt idx="477">
                  <c:v>1.5796549996593967E-2</c:v>
                </c:pt>
                <c:pt idx="479">
                  <c:v>1.8119849992217496E-2</c:v>
                </c:pt>
                <c:pt idx="480">
                  <c:v>1.8319849994441029E-2</c:v>
                </c:pt>
                <c:pt idx="481">
                  <c:v>1.8719849991612136E-2</c:v>
                </c:pt>
                <c:pt idx="482">
                  <c:v>1.8772775001707487E-2</c:v>
                </c:pt>
                <c:pt idx="483">
                  <c:v>1.9072775001404807E-2</c:v>
                </c:pt>
                <c:pt idx="484">
                  <c:v>1.9072775001404807E-2</c:v>
                </c:pt>
                <c:pt idx="485">
                  <c:v>1.8412350000289734E-2</c:v>
                </c:pt>
                <c:pt idx="486">
                  <c:v>1.8712349999987055E-2</c:v>
                </c:pt>
                <c:pt idx="487">
                  <c:v>1.891234999493463E-2</c:v>
                </c:pt>
                <c:pt idx="488">
                  <c:v>1.951682499202434E-2</c:v>
                </c:pt>
                <c:pt idx="489">
                  <c:v>1.9616824996774085E-2</c:v>
                </c:pt>
                <c:pt idx="490">
                  <c:v>1.9616824996774085E-2</c:v>
                </c:pt>
                <c:pt idx="491">
                  <c:v>1.9891499992809258E-2</c:v>
                </c:pt>
                <c:pt idx="514">
                  <c:v>2.6695049993577413E-2</c:v>
                </c:pt>
                <c:pt idx="515">
                  <c:v>2.9247974998725113E-2</c:v>
                </c:pt>
                <c:pt idx="516">
                  <c:v>2.7118174992210697E-2</c:v>
                </c:pt>
                <c:pt idx="518">
                  <c:v>2.7980874991044402E-2</c:v>
                </c:pt>
                <c:pt idx="519">
                  <c:v>2.6198424995527603E-2</c:v>
                </c:pt>
                <c:pt idx="521">
                  <c:v>2.5843574992904905E-2</c:v>
                </c:pt>
                <c:pt idx="522">
                  <c:v>3.2252550001430791E-2</c:v>
                </c:pt>
                <c:pt idx="525">
                  <c:v>3.0630049994215369E-2</c:v>
                </c:pt>
                <c:pt idx="526">
                  <c:v>3.0830049996438902E-2</c:v>
                </c:pt>
                <c:pt idx="538">
                  <c:v>3.674384999612812E-2</c:v>
                </c:pt>
                <c:pt idx="539">
                  <c:v>3.1961399996362161E-2</c:v>
                </c:pt>
                <c:pt idx="547">
                  <c:v>3.1695475001470186E-2</c:v>
                </c:pt>
                <c:pt idx="549">
                  <c:v>3.0471249992842786E-2</c:v>
                </c:pt>
                <c:pt idx="550">
                  <c:v>3.2071249996079132E-2</c:v>
                </c:pt>
                <c:pt idx="551">
                  <c:v>3.3771249996789265E-2</c:v>
                </c:pt>
                <c:pt idx="556">
                  <c:v>3.5885599994799122E-2</c:v>
                </c:pt>
                <c:pt idx="557">
                  <c:v>3.6585599998943508E-2</c:v>
                </c:pt>
                <c:pt idx="560">
                  <c:v>3.6203499999828637E-2</c:v>
                </c:pt>
                <c:pt idx="561">
                  <c:v>3.6203499999828637E-2</c:v>
                </c:pt>
                <c:pt idx="576">
                  <c:v>4.026299999532057E-2</c:v>
                </c:pt>
                <c:pt idx="577">
                  <c:v>4.0362999992794357E-2</c:v>
                </c:pt>
                <c:pt idx="578">
                  <c:v>3.9221224993525539E-2</c:v>
                </c:pt>
                <c:pt idx="579">
                  <c:v>3.9421224995749071E-2</c:v>
                </c:pt>
                <c:pt idx="581">
                  <c:v>3.9585024998814333E-2</c:v>
                </c:pt>
                <c:pt idx="582">
                  <c:v>3.9585024998814333E-2</c:v>
                </c:pt>
                <c:pt idx="584">
                  <c:v>3.9571949993842281E-2</c:v>
                </c:pt>
                <c:pt idx="589">
                  <c:v>4.2637024998839479E-2</c:v>
                </c:pt>
                <c:pt idx="590">
                  <c:v>4.3000824996852316E-2</c:v>
                </c:pt>
                <c:pt idx="591">
                  <c:v>4.3700825000996701E-2</c:v>
                </c:pt>
                <c:pt idx="592">
                  <c:v>4.4900824999785982E-2</c:v>
                </c:pt>
                <c:pt idx="594">
                  <c:v>4.139414999372093E-2</c:v>
                </c:pt>
                <c:pt idx="595">
                  <c:v>4.2994149996957276E-2</c:v>
                </c:pt>
                <c:pt idx="596">
                  <c:v>4.3794149998575449E-2</c:v>
                </c:pt>
                <c:pt idx="600">
                  <c:v>4.7295349999330938E-2</c:v>
                </c:pt>
                <c:pt idx="601">
                  <c:v>4.5312899994314648E-2</c:v>
                </c:pt>
                <c:pt idx="602">
                  <c:v>4.6012899991183076E-2</c:v>
                </c:pt>
                <c:pt idx="603">
                  <c:v>4.771289999189321E-2</c:v>
                </c:pt>
                <c:pt idx="604">
                  <c:v>4.6041049994528294E-2</c:v>
                </c:pt>
                <c:pt idx="606">
                  <c:v>4.6470024994050618E-2</c:v>
                </c:pt>
                <c:pt idx="607">
                  <c:v>4.5690949998970609E-2</c:v>
                </c:pt>
                <c:pt idx="608">
                  <c:v>4.6290949998365249E-2</c:v>
                </c:pt>
                <c:pt idx="609">
                  <c:v>4.659094999806257E-2</c:v>
                </c:pt>
                <c:pt idx="610">
                  <c:v>4.577897499257233E-2</c:v>
                </c:pt>
                <c:pt idx="611">
                  <c:v>4.607897499226965E-2</c:v>
                </c:pt>
                <c:pt idx="612">
                  <c:v>4.6878974993887823E-2</c:v>
                </c:pt>
                <c:pt idx="636">
                  <c:v>5.621732500003418E-2</c:v>
                </c:pt>
                <c:pt idx="637">
                  <c:v>4.9381124990759417E-2</c:v>
                </c:pt>
                <c:pt idx="638">
                  <c:v>6.9759674996021204E-2</c:v>
                </c:pt>
                <c:pt idx="641">
                  <c:v>5.3260025000781752E-2</c:v>
                </c:pt>
                <c:pt idx="642">
                  <c:v>5.7971725000243168E-2</c:v>
                </c:pt>
                <c:pt idx="643">
                  <c:v>5.6977299995196518E-2</c:v>
                </c:pt>
                <c:pt idx="644">
                  <c:v>5.7194850000087172E-2</c:v>
                </c:pt>
                <c:pt idx="647">
                  <c:v>5.5875099998957012E-2</c:v>
                </c:pt>
                <c:pt idx="657">
                  <c:v>5.8472349999647122E-2</c:v>
                </c:pt>
                <c:pt idx="660">
                  <c:v>5.70943749989965E-2</c:v>
                </c:pt>
                <c:pt idx="673">
                  <c:v>6.2961099996755365E-2</c:v>
                </c:pt>
                <c:pt idx="680">
                  <c:v>6.3739700002770405E-2</c:v>
                </c:pt>
                <c:pt idx="681">
                  <c:v>6.3739700002770405E-2</c:v>
                </c:pt>
                <c:pt idx="682">
                  <c:v>6.3739700002770405E-2</c:v>
                </c:pt>
                <c:pt idx="683">
                  <c:v>6.3739700002770405E-2</c:v>
                </c:pt>
                <c:pt idx="688">
                  <c:v>6.8082399993727449E-2</c:v>
                </c:pt>
                <c:pt idx="689">
                  <c:v>6.8082399993727449E-2</c:v>
                </c:pt>
                <c:pt idx="690">
                  <c:v>6.8112399996607564E-2</c:v>
                </c:pt>
                <c:pt idx="691">
                  <c:v>6.8452874991635326E-2</c:v>
                </c:pt>
                <c:pt idx="692">
                  <c:v>6.8452874991635326E-2</c:v>
                </c:pt>
                <c:pt idx="694">
                  <c:v>6.9352674996480346E-2</c:v>
                </c:pt>
                <c:pt idx="695">
                  <c:v>6.816409999737516E-2</c:v>
                </c:pt>
                <c:pt idx="696">
                  <c:v>6.816409999737516E-2</c:v>
                </c:pt>
                <c:pt idx="697">
                  <c:v>6.816409999737516E-2</c:v>
                </c:pt>
                <c:pt idx="698">
                  <c:v>6.816409999737516E-2</c:v>
                </c:pt>
                <c:pt idx="700">
                  <c:v>6.8334024996147491E-2</c:v>
                </c:pt>
                <c:pt idx="702">
                  <c:v>6.9574699991790112E-2</c:v>
                </c:pt>
                <c:pt idx="703">
                  <c:v>6.9538499999907799E-2</c:v>
                </c:pt>
                <c:pt idx="708">
                  <c:v>7.1221874990442302E-2</c:v>
                </c:pt>
                <c:pt idx="709">
                  <c:v>7.4227449993486516E-2</c:v>
                </c:pt>
                <c:pt idx="717">
                  <c:v>7.4584924994269386E-2</c:v>
                </c:pt>
                <c:pt idx="724">
                  <c:v>8.416107499942882E-2</c:v>
                </c:pt>
                <c:pt idx="726">
                  <c:v>8.1660800002282485E-2</c:v>
                </c:pt>
                <c:pt idx="729">
                  <c:v>8.3227974995679688E-2</c:v>
                </c:pt>
                <c:pt idx="730">
                  <c:v>8.3445525000570342E-2</c:v>
                </c:pt>
                <c:pt idx="732">
                  <c:v>8.0580624999129213E-2</c:v>
                </c:pt>
                <c:pt idx="733">
                  <c:v>8.2251100000576116E-2</c:v>
                </c:pt>
                <c:pt idx="734">
                  <c:v>8.3068649997585453E-2</c:v>
                </c:pt>
                <c:pt idx="740">
                  <c:v>8.2678149999992456E-2</c:v>
                </c:pt>
                <c:pt idx="741">
                  <c:v>8.2100999999966007E-2</c:v>
                </c:pt>
                <c:pt idx="752">
                  <c:v>8.4727224995731376E-2</c:v>
                </c:pt>
                <c:pt idx="753">
                  <c:v>8.3844774999306537E-2</c:v>
                </c:pt>
                <c:pt idx="757">
                  <c:v>8.7006124995241407E-2</c:v>
                </c:pt>
                <c:pt idx="758">
                  <c:v>8.7270474992692471E-2</c:v>
                </c:pt>
                <c:pt idx="759">
                  <c:v>8.6464349995367229E-2</c:v>
                </c:pt>
                <c:pt idx="760">
                  <c:v>9.4022299999778625E-2</c:v>
                </c:pt>
                <c:pt idx="762">
                  <c:v>8.7898074991244357E-2</c:v>
                </c:pt>
                <c:pt idx="765">
                  <c:v>8.8061599999491591E-2</c:v>
                </c:pt>
                <c:pt idx="772">
                  <c:v>8.4647699994093273E-2</c:v>
                </c:pt>
                <c:pt idx="778">
                  <c:v>8.8911500002723187E-2</c:v>
                </c:pt>
                <c:pt idx="779">
                  <c:v>8.8552174995129462E-2</c:v>
                </c:pt>
                <c:pt idx="782">
                  <c:v>8.9938000004622154E-2</c:v>
                </c:pt>
                <c:pt idx="783">
                  <c:v>9.2726049995690119E-2</c:v>
                </c:pt>
                <c:pt idx="784">
                  <c:v>9.5030524993489962E-2</c:v>
                </c:pt>
                <c:pt idx="790">
                  <c:v>9.5792125001025852E-2</c:v>
                </c:pt>
                <c:pt idx="799">
                  <c:v>9.6694124993518926E-2</c:v>
                </c:pt>
                <c:pt idx="800">
                  <c:v>9.5534799998858944E-2</c:v>
                </c:pt>
                <c:pt idx="805">
                  <c:v>9.8513124998135027E-2</c:v>
                </c:pt>
                <c:pt idx="808">
                  <c:v>0.10059897499741055</c:v>
                </c:pt>
                <c:pt idx="814">
                  <c:v>0.10130097500223201</c:v>
                </c:pt>
                <c:pt idx="820">
                  <c:v>0.10452584999438841</c:v>
                </c:pt>
                <c:pt idx="821">
                  <c:v>0.10610444999474566</c:v>
                </c:pt>
                <c:pt idx="823">
                  <c:v>0.10433762500179</c:v>
                </c:pt>
                <c:pt idx="824">
                  <c:v>0.10509055000147782</c:v>
                </c:pt>
                <c:pt idx="825">
                  <c:v>0.10524319999967702</c:v>
                </c:pt>
                <c:pt idx="838">
                  <c:v>0.10556164999434259</c:v>
                </c:pt>
                <c:pt idx="839">
                  <c:v>0.10223769999720389</c:v>
                </c:pt>
                <c:pt idx="842">
                  <c:v>0.10666867499094224</c:v>
                </c:pt>
                <c:pt idx="843">
                  <c:v>0.10899904999678256</c:v>
                </c:pt>
                <c:pt idx="844">
                  <c:v>0.10975197499647038</c:v>
                </c:pt>
                <c:pt idx="845">
                  <c:v>0.110474824992707</c:v>
                </c:pt>
                <c:pt idx="846">
                  <c:v>0.10906285000237403</c:v>
                </c:pt>
                <c:pt idx="848">
                  <c:v>0.10939154999505263</c:v>
                </c:pt>
                <c:pt idx="849">
                  <c:v>0.10964949999470264</c:v>
                </c:pt>
                <c:pt idx="850">
                  <c:v>0.11040242500166642</c:v>
                </c:pt>
                <c:pt idx="851">
                  <c:v>0.10911969999870053</c:v>
                </c:pt>
                <c:pt idx="852">
                  <c:v>0.10923139999795239</c:v>
                </c:pt>
                <c:pt idx="854">
                  <c:v>0.11137297499954002</c:v>
                </c:pt>
                <c:pt idx="855">
                  <c:v>0.11149052499968093</c:v>
                </c:pt>
                <c:pt idx="856">
                  <c:v>0.11981922500126529</c:v>
                </c:pt>
                <c:pt idx="857">
                  <c:v>0.11514682499546325</c:v>
                </c:pt>
                <c:pt idx="858">
                  <c:v>0.11131509999540867</c:v>
                </c:pt>
                <c:pt idx="866">
                  <c:v>0.11596702499809908</c:v>
                </c:pt>
                <c:pt idx="869">
                  <c:v>0.11602497499552555</c:v>
                </c:pt>
                <c:pt idx="871">
                  <c:v>0.11563419999583857</c:v>
                </c:pt>
                <c:pt idx="872">
                  <c:v>0.1185745999973733</c:v>
                </c:pt>
                <c:pt idx="873">
                  <c:v>0.11502725000173086</c:v>
                </c:pt>
                <c:pt idx="874">
                  <c:v>0.12490219999745023</c:v>
                </c:pt>
                <c:pt idx="877">
                  <c:v>0.12008914999751141</c:v>
                </c:pt>
                <c:pt idx="880">
                  <c:v>0.12036547499883454</c:v>
                </c:pt>
                <c:pt idx="881">
                  <c:v>0.12031619999470422</c:v>
                </c:pt>
                <c:pt idx="884">
                  <c:v>0.12053374999959487</c:v>
                </c:pt>
                <c:pt idx="886">
                  <c:v>0.12065687499853084</c:v>
                </c:pt>
                <c:pt idx="887">
                  <c:v>0.12097999999969034</c:v>
                </c:pt>
                <c:pt idx="888">
                  <c:v>0.1203733249931247</c:v>
                </c:pt>
                <c:pt idx="889">
                  <c:v>0.12042625000322005</c:v>
                </c:pt>
                <c:pt idx="890">
                  <c:v>0.1212435249981354</c:v>
                </c:pt>
                <c:pt idx="891">
                  <c:v>0.12109644999873126</c:v>
                </c:pt>
                <c:pt idx="892">
                  <c:v>0.12074937500437954</c:v>
                </c:pt>
                <c:pt idx="893">
                  <c:v>0.12104269999690587</c:v>
                </c:pt>
                <c:pt idx="895">
                  <c:v>0.12105860000156099</c:v>
                </c:pt>
                <c:pt idx="896">
                  <c:v>0.12603747499088058</c:v>
                </c:pt>
                <c:pt idx="897">
                  <c:v>0.12258957499579992</c:v>
                </c:pt>
                <c:pt idx="898">
                  <c:v>0.12123235000035493</c:v>
                </c:pt>
                <c:pt idx="904">
                  <c:v>0.1257988249999471</c:v>
                </c:pt>
                <c:pt idx="908">
                  <c:v>0.12622724999528145</c:v>
                </c:pt>
                <c:pt idx="912">
                  <c:v>0.1254846500014537</c:v>
                </c:pt>
                <c:pt idx="913">
                  <c:v>0.1258077750026132</c:v>
                </c:pt>
                <c:pt idx="914">
                  <c:v>0.12627494999469491</c:v>
                </c:pt>
                <c:pt idx="915">
                  <c:v>0.12633289999939734</c:v>
                </c:pt>
                <c:pt idx="916">
                  <c:v>0.12482092499703867</c:v>
                </c:pt>
                <c:pt idx="917">
                  <c:v>0.12744212499819696</c:v>
                </c:pt>
                <c:pt idx="918">
                  <c:v>0.12633352499688044</c:v>
                </c:pt>
                <c:pt idx="919">
                  <c:v>0.13048392500058981</c:v>
                </c:pt>
                <c:pt idx="925">
                  <c:v>0.12982770000235178</c:v>
                </c:pt>
                <c:pt idx="931">
                  <c:v>0.13013692499953322</c:v>
                </c:pt>
                <c:pt idx="935">
                  <c:v>0.12964112500048941</c:v>
                </c:pt>
                <c:pt idx="936">
                  <c:v>0.13106452499778243</c:v>
                </c:pt>
                <c:pt idx="937">
                  <c:v>0.13076982500206213</c:v>
                </c:pt>
                <c:pt idx="938">
                  <c:v>0.13074924999091309</c:v>
                </c:pt>
                <c:pt idx="939">
                  <c:v>0.13081752500147559</c:v>
                </c:pt>
                <c:pt idx="941">
                  <c:v>0.13097547499637585</c:v>
                </c:pt>
                <c:pt idx="942">
                  <c:v>0.13480282499949681</c:v>
                </c:pt>
                <c:pt idx="943">
                  <c:v>0.13440757500211475</c:v>
                </c:pt>
                <c:pt idx="945">
                  <c:v>0.1343944999971427</c:v>
                </c:pt>
                <c:pt idx="947">
                  <c:v>0.13405244999739807</c:v>
                </c:pt>
                <c:pt idx="951">
                  <c:v>0.13529319999361178</c:v>
                </c:pt>
                <c:pt idx="952">
                  <c:v>0.13603532499837456</c:v>
                </c:pt>
                <c:pt idx="954">
                  <c:v>0.13838992499950109</c:v>
                </c:pt>
                <c:pt idx="962">
                  <c:v>0.13918050000211224</c:v>
                </c:pt>
                <c:pt idx="963">
                  <c:v>0.14036632500210544</c:v>
                </c:pt>
                <c:pt idx="964">
                  <c:v>0.13998834999802057</c:v>
                </c:pt>
                <c:pt idx="965">
                  <c:v>0.14031037499808008</c:v>
                </c:pt>
                <c:pt idx="967">
                  <c:v>0.13956722500006435</c:v>
                </c:pt>
                <c:pt idx="968">
                  <c:v>0.14093632499861997</c:v>
                </c:pt>
                <c:pt idx="969">
                  <c:v>0.14358899999933783</c:v>
                </c:pt>
                <c:pt idx="970">
                  <c:v>0.14396869999472983</c:v>
                </c:pt>
                <c:pt idx="971">
                  <c:v>0.14398597499530297</c:v>
                </c:pt>
                <c:pt idx="972">
                  <c:v>0.14404447499691742</c:v>
                </c:pt>
                <c:pt idx="974">
                  <c:v>0.14398349999828497</c:v>
                </c:pt>
                <c:pt idx="977">
                  <c:v>0.14338907499768538</c:v>
                </c:pt>
                <c:pt idx="978">
                  <c:v>0.14321137499791803</c:v>
                </c:pt>
                <c:pt idx="982">
                  <c:v>0.14397407499927795</c:v>
                </c:pt>
                <c:pt idx="983">
                  <c:v>0.14391502500075148</c:v>
                </c:pt>
                <c:pt idx="984">
                  <c:v>0.14443677499366459</c:v>
                </c:pt>
                <c:pt idx="986">
                  <c:v>0.14482205000240356</c:v>
                </c:pt>
                <c:pt idx="987">
                  <c:v>0.14637864999531303</c:v>
                </c:pt>
                <c:pt idx="988">
                  <c:v>0.14843604999623494</c:v>
                </c:pt>
                <c:pt idx="989">
                  <c:v>0.14836977499362547</c:v>
                </c:pt>
                <c:pt idx="990">
                  <c:v>0.14882524999120506</c:v>
                </c:pt>
                <c:pt idx="991">
                  <c:v>0.1497735249940888</c:v>
                </c:pt>
                <c:pt idx="993">
                  <c:v>0.15114964999520453</c:v>
                </c:pt>
                <c:pt idx="994">
                  <c:v>0.1513496499901521</c:v>
                </c:pt>
                <c:pt idx="995">
                  <c:v>0.1513496499901521</c:v>
                </c:pt>
                <c:pt idx="997">
                  <c:v>0.15297067478240933</c:v>
                </c:pt>
                <c:pt idx="998">
                  <c:v>0.15402360013104044</c:v>
                </c:pt>
                <c:pt idx="1000">
                  <c:v>0.15333337497577304</c:v>
                </c:pt>
                <c:pt idx="1003">
                  <c:v>0.15379049986950122</c:v>
                </c:pt>
                <c:pt idx="1004">
                  <c:v>0.15289607513113879</c:v>
                </c:pt>
                <c:pt idx="1005">
                  <c:v>0.15299607496126555</c:v>
                </c:pt>
                <c:pt idx="1006">
                  <c:v>0.15299607496126555</c:v>
                </c:pt>
                <c:pt idx="1008">
                  <c:v>0.15345767518738285</c:v>
                </c:pt>
                <c:pt idx="1009">
                  <c:v>0.15387522520904895</c:v>
                </c:pt>
                <c:pt idx="1010">
                  <c:v>0.15362147505220491</c:v>
                </c:pt>
                <c:pt idx="1011">
                  <c:v>0.15373902500141412</c:v>
                </c:pt>
                <c:pt idx="1037">
                  <c:v>0.15807027499249671</c:v>
                </c:pt>
                <c:pt idx="1038">
                  <c:v>0.15907365000020945</c:v>
                </c:pt>
                <c:pt idx="1039">
                  <c:v>0.15829677500005346</c:v>
                </c:pt>
                <c:pt idx="1048">
                  <c:v>0.16626422500121407</c:v>
                </c:pt>
                <c:pt idx="1049">
                  <c:v>0.16636422483134083</c:v>
                </c:pt>
                <c:pt idx="1050">
                  <c:v>0.16656422495725565</c:v>
                </c:pt>
                <c:pt idx="1051">
                  <c:v>0.1669800999952713</c:v>
                </c:pt>
                <c:pt idx="1052">
                  <c:v>0.16701247499440797</c:v>
                </c:pt>
                <c:pt idx="1053">
                  <c:v>0.16686539993679617</c:v>
                </c:pt>
                <c:pt idx="1054">
                  <c:v>0.16706540006271098</c:v>
                </c:pt>
                <c:pt idx="1055">
                  <c:v>0.16716539989283774</c:v>
                </c:pt>
                <c:pt idx="1056">
                  <c:v>0.16652377499849536</c:v>
                </c:pt>
                <c:pt idx="1057">
                  <c:v>0.16665232490777271</c:v>
                </c:pt>
                <c:pt idx="1058">
                  <c:v>0.16676987497339724</c:v>
                </c:pt>
                <c:pt idx="1059">
                  <c:v>0.16666822499973932</c:v>
                </c:pt>
                <c:pt idx="1060">
                  <c:v>0.16694822499994189</c:v>
                </c:pt>
                <c:pt idx="1061">
                  <c:v>0.16721502500149654</c:v>
                </c:pt>
                <c:pt idx="1062">
                  <c:v>0.16807759999210248</c:v>
                </c:pt>
                <c:pt idx="1063">
                  <c:v>0.16609199999220436</c:v>
                </c:pt>
                <c:pt idx="1064">
                  <c:v>0.16809199999261182</c:v>
                </c:pt>
                <c:pt idx="1065">
                  <c:v>0.16869199999200646</c:v>
                </c:pt>
                <c:pt idx="1066">
                  <c:v>0.16889199999422999</c:v>
                </c:pt>
                <c:pt idx="1067">
                  <c:v>0.16889199999422999</c:v>
                </c:pt>
                <c:pt idx="1068">
                  <c:v>0.17009199999301927</c:v>
                </c:pt>
                <c:pt idx="1069">
                  <c:v>0.16925579999224283</c:v>
                </c:pt>
                <c:pt idx="1070">
                  <c:v>0.16925579999224283</c:v>
                </c:pt>
                <c:pt idx="1071">
                  <c:v>0.17025579999608453</c:v>
                </c:pt>
                <c:pt idx="1072">
                  <c:v>0.16840872499597026</c:v>
                </c:pt>
                <c:pt idx="1073">
                  <c:v>0.1687984750024043</c:v>
                </c:pt>
                <c:pt idx="1074">
                  <c:v>0.1687984750024043</c:v>
                </c:pt>
                <c:pt idx="1075">
                  <c:v>0.16833942499943078</c:v>
                </c:pt>
                <c:pt idx="1076">
                  <c:v>0.16833942499943078</c:v>
                </c:pt>
                <c:pt idx="1077">
                  <c:v>0.17033942499983823</c:v>
                </c:pt>
                <c:pt idx="1078">
                  <c:v>0.17033942499983823</c:v>
                </c:pt>
                <c:pt idx="1079">
                  <c:v>0.16943499997432809</c:v>
                </c:pt>
                <c:pt idx="1080">
                  <c:v>0.16949255004874431</c:v>
                </c:pt>
                <c:pt idx="1081">
                  <c:v>0.168975475084153</c:v>
                </c:pt>
                <c:pt idx="1082">
                  <c:v>0.16928594999626512</c:v>
                </c:pt>
                <c:pt idx="1083">
                  <c:v>0.16928594999626512</c:v>
                </c:pt>
                <c:pt idx="1084">
                  <c:v>0.16953805000230204</c:v>
                </c:pt>
                <c:pt idx="1085">
                  <c:v>0.16953805000230204</c:v>
                </c:pt>
                <c:pt idx="1086">
                  <c:v>0.17000522499438375</c:v>
                </c:pt>
                <c:pt idx="1087">
                  <c:v>0.17000522499438375</c:v>
                </c:pt>
                <c:pt idx="1088">
                  <c:v>0.16935119999834569</c:v>
                </c:pt>
                <c:pt idx="1089">
                  <c:v>0.16935119999834569</c:v>
                </c:pt>
                <c:pt idx="1090">
                  <c:v>0.14717459999519633</c:v>
                </c:pt>
                <c:pt idx="1091">
                  <c:v>0.17052809999586316</c:v>
                </c:pt>
                <c:pt idx="1092">
                  <c:v>0.17052809999586316</c:v>
                </c:pt>
                <c:pt idx="1095">
                  <c:v>0.17024125000170898</c:v>
                </c:pt>
                <c:pt idx="1096">
                  <c:v>0.17024125000170898</c:v>
                </c:pt>
                <c:pt idx="1099">
                  <c:v>0.17024959999980638</c:v>
                </c:pt>
                <c:pt idx="1100">
                  <c:v>0.17024960005073808</c:v>
                </c:pt>
                <c:pt idx="1103">
                  <c:v>0.17100897500495194</c:v>
                </c:pt>
                <c:pt idx="1104">
                  <c:v>0.17084407499351073</c:v>
                </c:pt>
                <c:pt idx="1105">
                  <c:v>0.17059700000390876</c:v>
                </c:pt>
                <c:pt idx="1106">
                  <c:v>0.16986719999840716</c:v>
                </c:pt>
                <c:pt idx="1107">
                  <c:v>0.17016719999810448</c:v>
                </c:pt>
                <c:pt idx="1108">
                  <c:v>0.17016719999810448</c:v>
                </c:pt>
                <c:pt idx="1109">
                  <c:v>0.17116719999467023</c:v>
                </c:pt>
                <c:pt idx="1110">
                  <c:v>0.17132597499585245</c:v>
                </c:pt>
                <c:pt idx="1111">
                  <c:v>0.1708552249983768</c:v>
                </c:pt>
                <c:pt idx="1112">
                  <c:v>0.17012542497832328</c:v>
                </c:pt>
                <c:pt idx="1113">
                  <c:v>0.17042542493436486</c:v>
                </c:pt>
                <c:pt idx="1114">
                  <c:v>0.17042542493436486</c:v>
                </c:pt>
                <c:pt idx="1115">
                  <c:v>0.17202542501036078</c:v>
                </c:pt>
                <c:pt idx="1116">
                  <c:v>0.17047835012635915</c:v>
                </c:pt>
                <c:pt idx="1117">
                  <c:v>0.17043100006412715</c:v>
                </c:pt>
                <c:pt idx="1118">
                  <c:v>0.17053099989425391</c:v>
                </c:pt>
                <c:pt idx="1119">
                  <c:v>0.17053099989425391</c:v>
                </c:pt>
                <c:pt idx="1120">
                  <c:v>0.1731310001341626</c:v>
                </c:pt>
                <c:pt idx="1121">
                  <c:v>0.17128392482845811</c:v>
                </c:pt>
                <c:pt idx="1122">
                  <c:v>0.16958922510093544</c:v>
                </c:pt>
                <c:pt idx="1123">
                  <c:v>0.1703892251389334</c:v>
                </c:pt>
                <c:pt idx="1124">
                  <c:v>0.17128922500705812</c:v>
                </c:pt>
                <c:pt idx="1125">
                  <c:v>0.17033547510800418</c:v>
                </c:pt>
                <c:pt idx="1126">
                  <c:v>0.17043547493813094</c:v>
                </c:pt>
                <c:pt idx="1127">
                  <c:v>0.17043547493813094</c:v>
                </c:pt>
                <c:pt idx="1128">
                  <c:v>0.17112350004026666</c:v>
                </c:pt>
                <c:pt idx="1129">
                  <c:v>0.17097029999422375</c:v>
                </c:pt>
                <c:pt idx="1130">
                  <c:v>0.17033074985374697</c:v>
                </c:pt>
                <c:pt idx="1131">
                  <c:v>0.17123075018753298</c:v>
                </c:pt>
                <c:pt idx="1132">
                  <c:v>0.17249207500572084</c:v>
                </c:pt>
                <c:pt idx="1133">
                  <c:v>0.17232442495878786</c:v>
                </c:pt>
                <c:pt idx="1134">
                  <c:v>0.17143000022042543</c:v>
                </c:pt>
                <c:pt idx="1135">
                  <c:v>0.16882779993466102</c:v>
                </c:pt>
                <c:pt idx="1136">
                  <c:v>0.16982780009857379</c:v>
                </c:pt>
                <c:pt idx="1137">
                  <c:v>0.17253337483271025</c:v>
                </c:pt>
                <c:pt idx="1138">
                  <c:v>0.17130914984591072</c:v>
                </c:pt>
                <c:pt idx="1139">
                  <c:v>0.17150914997182554</c:v>
                </c:pt>
                <c:pt idx="1140">
                  <c:v>0.17197294978541322</c:v>
                </c:pt>
                <c:pt idx="1141">
                  <c:v>0.17191809996438678</c:v>
                </c:pt>
                <c:pt idx="1142">
                  <c:v>0.17201809979451355</c:v>
                </c:pt>
                <c:pt idx="1143">
                  <c:v>0.17151699991518399</c:v>
                </c:pt>
                <c:pt idx="1144">
                  <c:v>0.17221700012305519</c:v>
                </c:pt>
                <c:pt idx="1145">
                  <c:v>0.17139780000434257</c:v>
                </c:pt>
                <c:pt idx="1146">
                  <c:v>0.16918947509111604</c:v>
                </c:pt>
                <c:pt idx="1147">
                  <c:v>0.17387945004884386</c:v>
                </c:pt>
                <c:pt idx="1148">
                  <c:v>0.17208729979756754</c:v>
                </c:pt>
                <c:pt idx="1149">
                  <c:v>0.17408730012539309</c:v>
                </c:pt>
                <c:pt idx="1150">
                  <c:v>0.17271600019739708</c:v>
                </c:pt>
                <c:pt idx="1151">
                  <c:v>0.17301600015343865</c:v>
                </c:pt>
                <c:pt idx="1152">
                  <c:v>0.17269707499508513</c:v>
                </c:pt>
                <c:pt idx="1153">
                  <c:v>0.1726959750012611</c:v>
                </c:pt>
                <c:pt idx="1154">
                  <c:v>0.17318207483185688</c:v>
                </c:pt>
                <c:pt idx="1155">
                  <c:v>0.17346652499691118</c:v>
                </c:pt>
                <c:pt idx="1156">
                  <c:v>0.17309074999502627</c:v>
                </c:pt>
                <c:pt idx="1157">
                  <c:v>0.17442037499858998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C1E-4238-AFEC-3361285E9259}"/>
            </c:ext>
          </c:extLst>
        </c:ser>
        <c:ser>
          <c:idx val="6"/>
          <c:order val="4"/>
          <c:tx>
            <c:strRef>
              <c:f>'Active 1'!$L$20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1'!$L$21:$L$1907</c:f>
              <c:numCache>
                <c:formatCode>General</c:formatCode>
                <c:ptCount val="1887"/>
                <c:pt idx="1093">
                  <c:v>0.17016548426909139</c:v>
                </c:pt>
                <c:pt idx="1094">
                  <c:v>0.17044842564791907</c:v>
                </c:pt>
                <c:pt idx="1097">
                  <c:v>0.17019987033563666</c:v>
                </c:pt>
                <c:pt idx="1098">
                  <c:v>0.17023279770364752</c:v>
                </c:pt>
                <c:pt idx="1101">
                  <c:v>0.17008175383671187</c:v>
                </c:pt>
                <c:pt idx="1102">
                  <c:v>0.17010468391526956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1E-4238-AFEC-3361285E9259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1'!$M$21:$M$1907</c:f>
              <c:numCache>
                <c:formatCode>General</c:formatCode>
                <c:ptCount val="1887"/>
                <c:pt idx="807">
                  <c:v>9.9549074999231379E-2</c:v>
                </c:pt>
                <c:pt idx="84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C1E-4238-AFEC-3361285E9259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1'!$N$21:$N$1907</c:f>
              <c:numCache>
                <c:formatCode>General</c:formatCode>
                <c:ptCount val="1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C1E-4238-AFEC-3361285E9259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1'!$F$21:$F$1907</c:f>
              <c:numCache>
                <c:formatCode>General</c:formatCode>
                <c:ptCount val="1887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1'!$O$21:$O$1907</c:f>
              <c:numCache>
                <c:formatCode>General</c:formatCode>
                <c:ptCount val="1887"/>
                <c:pt idx="565">
                  <c:v>8.8911121594832943E-2</c:v>
                </c:pt>
                <c:pt idx="566">
                  <c:v>8.8918252429953937E-2</c:v>
                </c:pt>
                <c:pt idx="567">
                  <c:v>8.8926571737595078E-2</c:v>
                </c:pt>
                <c:pt idx="568">
                  <c:v>8.8933702572716072E-2</c:v>
                </c:pt>
                <c:pt idx="569">
                  <c:v>8.8940833407837053E-2</c:v>
                </c:pt>
                <c:pt idx="570">
                  <c:v>8.8946775770437872E-2</c:v>
                </c:pt>
                <c:pt idx="571">
                  <c:v>8.9072753857575293E-2</c:v>
                </c:pt>
                <c:pt idx="572">
                  <c:v>8.9079884692696287E-2</c:v>
                </c:pt>
                <c:pt idx="573">
                  <c:v>8.9088204000337443E-2</c:v>
                </c:pt>
                <c:pt idx="574">
                  <c:v>8.9146439153825502E-2</c:v>
                </c:pt>
                <c:pt idx="575">
                  <c:v>8.9191601109591748E-2</c:v>
                </c:pt>
                <c:pt idx="576">
                  <c:v>8.9270040295922601E-2</c:v>
                </c:pt>
                <c:pt idx="577">
                  <c:v>8.9270040295922601E-2</c:v>
                </c:pt>
                <c:pt idx="578">
                  <c:v>8.9314013779168672E-2</c:v>
                </c:pt>
                <c:pt idx="579">
                  <c:v>8.9314013779168672E-2</c:v>
                </c:pt>
                <c:pt idx="580">
                  <c:v>8.9375814350217242E-2</c:v>
                </c:pt>
                <c:pt idx="581">
                  <c:v>8.9380568240297886E-2</c:v>
                </c:pt>
                <c:pt idx="582">
                  <c:v>8.9380568240297886E-2</c:v>
                </c:pt>
                <c:pt idx="583">
                  <c:v>8.9412656998342332E-2</c:v>
                </c:pt>
                <c:pt idx="584">
                  <c:v>8.9476834514431211E-2</c:v>
                </c:pt>
                <c:pt idx="585">
                  <c:v>8.9479211459471547E-2</c:v>
                </c:pt>
                <c:pt idx="586">
                  <c:v>8.9531504250358773E-2</c:v>
                </c:pt>
                <c:pt idx="587">
                  <c:v>9.1557849897239113E-2</c:v>
                </c:pt>
                <c:pt idx="588">
                  <c:v>9.1778905785989712E-2</c:v>
                </c:pt>
                <c:pt idx="589">
                  <c:v>9.2042746685466206E-2</c:v>
                </c:pt>
                <c:pt idx="590">
                  <c:v>9.2109301146595407E-2</c:v>
                </c:pt>
                <c:pt idx="591">
                  <c:v>9.2109301146595407E-2</c:v>
                </c:pt>
                <c:pt idx="592">
                  <c:v>9.2109301146595407E-2</c:v>
                </c:pt>
                <c:pt idx="593">
                  <c:v>9.2162782410002808E-2</c:v>
                </c:pt>
                <c:pt idx="594">
                  <c:v>9.216753630008348E-2</c:v>
                </c:pt>
                <c:pt idx="595">
                  <c:v>9.216753630008348E-2</c:v>
                </c:pt>
                <c:pt idx="596">
                  <c:v>9.216753630008348E-2</c:v>
                </c:pt>
                <c:pt idx="597">
                  <c:v>9.2229336871132023E-2</c:v>
                </c:pt>
                <c:pt idx="598">
                  <c:v>9.2355314958269458E-2</c:v>
                </c:pt>
                <c:pt idx="599">
                  <c:v>9.2355314958269458E-2</c:v>
                </c:pt>
                <c:pt idx="600">
                  <c:v>9.4240232375250227E-2</c:v>
                </c:pt>
                <c:pt idx="601">
                  <c:v>9.4247363210371221E-2</c:v>
                </c:pt>
                <c:pt idx="602">
                  <c:v>9.4247363210371221E-2</c:v>
                </c:pt>
                <c:pt idx="603">
                  <c:v>9.4247363210371221E-2</c:v>
                </c:pt>
                <c:pt idx="604">
                  <c:v>9.4340064066944049E-2</c:v>
                </c:pt>
                <c:pt idx="605">
                  <c:v>9.4340064066944049E-2</c:v>
                </c:pt>
                <c:pt idx="606">
                  <c:v>9.4372152824988481E-2</c:v>
                </c:pt>
                <c:pt idx="607">
                  <c:v>9.4563496900734956E-2</c:v>
                </c:pt>
                <c:pt idx="608">
                  <c:v>9.4563496900734956E-2</c:v>
                </c:pt>
                <c:pt idx="609">
                  <c:v>9.4563496900734956E-2</c:v>
                </c:pt>
                <c:pt idx="610">
                  <c:v>9.4578947043497091E-2</c:v>
                </c:pt>
                <c:pt idx="611">
                  <c:v>9.4578947043497091E-2</c:v>
                </c:pt>
                <c:pt idx="612">
                  <c:v>9.4578947043497091E-2</c:v>
                </c:pt>
                <c:pt idx="613">
                  <c:v>9.4631239834384331E-2</c:v>
                </c:pt>
                <c:pt idx="614">
                  <c:v>9.4675213317630416E-2</c:v>
                </c:pt>
                <c:pt idx="615">
                  <c:v>9.4765537229162922E-2</c:v>
                </c:pt>
                <c:pt idx="616">
                  <c:v>9.4795249042167018E-2</c:v>
                </c:pt>
                <c:pt idx="617">
                  <c:v>9.5009174095796622E-2</c:v>
                </c:pt>
                <c:pt idx="618">
                  <c:v>9.6726516887434222E-2</c:v>
                </c:pt>
                <c:pt idx="619">
                  <c:v>9.6822783161567533E-2</c:v>
                </c:pt>
                <c:pt idx="620">
                  <c:v>9.7029577380076143E-2</c:v>
                </c:pt>
                <c:pt idx="621">
                  <c:v>9.7168628664935391E-2</c:v>
                </c:pt>
                <c:pt idx="622">
                  <c:v>9.7398003861327132E-2</c:v>
                </c:pt>
                <c:pt idx="623">
                  <c:v>9.7604798079835742E-2</c:v>
                </c:pt>
                <c:pt idx="624">
                  <c:v>9.9757121813853517E-2</c:v>
                </c:pt>
                <c:pt idx="625">
                  <c:v>9.9771383484095477E-2</c:v>
                </c:pt>
                <c:pt idx="626">
                  <c:v>9.9822487802462556E-2</c:v>
                </c:pt>
                <c:pt idx="627">
                  <c:v>9.9847445725386008E-2</c:v>
                </c:pt>
                <c:pt idx="628">
                  <c:v>9.9889042263591771E-2</c:v>
                </c:pt>
                <c:pt idx="629">
                  <c:v>9.991756560407572E-2</c:v>
                </c:pt>
                <c:pt idx="630">
                  <c:v>0.10002215118585017</c:v>
                </c:pt>
                <c:pt idx="631">
                  <c:v>0.10003997827365266</c:v>
                </c:pt>
                <c:pt idx="632">
                  <c:v>0.1000518629988543</c:v>
                </c:pt>
                <c:pt idx="633">
                  <c:v>0.1002218145692378</c:v>
                </c:pt>
                <c:pt idx="634">
                  <c:v>0.10022894540435878</c:v>
                </c:pt>
                <c:pt idx="635">
                  <c:v>0.10035492349149622</c:v>
                </c:pt>
                <c:pt idx="636">
                  <c:v>0.10040483933734312</c:v>
                </c:pt>
                <c:pt idx="637">
                  <c:v>0.10047139379847234</c:v>
                </c:pt>
                <c:pt idx="638">
                  <c:v>0.10204730836021036</c:v>
                </c:pt>
                <c:pt idx="639">
                  <c:v>0.10244069276438479</c:v>
                </c:pt>
                <c:pt idx="640">
                  <c:v>0.10244782359950579</c:v>
                </c:pt>
                <c:pt idx="641">
                  <c:v>0.1024537659621066</c:v>
                </c:pt>
                <c:pt idx="642">
                  <c:v>0.10245851985218726</c:v>
                </c:pt>
                <c:pt idx="643">
                  <c:v>0.10248110083007038</c:v>
                </c:pt>
                <c:pt idx="644">
                  <c:v>0.10248823166519137</c:v>
                </c:pt>
                <c:pt idx="645">
                  <c:v>0.10251437806063499</c:v>
                </c:pt>
                <c:pt idx="646">
                  <c:v>0.10261777516988929</c:v>
                </c:pt>
                <c:pt idx="647">
                  <c:v>0.10264273309281274</c:v>
                </c:pt>
                <c:pt idx="648">
                  <c:v>0.10269859130126047</c:v>
                </c:pt>
                <c:pt idx="649">
                  <c:v>0.10269859130126047</c:v>
                </c:pt>
                <c:pt idx="650">
                  <c:v>0.10271166449898228</c:v>
                </c:pt>
                <c:pt idx="651">
                  <c:v>0.10271879533410327</c:v>
                </c:pt>
                <c:pt idx="652">
                  <c:v>0.10271879533410327</c:v>
                </c:pt>
                <c:pt idx="653">
                  <c:v>0.10272592616922425</c:v>
                </c:pt>
                <c:pt idx="654">
                  <c:v>0.1028245693883979</c:v>
                </c:pt>
                <c:pt idx="655">
                  <c:v>0.1028317002235189</c:v>
                </c:pt>
                <c:pt idx="656">
                  <c:v>0.10283883105863988</c:v>
                </c:pt>
                <c:pt idx="657">
                  <c:v>0.1028447734212407</c:v>
                </c:pt>
                <c:pt idx="658">
                  <c:v>0.10286854287164399</c:v>
                </c:pt>
                <c:pt idx="659">
                  <c:v>0.10291251635489007</c:v>
                </c:pt>
                <c:pt idx="660">
                  <c:v>0.10295530136561599</c:v>
                </c:pt>
                <c:pt idx="661">
                  <c:v>0.10304800222218881</c:v>
                </c:pt>
                <c:pt idx="662">
                  <c:v>0.10306107541991062</c:v>
                </c:pt>
                <c:pt idx="663">
                  <c:v>0.10306820625503162</c:v>
                </c:pt>
                <c:pt idx="664">
                  <c:v>0.10313713766120115</c:v>
                </c:pt>
                <c:pt idx="665">
                  <c:v>0.10313713766120115</c:v>
                </c:pt>
                <c:pt idx="666">
                  <c:v>0.10313713766120115</c:v>
                </c:pt>
                <c:pt idx="667">
                  <c:v>0.10313713766120115</c:v>
                </c:pt>
                <c:pt idx="668">
                  <c:v>0.10490320782616548</c:v>
                </c:pt>
                <c:pt idx="669">
                  <c:v>0.10504344758354489</c:v>
                </c:pt>
                <c:pt idx="670">
                  <c:v>0.10505057841866587</c:v>
                </c:pt>
                <c:pt idx="671">
                  <c:v>0.10528589597765843</c:v>
                </c:pt>
                <c:pt idx="672">
                  <c:v>0.10539285850447323</c:v>
                </c:pt>
                <c:pt idx="673">
                  <c:v>0.10539998933959421</c:v>
                </c:pt>
                <c:pt idx="674">
                  <c:v>0.10545941296560243</c:v>
                </c:pt>
                <c:pt idx="675">
                  <c:v>0.10548555936104606</c:v>
                </c:pt>
                <c:pt idx="676">
                  <c:v>0.10551170575648967</c:v>
                </c:pt>
                <c:pt idx="677">
                  <c:v>0.10552953284429215</c:v>
                </c:pt>
                <c:pt idx="678">
                  <c:v>0.1055675639649374</c:v>
                </c:pt>
                <c:pt idx="679">
                  <c:v>0.1056246106459053</c:v>
                </c:pt>
                <c:pt idx="680">
                  <c:v>0.10567571496427236</c:v>
                </c:pt>
                <c:pt idx="681">
                  <c:v>0.10567571496427236</c:v>
                </c:pt>
                <c:pt idx="682">
                  <c:v>0.10567571496427236</c:v>
                </c:pt>
                <c:pt idx="683">
                  <c:v>0.10567571496427236</c:v>
                </c:pt>
                <c:pt idx="684">
                  <c:v>0.1056780919093127</c:v>
                </c:pt>
                <c:pt idx="685">
                  <c:v>0.10575177720556289</c:v>
                </c:pt>
                <c:pt idx="686">
                  <c:v>0.10581120083157111</c:v>
                </c:pt>
                <c:pt idx="687">
                  <c:v>0.10584091264457522</c:v>
                </c:pt>
                <c:pt idx="688">
                  <c:v>0.10772464158903584</c:v>
                </c:pt>
                <c:pt idx="689">
                  <c:v>0.10772464158903584</c:v>
                </c:pt>
                <c:pt idx="690">
                  <c:v>0.10772464158903584</c:v>
                </c:pt>
                <c:pt idx="691">
                  <c:v>0.10773296089667699</c:v>
                </c:pt>
                <c:pt idx="692">
                  <c:v>0.10773296089667699</c:v>
                </c:pt>
                <c:pt idx="693">
                  <c:v>0.10814060697109339</c:v>
                </c:pt>
                <c:pt idx="694">
                  <c:v>0.10817982656425881</c:v>
                </c:pt>
                <c:pt idx="695">
                  <c:v>0.10820478448718227</c:v>
                </c:pt>
                <c:pt idx="696">
                  <c:v>0.10820478448718227</c:v>
                </c:pt>
                <c:pt idx="697">
                  <c:v>0.10820478448718227</c:v>
                </c:pt>
                <c:pt idx="698">
                  <c:v>0.10820478448718227</c:v>
                </c:pt>
                <c:pt idx="699">
                  <c:v>0.10821429226734358</c:v>
                </c:pt>
                <c:pt idx="700">
                  <c:v>0.10825351186050901</c:v>
                </c:pt>
                <c:pt idx="701">
                  <c:v>0.10825826575058967</c:v>
                </c:pt>
                <c:pt idx="702">
                  <c:v>0.10829035450863411</c:v>
                </c:pt>
                <c:pt idx="703">
                  <c:v>0.10835690896976331</c:v>
                </c:pt>
                <c:pt idx="704">
                  <c:v>0.1085244835951065</c:v>
                </c:pt>
                <c:pt idx="705">
                  <c:v>0.10853161443022749</c:v>
                </c:pt>
                <c:pt idx="706">
                  <c:v>0.1085613262432316</c:v>
                </c:pt>
                <c:pt idx="707">
                  <c:v>0.10856845707835258</c:v>
                </c:pt>
                <c:pt idx="708">
                  <c:v>0.11044267824265189</c:v>
                </c:pt>
                <c:pt idx="709">
                  <c:v>0.11046525922053502</c:v>
                </c:pt>
                <c:pt idx="710">
                  <c:v>0.11058172952751112</c:v>
                </c:pt>
                <c:pt idx="711">
                  <c:v>0.11066848802148313</c:v>
                </c:pt>
                <c:pt idx="712">
                  <c:v>0.11076475429561645</c:v>
                </c:pt>
                <c:pt idx="713">
                  <c:v>0.11078733527349957</c:v>
                </c:pt>
                <c:pt idx="714">
                  <c:v>0.11083487417430615</c:v>
                </c:pt>
                <c:pt idx="715">
                  <c:v>0.11089786321787487</c:v>
                </c:pt>
                <c:pt idx="716">
                  <c:v>0.11095728684388309</c:v>
                </c:pt>
                <c:pt idx="717">
                  <c:v>0.11099650643704852</c:v>
                </c:pt>
                <c:pt idx="718">
                  <c:v>0.11100126032712918</c:v>
                </c:pt>
                <c:pt idx="719">
                  <c:v>0.11110465743638348</c:v>
                </c:pt>
                <c:pt idx="720">
                  <c:v>0.1111640810623917</c:v>
                </c:pt>
                <c:pt idx="721">
                  <c:v>0.11117121189751268</c:v>
                </c:pt>
                <c:pt idx="722">
                  <c:v>0.11117121189751268</c:v>
                </c:pt>
                <c:pt idx="723">
                  <c:v>0.11120805454563779</c:v>
                </c:pt>
                <c:pt idx="724">
                  <c:v>0.11318091892911074</c:v>
                </c:pt>
                <c:pt idx="725">
                  <c:v>0.11318329587415106</c:v>
                </c:pt>
                <c:pt idx="726">
                  <c:v>0.11320112296195353</c:v>
                </c:pt>
                <c:pt idx="727">
                  <c:v>0.11328669298340537</c:v>
                </c:pt>
                <c:pt idx="728">
                  <c:v>0.11333066646665145</c:v>
                </c:pt>
                <c:pt idx="729">
                  <c:v>0.11345189066370823</c:v>
                </c:pt>
                <c:pt idx="730">
                  <c:v>0.11345902149882921</c:v>
                </c:pt>
                <c:pt idx="731">
                  <c:v>0.11347328316907118</c:v>
                </c:pt>
                <c:pt idx="732">
                  <c:v>0.11347328316907118</c:v>
                </c:pt>
                <c:pt idx="733">
                  <c:v>0.11348160247671234</c:v>
                </c:pt>
                <c:pt idx="734">
                  <c:v>0.11348873331183332</c:v>
                </c:pt>
                <c:pt idx="735">
                  <c:v>0.11350061803703496</c:v>
                </c:pt>
                <c:pt idx="736">
                  <c:v>0.11351487970727693</c:v>
                </c:pt>
                <c:pt idx="737">
                  <c:v>0.11353746068516006</c:v>
                </c:pt>
                <c:pt idx="738">
                  <c:v>0.11355172235540203</c:v>
                </c:pt>
                <c:pt idx="739">
                  <c:v>0.11358856500352713</c:v>
                </c:pt>
                <c:pt idx="740">
                  <c:v>0.11365511946465634</c:v>
                </c:pt>
                <c:pt idx="741">
                  <c:v>0.11370503531050324</c:v>
                </c:pt>
                <c:pt idx="742">
                  <c:v>0.11373474712350735</c:v>
                </c:pt>
                <c:pt idx="743">
                  <c:v>0.11375019726626949</c:v>
                </c:pt>
                <c:pt idx="744">
                  <c:v>0.11375851657391065</c:v>
                </c:pt>
                <c:pt idx="745">
                  <c:v>0.11377396671667278</c:v>
                </c:pt>
                <c:pt idx="746">
                  <c:v>0.11381080936479789</c:v>
                </c:pt>
                <c:pt idx="747">
                  <c:v>0.11381794019991887</c:v>
                </c:pt>
                <c:pt idx="748">
                  <c:v>0.11384527506788265</c:v>
                </c:pt>
                <c:pt idx="749">
                  <c:v>0.11384765201292298</c:v>
                </c:pt>
                <c:pt idx="750">
                  <c:v>0.11389162549616906</c:v>
                </c:pt>
                <c:pt idx="751">
                  <c:v>0.11391420647405219</c:v>
                </c:pt>
                <c:pt idx="752">
                  <c:v>0.11393916439697564</c:v>
                </c:pt>
                <c:pt idx="753">
                  <c:v>0.11394629523209662</c:v>
                </c:pt>
                <c:pt idx="754">
                  <c:v>0.11395817995729826</c:v>
                </c:pt>
                <c:pt idx="755">
                  <c:v>0.1140176035833065</c:v>
                </c:pt>
                <c:pt idx="756">
                  <c:v>0.11553765993659679</c:v>
                </c:pt>
                <c:pt idx="757">
                  <c:v>0.1159215365606099</c:v>
                </c:pt>
                <c:pt idx="758">
                  <c:v>0.11594768295605352</c:v>
                </c:pt>
                <c:pt idx="759">
                  <c:v>0.11596551004385598</c:v>
                </c:pt>
                <c:pt idx="760">
                  <c:v>0.11602968755994486</c:v>
                </c:pt>
                <c:pt idx="761">
                  <c:v>0.11607366104319095</c:v>
                </c:pt>
                <c:pt idx="762">
                  <c:v>0.11608079187831194</c:v>
                </c:pt>
                <c:pt idx="763">
                  <c:v>0.11613308466919917</c:v>
                </c:pt>
                <c:pt idx="764">
                  <c:v>0.11614734633944114</c:v>
                </c:pt>
                <c:pt idx="765">
                  <c:v>0.11616755037228393</c:v>
                </c:pt>
                <c:pt idx="766">
                  <c:v>0.11621390080057035</c:v>
                </c:pt>
                <c:pt idx="767">
                  <c:v>0.11622459705325183</c:v>
                </c:pt>
                <c:pt idx="768">
                  <c:v>0.11624598955861479</c:v>
                </c:pt>
                <c:pt idx="769">
                  <c:v>0.11624717803113496</c:v>
                </c:pt>
                <c:pt idx="770">
                  <c:v>0.11625074344869545</c:v>
                </c:pt>
                <c:pt idx="771">
                  <c:v>0.11626381664641726</c:v>
                </c:pt>
                <c:pt idx="772">
                  <c:v>0.11632442874494564</c:v>
                </c:pt>
                <c:pt idx="773">
                  <c:v>0.11633155958006663</c:v>
                </c:pt>
                <c:pt idx="774">
                  <c:v>0.11633750194266745</c:v>
                </c:pt>
                <c:pt idx="775">
                  <c:v>0.11638385237095386</c:v>
                </c:pt>
                <c:pt idx="776">
                  <c:v>0.11639098320607486</c:v>
                </c:pt>
                <c:pt idx="777">
                  <c:v>0.11639098320607486</c:v>
                </c:pt>
                <c:pt idx="778">
                  <c:v>0.11639098320607486</c:v>
                </c:pt>
                <c:pt idx="779">
                  <c:v>0.11642782585419995</c:v>
                </c:pt>
                <c:pt idx="780">
                  <c:v>0.11644327599696208</c:v>
                </c:pt>
                <c:pt idx="781">
                  <c:v>0.11659064658946247</c:v>
                </c:pt>
                <c:pt idx="782">
                  <c:v>0.11660490825970445</c:v>
                </c:pt>
                <c:pt idx="783">
                  <c:v>0.1183472089742655</c:v>
                </c:pt>
                <c:pt idx="784">
                  <c:v>0.1184506060835198</c:v>
                </c:pt>
                <c:pt idx="785">
                  <c:v>0.1185611340278951</c:v>
                </c:pt>
                <c:pt idx="786">
                  <c:v>0.11856588791797576</c:v>
                </c:pt>
                <c:pt idx="787">
                  <c:v>0.11860510751114119</c:v>
                </c:pt>
                <c:pt idx="788">
                  <c:v>0.11860986140122184</c:v>
                </c:pt>
                <c:pt idx="789">
                  <c:v>0.11866453113714941</c:v>
                </c:pt>
                <c:pt idx="790">
                  <c:v>0.11867879280739138</c:v>
                </c:pt>
                <c:pt idx="791">
                  <c:v>0.11875960893876256</c:v>
                </c:pt>
                <c:pt idx="792">
                  <c:v>0.11877268213648437</c:v>
                </c:pt>
                <c:pt idx="793">
                  <c:v>0.11880120547696832</c:v>
                </c:pt>
                <c:pt idx="794">
                  <c:v>0.1188119017296498</c:v>
                </c:pt>
                <c:pt idx="795">
                  <c:v>0.11883804812509341</c:v>
                </c:pt>
                <c:pt idx="796">
                  <c:v>0.11886775993809752</c:v>
                </c:pt>
                <c:pt idx="797">
                  <c:v>0.11889747175110163</c:v>
                </c:pt>
                <c:pt idx="798">
                  <c:v>0.11894857606946871</c:v>
                </c:pt>
                <c:pt idx="799">
                  <c:v>0.11896402621223084</c:v>
                </c:pt>
                <c:pt idx="800">
                  <c:v>0.11900086886035594</c:v>
                </c:pt>
                <c:pt idx="801">
                  <c:v>0.11909000429936827</c:v>
                </c:pt>
                <c:pt idx="802">
                  <c:v>0.11920766307886455</c:v>
                </c:pt>
                <c:pt idx="803">
                  <c:v>0.11926708670487277</c:v>
                </c:pt>
                <c:pt idx="804">
                  <c:v>0.11929679851787688</c:v>
                </c:pt>
                <c:pt idx="805">
                  <c:v>0.11929679851787688</c:v>
                </c:pt>
                <c:pt idx="806">
                  <c:v>0.11934790283624395</c:v>
                </c:pt>
                <c:pt idx="807">
                  <c:v>0.12097729866138938</c:v>
                </c:pt>
                <c:pt idx="808">
                  <c:v>0.12120073149518029</c:v>
                </c:pt>
                <c:pt idx="809">
                  <c:v>0.12120905080282145</c:v>
                </c:pt>
                <c:pt idx="810">
                  <c:v>0.12124232803338605</c:v>
                </c:pt>
                <c:pt idx="811">
                  <c:v>0.12125183581354737</c:v>
                </c:pt>
                <c:pt idx="812">
                  <c:v>0.12139207557092677</c:v>
                </c:pt>
                <c:pt idx="813">
                  <c:v>0.1214110911312494</c:v>
                </c:pt>
                <c:pt idx="814">
                  <c:v>0.12148596490001976</c:v>
                </c:pt>
                <c:pt idx="815">
                  <c:v>0.12157391186651192</c:v>
                </c:pt>
                <c:pt idx="816">
                  <c:v>0.12161075451463702</c:v>
                </c:pt>
                <c:pt idx="817">
                  <c:v>0.12163333549252014</c:v>
                </c:pt>
                <c:pt idx="818">
                  <c:v>0.12166304730552426</c:v>
                </c:pt>
                <c:pt idx="819">
                  <c:v>0.12167017814064525</c:v>
                </c:pt>
                <c:pt idx="820">
                  <c:v>0.12354796472250504</c:v>
                </c:pt>
                <c:pt idx="821">
                  <c:v>0.12382369034718319</c:v>
                </c:pt>
                <c:pt idx="822">
                  <c:v>0.1239401606541593</c:v>
                </c:pt>
                <c:pt idx="823">
                  <c:v>0.12397938024732473</c:v>
                </c:pt>
                <c:pt idx="824">
                  <c:v>0.12398056871984489</c:v>
                </c:pt>
                <c:pt idx="825">
                  <c:v>0.12400196122520785</c:v>
                </c:pt>
                <c:pt idx="826">
                  <c:v>0.12416002807038973</c:v>
                </c:pt>
                <c:pt idx="827">
                  <c:v>0.1241944937734745</c:v>
                </c:pt>
                <c:pt idx="828">
                  <c:v>0.12420162460859548</c:v>
                </c:pt>
                <c:pt idx="829">
                  <c:v>0.12420875544371646</c:v>
                </c:pt>
                <c:pt idx="830">
                  <c:v>0.12420994391623663</c:v>
                </c:pt>
                <c:pt idx="831">
                  <c:v>0.12422301711395843</c:v>
                </c:pt>
                <c:pt idx="832">
                  <c:v>0.12423014794907943</c:v>
                </c:pt>
                <c:pt idx="833">
                  <c:v>0.12423133642159959</c:v>
                </c:pt>
                <c:pt idx="834">
                  <c:v>0.12425985976208354</c:v>
                </c:pt>
                <c:pt idx="835">
                  <c:v>0.1242610482346037</c:v>
                </c:pt>
                <c:pt idx="836">
                  <c:v>0.12427768684988599</c:v>
                </c:pt>
                <c:pt idx="837">
                  <c:v>0.1242943254651683</c:v>
                </c:pt>
                <c:pt idx="838">
                  <c:v>0.12437514159653948</c:v>
                </c:pt>
                <c:pt idx="839">
                  <c:v>0.12440604188206376</c:v>
                </c:pt>
                <c:pt idx="840">
                  <c:v>0.12447972717831395</c:v>
                </c:pt>
                <c:pt idx="841">
                  <c:v>0.12458312428756825</c:v>
                </c:pt>
                <c:pt idx="842">
                  <c:v>0.12472336404494766</c:v>
                </c:pt>
                <c:pt idx="843">
                  <c:v>0.12638128321057704</c:v>
                </c:pt>
                <c:pt idx="844">
                  <c:v>0.12638247168309719</c:v>
                </c:pt>
                <c:pt idx="845">
                  <c:v>0.12643238752894409</c:v>
                </c:pt>
                <c:pt idx="846">
                  <c:v>0.12644783767170625</c:v>
                </c:pt>
                <c:pt idx="847">
                  <c:v>0.12646566475950871</c:v>
                </c:pt>
                <c:pt idx="848">
                  <c:v>0.12650013046259348</c:v>
                </c:pt>
                <c:pt idx="849">
                  <c:v>0.12656430797868234</c:v>
                </c:pt>
                <c:pt idx="850">
                  <c:v>0.12656549645120252</c:v>
                </c:pt>
                <c:pt idx="851">
                  <c:v>0.12659283131916632</c:v>
                </c:pt>
                <c:pt idx="852">
                  <c:v>0.12659758520924697</c:v>
                </c:pt>
                <c:pt idx="853">
                  <c:v>0.12690777653700988</c:v>
                </c:pt>
                <c:pt idx="854">
                  <c:v>0.12700047739358272</c:v>
                </c:pt>
                <c:pt idx="855">
                  <c:v>0.12700760822870369</c:v>
                </c:pt>
                <c:pt idx="856">
                  <c:v>0.12705990101959092</c:v>
                </c:pt>
                <c:pt idx="857">
                  <c:v>0.12719300994184934</c:v>
                </c:pt>
                <c:pt idx="858">
                  <c:v>0.12736296151223286</c:v>
                </c:pt>
                <c:pt idx="859">
                  <c:v>0.12945110773016177</c:v>
                </c:pt>
                <c:pt idx="860">
                  <c:v>0.12946655787292388</c:v>
                </c:pt>
                <c:pt idx="861">
                  <c:v>0.12947368870804488</c:v>
                </c:pt>
                <c:pt idx="862">
                  <c:v>0.12948081954316587</c:v>
                </c:pt>
                <c:pt idx="863">
                  <c:v>0.12948795037828686</c:v>
                </c:pt>
                <c:pt idx="864">
                  <c:v>0.12948795037828686</c:v>
                </c:pt>
                <c:pt idx="865">
                  <c:v>0.12953192386153295</c:v>
                </c:pt>
                <c:pt idx="866">
                  <c:v>0.12959847832266214</c:v>
                </c:pt>
                <c:pt idx="867">
                  <c:v>0.12965077111354939</c:v>
                </c:pt>
                <c:pt idx="868">
                  <c:v>0.12965077111354939</c:v>
                </c:pt>
                <c:pt idx="869">
                  <c:v>0.12966265583875103</c:v>
                </c:pt>
                <c:pt idx="870">
                  <c:v>0.12972445640979957</c:v>
                </c:pt>
                <c:pt idx="871">
                  <c:v>0.12984924602441683</c:v>
                </c:pt>
                <c:pt idx="872">
                  <c:v>0.12990629270538473</c:v>
                </c:pt>
                <c:pt idx="873">
                  <c:v>0.12992768521074771</c:v>
                </c:pt>
                <c:pt idx="874">
                  <c:v>0.13003940162764316</c:v>
                </c:pt>
                <c:pt idx="875">
                  <c:v>0.13181022568268813</c:v>
                </c:pt>
                <c:pt idx="876">
                  <c:v>0.13182567582545029</c:v>
                </c:pt>
                <c:pt idx="877">
                  <c:v>0.13186251847357539</c:v>
                </c:pt>
                <c:pt idx="878">
                  <c:v>0.13186251847357539</c:v>
                </c:pt>
                <c:pt idx="879">
                  <c:v>0.13186964930869638</c:v>
                </c:pt>
                <c:pt idx="880">
                  <c:v>0.13187321472625685</c:v>
                </c:pt>
                <c:pt idx="881">
                  <c:v>0.13203603546151937</c:v>
                </c:pt>
                <c:pt idx="882">
                  <c:v>0.13203841240655972</c:v>
                </c:pt>
                <c:pt idx="883">
                  <c:v>0.1320396008790799</c:v>
                </c:pt>
                <c:pt idx="884">
                  <c:v>0.13204316629664037</c:v>
                </c:pt>
                <c:pt idx="885">
                  <c:v>0.13204673171420087</c:v>
                </c:pt>
                <c:pt idx="886">
                  <c:v>0.13207287810964446</c:v>
                </c:pt>
                <c:pt idx="887">
                  <c:v>0.13210258992264859</c:v>
                </c:pt>
                <c:pt idx="888">
                  <c:v>0.13216082507613663</c:v>
                </c:pt>
                <c:pt idx="889">
                  <c:v>0.13216201354865681</c:v>
                </c:pt>
                <c:pt idx="890">
                  <c:v>0.13218934841662061</c:v>
                </c:pt>
                <c:pt idx="891">
                  <c:v>0.13219053688914076</c:v>
                </c:pt>
                <c:pt idx="892">
                  <c:v>0.13219172536166093</c:v>
                </c:pt>
                <c:pt idx="893">
                  <c:v>0.13224996051514898</c:v>
                </c:pt>
                <c:pt idx="894">
                  <c:v>0.13237831554732674</c:v>
                </c:pt>
                <c:pt idx="895">
                  <c:v>0.13237831554732674</c:v>
                </c:pt>
                <c:pt idx="896">
                  <c:v>0.1326338371391621</c:v>
                </c:pt>
                <c:pt idx="897">
                  <c:v>0.13269563771021065</c:v>
                </c:pt>
                <c:pt idx="898">
                  <c:v>0.13279428092938428</c:v>
                </c:pt>
                <c:pt idx="899">
                  <c:v>0.13445101162249351</c:v>
                </c:pt>
                <c:pt idx="900">
                  <c:v>0.13450211594086059</c:v>
                </c:pt>
                <c:pt idx="901">
                  <c:v>0.13451637761110255</c:v>
                </c:pt>
                <c:pt idx="902">
                  <c:v>0.13460432457759472</c:v>
                </c:pt>
                <c:pt idx="903">
                  <c:v>0.13460551305011487</c:v>
                </c:pt>
                <c:pt idx="904">
                  <c:v>0.13460907846767539</c:v>
                </c:pt>
                <c:pt idx="905">
                  <c:v>0.13461145541271569</c:v>
                </c:pt>
                <c:pt idx="906">
                  <c:v>0.13462690555547785</c:v>
                </c:pt>
                <c:pt idx="907">
                  <c:v>0.13465780584100212</c:v>
                </c:pt>
                <c:pt idx="908">
                  <c:v>0.1346815752914054</c:v>
                </c:pt>
                <c:pt idx="909">
                  <c:v>0.13474575280749429</c:v>
                </c:pt>
                <c:pt idx="910">
                  <c:v>0.13476714531285724</c:v>
                </c:pt>
                <c:pt idx="911">
                  <c:v>0.13478140698309921</c:v>
                </c:pt>
                <c:pt idx="912">
                  <c:v>0.13478616087317988</c:v>
                </c:pt>
                <c:pt idx="913">
                  <c:v>0.134815872686184</c:v>
                </c:pt>
                <c:pt idx="914">
                  <c:v>0.1350666403879387</c:v>
                </c:pt>
                <c:pt idx="915">
                  <c:v>0.13513081790402756</c:v>
                </c:pt>
                <c:pt idx="916">
                  <c:v>0.1351462680467897</c:v>
                </c:pt>
                <c:pt idx="917">
                  <c:v>0.13531740808969339</c:v>
                </c:pt>
                <c:pt idx="918">
                  <c:v>0.13551707147308101</c:v>
                </c:pt>
                <c:pt idx="919">
                  <c:v>0.1370002851782462</c:v>
                </c:pt>
                <c:pt idx="920">
                  <c:v>0.13710487076002068</c:v>
                </c:pt>
                <c:pt idx="921">
                  <c:v>0.13711200159514164</c:v>
                </c:pt>
                <c:pt idx="922">
                  <c:v>0.13713339410050462</c:v>
                </c:pt>
                <c:pt idx="923">
                  <c:v>0.13717023674862971</c:v>
                </c:pt>
                <c:pt idx="924">
                  <c:v>0.13717142522114989</c:v>
                </c:pt>
                <c:pt idx="925">
                  <c:v>0.1372415450998396</c:v>
                </c:pt>
                <c:pt idx="926">
                  <c:v>0.13734018831901323</c:v>
                </c:pt>
                <c:pt idx="927">
                  <c:v>0.13736276929689634</c:v>
                </c:pt>
                <c:pt idx="928">
                  <c:v>0.13737703096713832</c:v>
                </c:pt>
                <c:pt idx="929">
                  <c:v>0.13739248110990046</c:v>
                </c:pt>
                <c:pt idx="930">
                  <c:v>0.13742100445038441</c:v>
                </c:pt>
                <c:pt idx="931">
                  <c:v>0.1374281352855054</c:v>
                </c:pt>
                <c:pt idx="932">
                  <c:v>0.13742932375802558</c:v>
                </c:pt>
                <c:pt idx="933">
                  <c:v>0.13748755891151362</c:v>
                </c:pt>
                <c:pt idx="934">
                  <c:v>0.13749468974663459</c:v>
                </c:pt>
                <c:pt idx="935">
                  <c:v>0.13755173642760249</c:v>
                </c:pt>
                <c:pt idx="936">
                  <c:v>0.13756124420776383</c:v>
                </c:pt>
                <c:pt idx="937">
                  <c:v>0.13760402921848974</c:v>
                </c:pt>
                <c:pt idx="938">
                  <c:v>0.13781914274463949</c:v>
                </c:pt>
                <c:pt idx="939">
                  <c:v>0.13798909431502301</c:v>
                </c:pt>
                <c:pt idx="940">
                  <c:v>0.13799028278754316</c:v>
                </c:pt>
                <c:pt idx="941">
                  <c:v>0.13805327183111188</c:v>
                </c:pt>
                <c:pt idx="942">
                  <c:v>0.139933435358012</c:v>
                </c:pt>
                <c:pt idx="943">
                  <c:v>0.14001662843442353</c:v>
                </c:pt>
                <c:pt idx="944">
                  <c:v>0.14006892122531076</c:v>
                </c:pt>
                <c:pt idx="945">
                  <c:v>0.14011289470855684</c:v>
                </c:pt>
                <c:pt idx="946">
                  <c:v>0.1401271563787988</c:v>
                </c:pt>
                <c:pt idx="947">
                  <c:v>0.1401770722246457</c:v>
                </c:pt>
                <c:pt idx="948">
                  <c:v>0.14023055348805313</c:v>
                </c:pt>
                <c:pt idx="949">
                  <c:v>0.14024600363081524</c:v>
                </c:pt>
                <c:pt idx="950">
                  <c:v>0.14026026530105723</c:v>
                </c:pt>
                <c:pt idx="951">
                  <c:v>0.14064057650750983</c:v>
                </c:pt>
                <c:pt idx="952">
                  <c:v>0.14100306062616</c:v>
                </c:pt>
                <c:pt idx="953">
                  <c:v>0.14243517001295813</c:v>
                </c:pt>
                <c:pt idx="954">
                  <c:v>0.1426098754734223</c:v>
                </c:pt>
                <c:pt idx="955">
                  <c:v>0.14268593771471283</c:v>
                </c:pt>
                <c:pt idx="956">
                  <c:v>0.14281072732933009</c:v>
                </c:pt>
                <c:pt idx="957">
                  <c:v>0.14281191580185026</c:v>
                </c:pt>
                <c:pt idx="958">
                  <c:v>0.14281904663697126</c:v>
                </c:pt>
                <c:pt idx="959">
                  <c:v>0.14285470081257617</c:v>
                </c:pt>
                <c:pt idx="960">
                  <c:v>0.14285588928509635</c:v>
                </c:pt>
                <c:pt idx="961">
                  <c:v>0.14286302012021734</c:v>
                </c:pt>
                <c:pt idx="962">
                  <c:v>0.14287015095533831</c:v>
                </c:pt>
                <c:pt idx="963">
                  <c:v>0.1430472333608428</c:v>
                </c:pt>
                <c:pt idx="964">
                  <c:v>0.14315776130521812</c:v>
                </c:pt>
                <c:pt idx="965">
                  <c:v>0.14326828924959339</c:v>
                </c:pt>
                <c:pt idx="966">
                  <c:v>0.14341328289705346</c:v>
                </c:pt>
                <c:pt idx="967">
                  <c:v>0.14341328289705346</c:v>
                </c:pt>
                <c:pt idx="968">
                  <c:v>0.14352262236890859</c:v>
                </c:pt>
                <c:pt idx="969">
                  <c:v>0.14527086544607046</c:v>
                </c:pt>
                <c:pt idx="970">
                  <c:v>0.14546577493937743</c:v>
                </c:pt>
                <c:pt idx="971">
                  <c:v>0.1454931098073412</c:v>
                </c:pt>
                <c:pt idx="972">
                  <c:v>0.14551687925774448</c:v>
                </c:pt>
                <c:pt idx="973">
                  <c:v>0.14564285734488192</c:v>
                </c:pt>
                <c:pt idx="974">
                  <c:v>0.14567494610292636</c:v>
                </c:pt>
                <c:pt idx="975">
                  <c:v>0.14567969999300701</c:v>
                </c:pt>
                <c:pt idx="976">
                  <c:v>0.14568326541056753</c:v>
                </c:pt>
                <c:pt idx="977">
                  <c:v>0.14569752708080949</c:v>
                </c:pt>
                <c:pt idx="978">
                  <c:v>0.14578785099234198</c:v>
                </c:pt>
                <c:pt idx="979">
                  <c:v>0.14586034781607202</c:v>
                </c:pt>
                <c:pt idx="980">
                  <c:v>0.14588292879395515</c:v>
                </c:pt>
                <c:pt idx="981">
                  <c:v>0.14591977144208024</c:v>
                </c:pt>
                <c:pt idx="982">
                  <c:v>0.14593522158484237</c:v>
                </c:pt>
                <c:pt idx="983">
                  <c:v>0.14595186020012468</c:v>
                </c:pt>
                <c:pt idx="984">
                  <c:v>0.14608259217734276</c:v>
                </c:pt>
                <c:pt idx="985">
                  <c:v>0.14608972301246376</c:v>
                </c:pt>
                <c:pt idx="986">
                  <c:v>0.14630008264853284</c:v>
                </c:pt>
                <c:pt idx="987">
                  <c:v>0.14819213090063463</c:v>
                </c:pt>
                <c:pt idx="988">
                  <c:v>0.14829671648240911</c:v>
                </c:pt>
                <c:pt idx="989">
                  <c:v>0.14841199831686505</c:v>
                </c:pt>
                <c:pt idx="990">
                  <c:v>0.14865801212853907</c:v>
                </c:pt>
                <c:pt idx="991">
                  <c:v>0.1507295197311857</c:v>
                </c:pt>
                <c:pt idx="992">
                  <c:v>0.15109794621243666</c:v>
                </c:pt>
                <c:pt idx="993">
                  <c:v>0.15118708165144898</c:v>
                </c:pt>
                <c:pt idx="994">
                  <c:v>0.15118708165144898</c:v>
                </c:pt>
                <c:pt idx="995">
                  <c:v>0.15118708165144898</c:v>
                </c:pt>
                <c:pt idx="996">
                  <c:v>0.15334772469310792</c:v>
                </c:pt>
                <c:pt idx="997">
                  <c:v>0.1535319379337334</c:v>
                </c:pt>
                <c:pt idx="998">
                  <c:v>0.15353312640625355</c:v>
                </c:pt>
                <c:pt idx="999">
                  <c:v>0.15361275406510458</c:v>
                </c:pt>
                <c:pt idx="1000">
                  <c:v>0.15367930852623379</c:v>
                </c:pt>
                <c:pt idx="1001">
                  <c:v>0.15370188950411692</c:v>
                </c:pt>
                <c:pt idx="1002">
                  <c:v>0.15375299382248397</c:v>
                </c:pt>
                <c:pt idx="1003">
                  <c:v>0.15380409814085105</c:v>
                </c:pt>
                <c:pt idx="1004">
                  <c:v>0.15382667911873418</c:v>
                </c:pt>
                <c:pt idx="1005">
                  <c:v>0.15382667911873418</c:v>
                </c:pt>
                <c:pt idx="1006">
                  <c:v>0.15382667911873418</c:v>
                </c:pt>
                <c:pt idx="1007">
                  <c:v>0.15399663068911768</c:v>
                </c:pt>
                <c:pt idx="1008">
                  <c:v>0.15405486584260575</c:v>
                </c:pt>
                <c:pt idx="1009">
                  <c:v>0.15406199667772674</c:v>
                </c:pt>
                <c:pt idx="1010">
                  <c:v>0.15412142030373496</c:v>
                </c:pt>
                <c:pt idx="1011">
                  <c:v>0.15412855113885593</c:v>
                </c:pt>
                <c:pt idx="1012">
                  <c:v>0.15608358843452641</c:v>
                </c:pt>
                <c:pt idx="1013">
                  <c:v>0.15612043108265153</c:v>
                </c:pt>
                <c:pt idx="1014">
                  <c:v>0.15615727373077662</c:v>
                </c:pt>
                <c:pt idx="1015">
                  <c:v>0.15619411637890174</c:v>
                </c:pt>
                <c:pt idx="1016">
                  <c:v>0.15629038265303502</c:v>
                </c:pt>
                <c:pt idx="1017">
                  <c:v>0.15630939821335765</c:v>
                </c:pt>
                <c:pt idx="1018">
                  <c:v>0.156311775158398</c:v>
                </c:pt>
                <c:pt idx="1019">
                  <c:v>0.15646627658601936</c:v>
                </c:pt>
                <c:pt idx="1020">
                  <c:v>0.15648885756390252</c:v>
                </c:pt>
                <c:pt idx="1021">
                  <c:v>0.15651025006926544</c:v>
                </c:pt>
                <c:pt idx="1022">
                  <c:v>0.15651143854178562</c:v>
                </c:pt>
                <c:pt idx="1023">
                  <c:v>0.1565328310471486</c:v>
                </c:pt>
                <c:pt idx="1024">
                  <c:v>0.15653996188226957</c:v>
                </c:pt>
                <c:pt idx="1025">
                  <c:v>0.15653996188226957</c:v>
                </c:pt>
                <c:pt idx="1026">
                  <c:v>0.15654709271739056</c:v>
                </c:pt>
                <c:pt idx="1027">
                  <c:v>0.15656967369527369</c:v>
                </c:pt>
                <c:pt idx="1028">
                  <c:v>0.15657680453039469</c:v>
                </c:pt>
                <c:pt idx="1029">
                  <c:v>0.156665939969407</c:v>
                </c:pt>
                <c:pt idx="1030">
                  <c:v>0.15669565178241113</c:v>
                </c:pt>
                <c:pt idx="1031">
                  <c:v>0.15706170131862174</c:v>
                </c:pt>
                <c:pt idx="1032">
                  <c:v>0.15891452997755812</c:v>
                </c:pt>
                <c:pt idx="1033">
                  <c:v>0.1589347340104009</c:v>
                </c:pt>
                <c:pt idx="1034">
                  <c:v>0.15901792708681239</c:v>
                </c:pt>
                <c:pt idx="1035">
                  <c:v>0.15903218875705438</c:v>
                </c:pt>
                <c:pt idx="1036">
                  <c:v>0.15906190057005848</c:v>
                </c:pt>
                <c:pt idx="1037">
                  <c:v>0.15917955934955477</c:v>
                </c:pt>
                <c:pt idx="1038">
                  <c:v>0.15936377259018025</c:v>
                </c:pt>
                <c:pt idx="1039">
                  <c:v>0.15939348440318435</c:v>
                </c:pt>
                <c:pt idx="1040">
                  <c:v>0.15949450456739833</c:v>
                </c:pt>
                <c:pt idx="1041">
                  <c:v>0.15968584864314481</c:v>
                </c:pt>
                <c:pt idx="1042">
                  <c:v>0.15970367573094729</c:v>
                </c:pt>
                <c:pt idx="1043">
                  <c:v>0.16158859314792806</c:v>
                </c:pt>
                <c:pt idx="1044">
                  <c:v>0.16199623922234446</c:v>
                </c:pt>
                <c:pt idx="1045">
                  <c:v>0.16199623922234446</c:v>
                </c:pt>
                <c:pt idx="1046">
                  <c:v>0.16199623922234446</c:v>
                </c:pt>
                <c:pt idx="1047">
                  <c:v>0.1623622887585551</c:v>
                </c:pt>
                <c:pt idx="1048">
                  <c:v>0.16437793815275398</c:v>
                </c:pt>
                <c:pt idx="1049">
                  <c:v>0.16437793815275398</c:v>
                </c:pt>
                <c:pt idx="1050">
                  <c:v>0.16437793815275398</c:v>
                </c:pt>
                <c:pt idx="1051">
                  <c:v>0.1646809986453959</c:v>
                </c:pt>
                <c:pt idx="1052">
                  <c:v>0.16472259518360166</c:v>
                </c:pt>
                <c:pt idx="1053">
                  <c:v>0.16472378365612184</c:v>
                </c:pt>
                <c:pt idx="1054">
                  <c:v>0.16472378365612184</c:v>
                </c:pt>
                <c:pt idx="1055">
                  <c:v>0.16472378365612184</c:v>
                </c:pt>
                <c:pt idx="1056">
                  <c:v>0.16481291909513415</c:v>
                </c:pt>
                <c:pt idx="1057">
                  <c:v>0.16482004993025515</c:v>
                </c:pt>
                <c:pt idx="1058">
                  <c:v>0.16482718076537611</c:v>
                </c:pt>
                <c:pt idx="1059">
                  <c:v>0.1649484049624329</c:v>
                </c:pt>
                <c:pt idx="1060">
                  <c:v>0.1649484049624329</c:v>
                </c:pt>
                <c:pt idx="1061">
                  <c:v>0.16496742052275554</c:v>
                </c:pt>
                <c:pt idx="1062">
                  <c:v>0.16503754040144522</c:v>
                </c:pt>
                <c:pt idx="1063">
                  <c:v>0.16709122091628936</c:v>
                </c:pt>
                <c:pt idx="1064">
                  <c:v>0.16709122091628936</c:v>
                </c:pt>
                <c:pt idx="1065">
                  <c:v>0.16709122091628936</c:v>
                </c:pt>
                <c:pt idx="1066">
                  <c:v>0.16709122091628936</c:v>
                </c:pt>
                <c:pt idx="1067">
                  <c:v>0.16709122091628936</c:v>
                </c:pt>
                <c:pt idx="1068">
                  <c:v>0.16709122091628936</c:v>
                </c:pt>
                <c:pt idx="1069">
                  <c:v>0.16715777537741858</c:v>
                </c:pt>
                <c:pt idx="1070">
                  <c:v>0.16715777537741858</c:v>
                </c:pt>
                <c:pt idx="1071">
                  <c:v>0.16715777537741858</c:v>
                </c:pt>
                <c:pt idx="1072">
                  <c:v>0.16715896384993875</c:v>
                </c:pt>
                <c:pt idx="1073">
                  <c:v>0.16747985143038313</c:v>
                </c:pt>
                <c:pt idx="1074">
                  <c:v>0.16747985143038313</c:v>
                </c:pt>
                <c:pt idx="1075">
                  <c:v>0.16749649004566544</c:v>
                </c:pt>
                <c:pt idx="1076">
                  <c:v>0.16749649004566544</c:v>
                </c:pt>
                <c:pt idx="1077">
                  <c:v>0.16749649004566544</c:v>
                </c:pt>
                <c:pt idx="1078">
                  <c:v>0.16749649004566544</c:v>
                </c:pt>
                <c:pt idx="1079">
                  <c:v>0.16751907102354857</c:v>
                </c:pt>
                <c:pt idx="1080">
                  <c:v>0.16752620185866954</c:v>
                </c:pt>
                <c:pt idx="1081">
                  <c:v>0.16752739033118971</c:v>
                </c:pt>
                <c:pt idx="1082">
                  <c:v>0.16753570963883085</c:v>
                </c:pt>
                <c:pt idx="1083">
                  <c:v>0.16753570963883085</c:v>
                </c:pt>
                <c:pt idx="1084">
                  <c:v>0.16759751020987942</c:v>
                </c:pt>
                <c:pt idx="1085">
                  <c:v>0.16759751020987942</c:v>
                </c:pt>
                <c:pt idx="1086">
                  <c:v>0.16784827791163412</c:v>
                </c:pt>
                <c:pt idx="1087">
                  <c:v>0.16784827791163412</c:v>
                </c:pt>
                <c:pt idx="1088">
                  <c:v>0.16792790557048512</c:v>
                </c:pt>
                <c:pt idx="1089">
                  <c:v>0.16792790557048512</c:v>
                </c:pt>
                <c:pt idx="1090">
                  <c:v>0.16793741335064644</c:v>
                </c:pt>
                <c:pt idx="1091">
                  <c:v>0.16962504432927994</c:v>
                </c:pt>
                <c:pt idx="1092">
                  <c:v>0.16962504432927994</c:v>
                </c:pt>
                <c:pt idx="1093">
                  <c:v>0.16995306274484531</c:v>
                </c:pt>
                <c:pt idx="1094">
                  <c:v>0.16995425121736549</c:v>
                </c:pt>
                <c:pt idx="1095">
                  <c:v>0.16995543968988563</c:v>
                </c:pt>
                <c:pt idx="1096">
                  <c:v>0.16995543968988563</c:v>
                </c:pt>
                <c:pt idx="1097">
                  <c:v>0.17001961720597453</c:v>
                </c:pt>
                <c:pt idx="1098">
                  <c:v>0.17002080567849467</c:v>
                </c:pt>
                <c:pt idx="1099">
                  <c:v>0.1700766638869424</c:v>
                </c:pt>
                <c:pt idx="1100">
                  <c:v>0.1700766638869424</c:v>
                </c:pt>
                <c:pt idx="1101">
                  <c:v>0.17012182584270866</c:v>
                </c:pt>
                <c:pt idx="1102">
                  <c:v>0.17012301431522883</c:v>
                </c:pt>
                <c:pt idx="1103">
                  <c:v>0.17016579932595474</c:v>
                </c:pt>
                <c:pt idx="1104">
                  <c:v>0.1701800609961967</c:v>
                </c:pt>
                <c:pt idx="1105">
                  <c:v>0.17018124946871688</c:v>
                </c:pt>
                <c:pt idx="1106">
                  <c:v>0.17020977280920083</c:v>
                </c:pt>
                <c:pt idx="1107">
                  <c:v>0.17020977280920083</c:v>
                </c:pt>
                <c:pt idx="1108">
                  <c:v>0.17020977280920083</c:v>
                </c:pt>
                <c:pt idx="1109">
                  <c:v>0.17020977280920083</c:v>
                </c:pt>
                <c:pt idx="1110">
                  <c:v>0.17021333822676132</c:v>
                </c:pt>
                <c:pt idx="1111">
                  <c:v>0.17022522295196296</c:v>
                </c:pt>
                <c:pt idx="1112">
                  <c:v>0.17025374629244691</c:v>
                </c:pt>
                <c:pt idx="1113">
                  <c:v>0.17025374629244691</c:v>
                </c:pt>
                <c:pt idx="1114">
                  <c:v>0.17025374629244691</c:v>
                </c:pt>
                <c:pt idx="1115">
                  <c:v>0.17025374629244691</c:v>
                </c:pt>
                <c:pt idx="1116">
                  <c:v>0.17025493476496709</c:v>
                </c:pt>
                <c:pt idx="1117">
                  <c:v>0.17027632727033004</c:v>
                </c:pt>
                <c:pt idx="1118">
                  <c:v>0.17027632727033004</c:v>
                </c:pt>
                <c:pt idx="1119">
                  <c:v>0.17027632727033004</c:v>
                </c:pt>
                <c:pt idx="1120">
                  <c:v>0.17027632727033004</c:v>
                </c:pt>
                <c:pt idx="1121">
                  <c:v>0.17027751574285019</c:v>
                </c:pt>
                <c:pt idx="1122">
                  <c:v>0.17032030075357613</c:v>
                </c:pt>
                <c:pt idx="1123">
                  <c:v>0.17032030075357613</c:v>
                </c:pt>
                <c:pt idx="1124">
                  <c:v>0.17032030075357613</c:v>
                </c:pt>
                <c:pt idx="1125">
                  <c:v>0.17037972437958435</c:v>
                </c:pt>
                <c:pt idx="1126">
                  <c:v>0.17037972437958435</c:v>
                </c:pt>
                <c:pt idx="1127">
                  <c:v>0.17037972437958435</c:v>
                </c:pt>
                <c:pt idx="1128">
                  <c:v>0.17039517452234648</c:v>
                </c:pt>
                <c:pt idx="1129">
                  <c:v>0.17041419008266911</c:v>
                </c:pt>
                <c:pt idx="1130">
                  <c:v>0.17202338187497174</c:v>
                </c:pt>
                <c:pt idx="1131">
                  <c:v>0.17202338187497174</c:v>
                </c:pt>
                <c:pt idx="1132">
                  <c:v>0.17227177263168611</c:v>
                </c:pt>
                <c:pt idx="1133">
                  <c:v>0.17248807463035604</c:v>
                </c:pt>
                <c:pt idx="1134">
                  <c:v>0.17251065560823917</c:v>
                </c:pt>
                <c:pt idx="1135">
                  <c:v>0.17267228787098152</c:v>
                </c:pt>
                <c:pt idx="1136">
                  <c:v>0.17267228787098152</c:v>
                </c:pt>
                <c:pt idx="1137">
                  <c:v>0.17269486884886465</c:v>
                </c:pt>
                <c:pt idx="1138">
                  <c:v>0.17274597316723173</c:v>
                </c:pt>
                <c:pt idx="1139">
                  <c:v>0.17274597316723173</c:v>
                </c:pt>
                <c:pt idx="1140">
                  <c:v>0.17281252762836091</c:v>
                </c:pt>
                <c:pt idx="1141">
                  <c:v>0.17295276738574034</c:v>
                </c:pt>
                <c:pt idx="1142">
                  <c:v>0.17295276738574034</c:v>
                </c:pt>
                <c:pt idx="1143">
                  <c:v>0.17303358351711151</c:v>
                </c:pt>
                <c:pt idx="1144">
                  <c:v>0.17303358351711151</c:v>
                </c:pt>
                <c:pt idx="1145">
                  <c:v>0.17314767687904728</c:v>
                </c:pt>
                <c:pt idx="1146">
                  <c:v>0.17332713622959212</c:v>
                </c:pt>
                <c:pt idx="1147">
                  <c:v>0.1749280087142536</c:v>
                </c:pt>
                <c:pt idx="1148">
                  <c:v>0.17521561906413341</c:v>
                </c:pt>
                <c:pt idx="1149">
                  <c:v>0.17521561906413341</c:v>
                </c:pt>
                <c:pt idx="1150">
                  <c:v>0.17526791185502064</c:v>
                </c:pt>
                <c:pt idx="1151">
                  <c:v>0.17526791185502064</c:v>
                </c:pt>
                <c:pt idx="1152">
                  <c:v>0.17536180118411362</c:v>
                </c:pt>
                <c:pt idx="1153">
                  <c:v>0.1754426173154848</c:v>
                </c:pt>
                <c:pt idx="1154">
                  <c:v>0.17559949568814651</c:v>
                </c:pt>
                <c:pt idx="1155">
                  <c:v>0.17587759825786498</c:v>
                </c:pt>
                <c:pt idx="1156">
                  <c:v>0.17582649393949792</c:v>
                </c:pt>
                <c:pt idx="1157">
                  <c:v>0.1779716868383947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C1E-4238-AFEC-3361285E9259}"/>
            </c:ext>
          </c:extLst>
        </c:ser>
        <c:ser>
          <c:idx val="3"/>
          <c:order val="8"/>
          <c:tx>
            <c:strRef>
              <c:f>'Active 1'!$AB$1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1'!$AA$2:$AA$25</c:f>
              <c:numCache>
                <c:formatCode>General</c:formatCode>
                <c:ptCount val="24"/>
                <c:pt idx="0">
                  <c:v>-60000</c:v>
                </c:pt>
                <c:pt idx="1">
                  <c:v>-55000</c:v>
                </c:pt>
                <c:pt idx="2">
                  <c:v>-50000</c:v>
                </c:pt>
                <c:pt idx="3">
                  <c:v>-45000</c:v>
                </c:pt>
                <c:pt idx="4">
                  <c:v>-40000</c:v>
                </c:pt>
                <c:pt idx="5">
                  <c:v>-35000</c:v>
                </c:pt>
                <c:pt idx="6">
                  <c:v>-30000</c:v>
                </c:pt>
                <c:pt idx="7">
                  <c:v>-25000</c:v>
                </c:pt>
                <c:pt idx="8">
                  <c:v>-20000</c:v>
                </c:pt>
                <c:pt idx="9">
                  <c:v>-15000</c:v>
                </c:pt>
                <c:pt idx="10">
                  <c:v>-10000</c:v>
                </c:pt>
                <c:pt idx="11">
                  <c:v>-5000</c:v>
                </c:pt>
                <c:pt idx="12">
                  <c:v>0</c:v>
                </c:pt>
                <c:pt idx="13">
                  <c:v>5000</c:v>
                </c:pt>
                <c:pt idx="14">
                  <c:v>10000</c:v>
                </c:pt>
                <c:pt idx="15">
                  <c:v>15000</c:v>
                </c:pt>
                <c:pt idx="16">
                  <c:v>20000</c:v>
                </c:pt>
                <c:pt idx="17">
                  <c:v>25000</c:v>
                </c:pt>
                <c:pt idx="18">
                  <c:v>30000</c:v>
                </c:pt>
              </c:numCache>
            </c:numRef>
          </c:xVal>
          <c:yVal>
            <c:numRef>
              <c:f>'Active 1'!$AB$2:$AB$25</c:f>
              <c:numCache>
                <c:formatCode>General</c:formatCode>
                <c:ptCount val="24"/>
                <c:pt idx="0">
                  <c:v>-3.0665026371045193E-2</c:v>
                </c:pt>
                <c:pt idx="1">
                  <c:v>-3.6383608432233983E-2</c:v>
                </c:pt>
                <c:pt idx="2">
                  <c:v>-4.0712351848276887E-2</c:v>
                </c:pt>
                <c:pt idx="3">
                  <c:v>-4.3651256619173892E-2</c:v>
                </c:pt>
                <c:pt idx="4">
                  <c:v>-4.5200322744925005E-2</c:v>
                </c:pt>
                <c:pt idx="5">
                  <c:v>-4.5359550225530232E-2</c:v>
                </c:pt>
                <c:pt idx="6">
                  <c:v>-4.4128939060989567E-2</c:v>
                </c:pt>
                <c:pt idx="7">
                  <c:v>-4.1508489251303016E-2</c:v>
                </c:pt>
                <c:pt idx="8">
                  <c:v>-3.7498200796470572E-2</c:v>
                </c:pt>
                <c:pt idx="9">
                  <c:v>-3.2098073696492244E-2</c:v>
                </c:pt>
                <c:pt idx="10">
                  <c:v>-2.5308107951368015E-2</c:v>
                </c:pt>
                <c:pt idx="11">
                  <c:v>-1.7128303561097905E-2</c:v>
                </c:pt>
                <c:pt idx="12">
                  <c:v>-7.5586605256819034E-3</c:v>
                </c:pt>
                <c:pt idx="13">
                  <c:v>3.4008211548799887E-3</c:v>
                </c:pt>
                <c:pt idx="14">
                  <c:v>1.5750141480587773E-2</c:v>
                </c:pt>
                <c:pt idx="15">
                  <c:v>2.9489300451441446E-2</c:v>
                </c:pt>
                <c:pt idx="16">
                  <c:v>4.4618298067441005E-2</c:v>
                </c:pt>
                <c:pt idx="17">
                  <c:v>6.1137134328586459E-2</c:v>
                </c:pt>
                <c:pt idx="18">
                  <c:v>7.9045809234877806E-2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C1E-4238-AFEC-3361285E9259}"/>
            </c:ext>
          </c:extLst>
        </c:ser>
        <c:ser>
          <c:idx val="4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1'!$F$21:$F$9090</c:f>
              <c:numCache>
                <c:formatCode>General</c:formatCode>
                <c:ptCount val="9070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1'!$U$21:$U$9090</c:f>
              <c:numCache>
                <c:formatCode>General</c:formatCode>
                <c:ptCount val="9070"/>
                <c:pt idx="163">
                  <c:v>-7.5139750006201211E-2</c:v>
                </c:pt>
                <c:pt idx="263">
                  <c:v>3.0294600001070648E-2</c:v>
                </c:pt>
                <c:pt idx="264">
                  <c:v>3.329459999804385E-2</c:v>
                </c:pt>
                <c:pt idx="355">
                  <c:v>-7.8880475004552864E-2</c:v>
                </c:pt>
                <c:pt idx="432">
                  <c:v>3.7969624994730111E-2</c:v>
                </c:pt>
                <c:pt idx="433">
                  <c:v>5.9245624994218815E-2</c:v>
                </c:pt>
                <c:pt idx="444">
                  <c:v>4.257839999627322E-2</c:v>
                </c:pt>
                <c:pt idx="450">
                  <c:v>6.1556724991532974E-2</c:v>
                </c:pt>
                <c:pt idx="456">
                  <c:v>-6.5909175005799625E-2</c:v>
                </c:pt>
                <c:pt idx="459">
                  <c:v>-1.5227825002511963E-2</c:v>
                </c:pt>
                <c:pt idx="492">
                  <c:v>-1.4976675003708806E-2</c:v>
                </c:pt>
                <c:pt idx="493">
                  <c:v>-1.6523750004125759E-2</c:v>
                </c:pt>
                <c:pt idx="494">
                  <c:v>-1.4706200003274716E-2</c:v>
                </c:pt>
                <c:pt idx="495">
                  <c:v>-1.508865000505466E-2</c:v>
                </c:pt>
                <c:pt idx="496">
                  <c:v>-1.4535725007590372E-2</c:v>
                </c:pt>
                <c:pt idx="899">
                  <c:v>0.16125979999924311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C1E-4238-AFEC-3361285E9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8776"/>
        <c:axId val="1"/>
      </c:scatterChart>
      <c:valAx>
        <c:axId val="676698776"/>
        <c:scaling>
          <c:orientation val="minMax"/>
          <c:max val="60000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5738975926978189"/>
              <c:y val="0.85618729096989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264604810996562E-2"/>
              <c:y val="0.381270903010033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87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1546391752577319E-3"/>
          <c:y val="0.91304347826086951"/>
          <c:w val="0.99484536082474229"/>
          <c:h val="6.68896321070233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57913522697259"/>
          <c:y val="0.12626293763547988"/>
          <c:w val="0.82017660958146243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(3)'!$T$21:$T$458</c:f>
              <c:numCache>
                <c:formatCode>General</c:formatCode>
                <c:ptCount val="438"/>
                <c:pt idx="0">
                  <c:v>7.1628207967018367E-2</c:v>
                </c:pt>
                <c:pt idx="1">
                  <c:v>8.37595766539245E-2</c:v>
                </c:pt>
                <c:pt idx="2">
                  <c:v>7.0888721749967645E-2</c:v>
                </c:pt>
                <c:pt idx="3">
                  <c:v>7.261569277412297E-2</c:v>
                </c:pt>
                <c:pt idx="4">
                  <c:v>6.4307546249219139E-2</c:v>
                </c:pt>
                <c:pt idx="5">
                  <c:v>6.0840024106308822E-2</c:v>
                </c:pt>
                <c:pt idx="6">
                  <c:v>5.9733099925865153E-2</c:v>
                </c:pt>
                <c:pt idx="7">
                  <c:v>6.0333099925259794E-2</c:v>
                </c:pt>
                <c:pt idx="8">
                  <c:v>6.3301567226441979E-2</c:v>
                </c:pt>
                <c:pt idx="9">
                  <c:v>6.1776820893872229E-2</c:v>
                </c:pt>
                <c:pt idx="10">
                  <c:v>4.112236329384477E-2</c:v>
                </c:pt>
                <c:pt idx="11">
                  <c:v>4.1327076523717886E-2</c:v>
                </c:pt>
                <c:pt idx="12">
                  <c:v>4.1740644302045715E-2</c:v>
                </c:pt>
                <c:pt idx="13">
                  <c:v>4.1301472401958222E-2</c:v>
                </c:pt>
                <c:pt idx="14">
                  <c:v>4.1262242088449808E-2</c:v>
                </c:pt>
                <c:pt idx="15">
                  <c:v>4.0866866961200302E-2</c:v>
                </c:pt>
                <c:pt idx="16">
                  <c:v>4.0884580083255864E-2</c:v>
                </c:pt>
                <c:pt idx="17">
                  <c:v>4.0780332058875046E-2</c:v>
                </c:pt>
                <c:pt idx="18">
                  <c:v>4.0749515408462604E-2</c:v>
                </c:pt>
                <c:pt idx="19">
                  <c:v>4.1284926197594732E-2</c:v>
                </c:pt>
                <c:pt idx="20">
                  <c:v>4.0593777961257071E-2</c:v>
                </c:pt>
                <c:pt idx="21">
                  <c:v>4.104525321182171E-2</c:v>
                </c:pt>
                <c:pt idx="22">
                  <c:v>4.0754104543853024E-2</c:v>
                </c:pt>
                <c:pt idx="23">
                  <c:v>4.0762955501800438E-2</c:v>
                </c:pt>
                <c:pt idx="24">
                  <c:v>3.9651989161321954E-2</c:v>
                </c:pt>
                <c:pt idx="25">
                  <c:v>3.9736994268271375E-2</c:v>
                </c:pt>
                <c:pt idx="26">
                  <c:v>3.7042900968407462E-2</c:v>
                </c:pt>
                <c:pt idx="27">
                  <c:v>3.1985278321203264E-2</c:v>
                </c:pt>
                <c:pt idx="28">
                  <c:v>3.195171486539547E-2</c:v>
                </c:pt>
                <c:pt idx="29">
                  <c:v>3.1673002142680824E-2</c:v>
                </c:pt>
                <c:pt idx="30">
                  <c:v>3.1670725586183883E-2</c:v>
                </c:pt>
                <c:pt idx="31">
                  <c:v>3.1698448658785836E-2</c:v>
                </c:pt>
                <c:pt idx="32">
                  <c:v>2.608579509705557E-2</c:v>
                </c:pt>
                <c:pt idx="33">
                  <c:v>2.1915185709195269E-2</c:v>
                </c:pt>
                <c:pt idx="34">
                  <c:v>2.2142080267246629E-2</c:v>
                </c:pt>
                <c:pt idx="35">
                  <c:v>2.1957342937186444E-2</c:v>
                </c:pt>
                <c:pt idx="36">
                  <c:v>2.2577465637493185E-2</c:v>
                </c:pt>
                <c:pt idx="37">
                  <c:v>2.1528583468552739E-2</c:v>
                </c:pt>
                <c:pt idx="38">
                  <c:v>2.1535290230514762E-2</c:v>
                </c:pt>
                <c:pt idx="39">
                  <c:v>2.1541996611419603E-2</c:v>
                </c:pt>
                <c:pt idx="40">
                  <c:v>2.198919718024079E-2</c:v>
                </c:pt>
                <c:pt idx="41">
                  <c:v>2.168051152771526E-2</c:v>
                </c:pt>
                <c:pt idx="42">
                  <c:v>1.6163115537877519E-2</c:v>
                </c:pt>
                <c:pt idx="43">
                  <c:v>1.4318370153125082E-2</c:v>
                </c:pt>
                <c:pt idx="44">
                  <c:v>1.9715649977792165E-2</c:v>
                </c:pt>
                <c:pt idx="45">
                  <c:v>1.3122048702292569E-2</c:v>
                </c:pt>
                <c:pt idx="46">
                  <c:v>1.0628341803430273E-2</c:v>
                </c:pt>
                <c:pt idx="47">
                  <c:v>1.8904559051973319E-2</c:v>
                </c:pt>
                <c:pt idx="48">
                  <c:v>1.0215496131830468E-2</c:v>
                </c:pt>
                <c:pt idx="49">
                  <c:v>7.9901817531125522E-3</c:v>
                </c:pt>
                <c:pt idx="50">
                  <c:v>7.5586604332389413E-3</c:v>
                </c:pt>
                <c:pt idx="51">
                  <c:v>3.4721761475306999E-4</c:v>
                </c:pt>
                <c:pt idx="52">
                  <c:v>-1.2900598950337126E-3</c:v>
                </c:pt>
                <c:pt idx="53">
                  <c:v>-3.900598959417521E-4</c:v>
                </c:pt>
                <c:pt idx="54">
                  <c:v>-1.787275682830056E-3</c:v>
                </c:pt>
                <c:pt idx="55">
                  <c:v>-2.9162146714093438E-3</c:v>
                </c:pt>
                <c:pt idx="56">
                  <c:v>-1.2268886234219751E-2</c:v>
                </c:pt>
                <c:pt idx="57">
                  <c:v>-1.1663711664392788E-2</c:v>
                </c:pt>
                <c:pt idx="58">
                  <c:v>-1.2892154993313729E-2</c:v>
                </c:pt>
                <c:pt idx="59">
                  <c:v>-1.288698236136035E-2</c:v>
                </c:pt>
                <c:pt idx="60">
                  <c:v>-1.3483925286974369E-2</c:v>
                </c:pt>
                <c:pt idx="61">
                  <c:v>-1.0902880735578283E-2</c:v>
                </c:pt>
                <c:pt idx="62">
                  <c:v>-2.8702108250480345E-2</c:v>
                </c:pt>
                <c:pt idx="63">
                  <c:v>-2.5617224955792661E-2</c:v>
                </c:pt>
                <c:pt idx="64">
                  <c:v>-2.8165753890918768E-2</c:v>
                </c:pt>
                <c:pt idx="65">
                  <c:v>-2.7965753888695235E-2</c:v>
                </c:pt>
                <c:pt idx="66">
                  <c:v>-2.7565753891524127E-2</c:v>
                </c:pt>
                <c:pt idx="67">
                  <c:v>-2.7515058795329402E-2</c:v>
                </c:pt>
                <c:pt idx="68">
                  <c:v>-2.7215058795632081E-2</c:v>
                </c:pt>
                <c:pt idx="69">
                  <c:v>-2.7215058795632081E-2</c:v>
                </c:pt>
                <c:pt idx="70">
                  <c:v>-2.809629596933599E-2</c:v>
                </c:pt>
                <c:pt idx="71">
                  <c:v>-2.779629596963867E-2</c:v>
                </c:pt>
                <c:pt idx="72">
                  <c:v>-2.7596295974691095E-2</c:v>
                </c:pt>
                <c:pt idx="73">
                  <c:v>-2.718595204106097E-2</c:v>
                </c:pt>
                <c:pt idx="74">
                  <c:v>-2.7085952036311225E-2</c:v>
                </c:pt>
                <c:pt idx="75">
                  <c:v>-2.7085952036311225E-2</c:v>
                </c:pt>
                <c:pt idx="76">
                  <c:v>-2.7059075607807972E-2</c:v>
                </c:pt>
                <c:pt idx="77">
                  <c:v>-2.511658147726268E-2</c:v>
                </c:pt>
                <c:pt idx="78">
                  <c:v>-2.5117906807110617E-2</c:v>
                </c:pt>
                <c:pt idx="79">
                  <c:v>-2.5125859004237274E-2</c:v>
                </c:pt>
                <c:pt idx="80">
                  <c:v>-2.5133811575145153E-2</c:v>
                </c:pt>
                <c:pt idx="81">
                  <c:v>-2.5135137039969644E-2</c:v>
                </c:pt>
                <c:pt idx="82">
                  <c:v>-3.4589207793544331E-2</c:v>
                </c:pt>
                <c:pt idx="83">
                  <c:v>-3.2038581478042283E-2</c:v>
                </c:pt>
                <c:pt idx="84">
                  <c:v>-3.4223552976272921E-2</c:v>
                </c:pt>
                <c:pt idx="85">
                  <c:v>-3.3646000986424118E-2</c:v>
                </c:pt>
                <c:pt idx="86">
                  <c:v>-3.5442252514134971E-2</c:v>
                </c:pt>
                <c:pt idx="87">
                  <c:v>-3.6068608639661957E-2</c:v>
                </c:pt>
                <c:pt idx="88">
                  <c:v>-3.3417935850756607E-2</c:v>
                </c:pt>
                <c:pt idx="89">
                  <c:v>-3.5736424506167791E-2</c:v>
                </c:pt>
                <c:pt idx="90">
                  <c:v>-3.5536424503944258E-2</c:v>
                </c:pt>
                <c:pt idx="91">
                  <c:v>-3.4417613575793267E-2</c:v>
                </c:pt>
                <c:pt idx="92">
                  <c:v>-3.9214120953724424E-2</c:v>
                </c:pt>
                <c:pt idx="93">
                  <c:v>-4.0509592259628156E-2</c:v>
                </c:pt>
                <c:pt idx="94">
                  <c:v>-4.1834768805822674E-2</c:v>
                </c:pt>
                <c:pt idx="95">
                  <c:v>-4.0234768802586328E-2</c:v>
                </c:pt>
                <c:pt idx="96">
                  <c:v>-3.8534768801876194E-2</c:v>
                </c:pt>
                <c:pt idx="97">
                  <c:v>-4.1189165262324065E-2</c:v>
                </c:pt>
                <c:pt idx="98">
                  <c:v>-4.048916525817968E-2</c:v>
                </c:pt>
                <c:pt idx="99">
                  <c:v>-4.1696280731684521E-2</c:v>
                </c:pt>
                <c:pt idx="100">
                  <c:v>-4.1696280731684521E-2</c:v>
                </c:pt>
                <c:pt idx="101">
                  <c:v>-4.3498398437578259E-2</c:v>
                </c:pt>
                <c:pt idx="102">
                  <c:v>-4.3495198373732072E-2</c:v>
                </c:pt>
                <c:pt idx="103">
                  <c:v>-4.3141465435044601E-2</c:v>
                </c:pt>
                <c:pt idx="104">
                  <c:v>-4.353826617822884E-2</c:v>
                </c:pt>
                <c:pt idx="105">
                  <c:v>-4.3535067290747229E-2</c:v>
                </c:pt>
                <c:pt idx="106">
                  <c:v>-4.3482401841607635E-2</c:v>
                </c:pt>
                <c:pt idx="107">
                  <c:v>-4.2737792465582986E-2</c:v>
                </c:pt>
                <c:pt idx="108">
                  <c:v>-4.2637792468109198E-2</c:v>
                </c:pt>
                <c:pt idx="109">
                  <c:v>-4.3868180691262339E-2</c:v>
                </c:pt>
                <c:pt idx="110">
                  <c:v>-4.3668180689038806E-2</c:v>
                </c:pt>
                <c:pt idx="111">
                  <c:v>-4.3638525038179915E-2</c:v>
                </c:pt>
                <c:pt idx="112">
                  <c:v>-4.3638525038179915E-2</c:v>
                </c:pt>
                <c:pt idx="113">
                  <c:v>-4.5750678010865624E-2</c:v>
                </c:pt>
                <c:pt idx="114">
                  <c:v>-4.5050678006721238E-2</c:v>
                </c:pt>
                <c:pt idx="115">
                  <c:v>-4.3850678007931958E-2</c:v>
                </c:pt>
                <c:pt idx="116">
                  <c:v>-4.7475924134356765E-2</c:v>
                </c:pt>
                <c:pt idx="117">
                  <c:v>-4.5875924131120419E-2</c:v>
                </c:pt>
                <c:pt idx="118">
                  <c:v>-4.5075924129502246E-2</c:v>
                </c:pt>
                <c:pt idx="119">
                  <c:v>-4.7808200994895654E-2</c:v>
                </c:pt>
                <c:pt idx="120">
                  <c:v>-4.7108200998027226E-2</c:v>
                </c:pt>
                <c:pt idx="121">
                  <c:v>-4.5408200997317093E-2</c:v>
                </c:pt>
                <c:pt idx="122">
                  <c:v>-4.7270265549860455E-2</c:v>
                </c:pt>
                <c:pt idx="123">
                  <c:v>-4.690714876028744E-2</c:v>
                </c:pt>
                <c:pt idx="124">
                  <c:v>-4.8079090999230974E-2</c:v>
                </c:pt>
                <c:pt idx="125">
                  <c:v>-4.7479090999836333E-2</c:v>
                </c:pt>
                <c:pt idx="126">
                  <c:v>-4.7179091000139013E-2</c:v>
                </c:pt>
                <c:pt idx="127">
                  <c:v>-4.8022799944879402E-2</c:v>
                </c:pt>
                <c:pt idx="128">
                  <c:v>-4.7722799945182082E-2</c:v>
                </c:pt>
                <c:pt idx="129">
                  <c:v>-4.6922799943563909E-2</c:v>
                </c:pt>
                <c:pt idx="130">
                  <c:v>-4.7601520149023739E-2</c:v>
                </c:pt>
                <c:pt idx="131">
                  <c:v>-4.813364133926893E-2</c:v>
                </c:pt>
                <c:pt idx="132">
                  <c:v>-5.224300605343344E-2</c:v>
                </c:pt>
                <c:pt idx="133">
                  <c:v>-5.3285122517676989E-2</c:v>
                </c:pt>
                <c:pt idx="134">
                  <c:v>-5.308263374999856E-2</c:v>
                </c:pt>
                <c:pt idx="135">
                  <c:v>-5.4728802370553373E-2</c:v>
                </c:pt>
                <c:pt idx="136">
                  <c:v>-5.2558672254868898E-2</c:v>
                </c:pt>
                <c:pt idx="137">
                  <c:v>-5.4170433931858608E-2</c:v>
                </c:pt>
                <c:pt idx="138">
                  <c:v>-5.3497627243274615E-2</c:v>
                </c:pt>
                <c:pt idx="139">
                  <c:v>-5.3307583373204598E-2</c:v>
                </c:pt>
                <c:pt idx="140">
                  <c:v>-5.3307583373204598E-2</c:v>
                </c:pt>
                <c:pt idx="141">
                  <c:v>-5.3307583373204598E-2</c:v>
                </c:pt>
                <c:pt idx="142">
                  <c:v>-5.3355970452022769E-2</c:v>
                </c:pt>
                <c:pt idx="143">
                  <c:v>-5.3325970449142654E-2</c:v>
                </c:pt>
                <c:pt idx="144">
                  <c:v>-5.3003387596627038E-2</c:v>
                </c:pt>
                <c:pt idx="146">
                  <c:v>-5.3065398945284586E-2</c:v>
                </c:pt>
                <c:pt idx="147">
                  <c:v>-5.4307735414430375E-2</c:v>
                </c:pt>
                <c:pt idx="148">
                  <c:v>-5.4307735414430375E-2</c:v>
                </c:pt>
                <c:pt idx="149">
                  <c:v>-5.4307735414430375E-2</c:v>
                </c:pt>
                <c:pt idx="150">
                  <c:v>-5.4242786475361571E-2</c:v>
                </c:pt>
                <c:pt idx="151">
                  <c:v>-5.3081495211414156E-2</c:v>
                </c:pt>
                <c:pt idx="152">
                  <c:v>-5.3261123367393207E-2</c:v>
                </c:pt>
                <c:pt idx="153">
                  <c:v>-5.6089184406339948E-2</c:v>
                </c:pt>
                <c:pt idx="154">
                  <c:v>-5.3132626145349804E-2</c:v>
                </c:pt>
                <c:pt idx="155">
                  <c:v>-5.3929415808015524E-2</c:v>
                </c:pt>
                <c:pt idx="156">
                  <c:v>-4.9121239867678468E-2</c:v>
                </c:pt>
                <c:pt idx="157">
                  <c:v>-5.1665778448049191E-2</c:v>
                </c:pt>
                <c:pt idx="158">
                  <c:v>-5.0648242343450472E-2</c:v>
                </c:pt>
                <c:pt idx="159">
                  <c:v>-5.0446328638183546E-2</c:v>
                </c:pt>
                <c:pt idx="160">
                  <c:v>-5.3342502367491745E-2</c:v>
                </c:pt>
                <c:pt idx="161">
                  <c:v>-5.1690271060179968E-2</c:v>
                </c:pt>
                <c:pt idx="162">
                  <c:v>-5.088835892021612E-2</c:v>
                </c:pt>
                <c:pt idx="163">
                  <c:v>-5.2330534913738402E-2</c:v>
                </c:pt>
                <c:pt idx="164">
                  <c:v>-5.0218332816742844E-2</c:v>
                </c:pt>
                <c:pt idx="165">
                  <c:v>-5.1116444654508306E-2</c:v>
                </c:pt>
                <c:pt idx="166">
                  <c:v>-5.1796476301444766E-2</c:v>
                </c:pt>
                <c:pt idx="167">
                  <c:v>-5.1036600170644195E-2</c:v>
                </c:pt>
                <c:pt idx="168">
                  <c:v>-5.0429165710216994E-2</c:v>
                </c:pt>
                <c:pt idx="169">
                  <c:v>-5.1863136862514675E-2</c:v>
                </c:pt>
                <c:pt idx="172">
                  <c:v>-5.2885397060042361E-2</c:v>
                </c:pt>
                <c:pt idx="177">
                  <c:v>-5.3610859927843438E-2</c:v>
                </c:pt>
                <c:pt idx="178">
                  <c:v>-5.2860655505697893E-2</c:v>
                </c:pt>
                <c:pt idx="179">
                  <c:v>-5.4205956657792181E-2</c:v>
                </c:pt>
                <c:pt idx="180">
                  <c:v>-5.5151272430361387E-2</c:v>
                </c:pt>
                <c:pt idx="181">
                  <c:v>-5.5579717375912621E-2</c:v>
                </c:pt>
                <c:pt idx="182">
                  <c:v>-5.5378777814085484E-2</c:v>
                </c:pt>
                <c:pt idx="183">
                  <c:v>-5.5324866994879929E-2</c:v>
                </c:pt>
                <c:pt idx="184">
                  <c:v>-5.507096265543221E-2</c:v>
                </c:pt>
                <c:pt idx="185">
                  <c:v>-5.5813328997542544E-2</c:v>
                </c:pt>
                <c:pt idx="186">
                  <c:v>-5.5763173457649987E-2</c:v>
                </c:pt>
                <c:pt idx="187">
                  <c:v>-5.5009599150331018E-2</c:v>
                </c:pt>
                <c:pt idx="188">
                  <c:v>-5.5159443869125441E-2</c:v>
                </c:pt>
                <c:pt idx="189">
                  <c:v>-5.5509288593250258E-2</c:v>
                </c:pt>
                <c:pt idx="190">
                  <c:v>-5.6431903786379772E-2</c:v>
                </c:pt>
                <c:pt idx="192">
                  <c:v>-5.5856794043353919E-2</c:v>
                </c:pt>
                <c:pt idx="193">
                  <c:v>-5.6807067971694658E-2</c:v>
                </c:pt>
                <c:pt idx="194">
                  <c:v>-5.8355384202954302E-2</c:v>
                </c:pt>
                <c:pt idx="195">
                  <c:v>-6.2547159269080527E-2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DC-4D12-AE97-62A6D2D8F6EF}"/>
            </c:ext>
          </c:extLst>
        </c:ser>
        <c:ser>
          <c:idx val="1"/>
          <c:order val="1"/>
          <c:tx>
            <c:strRef>
              <c:f>'A (3)'!$Y$1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(3)'!$X$2:$X$36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(3)'!$Y$2:$Y$36</c:f>
              <c:numCache>
                <c:formatCode>General</c:formatCode>
                <c:ptCount val="35"/>
                <c:pt idx="0">
                  <c:v>-1.3872690355545315E-4</c:v>
                </c:pt>
                <c:pt idx="1">
                  <c:v>-1.3183600700962693E-3</c:v>
                </c:pt>
                <c:pt idx="2">
                  <c:v>-3.3613218348550085E-3</c:v>
                </c:pt>
                <c:pt idx="3">
                  <c:v>-5.9643109972806439E-3</c:v>
                </c:pt>
                <c:pt idx="4">
                  <c:v>-8.7565177269496083E-3</c:v>
                </c:pt>
                <c:pt idx="5">
                  <c:v>-1.1344322918810655E-2</c:v>
                </c:pt>
                <c:pt idx="6">
                  <c:v>-1.3358747097621259E-2</c:v>
                </c:pt>
                <c:pt idx="7">
                  <c:v>-1.4499929132611351E-2</c:v>
                </c:pt>
                <c:pt idx="8">
                  <c:v>-1.4573273065611113E-2</c:v>
                </c:pt>
                <c:pt idx="9">
                  <c:v>-1.3512905725034687E-2</c:v>
                </c:pt>
                <c:pt idx="10">
                  <c:v>-1.1389617422313333E-2</c:v>
                </c:pt>
                <c:pt idx="11">
                  <c:v>-8.4023285177225841E-3</c:v>
                </c:pt>
                <c:pt idx="12">
                  <c:v>-4.8541105203643341E-3</c:v>
                </c:pt>
                <c:pt idx="13">
                  <c:v>-1.1156522642537458E-3</c:v>
                </c:pt>
                <c:pt idx="14">
                  <c:v>2.41942486138606E-3</c:v>
                </c:pt>
                <c:pt idx="15">
                  <c:v>5.382016091906419E-3</c:v>
                </c:pt>
                <c:pt idx="16">
                  <c:v>7.4720271049367928E-3</c:v>
                </c:pt>
                <c:pt idx="17">
                  <c:v>8.4945489586470083E-3</c:v>
                </c:pt>
                <c:pt idx="18">
                  <c:v>8.3833534344174114E-3</c:v>
                </c:pt>
                <c:pt idx="19">
                  <c:v>7.2088765324973651E-3</c:v>
                </c:pt>
                <c:pt idx="20">
                  <c:v>5.1697277483543089E-3</c:v>
                </c:pt>
                <c:pt idx="21">
                  <c:v>2.5687486459247729E-3</c:v>
                </c:pt>
                <c:pt idx="22">
                  <c:v>-2.2349324750652912E-4</c:v>
                </c:pt>
                <c:pt idx="23">
                  <c:v>-2.8133745880646408E-3</c:v>
                </c:pt>
                <c:pt idx="24">
                  <c:v>-4.8316656306907034E-3</c:v>
                </c:pt>
                <c:pt idx="25">
                  <c:v>-5.9780391126375921E-3</c:v>
                </c:pt>
                <c:pt idx="26">
                  <c:v>-6.0572732715827356E-3</c:v>
                </c:pt>
                <c:pt idx="27">
                  <c:v>-5.0027848973156243E-3</c:v>
                </c:pt>
                <c:pt idx="28">
                  <c:v>-2.8846556199382326E-3</c:v>
                </c:pt>
                <c:pt idx="29">
                  <c:v>9.8816096155951091E-5</c:v>
                </c:pt>
                <c:pt idx="30">
                  <c:v>3.6450188857195037E-3</c:v>
                </c:pt>
                <c:pt idx="31">
                  <c:v>7.3835068384186745E-3</c:v>
                </c:pt>
                <c:pt idx="32">
                  <c:v>1.0920654985248312E-2</c:v>
                </c:pt>
                <c:pt idx="33">
                  <c:v>1.3887108909839956E-2</c:v>
                </c:pt>
                <c:pt idx="34">
                  <c:v>1.5982308660488768E-2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DC-4D12-AE97-62A6D2D8F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81720"/>
        <c:axId val="1"/>
      </c:scatterChart>
      <c:valAx>
        <c:axId val="67668172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9258031342573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817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82456140350878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06806282722513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18324607329843"/>
          <c:y val="0.15737704918032788"/>
          <c:w val="0.84424083769633507"/>
          <c:h val="0.606557377049180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(3)'!$H$21:$H$458</c:f>
              <c:numCache>
                <c:formatCode>General</c:formatCode>
                <c:ptCount val="438"/>
                <c:pt idx="5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7-4F16-9FCF-B01F4CFA7763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(3)'!$I$21:$I$458</c:f>
              <c:numCache>
                <c:formatCode>General</c:formatCode>
                <c:ptCount val="438"/>
                <c:pt idx="42">
                  <c:v>6.7999993916600943E-5</c:v>
                </c:pt>
                <c:pt idx="43">
                  <c:v>-1.772000003256835E-3</c:v>
                </c:pt>
                <c:pt idx="44">
                  <c:v>3.6679999902844429E-3</c:v>
                </c:pt>
                <c:pt idx="45">
                  <c:v>-2.7839999966090545E-3</c:v>
                </c:pt>
                <c:pt idx="46">
                  <c:v>-5.2720000021508895E-3</c:v>
                </c:pt>
                <c:pt idx="47">
                  <c:v>3.0279999919002876E-3</c:v>
                </c:pt>
                <c:pt idx="48">
                  <c:v>-3.7520000041695312E-3</c:v>
                </c:pt>
                <c:pt idx="49">
                  <c:v>-4.0720000033616088E-3</c:v>
                </c:pt>
                <c:pt idx="51">
                  <c:v>-6.5719999984139577E-3</c:v>
                </c:pt>
                <c:pt idx="52">
                  <c:v>-6.5840000024763867E-3</c:v>
                </c:pt>
                <c:pt idx="53">
                  <c:v>-5.6840000033844262E-3</c:v>
                </c:pt>
                <c:pt idx="55">
                  <c:v>-2.5800000075832941E-3</c:v>
                </c:pt>
                <c:pt idx="60">
                  <c:v>-8.6440000013681129E-3</c:v>
                </c:pt>
                <c:pt idx="61">
                  <c:v>-5.6080000067595392E-3</c:v>
                </c:pt>
                <c:pt idx="63">
                  <c:v>-5.9280000059516169E-3</c:v>
                </c:pt>
                <c:pt idx="76">
                  <c:v>-4.1400000045541674E-3</c:v>
                </c:pt>
                <c:pt idx="82">
                  <c:v>-3.1880000024102628E-3</c:v>
                </c:pt>
                <c:pt idx="83">
                  <c:v>-6.3600000430596992E-4</c:v>
                </c:pt>
                <c:pt idx="84">
                  <c:v>-2.7880000052391551E-3</c:v>
                </c:pt>
                <c:pt idx="85">
                  <c:v>-2.0400000066729262E-3</c:v>
                </c:pt>
                <c:pt idx="86">
                  <c:v>-3.8280000007944182E-3</c:v>
                </c:pt>
                <c:pt idx="87">
                  <c:v>-4.292000005079899E-3</c:v>
                </c:pt>
                <c:pt idx="91">
                  <c:v>2.923999993072357E-3</c:v>
                </c:pt>
                <c:pt idx="92">
                  <c:v>-1.8639999980223365E-3</c:v>
                </c:pt>
                <c:pt idx="122">
                  <c:v>3.6519999921438284E-3</c:v>
                </c:pt>
                <c:pt idx="132">
                  <c:v>9.2640000002575107E-3</c:v>
                </c:pt>
                <c:pt idx="133">
                  <c:v>8.251999992353376E-3</c:v>
                </c:pt>
                <c:pt idx="134">
                  <c:v>8.4639999986393377E-3</c:v>
                </c:pt>
                <c:pt idx="135">
                  <c:v>7.0239999986370094E-3</c:v>
                </c:pt>
                <c:pt idx="136">
                  <c:v>9.4639999952050857E-3</c:v>
                </c:pt>
                <c:pt idx="137">
                  <c:v>7.9999999943538569E-3</c:v>
                </c:pt>
                <c:pt idx="138">
                  <c:v>1.1963999997533392E-2</c:v>
                </c:pt>
                <c:pt idx="139">
                  <c:v>1.2527999999292661E-2</c:v>
                </c:pt>
                <c:pt idx="140">
                  <c:v>1.2527999999292661E-2</c:v>
                </c:pt>
                <c:pt idx="141">
                  <c:v>1.2527999999292661E-2</c:v>
                </c:pt>
                <c:pt idx="142">
                  <c:v>1.5275999998266343E-2</c:v>
                </c:pt>
                <c:pt idx="143">
                  <c:v>1.5306000001146458E-2</c:v>
                </c:pt>
                <c:pt idx="144">
                  <c:v>1.5639999997802079E-2</c:v>
                </c:pt>
                <c:pt idx="145">
                  <c:v>1.5690000000176951E-2</c:v>
                </c:pt>
                <c:pt idx="146">
                  <c:v>1.6191999995498918E-2</c:v>
                </c:pt>
                <c:pt idx="147">
                  <c:v>1.4983999994001351E-2</c:v>
                </c:pt>
                <c:pt idx="148">
                  <c:v>1.4983999994001351E-2</c:v>
                </c:pt>
                <c:pt idx="149">
                  <c:v>1.4983999994001351E-2</c:v>
                </c:pt>
                <c:pt idx="150">
                  <c:v>1.5115999995032325E-2</c:v>
                </c:pt>
                <c:pt idx="151">
                  <c:v>1.6327999990608077E-2</c:v>
                </c:pt>
                <c:pt idx="152">
                  <c:v>1.6239999997196719E-2</c:v>
                </c:pt>
                <c:pt idx="153">
                  <c:v>1.6299999995680992E-2</c:v>
                </c:pt>
                <c:pt idx="154">
                  <c:v>1.9287999995867722E-2</c:v>
                </c:pt>
                <c:pt idx="155">
                  <c:v>1.9231999998737592E-2</c:v>
                </c:pt>
                <c:pt idx="156">
                  <c:v>2.7108000002044719E-2</c:v>
                </c:pt>
                <c:pt idx="157">
                  <c:v>2.4592000001575798E-2</c:v>
                </c:pt>
                <c:pt idx="158">
                  <c:v>2.596399999310961E-2</c:v>
                </c:pt>
                <c:pt idx="159">
                  <c:v>2.6175999999395572E-2</c:v>
                </c:pt>
                <c:pt idx="160">
                  <c:v>2.32999999934691E-2</c:v>
                </c:pt>
                <c:pt idx="161">
                  <c:v>2.4963999996543862E-2</c:v>
                </c:pt>
                <c:pt idx="162">
                  <c:v>2.5775999994948506E-2</c:v>
                </c:pt>
                <c:pt idx="163">
                  <c:v>2.4640000003273599E-2</c:v>
                </c:pt>
                <c:pt idx="164">
                  <c:v>2.7083999993919861E-2</c:v>
                </c:pt>
                <c:pt idx="165">
                  <c:v>2.6195999998890329E-2</c:v>
                </c:pt>
                <c:pt idx="166">
                  <c:v>2.8683999997156207E-2</c:v>
                </c:pt>
                <c:pt idx="169">
                  <c:v>3.940399999555666E-2</c:v>
                </c:pt>
                <c:pt idx="170">
                  <c:v>4.0767999991658144E-2</c:v>
                </c:pt>
                <c:pt idx="171">
                  <c:v>3.6447999998927116E-2</c:v>
                </c:pt>
                <c:pt idx="173">
                  <c:v>4.1671999992104247E-2</c:v>
                </c:pt>
                <c:pt idx="174">
                  <c:v>4.2423999992024619E-2</c:v>
                </c:pt>
                <c:pt idx="175">
                  <c:v>4.1683999996166676E-2</c:v>
                </c:pt>
                <c:pt idx="176">
                  <c:v>4.1971999999077525E-2</c:v>
                </c:pt>
                <c:pt idx="177">
                  <c:v>4.2179999996733386E-2</c:v>
                </c:pt>
                <c:pt idx="178">
                  <c:v>4.2931999996653758E-2</c:v>
                </c:pt>
                <c:pt idx="179">
                  <c:v>4.1627999999036547E-2</c:v>
                </c:pt>
                <c:pt idx="180">
                  <c:v>4.8763999999209773E-2</c:v>
                </c:pt>
                <c:pt idx="181">
                  <c:v>4.8587999997835141E-2</c:v>
                </c:pt>
                <c:pt idx="182">
                  <c:v>4.8799999996845145E-2</c:v>
                </c:pt>
                <c:pt idx="183">
                  <c:v>4.8899999994318932E-2</c:v>
                </c:pt>
                <c:pt idx="184">
                  <c:v>4.920000000129221E-2</c:v>
                </c:pt>
                <c:pt idx="185">
                  <c:v>4.8547999991569668E-2</c:v>
                </c:pt>
                <c:pt idx="186">
                  <c:v>4.860000000189757E-2</c:v>
                </c:pt>
                <c:pt idx="187">
                  <c:v>4.9395999994885642E-2</c:v>
                </c:pt>
                <c:pt idx="188">
                  <c:v>4.9247999995714054E-2</c:v>
                </c:pt>
                <c:pt idx="189">
                  <c:v>4.890000000159489E-2</c:v>
                </c:pt>
                <c:pt idx="192">
                  <c:v>5.2439999999478459E-2</c:v>
                </c:pt>
                <c:pt idx="193">
                  <c:v>5.2195999996911269E-2</c:v>
                </c:pt>
                <c:pt idx="194">
                  <c:v>5.0671999997575767E-2</c:v>
                </c:pt>
                <c:pt idx="195">
                  <c:v>5.8431999997992534E-2</c:v>
                </c:pt>
                <c:pt idx="196">
                  <c:v>6.1783999990439042E-2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7-4F16-9FCF-B01F4CFA7763}"/>
            </c:ext>
          </c:extLst>
        </c:ser>
        <c:ser>
          <c:idx val="2"/>
          <c:order val="2"/>
          <c:tx>
            <c:strRef>
              <c:f>'A (3)'!$J$20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(3)'!$J$21:$J$458</c:f>
              <c:numCache>
                <c:formatCode>General</c:formatCode>
                <c:ptCount val="438"/>
                <c:pt idx="167">
                  <c:v>3.6427999999432359E-2</c:v>
                </c:pt>
                <c:pt idx="168">
                  <c:v>3.7784000000101514E-2</c:v>
                </c:pt>
                <c:pt idx="172">
                  <c:v>3.9771999996446539E-2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07-4F16-9FCF-B01F4CFA7763}"/>
            </c:ext>
          </c:extLst>
        </c:ser>
        <c:ser>
          <c:idx val="5"/>
          <c:order val="3"/>
          <c:tx>
            <c:strRef>
              <c:f>'A (3)'!$K$20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(3)'!$K$21:$K$458</c:f>
              <c:numCache>
                <c:formatCode>General</c:formatCode>
                <c:ptCount val="43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07-4F16-9FCF-B01F4CFA7763}"/>
            </c:ext>
          </c:extLst>
        </c:ser>
        <c:ser>
          <c:idx val="6"/>
          <c:order val="4"/>
          <c:tx>
            <c:strRef>
              <c:f>'A (3)'!$L$20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(3)'!$L$21:$L$458</c:f>
              <c:numCache>
                <c:formatCode>General</c:formatCode>
                <c:ptCount val="438"/>
                <c:pt idx="62">
                  <c:v>-1.1860000005981419E-2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07-4F16-9FCF-B01F4CFA7763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(3)'!$M$21:$M$458</c:f>
              <c:numCache>
                <c:formatCode>General</c:formatCode>
                <c:ptCount val="438"/>
                <c:pt idx="190">
                  <c:v>4.8913999999058433E-2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207-4F16-9FCF-B01F4CFA7763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(3)'!$N$21:$N$458</c:f>
              <c:numCache>
                <c:formatCode>General</c:formatCode>
                <c:ptCount val="438"/>
                <c:pt idx="0">
                  <c:v>1.2295999993511941E-2</c:v>
                </c:pt>
                <c:pt idx="1">
                  <c:v>2.4811999999656109E-2</c:v>
                </c:pt>
                <c:pt idx="2">
                  <c:v>1.2111999993067002E-2</c:v>
                </c:pt>
                <c:pt idx="3">
                  <c:v>1.3859999995474936E-2</c:v>
                </c:pt>
                <c:pt idx="4">
                  <c:v>6.6799999949580524E-3</c:v>
                </c:pt>
                <c:pt idx="5">
                  <c:v>3.2159999973373488E-3</c:v>
                </c:pt>
                <c:pt idx="6">
                  <c:v>2.1519999972952064E-3</c:v>
                </c:pt>
                <c:pt idx="7">
                  <c:v>2.7519999966898467E-3</c:v>
                </c:pt>
                <c:pt idx="8">
                  <c:v>5.7279999964521267E-3</c:v>
                </c:pt>
                <c:pt idx="9">
                  <c:v>4.2559999965305906E-3</c:v>
                </c:pt>
                <c:pt idx="10">
                  <c:v>-5.2720000021508895E-3</c:v>
                </c:pt>
                <c:pt idx="11">
                  <c:v>-5.0479999990784563E-3</c:v>
                </c:pt>
                <c:pt idx="12">
                  <c:v>-4.6120000042719766E-3</c:v>
                </c:pt>
                <c:pt idx="13">
                  <c:v>-5.0120000014430843E-3</c:v>
                </c:pt>
                <c:pt idx="14">
                  <c:v>-5.0120000087190419E-3</c:v>
                </c:pt>
                <c:pt idx="15">
                  <c:v>-5.3880000050412491E-3</c:v>
                </c:pt>
                <c:pt idx="16">
                  <c:v>-5.3640000041923486E-3</c:v>
                </c:pt>
                <c:pt idx="17">
                  <c:v>-5.4520000048796646E-3</c:v>
                </c:pt>
                <c:pt idx="18">
                  <c:v>-5.4759999984526075E-3</c:v>
                </c:pt>
                <c:pt idx="19">
                  <c:v>-4.9280000021099113E-3</c:v>
                </c:pt>
                <c:pt idx="20">
                  <c:v>-5.6160000021918677E-3</c:v>
                </c:pt>
                <c:pt idx="21">
                  <c:v>-5.1640000092447735E-3</c:v>
                </c:pt>
                <c:pt idx="22">
                  <c:v>-5.4520000048796646E-3</c:v>
                </c:pt>
                <c:pt idx="23">
                  <c:v>-5.4400000008172356E-3</c:v>
                </c:pt>
                <c:pt idx="24">
                  <c:v>-5.3640000041923486E-3</c:v>
                </c:pt>
                <c:pt idx="25">
                  <c:v>-5.2280000090831891E-3</c:v>
                </c:pt>
                <c:pt idx="26">
                  <c:v>-5.6420000037178397E-3</c:v>
                </c:pt>
                <c:pt idx="27">
                  <c:v>-3.0260000057751313E-3</c:v>
                </c:pt>
                <c:pt idx="28">
                  <c:v>-3.0560000013792887E-3</c:v>
                </c:pt>
                <c:pt idx="29">
                  <c:v>-3.3340000009047799E-3</c:v>
                </c:pt>
                <c:pt idx="30">
                  <c:v>-3.3320000002277084E-3</c:v>
                </c:pt>
                <c:pt idx="31">
                  <c:v>-3.2999999966705218E-3</c:v>
                </c:pt>
                <c:pt idx="32">
                  <c:v>7.9999997979030013E-5</c:v>
                </c:pt>
                <c:pt idx="33">
                  <c:v>-3.2400000054622069E-4</c:v>
                </c:pt>
                <c:pt idx="34">
                  <c:v>-7.6000003900844604E-5</c:v>
                </c:pt>
                <c:pt idx="35">
                  <c:v>-5.2000003051944077E-5</c:v>
                </c:pt>
                <c:pt idx="36">
                  <c:v>5.8399999397806823E-4</c:v>
                </c:pt>
                <c:pt idx="37">
                  <c:v>-4.6400000428548083E-4</c:v>
                </c:pt>
                <c:pt idx="38">
                  <c:v>-4.5200000022305176E-4</c:v>
                </c:pt>
                <c:pt idx="39">
                  <c:v>-4.400000034365803E-4</c:v>
                </c:pt>
                <c:pt idx="40">
                  <c:v>8.3999999333173037E-5</c:v>
                </c:pt>
                <c:pt idx="41">
                  <c:v>-1.9200000679120421E-4</c:v>
                </c:pt>
                <c:pt idx="54">
                  <c:v>-6.3960000043152831E-3</c:v>
                </c:pt>
                <c:pt idx="56">
                  <c:v>-9.4240000034915283E-3</c:v>
                </c:pt>
                <c:pt idx="57">
                  <c:v>-8.8120000000344589E-3</c:v>
                </c:pt>
                <c:pt idx="58">
                  <c:v>-1.001199999882374E-2</c:v>
                </c:pt>
                <c:pt idx="59">
                  <c:v>-1.0000000002037268E-2</c:v>
                </c:pt>
                <c:pt idx="64">
                  <c:v>-5.6360000016866252E-3</c:v>
                </c:pt>
                <c:pt idx="65">
                  <c:v>-5.4359999994630925E-3</c:v>
                </c:pt>
                <c:pt idx="66">
                  <c:v>-5.0360000022919849E-3</c:v>
                </c:pt>
                <c:pt idx="67">
                  <c:v>-4.9839999992400408E-3</c:v>
                </c:pt>
                <c:pt idx="68">
                  <c:v>-4.6839999995427206E-3</c:v>
                </c:pt>
                <c:pt idx="69">
                  <c:v>-4.6839999995427206E-3</c:v>
                </c:pt>
                <c:pt idx="70">
                  <c:v>-5.4359999994630925E-3</c:v>
                </c:pt>
                <c:pt idx="71">
                  <c:v>-5.1359999997657724E-3</c:v>
                </c:pt>
                <c:pt idx="72">
                  <c:v>-4.9360000048181973E-3</c:v>
                </c:pt>
                <c:pt idx="73">
                  <c:v>-4.412000002048444E-3</c:v>
                </c:pt>
                <c:pt idx="74">
                  <c:v>-4.3119999972986989E-3</c:v>
                </c:pt>
                <c:pt idx="75">
                  <c:v>-4.3119999972986989E-3</c:v>
                </c:pt>
                <c:pt idx="88">
                  <c:v>6.1199999618111178E-4</c:v>
                </c:pt>
                <c:pt idx="89">
                  <c:v>-1.2880000067525543E-3</c:v>
                </c:pt>
                <c:pt idx="90">
                  <c:v>-1.0880000045290217E-3</c:v>
                </c:pt>
                <c:pt idx="93">
                  <c:v>-2.5359999999636784E-3</c:v>
                </c:pt>
                <c:pt idx="94">
                  <c:v>-3.8000000058673322E-3</c:v>
                </c:pt>
                <c:pt idx="95">
                  <c:v>-2.2000000026309863E-3</c:v>
                </c:pt>
                <c:pt idx="96">
                  <c:v>-5.0000000192085281E-4</c:v>
                </c:pt>
                <c:pt idx="97">
                  <c:v>-2.5600000662961975E-4</c:v>
                </c:pt>
                <c:pt idx="98">
                  <c:v>4.4399999751476571E-4</c:v>
                </c:pt>
                <c:pt idx="99">
                  <c:v>-2.6000000070780516E-4</c:v>
                </c:pt>
                <c:pt idx="100">
                  <c:v>-2.6000000070780516E-4</c:v>
                </c:pt>
                <c:pt idx="101">
                  <c:v>6.1599999753525481E-4</c:v>
                </c:pt>
                <c:pt idx="102">
                  <c:v>6.2799999432172626E-4</c:v>
                </c:pt>
                <c:pt idx="103">
                  <c:v>9.9199999385746196E-4</c:v>
                </c:pt>
                <c:pt idx="104">
                  <c:v>6.0399999347282574E-4</c:v>
                </c:pt>
                <c:pt idx="105">
                  <c:v>6.1599999753525481E-4</c:v>
                </c:pt>
                <c:pt idx="106">
                  <c:v>6.7599999601952732E-4</c:v>
                </c:pt>
                <c:pt idx="107">
                  <c:v>1.8199999976786785E-3</c:v>
                </c:pt>
                <c:pt idx="108">
                  <c:v>1.919999995152466E-3</c:v>
                </c:pt>
                <c:pt idx="109">
                  <c:v>7.4399999721208587E-4</c:v>
                </c:pt>
                <c:pt idx="110">
                  <c:v>9.4399999943561852E-4</c:v>
                </c:pt>
                <c:pt idx="111">
                  <c:v>1.0560000009718351E-3</c:v>
                </c:pt>
                <c:pt idx="112">
                  <c:v>1.0560000009718351E-3</c:v>
                </c:pt>
                <c:pt idx="113">
                  <c:v>2.3479999945266172E-3</c:v>
                </c:pt>
                <c:pt idx="114">
                  <c:v>3.0479999986710027E-3</c:v>
                </c:pt>
                <c:pt idx="115">
                  <c:v>4.2479999974602833E-3</c:v>
                </c:pt>
                <c:pt idx="116">
                  <c:v>6.9599999551428482E-4</c:v>
                </c:pt>
                <c:pt idx="117">
                  <c:v>2.2959999987506308E-3</c:v>
                </c:pt>
                <c:pt idx="118">
                  <c:v>3.0960000003688037E-3</c:v>
                </c:pt>
                <c:pt idx="119">
                  <c:v>2.9959999956190586E-3</c:v>
                </c:pt>
                <c:pt idx="120">
                  <c:v>3.6959999924874865E-3</c:v>
                </c:pt>
                <c:pt idx="121">
                  <c:v>5.3959999931976199E-3</c:v>
                </c:pt>
                <c:pt idx="123">
                  <c:v>4.0559999979450367E-3</c:v>
                </c:pt>
                <c:pt idx="124">
                  <c:v>3.1279999966500327E-3</c:v>
                </c:pt>
                <c:pt idx="125">
                  <c:v>3.727999996044673E-3</c:v>
                </c:pt>
                <c:pt idx="126">
                  <c:v>4.0279999957419932E-3</c:v>
                </c:pt>
                <c:pt idx="127">
                  <c:v>3.2039999932749197E-3</c:v>
                </c:pt>
                <c:pt idx="128">
                  <c:v>3.5039999929722399E-3</c:v>
                </c:pt>
                <c:pt idx="129">
                  <c:v>4.3039999945904128E-3</c:v>
                </c:pt>
                <c:pt idx="130">
                  <c:v>3.691999998409301E-3</c:v>
                </c:pt>
                <c:pt idx="131">
                  <c:v>3.2159999973373488E-3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207-4F16-9FCF-B01F4CFA7763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(3)'!$O$21:$O$458</c:f>
              <c:numCache>
                <c:formatCode>General</c:formatCode>
                <c:ptCount val="438"/>
                <c:pt idx="132">
                  <c:v>8.9924696260264697E-3</c:v>
                </c:pt>
                <c:pt idx="133">
                  <c:v>9.0227472458795088E-3</c:v>
                </c:pt>
                <c:pt idx="134">
                  <c:v>9.0323085995173136E-3</c:v>
                </c:pt>
                <c:pt idx="135">
                  <c:v>9.2394712616696989E-3</c:v>
                </c:pt>
                <c:pt idx="136">
                  <c:v>9.5103762814074261E-3</c:v>
                </c:pt>
                <c:pt idx="137">
                  <c:v>9.6585772627933719E-3</c:v>
                </c:pt>
                <c:pt idx="138">
                  <c:v>1.2936528001619915E-2</c:v>
                </c:pt>
                <c:pt idx="139">
                  <c:v>1.330623367561494E-2</c:v>
                </c:pt>
                <c:pt idx="140">
                  <c:v>1.330623367561494E-2</c:v>
                </c:pt>
                <c:pt idx="141">
                  <c:v>1.330623367561494E-2</c:v>
                </c:pt>
                <c:pt idx="142">
                  <c:v>1.6053529287543472E-2</c:v>
                </c:pt>
                <c:pt idx="143">
                  <c:v>1.6053529287543472E-2</c:v>
                </c:pt>
                <c:pt idx="144">
                  <c:v>1.6064684200120902E-2</c:v>
                </c:pt>
                <c:pt idx="145">
                  <c:v>1.6064684200120902E-2</c:v>
                </c:pt>
                <c:pt idx="146">
                  <c:v>1.6663862361423185E-2</c:v>
                </c:pt>
                <c:pt idx="147">
                  <c:v>1.6697327099155487E-2</c:v>
                </c:pt>
                <c:pt idx="148">
                  <c:v>1.6697327099155487E-2</c:v>
                </c:pt>
                <c:pt idx="149">
                  <c:v>1.6697327099155487E-2</c:v>
                </c:pt>
                <c:pt idx="150">
                  <c:v>1.6762663015680468E-2</c:v>
                </c:pt>
                <c:pt idx="151">
                  <c:v>1.6812063342809117E-2</c:v>
                </c:pt>
                <c:pt idx="152">
                  <c:v>1.6901302643428595E-2</c:v>
                </c:pt>
                <c:pt idx="153">
                  <c:v>1.9697998582485776E-2</c:v>
                </c:pt>
                <c:pt idx="154">
                  <c:v>1.9728276202338815E-2</c:v>
                </c:pt>
                <c:pt idx="155">
                  <c:v>2.0440597048355089E-2</c:v>
                </c:pt>
                <c:pt idx="156">
                  <c:v>2.3369558379401856E-2</c:v>
                </c:pt>
                <c:pt idx="157">
                  <c:v>2.3396648881375617E-2</c:v>
                </c:pt>
                <c:pt idx="158">
                  <c:v>2.3732889817638339E-2</c:v>
                </c:pt>
                <c:pt idx="159">
                  <c:v>2.3742451171276144E-2</c:v>
                </c:pt>
                <c:pt idx="160">
                  <c:v>2.3761573878551739E-2</c:v>
                </c:pt>
                <c:pt idx="161">
                  <c:v>2.3772728791129183E-2</c:v>
                </c:pt>
                <c:pt idx="162">
                  <c:v>2.3782290144766988E-2</c:v>
                </c:pt>
                <c:pt idx="163">
                  <c:v>2.4072317871780324E-2</c:v>
                </c:pt>
                <c:pt idx="164">
                  <c:v>2.4386248982888159E-2</c:v>
                </c:pt>
                <c:pt idx="165">
                  <c:v>2.4395810336525964E-2</c:v>
                </c:pt>
                <c:pt idx="166">
                  <c:v>2.737417199470138E-2</c:v>
                </c:pt>
                <c:pt idx="167">
                  <c:v>3.3823305023399017E-2</c:v>
                </c:pt>
                <c:pt idx="168">
                  <c:v>3.4505348249562251E-2</c:v>
                </c:pt>
                <c:pt idx="169">
                  <c:v>3.727017300982674E-2</c:v>
                </c:pt>
                <c:pt idx="170">
                  <c:v>3.7639878683821765E-2</c:v>
                </c:pt>
                <c:pt idx="171">
                  <c:v>3.8420722564242282E-2</c:v>
                </c:pt>
                <c:pt idx="172">
                  <c:v>3.8519523218499579E-2</c:v>
                </c:pt>
                <c:pt idx="173">
                  <c:v>4.1069217521913517E-2</c:v>
                </c:pt>
                <c:pt idx="174">
                  <c:v>4.1070811080853156E-2</c:v>
                </c:pt>
                <c:pt idx="175">
                  <c:v>4.115845682253301E-2</c:v>
                </c:pt>
                <c:pt idx="176">
                  <c:v>4.1228573415876893E-2</c:v>
                </c:pt>
                <c:pt idx="177">
                  <c:v>4.1314625598617108E-2</c:v>
                </c:pt>
                <c:pt idx="178">
                  <c:v>4.1316219157556747E-2</c:v>
                </c:pt>
                <c:pt idx="179">
                  <c:v>4.1352871013168327E-2</c:v>
                </c:pt>
                <c:pt idx="180">
                  <c:v>4.8433053381960911E-2</c:v>
                </c:pt>
                <c:pt idx="181">
                  <c:v>4.865137095669074E-2</c:v>
                </c:pt>
                <c:pt idx="182">
                  <c:v>4.8660932310328531E-2</c:v>
                </c:pt>
                <c:pt idx="183">
                  <c:v>4.8700771283819375E-2</c:v>
                </c:pt>
                <c:pt idx="184">
                  <c:v>4.8740610257310218E-2</c:v>
                </c:pt>
                <c:pt idx="185">
                  <c:v>4.8818694645352281E-2</c:v>
                </c:pt>
                <c:pt idx="186">
                  <c:v>4.8820288204291906E-2</c:v>
                </c:pt>
                <c:pt idx="187">
                  <c:v>4.8856940059903486E-2</c:v>
                </c:pt>
                <c:pt idx="188">
                  <c:v>4.8858533618843111E-2</c:v>
                </c:pt>
                <c:pt idx="189">
                  <c:v>4.886012717778275E-2</c:v>
                </c:pt>
                <c:pt idx="190">
                  <c:v>4.9668061560177043E-2</c:v>
                </c:pt>
                <c:pt idx="191">
                  <c:v>5.1889482722026439E-2</c:v>
                </c:pt>
                <c:pt idx="192">
                  <c:v>5.2198633156315385E-2</c:v>
                </c:pt>
                <c:pt idx="193">
                  <c:v>5.2800998435496918E-2</c:v>
                </c:pt>
                <c:pt idx="194">
                  <c:v>5.2821714701712166E-2</c:v>
                </c:pt>
                <c:pt idx="195">
                  <c:v>6.2829264842611907E-2</c:v>
                </c:pt>
                <c:pt idx="196">
                  <c:v>6.6695238830163275E-2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207-4F16-9FCF-B01F4CFA7763}"/>
            </c:ext>
          </c:extLst>
        </c:ser>
        <c:ser>
          <c:idx val="3"/>
          <c:order val="8"/>
          <c:tx>
            <c:strRef>
              <c:f>'A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(3)'!$P$21:$P$458</c:f>
              <c:numCache>
                <c:formatCode>General</c:formatCode>
                <c:ptCount val="438"/>
                <c:pt idx="0">
                  <c:v>-5.9332207973506426E-2</c:v>
                </c:pt>
                <c:pt idx="1">
                  <c:v>-5.8947576654268391E-2</c:v>
                </c:pt>
                <c:pt idx="2">
                  <c:v>-5.8776721756900643E-2</c:v>
                </c:pt>
                <c:pt idx="3">
                  <c:v>-5.8755692778648026E-2</c:v>
                </c:pt>
                <c:pt idx="4">
                  <c:v>-5.7627546254261093E-2</c:v>
                </c:pt>
                <c:pt idx="5">
                  <c:v>-5.7624024108971474E-2</c:v>
                </c:pt>
                <c:pt idx="6">
                  <c:v>-5.7581099928569947E-2</c:v>
                </c:pt>
                <c:pt idx="7">
                  <c:v>-5.7581099928569947E-2</c:v>
                </c:pt>
                <c:pt idx="8">
                  <c:v>-5.7573567229989846E-2</c:v>
                </c:pt>
                <c:pt idx="9">
                  <c:v>-5.7520820897341639E-2</c:v>
                </c:pt>
                <c:pt idx="10">
                  <c:v>-4.639436329599566E-2</c:v>
                </c:pt>
                <c:pt idx="11">
                  <c:v>-4.6375076522796342E-2</c:v>
                </c:pt>
                <c:pt idx="12">
                  <c:v>-4.6352644306317692E-2</c:v>
                </c:pt>
                <c:pt idx="13">
                  <c:v>-4.6313472403401307E-2</c:v>
                </c:pt>
                <c:pt idx="14">
                  <c:v>-4.627424209716885E-2</c:v>
                </c:pt>
                <c:pt idx="15">
                  <c:v>-4.6254866966241551E-2</c:v>
                </c:pt>
                <c:pt idx="16">
                  <c:v>-4.6248580087448213E-2</c:v>
                </c:pt>
                <c:pt idx="17">
                  <c:v>-4.6232332063754711E-2</c:v>
                </c:pt>
                <c:pt idx="18">
                  <c:v>-4.6225515406915212E-2</c:v>
                </c:pt>
                <c:pt idx="19">
                  <c:v>-4.6212926199704643E-2</c:v>
                </c:pt>
                <c:pt idx="20">
                  <c:v>-4.6209777963448939E-2</c:v>
                </c:pt>
                <c:pt idx="21">
                  <c:v>-4.6209253221066483E-2</c:v>
                </c:pt>
                <c:pt idx="22">
                  <c:v>-4.6206104548732689E-2</c:v>
                </c:pt>
                <c:pt idx="23">
                  <c:v>-4.6202955502617674E-2</c:v>
                </c:pt>
                <c:pt idx="24">
                  <c:v>-4.5015989165514303E-2</c:v>
                </c:pt>
                <c:pt idx="25">
                  <c:v>-4.4964994277354564E-2</c:v>
                </c:pt>
                <c:pt idx="26">
                  <c:v>-4.2684900972125302E-2</c:v>
                </c:pt>
                <c:pt idx="27">
                  <c:v>-3.5011278326978396E-2</c:v>
                </c:pt>
                <c:pt idx="28">
                  <c:v>-3.5007714866774758E-2</c:v>
                </c:pt>
                <c:pt idx="29">
                  <c:v>-3.5007002143585604E-2</c:v>
                </c:pt>
                <c:pt idx="30">
                  <c:v>-3.5002725586411591E-2</c:v>
                </c:pt>
                <c:pt idx="31">
                  <c:v>-3.4998448655456357E-2</c:v>
                </c:pt>
                <c:pt idx="32">
                  <c:v>-2.600579509907654E-2</c:v>
                </c:pt>
                <c:pt idx="33">
                  <c:v>-2.2239185709741489E-2</c:v>
                </c:pt>
                <c:pt idx="34">
                  <c:v>-2.2218080271147474E-2</c:v>
                </c:pt>
                <c:pt idx="35">
                  <c:v>-2.2009342940238388E-2</c:v>
                </c:pt>
                <c:pt idx="36">
                  <c:v>-2.1993465643515116E-2</c:v>
                </c:pt>
                <c:pt idx="37">
                  <c:v>-2.199258347283822E-2</c:v>
                </c:pt>
                <c:pt idx="38">
                  <c:v>-2.1987290230737814E-2</c:v>
                </c:pt>
                <c:pt idx="39">
                  <c:v>-2.1981996614856184E-2</c:v>
                </c:pt>
                <c:pt idx="40">
                  <c:v>-2.1905197180907617E-2</c:v>
                </c:pt>
                <c:pt idx="41">
                  <c:v>-2.1872511534506464E-2</c:v>
                </c:pt>
                <c:pt idx="42">
                  <c:v>-1.6095115543960918E-2</c:v>
                </c:pt>
                <c:pt idx="43">
                  <c:v>-1.6090370156381918E-2</c:v>
                </c:pt>
                <c:pt idx="44">
                  <c:v>-1.6047649987507722E-2</c:v>
                </c:pt>
                <c:pt idx="45">
                  <c:v>-1.5906048698901623E-2</c:v>
                </c:pt>
                <c:pt idx="46">
                  <c:v>-1.5900341805581163E-2</c:v>
                </c:pt>
                <c:pt idx="47">
                  <c:v>-1.5876559060073032E-2</c:v>
                </c:pt>
                <c:pt idx="48">
                  <c:v>-1.3967496135999999E-2</c:v>
                </c:pt>
                <c:pt idx="49">
                  <c:v>-1.2062181756474161E-2</c:v>
                </c:pt>
                <c:pt idx="50">
                  <c:v>-7.5586604332389413E-3</c:v>
                </c:pt>
                <c:pt idx="51">
                  <c:v>-6.9192176131670276E-3</c:v>
                </c:pt>
                <c:pt idx="52">
                  <c:v>-5.2939401074426741E-3</c:v>
                </c:pt>
                <c:pt idx="53">
                  <c:v>-5.2939401074426741E-3</c:v>
                </c:pt>
                <c:pt idx="54">
                  <c:v>-4.6087243214852271E-3</c:v>
                </c:pt>
                <c:pt idx="55">
                  <c:v>3.3621466382604957E-4</c:v>
                </c:pt>
                <c:pt idx="56">
                  <c:v>2.8448862307282226E-3</c:v>
                </c:pt>
                <c:pt idx="57">
                  <c:v>2.8517116643583286E-3</c:v>
                </c:pt>
                <c:pt idx="58">
                  <c:v>2.8801549944899901E-3</c:v>
                </c:pt>
                <c:pt idx="59">
                  <c:v>2.8869823593230814E-3</c:v>
                </c:pt>
                <c:pt idx="60">
                  <c:v>4.8399252856062567E-3</c:v>
                </c:pt>
                <c:pt idx="61">
                  <c:v>5.2948807288187441E-3</c:v>
                </c:pt>
                <c:pt idx="62">
                  <c:v>1.6842108244498926E-2</c:v>
                </c:pt>
                <c:pt idx="63">
                  <c:v>1.9689224949841044E-2</c:v>
                </c:pt>
                <c:pt idx="64">
                  <c:v>2.2529753889232142E-2</c:v>
                </c:pt>
                <c:pt idx="65">
                  <c:v>2.2529753889232142E-2</c:v>
                </c:pt>
                <c:pt idx="66">
                  <c:v>2.2529753889232142E-2</c:v>
                </c:pt>
                <c:pt idx="67">
                  <c:v>2.2531058796089361E-2</c:v>
                </c:pt>
                <c:pt idx="68">
                  <c:v>2.2531058796089361E-2</c:v>
                </c:pt>
                <c:pt idx="69">
                  <c:v>2.2531058796089361E-2</c:v>
                </c:pt>
                <c:pt idx="70">
                  <c:v>2.2660295969872898E-2</c:v>
                </c:pt>
                <c:pt idx="71">
                  <c:v>2.2660295969872898E-2</c:v>
                </c:pt>
                <c:pt idx="72">
                  <c:v>2.2660295969872898E-2</c:v>
                </c:pt>
                <c:pt idx="73">
                  <c:v>2.2773952039012526E-2</c:v>
                </c:pt>
                <c:pt idx="74">
                  <c:v>2.2773952039012526E-2</c:v>
                </c:pt>
                <c:pt idx="75">
                  <c:v>2.2773952039012526E-2</c:v>
                </c:pt>
                <c:pt idx="76">
                  <c:v>2.2919075603253805E-2</c:v>
                </c:pt>
                <c:pt idx="77">
                  <c:v>2.511658147726268E-2</c:v>
                </c:pt>
                <c:pt idx="78">
                  <c:v>2.5117906807110617E-2</c:v>
                </c:pt>
                <c:pt idx="79">
                  <c:v>2.5125859004237274E-2</c:v>
                </c:pt>
                <c:pt idx="80">
                  <c:v>2.5133811575145153E-2</c:v>
                </c:pt>
                <c:pt idx="81">
                  <c:v>2.5135137039969644E-2</c:v>
                </c:pt>
                <c:pt idx="82">
                  <c:v>3.1401207791134068E-2</c:v>
                </c:pt>
                <c:pt idx="83">
                  <c:v>3.1402581473736313E-2</c:v>
                </c:pt>
                <c:pt idx="84">
                  <c:v>3.1435552971033766E-2</c:v>
                </c:pt>
                <c:pt idx="85">
                  <c:v>3.1606000979751192E-2</c:v>
                </c:pt>
                <c:pt idx="86">
                  <c:v>3.1614252513340553E-2</c:v>
                </c:pt>
                <c:pt idx="87">
                  <c:v>3.1776608634582058E-2</c:v>
                </c:pt>
                <c:pt idx="88">
                  <c:v>3.4029935846937719E-2</c:v>
                </c:pt>
                <c:pt idx="89">
                  <c:v>3.4448424499415237E-2</c:v>
                </c:pt>
                <c:pt idx="90">
                  <c:v>3.4448424499415237E-2</c:v>
                </c:pt>
                <c:pt idx="91">
                  <c:v>3.7341613568865624E-2</c:v>
                </c:pt>
                <c:pt idx="92">
                  <c:v>3.7350120955702087E-2</c:v>
                </c:pt>
                <c:pt idx="93">
                  <c:v>3.7973592259664478E-2</c:v>
                </c:pt>
                <c:pt idx="94">
                  <c:v>3.8034768799955342E-2</c:v>
                </c:pt>
                <c:pt idx="95">
                  <c:v>3.8034768799955342E-2</c:v>
                </c:pt>
                <c:pt idx="96">
                  <c:v>3.8034768799955342E-2</c:v>
                </c:pt>
                <c:pt idx="97">
                  <c:v>4.0933165255694445E-2</c:v>
                </c:pt>
                <c:pt idx="98">
                  <c:v>4.0933165255694445E-2</c:v>
                </c:pt>
                <c:pt idx="99">
                  <c:v>4.1436280730976716E-2</c:v>
                </c:pt>
                <c:pt idx="100">
                  <c:v>4.1436280730976716E-2</c:v>
                </c:pt>
                <c:pt idx="101">
                  <c:v>4.4114398435113514E-2</c:v>
                </c:pt>
                <c:pt idx="102">
                  <c:v>4.4123198368053798E-2</c:v>
                </c:pt>
                <c:pt idx="103">
                  <c:v>4.4133465428902063E-2</c:v>
                </c:pt>
                <c:pt idx="104">
                  <c:v>4.4142266171701666E-2</c:v>
                </c:pt>
                <c:pt idx="105">
                  <c:v>4.4151067288282483E-2</c:v>
                </c:pt>
                <c:pt idx="106">
                  <c:v>4.4158401837627162E-2</c:v>
                </c:pt>
                <c:pt idx="107">
                  <c:v>4.4557792463261664E-2</c:v>
                </c:pt>
                <c:pt idx="108">
                  <c:v>4.4557792463261664E-2</c:v>
                </c:pt>
                <c:pt idx="109">
                  <c:v>4.4612180688474425E-2</c:v>
                </c:pt>
                <c:pt idx="110">
                  <c:v>4.4612180688474425E-2</c:v>
                </c:pt>
                <c:pt idx="111">
                  <c:v>4.469452503915175E-2</c:v>
                </c:pt>
                <c:pt idx="112">
                  <c:v>4.469452503915175E-2</c:v>
                </c:pt>
                <c:pt idx="113">
                  <c:v>4.8098678005392241E-2</c:v>
                </c:pt>
                <c:pt idx="114">
                  <c:v>4.8098678005392241E-2</c:v>
                </c:pt>
                <c:pt idx="115">
                  <c:v>4.8098678005392241E-2</c:v>
                </c:pt>
                <c:pt idx="116">
                  <c:v>4.8171924129871049E-2</c:v>
                </c:pt>
                <c:pt idx="117">
                  <c:v>4.8171924129871049E-2</c:v>
                </c:pt>
                <c:pt idx="118">
                  <c:v>4.8171924129871049E-2</c:v>
                </c:pt>
                <c:pt idx="119">
                  <c:v>5.0804200990514713E-2</c:v>
                </c:pt>
                <c:pt idx="120">
                  <c:v>5.0804200990514713E-2</c:v>
                </c:pt>
                <c:pt idx="121">
                  <c:v>5.0804200990514713E-2</c:v>
                </c:pt>
                <c:pt idx="122">
                  <c:v>5.0922265542004283E-2</c:v>
                </c:pt>
                <c:pt idx="123">
                  <c:v>5.0963148758232477E-2</c:v>
                </c:pt>
                <c:pt idx="124">
                  <c:v>5.1207090995881006E-2</c:v>
                </c:pt>
                <c:pt idx="125">
                  <c:v>5.1207090995881006E-2</c:v>
                </c:pt>
                <c:pt idx="126">
                  <c:v>5.1207090995881006E-2</c:v>
                </c:pt>
                <c:pt idx="127">
                  <c:v>5.1226799938154322E-2</c:v>
                </c:pt>
                <c:pt idx="128">
                  <c:v>5.1226799938154322E-2</c:v>
                </c:pt>
                <c:pt idx="129">
                  <c:v>5.1226799938154322E-2</c:v>
                </c:pt>
                <c:pt idx="130">
                  <c:v>5.129352014743304E-2</c:v>
                </c:pt>
                <c:pt idx="131">
                  <c:v>5.1349641336606279E-2</c:v>
                </c:pt>
                <c:pt idx="132">
                  <c:v>6.150700605369095E-2</c:v>
                </c:pt>
                <c:pt idx="133">
                  <c:v>6.1537122510030365E-2</c:v>
                </c:pt>
                <c:pt idx="134">
                  <c:v>6.1546633748637898E-2</c:v>
                </c:pt>
                <c:pt idx="135">
                  <c:v>6.1752802369190382E-2</c:v>
                </c:pt>
                <c:pt idx="136">
                  <c:v>6.2022672250073983E-2</c:v>
                </c:pt>
                <c:pt idx="137">
                  <c:v>6.2170433926212465E-2</c:v>
                </c:pt>
                <c:pt idx="138">
                  <c:v>6.5461627240808007E-2</c:v>
                </c:pt>
                <c:pt idx="139">
                  <c:v>6.5835583372497258E-2</c:v>
                </c:pt>
                <c:pt idx="140">
                  <c:v>6.5835583372497258E-2</c:v>
                </c:pt>
                <c:pt idx="141">
                  <c:v>6.5835583372497258E-2</c:v>
                </c:pt>
                <c:pt idx="142">
                  <c:v>6.8631970450289112E-2</c:v>
                </c:pt>
                <c:pt idx="143">
                  <c:v>6.8631970450289112E-2</c:v>
                </c:pt>
                <c:pt idx="144">
                  <c:v>6.8643387594429117E-2</c:v>
                </c:pt>
                <c:pt idx="145">
                  <c:v>6.8643387594429117E-2</c:v>
                </c:pt>
                <c:pt idx="146">
                  <c:v>6.9257398940783504E-2</c:v>
                </c:pt>
                <c:pt idx="147">
                  <c:v>6.9291735408431726E-2</c:v>
                </c:pt>
                <c:pt idx="148">
                  <c:v>6.9291735408431726E-2</c:v>
                </c:pt>
                <c:pt idx="149">
                  <c:v>6.9291735408431726E-2</c:v>
                </c:pt>
                <c:pt idx="150">
                  <c:v>6.9358786470393896E-2</c:v>
                </c:pt>
                <c:pt idx="151">
                  <c:v>6.9409495202022234E-2</c:v>
                </c:pt>
                <c:pt idx="152">
                  <c:v>6.9501123364589926E-2</c:v>
                </c:pt>
                <c:pt idx="153">
                  <c:v>7.238918440202094E-2</c:v>
                </c:pt>
                <c:pt idx="154">
                  <c:v>7.2420626141217526E-2</c:v>
                </c:pt>
                <c:pt idx="155">
                  <c:v>7.3161415806753116E-2</c:v>
                </c:pt>
                <c:pt idx="156">
                  <c:v>7.6229239869723187E-2</c:v>
                </c:pt>
                <c:pt idx="157">
                  <c:v>7.6257778449624988E-2</c:v>
                </c:pt>
                <c:pt idx="158">
                  <c:v>7.6612242336560082E-2</c:v>
                </c:pt>
                <c:pt idx="159">
                  <c:v>7.6622328637579118E-2</c:v>
                </c:pt>
                <c:pt idx="160">
                  <c:v>7.6642502360960846E-2</c:v>
                </c:pt>
                <c:pt idx="161">
                  <c:v>7.665427105672383E-2</c:v>
                </c:pt>
                <c:pt idx="162">
                  <c:v>7.6664358915164627E-2</c:v>
                </c:pt>
                <c:pt idx="163">
                  <c:v>7.6970534917012001E-2</c:v>
                </c:pt>
                <c:pt idx="164">
                  <c:v>7.7302332810662705E-2</c:v>
                </c:pt>
                <c:pt idx="165">
                  <c:v>7.7312444653398635E-2</c:v>
                </c:pt>
                <c:pt idx="166">
                  <c:v>8.0480476298600973E-2</c:v>
                </c:pt>
                <c:pt idx="167">
                  <c:v>8.7464600170076554E-2</c:v>
                </c:pt>
                <c:pt idx="168">
                  <c:v>8.8213165710318509E-2</c:v>
                </c:pt>
                <c:pt idx="169">
                  <c:v>9.1267136858071335E-2</c:v>
                </c:pt>
                <c:pt idx="170">
                  <c:v>9.1677875553972638E-2</c:v>
                </c:pt>
                <c:pt idx="171">
                  <c:v>9.2547220622092918E-2</c:v>
                </c:pt>
                <c:pt idx="172">
                  <c:v>9.2657397056488899E-2</c:v>
                </c:pt>
                <c:pt idx="173">
                  <c:v>9.5514464866111537E-2</c:v>
                </c:pt>
                <c:pt idx="174">
                  <c:v>9.5516258844933366E-2</c:v>
                </c:pt>
                <c:pt idx="175">
                  <c:v>9.5614943669663485E-2</c:v>
                </c:pt>
                <c:pt idx="176">
                  <c:v>9.5693914143211573E-2</c:v>
                </c:pt>
                <c:pt idx="177">
                  <c:v>9.5790859924576824E-2</c:v>
                </c:pt>
                <c:pt idx="178">
                  <c:v>9.5792655502351651E-2</c:v>
                </c:pt>
                <c:pt idx="179">
                  <c:v>9.5833956656828728E-2</c:v>
                </c:pt>
                <c:pt idx="180">
                  <c:v>0.10391527242957116</c:v>
                </c:pt>
                <c:pt idx="181">
                  <c:v>0.10416771737374776</c:v>
                </c:pt>
                <c:pt idx="182">
                  <c:v>0.10417877781093063</c:v>
                </c:pt>
                <c:pt idx="183">
                  <c:v>0.10422486698919886</c:v>
                </c:pt>
                <c:pt idx="184">
                  <c:v>0.10427096265672442</c:v>
                </c:pt>
                <c:pt idx="185">
                  <c:v>0.10436132898911221</c:v>
                </c:pt>
                <c:pt idx="186">
                  <c:v>0.10436317345954756</c:v>
                </c:pt>
                <c:pt idx="187">
                  <c:v>0.10440559914521666</c:v>
                </c:pt>
                <c:pt idx="188">
                  <c:v>0.10440744386483949</c:v>
                </c:pt>
                <c:pt idx="189">
                  <c:v>0.10440928859484515</c:v>
                </c:pt>
                <c:pt idx="190">
                  <c:v>0.10534590378543821</c:v>
                </c:pt>
                <c:pt idx="191">
                  <c:v>0.10793489091217723</c:v>
                </c:pt>
                <c:pt idx="192">
                  <c:v>0.10829679404283238</c:v>
                </c:pt>
                <c:pt idx="193">
                  <c:v>0.10900306796860593</c:v>
                </c:pt>
                <c:pt idx="194">
                  <c:v>0.10902738420053007</c:v>
                </c:pt>
                <c:pt idx="195">
                  <c:v>0.12097915926707306</c:v>
                </c:pt>
                <c:pt idx="196">
                  <c:v>0.12570584490540393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207-4F16-9FCF-B01F4CFA7763}"/>
            </c:ext>
          </c:extLst>
        </c:ser>
        <c:ser>
          <c:idx val="4"/>
          <c:order val="9"/>
          <c:tx>
            <c:strRef>
              <c:f>'A (3)'!$S$20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(3)'!$F$21:$F$458</c:f>
              <c:numCache>
                <c:formatCode>General</c:formatCode>
                <c:ptCount val="438"/>
                <c:pt idx="0">
                  <c:v>-47426</c:v>
                </c:pt>
                <c:pt idx="1">
                  <c:v>-44984.5</c:v>
                </c:pt>
                <c:pt idx="2">
                  <c:v>-44222</c:v>
                </c:pt>
                <c:pt idx="3">
                  <c:v>-44135</c:v>
                </c:pt>
                <c:pt idx="4">
                  <c:v>-40580</c:v>
                </c:pt>
                <c:pt idx="5">
                  <c:v>-40571</c:v>
                </c:pt>
                <c:pt idx="6">
                  <c:v>-40462</c:v>
                </c:pt>
                <c:pt idx="7">
                  <c:v>-40462</c:v>
                </c:pt>
                <c:pt idx="8">
                  <c:v>-40443</c:v>
                </c:pt>
                <c:pt idx="9">
                  <c:v>-40311</c:v>
                </c:pt>
                <c:pt idx="10">
                  <c:v>-24905.5</c:v>
                </c:pt>
                <c:pt idx="11">
                  <c:v>-24887</c:v>
                </c:pt>
                <c:pt idx="12">
                  <c:v>-24865.5</c:v>
                </c:pt>
                <c:pt idx="13">
                  <c:v>-24828</c:v>
                </c:pt>
                <c:pt idx="14">
                  <c:v>-24790.5</c:v>
                </c:pt>
                <c:pt idx="15">
                  <c:v>-24772</c:v>
                </c:pt>
                <c:pt idx="16">
                  <c:v>-24766</c:v>
                </c:pt>
                <c:pt idx="17">
                  <c:v>-24750.5</c:v>
                </c:pt>
                <c:pt idx="18">
                  <c:v>-24744</c:v>
                </c:pt>
                <c:pt idx="19">
                  <c:v>-24732</c:v>
                </c:pt>
                <c:pt idx="20">
                  <c:v>-24729</c:v>
                </c:pt>
                <c:pt idx="21">
                  <c:v>-24728.5</c:v>
                </c:pt>
                <c:pt idx="22">
                  <c:v>-24725.5</c:v>
                </c:pt>
                <c:pt idx="23">
                  <c:v>-24722.5</c:v>
                </c:pt>
                <c:pt idx="24">
                  <c:v>-23616</c:v>
                </c:pt>
                <c:pt idx="25">
                  <c:v>-23569.5</c:v>
                </c:pt>
                <c:pt idx="26">
                  <c:v>-21568</c:v>
                </c:pt>
                <c:pt idx="27">
                  <c:v>-15679</c:v>
                </c:pt>
                <c:pt idx="28">
                  <c:v>-15676.5</c:v>
                </c:pt>
                <c:pt idx="29">
                  <c:v>-15676</c:v>
                </c:pt>
                <c:pt idx="30">
                  <c:v>-15673</c:v>
                </c:pt>
                <c:pt idx="31">
                  <c:v>-15670</c:v>
                </c:pt>
                <c:pt idx="32">
                  <c:v>-9855</c:v>
                </c:pt>
                <c:pt idx="33">
                  <c:v>-7656</c:v>
                </c:pt>
                <c:pt idx="34">
                  <c:v>-7644</c:v>
                </c:pt>
                <c:pt idx="35">
                  <c:v>-7525.5</c:v>
                </c:pt>
                <c:pt idx="36">
                  <c:v>-7516.5</c:v>
                </c:pt>
                <c:pt idx="37">
                  <c:v>-7516</c:v>
                </c:pt>
                <c:pt idx="38">
                  <c:v>-7513</c:v>
                </c:pt>
                <c:pt idx="39">
                  <c:v>-7510</c:v>
                </c:pt>
                <c:pt idx="40">
                  <c:v>-7466.5</c:v>
                </c:pt>
                <c:pt idx="41">
                  <c:v>-7448</c:v>
                </c:pt>
                <c:pt idx="42">
                  <c:v>-4295.5</c:v>
                </c:pt>
                <c:pt idx="43">
                  <c:v>-4293</c:v>
                </c:pt>
                <c:pt idx="44">
                  <c:v>-4270.5</c:v>
                </c:pt>
                <c:pt idx="45">
                  <c:v>-4196</c:v>
                </c:pt>
                <c:pt idx="46">
                  <c:v>-4193</c:v>
                </c:pt>
                <c:pt idx="47">
                  <c:v>-4180.5</c:v>
                </c:pt>
                <c:pt idx="48">
                  <c:v>-3188</c:v>
                </c:pt>
                <c:pt idx="49">
                  <c:v>-2218</c:v>
                </c:pt>
                <c:pt idx="50">
                  <c:v>0</c:v>
                </c:pt>
                <c:pt idx="51">
                  <c:v>307</c:v>
                </c:pt>
                <c:pt idx="52">
                  <c:v>1079</c:v>
                </c:pt>
                <c:pt idx="53">
                  <c:v>1079</c:v>
                </c:pt>
                <c:pt idx="54">
                  <c:v>1401</c:v>
                </c:pt>
                <c:pt idx="55">
                  <c:v>3667.5</c:v>
                </c:pt>
                <c:pt idx="56">
                  <c:v>4781.5</c:v>
                </c:pt>
                <c:pt idx="57">
                  <c:v>4784.5</c:v>
                </c:pt>
                <c:pt idx="58">
                  <c:v>4797</c:v>
                </c:pt>
                <c:pt idx="59">
                  <c:v>4800</c:v>
                </c:pt>
                <c:pt idx="60">
                  <c:v>5651.5</c:v>
                </c:pt>
                <c:pt idx="61">
                  <c:v>5848</c:v>
                </c:pt>
                <c:pt idx="62">
                  <c:v>10622.5</c:v>
                </c:pt>
                <c:pt idx="63">
                  <c:v>11743</c:v>
                </c:pt>
                <c:pt idx="64">
                  <c:v>12841</c:v>
                </c:pt>
                <c:pt idx="65">
                  <c:v>12841</c:v>
                </c:pt>
                <c:pt idx="66">
                  <c:v>12841</c:v>
                </c:pt>
                <c:pt idx="67">
                  <c:v>12841.5</c:v>
                </c:pt>
                <c:pt idx="68">
                  <c:v>12841.5</c:v>
                </c:pt>
                <c:pt idx="69">
                  <c:v>12841.5</c:v>
                </c:pt>
                <c:pt idx="70">
                  <c:v>12891</c:v>
                </c:pt>
                <c:pt idx="71">
                  <c:v>12891</c:v>
                </c:pt>
                <c:pt idx="72">
                  <c:v>12891</c:v>
                </c:pt>
                <c:pt idx="73">
                  <c:v>12934.5</c:v>
                </c:pt>
                <c:pt idx="74">
                  <c:v>12934.5</c:v>
                </c:pt>
                <c:pt idx="75">
                  <c:v>12934.5</c:v>
                </c:pt>
                <c:pt idx="76">
                  <c:v>12990</c:v>
                </c:pt>
                <c:pt idx="77">
                  <c:v>13824.5</c:v>
                </c:pt>
                <c:pt idx="78">
                  <c:v>13825</c:v>
                </c:pt>
                <c:pt idx="79">
                  <c:v>13828</c:v>
                </c:pt>
                <c:pt idx="80">
                  <c:v>13831</c:v>
                </c:pt>
                <c:pt idx="81">
                  <c:v>13831.5</c:v>
                </c:pt>
                <c:pt idx="82">
                  <c:v>16153</c:v>
                </c:pt>
                <c:pt idx="83">
                  <c:v>16153.5</c:v>
                </c:pt>
                <c:pt idx="84">
                  <c:v>16165.5</c:v>
                </c:pt>
                <c:pt idx="85">
                  <c:v>16227.5</c:v>
                </c:pt>
                <c:pt idx="86">
                  <c:v>16230.5</c:v>
                </c:pt>
                <c:pt idx="87">
                  <c:v>16289.5</c:v>
                </c:pt>
                <c:pt idx="88">
                  <c:v>17103</c:v>
                </c:pt>
                <c:pt idx="89">
                  <c:v>17253</c:v>
                </c:pt>
                <c:pt idx="90">
                  <c:v>17253</c:v>
                </c:pt>
                <c:pt idx="91">
                  <c:v>18281</c:v>
                </c:pt>
                <c:pt idx="92">
                  <c:v>18284</c:v>
                </c:pt>
                <c:pt idx="93">
                  <c:v>18503.5</c:v>
                </c:pt>
                <c:pt idx="94">
                  <c:v>18525</c:v>
                </c:pt>
                <c:pt idx="95">
                  <c:v>18525</c:v>
                </c:pt>
                <c:pt idx="96">
                  <c:v>18525</c:v>
                </c:pt>
                <c:pt idx="97">
                  <c:v>19536</c:v>
                </c:pt>
                <c:pt idx="98">
                  <c:v>19536</c:v>
                </c:pt>
                <c:pt idx="99">
                  <c:v>19710</c:v>
                </c:pt>
                <c:pt idx="100">
                  <c:v>19710</c:v>
                </c:pt>
                <c:pt idx="101">
                  <c:v>20629</c:v>
                </c:pt>
                <c:pt idx="102">
                  <c:v>20632</c:v>
                </c:pt>
                <c:pt idx="103">
                  <c:v>20635.5</c:v>
                </c:pt>
                <c:pt idx="104">
                  <c:v>20638.5</c:v>
                </c:pt>
                <c:pt idx="105">
                  <c:v>20641.5</c:v>
                </c:pt>
                <c:pt idx="106">
                  <c:v>20644</c:v>
                </c:pt>
                <c:pt idx="107">
                  <c:v>20780</c:v>
                </c:pt>
                <c:pt idx="108">
                  <c:v>20780</c:v>
                </c:pt>
                <c:pt idx="109">
                  <c:v>20798.5</c:v>
                </c:pt>
                <c:pt idx="110">
                  <c:v>20798.5</c:v>
                </c:pt>
                <c:pt idx="111">
                  <c:v>20826.5</c:v>
                </c:pt>
                <c:pt idx="112">
                  <c:v>20826.5</c:v>
                </c:pt>
                <c:pt idx="113">
                  <c:v>21974.5</c:v>
                </c:pt>
                <c:pt idx="114">
                  <c:v>21974.5</c:v>
                </c:pt>
                <c:pt idx="115">
                  <c:v>21974.5</c:v>
                </c:pt>
                <c:pt idx="116">
                  <c:v>21999</c:v>
                </c:pt>
                <c:pt idx="117">
                  <c:v>21999</c:v>
                </c:pt>
                <c:pt idx="118">
                  <c:v>21999</c:v>
                </c:pt>
                <c:pt idx="119">
                  <c:v>22874</c:v>
                </c:pt>
                <c:pt idx="120">
                  <c:v>22874</c:v>
                </c:pt>
                <c:pt idx="121">
                  <c:v>22874</c:v>
                </c:pt>
                <c:pt idx="122">
                  <c:v>22913</c:v>
                </c:pt>
                <c:pt idx="123">
                  <c:v>22926.5</c:v>
                </c:pt>
                <c:pt idx="124">
                  <c:v>23007</c:v>
                </c:pt>
                <c:pt idx="125">
                  <c:v>23007</c:v>
                </c:pt>
                <c:pt idx="126">
                  <c:v>23007</c:v>
                </c:pt>
                <c:pt idx="127">
                  <c:v>23013.5</c:v>
                </c:pt>
                <c:pt idx="128">
                  <c:v>23013.5</c:v>
                </c:pt>
                <c:pt idx="129">
                  <c:v>23013.5</c:v>
                </c:pt>
                <c:pt idx="130">
                  <c:v>23035.5</c:v>
                </c:pt>
                <c:pt idx="131">
                  <c:v>23054</c:v>
                </c:pt>
                <c:pt idx="132">
                  <c:v>26328.5</c:v>
                </c:pt>
                <c:pt idx="133">
                  <c:v>26338</c:v>
                </c:pt>
                <c:pt idx="134">
                  <c:v>26341</c:v>
                </c:pt>
                <c:pt idx="135">
                  <c:v>26406</c:v>
                </c:pt>
                <c:pt idx="136">
                  <c:v>26491</c:v>
                </c:pt>
                <c:pt idx="137">
                  <c:v>26537.5</c:v>
                </c:pt>
                <c:pt idx="138">
                  <c:v>27566</c:v>
                </c:pt>
                <c:pt idx="139">
                  <c:v>27682</c:v>
                </c:pt>
                <c:pt idx="140">
                  <c:v>27682</c:v>
                </c:pt>
                <c:pt idx="141">
                  <c:v>27682</c:v>
                </c:pt>
                <c:pt idx="142">
                  <c:v>28544</c:v>
                </c:pt>
                <c:pt idx="143">
                  <c:v>28544</c:v>
                </c:pt>
                <c:pt idx="144">
                  <c:v>28547.5</c:v>
                </c:pt>
                <c:pt idx="145">
                  <c:v>28547.5</c:v>
                </c:pt>
                <c:pt idx="146">
                  <c:v>28735.5</c:v>
                </c:pt>
                <c:pt idx="147">
                  <c:v>28746</c:v>
                </c:pt>
                <c:pt idx="148">
                  <c:v>28746</c:v>
                </c:pt>
                <c:pt idx="149">
                  <c:v>28746</c:v>
                </c:pt>
                <c:pt idx="150">
                  <c:v>28766.5</c:v>
                </c:pt>
                <c:pt idx="151">
                  <c:v>28782</c:v>
                </c:pt>
                <c:pt idx="152">
                  <c:v>28810</c:v>
                </c:pt>
                <c:pt idx="153">
                  <c:v>29687.5</c:v>
                </c:pt>
                <c:pt idx="154">
                  <c:v>29697</c:v>
                </c:pt>
                <c:pt idx="155">
                  <c:v>29920.5</c:v>
                </c:pt>
                <c:pt idx="156">
                  <c:v>30839.5</c:v>
                </c:pt>
                <c:pt idx="157">
                  <c:v>30848</c:v>
                </c:pt>
                <c:pt idx="158">
                  <c:v>30953.5</c:v>
                </c:pt>
                <c:pt idx="159">
                  <c:v>30956.5</c:v>
                </c:pt>
                <c:pt idx="160">
                  <c:v>30962.5</c:v>
                </c:pt>
                <c:pt idx="161">
                  <c:v>30966</c:v>
                </c:pt>
                <c:pt idx="162">
                  <c:v>30969</c:v>
                </c:pt>
                <c:pt idx="163">
                  <c:v>31060</c:v>
                </c:pt>
                <c:pt idx="164">
                  <c:v>31158.5</c:v>
                </c:pt>
                <c:pt idx="165">
                  <c:v>31161.5</c:v>
                </c:pt>
                <c:pt idx="166">
                  <c:v>32096</c:v>
                </c:pt>
                <c:pt idx="167">
                  <c:v>34119.5</c:v>
                </c:pt>
                <c:pt idx="168">
                  <c:v>34333.5</c:v>
                </c:pt>
                <c:pt idx="169">
                  <c:v>35201</c:v>
                </c:pt>
                <c:pt idx="170">
                  <c:v>35317</c:v>
                </c:pt>
                <c:pt idx="171">
                  <c:v>35562</c:v>
                </c:pt>
                <c:pt idx="172">
                  <c:v>35593</c:v>
                </c:pt>
                <c:pt idx="173">
                  <c:v>36393</c:v>
                </c:pt>
                <c:pt idx="174">
                  <c:v>36393.5</c:v>
                </c:pt>
                <c:pt idx="175">
                  <c:v>36421</c:v>
                </c:pt>
                <c:pt idx="176">
                  <c:v>36443</c:v>
                </c:pt>
                <c:pt idx="177">
                  <c:v>36470</c:v>
                </c:pt>
                <c:pt idx="178">
                  <c:v>36470.5</c:v>
                </c:pt>
                <c:pt idx="179">
                  <c:v>36482</c:v>
                </c:pt>
                <c:pt idx="180">
                  <c:v>38703.5</c:v>
                </c:pt>
                <c:pt idx="181">
                  <c:v>38772</c:v>
                </c:pt>
                <c:pt idx="182">
                  <c:v>38775</c:v>
                </c:pt>
                <c:pt idx="183">
                  <c:v>38787.5</c:v>
                </c:pt>
                <c:pt idx="184">
                  <c:v>38800</c:v>
                </c:pt>
                <c:pt idx="185">
                  <c:v>38824.5</c:v>
                </c:pt>
                <c:pt idx="186">
                  <c:v>38825</c:v>
                </c:pt>
                <c:pt idx="187">
                  <c:v>38836.5</c:v>
                </c:pt>
                <c:pt idx="188">
                  <c:v>38837</c:v>
                </c:pt>
                <c:pt idx="189">
                  <c:v>38837.5</c:v>
                </c:pt>
                <c:pt idx="190">
                  <c:v>39091</c:v>
                </c:pt>
                <c:pt idx="191">
                  <c:v>39788</c:v>
                </c:pt>
                <c:pt idx="192">
                  <c:v>39885</c:v>
                </c:pt>
                <c:pt idx="193">
                  <c:v>40074</c:v>
                </c:pt>
                <c:pt idx="194">
                  <c:v>40080.5</c:v>
                </c:pt>
                <c:pt idx="195">
                  <c:v>43220.5</c:v>
                </c:pt>
                <c:pt idx="196">
                  <c:v>44433.5</c:v>
                </c:pt>
              </c:numCache>
            </c:numRef>
          </c:xVal>
          <c:yVal>
            <c:numRef>
              <c:f>'A (3)'!$S$21:$S$458</c:f>
              <c:numCache>
                <c:formatCode>General</c:formatCode>
                <c:ptCount val="438"/>
                <c:pt idx="77">
                  <c:v>-4.0552000005845912E-2</c:v>
                </c:pt>
                <c:pt idx="78">
                  <c:v>-4.2100000006030314E-2</c:v>
                </c:pt>
                <c:pt idx="79">
                  <c:v>-4.0288000003783964E-2</c:v>
                </c:pt>
                <c:pt idx="80">
                  <c:v>-4.06760000041686E-2</c:v>
                </c:pt>
                <c:pt idx="81">
                  <c:v>-4.0124000006471761E-2</c:v>
                </c:pt>
                <c:pt idx="191">
                  <c:v>8.7651999994704966E-2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207-4F16-9FCF-B01F4CFA7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74832"/>
        <c:axId val="1"/>
      </c:scatterChart>
      <c:valAx>
        <c:axId val="676674832"/>
        <c:scaling>
          <c:orientation val="minMax"/>
          <c:min val="2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94240837696337"/>
              <c:y val="0.83278688524590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7.0000000000000007E-2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2041884816754E-2"/>
              <c:y val="0.360655737704918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74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7591623036649213E-2"/>
          <c:y val="0.84590163934426232"/>
          <c:w val="0.88481675392670156"/>
          <c:h val="0.131147540983606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4992947813822287"/>
          <c:y val="3.4782608695652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574047954866013E-2"/>
          <c:y val="0.13913082860855019"/>
          <c:w val="0.89915373765867423"/>
          <c:h val="0.69565414304275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'errors (4)'!$H$20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(4)'!$H$21:$H$688</c:f>
              <c:numCache>
                <c:formatCode>General</c:formatCode>
                <c:ptCount val="668"/>
                <c:pt idx="0">
                  <c:v>1.2808268002117984E-2</c:v>
                </c:pt>
                <c:pt idx="1">
                  <c:v>2.1493399999599205E-2</c:v>
                </c:pt>
                <c:pt idx="2">
                  <c:v>3.435505000379635E-2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E2-4B27-8D54-DB5415324DA7}"/>
            </c:ext>
          </c:extLst>
        </c:ser>
        <c:ser>
          <c:idx val="1"/>
          <c:order val="1"/>
          <c:tx>
            <c:strRef>
              <c:f>'errors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(4)'!$I$21:$I$688</c:f>
              <c:numCache>
                <c:formatCode>General</c:formatCode>
                <c:ptCount val="668"/>
                <c:pt idx="3">
                  <c:v>1.0736280004493892E-2</c:v>
                </c:pt>
                <c:pt idx="4">
                  <c:v>1.1336280003888533E-2</c:v>
                </c:pt>
                <c:pt idx="5">
                  <c:v>1.1823388002085267E-2</c:v>
                </c:pt>
                <c:pt idx="6">
                  <c:v>1.4308252000773791E-2</c:v>
                </c:pt>
                <c:pt idx="7">
                  <c:v>1.5289296003174968E-2</c:v>
                </c:pt>
                <c:pt idx="8">
                  <c:v>2.2356648001732538E-2</c:v>
                </c:pt>
                <c:pt idx="9">
                  <c:v>2.3222956002427964E-2</c:v>
                </c:pt>
                <c:pt idx="220">
                  <c:v>1.1950618005357683E-2</c:v>
                </c:pt>
                <c:pt idx="221">
                  <c:v>-4.3195400212425739E-4</c:v>
                </c:pt>
                <c:pt idx="222">
                  <c:v>-4.1989840028691106E-3</c:v>
                </c:pt>
                <c:pt idx="223">
                  <c:v>-2.115647992468439E-3</c:v>
                </c:pt>
                <c:pt idx="224">
                  <c:v>5.5017799968481995E-3</c:v>
                </c:pt>
                <c:pt idx="225">
                  <c:v>2.7648200193652883E-4</c:v>
                </c:pt>
                <c:pt idx="226">
                  <c:v>-8.6174539974308573E-3</c:v>
                </c:pt>
                <c:pt idx="227">
                  <c:v>4.6588200348196551E-4</c:v>
                </c:pt>
                <c:pt idx="228">
                  <c:v>-3.1913119964883663E-3</c:v>
                </c:pt>
                <c:pt idx="229">
                  <c:v>7.3825780054903589E-3</c:v>
                </c:pt>
                <c:pt idx="230">
                  <c:v>-2.3825659955036826E-3</c:v>
                </c:pt>
                <c:pt idx="231">
                  <c:v>2.1223577998171095E-2</c:v>
                </c:pt>
                <c:pt idx="232">
                  <c:v>2.0304060017224401E-3</c:v>
                </c:pt>
                <c:pt idx="233">
                  <c:v>-6.2678799440618604E-4</c:v>
                </c:pt>
                <c:pt idx="234">
                  <c:v>-3.0670999694848433E-4</c:v>
                </c:pt>
                <c:pt idx="235">
                  <c:v>-4.7574659984093159E-3</c:v>
                </c:pt>
                <c:pt idx="236">
                  <c:v>6.4167820019065402E-3</c:v>
                </c:pt>
                <c:pt idx="237">
                  <c:v>7.5872579982387833E-3</c:v>
                </c:pt>
                <c:pt idx="238">
                  <c:v>5.2274140034569427E-3</c:v>
                </c:pt>
                <c:pt idx="239">
                  <c:v>3.7993860023561865E-3</c:v>
                </c:pt>
                <c:pt idx="240">
                  <c:v>6.310750002739951E-3</c:v>
                </c:pt>
                <c:pt idx="241">
                  <c:v>-1.8881119976867922E-3</c:v>
                </c:pt>
                <c:pt idx="242">
                  <c:v>-4.3767479946836829E-3</c:v>
                </c:pt>
                <c:pt idx="243">
                  <c:v>3.9206020010169595E-3</c:v>
                </c:pt>
                <c:pt idx="244">
                  <c:v>5.0342419999651611E-3</c:v>
                </c:pt>
                <c:pt idx="245">
                  <c:v>1.0948499984806404E-3</c:v>
                </c:pt>
                <c:pt idx="246">
                  <c:v>-2.859694002836477E-3</c:v>
                </c:pt>
                <c:pt idx="247">
                  <c:v>-1.8607799996971153E-2</c:v>
                </c:pt>
                <c:pt idx="248">
                  <c:v>-4.0737079980317503E-3</c:v>
                </c:pt>
                <c:pt idx="249">
                  <c:v>-7.3707997216843069E-5</c:v>
                </c:pt>
                <c:pt idx="250">
                  <c:v>7.3500600410625339E-4</c:v>
                </c:pt>
                <c:pt idx="251">
                  <c:v>9.4713400903856382E-4</c:v>
                </c:pt>
                <c:pt idx="252">
                  <c:v>1.0835660068551078E-3</c:v>
                </c:pt>
                <c:pt idx="253">
                  <c:v>-6.2156699932529591E-3</c:v>
                </c:pt>
                <c:pt idx="254">
                  <c:v>-9.4069560000207275E-3</c:v>
                </c:pt>
                <c:pt idx="255">
                  <c:v>1.3165359996492043E-3</c:v>
                </c:pt>
                <c:pt idx="256">
                  <c:v>-2.1493719978025183E-3</c:v>
                </c:pt>
                <c:pt idx="257">
                  <c:v>2.8260140024940483E-3</c:v>
                </c:pt>
                <c:pt idx="258">
                  <c:v>2.083598003082443E-3</c:v>
                </c:pt>
                <c:pt idx="259">
                  <c:v>9.1504000010900199E-4</c:v>
                </c:pt>
                <c:pt idx="260">
                  <c:v>-3.0698080008733086E-3</c:v>
                </c:pt>
                <c:pt idx="261">
                  <c:v>2.1896620019106194E-3</c:v>
                </c:pt>
                <c:pt idx="262">
                  <c:v>3.5324679993209429E-3</c:v>
                </c:pt>
                <c:pt idx="263">
                  <c:v>1.2066560004313942E-2</c:v>
                </c:pt>
                <c:pt idx="264">
                  <c:v>3.7218680008663796E-3</c:v>
                </c:pt>
                <c:pt idx="265">
                  <c:v>4.5760380016872659E-3</c:v>
                </c:pt>
                <c:pt idx="266">
                  <c:v>-4.3178979976801202E-3</c:v>
                </c:pt>
                <c:pt idx="267">
                  <c:v>-2.25728999794228E-3</c:v>
                </c:pt>
                <c:pt idx="268">
                  <c:v>-1.8575449998024851E-2</c:v>
                </c:pt>
                <c:pt idx="269">
                  <c:v>7.1802960010245442E-3</c:v>
                </c:pt>
                <c:pt idx="270">
                  <c:v>-1.5223539958242327E-3</c:v>
                </c:pt>
                <c:pt idx="271">
                  <c:v>-1.7363680017297156E-3</c:v>
                </c:pt>
                <c:pt idx="272">
                  <c:v>5.6098200002452359E-4</c:v>
                </c:pt>
                <c:pt idx="273">
                  <c:v>2.369695997913368E-3</c:v>
                </c:pt>
                <c:pt idx="274">
                  <c:v>-4.8215899951173924E-3</c:v>
                </c:pt>
                <c:pt idx="275">
                  <c:v>8.1856599717866629E-4</c:v>
                </c:pt>
                <c:pt idx="276">
                  <c:v>-3.5954479972133413E-3</c:v>
                </c:pt>
                <c:pt idx="277">
                  <c:v>-3.0980979936430231E-3</c:v>
                </c:pt>
                <c:pt idx="278">
                  <c:v>3.3053160077542998E-3</c:v>
                </c:pt>
                <c:pt idx="279">
                  <c:v>4.0060800020000897E-3</c:v>
                </c:pt>
                <c:pt idx="280">
                  <c:v>-1.4995940000517294E-3</c:v>
                </c:pt>
                <c:pt idx="281">
                  <c:v>-3.096180000284221E-3</c:v>
                </c:pt>
                <c:pt idx="282">
                  <c:v>2.9265480043250136E-3</c:v>
                </c:pt>
                <c:pt idx="283">
                  <c:v>8.4379120016819797E-3</c:v>
                </c:pt>
                <c:pt idx="284">
                  <c:v>-1.3101939985062927E-3</c:v>
                </c:pt>
                <c:pt idx="285">
                  <c:v>-7.2041299936245196E-3</c:v>
                </c:pt>
                <c:pt idx="286">
                  <c:v>4.6500400057993829E-3</c:v>
                </c:pt>
                <c:pt idx="287">
                  <c:v>-1.8385959920124151E-3</c:v>
                </c:pt>
                <c:pt idx="288">
                  <c:v>-9.9200199474580586E-4</c:v>
                </c:pt>
                <c:pt idx="289">
                  <c:v>2.6746800722321495E-4</c:v>
                </c:pt>
                <c:pt idx="290">
                  <c:v>-1.4579099952243268E-3</c:v>
                </c:pt>
                <c:pt idx="291">
                  <c:v>8.2655820006038994E-3</c:v>
                </c:pt>
                <c:pt idx="292">
                  <c:v>-1.2230539941811003E-3</c:v>
                </c:pt>
                <c:pt idx="293">
                  <c:v>6.5629320015432313E-3</c:v>
                </c:pt>
                <c:pt idx="294">
                  <c:v>3.0742960007046349E-3</c:v>
                </c:pt>
                <c:pt idx="295">
                  <c:v>5.8565999643178657E-4</c:v>
                </c:pt>
                <c:pt idx="296">
                  <c:v>7.97788001364097E-4</c:v>
                </c:pt>
                <c:pt idx="297">
                  <c:v>6.1784740028087981E-3</c:v>
                </c:pt>
                <c:pt idx="298">
                  <c:v>-8.3101619966328144E-3</c:v>
                </c:pt>
                <c:pt idx="299">
                  <c:v>-5.0657800020417199E-3</c:v>
                </c:pt>
                <c:pt idx="300">
                  <c:v>7.5289200030965731E-3</c:v>
                </c:pt>
                <c:pt idx="302">
                  <c:v>-1.6642519985907711E-3</c:v>
                </c:pt>
                <c:pt idx="303">
                  <c:v>2.8471120094764046E-3</c:v>
                </c:pt>
                <c:pt idx="304">
                  <c:v>-4.344173998106271E-3</c:v>
                </c:pt>
                <c:pt idx="305">
                  <c:v>1.9304480083519593E-3</c:v>
                </c:pt>
                <c:pt idx="306">
                  <c:v>7.391620019916445E-4</c:v>
                </c:pt>
                <c:pt idx="307">
                  <c:v>5.7060399558395147E-4</c:v>
                </c:pt>
                <c:pt idx="308">
                  <c:v>-8.5600739985238761E-3</c:v>
                </c:pt>
                <c:pt idx="309">
                  <c:v>4.8538199916947633E-4</c:v>
                </c:pt>
                <c:pt idx="310">
                  <c:v>6.9750999682582915E-4</c:v>
                </c:pt>
                <c:pt idx="311">
                  <c:v>7.0319999940693378E-4</c:v>
                </c:pt>
                <c:pt idx="312">
                  <c:v>-3.5335419961484149E-3</c:v>
                </c:pt>
                <c:pt idx="313">
                  <c:v>-1.4281648000178393E-2</c:v>
                </c:pt>
                <c:pt idx="314">
                  <c:v>-6.2134640029398724E-3</c:v>
                </c:pt>
                <c:pt idx="315">
                  <c:v>9.1532800433924422E-4</c:v>
                </c:pt>
                <c:pt idx="316">
                  <c:v>-3.2759579989942722E-3</c:v>
                </c:pt>
                <c:pt idx="317">
                  <c:v>-3.0013359937584028E-3</c:v>
                </c:pt>
                <c:pt idx="318">
                  <c:v>4.0213920001406223E-3</c:v>
                </c:pt>
                <c:pt idx="319">
                  <c:v>1.3414700006251223E-3</c:v>
                </c:pt>
                <c:pt idx="320">
                  <c:v>-5.8952719991793856E-3</c:v>
                </c:pt>
                <c:pt idx="321">
                  <c:v>-6.4918579955701716E-3</c:v>
                </c:pt>
                <c:pt idx="322">
                  <c:v>-1.4691300020786002E-3</c:v>
                </c:pt>
                <c:pt idx="323">
                  <c:v>-4.4640200212597847E-4</c:v>
                </c:pt>
                <c:pt idx="324">
                  <c:v>-7.0657159958500415E-3</c:v>
                </c:pt>
                <c:pt idx="325">
                  <c:v>-3.0657160023110919E-3</c:v>
                </c:pt>
                <c:pt idx="326">
                  <c:v>-6.5715998061932623E-5</c:v>
                </c:pt>
                <c:pt idx="327">
                  <c:v>1.934284002345521E-3</c:v>
                </c:pt>
                <c:pt idx="328">
                  <c:v>7.2316340010729618E-3</c:v>
                </c:pt>
                <c:pt idx="329">
                  <c:v>8.2543620010255836E-3</c:v>
                </c:pt>
                <c:pt idx="330">
                  <c:v>6.0403480092645623E-3</c:v>
                </c:pt>
                <c:pt idx="331">
                  <c:v>-6.9388100018841214E-3</c:v>
                </c:pt>
                <c:pt idx="332">
                  <c:v>5.7255400315625593E-4</c:v>
                </c:pt>
                <c:pt idx="333">
                  <c:v>-1.1523983994266018E-2</c:v>
                </c:pt>
                <c:pt idx="334">
                  <c:v>-6.6092059932998382E-3</c:v>
                </c:pt>
                <c:pt idx="335">
                  <c:v>-7.3118560030707158E-3</c:v>
                </c:pt>
                <c:pt idx="336">
                  <c:v>-3.1830639927648008E-3</c:v>
                </c:pt>
                <c:pt idx="337">
                  <c:v>-8.8857139999163337E-3</c:v>
                </c:pt>
                <c:pt idx="338">
                  <c:v>4.3889079970540479E-3</c:v>
                </c:pt>
                <c:pt idx="339">
                  <c:v>1.9002720073331147E-3</c:v>
                </c:pt>
                <c:pt idx="340">
                  <c:v>-6.7569219972938299E-3</c:v>
                </c:pt>
                <c:pt idx="342">
                  <c:v>2.0063359988853335E-3</c:v>
                </c:pt>
                <c:pt idx="343">
                  <c:v>-1.0398963997431565E-2</c:v>
                </c:pt>
                <c:pt idx="344">
                  <c:v>-4.3762359928223304E-3</c:v>
                </c:pt>
                <c:pt idx="345">
                  <c:v>-1.2332665995927528E-2</c:v>
                </c:pt>
                <c:pt idx="346">
                  <c:v>-9.0353159903315827E-3</c:v>
                </c:pt>
                <c:pt idx="347">
                  <c:v>-2.5012240002979524E-3</c:v>
                </c:pt>
                <c:pt idx="348">
                  <c:v>-1.4203873994119931E-2</c:v>
                </c:pt>
                <c:pt idx="349">
                  <c:v>-9.0652399376267567E-4</c:v>
                </c:pt>
                <c:pt idx="350">
                  <c:v>-4.576539940899238E-4</c:v>
                </c:pt>
                <c:pt idx="351">
                  <c:v>-4.3515899960766546E-3</c:v>
                </c:pt>
                <c:pt idx="352">
                  <c:v>-1.351589999103453E-3</c:v>
                </c:pt>
                <c:pt idx="353">
                  <c:v>-8.1394619992352091E-3</c:v>
                </c:pt>
                <c:pt idx="354">
                  <c:v>-3.1167339911917225E-3</c:v>
                </c:pt>
                <c:pt idx="355">
                  <c:v>-1.3307479966897517E-3</c:v>
                </c:pt>
                <c:pt idx="356">
                  <c:v>-1.8193840005551465E-3</c:v>
                </c:pt>
                <c:pt idx="357">
                  <c:v>-8.5674899964942597E-3</c:v>
                </c:pt>
                <c:pt idx="358">
                  <c:v>-4.7360479948110878E-3</c:v>
                </c:pt>
                <c:pt idx="359">
                  <c:v>-3.4159699935116805E-3</c:v>
                </c:pt>
                <c:pt idx="360">
                  <c:v>-8.0977780016837642E-3</c:v>
                </c:pt>
                <c:pt idx="361">
                  <c:v>-1.6588300000876188E-2</c:v>
                </c:pt>
                <c:pt idx="362">
                  <c:v>-9.9708720008493401E-3</c:v>
                </c:pt>
                <c:pt idx="363">
                  <c:v>-6.9708719966001809E-3</c:v>
                </c:pt>
                <c:pt idx="364">
                  <c:v>-4.44998199964175E-3</c:v>
                </c:pt>
                <c:pt idx="365">
                  <c:v>5.061382005806081E-3</c:v>
                </c:pt>
                <c:pt idx="366">
                  <c:v>-1.0855281994736288E-2</c:v>
                </c:pt>
                <c:pt idx="367">
                  <c:v>6.5708600013749674E-3</c:v>
                </c:pt>
                <c:pt idx="370">
                  <c:v>-6.109061992901843E-3</c:v>
                </c:pt>
                <c:pt idx="371">
                  <c:v>-1.5834440004255157E-2</c:v>
                </c:pt>
                <c:pt idx="372">
                  <c:v>-2.537089996621944E-3</c:v>
                </c:pt>
                <c:pt idx="373">
                  <c:v>-1.0599583998555318E-2</c:v>
                </c:pt>
                <c:pt idx="374">
                  <c:v>-4.2188980005448684E-3</c:v>
                </c:pt>
                <c:pt idx="375">
                  <c:v>-1.9385859923204407E-3</c:v>
                </c:pt>
                <c:pt idx="376">
                  <c:v>-4.0029659940046258E-3</c:v>
                </c:pt>
                <c:pt idx="377">
                  <c:v>-2.8969019986107014E-3</c:v>
                </c:pt>
                <c:pt idx="378">
                  <c:v>2.697798001463525E-3</c:v>
                </c:pt>
                <c:pt idx="379">
                  <c:v>-8.7681099976180121E-3</c:v>
                </c:pt>
                <c:pt idx="380">
                  <c:v>-1.1256745994614903E-2</c:v>
                </c:pt>
                <c:pt idx="381">
                  <c:v>-4.7076000191736966E-4</c:v>
                </c:pt>
                <c:pt idx="382">
                  <c:v>-1.3938553995103575E-2</c:v>
                </c:pt>
                <c:pt idx="383">
                  <c:v>-1.3512411998817697E-2</c:v>
                </c:pt>
                <c:pt idx="384">
                  <c:v>-1.1749154000426643E-2</c:v>
                </c:pt>
                <c:pt idx="385">
                  <c:v>-6.429075998312328E-3</c:v>
                </c:pt>
                <c:pt idx="386">
                  <c:v>-5.1317259931238368E-3</c:v>
                </c:pt>
                <c:pt idx="387">
                  <c:v>-1.6811647998110857E-2</c:v>
                </c:pt>
                <c:pt idx="388">
                  <c:v>-2.7604379938566126E-3</c:v>
                </c:pt>
                <c:pt idx="389">
                  <c:v>6.5369119984097779E-3</c:v>
                </c:pt>
                <c:pt idx="390">
                  <c:v>-3.9517240002169274E-3</c:v>
                </c:pt>
                <c:pt idx="391">
                  <c:v>-1.0781247998238541E-2</c:v>
                </c:pt>
                <c:pt idx="392">
                  <c:v>-9.5236639972426929E-3</c:v>
                </c:pt>
                <c:pt idx="393">
                  <c:v>-1.1226313996303361E-2</c:v>
                </c:pt>
                <c:pt idx="394">
                  <c:v>-3.9744199966662563E-3</c:v>
                </c:pt>
                <c:pt idx="395">
                  <c:v>-7.3948719946201891E-3</c:v>
                </c:pt>
                <c:pt idx="396">
                  <c:v>-1.0311535996152088E-2</c:v>
                </c:pt>
                <c:pt idx="397">
                  <c:v>2.199827998992987E-3</c:v>
                </c:pt>
                <c:pt idx="398">
                  <c:v>-7.2888079957920127E-3</c:v>
                </c:pt>
                <c:pt idx="399">
                  <c:v>-1.1182743997778744E-2</c:v>
                </c:pt>
                <c:pt idx="400">
                  <c:v>-9.6713800012366846E-3</c:v>
                </c:pt>
                <c:pt idx="401">
                  <c:v>4.0918779995990917E-3</c:v>
                </c:pt>
                <c:pt idx="402">
                  <c:v>-3.5880439972970635E-3</c:v>
                </c:pt>
                <c:pt idx="403">
                  <c:v>-1.0076680002384819E-2</c:v>
                </c:pt>
                <c:pt idx="404">
                  <c:v>-1.8565315993328113E-2</c:v>
                </c:pt>
                <c:pt idx="405">
                  <c:v>-2.5653159973444417E-3</c:v>
                </c:pt>
                <c:pt idx="406">
                  <c:v>-2.2290693996183109E-2</c:v>
                </c:pt>
                <c:pt idx="407">
                  <c:v>-1.4779329998418689E-2</c:v>
                </c:pt>
                <c:pt idx="408">
                  <c:v>-2.4592519985162653E-3</c:v>
                </c:pt>
                <c:pt idx="409">
                  <c:v>-1.5184629999566823E-2</c:v>
                </c:pt>
                <c:pt idx="410">
                  <c:v>-1.1887279993970878E-2</c:v>
                </c:pt>
                <c:pt idx="411">
                  <c:v>-8.7812159981695004E-3</c:v>
                </c:pt>
                <c:pt idx="412">
                  <c:v>-1.6758487996412441E-2</c:v>
                </c:pt>
                <c:pt idx="413">
                  <c:v>-2.7584880008362234E-3</c:v>
                </c:pt>
                <c:pt idx="414">
                  <c:v>-2.2471239935839549E-3</c:v>
                </c:pt>
                <c:pt idx="415">
                  <c:v>-1.3995230001455639E-2</c:v>
                </c:pt>
                <c:pt idx="416">
                  <c:v>-6.1637879916816019E-3</c:v>
                </c:pt>
                <c:pt idx="417">
                  <c:v>-1.1057723997510038E-2</c:v>
                </c:pt>
                <c:pt idx="418">
                  <c:v>-7.0349960005842149E-3</c:v>
                </c:pt>
                <c:pt idx="419">
                  <c:v>-8.4402959982980974E-3</c:v>
                </c:pt>
                <c:pt idx="420">
                  <c:v>-1.1707277997629717E-2</c:v>
                </c:pt>
                <c:pt idx="421">
                  <c:v>0</c:v>
                </c:pt>
                <c:pt idx="422">
                  <c:v>-1.0938298000837676E-2</c:v>
                </c:pt>
                <c:pt idx="423">
                  <c:v>-3.3511739966343157E-3</c:v>
                </c:pt>
                <c:pt idx="424">
                  <c:v>-1.6428820003056899E-2</c:v>
                </c:pt>
                <c:pt idx="425">
                  <c:v>3.7989400152582675E-4</c:v>
                </c:pt>
                <c:pt idx="426">
                  <c:v>-2.3454839974874631E-3</c:v>
                </c:pt>
                <c:pt idx="427">
                  <c:v>-9.8113919957540929E-3</c:v>
                </c:pt>
                <c:pt idx="428">
                  <c:v>-5.8113919949391857E-3</c:v>
                </c:pt>
                <c:pt idx="429">
                  <c:v>3.1740000122226775E-4</c:v>
                </c:pt>
                <c:pt idx="430">
                  <c:v>-5.1106280006933957E-3</c:v>
                </c:pt>
                <c:pt idx="431">
                  <c:v>-9.2791860006400384E-3</c:v>
                </c:pt>
                <c:pt idx="432">
                  <c:v>-1.1775397993915249E-2</c:v>
                </c:pt>
                <c:pt idx="433">
                  <c:v>-1.149319999240106E-2</c:v>
                </c:pt>
                <c:pt idx="434">
                  <c:v>-2.1792436004034244E-2</c:v>
                </c:pt>
                <c:pt idx="435">
                  <c:v>-6.7924360046163201E-3</c:v>
                </c:pt>
                <c:pt idx="436">
                  <c:v>-1.5281071995559614E-2</c:v>
                </c:pt>
                <c:pt idx="437">
                  <c:v>1.6718928003683686E-2</c:v>
                </c:pt>
                <c:pt idx="438">
                  <c:v>-9.7545559983700514E-3</c:v>
                </c:pt>
                <c:pt idx="439">
                  <c:v>-2.7545559933059849E-3</c:v>
                </c:pt>
                <c:pt idx="440">
                  <c:v>-5.4723580033169128E-3</c:v>
                </c:pt>
                <c:pt idx="441">
                  <c:v>-4.4723579994752072E-3</c:v>
                </c:pt>
                <c:pt idx="442">
                  <c:v>-2.3175007998361252E-2</c:v>
                </c:pt>
                <c:pt idx="443">
                  <c:v>-1.666364399716258E-2</c:v>
                </c:pt>
                <c:pt idx="444">
                  <c:v>-2.0862505996774416E-2</c:v>
                </c:pt>
                <c:pt idx="445">
                  <c:v>-1.7068943991034757E-2</c:v>
                </c:pt>
                <c:pt idx="446">
                  <c:v>-1.0633275996951852E-2</c:v>
                </c:pt>
                <c:pt idx="447">
                  <c:v>-9.9325119954301044E-3</c:v>
                </c:pt>
                <c:pt idx="448">
                  <c:v>-1.0682503991120029E-2</c:v>
                </c:pt>
                <c:pt idx="449">
                  <c:v>-3.4855279955081642E-3</c:v>
                </c:pt>
                <c:pt idx="450">
                  <c:v>-2.1959012003208045E-2</c:v>
                </c:pt>
                <c:pt idx="451">
                  <c:v>-4.0442339959554374E-3</c:v>
                </c:pt>
                <c:pt idx="452">
                  <c:v>-1.8618091999087483E-2</c:v>
                </c:pt>
                <c:pt idx="453">
                  <c:v>-1.0460881996550597E-2</c:v>
                </c:pt>
                <c:pt idx="454">
                  <c:v>-1.5949517997796647E-2</c:v>
                </c:pt>
                <c:pt idx="455">
                  <c:v>3.5542699988582171E-3</c:v>
                </c:pt>
                <c:pt idx="456">
                  <c:v>-8.576407992222812E-3</c:v>
                </c:pt>
                <c:pt idx="457">
                  <c:v>-1.6928675999224652E-2</c:v>
                </c:pt>
                <c:pt idx="458">
                  <c:v>-1.0313134000170976E-2</c:v>
                </c:pt>
                <c:pt idx="459">
                  <c:v>-1.1383203993318602E-2</c:v>
                </c:pt>
                <c:pt idx="460">
                  <c:v>-1.88036559993634E-2</c:v>
                </c:pt>
                <c:pt idx="461">
                  <c:v>-5.6672239952604286E-3</c:v>
                </c:pt>
                <c:pt idx="462">
                  <c:v>-2.5858509994577616E-2</c:v>
                </c:pt>
                <c:pt idx="463">
                  <c:v>-1.2027067990857176E-2</c:v>
                </c:pt>
                <c:pt idx="464">
                  <c:v>-8.8850099928095005E-3</c:v>
                </c:pt>
                <c:pt idx="465">
                  <c:v>-7.8414399977191351E-3</c:v>
                </c:pt>
                <c:pt idx="466">
                  <c:v>-1.3981579992105253E-2</c:v>
                </c:pt>
                <c:pt idx="467">
                  <c:v>-1.8195593998825643E-2</c:v>
                </c:pt>
                <c:pt idx="468">
                  <c:v>-3.0895300005795434E-3</c:v>
                </c:pt>
                <c:pt idx="469">
                  <c:v>-1.1517557999468409E-2</c:v>
                </c:pt>
                <c:pt idx="470">
                  <c:v>-8.1595999945420772E-3</c:v>
                </c:pt>
                <c:pt idx="471">
                  <c:v>-1.2648235999222379E-2</c:v>
                </c:pt>
                <c:pt idx="472">
                  <c:v>-1.7962623998755589E-2</c:v>
                </c:pt>
                <c:pt idx="473">
                  <c:v>-1.9239132001530379E-2</c:v>
                </c:pt>
                <c:pt idx="474">
                  <c:v>-1.8223979997856077E-2</c:v>
                </c:pt>
                <c:pt idx="475">
                  <c:v>-2.2835718002170324E-2</c:v>
                </c:pt>
                <c:pt idx="476">
                  <c:v>-1.6729654002119787E-2</c:v>
                </c:pt>
                <c:pt idx="477">
                  <c:v>-1.1729653997463174E-2</c:v>
                </c:pt>
                <c:pt idx="478">
                  <c:v>-1.2958719962625764E-3</c:v>
                </c:pt>
                <c:pt idx="479">
                  <c:v>-6.3810939973336644E-3</c:v>
                </c:pt>
                <c:pt idx="480">
                  <c:v>-7.6576020001084544E-3</c:v>
                </c:pt>
                <c:pt idx="481">
                  <c:v>-7.1026679943315685E-3</c:v>
                </c:pt>
                <c:pt idx="482">
                  <c:v>-8.4852399959345348E-3</c:v>
                </c:pt>
                <c:pt idx="483">
                  <c:v>-8.9738759925239719E-3</c:v>
                </c:pt>
                <c:pt idx="484">
                  <c:v>-6.1651619980693795E-3</c:v>
                </c:pt>
                <c:pt idx="485">
                  <c:v>-5.93788200058043E-3</c:v>
                </c:pt>
                <c:pt idx="486">
                  <c:v>-1.0917040002823342E-2</c:v>
                </c:pt>
                <c:pt idx="487">
                  <c:v>-7.8033999961917289E-3</c:v>
                </c:pt>
                <c:pt idx="488">
                  <c:v>-2.1859720000065863E-3</c:v>
                </c:pt>
                <c:pt idx="491">
                  <c:v>-1.6286250000121072E-2</c:v>
                </c:pt>
                <c:pt idx="492">
                  <c:v>-4.263522001565434E-3</c:v>
                </c:pt>
                <c:pt idx="493">
                  <c:v>-9.5173020017682575E-3</c:v>
                </c:pt>
                <c:pt idx="494">
                  <c:v>-1.6793809998489451E-2</c:v>
                </c:pt>
                <c:pt idx="495">
                  <c:v>-5.863879996468313E-3</c:v>
                </c:pt>
                <c:pt idx="496">
                  <c:v>-1.3727511999604758E-2</c:v>
                </c:pt>
                <c:pt idx="497">
                  <c:v>-5.7275119979749434E-3</c:v>
                </c:pt>
                <c:pt idx="498">
                  <c:v>-8.4604659932665527E-3</c:v>
                </c:pt>
                <c:pt idx="499">
                  <c:v>-1.1155539992614649E-2</c:v>
                </c:pt>
                <c:pt idx="500">
                  <c:v>-1.0155539996048901E-2</c:v>
                </c:pt>
                <c:pt idx="502">
                  <c:v>-1.921803400182398E-2</c:v>
                </c:pt>
                <c:pt idx="503">
                  <c:v>-2.2219919999770354E-2</c:v>
                </c:pt>
                <c:pt idx="504">
                  <c:v>-2.1899841995036695E-2</c:v>
                </c:pt>
                <c:pt idx="505">
                  <c:v>-1.3899842000682838E-2</c:v>
                </c:pt>
                <c:pt idx="506">
                  <c:v>-1.5816505998373032E-2</c:v>
                </c:pt>
                <c:pt idx="508">
                  <c:v>-1.0913011996308342E-2</c:v>
                </c:pt>
                <c:pt idx="509">
                  <c:v>-1.5704655997978989E-2</c:v>
                </c:pt>
                <c:pt idx="510">
                  <c:v>-5.9101600345456973E-4</c:v>
                </c:pt>
                <c:pt idx="511">
                  <c:v>-1.5255785998306237E-2</c:v>
                </c:pt>
                <c:pt idx="512">
                  <c:v>-1.0484951992111746E-2</c:v>
                </c:pt>
                <c:pt idx="514">
                  <c:v>-5.2330579928820953E-3</c:v>
                </c:pt>
                <c:pt idx="515">
                  <c:v>-1.0867523989873007E-2</c:v>
                </c:pt>
                <c:pt idx="517">
                  <c:v>-1.257774999976391E-2</c:v>
                </c:pt>
                <c:pt idx="518">
                  <c:v>-1.0151608003070578E-2</c:v>
                </c:pt>
                <c:pt idx="519">
                  <c:v>-2.1763345997896977E-2</c:v>
                </c:pt>
                <c:pt idx="520">
                  <c:v>-1.8251981993671507E-2</c:v>
                </c:pt>
                <c:pt idx="521">
                  <c:v>-1.1251981995883398E-2</c:v>
                </c:pt>
                <c:pt idx="522">
                  <c:v>-1.884856799733825E-2</c:v>
                </c:pt>
                <c:pt idx="523">
                  <c:v>-2.2825839994766284E-2</c:v>
                </c:pt>
                <c:pt idx="524">
                  <c:v>-8.2311399964964949E-3</c:v>
                </c:pt>
                <c:pt idx="525">
                  <c:v>-1.6933789993345272E-2</c:v>
                </c:pt>
                <c:pt idx="526">
                  <c:v>-1.543936799862422E-2</c:v>
                </c:pt>
                <c:pt idx="527">
                  <c:v>-2.1390107991464902E-2</c:v>
                </c:pt>
                <c:pt idx="528">
                  <c:v>-1.7666616004134994E-2</c:v>
                </c:pt>
                <c:pt idx="529">
                  <c:v>-1.0071915996377356E-2</c:v>
                </c:pt>
                <c:pt idx="530">
                  <c:v>-1.1454487997980323E-2</c:v>
                </c:pt>
                <c:pt idx="531">
                  <c:v>-7.2801440037437715E-3</c:v>
                </c:pt>
                <c:pt idx="532">
                  <c:v>-1.7812318001233507E-2</c:v>
                </c:pt>
                <c:pt idx="533">
                  <c:v>1.197272002173122E-3</c:v>
                </c:pt>
                <c:pt idx="539">
                  <c:v>1.271274006285239E-3</c:v>
                </c:pt>
                <c:pt idx="540">
                  <c:v>4.0799880007398315E-3</c:v>
                </c:pt>
                <c:pt idx="541">
                  <c:v>-1.0298479974153452E-3</c:v>
                </c:pt>
                <c:pt idx="542">
                  <c:v>-3.8783279960625805E-3</c:v>
                </c:pt>
                <c:pt idx="543">
                  <c:v>-6.3669640003354289E-3</c:v>
                </c:pt>
                <c:pt idx="544">
                  <c:v>-1.5483599418075755E-4</c:v>
                </c:pt>
                <c:pt idx="545">
                  <c:v>-1.6063923998444807E-2</c:v>
                </c:pt>
                <c:pt idx="546">
                  <c:v>-1.0143359999347012E-2</c:v>
                </c:pt>
                <c:pt idx="547">
                  <c:v>-7.1054799991543405E-3</c:v>
                </c:pt>
                <c:pt idx="548">
                  <c:v>-2.565697992395144E-3</c:v>
                </c:pt>
                <c:pt idx="549">
                  <c:v>3.9683939976384863E-3</c:v>
                </c:pt>
                <c:pt idx="550">
                  <c:v>-3.734255995368585E-3</c:v>
                </c:pt>
                <c:pt idx="551">
                  <c:v>-2.9255419940454885E-3</c:v>
                </c:pt>
                <c:pt idx="552">
                  <c:v>-8.819477996439673E-3</c:v>
                </c:pt>
                <c:pt idx="553">
                  <c:v>-1.72948479957995E-2</c:v>
                </c:pt>
                <c:pt idx="554">
                  <c:v>-8.9178699927288108E-3</c:v>
                </c:pt>
                <c:pt idx="555">
                  <c:v>-1.3518227999156807E-2</c:v>
                </c:pt>
                <c:pt idx="556">
                  <c:v>-4.0939719983725809E-3</c:v>
                </c:pt>
                <c:pt idx="557">
                  <c:v>-1.2836387992138043E-2</c:v>
                </c:pt>
                <c:pt idx="558">
                  <c:v>-1.7567279937793501E-3</c:v>
                </c:pt>
                <c:pt idx="559">
                  <c:v>-1.1139299997012131E-2</c:v>
                </c:pt>
                <c:pt idx="560">
                  <c:v>4.56146400392754E-3</c:v>
                </c:pt>
                <c:pt idx="561">
                  <c:v>-2.7983799955109134E-3</c:v>
                </c:pt>
                <c:pt idx="562">
                  <c:v>-2.9972420015837997E-3</c:v>
                </c:pt>
                <c:pt idx="563">
                  <c:v>-9.8911780005437322E-3</c:v>
                </c:pt>
                <c:pt idx="564">
                  <c:v>4.0235999986180104E-3</c:v>
                </c:pt>
                <c:pt idx="565">
                  <c:v>-4.0616219921503216E-3</c:v>
                </c:pt>
                <c:pt idx="566">
                  <c:v>-2.2680600013700314E-3</c:v>
                </c:pt>
                <c:pt idx="567">
                  <c:v>-2.7566959979594685E-3</c:v>
                </c:pt>
                <c:pt idx="568">
                  <c:v>-2.7415439981268719E-3</c:v>
                </c:pt>
                <c:pt idx="569">
                  <c:v>-7.2301799955312163E-3</c:v>
                </c:pt>
                <c:pt idx="570">
                  <c:v>-4.146844003116712E-3</c:v>
                </c:pt>
                <c:pt idx="571">
                  <c:v>-2.4327179999090731E-3</c:v>
                </c:pt>
                <c:pt idx="572">
                  <c:v>-2.661883998371195E-3</c:v>
                </c:pt>
                <c:pt idx="573">
                  <c:v>-1.7220590001670644E-2</c:v>
                </c:pt>
                <c:pt idx="574">
                  <c:v>-4.4497559938463382E-3</c:v>
                </c:pt>
                <c:pt idx="575">
                  <c:v>-4.4975599303143099E-4</c:v>
                </c:pt>
                <c:pt idx="576">
                  <c:v>-5.9459679978317581E-3</c:v>
                </c:pt>
                <c:pt idx="577">
                  <c:v>-8.923239991418086E-3</c:v>
                </c:pt>
                <c:pt idx="578">
                  <c:v>-8.625889997347258E-3</c:v>
                </c:pt>
                <c:pt idx="579">
                  <c:v>-7.116411994502414E-3</c:v>
                </c:pt>
                <c:pt idx="580">
                  <c:v>-5.3304260000004433E-3</c:v>
                </c:pt>
                <c:pt idx="581">
                  <c:v>-4.0709559980314225E-3</c:v>
                </c:pt>
                <c:pt idx="582">
                  <c:v>-2.5935719968401827E-3</c:v>
                </c:pt>
                <c:pt idx="583">
                  <c:v>7.5560620025498793E-3</c:v>
                </c:pt>
                <c:pt idx="584">
                  <c:v>-6.3606019975850359E-3</c:v>
                </c:pt>
                <c:pt idx="585">
                  <c:v>-6.210968000232242E-3</c:v>
                </c:pt>
                <c:pt idx="586">
                  <c:v>-2.7014899969799444E-3</c:v>
                </c:pt>
                <c:pt idx="587">
                  <c:v>-5.2449799986789003E-3</c:v>
                </c:pt>
                <c:pt idx="588">
                  <c:v>-2.0934279964421876E-3</c:v>
                </c:pt>
                <c:pt idx="589">
                  <c:v>-1.5820639964658767E-3</c:v>
                </c:pt>
                <c:pt idx="590">
                  <c:v>-6.818805995862931E-3</c:v>
                </c:pt>
                <c:pt idx="591">
                  <c:v>-1.4759999976377003E-3</c:v>
                </c:pt>
                <c:pt idx="592">
                  <c:v>-7.9040280033950694E-3</c:v>
                </c:pt>
                <c:pt idx="593">
                  <c:v>1.1139542002638336E-2</c:v>
                </c:pt>
                <c:pt idx="594">
                  <c:v>-4.0517439992981963E-3</c:v>
                </c:pt>
                <c:pt idx="595">
                  <c:v>5.0543200050015002E-3</c:v>
                </c:pt>
                <c:pt idx="596">
                  <c:v>1.1376559996278957E-3</c:v>
                </c:pt>
                <c:pt idx="597">
                  <c:v>-1.0383073997218162E-2</c:v>
                </c:pt>
                <c:pt idx="598">
                  <c:v>3.4692100089159794E-3</c:v>
                </c:pt>
                <c:pt idx="599">
                  <c:v>8.309719996759668E-4</c:v>
                </c:pt>
                <c:pt idx="600">
                  <c:v>-2.0629639984690584E-3</c:v>
                </c:pt>
                <c:pt idx="601">
                  <c:v>-3.3621999973547645E-3</c:v>
                </c:pt>
                <c:pt idx="602">
                  <c:v>5.637800000840798E-3</c:v>
                </c:pt>
                <c:pt idx="603">
                  <c:v>4.7883200022624806E-4</c:v>
                </c:pt>
                <c:pt idx="604">
                  <c:v>2.7761820019804873E-3</c:v>
                </c:pt>
                <c:pt idx="605">
                  <c:v>1.0117101999639999E-2</c:v>
                </c:pt>
                <c:pt idx="606">
                  <c:v>-6.8960680000600405E-3</c:v>
                </c:pt>
                <c:pt idx="607">
                  <c:v>-2.4926539990701713E-3</c:v>
                </c:pt>
                <c:pt idx="608">
                  <c:v>-2.6630979991750792E-3</c:v>
                </c:pt>
                <c:pt idx="609">
                  <c:v>3.8084999978309497E-3</c:v>
                </c:pt>
                <c:pt idx="610">
                  <c:v>1.4240420059650205E-3</c:v>
                </c:pt>
                <c:pt idx="611">
                  <c:v>5.2535979993990622E-3</c:v>
                </c:pt>
                <c:pt idx="612">
                  <c:v>1.4336320018628612E-3</c:v>
                </c:pt>
                <c:pt idx="613">
                  <c:v>6.4563600026303902E-3</c:v>
                </c:pt>
                <c:pt idx="614">
                  <c:v>1.2287802004721016E-2</c:v>
                </c:pt>
                <c:pt idx="615">
                  <c:v>6.3938660023268312E-3</c:v>
                </c:pt>
                <c:pt idx="616">
                  <c:v>8.4393220022320747E-3</c:v>
                </c:pt>
                <c:pt idx="617">
                  <c:v>5.6059939961414784E-3</c:v>
                </c:pt>
                <c:pt idx="618">
                  <c:v>8.9033440017374232E-3</c:v>
                </c:pt>
                <c:pt idx="619">
                  <c:v>5.9241859999019653E-3</c:v>
                </c:pt>
                <c:pt idx="620">
                  <c:v>1.1435550004534889E-2</c:v>
                </c:pt>
                <c:pt idx="621">
                  <c:v>-1.8636859967955388E-3</c:v>
                </c:pt>
                <c:pt idx="623">
                  <c:v>-5.7897160004358739E-3</c:v>
                </c:pt>
                <c:pt idx="624">
                  <c:v>2.7216480011702515E-3</c:v>
                </c:pt>
                <c:pt idx="625">
                  <c:v>2.8277120072743855E-3</c:v>
                </c:pt>
                <c:pt idx="626">
                  <c:v>5.7424900005571544E-3</c:v>
                </c:pt>
                <c:pt idx="627">
                  <c:v>5.8712820027722046E-3</c:v>
                </c:pt>
                <c:pt idx="628">
                  <c:v>6.8712819993379526E-3</c:v>
                </c:pt>
                <c:pt idx="629">
                  <c:v>5.7204600307159126E-4</c:v>
                </c:pt>
                <c:pt idx="630">
                  <c:v>1.2083410001650918E-2</c:v>
                </c:pt>
                <c:pt idx="631">
                  <c:v>2.594773999589961E-3</c:v>
                </c:pt>
                <c:pt idx="632">
                  <c:v>5.8921240051859058E-3</c:v>
                </c:pt>
                <c:pt idx="633">
                  <c:v>5.2122020060778596E-3</c:v>
                </c:pt>
                <c:pt idx="634">
                  <c:v>-3.0718819980393164E-3</c:v>
                </c:pt>
                <c:pt idx="635">
                  <c:v>-9.3010479977237992E-3</c:v>
                </c:pt>
                <c:pt idx="636">
                  <c:v>2.2103160008555278E-3</c:v>
                </c:pt>
                <c:pt idx="637">
                  <c:v>7.1346519980579615E-3</c:v>
                </c:pt>
                <c:pt idx="638">
                  <c:v>3.8581440021516755E-3</c:v>
                </c:pt>
                <c:pt idx="639">
                  <c:v>3.3695080055622384E-3</c:v>
                </c:pt>
                <c:pt idx="640">
                  <c:v>1.0244520010019187E-2</c:v>
                </c:pt>
                <c:pt idx="641">
                  <c:v>3.5627120014396496E-3</c:v>
                </c:pt>
                <c:pt idx="642">
                  <c:v>1.5882790001342073E-2</c:v>
                </c:pt>
                <c:pt idx="643">
                  <c:v>3.9433980055036955E-3</c:v>
                </c:pt>
                <c:pt idx="644">
                  <c:v>8.0343099980382249E-3</c:v>
                </c:pt>
                <c:pt idx="645">
                  <c:v>-6.3045999559108168E-4</c:v>
                </c:pt>
                <c:pt idx="646">
                  <c:v>1.9869680036208592E-3</c:v>
                </c:pt>
                <c:pt idx="647">
                  <c:v>-1.4183320017764345E-3</c:v>
                </c:pt>
                <c:pt idx="648">
                  <c:v>4.8790180080686696E-3</c:v>
                </c:pt>
                <c:pt idx="649">
                  <c:v>-2.7060919965151697E-3</c:v>
                </c:pt>
                <c:pt idx="650">
                  <c:v>1.59113360059564E-2</c:v>
                </c:pt>
                <c:pt idx="652">
                  <c:v>-7.3443299916107208E-3</c:v>
                </c:pt>
                <c:pt idx="653">
                  <c:v>6.1670340001001023E-3</c:v>
                </c:pt>
                <c:pt idx="654">
                  <c:v>1.2464384002669249E-2</c:v>
                </c:pt>
                <c:pt idx="655">
                  <c:v>1.4975748003053013E-2</c:v>
                </c:pt>
                <c:pt idx="656">
                  <c:v>1.3684183999430388E-2</c:v>
                </c:pt>
                <c:pt idx="657">
                  <c:v>1.6072446007456165E-2</c:v>
                </c:pt>
                <c:pt idx="659">
                  <c:v>7.2618460035300814E-3</c:v>
                </c:pt>
                <c:pt idx="660">
                  <c:v>1.2687988004472572E-2</c:v>
                </c:pt>
                <c:pt idx="661">
                  <c:v>-2.7173119960934855E-3</c:v>
                </c:pt>
                <c:pt idx="662">
                  <c:v>1.6602765994321089E-2</c:v>
                </c:pt>
                <c:pt idx="663">
                  <c:v>6.5175440031453036E-3</c:v>
                </c:pt>
                <c:pt idx="664">
                  <c:v>1.7112244000600185E-2</c:v>
                </c:pt>
                <c:pt idx="665">
                  <c:v>3.6236079977243207E-3</c:v>
                </c:pt>
                <c:pt idx="667">
                  <c:v>8.4323219998623244E-3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E2-4B27-8D54-DB5415324DA7}"/>
            </c:ext>
          </c:extLst>
        </c:ser>
        <c:ser>
          <c:idx val="2"/>
          <c:order val="2"/>
          <c:tx>
            <c:strRef>
              <c:f>'errors (4)'!$J$20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(4)'!$J$21:$J$688</c:f>
              <c:numCache>
                <c:formatCode>General</c:formatCode>
                <c:ptCount val="668"/>
                <c:pt idx="10">
                  <c:v>-1.4105633999861311E-2</c:v>
                </c:pt>
                <c:pt idx="11">
                  <c:v>-1.1022627993952483E-2</c:v>
                </c:pt>
                <c:pt idx="12">
                  <c:v>-1.1011263995897025E-2</c:v>
                </c:pt>
                <c:pt idx="13">
                  <c:v>-1.0431342001538724E-2</c:v>
                </c:pt>
                <c:pt idx="14">
                  <c:v>-9.8357819952070713E-3</c:v>
                </c:pt>
                <c:pt idx="15">
                  <c:v>-9.8199779968126677E-3</c:v>
                </c:pt>
                <c:pt idx="16">
                  <c:v>-8.4111800024402328E-3</c:v>
                </c:pt>
                <c:pt idx="17">
                  <c:v>-8.3519559993874282E-3</c:v>
                </c:pt>
                <c:pt idx="18">
                  <c:v>-8.1625559905660339E-3</c:v>
                </c:pt>
                <c:pt idx="19">
                  <c:v>-8.1519559971638955E-3</c:v>
                </c:pt>
                <c:pt idx="20">
                  <c:v>-7.8625559908687137E-3</c:v>
                </c:pt>
                <c:pt idx="21">
                  <c:v>-7.7519559999927878E-3</c:v>
                </c:pt>
                <c:pt idx="22">
                  <c:v>-7.7390379956341349E-3</c:v>
                </c:pt>
                <c:pt idx="23">
                  <c:v>-7.7209640003275126E-3</c:v>
                </c:pt>
                <c:pt idx="24">
                  <c:v>-7.7000619930913672E-3</c:v>
                </c:pt>
                <c:pt idx="25">
                  <c:v>-7.6625559959211387E-3</c:v>
                </c:pt>
                <c:pt idx="26">
                  <c:v>-7.400061993394047E-3</c:v>
                </c:pt>
                <c:pt idx="27">
                  <c:v>-7.400061993394047E-3</c:v>
                </c:pt>
                <c:pt idx="28">
                  <c:v>-7.2625300017534755E-3</c:v>
                </c:pt>
                <c:pt idx="29">
                  <c:v>-7.1477780002169311E-3</c:v>
                </c:pt>
                <c:pt idx="30">
                  <c:v>-7.047777995467186E-3</c:v>
                </c:pt>
                <c:pt idx="31">
                  <c:v>-7.047777995467186E-3</c:v>
                </c:pt>
                <c:pt idx="32">
                  <c:v>-6.8875439974362962E-3</c:v>
                </c:pt>
                <c:pt idx="33">
                  <c:v>-6.8414400011533871E-3</c:v>
                </c:pt>
                <c:pt idx="34">
                  <c:v>-6.8064119986956939E-3</c:v>
                </c:pt>
                <c:pt idx="35">
                  <c:v>-6.6866759952972643E-3</c:v>
                </c:pt>
                <c:pt idx="36">
                  <c:v>-6.6307479937677272E-3</c:v>
                </c:pt>
                <c:pt idx="37">
                  <c:v>-6.6060999961337075E-3</c:v>
                </c:pt>
                <c:pt idx="38">
                  <c:v>-6.4524059926043265E-3</c:v>
                </c:pt>
                <c:pt idx="39">
                  <c:v>-6.208750004589092E-3</c:v>
                </c:pt>
                <c:pt idx="40">
                  <c:v>-6.1209639970911667E-3</c:v>
                </c:pt>
                <c:pt idx="41">
                  <c:v>-5.9064119996037334E-3</c:v>
                </c:pt>
                <c:pt idx="42">
                  <c:v>-5.7338719925610349E-3</c:v>
                </c:pt>
                <c:pt idx="43">
                  <c:v>-5.4738940016250126E-3</c:v>
                </c:pt>
                <c:pt idx="44">
                  <c:v>-4.939300000842195E-3</c:v>
                </c:pt>
                <c:pt idx="45">
                  <c:v>-4.7392999986186624E-3</c:v>
                </c:pt>
                <c:pt idx="46">
                  <c:v>-4.432183995959349E-3</c:v>
                </c:pt>
                <c:pt idx="47">
                  <c:v>-4.432183995959349E-3</c:v>
                </c:pt>
                <c:pt idx="48">
                  <c:v>-4.4209639963810332E-3</c:v>
                </c:pt>
                <c:pt idx="49">
                  <c:v>-4.391296002722811E-3</c:v>
                </c:pt>
                <c:pt idx="50">
                  <c:v>-4.0542060014558956E-3</c:v>
                </c:pt>
                <c:pt idx="51">
                  <c:v>-3.9614519992028363E-3</c:v>
                </c:pt>
                <c:pt idx="52">
                  <c:v>-3.7650259982910939E-3</c:v>
                </c:pt>
                <c:pt idx="53">
                  <c:v>-3.7536620002356358E-3</c:v>
                </c:pt>
                <c:pt idx="54">
                  <c:v>-3.7510120018851012E-3</c:v>
                </c:pt>
                <c:pt idx="55">
                  <c:v>-3.7396479965536855E-3</c:v>
                </c:pt>
                <c:pt idx="56">
                  <c:v>-3.6941919970558956E-3</c:v>
                </c:pt>
                <c:pt idx="57">
                  <c:v>-3.6912959985784255E-3</c:v>
                </c:pt>
                <c:pt idx="58">
                  <c:v>-3.6589459996321239E-3</c:v>
                </c:pt>
                <c:pt idx="59">
                  <c:v>-3.4589459974085912E-3</c:v>
                </c:pt>
                <c:pt idx="60">
                  <c:v>-3.4494680003263056E-3</c:v>
                </c:pt>
                <c:pt idx="61">
                  <c:v>-3.3763899991754442E-3</c:v>
                </c:pt>
                <c:pt idx="62">
                  <c:v>-3.3528819985804148E-3</c:v>
                </c:pt>
                <c:pt idx="63">
                  <c:v>-3.3528819985804148E-3</c:v>
                </c:pt>
                <c:pt idx="64">
                  <c:v>-3.3511739966343157E-3</c:v>
                </c:pt>
                <c:pt idx="65">
                  <c:v>-3.007499995874241E-3</c:v>
                </c:pt>
                <c:pt idx="66">
                  <c:v>-2.6103219934157096E-3</c:v>
                </c:pt>
                <c:pt idx="67">
                  <c:v>-2.5790239960770123E-3</c:v>
                </c:pt>
                <c:pt idx="68">
                  <c:v>-2.4790239986032248E-3</c:v>
                </c:pt>
                <c:pt idx="69">
                  <c:v>-2.3614519959664904E-3</c:v>
                </c:pt>
                <c:pt idx="70">
                  <c:v>-2.3042579996399581E-3</c:v>
                </c:pt>
                <c:pt idx="71">
                  <c:v>-1.8469520000508055E-3</c:v>
                </c:pt>
                <c:pt idx="72">
                  <c:v>-1.7431479936931282E-3</c:v>
                </c:pt>
                <c:pt idx="73">
                  <c:v>-1.6685259979567491E-3</c:v>
                </c:pt>
                <c:pt idx="74">
                  <c:v>-1.6651119949528947E-3</c:v>
                </c:pt>
                <c:pt idx="75">
                  <c:v>-1.6042579954955727E-3</c:v>
                </c:pt>
                <c:pt idx="76">
                  <c:v>-1.5614519943483174E-3</c:v>
                </c:pt>
                <c:pt idx="77">
                  <c:v>-1.3685259982594289E-3</c:v>
                </c:pt>
                <c:pt idx="78">
                  <c:v>-1.199220001581125E-3</c:v>
                </c:pt>
                <c:pt idx="79">
                  <c:v>-1.1851899980683811E-3</c:v>
                </c:pt>
                <c:pt idx="80">
                  <c:v>-1.1469520031823777E-3</c:v>
                </c:pt>
                <c:pt idx="81">
                  <c:v>-1.1431479942984879E-3</c:v>
                </c:pt>
                <c:pt idx="82">
                  <c:v>-1.0632479970809072E-3</c:v>
                </c:pt>
                <c:pt idx="83">
                  <c:v>-9.4523600273532793E-4</c:v>
                </c:pt>
                <c:pt idx="84">
                  <c:v>-8.5554800170939416E-4</c:v>
                </c:pt>
                <c:pt idx="85">
                  <c:v>-8.4314799460116774E-4</c:v>
                </c:pt>
                <c:pt idx="86">
                  <c:v>-7.9808200098341331E-4</c:v>
                </c:pt>
                <c:pt idx="87">
                  <c:v>-5.6852599664125592E-4</c:v>
                </c:pt>
                <c:pt idx="88">
                  <c:v>-4.0425799670629203E-4</c:v>
                </c:pt>
                <c:pt idx="89">
                  <c:v>-3.6711599386762828E-4</c:v>
                </c:pt>
                <c:pt idx="90">
                  <c:v>-3.5107199801132083E-4</c:v>
                </c:pt>
                <c:pt idx="91">
                  <c:v>-2.2493000142276287E-4</c:v>
                </c:pt>
                <c:pt idx="92">
                  <c:v>-2.239359964733012E-4</c:v>
                </c:pt>
                <c:pt idx="93">
                  <c:v>-2.0385799871291965E-4</c:v>
                </c:pt>
                <c:pt idx="94">
                  <c:v>-1.9855800201185048E-4</c:v>
                </c:pt>
                <c:pt idx="95">
                  <c:v>-1.9249399338150397E-4</c:v>
                </c:pt>
                <c:pt idx="96">
                  <c:v>-1.3000000035390258E-4</c:v>
                </c:pt>
                <c:pt idx="97">
                  <c:v>-1.0727199696702883E-4</c:v>
                </c:pt>
                <c:pt idx="98">
                  <c:v>-4.3519903556443751E-6</c:v>
                </c:pt>
                <c:pt idx="99">
                  <c:v>-2.987995685543865E-6</c:v>
                </c:pt>
                <c:pt idx="100">
                  <c:v>1.4302007912192494E-5</c:v>
                </c:pt>
                <c:pt idx="101">
                  <c:v>2.8376009140629321E-5</c:v>
                </c:pt>
                <c:pt idx="102">
                  <c:v>8.4778002928942442E-5</c:v>
                </c:pt>
                <c:pt idx="103">
                  <c:v>1.4168400230119005E-4</c:v>
                </c:pt>
                <c:pt idx="104">
                  <c:v>2.3438000789610669E-4</c:v>
                </c:pt>
                <c:pt idx="105">
                  <c:v>2.4992199905682355E-4</c:v>
                </c:pt>
                <c:pt idx="106">
                  <c:v>2.5787200866034254E-4</c:v>
                </c:pt>
                <c:pt idx="107">
                  <c:v>2.737540053203702E-4</c:v>
                </c:pt>
                <c:pt idx="108">
                  <c:v>3.0428400350501761E-4</c:v>
                </c:pt>
                <c:pt idx="109">
                  <c:v>3.2151999766938388E-4</c:v>
                </c:pt>
                <c:pt idx="110">
                  <c:v>5.530479975277558E-4</c:v>
                </c:pt>
                <c:pt idx="111">
                  <c:v>6.6582200088305399E-4</c:v>
                </c:pt>
                <c:pt idx="112">
                  <c:v>9.8498199804453179E-4</c:v>
                </c:pt>
                <c:pt idx="113">
                  <c:v>1.053166008205153E-3</c:v>
                </c:pt>
                <c:pt idx="114">
                  <c:v>1.1357280018273741E-3</c:v>
                </c:pt>
                <c:pt idx="115">
                  <c:v>1.1470919998828322E-3</c:v>
                </c:pt>
                <c:pt idx="116">
                  <c:v>1.1584560052142479E-3</c:v>
                </c:pt>
                <c:pt idx="117">
                  <c:v>1.3054080045549199E-3</c:v>
                </c:pt>
                <c:pt idx="118">
                  <c:v>1.3933119989815168E-3</c:v>
                </c:pt>
                <c:pt idx="119">
                  <c:v>1.5497420026804321E-3</c:v>
                </c:pt>
                <c:pt idx="120">
                  <c:v>1.5508640062762424E-3</c:v>
                </c:pt>
                <c:pt idx="121">
                  <c:v>1.6732340009184554E-3</c:v>
                </c:pt>
                <c:pt idx="122">
                  <c:v>2.1755960042355582E-3</c:v>
                </c:pt>
                <c:pt idx="123">
                  <c:v>2.1838340035174042E-3</c:v>
                </c:pt>
                <c:pt idx="124">
                  <c:v>4.5796819977113046E-3</c:v>
                </c:pt>
                <c:pt idx="125">
                  <c:v>6.6657520001172088E-3</c:v>
                </c:pt>
                <c:pt idx="126">
                  <c:v>6.6657520001172088E-3</c:v>
                </c:pt>
                <c:pt idx="127">
                  <c:v>8.8961840010597371E-3</c:v>
                </c:pt>
                <c:pt idx="128">
                  <c:v>8.8961840010597371E-3</c:v>
                </c:pt>
                <c:pt idx="129">
                  <c:v>9.231007999915164E-3</c:v>
                </c:pt>
                <c:pt idx="130">
                  <c:v>9.261008002795279E-3</c:v>
                </c:pt>
                <c:pt idx="131">
                  <c:v>9.5942660045693628E-3</c:v>
                </c:pt>
                <c:pt idx="132">
                  <c:v>2.1885984002437908E-2</c:v>
                </c:pt>
                <c:pt idx="133">
                  <c:v>4.2181270000583027E-2</c:v>
                </c:pt>
                <c:pt idx="134">
                  <c:v>4.3706648000807036E-2</c:v>
                </c:pt>
                <c:pt idx="135">
                  <c:v>4.3990716003463604E-2</c:v>
                </c:pt>
                <c:pt idx="341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E2-4B27-8D54-DB5415324DA7}"/>
            </c:ext>
          </c:extLst>
        </c:ser>
        <c:ser>
          <c:idx val="5"/>
          <c:order val="3"/>
          <c:tx>
            <c:strRef>
              <c:f>'errors (4)'!$K$20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(4)'!$K$21:$K$688</c:f>
              <c:numCache>
                <c:formatCode>General</c:formatCode>
                <c:ptCount val="668"/>
                <c:pt idx="136">
                  <c:v>-3.7510120018851012E-3</c:v>
                </c:pt>
                <c:pt idx="137">
                  <c:v>-3.7396479965536855E-3</c:v>
                </c:pt>
                <c:pt idx="138">
                  <c:v>-3.3763899991754442E-3</c:v>
                </c:pt>
                <c:pt idx="139">
                  <c:v>-3.7650259982910939E-3</c:v>
                </c:pt>
                <c:pt idx="140">
                  <c:v>-3.7536620002356358E-3</c:v>
                </c:pt>
                <c:pt idx="141">
                  <c:v>-3.6941919970558956E-3</c:v>
                </c:pt>
                <c:pt idx="142">
                  <c:v>3.715862003446091E-3</c:v>
                </c:pt>
                <c:pt idx="143">
                  <c:v>-3.1780740027897991E-3</c:v>
                </c:pt>
                <c:pt idx="144">
                  <c:v>-1.0188819942413829E-3</c:v>
                </c:pt>
                <c:pt idx="145">
                  <c:v>3.6886940069962293E-3</c:v>
                </c:pt>
                <c:pt idx="146">
                  <c:v>2.6746799994725734E-3</c:v>
                </c:pt>
                <c:pt idx="147">
                  <c:v>2.8860439997515641E-3</c:v>
                </c:pt>
                <c:pt idx="148">
                  <c:v>1.4322639981401153E-3</c:v>
                </c:pt>
                <c:pt idx="149">
                  <c:v>3.8542440015589818E-3</c:v>
                </c:pt>
                <c:pt idx="150">
                  <c:v>2.3803860021871515E-3</c:v>
                </c:pt>
                <c:pt idx="151">
                  <c:v>6.126344007498119E-3</c:v>
                </c:pt>
                <c:pt idx="152">
                  <c:v>6.6657520001172088E-3</c:v>
                </c:pt>
                <c:pt idx="153">
                  <c:v>6.6657520001172088E-3</c:v>
                </c:pt>
                <c:pt idx="154">
                  <c:v>9.231007999915164E-3</c:v>
                </c:pt>
                <c:pt idx="155">
                  <c:v>9.5942660045693628E-3</c:v>
                </c:pt>
                <c:pt idx="156">
                  <c:v>1.0106410001753829E-2</c:v>
                </c:pt>
                <c:pt idx="157">
                  <c:v>8.8961840010597371E-3</c:v>
                </c:pt>
                <c:pt idx="158">
                  <c:v>8.8961840010597371E-3</c:v>
                </c:pt>
                <c:pt idx="159">
                  <c:v>9.0238380071241409E-3</c:v>
                </c:pt>
                <c:pt idx="160">
                  <c:v>1.0232551998342387E-2</c:v>
                </c:pt>
                <c:pt idx="161">
                  <c:v>1.0138616009498946E-2</c:v>
                </c:pt>
                <c:pt idx="162">
                  <c:v>1.0012585997174028E-2</c:v>
                </c:pt>
                <c:pt idx="163">
                  <c:v>1.2998571997741237E-2</c:v>
                </c:pt>
                <c:pt idx="164">
                  <c:v>1.289519000420114E-2</c:v>
                </c:pt>
                <c:pt idx="165">
                  <c:v>2.0576362010615412E-2</c:v>
                </c:pt>
                <c:pt idx="166">
                  <c:v>1.8058560002828017E-2</c:v>
                </c:pt>
                <c:pt idx="167">
                  <c:v>1.9408193998970091E-2</c:v>
                </c:pt>
                <c:pt idx="168">
                  <c:v>1.961955800652504E-2</c:v>
                </c:pt>
                <c:pt idx="169">
                  <c:v>1.6742286003136542E-2</c:v>
                </c:pt>
                <c:pt idx="170">
                  <c:v>1.8405544004053809E-2</c:v>
                </c:pt>
                <c:pt idx="171">
                  <c:v>1.9216907996451482E-2</c:v>
                </c:pt>
                <c:pt idx="172">
                  <c:v>1.8061616006889381E-2</c:v>
                </c:pt>
                <c:pt idx="173">
                  <c:v>2.0484733999182936E-2</c:v>
                </c:pt>
                <c:pt idx="174">
                  <c:v>1.9596098005422391E-2</c:v>
                </c:pt>
                <c:pt idx="175">
                  <c:v>2.9201001998444553E-2</c:v>
                </c:pt>
                <c:pt idx="176">
                  <c:v>3.051163400959922E-2</c:v>
                </c:pt>
                <c:pt idx="177">
                  <c:v>3.1947724004567135E-2</c:v>
                </c:pt>
                <c:pt idx="178">
                  <c:v>3.2232619996648282E-2</c:v>
                </c:pt>
                <c:pt idx="179">
                  <c:v>3.4454695996828377E-2</c:v>
                </c:pt>
                <c:pt idx="180">
                  <c:v>3.5206590007874183E-2</c:v>
                </c:pt>
                <c:pt idx="181">
                  <c:v>3.3900152004207484E-2</c:v>
                </c:pt>
                <c:pt idx="182">
                  <c:v>4.0565194001828786E-2</c:v>
                </c:pt>
                <c:pt idx="183">
                  <c:v>4.0374672003963497E-2</c:v>
                </c:pt>
                <c:pt idx="184">
                  <c:v>4.0586036004242487E-2</c:v>
                </c:pt>
                <c:pt idx="185">
                  <c:v>4.068338600336574E-2</c:v>
                </c:pt>
                <c:pt idx="186">
                  <c:v>4.0980736004712526E-2</c:v>
                </c:pt>
                <c:pt idx="187">
                  <c:v>4.0323541994439438E-2</c:v>
                </c:pt>
                <c:pt idx="188">
                  <c:v>4.0375436008616816E-2</c:v>
                </c:pt>
                <c:pt idx="189">
                  <c:v>4.1168998002831358E-2</c:v>
                </c:pt>
                <c:pt idx="190">
                  <c:v>4.1020892007509246E-2</c:v>
                </c:pt>
                <c:pt idx="191">
                  <c:v>4.0672786002687644E-2</c:v>
                </c:pt>
                <c:pt idx="192">
                  <c:v>4.0633044001879171E-2</c:v>
                </c:pt>
                <c:pt idx="193">
                  <c:v>4.3625182006508112E-2</c:v>
                </c:pt>
                <c:pt idx="194">
                  <c:v>4.3157388005056418E-2</c:v>
                </c:pt>
                <c:pt idx="195">
                  <c:v>4.3454738006403204E-2</c:v>
                </c:pt>
                <c:pt idx="196">
                  <c:v>4.3704372001229785E-2</c:v>
                </c:pt>
                <c:pt idx="197">
                  <c:v>4.4654006000200752E-2</c:v>
                </c:pt>
                <c:pt idx="198">
                  <c:v>4.3372198008000851E-2</c:v>
                </c:pt>
                <c:pt idx="199">
                  <c:v>4.53703920065891E-2</c:v>
                </c:pt>
                <c:pt idx="200">
                  <c:v>4.4914726000570226E-2</c:v>
                </c:pt>
                <c:pt idx="201">
                  <c:v>4.5998062007129192E-2</c:v>
                </c:pt>
                <c:pt idx="202">
                  <c:v>4.5813994001946412E-2</c:v>
                </c:pt>
                <c:pt idx="203">
                  <c:v>4.8010302001785021E-2</c:v>
                </c:pt>
                <c:pt idx="204">
                  <c:v>4.7048572007042821E-2</c:v>
                </c:pt>
                <c:pt idx="205">
                  <c:v>4.7887232001812663E-2</c:v>
                </c:pt>
                <c:pt idx="206">
                  <c:v>4.831490200740518E-2</c:v>
                </c:pt>
                <c:pt idx="207">
                  <c:v>4.9755934000131674E-2</c:v>
                </c:pt>
                <c:pt idx="208">
                  <c:v>5.1030182003160007E-2</c:v>
                </c:pt>
                <c:pt idx="209">
                  <c:v>5.2166255998599809E-2</c:v>
                </c:pt>
                <c:pt idx="210">
                  <c:v>5.1340145997528452E-2</c:v>
                </c:pt>
                <c:pt idx="211">
                  <c:v>5.1975002003018744E-2</c:v>
                </c:pt>
                <c:pt idx="212">
                  <c:v>5.1975002003018744E-2</c:v>
                </c:pt>
                <c:pt idx="213">
                  <c:v>5.2309858001535758E-2</c:v>
                </c:pt>
                <c:pt idx="214">
                  <c:v>5.2421708001929801E-2</c:v>
                </c:pt>
                <c:pt idx="215">
                  <c:v>5.42220979987178E-2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E2-4B27-8D54-DB5415324DA7}"/>
            </c:ext>
          </c:extLst>
        </c:ser>
        <c:ser>
          <c:idx val="6"/>
          <c:order val="4"/>
          <c:tx>
            <c:strRef>
              <c:f>'errors (4)'!#REF!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66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E2-4B27-8D54-DB5415324DA7}"/>
            </c:ext>
          </c:extLst>
        </c:ser>
        <c:ser>
          <c:idx val="5"/>
          <c:order val="5"/>
          <c:tx>
            <c:strRef>
              <c:f>'errors (4)'!#REF!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66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E2-4B27-8D54-DB5415324DA7}"/>
            </c:ext>
          </c:extLst>
        </c:ser>
        <c:ser>
          <c:idx val="6"/>
          <c:order val="6"/>
          <c:tx>
            <c:strRef>
              <c:f>'errors (4)'!#REF!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66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E2-4B27-8D54-DB5415324DA7}"/>
            </c:ext>
          </c:extLst>
        </c:ser>
        <c:ser>
          <c:idx val="7"/>
          <c:order val="7"/>
          <c:tx>
            <c:strRef>
              <c:f>'errors (4)'!#REF!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668"/>
                <c:pt idx="92">
                  <c:v>-4.2777512331440282E-3</c:v>
                </c:pt>
                <c:pt idx="94">
                  <c:v>-4.2735349288783447E-3</c:v>
                </c:pt>
                <c:pt idx="96">
                  <c:v>-4.2686159072350544E-3</c:v>
                </c:pt>
                <c:pt idx="98">
                  <c:v>-4.2643996029693709E-3</c:v>
                </c:pt>
                <c:pt idx="100">
                  <c:v>-4.2601832987036875E-3</c:v>
                </c:pt>
                <c:pt idx="102">
                  <c:v>-4.2566697118156249E-3</c:v>
                </c:pt>
                <c:pt idx="142">
                  <c:v>5.63478009547079E-3</c:v>
                </c:pt>
                <c:pt idx="147">
                  <c:v>6.8462648544763138E-3</c:v>
                </c:pt>
                <c:pt idx="153">
                  <c:v>7.1301626750321367E-3</c:v>
                </c:pt>
                <c:pt idx="161">
                  <c:v>1.0072440335099492E-2</c:v>
                </c:pt>
                <c:pt idx="162">
                  <c:v>1.0084386530518921E-2</c:v>
                </c:pt>
                <c:pt idx="163">
                  <c:v>1.0232659897195351E-2</c:v>
                </c:pt>
                <c:pt idx="164">
                  <c:v>1.0236876201461034E-2</c:v>
                </c:pt>
                <c:pt idx="165">
                  <c:v>1.0245308809992387E-2</c:v>
                </c:pt>
                <c:pt idx="166">
                  <c:v>1.0250227831635692E-2</c:v>
                </c:pt>
                <c:pt idx="167">
                  <c:v>1.0254444135901361E-2</c:v>
                </c:pt>
                <c:pt idx="168">
                  <c:v>1.0382338698627008E-2</c:v>
                </c:pt>
                <c:pt idx="169">
                  <c:v>1.0520774022016857E-2</c:v>
                </c:pt>
                <c:pt idx="170">
                  <c:v>1.0524990326282527E-2</c:v>
                </c:pt>
                <c:pt idx="171">
                  <c:v>1.1838369105042004E-2</c:v>
                </c:pt>
                <c:pt idx="172">
                  <c:v>1.4682266332243482E-2</c:v>
                </c:pt>
                <c:pt idx="173">
                  <c:v>1.4983029369862025E-2</c:v>
                </c:pt>
                <c:pt idx="174">
                  <c:v>1.6202244020021295E-2</c:v>
                </c:pt>
                <c:pt idx="175">
                  <c:v>1.6753174444070221E-2</c:v>
                </c:pt>
                <c:pt idx="176">
                  <c:v>1.7985740724404148E-2</c:v>
                </c:pt>
                <c:pt idx="177">
                  <c:v>1.7986443441781755E-2</c:v>
                </c:pt>
                <c:pt idx="178">
                  <c:v>1.8002605941466868E-2</c:v>
                </c:pt>
                <c:pt idx="179">
                  <c:v>2.1124779250203257E-2</c:v>
                </c:pt>
                <c:pt idx="180">
                  <c:v>2.12210515309363E-2</c:v>
                </c:pt>
                <c:pt idx="181">
                  <c:v>2.1225267835201983E-2</c:v>
                </c:pt>
                <c:pt idx="182">
                  <c:v>2.124283576964231E-2</c:v>
                </c:pt>
                <c:pt idx="183">
                  <c:v>2.126040370408265E-2</c:v>
                </c:pt>
                <c:pt idx="184">
                  <c:v>2.1294836855585711E-2</c:v>
                </c:pt>
                <c:pt idx="185">
                  <c:v>2.1295539572963318E-2</c:v>
                </c:pt>
                <c:pt idx="186">
                  <c:v>2.1311702072648431E-2</c:v>
                </c:pt>
                <c:pt idx="187">
                  <c:v>2.1312404790026038E-2</c:v>
                </c:pt>
                <c:pt idx="188">
                  <c:v>2.1313107507403659E-2</c:v>
                </c:pt>
                <c:pt idx="189">
                  <c:v>2.1669385217853651E-2</c:v>
                </c:pt>
                <c:pt idx="190">
                  <c:v>2.274243465346934E-2</c:v>
                </c:pt>
                <c:pt idx="191">
                  <c:v>2.2785300413503753E-2</c:v>
                </c:pt>
                <c:pt idx="192">
                  <c:v>2.2847139542733735E-2</c:v>
                </c:pt>
                <c:pt idx="193">
                  <c:v>2.2864707477174076E-2</c:v>
                </c:pt>
                <c:pt idx="194">
                  <c:v>2.3012980843850506E-2</c:v>
                </c:pt>
                <c:pt idx="195">
                  <c:v>2.3050927582241629E-2</c:v>
                </c:pt>
                <c:pt idx="196">
                  <c:v>2.3060062908150603E-2</c:v>
                </c:pt>
                <c:pt idx="197">
                  <c:v>2.3161254210526935E-2</c:v>
                </c:pt>
                <c:pt idx="198">
                  <c:v>2.3279310729965988E-2</c:v>
                </c:pt>
                <c:pt idx="199">
                  <c:v>2.4298953644883048E-2</c:v>
                </c:pt>
                <c:pt idx="200">
                  <c:v>2.4482362880440145E-2</c:v>
                </c:pt>
                <c:pt idx="201">
                  <c:v>2.4513282445055143E-2</c:v>
                </c:pt>
                <c:pt idx="202">
                  <c:v>2.4778909613793004E-2</c:v>
                </c:pt>
                <c:pt idx="203">
                  <c:v>2.5890608505177423E-2</c:v>
                </c:pt>
                <c:pt idx="204">
                  <c:v>2.6034665567588183E-2</c:v>
                </c:pt>
                <c:pt idx="205">
                  <c:v>2.6308725344857412E-2</c:v>
                </c:pt>
                <c:pt idx="206">
                  <c:v>2.6523054145029507E-2</c:v>
                </c:pt>
                <c:pt idx="207">
                  <c:v>2.7948164986829505E-2</c:v>
                </c:pt>
                <c:pt idx="208">
                  <c:v>2.8012814985569942E-2</c:v>
                </c:pt>
                <c:pt idx="209">
                  <c:v>2.9046512248039266E-2</c:v>
                </c:pt>
                <c:pt idx="210">
                  <c:v>2.9352194307301099E-2</c:v>
                </c:pt>
                <c:pt idx="211">
                  <c:v>2.9439331262125168E-2</c:v>
                </c:pt>
                <c:pt idx="212">
                  <c:v>2.9439331262125168E-2</c:v>
                </c:pt>
                <c:pt idx="213">
                  <c:v>2.9526468216949237E-2</c:v>
                </c:pt>
                <c:pt idx="214">
                  <c:v>3.0773791562213035E-2</c:v>
                </c:pt>
                <c:pt idx="215">
                  <c:v>3.0903794277071517E-2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E2-4B27-8D54-DB5415324DA7}"/>
            </c:ext>
          </c:extLst>
        </c:ser>
        <c:ser>
          <c:idx val="3"/>
          <c:order val="8"/>
          <c:tx>
            <c:strRef>
              <c:f>'errors (4)'!$AC$1</c:f>
              <c:strCache>
                <c:ptCount val="1"/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strRef>
              <c:f>'errors (4)'!$AB$2:$AB$20</c:f>
              <c:strCache>
                <c:ptCount val="16"/>
                <c:pt idx="0">
                  <c:v>f (m3)</c:v>
                </c:pt>
                <c:pt idx="1">
                  <c:v>0.002762878</c:v>
                </c:pt>
                <c:pt idx="3">
                  <c:v>4.42971E-11</c:v>
                </c:pt>
                <c:pt idx="13">
                  <c:v>f (m3)</c:v>
                </c:pt>
                <c:pt idx="14">
                  <c:v>0.0004</c:v>
                </c:pt>
                <c:pt idx="15">
                  <c:v>13.64%</c:v>
                </c:pt>
              </c:strCache>
            </c:strRef>
          </c:xVal>
          <c:yVal>
            <c:numRef>
              <c:f>'errors (4)'!$AC$2:$AC$20</c:f>
              <c:numCache>
                <c:formatCode>General</c:formatCode>
                <c:ptCount val="1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BE2-4B27-8D54-DB5415324DA7}"/>
            </c:ext>
          </c:extLst>
        </c:ser>
        <c:ser>
          <c:idx val="4"/>
          <c:order val="9"/>
          <c:tx>
            <c:strRef>
              <c:f>'errors (4)'!$N$20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(4)'!$N$21:$N$688</c:f>
              <c:numCache>
                <c:formatCode>General</c:formatCode>
                <c:ptCount val="668"/>
                <c:pt idx="301">
                  <c:v>-7.5139750006201211E-2</c:v>
                </c:pt>
                <c:pt idx="368">
                  <c:v>3.0294600001070648E-2</c:v>
                </c:pt>
                <c:pt idx="369">
                  <c:v>3.329459999804385E-2</c:v>
                </c:pt>
                <c:pt idx="421">
                  <c:v>-7.8880475004552864E-2</c:v>
                </c:pt>
                <c:pt idx="489">
                  <c:v>3.7969624994730111E-2</c:v>
                </c:pt>
                <c:pt idx="490">
                  <c:v>5.9245624994218815E-2</c:v>
                </c:pt>
                <c:pt idx="501">
                  <c:v>4.257839999627322E-2</c:v>
                </c:pt>
                <c:pt idx="507">
                  <c:v>6.1556724991532974E-2</c:v>
                </c:pt>
                <c:pt idx="513">
                  <c:v>-6.5909175005799625E-2</c:v>
                </c:pt>
                <c:pt idx="516">
                  <c:v>-1.5227825002511963E-2</c:v>
                </c:pt>
                <c:pt idx="534">
                  <c:v>-1.4976675003708806E-2</c:v>
                </c:pt>
                <c:pt idx="535">
                  <c:v>-1.6523750004125759E-2</c:v>
                </c:pt>
                <c:pt idx="536">
                  <c:v>-1.4706200003274716E-2</c:v>
                </c:pt>
                <c:pt idx="537">
                  <c:v>-1.508865000505466E-2</c:v>
                </c:pt>
                <c:pt idx="538">
                  <c:v>-1.4535725007590372E-2</c:v>
                </c:pt>
                <c:pt idx="622">
                  <c:v>1.5833370001928415E-2</c:v>
                </c:pt>
                <c:pt idx="666">
                  <c:v>0.18437171400728403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BE2-4B27-8D54-DB5415324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298848"/>
        <c:axId val="1"/>
      </c:scatterChart>
      <c:valAx>
        <c:axId val="71929884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0056417489421725"/>
              <c:y val="0.86666910114496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8081805359661498E-2"/>
              <c:y val="0.40000121723914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2988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42031029619182"/>
          <c:y val="0.92463768115942024"/>
          <c:w val="0.40832157968970384"/>
          <c:h val="5.7971014492753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79220779220782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8051948051948"/>
          <c:y val="0.13881019830028329"/>
          <c:w val="0.83766233766233766"/>
          <c:h val="0.69971671388101986"/>
        </c:manualLayout>
      </c:layout>
      <c:scatterChart>
        <c:scatterStyle val="lineMarker"/>
        <c:varyColors val="0"/>
        <c:ser>
          <c:idx val="2"/>
          <c:order val="0"/>
          <c:tx>
            <c:strRef>
              <c:f>'errors (4)'!$H$20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(4)'!$H$21:$H$230</c:f>
              <c:numCache>
                <c:formatCode>General</c:formatCode>
                <c:ptCount val="210"/>
                <c:pt idx="0">
                  <c:v>1.2808268002117984E-2</c:v>
                </c:pt>
                <c:pt idx="1">
                  <c:v>2.1493399999599205E-2</c:v>
                </c:pt>
                <c:pt idx="2">
                  <c:v>3.435505000379635E-2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B0-466F-A815-06326338C2C4}"/>
            </c:ext>
          </c:extLst>
        </c:ser>
        <c:ser>
          <c:idx val="5"/>
          <c:order val="1"/>
          <c:tx>
            <c:strRef>
              <c:f>'errors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(4)'!$I$21:$I$230</c:f>
              <c:numCache>
                <c:formatCode>General</c:formatCode>
                <c:ptCount val="210"/>
                <c:pt idx="3">
                  <c:v>1.0736280004493892E-2</c:v>
                </c:pt>
                <c:pt idx="4">
                  <c:v>1.1336280003888533E-2</c:v>
                </c:pt>
                <c:pt idx="5">
                  <c:v>1.1823388002085267E-2</c:v>
                </c:pt>
                <c:pt idx="6">
                  <c:v>1.4308252000773791E-2</c:v>
                </c:pt>
                <c:pt idx="7">
                  <c:v>1.5289296003174968E-2</c:v>
                </c:pt>
                <c:pt idx="8">
                  <c:v>2.2356648001732538E-2</c:v>
                </c:pt>
                <c:pt idx="9">
                  <c:v>2.3222956002427964E-2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B0-466F-A815-06326338C2C4}"/>
            </c:ext>
          </c:extLst>
        </c:ser>
        <c:ser>
          <c:idx val="6"/>
          <c:order val="2"/>
          <c:tx>
            <c:strRef>
              <c:f>'errors (4)'!$J$20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(4)'!$J$21:$J$230</c:f>
              <c:numCache>
                <c:formatCode>General</c:formatCode>
                <c:ptCount val="210"/>
                <c:pt idx="10">
                  <c:v>-1.4105633999861311E-2</c:v>
                </c:pt>
                <c:pt idx="11">
                  <c:v>-1.1022627993952483E-2</c:v>
                </c:pt>
                <c:pt idx="12">
                  <c:v>-1.1011263995897025E-2</c:v>
                </c:pt>
                <c:pt idx="13">
                  <c:v>-1.0431342001538724E-2</c:v>
                </c:pt>
                <c:pt idx="14">
                  <c:v>-9.8357819952070713E-3</c:v>
                </c:pt>
                <c:pt idx="15">
                  <c:v>-9.8199779968126677E-3</c:v>
                </c:pt>
                <c:pt idx="16">
                  <c:v>-8.4111800024402328E-3</c:v>
                </c:pt>
                <c:pt idx="17">
                  <c:v>-8.3519559993874282E-3</c:v>
                </c:pt>
                <c:pt idx="18">
                  <c:v>-8.1625559905660339E-3</c:v>
                </c:pt>
                <c:pt idx="19">
                  <c:v>-8.1519559971638955E-3</c:v>
                </c:pt>
                <c:pt idx="20">
                  <c:v>-7.8625559908687137E-3</c:v>
                </c:pt>
                <c:pt idx="21">
                  <c:v>-7.7519559999927878E-3</c:v>
                </c:pt>
                <c:pt idx="22">
                  <c:v>-7.7390379956341349E-3</c:v>
                </c:pt>
                <c:pt idx="23">
                  <c:v>-7.7209640003275126E-3</c:v>
                </c:pt>
                <c:pt idx="24">
                  <c:v>-7.7000619930913672E-3</c:v>
                </c:pt>
                <c:pt idx="25">
                  <c:v>-7.6625559959211387E-3</c:v>
                </c:pt>
                <c:pt idx="26">
                  <c:v>-7.400061993394047E-3</c:v>
                </c:pt>
                <c:pt idx="27">
                  <c:v>-7.400061993394047E-3</c:v>
                </c:pt>
                <c:pt idx="28">
                  <c:v>-7.2625300017534755E-3</c:v>
                </c:pt>
                <c:pt idx="29">
                  <c:v>-7.1477780002169311E-3</c:v>
                </c:pt>
                <c:pt idx="30">
                  <c:v>-7.047777995467186E-3</c:v>
                </c:pt>
                <c:pt idx="31">
                  <c:v>-7.047777995467186E-3</c:v>
                </c:pt>
                <c:pt idx="32">
                  <c:v>-6.8875439974362962E-3</c:v>
                </c:pt>
                <c:pt idx="33">
                  <c:v>-6.8414400011533871E-3</c:v>
                </c:pt>
                <c:pt idx="34">
                  <c:v>-6.8064119986956939E-3</c:v>
                </c:pt>
                <c:pt idx="35">
                  <c:v>-6.6866759952972643E-3</c:v>
                </c:pt>
                <c:pt idx="36">
                  <c:v>-6.6307479937677272E-3</c:v>
                </c:pt>
                <c:pt idx="37">
                  <c:v>-6.6060999961337075E-3</c:v>
                </c:pt>
                <c:pt idx="38">
                  <c:v>-6.4524059926043265E-3</c:v>
                </c:pt>
                <c:pt idx="39">
                  <c:v>-6.208750004589092E-3</c:v>
                </c:pt>
                <c:pt idx="40">
                  <c:v>-6.1209639970911667E-3</c:v>
                </c:pt>
                <c:pt idx="41">
                  <c:v>-5.9064119996037334E-3</c:v>
                </c:pt>
                <c:pt idx="42">
                  <c:v>-5.7338719925610349E-3</c:v>
                </c:pt>
                <c:pt idx="43">
                  <c:v>-5.4738940016250126E-3</c:v>
                </c:pt>
                <c:pt idx="44">
                  <c:v>-4.939300000842195E-3</c:v>
                </c:pt>
                <c:pt idx="45">
                  <c:v>-4.7392999986186624E-3</c:v>
                </c:pt>
                <c:pt idx="46">
                  <c:v>-4.432183995959349E-3</c:v>
                </c:pt>
                <c:pt idx="47">
                  <c:v>-4.432183995959349E-3</c:v>
                </c:pt>
                <c:pt idx="48">
                  <c:v>-4.4209639963810332E-3</c:v>
                </c:pt>
                <c:pt idx="49">
                  <c:v>-4.391296002722811E-3</c:v>
                </c:pt>
                <c:pt idx="50">
                  <c:v>-4.0542060014558956E-3</c:v>
                </c:pt>
                <c:pt idx="51">
                  <c:v>-3.9614519992028363E-3</c:v>
                </c:pt>
                <c:pt idx="52">
                  <c:v>-3.7650259982910939E-3</c:v>
                </c:pt>
                <c:pt idx="53">
                  <c:v>-3.7536620002356358E-3</c:v>
                </c:pt>
                <c:pt idx="54">
                  <c:v>-3.7510120018851012E-3</c:v>
                </c:pt>
                <c:pt idx="55">
                  <c:v>-3.7396479965536855E-3</c:v>
                </c:pt>
                <c:pt idx="56">
                  <c:v>-3.6941919970558956E-3</c:v>
                </c:pt>
                <c:pt idx="57">
                  <c:v>-3.6912959985784255E-3</c:v>
                </c:pt>
                <c:pt idx="58">
                  <c:v>-3.6589459996321239E-3</c:v>
                </c:pt>
                <c:pt idx="59">
                  <c:v>-3.4589459974085912E-3</c:v>
                </c:pt>
                <c:pt idx="60">
                  <c:v>-3.4494680003263056E-3</c:v>
                </c:pt>
                <c:pt idx="61">
                  <c:v>-3.3763899991754442E-3</c:v>
                </c:pt>
                <c:pt idx="62">
                  <c:v>-3.3528819985804148E-3</c:v>
                </c:pt>
                <c:pt idx="63">
                  <c:v>-3.3528819985804148E-3</c:v>
                </c:pt>
                <c:pt idx="64">
                  <c:v>-3.3511739966343157E-3</c:v>
                </c:pt>
                <c:pt idx="65">
                  <c:v>-3.007499995874241E-3</c:v>
                </c:pt>
                <c:pt idx="66">
                  <c:v>-2.6103219934157096E-3</c:v>
                </c:pt>
                <c:pt idx="67">
                  <c:v>-2.5790239960770123E-3</c:v>
                </c:pt>
                <c:pt idx="68">
                  <c:v>-2.4790239986032248E-3</c:v>
                </c:pt>
                <c:pt idx="69">
                  <c:v>-2.3614519959664904E-3</c:v>
                </c:pt>
                <c:pt idx="70">
                  <c:v>-2.3042579996399581E-3</c:v>
                </c:pt>
                <c:pt idx="71">
                  <c:v>-1.8469520000508055E-3</c:v>
                </c:pt>
                <c:pt idx="72">
                  <c:v>-1.7431479936931282E-3</c:v>
                </c:pt>
                <c:pt idx="73">
                  <c:v>-1.6685259979567491E-3</c:v>
                </c:pt>
                <c:pt idx="74">
                  <c:v>-1.6651119949528947E-3</c:v>
                </c:pt>
                <c:pt idx="75">
                  <c:v>-1.6042579954955727E-3</c:v>
                </c:pt>
                <c:pt idx="76">
                  <c:v>-1.5614519943483174E-3</c:v>
                </c:pt>
                <c:pt idx="77">
                  <c:v>-1.3685259982594289E-3</c:v>
                </c:pt>
                <c:pt idx="78">
                  <c:v>-1.199220001581125E-3</c:v>
                </c:pt>
                <c:pt idx="79">
                  <c:v>-1.1851899980683811E-3</c:v>
                </c:pt>
                <c:pt idx="80">
                  <c:v>-1.1469520031823777E-3</c:v>
                </c:pt>
                <c:pt idx="81">
                  <c:v>-1.1431479942984879E-3</c:v>
                </c:pt>
                <c:pt idx="82">
                  <c:v>-1.0632479970809072E-3</c:v>
                </c:pt>
                <c:pt idx="83">
                  <c:v>-9.4523600273532793E-4</c:v>
                </c:pt>
                <c:pt idx="84">
                  <c:v>-8.5554800170939416E-4</c:v>
                </c:pt>
                <c:pt idx="85">
                  <c:v>-8.4314799460116774E-4</c:v>
                </c:pt>
                <c:pt idx="86">
                  <c:v>-7.9808200098341331E-4</c:v>
                </c:pt>
                <c:pt idx="87">
                  <c:v>-5.6852599664125592E-4</c:v>
                </c:pt>
                <c:pt idx="88">
                  <c:v>-4.0425799670629203E-4</c:v>
                </c:pt>
                <c:pt idx="89">
                  <c:v>-3.6711599386762828E-4</c:v>
                </c:pt>
                <c:pt idx="90">
                  <c:v>-3.5107199801132083E-4</c:v>
                </c:pt>
                <c:pt idx="91">
                  <c:v>-2.2493000142276287E-4</c:v>
                </c:pt>
                <c:pt idx="92">
                  <c:v>-2.239359964733012E-4</c:v>
                </c:pt>
                <c:pt idx="93">
                  <c:v>-2.0385799871291965E-4</c:v>
                </c:pt>
                <c:pt idx="94">
                  <c:v>-1.9855800201185048E-4</c:v>
                </c:pt>
                <c:pt idx="95">
                  <c:v>-1.9249399338150397E-4</c:v>
                </c:pt>
                <c:pt idx="96">
                  <c:v>-1.3000000035390258E-4</c:v>
                </c:pt>
                <c:pt idx="97">
                  <c:v>-1.0727199696702883E-4</c:v>
                </c:pt>
                <c:pt idx="98">
                  <c:v>-4.3519903556443751E-6</c:v>
                </c:pt>
                <c:pt idx="99">
                  <c:v>-2.987995685543865E-6</c:v>
                </c:pt>
                <c:pt idx="100">
                  <c:v>1.4302007912192494E-5</c:v>
                </c:pt>
                <c:pt idx="101">
                  <c:v>2.8376009140629321E-5</c:v>
                </c:pt>
                <c:pt idx="102">
                  <c:v>8.4778002928942442E-5</c:v>
                </c:pt>
                <c:pt idx="103">
                  <c:v>1.4168400230119005E-4</c:v>
                </c:pt>
                <c:pt idx="104">
                  <c:v>2.3438000789610669E-4</c:v>
                </c:pt>
                <c:pt idx="105">
                  <c:v>2.4992199905682355E-4</c:v>
                </c:pt>
                <c:pt idx="106">
                  <c:v>2.5787200866034254E-4</c:v>
                </c:pt>
                <c:pt idx="107">
                  <c:v>2.737540053203702E-4</c:v>
                </c:pt>
                <c:pt idx="108">
                  <c:v>3.0428400350501761E-4</c:v>
                </c:pt>
                <c:pt idx="109">
                  <c:v>3.2151999766938388E-4</c:v>
                </c:pt>
                <c:pt idx="110">
                  <c:v>5.530479975277558E-4</c:v>
                </c:pt>
                <c:pt idx="111">
                  <c:v>6.6582200088305399E-4</c:v>
                </c:pt>
                <c:pt idx="112">
                  <c:v>9.8498199804453179E-4</c:v>
                </c:pt>
                <c:pt idx="113">
                  <c:v>1.053166008205153E-3</c:v>
                </c:pt>
                <c:pt idx="114">
                  <c:v>1.1357280018273741E-3</c:v>
                </c:pt>
                <c:pt idx="115">
                  <c:v>1.1470919998828322E-3</c:v>
                </c:pt>
                <c:pt idx="116">
                  <c:v>1.1584560052142479E-3</c:v>
                </c:pt>
                <c:pt idx="117">
                  <c:v>1.3054080045549199E-3</c:v>
                </c:pt>
                <c:pt idx="118">
                  <c:v>1.3933119989815168E-3</c:v>
                </c:pt>
                <c:pt idx="119">
                  <c:v>1.5497420026804321E-3</c:v>
                </c:pt>
                <c:pt idx="120">
                  <c:v>1.5508640062762424E-3</c:v>
                </c:pt>
                <c:pt idx="121">
                  <c:v>1.6732340009184554E-3</c:v>
                </c:pt>
                <c:pt idx="122">
                  <c:v>2.1755960042355582E-3</c:v>
                </c:pt>
                <c:pt idx="123">
                  <c:v>2.1838340035174042E-3</c:v>
                </c:pt>
                <c:pt idx="124">
                  <c:v>4.5796819977113046E-3</c:v>
                </c:pt>
                <c:pt idx="125">
                  <c:v>6.6657520001172088E-3</c:v>
                </c:pt>
                <c:pt idx="126">
                  <c:v>6.6657520001172088E-3</c:v>
                </c:pt>
                <c:pt idx="127">
                  <c:v>8.8961840010597371E-3</c:v>
                </c:pt>
                <c:pt idx="128">
                  <c:v>8.8961840010597371E-3</c:v>
                </c:pt>
                <c:pt idx="129">
                  <c:v>9.231007999915164E-3</c:v>
                </c:pt>
                <c:pt idx="130">
                  <c:v>9.261008002795279E-3</c:v>
                </c:pt>
                <c:pt idx="131">
                  <c:v>9.5942660045693628E-3</c:v>
                </c:pt>
                <c:pt idx="132">
                  <c:v>2.1885984002437908E-2</c:v>
                </c:pt>
                <c:pt idx="133">
                  <c:v>4.2181270000583027E-2</c:v>
                </c:pt>
                <c:pt idx="134">
                  <c:v>4.3706648000807036E-2</c:v>
                </c:pt>
                <c:pt idx="135">
                  <c:v>4.3990716003463604E-2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B0-466F-A815-06326338C2C4}"/>
            </c:ext>
          </c:extLst>
        </c:ser>
        <c:ser>
          <c:idx val="5"/>
          <c:order val="3"/>
          <c:tx>
            <c:strRef>
              <c:f>'errors (4)'!$K$20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(4)'!$K$21:$K$230</c:f>
              <c:numCache>
                <c:formatCode>General</c:formatCode>
                <c:ptCount val="210"/>
                <c:pt idx="136">
                  <c:v>-3.7510120018851012E-3</c:v>
                </c:pt>
                <c:pt idx="137">
                  <c:v>-3.7396479965536855E-3</c:v>
                </c:pt>
                <c:pt idx="138">
                  <c:v>-3.3763899991754442E-3</c:v>
                </c:pt>
                <c:pt idx="139">
                  <c:v>-3.7650259982910939E-3</c:v>
                </c:pt>
                <c:pt idx="140">
                  <c:v>-3.7536620002356358E-3</c:v>
                </c:pt>
                <c:pt idx="141">
                  <c:v>-3.6941919970558956E-3</c:v>
                </c:pt>
                <c:pt idx="142">
                  <c:v>3.715862003446091E-3</c:v>
                </c:pt>
                <c:pt idx="143">
                  <c:v>-3.1780740027897991E-3</c:v>
                </c:pt>
                <c:pt idx="144">
                  <c:v>-1.0188819942413829E-3</c:v>
                </c:pt>
                <c:pt idx="145">
                  <c:v>3.6886940069962293E-3</c:v>
                </c:pt>
                <c:pt idx="146">
                  <c:v>2.6746799994725734E-3</c:v>
                </c:pt>
                <c:pt idx="147">
                  <c:v>2.8860439997515641E-3</c:v>
                </c:pt>
                <c:pt idx="148">
                  <c:v>1.4322639981401153E-3</c:v>
                </c:pt>
                <c:pt idx="149">
                  <c:v>3.8542440015589818E-3</c:v>
                </c:pt>
                <c:pt idx="150">
                  <c:v>2.3803860021871515E-3</c:v>
                </c:pt>
                <c:pt idx="151">
                  <c:v>6.126344007498119E-3</c:v>
                </c:pt>
                <c:pt idx="152">
                  <c:v>6.6657520001172088E-3</c:v>
                </c:pt>
                <c:pt idx="153">
                  <c:v>6.6657520001172088E-3</c:v>
                </c:pt>
                <c:pt idx="154">
                  <c:v>9.231007999915164E-3</c:v>
                </c:pt>
                <c:pt idx="155">
                  <c:v>9.5942660045693628E-3</c:v>
                </c:pt>
                <c:pt idx="156">
                  <c:v>1.0106410001753829E-2</c:v>
                </c:pt>
                <c:pt idx="157">
                  <c:v>8.8961840010597371E-3</c:v>
                </c:pt>
                <c:pt idx="158">
                  <c:v>8.8961840010597371E-3</c:v>
                </c:pt>
                <c:pt idx="159">
                  <c:v>9.0238380071241409E-3</c:v>
                </c:pt>
                <c:pt idx="160">
                  <c:v>1.0232551998342387E-2</c:v>
                </c:pt>
                <c:pt idx="161">
                  <c:v>1.0138616009498946E-2</c:v>
                </c:pt>
                <c:pt idx="162">
                  <c:v>1.0012585997174028E-2</c:v>
                </c:pt>
                <c:pt idx="163">
                  <c:v>1.2998571997741237E-2</c:v>
                </c:pt>
                <c:pt idx="164">
                  <c:v>1.289519000420114E-2</c:v>
                </c:pt>
                <c:pt idx="165">
                  <c:v>2.0576362010615412E-2</c:v>
                </c:pt>
                <c:pt idx="166">
                  <c:v>1.8058560002828017E-2</c:v>
                </c:pt>
                <c:pt idx="167">
                  <c:v>1.9408193998970091E-2</c:v>
                </c:pt>
                <c:pt idx="168">
                  <c:v>1.961955800652504E-2</c:v>
                </c:pt>
                <c:pt idx="169">
                  <c:v>1.6742286003136542E-2</c:v>
                </c:pt>
                <c:pt idx="170">
                  <c:v>1.8405544004053809E-2</c:v>
                </c:pt>
                <c:pt idx="171">
                  <c:v>1.9216907996451482E-2</c:v>
                </c:pt>
                <c:pt idx="172">
                  <c:v>1.8061616006889381E-2</c:v>
                </c:pt>
                <c:pt idx="173">
                  <c:v>2.0484733999182936E-2</c:v>
                </c:pt>
                <c:pt idx="174">
                  <c:v>1.9596098005422391E-2</c:v>
                </c:pt>
                <c:pt idx="175">
                  <c:v>2.9201001998444553E-2</c:v>
                </c:pt>
                <c:pt idx="176">
                  <c:v>3.051163400959922E-2</c:v>
                </c:pt>
                <c:pt idx="177">
                  <c:v>3.1947724004567135E-2</c:v>
                </c:pt>
                <c:pt idx="178">
                  <c:v>3.2232619996648282E-2</c:v>
                </c:pt>
                <c:pt idx="179">
                  <c:v>3.4454695996828377E-2</c:v>
                </c:pt>
                <c:pt idx="180">
                  <c:v>3.5206590007874183E-2</c:v>
                </c:pt>
                <c:pt idx="181">
                  <c:v>3.3900152004207484E-2</c:v>
                </c:pt>
                <c:pt idx="182">
                  <c:v>4.0565194001828786E-2</c:v>
                </c:pt>
                <c:pt idx="183">
                  <c:v>4.0374672003963497E-2</c:v>
                </c:pt>
                <c:pt idx="184">
                  <c:v>4.0586036004242487E-2</c:v>
                </c:pt>
                <c:pt idx="185">
                  <c:v>4.068338600336574E-2</c:v>
                </c:pt>
                <c:pt idx="186">
                  <c:v>4.0980736004712526E-2</c:v>
                </c:pt>
                <c:pt idx="187">
                  <c:v>4.0323541994439438E-2</c:v>
                </c:pt>
                <c:pt idx="188">
                  <c:v>4.0375436008616816E-2</c:v>
                </c:pt>
                <c:pt idx="189">
                  <c:v>4.1168998002831358E-2</c:v>
                </c:pt>
                <c:pt idx="190">
                  <c:v>4.1020892007509246E-2</c:v>
                </c:pt>
                <c:pt idx="191">
                  <c:v>4.0672786002687644E-2</c:v>
                </c:pt>
                <c:pt idx="192">
                  <c:v>4.0633044001879171E-2</c:v>
                </c:pt>
                <c:pt idx="193">
                  <c:v>4.3625182006508112E-2</c:v>
                </c:pt>
                <c:pt idx="194">
                  <c:v>4.3157388005056418E-2</c:v>
                </c:pt>
                <c:pt idx="195">
                  <c:v>4.3454738006403204E-2</c:v>
                </c:pt>
                <c:pt idx="196">
                  <c:v>4.3704372001229785E-2</c:v>
                </c:pt>
                <c:pt idx="197">
                  <c:v>4.4654006000200752E-2</c:v>
                </c:pt>
                <c:pt idx="198">
                  <c:v>4.3372198008000851E-2</c:v>
                </c:pt>
                <c:pt idx="199">
                  <c:v>4.53703920065891E-2</c:v>
                </c:pt>
                <c:pt idx="200">
                  <c:v>4.4914726000570226E-2</c:v>
                </c:pt>
                <c:pt idx="201">
                  <c:v>4.5998062007129192E-2</c:v>
                </c:pt>
                <c:pt idx="202">
                  <c:v>4.5813994001946412E-2</c:v>
                </c:pt>
                <c:pt idx="203">
                  <c:v>4.8010302001785021E-2</c:v>
                </c:pt>
                <c:pt idx="204">
                  <c:v>4.7048572007042821E-2</c:v>
                </c:pt>
                <c:pt idx="205">
                  <c:v>4.7887232001812663E-2</c:v>
                </c:pt>
                <c:pt idx="206">
                  <c:v>4.831490200740518E-2</c:v>
                </c:pt>
                <c:pt idx="207">
                  <c:v>4.9755934000131674E-2</c:v>
                </c:pt>
                <c:pt idx="208">
                  <c:v>5.1030182003160007E-2</c:v>
                </c:pt>
                <c:pt idx="209">
                  <c:v>5.2166255998599809E-2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B0-466F-A815-06326338C2C4}"/>
            </c:ext>
          </c:extLst>
        </c:ser>
        <c:ser>
          <c:idx val="6"/>
          <c:order val="4"/>
          <c:tx>
            <c:strRef>
              <c:f>'errors (4)'!#REF!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B0-466F-A815-06326338C2C4}"/>
            </c:ext>
          </c:extLst>
        </c:ser>
        <c:ser>
          <c:idx val="3"/>
          <c:order val="5"/>
          <c:tx>
            <c:strRef>
              <c:f>'errors (4)'!$BC$1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(4)'!$BB$2:$BB$76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'errors (4)'!$BC$2:$BC$76</c:f>
              <c:numCache>
                <c:formatCode>General</c:formatCode>
                <c:ptCount val="75"/>
                <c:pt idx="0">
                  <c:v>4.9726606063862734E-2</c:v>
                </c:pt>
                <c:pt idx="1">
                  <c:v>4.4120791917618168E-2</c:v>
                </c:pt>
                <c:pt idx="2">
                  <c:v>3.8649092538337121E-2</c:v>
                </c:pt>
                <c:pt idx="3">
                  <c:v>3.3327011460044756E-2</c:v>
                </c:pt>
                <c:pt idx="4">
                  <c:v>2.8173619969538828E-2</c:v>
                </c:pt>
                <c:pt idx="5">
                  <c:v>2.3213269863461578E-2</c:v>
                </c:pt>
                <c:pt idx="6">
                  <c:v>1.8475046004425993E-2</c:v>
                </c:pt>
                <c:pt idx="7">
                  <c:v>1.3992533167143228E-2</c:v>
                </c:pt>
                <c:pt idx="8">
                  <c:v>9.806898839213013E-3</c:v>
                </c:pt>
                <c:pt idx="9">
                  <c:v>5.9742288535150137E-3</c:v>
                </c:pt>
                <c:pt idx="10">
                  <c:v>2.576838660911393E-3</c:v>
                </c:pt>
                <c:pt idx="11">
                  <c:v>-2.583994545178759E-4</c:v>
                </c:pt>
                <c:pt idx="12">
                  <c:v>-2.3261472243936467E-3</c:v>
                </c:pt>
                <c:pt idx="13">
                  <c:v>-3.2864138896313922E-3</c:v>
                </c:pt>
                <c:pt idx="14">
                  <c:v>-2.6734953556739305E-3</c:v>
                </c:pt>
                <c:pt idx="15">
                  <c:v>-5.008973109561657E-4</c:v>
                </c:pt>
                <c:pt idx="16">
                  <c:v>1.9006380208859586E-3</c:v>
                </c:pt>
                <c:pt idx="17">
                  <c:v>3.3495698266575616E-3</c:v>
                </c:pt>
                <c:pt idx="18">
                  <c:v>3.8278158909015141E-3</c:v>
                </c:pt>
                <c:pt idx="19">
                  <c:v>3.644648747946639E-3</c:v>
                </c:pt>
                <c:pt idx="20">
                  <c:v>3.0412801990212669E-3</c:v>
                </c:pt>
                <c:pt idx="21">
                  <c:v>2.1777839049028098E-3</c:v>
                </c:pt>
                <c:pt idx="22">
                  <c:v>1.1612859273029772E-3</c:v>
                </c:pt>
                <c:pt idx="23">
                  <c:v>6.5827096741634741E-5</c:v>
                </c:pt>
                <c:pt idx="24">
                  <c:v>-1.0554581355114532E-3</c:v>
                </c:pt>
                <c:pt idx="25">
                  <c:v>-2.1618446196544402E-3</c:v>
                </c:pt>
                <c:pt idx="26">
                  <c:v>-3.2193023398681695E-3</c:v>
                </c:pt>
                <c:pt idx="27">
                  <c:v>-4.1983566474486029E-3</c:v>
                </c:pt>
                <c:pt idx="28">
                  <c:v>-5.0746204329061607E-3</c:v>
                </c:pt>
                <c:pt idx="29">
                  <c:v>-5.8291824422911261E-3</c:v>
                </c:pt>
                <c:pt idx="30">
                  <c:v>-6.4466170519060003E-3</c:v>
                </c:pt>
                <c:pt idx="31">
                  <c:v>-6.910969838531407E-3</c:v>
                </c:pt>
                <c:pt idx="32">
                  <c:v>-7.2021504326202791E-3</c:v>
                </c:pt>
                <c:pt idx="33">
                  <c:v>-7.294768882121082E-3</c:v>
                </c:pt>
                <c:pt idx="34">
                  <c:v>-7.158885292609574E-3</c:v>
                </c:pt>
                <c:pt idx="35">
                  <c:v>-6.7597739731072304E-3</c:v>
                </c:pt>
                <c:pt idx="36">
                  <c:v>-6.0539754639516328E-3</c:v>
                </c:pt>
                <c:pt idx="37">
                  <c:v>-4.9811674209413962E-3</c:v>
                </c:pt>
                <c:pt idx="38">
                  <c:v>-3.4518719155084351E-3</c:v>
                </c:pt>
                <c:pt idx="39">
                  <c:v>-1.3268090156009302E-3</c:v>
                </c:pt>
                <c:pt idx="40">
                  <c:v>1.6213999678822977E-3</c:v>
                </c:pt>
                <c:pt idx="41">
                  <c:v>5.7662631703489457E-3</c:v>
                </c:pt>
                <c:pt idx="42">
                  <c:v>1.1558716695907158E-2</c:v>
                </c:pt>
                <c:pt idx="43">
                  <c:v>1.8742332710139968E-2</c:v>
                </c:pt>
                <c:pt idx="44">
                  <c:v>2.5828701134469802E-2</c:v>
                </c:pt>
                <c:pt idx="45">
                  <c:v>3.1885732595357479E-2</c:v>
                </c:pt>
                <c:pt idx="46">
                  <c:v>3.7031830159889478E-2</c:v>
                </c:pt>
                <c:pt idx="47">
                  <c:v>4.1572910662245291E-2</c:v>
                </c:pt>
                <c:pt idx="48">
                  <c:v>4.5731650886520529E-2</c:v>
                </c:pt>
                <c:pt idx="49">
                  <c:v>4.9655351188714045E-2</c:v>
                </c:pt>
                <c:pt idx="50">
                  <c:v>5.3443176923493547E-2</c:v>
                </c:pt>
                <c:pt idx="51">
                  <c:v>5.7164134078324901E-2</c:v>
                </c:pt>
                <c:pt idx="52">
                  <c:v>6.0868249528212001E-2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B0-466F-A815-06326338C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294912"/>
        <c:axId val="1"/>
      </c:scatterChart>
      <c:valAx>
        <c:axId val="7192949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402597402597404"/>
              <c:y val="0.86968838526912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53246753246755E-2"/>
              <c:y val="0.402266288951841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2949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97402597402596"/>
          <c:y val="0.92634560906515584"/>
          <c:w val="0.75194805194805192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856085596304348"/>
          <c:y val="3.287671232876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3424657534246576"/>
          <c:w val="0.83787395361385586"/>
          <c:h val="0.70958904109589038"/>
        </c:manualLayout>
      </c:layout>
      <c:scatterChart>
        <c:scatterStyle val="lineMarker"/>
        <c:varyColors val="0"/>
        <c:ser>
          <c:idx val="2"/>
          <c:order val="0"/>
          <c:tx>
            <c:strRef>
              <c:f>'errors (4)'!$H$20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(4)'!$H$21:$H$688</c:f>
              <c:numCache>
                <c:formatCode>General</c:formatCode>
                <c:ptCount val="668"/>
                <c:pt idx="0">
                  <c:v>1.2808268002117984E-2</c:v>
                </c:pt>
                <c:pt idx="1">
                  <c:v>2.1493399999599205E-2</c:v>
                </c:pt>
                <c:pt idx="2">
                  <c:v>3.435505000379635E-2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2F-456C-BE2F-2B840A39E62A}"/>
            </c:ext>
          </c:extLst>
        </c:ser>
        <c:ser>
          <c:idx val="5"/>
          <c:order val="1"/>
          <c:tx>
            <c:strRef>
              <c:f>'errors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(4)'!$I$21:$I$688</c:f>
              <c:numCache>
                <c:formatCode>General</c:formatCode>
                <c:ptCount val="668"/>
                <c:pt idx="3">
                  <c:v>1.0736280004493892E-2</c:v>
                </c:pt>
                <c:pt idx="4">
                  <c:v>1.1336280003888533E-2</c:v>
                </c:pt>
                <c:pt idx="5">
                  <c:v>1.1823388002085267E-2</c:v>
                </c:pt>
                <c:pt idx="6">
                  <c:v>1.4308252000773791E-2</c:v>
                </c:pt>
                <c:pt idx="7">
                  <c:v>1.5289296003174968E-2</c:v>
                </c:pt>
                <c:pt idx="8">
                  <c:v>2.2356648001732538E-2</c:v>
                </c:pt>
                <c:pt idx="9">
                  <c:v>2.3222956002427964E-2</c:v>
                </c:pt>
                <c:pt idx="220">
                  <c:v>1.1950618005357683E-2</c:v>
                </c:pt>
                <c:pt idx="221">
                  <c:v>-4.3195400212425739E-4</c:v>
                </c:pt>
                <c:pt idx="222">
                  <c:v>-4.1989840028691106E-3</c:v>
                </c:pt>
                <c:pt idx="223">
                  <c:v>-2.115647992468439E-3</c:v>
                </c:pt>
                <c:pt idx="224">
                  <c:v>5.5017799968481995E-3</c:v>
                </c:pt>
                <c:pt idx="225">
                  <c:v>2.7648200193652883E-4</c:v>
                </c:pt>
                <c:pt idx="226">
                  <c:v>-8.6174539974308573E-3</c:v>
                </c:pt>
                <c:pt idx="227">
                  <c:v>4.6588200348196551E-4</c:v>
                </c:pt>
                <c:pt idx="228">
                  <c:v>-3.1913119964883663E-3</c:v>
                </c:pt>
                <c:pt idx="229">
                  <c:v>7.3825780054903589E-3</c:v>
                </c:pt>
                <c:pt idx="230">
                  <c:v>-2.3825659955036826E-3</c:v>
                </c:pt>
                <c:pt idx="231">
                  <c:v>2.1223577998171095E-2</c:v>
                </c:pt>
                <c:pt idx="232">
                  <c:v>2.0304060017224401E-3</c:v>
                </c:pt>
                <c:pt idx="233">
                  <c:v>-6.2678799440618604E-4</c:v>
                </c:pt>
                <c:pt idx="234">
                  <c:v>-3.0670999694848433E-4</c:v>
                </c:pt>
                <c:pt idx="235">
                  <c:v>-4.7574659984093159E-3</c:v>
                </c:pt>
                <c:pt idx="236">
                  <c:v>6.4167820019065402E-3</c:v>
                </c:pt>
                <c:pt idx="237">
                  <c:v>7.5872579982387833E-3</c:v>
                </c:pt>
                <c:pt idx="238">
                  <c:v>5.2274140034569427E-3</c:v>
                </c:pt>
                <c:pt idx="239">
                  <c:v>3.7993860023561865E-3</c:v>
                </c:pt>
                <c:pt idx="240">
                  <c:v>6.310750002739951E-3</c:v>
                </c:pt>
                <c:pt idx="241">
                  <c:v>-1.8881119976867922E-3</c:v>
                </c:pt>
                <c:pt idx="242">
                  <c:v>-4.3767479946836829E-3</c:v>
                </c:pt>
                <c:pt idx="243">
                  <c:v>3.9206020010169595E-3</c:v>
                </c:pt>
                <c:pt idx="244">
                  <c:v>5.0342419999651611E-3</c:v>
                </c:pt>
                <c:pt idx="245">
                  <c:v>1.0948499984806404E-3</c:v>
                </c:pt>
                <c:pt idx="246">
                  <c:v>-2.859694002836477E-3</c:v>
                </c:pt>
                <c:pt idx="247">
                  <c:v>-1.8607799996971153E-2</c:v>
                </c:pt>
                <c:pt idx="248">
                  <c:v>-4.0737079980317503E-3</c:v>
                </c:pt>
                <c:pt idx="249">
                  <c:v>-7.3707997216843069E-5</c:v>
                </c:pt>
                <c:pt idx="250">
                  <c:v>7.3500600410625339E-4</c:v>
                </c:pt>
                <c:pt idx="251">
                  <c:v>9.4713400903856382E-4</c:v>
                </c:pt>
                <c:pt idx="252">
                  <c:v>1.0835660068551078E-3</c:v>
                </c:pt>
                <c:pt idx="253">
                  <c:v>-6.2156699932529591E-3</c:v>
                </c:pt>
                <c:pt idx="254">
                  <c:v>-9.4069560000207275E-3</c:v>
                </c:pt>
                <c:pt idx="255">
                  <c:v>1.3165359996492043E-3</c:v>
                </c:pt>
                <c:pt idx="256">
                  <c:v>-2.1493719978025183E-3</c:v>
                </c:pt>
                <c:pt idx="257">
                  <c:v>2.8260140024940483E-3</c:v>
                </c:pt>
                <c:pt idx="258">
                  <c:v>2.083598003082443E-3</c:v>
                </c:pt>
                <c:pt idx="259">
                  <c:v>9.1504000010900199E-4</c:v>
                </c:pt>
                <c:pt idx="260">
                  <c:v>-3.0698080008733086E-3</c:v>
                </c:pt>
                <c:pt idx="261">
                  <c:v>2.1896620019106194E-3</c:v>
                </c:pt>
                <c:pt idx="262">
                  <c:v>3.5324679993209429E-3</c:v>
                </c:pt>
                <c:pt idx="263">
                  <c:v>1.2066560004313942E-2</c:v>
                </c:pt>
                <c:pt idx="264">
                  <c:v>3.7218680008663796E-3</c:v>
                </c:pt>
                <c:pt idx="265">
                  <c:v>4.5760380016872659E-3</c:v>
                </c:pt>
                <c:pt idx="266">
                  <c:v>-4.3178979976801202E-3</c:v>
                </c:pt>
                <c:pt idx="267">
                  <c:v>-2.25728999794228E-3</c:v>
                </c:pt>
                <c:pt idx="268">
                  <c:v>-1.8575449998024851E-2</c:v>
                </c:pt>
                <c:pt idx="269">
                  <c:v>7.1802960010245442E-3</c:v>
                </c:pt>
                <c:pt idx="270">
                  <c:v>-1.5223539958242327E-3</c:v>
                </c:pt>
                <c:pt idx="271">
                  <c:v>-1.7363680017297156E-3</c:v>
                </c:pt>
                <c:pt idx="272">
                  <c:v>5.6098200002452359E-4</c:v>
                </c:pt>
                <c:pt idx="273">
                  <c:v>2.369695997913368E-3</c:v>
                </c:pt>
                <c:pt idx="274">
                  <c:v>-4.8215899951173924E-3</c:v>
                </c:pt>
                <c:pt idx="275">
                  <c:v>8.1856599717866629E-4</c:v>
                </c:pt>
                <c:pt idx="276">
                  <c:v>-3.5954479972133413E-3</c:v>
                </c:pt>
                <c:pt idx="277">
                  <c:v>-3.0980979936430231E-3</c:v>
                </c:pt>
                <c:pt idx="278">
                  <c:v>3.3053160077542998E-3</c:v>
                </c:pt>
                <c:pt idx="279">
                  <c:v>4.0060800020000897E-3</c:v>
                </c:pt>
                <c:pt idx="280">
                  <c:v>-1.4995940000517294E-3</c:v>
                </c:pt>
                <c:pt idx="281">
                  <c:v>-3.096180000284221E-3</c:v>
                </c:pt>
                <c:pt idx="282">
                  <c:v>2.9265480043250136E-3</c:v>
                </c:pt>
                <c:pt idx="283">
                  <c:v>8.4379120016819797E-3</c:v>
                </c:pt>
                <c:pt idx="284">
                  <c:v>-1.3101939985062927E-3</c:v>
                </c:pt>
                <c:pt idx="285">
                  <c:v>-7.2041299936245196E-3</c:v>
                </c:pt>
                <c:pt idx="286">
                  <c:v>4.6500400057993829E-3</c:v>
                </c:pt>
                <c:pt idx="287">
                  <c:v>-1.8385959920124151E-3</c:v>
                </c:pt>
                <c:pt idx="288">
                  <c:v>-9.9200199474580586E-4</c:v>
                </c:pt>
                <c:pt idx="289">
                  <c:v>2.6746800722321495E-4</c:v>
                </c:pt>
                <c:pt idx="290">
                  <c:v>-1.4579099952243268E-3</c:v>
                </c:pt>
                <c:pt idx="291">
                  <c:v>8.2655820006038994E-3</c:v>
                </c:pt>
                <c:pt idx="292">
                  <c:v>-1.2230539941811003E-3</c:v>
                </c:pt>
                <c:pt idx="293">
                  <c:v>6.5629320015432313E-3</c:v>
                </c:pt>
                <c:pt idx="294">
                  <c:v>3.0742960007046349E-3</c:v>
                </c:pt>
                <c:pt idx="295">
                  <c:v>5.8565999643178657E-4</c:v>
                </c:pt>
                <c:pt idx="296">
                  <c:v>7.97788001364097E-4</c:v>
                </c:pt>
                <c:pt idx="297">
                  <c:v>6.1784740028087981E-3</c:v>
                </c:pt>
                <c:pt idx="298">
                  <c:v>-8.3101619966328144E-3</c:v>
                </c:pt>
                <c:pt idx="299">
                  <c:v>-5.0657800020417199E-3</c:v>
                </c:pt>
                <c:pt idx="300">
                  <c:v>7.5289200030965731E-3</c:v>
                </c:pt>
                <c:pt idx="302">
                  <c:v>-1.6642519985907711E-3</c:v>
                </c:pt>
                <c:pt idx="303">
                  <c:v>2.8471120094764046E-3</c:v>
                </c:pt>
                <c:pt idx="304">
                  <c:v>-4.344173998106271E-3</c:v>
                </c:pt>
                <c:pt idx="305">
                  <c:v>1.9304480083519593E-3</c:v>
                </c:pt>
                <c:pt idx="306">
                  <c:v>7.391620019916445E-4</c:v>
                </c:pt>
                <c:pt idx="307">
                  <c:v>5.7060399558395147E-4</c:v>
                </c:pt>
                <c:pt idx="308">
                  <c:v>-8.5600739985238761E-3</c:v>
                </c:pt>
                <c:pt idx="309">
                  <c:v>4.8538199916947633E-4</c:v>
                </c:pt>
                <c:pt idx="310">
                  <c:v>6.9750999682582915E-4</c:v>
                </c:pt>
                <c:pt idx="311">
                  <c:v>7.0319999940693378E-4</c:v>
                </c:pt>
                <c:pt idx="312">
                  <c:v>-3.5335419961484149E-3</c:v>
                </c:pt>
                <c:pt idx="313">
                  <c:v>-1.4281648000178393E-2</c:v>
                </c:pt>
                <c:pt idx="314">
                  <c:v>-6.2134640029398724E-3</c:v>
                </c:pt>
                <c:pt idx="315">
                  <c:v>9.1532800433924422E-4</c:v>
                </c:pt>
                <c:pt idx="316">
                  <c:v>-3.2759579989942722E-3</c:v>
                </c:pt>
                <c:pt idx="317">
                  <c:v>-3.0013359937584028E-3</c:v>
                </c:pt>
                <c:pt idx="318">
                  <c:v>4.0213920001406223E-3</c:v>
                </c:pt>
                <c:pt idx="319">
                  <c:v>1.3414700006251223E-3</c:v>
                </c:pt>
                <c:pt idx="320">
                  <c:v>-5.8952719991793856E-3</c:v>
                </c:pt>
                <c:pt idx="321">
                  <c:v>-6.4918579955701716E-3</c:v>
                </c:pt>
                <c:pt idx="322">
                  <c:v>-1.4691300020786002E-3</c:v>
                </c:pt>
                <c:pt idx="323">
                  <c:v>-4.4640200212597847E-4</c:v>
                </c:pt>
                <c:pt idx="324">
                  <c:v>-7.0657159958500415E-3</c:v>
                </c:pt>
                <c:pt idx="325">
                  <c:v>-3.0657160023110919E-3</c:v>
                </c:pt>
                <c:pt idx="326">
                  <c:v>-6.5715998061932623E-5</c:v>
                </c:pt>
                <c:pt idx="327">
                  <c:v>1.934284002345521E-3</c:v>
                </c:pt>
                <c:pt idx="328">
                  <c:v>7.2316340010729618E-3</c:v>
                </c:pt>
                <c:pt idx="329">
                  <c:v>8.2543620010255836E-3</c:v>
                </c:pt>
                <c:pt idx="330">
                  <c:v>6.0403480092645623E-3</c:v>
                </c:pt>
                <c:pt idx="331">
                  <c:v>-6.9388100018841214E-3</c:v>
                </c:pt>
                <c:pt idx="332">
                  <c:v>5.7255400315625593E-4</c:v>
                </c:pt>
                <c:pt idx="333">
                  <c:v>-1.1523983994266018E-2</c:v>
                </c:pt>
                <c:pt idx="334">
                  <c:v>-6.6092059932998382E-3</c:v>
                </c:pt>
                <c:pt idx="335">
                  <c:v>-7.3118560030707158E-3</c:v>
                </c:pt>
                <c:pt idx="336">
                  <c:v>-3.1830639927648008E-3</c:v>
                </c:pt>
                <c:pt idx="337">
                  <c:v>-8.8857139999163337E-3</c:v>
                </c:pt>
                <c:pt idx="338">
                  <c:v>4.3889079970540479E-3</c:v>
                </c:pt>
                <c:pt idx="339">
                  <c:v>1.9002720073331147E-3</c:v>
                </c:pt>
                <c:pt idx="340">
                  <c:v>-6.7569219972938299E-3</c:v>
                </c:pt>
                <c:pt idx="342">
                  <c:v>2.0063359988853335E-3</c:v>
                </c:pt>
                <c:pt idx="343">
                  <c:v>-1.0398963997431565E-2</c:v>
                </c:pt>
                <c:pt idx="344">
                  <c:v>-4.3762359928223304E-3</c:v>
                </c:pt>
                <c:pt idx="345">
                  <c:v>-1.2332665995927528E-2</c:v>
                </c:pt>
                <c:pt idx="346">
                  <c:v>-9.0353159903315827E-3</c:v>
                </c:pt>
                <c:pt idx="347">
                  <c:v>-2.5012240002979524E-3</c:v>
                </c:pt>
                <c:pt idx="348">
                  <c:v>-1.4203873994119931E-2</c:v>
                </c:pt>
                <c:pt idx="349">
                  <c:v>-9.0652399376267567E-4</c:v>
                </c:pt>
                <c:pt idx="350">
                  <c:v>-4.576539940899238E-4</c:v>
                </c:pt>
                <c:pt idx="351">
                  <c:v>-4.3515899960766546E-3</c:v>
                </c:pt>
                <c:pt idx="352">
                  <c:v>-1.351589999103453E-3</c:v>
                </c:pt>
                <c:pt idx="353">
                  <c:v>-8.1394619992352091E-3</c:v>
                </c:pt>
                <c:pt idx="354">
                  <c:v>-3.1167339911917225E-3</c:v>
                </c:pt>
                <c:pt idx="355">
                  <c:v>-1.3307479966897517E-3</c:v>
                </c:pt>
                <c:pt idx="356">
                  <c:v>-1.8193840005551465E-3</c:v>
                </c:pt>
                <c:pt idx="357">
                  <c:v>-8.5674899964942597E-3</c:v>
                </c:pt>
                <c:pt idx="358">
                  <c:v>-4.7360479948110878E-3</c:v>
                </c:pt>
                <c:pt idx="359">
                  <c:v>-3.4159699935116805E-3</c:v>
                </c:pt>
                <c:pt idx="360">
                  <c:v>-8.0977780016837642E-3</c:v>
                </c:pt>
                <c:pt idx="361">
                  <c:v>-1.6588300000876188E-2</c:v>
                </c:pt>
                <c:pt idx="362">
                  <c:v>-9.9708720008493401E-3</c:v>
                </c:pt>
                <c:pt idx="363">
                  <c:v>-6.9708719966001809E-3</c:v>
                </c:pt>
                <c:pt idx="364">
                  <c:v>-4.44998199964175E-3</c:v>
                </c:pt>
                <c:pt idx="365">
                  <c:v>5.061382005806081E-3</c:v>
                </c:pt>
                <c:pt idx="366">
                  <c:v>-1.0855281994736288E-2</c:v>
                </c:pt>
                <c:pt idx="367">
                  <c:v>6.5708600013749674E-3</c:v>
                </c:pt>
                <c:pt idx="370">
                  <c:v>-6.109061992901843E-3</c:v>
                </c:pt>
                <c:pt idx="371">
                  <c:v>-1.5834440004255157E-2</c:v>
                </c:pt>
                <c:pt idx="372">
                  <c:v>-2.537089996621944E-3</c:v>
                </c:pt>
                <c:pt idx="373">
                  <c:v>-1.0599583998555318E-2</c:v>
                </c:pt>
                <c:pt idx="374">
                  <c:v>-4.2188980005448684E-3</c:v>
                </c:pt>
                <c:pt idx="375">
                  <c:v>-1.9385859923204407E-3</c:v>
                </c:pt>
                <c:pt idx="376">
                  <c:v>-4.0029659940046258E-3</c:v>
                </c:pt>
                <c:pt idx="377">
                  <c:v>-2.8969019986107014E-3</c:v>
                </c:pt>
                <c:pt idx="378">
                  <c:v>2.697798001463525E-3</c:v>
                </c:pt>
                <c:pt idx="379">
                  <c:v>-8.7681099976180121E-3</c:v>
                </c:pt>
                <c:pt idx="380">
                  <c:v>-1.1256745994614903E-2</c:v>
                </c:pt>
                <c:pt idx="381">
                  <c:v>-4.7076000191736966E-4</c:v>
                </c:pt>
                <c:pt idx="382">
                  <c:v>-1.3938553995103575E-2</c:v>
                </c:pt>
                <c:pt idx="383">
                  <c:v>-1.3512411998817697E-2</c:v>
                </c:pt>
                <c:pt idx="384">
                  <c:v>-1.1749154000426643E-2</c:v>
                </c:pt>
                <c:pt idx="385">
                  <c:v>-6.429075998312328E-3</c:v>
                </c:pt>
                <c:pt idx="386">
                  <c:v>-5.1317259931238368E-3</c:v>
                </c:pt>
                <c:pt idx="387">
                  <c:v>-1.6811647998110857E-2</c:v>
                </c:pt>
                <c:pt idx="388">
                  <c:v>-2.7604379938566126E-3</c:v>
                </c:pt>
                <c:pt idx="389">
                  <c:v>6.5369119984097779E-3</c:v>
                </c:pt>
                <c:pt idx="390">
                  <c:v>-3.9517240002169274E-3</c:v>
                </c:pt>
                <c:pt idx="391">
                  <c:v>-1.0781247998238541E-2</c:v>
                </c:pt>
                <c:pt idx="392">
                  <c:v>-9.5236639972426929E-3</c:v>
                </c:pt>
                <c:pt idx="393">
                  <c:v>-1.1226313996303361E-2</c:v>
                </c:pt>
                <c:pt idx="394">
                  <c:v>-3.9744199966662563E-3</c:v>
                </c:pt>
                <c:pt idx="395">
                  <c:v>-7.3948719946201891E-3</c:v>
                </c:pt>
                <c:pt idx="396">
                  <c:v>-1.0311535996152088E-2</c:v>
                </c:pt>
                <c:pt idx="397">
                  <c:v>2.199827998992987E-3</c:v>
                </c:pt>
                <c:pt idx="398">
                  <c:v>-7.2888079957920127E-3</c:v>
                </c:pt>
                <c:pt idx="399">
                  <c:v>-1.1182743997778744E-2</c:v>
                </c:pt>
                <c:pt idx="400">
                  <c:v>-9.6713800012366846E-3</c:v>
                </c:pt>
                <c:pt idx="401">
                  <c:v>4.0918779995990917E-3</c:v>
                </c:pt>
                <c:pt idx="402">
                  <c:v>-3.5880439972970635E-3</c:v>
                </c:pt>
                <c:pt idx="403">
                  <c:v>-1.0076680002384819E-2</c:v>
                </c:pt>
                <c:pt idx="404">
                  <c:v>-1.8565315993328113E-2</c:v>
                </c:pt>
                <c:pt idx="405">
                  <c:v>-2.5653159973444417E-3</c:v>
                </c:pt>
                <c:pt idx="406">
                  <c:v>-2.2290693996183109E-2</c:v>
                </c:pt>
                <c:pt idx="407">
                  <c:v>-1.4779329998418689E-2</c:v>
                </c:pt>
                <c:pt idx="408">
                  <c:v>-2.4592519985162653E-3</c:v>
                </c:pt>
                <c:pt idx="409">
                  <c:v>-1.5184629999566823E-2</c:v>
                </c:pt>
                <c:pt idx="410">
                  <c:v>-1.1887279993970878E-2</c:v>
                </c:pt>
                <c:pt idx="411">
                  <c:v>-8.7812159981695004E-3</c:v>
                </c:pt>
                <c:pt idx="412">
                  <c:v>-1.6758487996412441E-2</c:v>
                </c:pt>
                <c:pt idx="413">
                  <c:v>-2.7584880008362234E-3</c:v>
                </c:pt>
                <c:pt idx="414">
                  <c:v>-2.2471239935839549E-3</c:v>
                </c:pt>
                <c:pt idx="415">
                  <c:v>-1.3995230001455639E-2</c:v>
                </c:pt>
                <c:pt idx="416">
                  <c:v>-6.1637879916816019E-3</c:v>
                </c:pt>
                <c:pt idx="417">
                  <c:v>-1.1057723997510038E-2</c:v>
                </c:pt>
                <c:pt idx="418">
                  <c:v>-7.0349960005842149E-3</c:v>
                </c:pt>
                <c:pt idx="419">
                  <c:v>-8.4402959982980974E-3</c:v>
                </c:pt>
                <c:pt idx="420">
                  <c:v>-1.1707277997629717E-2</c:v>
                </c:pt>
                <c:pt idx="421">
                  <c:v>0</c:v>
                </c:pt>
                <c:pt idx="422">
                  <c:v>-1.0938298000837676E-2</c:v>
                </c:pt>
                <c:pt idx="423">
                  <c:v>-3.3511739966343157E-3</c:v>
                </c:pt>
                <c:pt idx="424">
                  <c:v>-1.6428820003056899E-2</c:v>
                </c:pt>
                <c:pt idx="425">
                  <c:v>3.7989400152582675E-4</c:v>
                </c:pt>
                <c:pt idx="426">
                  <c:v>-2.3454839974874631E-3</c:v>
                </c:pt>
                <c:pt idx="427">
                  <c:v>-9.8113919957540929E-3</c:v>
                </c:pt>
                <c:pt idx="428">
                  <c:v>-5.8113919949391857E-3</c:v>
                </c:pt>
                <c:pt idx="429">
                  <c:v>3.1740000122226775E-4</c:v>
                </c:pt>
                <c:pt idx="430">
                  <c:v>-5.1106280006933957E-3</c:v>
                </c:pt>
                <c:pt idx="431">
                  <c:v>-9.2791860006400384E-3</c:v>
                </c:pt>
                <c:pt idx="432">
                  <c:v>-1.1775397993915249E-2</c:v>
                </c:pt>
                <c:pt idx="433">
                  <c:v>-1.149319999240106E-2</c:v>
                </c:pt>
                <c:pt idx="434">
                  <c:v>-2.1792436004034244E-2</c:v>
                </c:pt>
                <c:pt idx="435">
                  <c:v>-6.7924360046163201E-3</c:v>
                </c:pt>
                <c:pt idx="436">
                  <c:v>-1.5281071995559614E-2</c:v>
                </c:pt>
                <c:pt idx="437">
                  <c:v>1.6718928003683686E-2</c:v>
                </c:pt>
                <c:pt idx="438">
                  <c:v>-9.7545559983700514E-3</c:v>
                </c:pt>
                <c:pt idx="439">
                  <c:v>-2.7545559933059849E-3</c:v>
                </c:pt>
                <c:pt idx="440">
                  <c:v>-5.4723580033169128E-3</c:v>
                </c:pt>
                <c:pt idx="441">
                  <c:v>-4.4723579994752072E-3</c:v>
                </c:pt>
                <c:pt idx="442">
                  <c:v>-2.3175007998361252E-2</c:v>
                </c:pt>
                <c:pt idx="443">
                  <c:v>-1.666364399716258E-2</c:v>
                </c:pt>
                <c:pt idx="444">
                  <c:v>-2.0862505996774416E-2</c:v>
                </c:pt>
                <c:pt idx="445">
                  <c:v>-1.7068943991034757E-2</c:v>
                </c:pt>
                <c:pt idx="446">
                  <c:v>-1.0633275996951852E-2</c:v>
                </c:pt>
                <c:pt idx="447">
                  <c:v>-9.9325119954301044E-3</c:v>
                </c:pt>
                <c:pt idx="448">
                  <c:v>-1.0682503991120029E-2</c:v>
                </c:pt>
                <c:pt idx="449">
                  <c:v>-3.4855279955081642E-3</c:v>
                </c:pt>
                <c:pt idx="450">
                  <c:v>-2.1959012003208045E-2</c:v>
                </c:pt>
                <c:pt idx="451">
                  <c:v>-4.0442339959554374E-3</c:v>
                </c:pt>
                <c:pt idx="452">
                  <c:v>-1.8618091999087483E-2</c:v>
                </c:pt>
                <c:pt idx="453">
                  <c:v>-1.0460881996550597E-2</c:v>
                </c:pt>
                <c:pt idx="454">
                  <c:v>-1.5949517997796647E-2</c:v>
                </c:pt>
                <c:pt idx="455">
                  <c:v>3.5542699988582171E-3</c:v>
                </c:pt>
                <c:pt idx="456">
                  <c:v>-8.576407992222812E-3</c:v>
                </c:pt>
                <c:pt idx="457">
                  <c:v>-1.6928675999224652E-2</c:v>
                </c:pt>
                <c:pt idx="458">
                  <c:v>-1.0313134000170976E-2</c:v>
                </c:pt>
                <c:pt idx="459">
                  <c:v>-1.1383203993318602E-2</c:v>
                </c:pt>
                <c:pt idx="460">
                  <c:v>-1.88036559993634E-2</c:v>
                </c:pt>
                <c:pt idx="461">
                  <c:v>-5.6672239952604286E-3</c:v>
                </c:pt>
                <c:pt idx="462">
                  <c:v>-2.5858509994577616E-2</c:v>
                </c:pt>
                <c:pt idx="463">
                  <c:v>-1.2027067990857176E-2</c:v>
                </c:pt>
                <c:pt idx="464">
                  <c:v>-8.8850099928095005E-3</c:v>
                </c:pt>
                <c:pt idx="465">
                  <c:v>-7.8414399977191351E-3</c:v>
                </c:pt>
                <c:pt idx="466">
                  <c:v>-1.3981579992105253E-2</c:v>
                </c:pt>
                <c:pt idx="467">
                  <c:v>-1.8195593998825643E-2</c:v>
                </c:pt>
                <c:pt idx="468">
                  <c:v>-3.0895300005795434E-3</c:v>
                </c:pt>
                <c:pt idx="469">
                  <c:v>-1.1517557999468409E-2</c:v>
                </c:pt>
                <c:pt idx="470">
                  <c:v>-8.1595999945420772E-3</c:v>
                </c:pt>
                <c:pt idx="471">
                  <c:v>-1.2648235999222379E-2</c:v>
                </c:pt>
                <c:pt idx="472">
                  <c:v>-1.7962623998755589E-2</c:v>
                </c:pt>
                <c:pt idx="473">
                  <c:v>-1.9239132001530379E-2</c:v>
                </c:pt>
                <c:pt idx="474">
                  <c:v>-1.8223979997856077E-2</c:v>
                </c:pt>
                <c:pt idx="475">
                  <c:v>-2.2835718002170324E-2</c:v>
                </c:pt>
                <c:pt idx="476">
                  <c:v>-1.6729654002119787E-2</c:v>
                </c:pt>
                <c:pt idx="477">
                  <c:v>-1.1729653997463174E-2</c:v>
                </c:pt>
                <c:pt idx="478">
                  <c:v>-1.2958719962625764E-3</c:v>
                </c:pt>
                <c:pt idx="479">
                  <c:v>-6.3810939973336644E-3</c:v>
                </c:pt>
                <c:pt idx="480">
                  <c:v>-7.6576020001084544E-3</c:v>
                </c:pt>
                <c:pt idx="481">
                  <c:v>-7.1026679943315685E-3</c:v>
                </c:pt>
                <c:pt idx="482">
                  <c:v>-8.4852399959345348E-3</c:v>
                </c:pt>
                <c:pt idx="483">
                  <c:v>-8.9738759925239719E-3</c:v>
                </c:pt>
                <c:pt idx="484">
                  <c:v>-6.1651619980693795E-3</c:v>
                </c:pt>
                <c:pt idx="485">
                  <c:v>-5.93788200058043E-3</c:v>
                </c:pt>
                <c:pt idx="486">
                  <c:v>-1.0917040002823342E-2</c:v>
                </c:pt>
                <c:pt idx="487">
                  <c:v>-7.8033999961917289E-3</c:v>
                </c:pt>
                <c:pt idx="488">
                  <c:v>-2.1859720000065863E-3</c:v>
                </c:pt>
                <c:pt idx="491">
                  <c:v>-1.6286250000121072E-2</c:v>
                </c:pt>
                <c:pt idx="492">
                  <c:v>-4.263522001565434E-3</c:v>
                </c:pt>
                <c:pt idx="493">
                  <c:v>-9.5173020017682575E-3</c:v>
                </c:pt>
                <c:pt idx="494">
                  <c:v>-1.6793809998489451E-2</c:v>
                </c:pt>
                <c:pt idx="495">
                  <c:v>-5.863879996468313E-3</c:v>
                </c:pt>
                <c:pt idx="496">
                  <c:v>-1.3727511999604758E-2</c:v>
                </c:pt>
                <c:pt idx="497">
                  <c:v>-5.7275119979749434E-3</c:v>
                </c:pt>
                <c:pt idx="498">
                  <c:v>-8.4604659932665527E-3</c:v>
                </c:pt>
                <c:pt idx="499">
                  <c:v>-1.1155539992614649E-2</c:v>
                </c:pt>
                <c:pt idx="500">
                  <c:v>-1.0155539996048901E-2</c:v>
                </c:pt>
                <c:pt idx="502">
                  <c:v>-1.921803400182398E-2</c:v>
                </c:pt>
                <c:pt idx="503">
                  <c:v>-2.2219919999770354E-2</c:v>
                </c:pt>
                <c:pt idx="504">
                  <c:v>-2.1899841995036695E-2</c:v>
                </c:pt>
                <c:pt idx="505">
                  <c:v>-1.3899842000682838E-2</c:v>
                </c:pt>
                <c:pt idx="506">
                  <c:v>-1.5816505998373032E-2</c:v>
                </c:pt>
                <c:pt idx="508">
                  <c:v>-1.0913011996308342E-2</c:v>
                </c:pt>
                <c:pt idx="509">
                  <c:v>-1.5704655997978989E-2</c:v>
                </c:pt>
                <c:pt idx="510">
                  <c:v>-5.9101600345456973E-4</c:v>
                </c:pt>
                <c:pt idx="511">
                  <c:v>-1.5255785998306237E-2</c:v>
                </c:pt>
                <c:pt idx="512">
                  <c:v>-1.0484951992111746E-2</c:v>
                </c:pt>
                <c:pt idx="514">
                  <c:v>-5.2330579928820953E-3</c:v>
                </c:pt>
                <c:pt idx="515">
                  <c:v>-1.0867523989873007E-2</c:v>
                </c:pt>
                <c:pt idx="517">
                  <c:v>-1.257774999976391E-2</c:v>
                </c:pt>
                <c:pt idx="518">
                  <c:v>-1.0151608003070578E-2</c:v>
                </c:pt>
                <c:pt idx="519">
                  <c:v>-2.1763345997896977E-2</c:v>
                </c:pt>
                <c:pt idx="520">
                  <c:v>-1.8251981993671507E-2</c:v>
                </c:pt>
                <c:pt idx="521">
                  <c:v>-1.1251981995883398E-2</c:v>
                </c:pt>
                <c:pt idx="522">
                  <c:v>-1.884856799733825E-2</c:v>
                </c:pt>
                <c:pt idx="523">
                  <c:v>-2.2825839994766284E-2</c:v>
                </c:pt>
                <c:pt idx="524">
                  <c:v>-8.2311399964964949E-3</c:v>
                </c:pt>
                <c:pt idx="525">
                  <c:v>-1.6933789993345272E-2</c:v>
                </c:pt>
                <c:pt idx="526">
                  <c:v>-1.543936799862422E-2</c:v>
                </c:pt>
                <c:pt idx="527">
                  <c:v>-2.1390107991464902E-2</c:v>
                </c:pt>
                <c:pt idx="528">
                  <c:v>-1.7666616004134994E-2</c:v>
                </c:pt>
                <c:pt idx="529">
                  <c:v>-1.0071915996377356E-2</c:v>
                </c:pt>
                <c:pt idx="530">
                  <c:v>-1.1454487997980323E-2</c:v>
                </c:pt>
                <c:pt idx="531">
                  <c:v>-7.2801440037437715E-3</c:v>
                </c:pt>
                <c:pt idx="532">
                  <c:v>-1.7812318001233507E-2</c:v>
                </c:pt>
                <c:pt idx="533">
                  <c:v>1.197272002173122E-3</c:v>
                </c:pt>
                <c:pt idx="539">
                  <c:v>1.271274006285239E-3</c:v>
                </c:pt>
                <c:pt idx="540">
                  <c:v>4.0799880007398315E-3</c:v>
                </c:pt>
                <c:pt idx="541">
                  <c:v>-1.0298479974153452E-3</c:v>
                </c:pt>
                <c:pt idx="542">
                  <c:v>-3.8783279960625805E-3</c:v>
                </c:pt>
                <c:pt idx="543">
                  <c:v>-6.3669640003354289E-3</c:v>
                </c:pt>
                <c:pt idx="544">
                  <c:v>-1.5483599418075755E-4</c:v>
                </c:pt>
                <c:pt idx="545">
                  <c:v>-1.6063923998444807E-2</c:v>
                </c:pt>
                <c:pt idx="546">
                  <c:v>-1.0143359999347012E-2</c:v>
                </c:pt>
                <c:pt idx="547">
                  <c:v>-7.1054799991543405E-3</c:v>
                </c:pt>
                <c:pt idx="548">
                  <c:v>-2.565697992395144E-3</c:v>
                </c:pt>
                <c:pt idx="549">
                  <c:v>3.9683939976384863E-3</c:v>
                </c:pt>
                <c:pt idx="550">
                  <c:v>-3.734255995368585E-3</c:v>
                </c:pt>
                <c:pt idx="551">
                  <c:v>-2.9255419940454885E-3</c:v>
                </c:pt>
                <c:pt idx="552">
                  <c:v>-8.819477996439673E-3</c:v>
                </c:pt>
                <c:pt idx="553">
                  <c:v>-1.72948479957995E-2</c:v>
                </c:pt>
                <c:pt idx="554">
                  <c:v>-8.9178699927288108E-3</c:v>
                </c:pt>
                <c:pt idx="555">
                  <c:v>-1.3518227999156807E-2</c:v>
                </c:pt>
                <c:pt idx="556">
                  <c:v>-4.0939719983725809E-3</c:v>
                </c:pt>
                <c:pt idx="557">
                  <c:v>-1.2836387992138043E-2</c:v>
                </c:pt>
                <c:pt idx="558">
                  <c:v>-1.7567279937793501E-3</c:v>
                </c:pt>
                <c:pt idx="559">
                  <c:v>-1.1139299997012131E-2</c:v>
                </c:pt>
                <c:pt idx="560">
                  <c:v>4.56146400392754E-3</c:v>
                </c:pt>
                <c:pt idx="561">
                  <c:v>-2.7983799955109134E-3</c:v>
                </c:pt>
                <c:pt idx="562">
                  <c:v>-2.9972420015837997E-3</c:v>
                </c:pt>
                <c:pt idx="563">
                  <c:v>-9.8911780005437322E-3</c:v>
                </c:pt>
                <c:pt idx="564">
                  <c:v>4.0235999986180104E-3</c:v>
                </c:pt>
                <c:pt idx="565">
                  <c:v>-4.0616219921503216E-3</c:v>
                </c:pt>
                <c:pt idx="566">
                  <c:v>-2.2680600013700314E-3</c:v>
                </c:pt>
                <c:pt idx="567">
                  <c:v>-2.7566959979594685E-3</c:v>
                </c:pt>
                <c:pt idx="568">
                  <c:v>-2.7415439981268719E-3</c:v>
                </c:pt>
                <c:pt idx="569">
                  <c:v>-7.2301799955312163E-3</c:v>
                </c:pt>
                <c:pt idx="570">
                  <c:v>-4.146844003116712E-3</c:v>
                </c:pt>
                <c:pt idx="571">
                  <c:v>-2.4327179999090731E-3</c:v>
                </c:pt>
                <c:pt idx="572">
                  <c:v>-2.661883998371195E-3</c:v>
                </c:pt>
                <c:pt idx="573">
                  <c:v>-1.7220590001670644E-2</c:v>
                </c:pt>
                <c:pt idx="574">
                  <c:v>-4.4497559938463382E-3</c:v>
                </c:pt>
                <c:pt idx="575">
                  <c:v>-4.4975599303143099E-4</c:v>
                </c:pt>
                <c:pt idx="576">
                  <c:v>-5.9459679978317581E-3</c:v>
                </c:pt>
                <c:pt idx="577">
                  <c:v>-8.923239991418086E-3</c:v>
                </c:pt>
                <c:pt idx="578">
                  <c:v>-8.625889997347258E-3</c:v>
                </c:pt>
                <c:pt idx="579">
                  <c:v>-7.116411994502414E-3</c:v>
                </c:pt>
                <c:pt idx="580">
                  <c:v>-5.3304260000004433E-3</c:v>
                </c:pt>
                <c:pt idx="581">
                  <c:v>-4.0709559980314225E-3</c:v>
                </c:pt>
                <c:pt idx="582">
                  <c:v>-2.5935719968401827E-3</c:v>
                </c:pt>
                <c:pt idx="583">
                  <c:v>7.5560620025498793E-3</c:v>
                </c:pt>
                <c:pt idx="584">
                  <c:v>-6.3606019975850359E-3</c:v>
                </c:pt>
                <c:pt idx="585">
                  <c:v>-6.210968000232242E-3</c:v>
                </c:pt>
                <c:pt idx="586">
                  <c:v>-2.7014899969799444E-3</c:v>
                </c:pt>
                <c:pt idx="587">
                  <c:v>-5.2449799986789003E-3</c:v>
                </c:pt>
                <c:pt idx="588">
                  <c:v>-2.0934279964421876E-3</c:v>
                </c:pt>
                <c:pt idx="589">
                  <c:v>-1.5820639964658767E-3</c:v>
                </c:pt>
                <c:pt idx="590">
                  <c:v>-6.818805995862931E-3</c:v>
                </c:pt>
                <c:pt idx="591">
                  <c:v>-1.4759999976377003E-3</c:v>
                </c:pt>
                <c:pt idx="592">
                  <c:v>-7.9040280033950694E-3</c:v>
                </c:pt>
                <c:pt idx="593">
                  <c:v>1.1139542002638336E-2</c:v>
                </c:pt>
                <c:pt idx="594">
                  <c:v>-4.0517439992981963E-3</c:v>
                </c:pt>
                <c:pt idx="595">
                  <c:v>5.0543200050015002E-3</c:v>
                </c:pt>
                <c:pt idx="596">
                  <c:v>1.1376559996278957E-3</c:v>
                </c:pt>
                <c:pt idx="597">
                  <c:v>-1.0383073997218162E-2</c:v>
                </c:pt>
                <c:pt idx="598">
                  <c:v>3.4692100089159794E-3</c:v>
                </c:pt>
                <c:pt idx="599">
                  <c:v>8.309719996759668E-4</c:v>
                </c:pt>
                <c:pt idx="600">
                  <c:v>-2.0629639984690584E-3</c:v>
                </c:pt>
                <c:pt idx="601">
                  <c:v>-3.3621999973547645E-3</c:v>
                </c:pt>
                <c:pt idx="602">
                  <c:v>5.637800000840798E-3</c:v>
                </c:pt>
                <c:pt idx="603">
                  <c:v>4.7883200022624806E-4</c:v>
                </c:pt>
                <c:pt idx="604">
                  <c:v>2.7761820019804873E-3</c:v>
                </c:pt>
                <c:pt idx="605">
                  <c:v>1.0117101999639999E-2</c:v>
                </c:pt>
                <c:pt idx="606">
                  <c:v>-6.8960680000600405E-3</c:v>
                </c:pt>
                <c:pt idx="607">
                  <c:v>-2.4926539990701713E-3</c:v>
                </c:pt>
                <c:pt idx="608">
                  <c:v>-2.6630979991750792E-3</c:v>
                </c:pt>
                <c:pt idx="609">
                  <c:v>3.8084999978309497E-3</c:v>
                </c:pt>
                <c:pt idx="610">
                  <c:v>1.4240420059650205E-3</c:v>
                </c:pt>
                <c:pt idx="611">
                  <c:v>5.2535979993990622E-3</c:v>
                </c:pt>
                <c:pt idx="612">
                  <c:v>1.4336320018628612E-3</c:v>
                </c:pt>
                <c:pt idx="613">
                  <c:v>6.4563600026303902E-3</c:v>
                </c:pt>
                <c:pt idx="614">
                  <c:v>1.2287802004721016E-2</c:v>
                </c:pt>
                <c:pt idx="615">
                  <c:v>6.3938660023268312E-3</c:v>
                </c:pt>
                <c:pt idx="616">
                  <c:v>8.4393220022320747E-3</c:v>
                </c:pt>
                <c:pt idx="617">
                  <c:v>5.6059939961414784E-3</c:v>
                </c:pt>
                <c:pt idx="618">
                  <c:v>8.9033440017374232E-3</c:v>
                </c:pt>
                <c:pt idx="619">
                  <c:v>5.9241859999019653E-3</c:v>
                </c:pt>
                <c:pt idx="620">
                  <c:v>1.1435550004534889E-2</c:v>
                </c:pt>
                <c:pt idx="621">
                  <c:v>-1.8636859967955388E-3</c:v>
                </c:pt>
                <c:pt idx="623">
                  <c:v>-5.7897160004358739E-3</c:v>
                </c:pt>
                <c:pt idx="624">
                  <c:v>2.7216480011702515E-3</c:v>
                </c:pt>
                <c:pt idx="625">
                  <c:v>2.8277120072743855E-3</c:v>
                </c:pt>
                <c:pt idx="626">
                  <c:v>5.7424900005571544E-3</c:v>
                </c:pt>
                <c:pt idx="627">
                  <c:v>5.8712820027722046E-3</c:v>
                </c:pt>
                <c:pt idx="628">
                  <c:v>6.8712819993379526E-3</c:v>
                </c:pt>
                <c:pt idx="629">
                  <c:v>5.7204600307159126E-4</c:v>
                </c:pt>
                <c:pt idx="630">
                  <c:v>1.2083410001650918E-2</c:v>
                </c:pt>
                <c:pt idx="631">
                  <c:v>2.594773999589961E-3</c:v>
                </c:pt>
                <c:pt idx="632">
                  <c:v>5.8921240051859058E-3</c:v>
                </c:pt>
                <c:pt idx="633">
                  <c:v>5.2122020060778596E-3</c:v>
                </c:pt>
                <c:pt idx="634">
                  <c:v>-3.0718819980393164E-3</c:v>
                </c:pt>
                <c:pt idx="635">
                  <c:v>-9.3010479977237992E-3</c:v>
                </c:pt>
                <c:pt idx="636">
                  <c:v>2.2103160008555278E-3</c:v>
                </c:pt>
                <c:pt idx="637">
                  <c:v>7.1346519980579615E-3</c:v>
                </c:pt>
                <c:pt idx="638">
                  <c:v>3.8581440021516755E-3</c:v>
                </c:pt>
                <c:pt idx="639">
                  <c:v>3.3695080055622384E-3</c:v>
                </c:pt>
                <c:pt idx="640">
                  <c:v>1.0244520010019187E-2</c:v>
                </c:pt>
                <c:pt idx="641">
                  <c:v>3.5627120014396496E-3</c:v>
                </c:pt>
                <c:pt idx="642">
                  <c:v>1.5882790001342073E-2</c:v>
                </c:pt>
                <c:pt idx="643">
                  <c:v>3.9433980055036955E-3</c:v>
                </c:pt>
                <c:pt idx="644">
                  <c:v>8.0343099980382249E-3</c:v>
                </c:pt>
                <c:pt idx="645">
                  <c:v>-6.3045999559108168E-4</c:v>
                </c:pt>
                <c:pt idx="646">
                  <c:v>1.9869680036208592E-3</c:v>
                </c:pt>
                <c:pt idx="647">
                  <c:v>-1.4183320017764345E-3</c:v>
                </c:pt>
                <c:pt idx="648">
                  <c:v>4.8790180080686696E-3</c:v>
                </c:pt>
                <c:pt idx="649">
                  <c:v>-2.7060919965151697E-3</c:v>
                </c:pt>
                <c:pt idx="650">
                  <c:v>1.59113360059564E-2</c:v>
                </c:pt>
                <c:pt idx="652">
                  <c:v>-7.3443299916107208E-3</c:v>
                </c:pt>
                <c:pt idx="653">
                  <c:v>6.1670340001001023E-3</c:v>
                </c:pt>
                <c:pt idx="654">
                  <c:v>1.2464384002669249E-2</c:v>
                </c:pt>
                <c:pt idx="655">
                  <c:v>1.4975748003053013E-2</c:v>
                </c:pt>
                <c:pt idx="656">
                  <c:v>1.3684183999430388E-2</c:v>
                </c:pt>
                <c:pt idx="657">
                  <c:v>1.6072446007456165E-2</c:v>
                </c:pt>
                <c:pt idx="659">
                  <c:v>7.2618460035300814E-3</c:v>
                </c:pt>
                <c:pt idx="660">
                  <c:v>1.2687988004472572E-2</c:v>
                </c:pt>
                <c:pt idx="661">
                  <c:v>-2.7173119960934855E-3</c:v>
                </c:pt>
                <c:pt idx="662">
                  <c:v>1.6602765994321089E-2</c:v>
                </c:pt>
                <c:pt idx="663">
                  <c:v>6.5175440031453036E-3</c:v>
                </c:pt>
                <c:pt idx="664">
                  <c:v>1.7112244000600185E-2</c:v>
                </c:pt>
                <c:pt idx="665">
                  <c:v>3.6236079977243207E-3</c:v>
                </c:pt>
                <c:pt idx="667">
                  <c:v>8.4323219998623244E-3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2F-456C-BE2F-2B840A39E62A}"/>
            </c:ext>
          </c:extLst>
        </c:ser>
        <c:ser>
          <c:idx val="6"/>
          <c:order val="2"/>
          <c:tx>
            <c:strRef>
              <c:f>'errors (4)'!$J$20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(4)'!$J$21:$J$688</c:f>
              <c:numCache>
                <c:formatCode>General</c:formatCode>
                <c:ptCount val="668"/>
                <c:pt idx="10">
                  <c:v>-1.4105633999861311E-2</c:v>
                </c:pt>
                <c:pt idx="11">
                  <c:v>-1.1022627993952483E-2</c:v>
                </c:pt>
                <c:pt idx="12">
                  <c:v>-1.1011263995897025E-2</c:v>
                </c:pt>
                <c:pt idx="13">
                  <c:v>-1.0431342001538724E-2</c:v>
                </c:pt>
                <c:pt idx="14">
                  <c:v>-9.8357819952070713E-3</c:v>
                </c:pt>
                <c:pt idx="15">
                  <c:v>-9.8199779968126677E-3</c:v>
                </c:pt>
                <c:pt idx="16">
                  <c:v>-8.4111800024402328E-3</c:v>
                </c:pt>
                <c:pt idx="17">
                  <c:v>-8.3519559993874282E-3</c:v>
                </c:pt>
                <c:pt idx="18">
                  <c:v>-8.1625559905660339E-3</c:v>
                </c:pt>
                <c:pt idx="19">
                  <c:v>-8.1519559971638955E-3</c:v>
                </c:pt>
                <c:pt idx="20">
                  <c:v>-7.8625559908687137E-3</c:v>
                </c:pt>
                <c:pt idx="21">
                  <c:v>-7.7519559999927878E-3</c:v>
                </c:pt>
                <c:pt idx="22">
                  <c:v>-7.7390379956341349E-3</c:v>
                </c:pt>
                <c:pt idx="23">
                  <c:v>-7.7209640003275126E-3</c:v>
                </c:pt>
                <c:pt idx="24">
                  <c:v>-7.7000619930913672E-3</c:v>
                </c:pt>
                <c:pt idx="25">
                  <c:v>-7.6625559959211387E-3</c:v>
                </c:pt>
                <c:pt idx="26">
                  <c:v>-7.400061993394047E-3</c:v>
                </c:pt>
                <c:pt idx="27">
                  <c:v>-7.400061993394047E-3</c:v>
                </c:pt>
                <c:pt idx="28">
                  <c:v>-7.2625300017534755E-3</c:v>
                </c:pt>
                <c:pt idx="29">
                  <c:v>-7.1477780002169311E-3</c:v>
                </c:pt>
                <c:pt idx="30">
                  <c:v>-7.047777995467186E-3</c:v>
                </c:pt>
                <c:pt idx="31">
                  <c:v>-7.047777995467186E-3</c:v>
                </c:pt>
                <c:pt idx="32">
                  <c:v>-6.8875439974362962E-3</c:v>
                </c:pt>
                <c:pt idx="33">
                  <c:v>-6.8414400011533871E-3</c:v>
                </c:pt>
                <c:pt idx="34">
                  <c:v>-6.8064119986956939E-3</c:v>
                </c:pt>
                <c:pt idx="35">
                  <c:v>-6.6866759952972643E-3</c:v>
                </c:pt>
                <c:pt idx="36">
                  <c:v>-6.6307479937677272E-3</c:v>
                </c:pt>
                <c:pt idx="37">
                  <c:v>-6.6060999961337075E-3</c:v>
                </c:pt>
                <c:pt idx="38">
                  <c:v>-6.4524059926043265E-3</c:v>
                </c:pt>
                <c:pt idx="39">
                  <c:v>-6.208750004589092E-3</c:v>
                </c:pt>
                <c:pt idx="40">
                  <c:v>-6.1209639970911667E-3</c:v>
                </c:pt>
                <c:pt idx="41">
                  <c:v>-5.9064119996037334E-3</c:v>
                </c:pt>
                <c:pt idx="42">
                  <c:v>-5.7338719925610349E-3</c:v>
                </c:pt>
                <c:pt idx="43">
                  <c:v>-5.4738940016250126E-3</c:v>
                </c:pt>
                <c:pt idx="44">
                  <c:v>-4.939300000842195E-3</c:v>
                </c:pt>
                <c:pt idx="45">
                  <c:v>-4.7392999986186624E-3</c:v>
                </c:pt>
                <c:pt idx="46">
                  <c:v>-4.432183995959349E-3</c:v>
                </c:pt>
                <c:pt idx="47">
                  <c:v>-4.432183995959349E-3</c:v>
                </c:pt>
                <c:pt idx="48">
                  <c:v>-4.4209639963810332E-3</c:v>
                </c:pt>
                <c:pt idx="49">
                  <c:v>-4.391296002722811E-3</c:v>
                </c:pt>
                <c:pt idx="50">
                  <c:v>-4.0542060014558956E-3</c:v>
                </c:pt>
                <c:pt idx="51">
                  <c:v>-3.9614519992028363E-3</c:v>
                </c:pt>
                <c:pt idx="52">
                  <c:v>-3.7650259982910939E-3</c:v>
                </c:pt>
                <c:pt idx="53">
                  <c:v>-3.7536620002356358E-3</c:v>
                </c:pt>
                <c:pt idx="54">
                  <c:v>-3.7510120018851012E-3</c:v>
                </c:pt>
                <c:pt idx="55">
                  <c:v>-3.7396479965536855E-3</c:v>
                </c:pt>
                <c:pt idx="56">
                  <c:v>-3.6941919970558956E-3</c:v>
                </c:pt>
                <c:pt idx="57">
                  <c:v>-3.6912959985784255E-3</c:v>
                </c:pt>
                <c:pt idx="58">
                  <c:v>-3.6589459996321239E-3</c:v>
                </c:pt>
                <c:pt idx="59">
                  <c:v>-3.4589459974085912E-3</c:v>
                </c:pt>
                <c:pt idx="60">
                  <c:v>-3.4494680003263056E-3</c:v>
                </c:pt>
                <c:pt idx="61">
                  <c:v>-3.3763899991754442E-3</c:v>
                </c:pt>
                <c:pt idx="62">
                  <c:v>-3.3528819985804148E-3</c:v>
                </c:pt>
                <c:pt idx="63">
                  <c:v>-3.3528819985804148E-3</c:v>
                </c:pt>
                <c:pt idx="64">
                  <c:v>-3.3511739966343157E-3</c:v>
                </c:pt>
                <c:pt idx="65">
                  <c:v>-3.007499995874241E-3</c:v>
                </c:pt>
                <c:pt idx="66">
                  <c:v>-2.6103219934157096E-3</c:v>
                </c:pt>
                <c:pt idx="67">
                  <c:v>-2.5790239960770123E-3</c:v>
                </c:pt>
                <c:pt idx="68">
                  <c:v>-2.4790239986032248E-3</c:v>
                </c:pt>
                <c:pt idx="69">
                  <c:v>-2.3614519959664904E-3</c:v>
                </c:pt>
                <c:pt idx="70">
                  <c:v>-2.3042579996399581E-3</c:v>
                </c:pt>
                <c:pt idx="71">
                  <c:v>-1.8469520000508055E-3</c:v>
                </c:pt>
                <c:pt idx="72">
                  <c:v>-1.7431479936931282E-3</c:v>
                </c:pt>
                <c:pt idx="73">
                  <c:v>-1.6685259979567491E-3</c:v>
                </c:pt>
                <c:pt idx="74">
                  <c:v>-1.6651119949528947E-3</c:v>
                </c:pt>
                <c:pt idx="75">
                  <c:v>-1.6042579954955727E-3</c:v>
                </c:pt>
                <c:pt idx="76">
                  <c:v>-1.5614519943483174E-3</c:v>
                </c:pt>
                <c:pt idx="77">
                  <c:v>-1.3685259982594289E-3</c:v>
                </c:pt>
                <c:pt idx="78">
                  <c:v>-1.199220001581125E-3</c:v>
                </c:pt>
                <c:pt idx="79">
                  <c:v>-1.1851899980683811E-3</c:v>
                </c:pt>
                <c:pt idx="80">
                  <c:v>-1.1469520031823777E-3</c:v>
                </c:pt>
                <c:pt idx="81">
                  <c:v>-1.1431479942984879E-3</c:v>
                </c:pt>
                <c:pt idx="82">
                  <c:v>-1.0632479970809072E-3</c:v>
                </c:pt>
                <c:pt idx="83">
                  <c:v>-9.4523600273532793E-4</c:v>
                </c:pt>
                <c:pt idx="84">
                  <c:v>-8.5554800170939416E-4</c:v>
                </c:pt>
                <c:pt idx="85">
                  <c:v>-8.4314799460116774E-4</c:v>
                </c:pt>
                <c:pt idx="86">
                  <c:v>-7.9808200098341331E-4</c:v>
                </c:pt>
                <c:pt idx="87">
                  <c:v>-5.6852599664125592E-4</c:v>
                </c:pt>
                <c:pt idx="88">
                  <c:v>-4.0425799670629203E-4</c:v>
                </c:pt>
                <c:pt idx="89">
                  <c:v>-3.6711599386762828E-4</c:v>
                </c:pt>
                <c:pt idx="90">
                  <c:v>-3.5107199801132083E-4</c:v>
                </c:pt>
                <c:pt idx="91">
                  <c:v>-2.2493000142276287E-4</c:v>
                </c:pt>
                <c:pt idx="92">
                  <c:v>-2.239359964733012E-4</c:v>
                </c:pt>
                <c:pt idx="93">
                  <c:v>-2.0385799871291965E-4</c:v>
                </c:pt>
                <c:pt idx="94">
                  <c:v>-1.9855800201185048E-4</c:v>
                </c:pt>
                <c:pt idx="95">
                  <c:v>-1.9249399338150397E-4</c:v>
                </c:pt>
                <c:pt idx="96">
                  <c:v>-1.3000000035390258E-4</c:v>
                </c:pt>
                <c:pt idx="97">
                  <c:v>-1.0727199696702883E-4</c:v>
                </c:pt>
                <c:pt idx="98">
                  <c:v>-4.3519903556443751E-6</c:v>
                </c:pt>
                <c:pt idx="99">
                  <c:v>-2.987995685543865E-6</c:v>
                </c:pt>
                <c:pt idx="100">
                  <c:v>1.4302007912192494E-5</c:v>
                </c:pt>
                <c:pt idx="101">
                  <c:v>2.8376009140629321E-5</c:v>
                </c:pt>
                <c:pt idx="102">
                  <c:v>8.4778002928942442E-5</c:v>
                </c:pt>
                <c:pt idx="103">
                  <c:v>1.4168400230119005E-4</c:v>
                </c:pt>
                <c:pt idx="104">
                  <c:v>2.3438000789610669E-4</c:v>
                </c:pt>
                <c:pt idx="105">
                  <c:v>2.4992199905682355E-4</c:v>
                </c:pt>
                <c:pt idx="106">
                  <c:v>2.5787200866034254E-4</c:v>
                </c:pt>
                <c:pt idx="107">
                  <c:v>2.737540053203702E-4</c:v>
                </c:pt>
                <c:pt idx="108">
                  <c:v>3.0428400350501761E-4</c:v>
                </c:pt>
                <c:pt idx="109">
                  <c:v>3.2151999766938388E-4</c:v>
                </c:pt>
                <c:pt idx="110">
                  <c:v>5.530479975277558E-4</c:v>
                </c:pt>
                <c:pt idx="111">
                  <c:v>6.6582200088305399E-4</c:v>
                </c:pt>
                <c:pt idx="112">
                  <c:v>9.8498199804453179E-4</c:v>
                </c:pt>
                <c:pt idx="113">
                  <c:v>1.053166008205153E-3</c:v>
                </c:pt>
                <c:pt idx="114">
                  <c:v>1.1357280018273741E-3</c:v>
                </c:pt>
                <c:pt idx="115">
                  <c:v>1.1470919998828322E-3</c:v>
                </c:pt>
                <c:pt idx="116">
                  <c:v>1.1584560052142479E-3</c:v>
                </c:pt>
                <c:pt idx="117">
                  <c:v>1.3054080045549199E-3</c:v>
                </c:pt>
                <c:pt idx="118">
                  <c:v>1.3933119989815168E-3</c:v>
                </c:pt>
                <c:pt idx="119">
                  <c:v>1.5497420026804321E-3</c:v>
                </c:pt>
                <c:pt idx="120">
                  <c:v>1.5508640062762424E-3</c:v>
                </c:pt>
                <c:pt idx="121">
                  <c:v>1.6732340009184554E-3</c:v>
                </c:pt>
                <c:pt idx="122">
                  <c:v>2.1755960042355582E-3</c:v>
                </c:pt>
                <c:pt idx="123">
                  <c:v>2.1838340035174042E-3</c:v>
                </c:pt>
                <c:pt idx="124">
                  <c:v>4.5796819977113046E-3</c:v>
                </c:pt>
                <c:pt idx="125">
                  <c:v>6.6657520001172088E-3</c:v>
                </c:pt>
                <c:pt idx="126">
                  <c:v>6.6657520001172088E-3</c:v>
                </c:pt>
                <c:pt idx="127">
                  <c:v>8.8961840010597371E-3</c:v>
                </c:pt>
                <c:pt idx="128">
                  <c:v>8.8961840010597371E-3</c:v>
                </c:pt>
                <c:pt idx="129">
                  <c:v>9.231007999915164E-3</c:v>
                </c:pt>
                <c:pt idx="130">
                  <c:v>9.261008002795279E-3</c:v>
                </c:pt>
                <c:pt idx="131">
                  <c:v>9.5942660045693628E-3</c:v>
                </c:pt>
                <c:pt idx="132">
                  <c:v>2.1885984002437908E-2</c:v>
                </c:pt>
                <c:pt idx="133">
                  <c:v>4.2181270000583027E-2</c:v>
                </c:pt>
                <c:pt idx="134">
                  <c:v>4.3706648000807036E-2</c:v>
                </c:pt>
                <c:pt idx="135">
                  <c:v>4.3990716003463604E-2</c:v>
                </c:pt>
                <c:pt idx="341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2F-456C-BE2F-2B840A39E62A}"/>
            </c:ext>
          </c:extLst>
        </c:ser>
        <c:ser>
          <c:idx val="5"/>
          <c:order val="3"/>
          <c:tx>
            <c:strRef>
              <c:f>'errors (4)'!$K$20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(4)'!$K$21:$K$688</c:f>
              <c:numCache>
                <c:formatCode>General</c:formatCode>
                <c:ptCount val="668"/>
                <c:pt idx="136">
                  <c:v>-3.7510120018851012E-3</c:v>
                </c:pt>
                <c:pt idx="137">
                  <c:v>-3.7396479965536855E-3</c:v>
                </c:pt>
                <c:pt idx="138">
                  <c:v>-3.3763899991754442E-3</c:v>
                </c:pt>
                <c:pt idx="139">
                  <c:v>-3.7650259982910939E-3</c:v>
                </c:pt>
                <c:pt idx="140">
                  <c:v>-3.7536620002356358E-3</c:v>
                </c:pt>
                <c:pt idx="141">
                  <c:v>-3.6941919970558956E-3</c:v>
                </c:pt>
                <c:pt idx="142">
                  <c:v>3.715862003446091E-3</c:v>
                </c:pt>
                <c:pt idx="143">
                  <c:v>-3.1780740027897991E-3</c:v>
                </c:pt>
                <c:pt idx="144">
                  <c:v>-1.0188819942413829E-3</c:v>
                </c:pt>
                <c:pt idx="145">
                  <c:v>3.6886940069962293E-3</c:v>
                </c:pt>
                <c:pt idx="146">
                  <c:v>2.6746799994725734E-3</c:v>
                </c:pt>
                <c:pt idx="147">
                  <c:v>2.8860439997515641E-3</c:v>
                </c:pt>
                <c:pt idx="148">
                  <c:v>1.4322639981401153E-3</c:v>
                </c:pt>
                <c:pt idx="149">
                  <c:v>3.8542440015589818E-3</c:v>
                </c:pt>
                <c:pt idx="150">
                  <c:v>2.3803860021871515E-3</c:v>
                </c:pt>
                <c:pt idx="151">
                  <c:v>6.126344007498119E-3</c:v>
                </c:pt>
                <c:pt idx="152">
                  <c:v>6.6657520001172088E-3</c:v>
                </c:pt>
                <c:pt idx="153">
                  <c:v>6.6657520001172088E-3</c:v>
                </c:pt>
                <c:pt idx="154">
                  <c:v>9.231007999915164E-3</c:v>
                </c:pt>
                <c:pt idx="155">
                  <c:v>9.5942660045693628E-3</c:v>
                </c:pt>
                <c:pt idx="156">
                  <c:v>1.0106410001753829E-2</c:v>
                </c:pt>
                <c:pt idx="157">
                  <c:v>8.8961840010597371E-3</c:v>
                </c:pt>
                <c:pt idx="158">
                  <c:v>8.8961840010597371E-3</c:v>
                </c:pt>
                <c:pt idx="159">
                  <c:v>9.0238380071241409E-3</c:v>
                </c:pt>
                <c:pt idx="160">
                  <c:v>1.0232551998342387E-2</c:v>
                </c:pt>
                <c:pt idx="161">
                  <c:v>1.0138616009498946E-2</c:v>
                </c:pt>
                <c:pt idx="162">
                  <c:v>1.0012585997174028E-2</c:v>
                </c:pt>
                <c:pt idx="163">
                  <c:v>1.2998571997741237E-2</c:v>
                </c:pt>
                <c:pt idx="164">
                  <c:v>1.289519000420114E-2</c:v>
                </c:pt>
                <c:pt idx="165">
                  <c:v>2.0576362010615412E-2</c:v>
                </c:pt>
                <c:pt idx="166">
                  <c:v>1.8058560002828017E-2</c:v>
                </c:pt>
                <c:pt idx="167">
                  <c:v>1.9408193998970091E-2</c:v>
                </c:pt>
                <c:pt idx="168">
                  <c:v>1.961955800652504E-2</c:v>
                </c:pt>
                <c:pt idx="169">
                  <c:v>1.6742286003136542E-2</c:v>
                </c:pt>
                <c:pt idx="170">
                  <c:v>1.8405544004053809E-2</c:v>
                </c:pt>
                <c:pt idx="171">
                  <c:v>1.9216907996451482E-2</c:v>
                </c:pt>
                <c:pt idx="172">
                  <c:v>1.8061616006889381E-2</c:v>
                </c:pt>
                <c:pt idx="173">
                  <c:v>2.0484733999182936E-2</c:v>
                </c:pt>
                <c:pt idx="174">
                  <c:v>1.9596098005422391E-2</c:v>
                </c:pt>
                <c:pt idx="175">
                  <c:v>2.9201001998444553E-2</c:v>
                </c:pt>
                <c:pt idx="176">
                  <c:v>3.051163400959922E-2</c:v>
                </c:pt>
                <c:pt idx="177">
                  <c:v>3.1947724004567135E-2</c:v>
                </c:pt>
                <c:pt idx="178">
                  <c:v>3.2232619996648282E-2</c:v>
                </c:pt>
                <c:pt idx="179">
                  <c:v>3.4454695996828377E-2</c:v>
                </c:pt>
                <c:pt idx="180">
                  <c:v>3.5206590007874183E-2</c:v>
                </c:pt>
                <c:pt idx="181">
                  <c:v>3.3900152004207484E-2</c:v>
                </c:pt>
                <c:pt idx="182">
                  <c:v>4.0565194001828786E-2</c:v>
                </c:pt>
                <c:pt idx="183">
                  <c:v>4.0374672003963497E-2</c:v>
                </c:pt>
                <c:pt idx="184">
                  <c:v>4.0586036004242487E-2</c:v>
                </c:pt>
                <c:pt idx="185">
                  <c:v>4.068338600336574E-2</c:v>
                </c:pt>
                <c:pt idx="186">
                  <c:v>4.0980736004712526E-2</c:v>
                </c:pt>
                <c:pt idx="187">
                  <c:v>4.0323541994439438E-2</c:v>
                </c:pt>
                <c:pt idx="188">
                  <c:v>4.0375436008616816E-2</c:v>
                </c:pt>
                <c:pt idx="189">
                  <c:v>4.1168998002831358E-2</c:v>
                </c:pt>
                <c:pt idx="190">
                  <c:v>4.1020892007509246E-2</c:v>
                </c:pt>
                <c:pt idx="191">
                  <c:v>4.0672786002687644E-2</c:v>
                </c:pt>
                <c:pt idx="192">
                  <c:v>4.0633044001879171E-2</c:v>
                </c:pt>
                <c:pt idx="193">
                  <c:v>4.3625182006508112E-2</c:v>
                </c:pt>
                <c:pt idx="194">
                  <c:v>4.3157388005056418E-2</c:v>
                </c:pt>
                <c:pt idx="195">
                  <c:v>4.3454738006403204E-2</c:v>
                </c:pt>
                <c:pt idx="196">
                  <c:v>4.3704372001229785E-2</c:v>
                </c:pt>
                <c:pt idx="197">
                  <c:v>4.4654006000200752E-2</c:v>
                </c:pt>
                <c:pt idx="198">
                  <c:v>4.3372198008000851E-2</c:v>
                </c:pt>
                <c:pt idx="199">
                  <c:v>4.53703920065891E-2</c:v>
                </c:pt>
                <c:pt idx="200">
                  <c:v>4.4914726000570226E-2</c:v>
                </c:pt>
                <c:pt idx="201">
                  <c:v>4.5998062007129192E-2</c:v>
                </c:pt>
                <c:pt idx="202">
                  <c:v>4.5813994001946412E-2</c:v>
                </c:pt>
                <c:pt idx="203">
                  <c:v>4.8010302001785021E-2</c:v>
                </c:pt>
                <c:pt idx="204">
                  <c:v>4.7048572007042821E-2</c:v>
                </c:pt>
                <c:pt idx="205">
                  <c:v>4.7887232001812663E-2</c:v>
                </c:pt>
                <c:pt idx="206">
                  <c:v>4.831490200740518E-2</c:v>
                </c:pt>
                <c:pt idx="207">
                  <c:v>4.9755934000131674E-2</c:v>
                </c:pt>
                <c:pt idx="208">
                  <c:v>5.1030182003160007E-2</c:v>
                </c:pt>
                <c:pt idx="209">
                  <c:v>5.2166255998599809E-2</c:v>
                </c:pt>
                <c:pt idx="210">
                  <c:v>5.1340145997528452E-2</c:v>
                </c:pt>
                <c:pt idx="211">
                  <c:v>5.1975002003018744E-2</c:v>
                </c:pt>
                <c:pt idx="212">
                  <c:v>5.1975002003018744E-2</c:v>
                </c:pt>
                <c:pt idx="213">
                  <c:v>5.2309858001535758E-2</c:v>
                </c:pt>
                <c:pt idx="214">
                  <c:v>5.2421708001929801E-2</c:v>
                </c:pt>
                <c:pt idx="215">
                  <c:v>5.42220979987178E-2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2F-456C-BE2F-2B840A39E62A}"/>
            </c:ext>
          </c:extLst>
        </c:ser>
        <c:ser>
          <c:idx val="6"/>
          <c:order val="4"/>
          <c:tx>
            <c:strRef>
              <c:f>'errors (4)'!#REF!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2F-456C-BE2F-2B840A39E62A}"/>
            </c:ext>
          </c:extLst>
        </c:ser>
        <c:ser>
          <c:idx val="7"/>
          <c:order val="5"/>
          <c:tx>
            <c:strRef>
              <c:f>'errors (4)'!#REF!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'errors (4)'!$F$21:$F$688</c:f>
              <c:numCache>
                <c:formatCode>General</c:formatCode>
                <c:ptCount val="668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  <c:pt idx="210">
                  <c:v>69329.5</c:v>
                </c:pt>
                <c:pt idx="211">
                  <c:v>69391.5</c:v>
                </c:pt>
                <c:pt idx="212">
                  <c:v>69391.5</c:v>
                </c:pt>
                <c:pt idx="213">
                  <c:v>69453.5</c:v>
                </c:pt>
                <c:pt idx="214">
                  <c:v>70341</c:v>
                </c:pt>
                <c:pt idx="215">
                  <c:v>70433.5</c:v>
                </c:pt>
                <c:pt idx="220">
                  <c:v>18223.5</c:v>
                </c:pt>
                <c:pt idx="221">
                  <c:v>18254.5</c:v>
                </c:pt>
                <c:pt idx="222">
                  <c:v>18382</c:v>
                </c:pt>
                <c:pt idx="223">
                  <c:v>18404</c:v>
                </c:pt>
                <c:pt idx="224">
                  <c:v>18435</c:v>
                </c:pt>
                <c:pt idx="225">
                  <c:v>19101.5</c:v>
                </c:pt>
                <c:pt idx="226">
                  <c:v>19129.5</c:v>
                </c:pt>
                <c:pt idx="227">
                  <c:v>19151.5</c:v>
                </c:pt>
                <c:pt idx="228">
                  <c:v>19176</c:v>
                </c:pt>
                <c:pt idx="229">
                  <c:v>19393.5</c:v>
                </c:pt>
                <c:pt idx="230">
                  <c:v>19455.5</c:v>
                </c:pt>
                <c:pt idx="231">
                  <c:v>20143.5</c:v>
                </c:pt>
                <c:pt idx="232">
                  <c:v>20224.5</c:v>
                </c:pt>
                <c:pt idx="233">
                  <c:v>20249</c:v>
                </c:pt>
                <c:pt idx="234">
                  <c:v>20267.5</c:v>
                </c:pt>
                <c:pt idx="235">
                  <c:v>20280.5</c:v>
                </c:pt>
                <c:pt idx="236">
                  <c:v>20326.5</c:v>
                </c:pt>
                <c:pt idx="237">
                  <c:v>20503.5</c:v>
                </c:pt>
                <c:pt idx="238">
                  <c:v>20540.5</c:v>
                </c:pt>
                <c:pt idx="239">
                  <c:v>20559.5</c:v>
                </c:pt>
                <c:pt idx="240">
                  <c:v>20562.5</c:v>
                </c:pt>
                <c:pt idx="241">
                  <c:v>20576</c:v>
                </c:pt>
                <c:pt idx="242">
                  <c:v>20579</c:v>
                </c:pt>
                <c:pt idx="243">
                  <c:v>20591.5</c:v>
                </c:pt>
                <c:pt idx="244">
                  <c:v>20621.5</c:v>
                </c:pt>
                <c:pt idx="245">
                  <c:v>20637.5</c:v>
                </c:pt>
                <c:pt idx="246">
                  <c:v>20649.5</c:v>
                </c:pt>
                <c:pt idx="247">
                  <c:v>20650</c:v>
                </c:pt>
                <c:pt idx="248">
                  <c:v>20659</c:v>
                </c:pt>
                <c:pt idx="249">
                  <c:v>20659</c:v>
                </c:pt>
                <c:pt idx="250">
                  <c:v>20674.5</c:v>
                </c:pt>
                <c:pt idx="251">
                  <c:v>20730.5</c:v>
                </c:pt>
                <c:pt idx="252">
                  <c:v>21294.5</c:v>
                </c:pt>
                <c:pt idx="253">
                  <c:v>21347.5</c:v>
                </c:pt>
                <c:pt idx="254">
                  <c:v>21363</c:v>
                </c:pt>
                <c:pt idx="255">
                  <c:v>21422</c:v>
                </c:pt>
                <c:pt idx="256">
                  <c:v>21431</c:v>
                </c:pt>
                <c:pt idx="257">
                  <c:v>21490.5</c:v>
                </c:pt>
                <c:pt idx="258">
                  <c:v>21558.5</c:v>
                </c:pt>
                <c:pt idx="259">
                  <c:v>21580</c:v>
                </c:pt>
                <c:pt idx="260">
                  <c:v>21584</c:v>
                </c:pt>
                <c:pt idx="261">
                  <c:v>21586.5</c:v>
                </c:pt>
                <c:pt idx="262">
                  <c:v>21611</c:v>
                </c:pt>
                <c:pt idx="263">
                  <c:v>21620</c:v>
                </c:pt>
                <c:pt idx="264">
                  <c:v>21661</c:v>
                </c:pt>
                <c:pt idx="265">
                  <c:v>21688.5</c:v>
                </c:pt>
                <c:pt idx="266">
                  <c:v>21716.5</c:v>
                </c:pt>
                <c:pt idx="267">
                  <c:v>21732.5</c:v>
                </c:pt>
                <c:pt idx="268">
                  <c:v>21912.5</c:v>
                </c:pt>
                <c:pt idx="269">
                  <c:v>22442</c:v>
                </c:pt>
                <c:pt idx="270">
                  <c:v>22454.5</c:v>
                </c:pt>
                <c:pt idx="271">
                  <c:v>22464</c:v>
                </c:pt>
                <c:pt idx="272">
                  <c:v>22476.5</c:v>
                </c:pt>
                <c:pt idx="273">
                  <c:v>22492</c:v>
                </c:pt>
                <c:pt idx="274">
                  <c:v>22507.5</c:v>
                </c:pt>
                <c:pt idx="275">
                  <c:v>22544.5</c:v>
                </c:pt>
                <c:pt idx="276">
                  <c:v>22554</c:v>
                </c:pt>
                <c:pt idx="277">
                  <c:v>22566.5</c:v>
                </c:pt>
                <c:pt idx="278">
                  <c:v>22607</c:v>
                </c:pt>
                <c:pt idx="279">
                  <c:v>22660</c:v>
                </c:pt>
                <c:pt idx="280">
                  <c:v>22724.5</c:v>
                </c:pt>
                <c:pt idx="281">
                  <c:v>22765</c:v>
                </c:pt>
                <c:pt idx="282">
                  <c:v>22771</c:v>
                </c:pt>
                <c:pt idx="283">
                  <c:v>22774</c:v>
                </c:pt>
                <c:pt idx="284">
                  <c:v>22774.5</c:v>
                </c:pt>
                <c:pt idx="285">
                  <c:v>22802.5</c:v>
                </c:pt>
                <c:pt idx="286">
                  <c:v>22830</c:v>
                </c:pt>
                <c:pt idx="287">
                  <c:v>22833</c:v>
                </c:pt>
                <c:pt idx="288">
                  <c:v>22858.5</c:v>
                </c:pt>
                <c:pt idx="289">
                  <c:v>22861</c:v>
                </c:pt>
                <c:pt idx="290">
                  <c:v>22867.5</c:v>
                </c:pt>
                <c:pt idx="291">
                  <c:v>22926.5</c:v>
                </c:pt>
                <c:pt idx="292">
                  <c:v>22929.5</c:v>
                </c:pt>
                <c:pt idx="293">
                  <c:v>22939</c:v>
                </c:pt>
                <c:pt idx="294">
                  <c:v>22942</c:v>
                </c:pt>
                <c:pt idx="295">
                  <c:v>22945</c:v>
                </c:pt>
                <c:pt idx="296">
                  <c:v>23001</c:v>
                </c:pt>
                <c:pt idx="297">
                  <c:v>23035.5</c:v>
                </c:pt>
                <c:pt idx="298">
                  <c:v>23038.5</c:v>
                </c:pt>
                <c:pt idx="299">
                  <c:v>23565</c:v>
                </c:pt>
                <c:pt idx="300">
                  <c:v>23590</c:v>
                </c:pt>
                <c:pt idx="301">
                  <c:v>23637</c:v>
                </c:pt>
                <c:pt idx="302">
                  <c:v>23671</c:v>
                </c:pt>
                <c:pt idx="303">
                  <c:v>23674</c:v>
                </c:pt>
                <c:pt idx="304">
                  <c:v>23689.5</c:v>
                </c:pt>
                <c:pt idx="305">
                  <c:v>23696</c:v>
                </c:pt>
                <c:pt idx="306">
                  <c:v>23711.5</c:v>
                </c:pt>
                <c:pt idx="307">
                  <c:v>23733</c:v>
                </c:pt>
                <c:pt idx="308">
                  <c:v>23764.5</c:v>
                </c:pt>
                <c:pt idx="309">
                  <c:v>23776.5</c:v>
                </c:pt>
                <c:pt idx="310">
                  <c:v>23832.5</c:v>
                </c:pt>
                <c:pt idx="311">
                  <c:v>23900</c:v>
                </c:pt>
                <c:pt idx="312">
                  <c:v>23903.5</c:v>
                </c:pt>
                <c:pt idx="313">
                  <c:v>23904</c:v>
                </c:pt>
                <c:pt idx="314">
                  <c:v>23922</c:v>
                </c:pt>
                <c:pt idx="315">
                  <c:v>23956</c:v>
                </c:pt>
                <c:pt idx="316">
                  <c:v>23971.5</c:v>
                </c:pt>
                <c:pt idx="317">
                  <c:v>23978</c:v>
                </c:pt>
                <c:pt idx="318">
                  <c:v>23984</c:v>
                </c:pt>
                <c:pt idx="319">
                  <c:v>24002.5</c:v>
                </c:pt>
                <c:pt idx="320">
                  <c:v>24006</c:v>
                </c:pt>
                <c:pt idx="321">
                  <c:v>24046.5</c:v>
                </c:pt>
                <c:pt idx="322">
                  <c:v>24052.5</c:v>
                </c:pt>
                <c:pt idx="323">
                  <c:v>24058.5</c:v>
                </c:pt>
                <c:pt idx="324">
                  <c:v>24093</c:v>
                </c:pt>
                <c:pt idx="325">
                  <c:v>24093</c:v>
                </c:pt>
                <c:pt idx="326">
                  <c:v>24093</c:v>
                </c:pt>
                <c:pt idx="327">
                  <c:v>24093</c:v>
                </c:pt>
                <c:pt idx="328">
                  <c:v>24105.5</c:v>
                </c:pt>
                <c:pt idx="329">
                  <c:v>24111.5</c:v>
                </c:pt>
                <c:pt idx="330">
                  <c:v>24121</c:v>
                </c:pt>
                <c:pt idx="331">
                  <c:v>24192.5</c:v>
                </c:pt>
                <c:pt idx="332">
                  <c:v>24195.5</c:v>
                </c:pt>
                <c:pt idx="333">
                  <c:v>24632</c:v>
                </c:pt>
                <c:pt idx="334">
                  <c:v>24675.5</c:v>
                </c:pt>
                <c:pt idx="335">
                  <c:v>24688</c:v>
                </c:pt>
                <c:pt idx="336">
                  <c:v>24722</c:v>
                </c:pt>
                <c:pt idx="337">
                  <c:v>24734.5</c:v>
                </c:pt>
                <c:pt idx="338">
                  <c:v>24741</c:v>
                </c:pt>
                <c:pt idx="339">
                  <c:v>24744</c:v>
                </c:pt>
                <c:pt idx="340">
                  <c:v>24768.5</c:v>
                </c:pt>
                <c:pt idx="341">
                  <c:v>24772</c:v>
                </c:pt>
                <c:pt idx="342">
                  <c:v>24772</c:v>
                </c:pt>
                <c:pt idx="343">
                  <c:v>24797</c:v>
                </c:pt>
                <c:pt idx="344">
                  <c:v>24803</c:v>
                </c:pt>
                <c:pt idx="345">
                  <c:v>24880.5</c:v>
                </c:pt>
                <c:pt idx="346">
                  <c:v>24893</c:v>
                </c:pt>
                <c:pt idx="347">
                  <c:v>24902</c:v>
                </c:pt>
                <c:pt idx="348">
                  <c:v>24914.5</c:v>
                </c:pt>
                <c:pt idx="349">
                  <c:v>24927</c:v>
                </c:pt>
                <c:pt idx="350">
                  <c:v>24979.5</c:v>
                </c:pt>
                <c:pt idx="351">
                  <c:v>25007.5</c:v>
                </c:pt>
                <c:pt idx="352">
                  <c:v>25007.5</c:v>
                </c:pt>
                <c:pt idx="353">
                  <c:v>25063.5</c:v>
                </c:pt>
                <c:pt idx="354">
                  <c:v>25069.5</c:v>
                </c:pt>
                <c:pt idx="355">
                  <c:v>25079</c:v>
                </c:pt>
                <c:pt idx="356">
                  <c:v>25082</c:v>
                </c:pt>
                <c:pt idx="357">
                  <c:v>25082.5</c:v>
                </c:pt>
                <c:pt idx="358">
                  <c:v>25104</c:v>
                </c:pt>
                <c:pt idx="359">
                  <c:v>25122.5</c:v>
                </c:pt>
                <c:pt idx="360">
                  <c:v>25206.5</c:v>
                </c:pt>
                <c:pt idx="361">
                  <c:v>25275</c:v>
                </c:pt>
                <c:pt idx="362">
                  <c:v>25306</c:v>
                </c:pt>
                <c:pt idx="363">
                  <c:v>25306</c:v>
                </c:pt>
                <c:pt idx="364">
                  <c:v>25773.5</c:v>
                </c:pt>
                <c:pt idx="365">
                  <c:v>25776.5</c:v>
                </c:pt>
                <c:pt idx="366">
                  <c:v>25798.5</c:v>
                </c:pt>
                <c:pt idx="367">
                  <c:v>25845</c:v>
                </c:pt>
                <c:pt idx="368">
                  <c:v>25848</c:v>
                </c:pt>
                <c:pt idx="369">
                  <c:v>25848</c:v>
                </c:pt>
                <c:pt idx="370">
                  <c:v>25863.5</c:v>
                </c:pt>
                <c:pt idx="371">
                  <c:v>25870</c:v>
                </c:pt>
                <c:pt idx="372">
                  <c:v>25882.5</c:v>
                </c:pt>
                <c:pt idx="373">
                  <c:v>25932</c:v>
                </c:pt>
                <c:pt idx="374">
                  <c:v>25966.5</c:v>
                </c:pt>
                <c:pt idx="375">
                  <c:v>26040.5</c:v>
                </c:pt>
                <c:pt idx="376">
                  <c:v>26155.5</c:v>
                </c:pt>
                <c:pt idx="377">
                  <c:v>26183.5</c:v>
                </c:pt>
                <c:pt idx="378">
                  <c:v>26208.5</c:v>
                </c:pt>
                <c:pt idx="379">
                  <c:v>26217.5</c:v>
                </c:pt>
                <c:pt idx="380">
                  <c:v>26220.5</c:v>
                </c:pt>
                <c:pt idx="381">
                  <c:v>26230</c:v>
                </c:pt>
                <c:pt idx="382">
                  <c:v>26304.5</c:v>
                </c:pt>
                <c:pt idx="383">
                  <c:v>26351</c:v>
                </c:pt>
                <c:pt idx="384">
                  <c:v>26354.5</c:v>
                </c:pt>
                <c:pt idx="385">
                  <c:v>26373</c:v>
                </c:pt>
                <c:pt idx="386">
                  <c:v>26385.5</c:v>
                </c:pt>
                <c:pt idx="387">
                  <c:v>26404</c:v>
                </c:pt>
                <c:pt idx="388">
                  <c:v>27011.5</c:v>
                </c:pt>
                <c:pt idx="389">
                  <c:v>27024</c:v>
                </c:pt>
                <c:pt idx="390">
                  <c:v>27027</c:v>
                </c:pt>
                <c:pt idx="391">
                  <c:v>27204</c:v>
                </c:pt>
                <c:pt idx="392">
                  <c:v>27272</c:v>
                </c:pt>
                <c:pt idx="393">
                  <c:v>27284.5</c:v>
                </c:pt>
                <c:pt idx="394">
                  <c:v>27285</c:v>
                </c:pt>
                <c:pt idx="395">
                  <c:v>27306</c:v>
                </c:pt>
                <c:pt idx="396">
                  <c:v>27328</c:v>
                </c:pt>
                <c:pt idx="397">
                  <c:v>27331</c:v>
                </c:pt>
                <c:pt idx="398">
                  <c:v>27334</c:v>
                </c:pt>
                <c:pt idx="399">
                  <c:v>27362</c:v>
                </c:pt>
                <c:pt idx="400">
                  <c:v>27365</c:v>
                </c:pt>
                <c:pt idx="401">
                  <c:v>27368.5</c:v>
                </c:pt>
                <c:pt idx="402">
                  <c:v>27387</c:v>
                </c:pt>
                <c:pt idx="403">
                  <c:v>27390</c:v>
                </c:pt>
                <c:pt idx="404">
                  <c:v>27393</c:v>
                </c:pt>
                <c:pt idx="405">
                  <c:v>27393</c:v>
                </c:pt>
                <c:pt idx="406">
                  <c:v>27399.5</c:v>
                </c:pt>
                <c:pt idx="407">
                  <c:v>27402.5</c:v>
                </c:pt>
                <c:pt idx="408">
                  <c:v>27421</c:v>
                </c:pt>
                <c:pt idx="409">
                  <c:v>27427.5</c:v>
                </c:pt>
                <c:pt idx="410">
                  <c:v>27440</c:v>
                </c:pt>
                <c:pt idx="411">
                  <c:v>27468</c:v>
                </c:pt>
                <c:pt idx="412">
                  <c:v>27474</c:v>
                </c:pt>
                <c:pt idx="413">
                  <c:v>27474</c:v>
                </c:pt>
                <c:pt idx="414">
                  <c:v>27477</c:v>
                </c:pt>
                <c:pt idx="415">
                  <c:v>27477.5</c:v>
                </c:pt>
                <c:pt idx="416">
                  <c:v>27499</c:v>
                </c:pt>
                <c:pt idx="417">
                  <c:v>27527</c:v>
                </c:pt>
                <c:pt idx="418">
                  <c:v>27533</c:v>
                </c:pt>
                <c:pt idx="419">
                  <c:v>27558</c:v>
                </c:pt>
                <c:pt idx="420">
                  <c:v>28081.5</c:v>
                </c:pt>
                <c:pt idx="421">
                  <c:v>28168</c:v>
                </c:pt>
                <c:pt idx="422">
                  <c:v>28416.5</c:v>
                </c:pt>
                <c:pt idx="423">
                  <c:v>28439.5</c:v>
                </c:pt>
                <c:pt idx="424">
                  <c:v>28485</c:v>
                </c:pt>
                <c:pt idx="425">
                  <c:v>28500.5</c:v>
                </c:pt>
                <c:pt idx="426">
                  <c:v>28507</c:v>
                </c:pt>
                <c:pt idx="427">
                  <c:v>28516</c:v>
                </c:pt>
                <c:pt idx="428">
                  <c:v>28516</c:v>
                </c:pt>
                <c:pt idx="429">
                  <c:v>28550</c:v>
                </c:pt>
                <c:pt idx="430">
                  <c:v>28569</c:v>
                </c:pt>
                <c:pt idx="431">
                  <c:v>28590.5</c:v>
                </c:pt>
                <c:pt idx="432">
                  <c:v>28591.5</c:v>
                </c:pt>
                <c:pt idx="433">
                  <c:v>28600</c:v>
                </c:pt>
                <c:pt idx="434">
                  <c:v>28653</c:v>
                </c:pt>
                <c:pt idx="435">
                  <c:v>28653</c:v>
                </c:pt>
                <c:pt idx="436">
                  <c:v>28656</c:v>
                </c:pt>
                <c:pt idx="437">
                  <c:v>28656</c:v>
                </c:pt>
                <c:pt idx="438">
                  <c:v>28663</c:v>
                </c:pt>
                <c:pt idx="439">
                  <c:v>28663</c:v>
                </c:pt>
                <c:pt idx="440">
                  <c:v>28671.5</c:v>
                </c:pt>
                <c:pt idx="441">
                  <c:v>28671.5</c:v>
                </c:pt>
                <c:pt idx="442">
                  <c:v>28684</c:v>
                </c:pt>
                <c:pt idx="443">
                  <c:v>28687</c:v>
                </c:pt>
                <c:pt idx="444">
                  <c:v>28700.5</c:v>
                </c:pt>
                <c:pt idx="445">
                  <c:v>28712</c:v>
                </c:pt>
                <c:pt idx="446">
                  <c:v>29223</c:v>
                </c:pt>
                <c:pt idx="447">
                  <c:v>29276</c:v>
                </c:pt>
                <c:pt idx="448">
                  <c:v>29342</c:v>
                </c:pt>
                <c:pt idx="449">
                  <c:v>29394</c:v>
                </c:pt>
                <c:pt idx="450">
                  <c:v>29401</c:v>
                </c:pt>
                <c:pt idx="451">
                  <c:v>29444.5</c:v>
                </c:pt>
                <c:pt idx="452">
                  <c:v>29491</c:v>
                </c:pt>
                <c:pt idx="453">
                  <c:v>29598.5</c:v>
                </c:pt>
                <c:pt idx="454">
                  <c:v>29601.5</c:v>
                </c:pt>
                <c:pt idx="455">
                  <c:v>29602.5</c:v>
                </c:pt>
                <c:pt idx="456">
                  <c:v>29634</c:v>
                </c:pt>
                <c:pt idx="457">
                  <c:v>29673</c:v>
                </c:pt>
                <c:pt idx="458">
                  <c:v>29769.5</c:v>
                </c:pt>
                <c:pt idx="459">
                  <c:v>29817</c:v>
                </c:pt>
                <c:pt idx="460">
                  <c:v>29838</c:v>
                </c:pt>
                <c:pt idx="461">
                  <c:v>30402</c:v>
                </c:pt>
                <c:pt idx="462">
                  <c:v>30417.5</c:v>
                </c:pt>
                <c:pt idx="463">
                  <c:v>30439</c:v>
                </c:pt>
                <c:pt idx="464">
                  <c:v>30542.5</c:v>
                </c:pt>
                <c:pt idx="465">
                  <c:v>30620</c:v>
                </c:pt>
                <c:pt idx="466">
                  <c:v>30715</c:v>
                </c:pt>
                <c:pt idx="467">
                  <c:v>30724.5</c:v>
                </c:pt>
                <c:pt idx="468">
                  <c:v>30752.5</c:v>
                </c:pt>
                <c:pt idx="469">
                  <c:v>30771.5</c:v>
                </c:pt>
                <c:pt idx="470">
                  <c:v>30800</c:v>
                </c:pt>
                <c:pt idx="471">
                  <c:v>30803</c:v>
                </c:pt>
                <c:pt idx="472">
                  <c:v>30852</c:v>
                </c:pt>
                <c:pt idx="473">
                  <c:v>30911</c:v>
                </c:pt>
                <c:pt idx="474">
                  <c:v>30915</c:v>
                </c:pt>
                <c:pt idx="475">
                  <c:v>30951.5</c:v>
                </c:pt>
                <c:pt idx="476">
                  <c:v>30979.5</c:v>
                </c:pt>
                <c:pt idx="477">
                  <c:v>30979.5</c:v>
                </c:pt>
                <c:pt idx="478">
                  <c:v>31556</c:v>
                </c:pt>
                <c:pt idx="479">
                  <c:v>31599.5</c:v>
                </c:pt>
                <c:pt idx="480">
                  <c:v>31658.5</c:v>
                </c:pt>
                <c:pt idx="481">
                  <c:v>31739</c:v>
                </c:pt>
                <c:pt idx="482">
                  <c:v>31770</c:v>
                </c:pt>
                <c:pt idx="483">
                  <c:v>31773</c:v>
                </c:pt>
                <c:pt idx="484">
                  <c:v>31788.5</c:v>
                </c:pt>
                <c:pt idx="485">
                  <c:v>31848.5</c:v>
                </c:pt>
                <c:pt idx="486">
                  <c:v>31920</c:v>
                </c:pt>
                <c:pt idx="487">
                  <c:v>31950</c:v>
                </c:pt>
                <c:pt idx="488">
                  <c:v>31981</c:v>
                </c:pt>
                <c:pt idx="489">
                  <c:v>32074.5</c:v>
                </c:pt>
                <c:pt idx="490">
                  <c:v>32634.5</c:v>
                </c:pt>
                <c:pt idx="491">
                  <c:v>32812.5</c:v>
                </c:pt>
                <c:pt idx="492">
                  <c:v>32818.5</c:v>
                </c:pt>
                <c:pt idx="493">
                  <c:v>32883.5</c:v>
                </c:pt>
                <c:pt idx="494">
                  <c:v>32942.5</c:v>
                </c:pt>
                <c:pt idx="495">
                  <c:v>32990</c:v>
                </c:pt>
                <c:pt idx="496">
                  <c:v>33026</c:v>
                </c:pt>
                <c:pt idx="497">
                  <c:v>33026</c:v>
                </c:pt>
                <c:pt idx="498">
                  <c:v>33030.5</c:v>
                </c:pt>
                <c:pt idx="499">
                  <c:v>33045</c:v>
                </c:pt>
                <c:pt idx="500">
                  <c:v>33045</c:v>
                </c:pt>
                <c:pt idx="501">
                  <c:v>33076</c:v>
                </c:pt>
                <c:pt idx="502">
                  <c:v>33094.5</c:v>
                </c:pt>
                <c:pt idx="503">
                  <c:v>33160</c:v>
                </c:pt>
                <c:pt idx="504">
                  <c:v>33178.5</c:v>
                </c:pt>
                <c:pt idx="505">
                  <c:v>33178.5</c:v>
                </c:pt>
                <c:pt idx="506">
                  <c:v>33200.5</c:v>
                </c:pt>
                <c:pt idx="507">
                  <c:v>33200.5</c:v>
                </c:pt>
                <c:pt idx="508">
                  <c:v>33901</c:v>
                </c:pt>
                <c:pt idx="509">
                  <c:v>34088</c:v>
                </c:pt>
                <c:pt idx="510">
                  <c:v>34118</c:v>
                </c:pt>
                <c:pt idx="511">
                  <c:v>34140.5</c:v>
                </c:pt>
                <c:pt idx="512">
                  <c:v>34146</c:v>
                </c:pt>
                <c:pt idx="513">
                  <c:v>34146</c:v>
                </c:pt>
                <c:pt idx="514">
                  <c:v>34146.5</c:v>
                </c:pt>
                <c:pt idx="515">
                  <c:v>34177</c:v>
                </c:pt>
                <c:pt idx="516">
                  <c:v>34177.5</c:v>
                </c:pt>
                <c:pt idx="517">
                  <c:v>34187.5</c:v>
                </c:pt>
                <c:pt idx="518">
                  <c:v>34234</c:v>
                </c:pt>
                <c:pt idx="519">
                  <c:v>34270.5</c:v>
                </c:pt>
                <c:pt idx="520">
                  <c:v>34273.5</c:v>
                </c:pt>
                <c:pt idx="521">
                  <c:v>34273.5</c:v>
                </c:pt>
                <c:pt idx="522">
                  <c:v>34314</c:v>
                </c:pt>
                <c:pt idx="523">
                  <c:v>34320</c:v>
                </c:pt>
                <c:pt idx="524">
                  <c:v>34345</c:v>
                </c:pt>
                <c:pt idx="525">
                  <c:v>34357.5</c:v>
                </c:pt>
                <c:pt idx="526">
                  <c:v>35214</c:v>
                </c:pt>
                <c:pt idx="527">
                  <c:v>35359</c:v>
                </c:pt>
                <c:pt idx="528">
                  <c:v>35418</c:v>
                </c:pt>
                <c:pt idx="529">
                  <c:v>35443</c:v>
                </c:pt>
                <c:pt idx="530">
                  <c:v>35474</c:v>
                </c:pt>
                <c:pt idx="531">
                  <c:v>36312</c:v>
                </c:pt>
                <c:pt idx="532">
                  <c:v>36501.5</c:v>
                </c:pt>
                <c:pt idx="533">
                  <c:v>37494</c:v>
                </c:pt>
                <c:pt idx="534">
                  <c:v>38596.5</c:v>
                </c:pt>
                <c:pt idx="535">
                  <c:v>38597</c:v>
                </c:pt>
                <c:pt idx="536">
                  <c:v>38600</c:v>
                </c:pt>
                <c:pt idx="537">
                  <c:v>38603</c:v>
                </c:pt>
                <c:pt idx="538">
                  <c:v>38603.5</c:v>
                </c:pt>
                <c:pt idx="539">
                  <c:v>38635.5</c:v>
                </c:pt>
                <c:pt idx="540">
                  <c:v>38651</c:v>
                </c:pt>
                <c:pt idx="541">
                  <c:v>38754</c:v>
                </c:pt>
                <c:pt idx="542">
                  <c:v>38794</c:v>
                </c:pt>
                <c:pt idx="543">
                  <c:v>38797</c:v>
                </c:pt>
                <c:pt idx="544">
                  <c:v>38853</c:v>
                </c:pt>
                <c:pt idx="545">
                  <c:v>38877</c:v>
                </c:pt>
                <c:pt idx="546">
                  <c:v>39780</c:v>
                </c:pt>
                <c:pt idx="547">
                  <c:v>39790</c:v>
                </c:pt>
                <c:pt idx="548">
                  <c:v>39866.5</c:v>
                </c:pt>
                <c:pt idx="549">
                  <c:v>39875.5</c:v>
                </c:pt>
                <c:pt idx="550">
                  <c:v>39888</c:v>
                </c:pt>
                <c:pt idx="551">
                  <c:v>39903.5</c:v>
                </c:pt>
                <c:pt idx="552">
                  <c:v>39931.5</c:v>
                </c:pt>
                <c:pt idx="553">
                  <c:v>40004</c:v>
                </c:pt>
                <c:pt idx="554">
                  <c:v>40697.5</c:v>
                </c:pt>
                <c:pt idx="555">
                  <c:v>40869</c:v>
                </c:pt>
                <c:pt idx="556">
                  <c:v>40981</c:v>
                </c:pt>
                <c:pt idx="557">
                  <c:v>41049</c:v>
                </c:pt>
                <c:pt idx="558">
                  <c:v>41994</c:v>
                </c:pt>
                <c:pt idx="559">
                  <c:v>42025</c:v>
                </c:pt>
                <c:pt idx="560">
                  <c:v>42078</c:v>
                </c:pt>
                <c:pt idx="561">
                  <c:v>42115</c:v>
                </c:pt>
                <c:pt idx="562">
                  <c:v>42128.5</c:v>
                </c:pt>
                <c:pt idx="563">
                  <c:v>42156.5</c:v>
                </c:pt>
                <c:pt idx="564">
                  <c:v>42200</c:v>
                </c:pt>
                <c:pt idx="565">
                  <c:v>42243.5</c:v>
                </c:pt>
                <c:pt idx="566">
                  <c:v>42255</c:v>
                </c:pt>
                <c:pt idx="567">
                  <c:v>42258</c:v>
                </c:pt>
                <c:pt idx="568">
                  <c:v>42262</c:v>
                </c:pt>
                <c:pt idx="569">
                  <c:v>42265</c:v>
                </c:pt>
                <c:pt idx="570">
                  <c:v>42287</c:v>
                </c:pt>
                <c:pt idx="571">
                  <c:v>43201.5</c:v>
                </c:pt>
                <c:pt idx="572">
                  <c:v>43207</c:v>
                </c:pt>
                <c:pt idx="573">
                  <c:v>43257.5</c:v>
                </c:pt>
                <c:pt idx="574">
                  <c:v>43263</c:v>
                </c:pt>
                <c:pt idx="575">
                  <c:v>43263</c:v>
                </c:pt>
                <c:pt idx="576">
                  <c:v>43264</c:v>
                </c:pt>
                <c:pt idx="577">
                  <c:v>43270</c:v>
                </c:pt>
                <c:pt idx="578">
                  <c:v>43282.5</c:v>
                </c:pt>
                <c:pt idx="579">
                  <c:v>43351</c:v>
                </c:pt>
                <c:pt idx="580">
                  <c:v>43360.5</c:v>
                </c:pt>
                <c:pt idx="581">
                  <c:v>43363</c:v>
                </c:pt>
                <c:pt idx="582">
                  <c:v>44281</c:v>
                </c:pt>
                <c:pt idx="583">
                  <c:v>44386.5</c:v>
                </c:pt>
                <c:pt idx="584">
                  <c:v>44408.5</c:v>
                </c:pt>
                <c:pt idx="585">
                  <c:v>44514</c:v>
                </c:pt>
                <c:pt idx="586">
                  <c:v>44582.5</c:v>
                </c:pt>
                <c:pt idx="587">
                  <c:v>45165</c:v>
                </c:pt>
                <c:pt idx="588">
                  <c:v>45469</c:v>
                </c:pt>
                <c:pt idx="589">
                  <c:v>45472</c:v>
                </c:pt>
                <c:pt idx="590">
                  <c:v>45475.5</c:v>
                </c:pt>
                <c:pt idx="591">
                  <c:v>45500</c:v>
                </c:pt>
                <c:pt idx="592">
                  <c:v>45519</c:v>
                </c:pt>
                <c:pt idx="593">
                  <c:v>45596.5</c:v>
                </c:pt>
                <c:pt idx="594">
                  <c:v>45612</c:v>
                </c:pt>
                <c:pt idx="595">
                  <c:v>45640</c:v>
                </c:pt>
                <c:pt idx="596">
                  <c:v>45662</c:v>
                </c:pt>
                <c:pt idx="597">
                  <c:v>46514.5</c:v>
                </c:pt>
                <c:pt idx="598">
                  <c:v>46607.5</c:v>
                </c:pt>
                <c:pt idx="599">
                  <c:v>46769</c:v>
                </c:pt>
                <c:pt idx="600">
                  <c:v>46797</c:v>
                </c:pt>
                <c:pt idx="601">
                  <c:v>46850</c:v>
                </c:pt>
                <c:pt idx="602">
                  <c:v>46850</c:v>
                </c:pt>
                <c:pt idx="603">
                  <c:v>47864</c:v>
                </c:pt>
                <c:pt idx="604">
                  <c:v>47876.5</c:v>
                </c:pt>
                <c:pt idx="605">
                  <c:v>47966.5</c:v>
                </c:pt>
                <c:pt idx="606">
                  <c:v>48689</c:v>
                </c:pt>
                <c:pt idx="607">
                  <c:v>48729.5</c:v>
                </c:pt>
                <c:pt idx="608">
                  <c:v>48816.5</c:v>
                </c:pt>
                <c:pt idx="609">
                  <c:v>48875</c:v>
                </c:pt>
                <c:pt idx="610">
                  <c:v>48971.5</c:v>
                </c:pt>
                <c:pt idx="611">
                  <c:v>49058.5</c:v>
                </c:pt>
                <c:pt idx="612">
                  <c:v>49964</c:v>
                </c:pt>
                <c:pt idx="613">
                  <c:v>49970</c:v>
                </c:pt>
                <c:pt idx="614">
                  <c:v>49991.5</c:v>
                </c:pt>
                <c:pt idx="615">
                  <c:v>50019.5</c:v>
                </c:pt>
                <c:pt idx="616">
                  <c:v>50031.5</c:v>
                </c:pt>
                <c:pt idx="617">
                  <c:v>50075.5</c:v>
                </c:pt>
                <c:pt idx="618">
                  <c:v>50088</c:v>
                </c:pt>
                <c:pt idx="619">
                  <c:v>50159.5</c:v>
                </c:pt>
                <c:pt idx="620">
                  <c:v>50162.5</c:v>
                </c:pt>
                <c:pt idx="621">
                  <c:v>50215.5</c:v>
                </c:pt>
                <c:pt idx="622">
                  <c:v>50927.5</c:v>
                </c:pt>
                <c:pt idx="623">
                  <c:v>51093</c:v>
                </c:pt>
                <c:pt idx="624">
                  <c:v>51096</c:v>
                </c:pt>
                <c:pt idx="625">
                  <c:v>51124</c:v>
                </c:pt>
                <c:pt idx="626">
                  <c:v>51167.5</c:v>
                </c:pt>
                <c:pt idx="627">
                  <c:v>51201.5</c:v>
                </c:pt>
                <c:pt idx="628">
                  <c:v>51201.5</c:v>
                </c:pt>
                <c:pt idx="629">
                  <c:v>51254.5</c:v>
                </c:pt>
                <c:pt idx="630">
                  <c:v>51257.5</c:v>
                </c:pt>
                <c:pt idx="631">
                  <c:v>51260.5</c:v>
                </c:pt>
                <c:pt idx="632">
                  <c:v>51273</c:v>
                </c:pt>
                <c:pt idx="633">
                  <c:v>51291.5</c:v>
                </c:pt>
                <c:pt idx="634">
                  <c:v>51348.5</c:v>
                </c:pt>
                <c:pt idx="635">
                  <c:v>51354</c:v>
                </c:pt>
                <c:pt idx="636">
                  <c:v>51357</c:v>
                </c:pt>
                <c:pt idx="637">
                  <c:v>52129</c:v>
                </c:pt>
                <c:pt idx="638">
                  <c:v>52188</c:v>
                </c:pt>
                <c:pt idx="639">
                  <c:v>52191</c:v>
                </c:pt>
                <c:pt idx="640">
                  <c:v>52290</c:v>
                </c:pt>
                <c:pt idx="641">
                  <c:v>52374</c:v>
                </c:pt>
                <c:pt idx="642">
                  <c:v>52392.5</c:v>
                </c:pt>
                <c:pt idx="643">
                  <c:v>52408.5</c:v>
                </c:pt>
                <c:pt idx="644">
                  <c:v>52432.5</c:v>
                </c:pt>
                <c:pt idx="645">
                  <c:v>52455</c:v>
                </c:pt>
                <c:pt idx="646">
                  <c:v>52486</c:v>
                </c:pt>
                <c:pt idx="647">
                  <c:v>52511</c:v>
                </c:pt>
                <c:pt idx="648">
                  <c:v>52523.5</c:v>
                </c:pt>
                <c:pt idx="649">
                  <c:v>53491</c:v>
                </c:pt>
                <c:pt idx="650">
                  <c:v>53522</c:v>
                </c:pt>
                <c:pt idx="651">
                  <c:v>53540</c:v>
                </c:pt>
                <c:pt idx="652">
                  <c:v>53652.5</c:v>
                </c:pt>
                <c:pt idx="653">
                  <c:v>53655.5</c:v>
                </c:pt>
                <c:pt idx="654">
                  <c:v>53668</c:v>
                </c:pt>
                <c:pt idx="655">
                  <c:v>53671</c:v>
                </c:pt>
                <c:pt idx="656">
                  <c:v>54518</c:v>
                </c:pt>
                <c:pt idx="657">
                  <c:v>54554.5</c:v>
                </c:pt>
                <c:pt idx="658">
                  <c:v>54594.5</c:v>
                </c:pt>
                <c:pt idx="659">
                  <c:v>54604.5</c:v>
                </c:pt>
                <c:pt idx="660">
                  <c:v>54651</c:v>
                </c:pt>
                <c:pt idx="661">
                  <c:v>54676</c:v>
                </c:pt>
                <c:pt idx="662">
                  <c:v>54694.5</c:v>
                </c:pt>
                <c:pt idx="663">
                  <c:v>54738</c:v>
                </c:pt>
                <c:pt idx="664">
                  <c:v>54763</c:v>
                </c:pt>
                <c:pt idx="665">
                  <c:v>54766</c:v>
                </c:pt>
                <c:pt idx="666">
                  <c:v>54765.5</c:v>
                </c:pt>
                <c:pt idx="667">
                  <c:v>54781.5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2F-456C-BE2F-2B840A39E62A}"/>
            </c:ext>
          </c:extLst>
        </c:ser>
        <c:ser>
          <c:idx val="3"/>
          <c:order val="6"/>
          <c:tx>
            <c:strRef>
              <c:f>'errors (4)'!$BC$1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(4)'!$BB$2:$BB$54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'errors (4)'!$BC$2:$BC$54</c:f>
              <c:numCache>
                <c:formatCode>General</c:formatCode>
                <c:ptCount val="53"/>
                <c:pt idx="0">
                  <c:v>4.9726606063862734E-2</c:v>
                </c:pt>
                <c:pt idx="1">
                  <c:v>4.4120791917618168E-2</c:v>
                </c:pt>
                <c:pt idx="2">
                  <c:v>3.8649092538337121E-2</c:v>
                </c:pt>
                <c:pt idx="3">
                  <c:v>3.3327011460044756E-2</c:v>
                </c:pt>
                <c:pt idx="4">
                  <c:v>2.8173619969538828E-2</c:v>
                </c:pt>
                <c:pt idx="5">
                  <c:v>2.3213269863461578E-2</c:v>
                </c:pt>
                <c:pt idx="6">
                  <c:v>1.8475046004425993E-2</c:v>
                </c:pt>
                <c:pt idx="7">
                  <c:v>1.3992533167143228E-2</c:v>
                </c:pt>
                <c:pt idx="8">
                  <c:v>9.806898839213013E-3</c:v>
                </c:pt>
                <c:pt idx="9">
                  <c:v>5.9742288535150137E-3</c:v>
                </c:pt>
                <c:pt idx="10">
                  <c:v>2.576838660911393E-3</c:v>
                </c:pt>
                <c:pt idx="11">
                  <c:v>-2.583994545178759E-4</c:v>
                </c:pt>
                <c:pt idx="12">
                  <c:v>-2.3261472243936467E-3</c:v>
                </c:pt>
                <c:pt idx="13">
                  <c:v>-3.2864138896313922E-3</c:v>
                </c:pt>
                <c:pt idx="14">
                  <c:v>-2.6734953556739305E-3</c:v>
                </c:pt>
                <c:pt idx="15">
                  <c:v>-5.008973109561657E-4</c:v>
                </c:pt>
                <c:pt idx="16">
                  <c:v>1.9006380208859586E-3</c:v>
                </c:pt>
                <c:pt idx="17">
                  <c:v>3.3495698266575616E-3</c:v>
                </c:pt>
                <c:pt idx="18">
                  <c:v>3.8278158909015141E-3</c:v>
                </c:pt>
                <c:pt idx="19">
                  <c:v>3.644648747946639E-3</c:v>
                </c:pt>
                <c:pt idx="20">
                  <c:v>3.0412801990212669E-3</c:v>
                </c:pt>
                <c:pt idx="21">
                  <c:v>2.1777839049028098E-3</c:v>
                </c:pt>
                <c:pt idx="22">
                  <c:v>1.1612859273029772E-3</c:v>
                </c:pt>
                <c:pt idx="23">
                  <c:v>6.5827096741634741E-5</c:v>
                </c:pt>
                <c:pt idx="24">
                  <c:v>-1.0554581355114532E-3</c:v>
                </c:pt>
                <c:pt idx="25">
                  <c:v>-2.1618446196544402E-3</c:v>
                </c:pt>
                <c:pt idx="26">
                  <c:v>-3.2193023398681695E-3</c:v>
                </c:pt>
                <c:pt idx="27">
                  <c:v>-4.1983566474486029E-3</c:v>
                </c:pt>
                <c:pt idx="28">
                  <c:v>-5.0746204329061607E-3</c:v>
                </c:pt>
                <c:pt idx="29">
                  <c:v>-5.8291824422911261E-3</c:v>
                </c:pt>
                <c:pt idx="30">
                  <c:v>-6.4466170519060003E-3</c:v>
                </c:pt>
                <c:pt idx="31">
                  <c:v>-6.910969838531407E-3</c:v>
                </c:pt>
                <c:pt idx="32">
                  <c:v>-7.2021504326202791E-3</c:v>
                </c:pt>
                <c:pt idx="33">
                  <c:v>-7.294768882121082E-3</c:v>
                </c:pt>
                <c:pt idx="34">
                  <c:v>-7.158885292609574E-3</c:v>
                </c:pt>
                <c:pt idx="35">
                  <c:v>-6.7597739731072304E-3</c:v>
                </c:pt>
                <c:pt idx="36">
                  <c:v>-6.0539754639516328E-3</c:v>
                </c:pt>
                <c:pt idx="37">
                  <c:v>-4.9811674209413962E-3</c:v>
                </c:pt>
                <c:pt idx="38">
                  <c:v>-3.4518719155084351E-3</c:v>
                </c:pt>
                <c:pt idx="39">
                  <c:v>-1.3268090156009302E-3</c:v>
                </c:pt>
                <c:pt idx="40">
                  <c:v>1.6213999678822977E-3</c:v>
                </c:pt>
                <c:pt idx="41">
                  <c:v>5.7662631703489457E-3</c:v>
                </c:pt>
                <c:pt idx="42">
                  <c:v>1.1558716695907158E-2</c:v>
                </c:pt>
                <c:pt idx="43">
                  <c:v>1.8742332710139968E-2</c:v>
                </c:pt>
                <c:pt idx="44">
                  <c:v>2.5828701134469802E-2</c:v>
                </c:pt>
                <c:pt idx="45">
                  <c:v>3.1885732595357479E-2</c:v>
                </c:pt>
                <c:pt idx="46">
                  <c:v>3.7031830159889478E-2</c:v>
                </c:pt>
                <c:pt idx="47">
                  <c:v>4.1572910662245291E-2</c:v>
                </c:pt>
                <c:pt idx="48">
                  <c:v>4.5731650886520529E-2</c:v>
                </c:pt>
                <c:pt idx="49">
                  <c:v>4.9655351188714045E-2</c:v>
                </c:pt>
                <c:pt idx="50">
                  <c:v>5.3443176923493547E-2</c:v>
                </c:pt>
                <c:pt idx="51">
                  <c:v>5.7164134078324901E-2</c:v>
                </c:pt>
                <c:pt idx="52">
                  <c:v>6.0868249528212001E-2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2F-456C-BE2F-2B840A39E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291960"/>
        <c:axId val="1"/>
      </c:scatterChart>
      <c:valAx>
        <c:axId val="719291960"/>
        <c:scaling>
          <c:orientation val="minMax"/>
          <c:min val="-2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8747068095079"/>
              <c:y val="0.871232876712328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405479452054794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291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0778856923038"/>
          <c:y val="0.92876712328767119"/>
          <c:w val="0.75097371583415873"/>
          <c:h val="5.47945205479452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856085596304348"/>
          <c:y val="3.3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3841846094428889"/>
          <c:w val="0.83787395361385586"/>
          <c:h val="0.70056690437109481"/>
        </c:manualLayout>
      </c:layout>
      <c:scatterChart>
        <c:scatterStyle val="lineMarker"/>
        <c:varyColors val="0"/>
        <c:ser>
          <c:idx val="2"/>
          <c:order val="0"/>
          <c:tx>
            <c:strRef>
              <c:f>'errors (4)'!$H$20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(4)'!$H$21:$H$230</c:f>
              <c:numCache>
                <c:formatCode>General</c:formatCode>
                <c:ptCount val="210"/>
                <c:pt idx="0">
                  <c:v>1.2808268002117984E-2</c:v>
                </c:pt>
                <c:pt idx="1">
                  <c:v>2.1493399999599205E-2</c:v>
                </c:pt>
                <c:pt idx="2">
                  <c:v>3.435505000379635E-2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CC-41C5-8D06-2DBBBD0D8D1D}"/>
            </c:ext>
          </c:extLst>
        </c:ser>
        <c:ser>
          <c:idx val="5"/>
          <c:order val="1"/>
          <c:tx>
            <c:strRef>
              <c:f>'errors (4)'!$I$20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(4)'!$I$21:$I$230</c:f>
              <c:numCache>
                <c:formatCode>General</c:formatCode>
                <c:ptCount val="210"/>
                <c:pt idx="3">
                  <c:v>1.0736280004493892E-2</c:v>
                </c:pt>
                <c:pt idx="4">
                  <c:v>1.1336280003888533E-2</c:v>
                </c:pt>
                <c:pt idx="5">
                  <c:v>1.1823388002085267E-2</c:v>
                </c:pt>
                <c:pt idx="6">
                  <c:v>1.4308252000773791E-2</c:v>
                </c:pt>
                <c:pt idx="7">
                  <c:v>1.5289296003174968E-2</c:v>
                </c:pt>
                <c:pt idx="8">
                  <c:v>2.2356648001732538E-2</c:v>
                </c:pt>
                <c:pt idx="9">
                  <c:v>2.3222956002427964E-2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5CC-41C5-8D06-2DBBBD0D8D1D}"/>
            </c:ext>
          </c:extLst>
        </c:ser>
        <c:ser>
          <c:idx val="6"/>
          <c:order val="2"/>
          <c:tx>
            <c:strRef>
              <c:f>'errors (4)'!$J$20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(4)'!$J$21:$J$230</c:f>
              <c:numCache>
                <c:formatCode>General</c:formatCode>
                <c:ptCount val="210"/>
                <c:pt idx="10">
                  <c:v>-1.4105633999861311E-2</c:v>
                </c:pt>
                <c:pt idx="11">
                  <c:v>-1.1022627993952483E-2</c:v>
                </c:pt>
                <c:pt idx="12">
                  <c:v>-1.1011263995897025E-2</c:v>
                </c:pt>
                <c:pt idx="13">
                  <c:v>-1.0431342001538724E-2</c:v>
                </c:pt>
                <c:pt idx="14">
                  <c:v>-9.8357819952070713E-3</c:v>
                </c:pt>
                <c:pt idx="15">
                  <c:v>-9.8199779968126677E-3</c:v>
                </c:pt>
                <c:pt idx="16">
                  <c:v>-8.4111800024402328E-3</c:v>
                </c:pt>
                <c:pt idx="17">
                  <c:v>-8.3519559993874282E-3</c:v>
                </c:pt>
                <c:pt idx="18">
                  <c:v>-8.1625559905660339E-3</c:v>
                </c:pt>
                <c:pt idx="19">
                  <c:v>-8.1519559971638955E-3</c:v>
                </c:pt>
                <c:pt idx="20">
                  <c:v>-7.8625559908687137E-3</c:v>
                </c:pt>
                <c:pt idx="21">
                  <c:v>-7.7519559999927878E-3</c:v>
                </c:pt>
                <c:pt idx="22">
                  <c:v>-7.7390379956341349E-3</c:v>
                </c:pt>
                <c:pt idx="23">
                  <c:v>-7.7209640003275126E-3</c:v>
                </c:pt>
                <c:pt idx="24">
                  <c:v>-7.7000619930913672E-3</c:v>
                </c:pt>
                <c:pt idx="25">
                  <c:v>-7.6625559959211387E-3</c:v>
                </c:pt>
                <c:pt idx="26">
                  <c:v>-7.400061993394047E-3</c:v>
                </c:pt>
                <c:pt idx="27">
                  <c:v>-7.400061993394047E-3</c:v>
                </c:pt>
                <c:pt idx="28">
                  <c:v>-7.2625300017534755E-3</c:v>
                </c:pt>
                <c:pt idx="29">
                  <c:v>-7.1477780002169311E-3</c:v>
                </c:pt>
                <c:pt idx="30">
                  <c:v>-7.047777995467186E-3</c:v>
                </c:pt>
                <c:pt idx="31">
                  <c:v>-7.047777995467186E-3</c:v>
                </c:pt>
                <c:pt idx="32">
                  <c:v>-6.8875439974362962E-3</c:v>
                </c:pt>
                <c:pt idx="33">
                  <c:v>-6.8414400011533871E-3</c:v>
                </c:pt>
                <c:pt idx="34">
                  <c:v>-6.8064119986956939E-3</c:v>
                </c:pt>
                <c:pt idx="35">
                  <c:v>-6.6866759952972643E-3</c:v>
                </c:pt>
                <c:pt idx="36">
                  <c:v>-6.6307479937677272E-3</c:v>
                </c:pt>
                <c:pt idx="37">
                  <c:v>-6.6060999961337075E-3</c:v>
                </c:pt>
                <c:pt idx="38">
                  <c:v>-6.4524059926043265E-3</c:v>
                </c:pt>
                <c:pt idx="39">
                  <c:v>-6.208750004589092E-3</c:v>
                </c:pt>
                <c:pt idx="40">
                  <c:v>-6.1209639970911667E-3</c:v>
                </c:pt>
                <c:pt idx="41">
                  <c:v>-5.9064119996037334E-3</c:v>
                </c:pt>
                <c:pt idx="42">
                  <c:v>-5.7338719925610349E-3</c:v>
                </c:pt>
                <c:pt idx="43">
                  <c:v>-5.4738940016250126E-3</c:v>
                </c:pt>
                <c:pt idx="44">
                  <c:v>-4.939300000842195E-3</c:v>
                </c:pt>
                <c:pt idx="45">
                  <c:v>-4.7392999986186624E-3</c:v>
                </c:pt>
                <c:pt idx="46">
                  <c:v>-4.432183995959349E-3</c:v>
                </c:pt>
                <c:pt idx="47">
                  <c:v>-4.432183995959349E-3</c:v>
                </c:pt>
                <c:pt idx="48">
                  <c:v>-4.4209639963810332E-3</c:v>
                </c:pt>
                <c:pt idx="49">
                  <c:v>-4.391296002722811E-3</c:v>
                </c:pt>
                <c:pt idx="50">
                  <c:v>-4.0542060014558956E-3</c:v>
                </c:pt>
                <c:pt idx="51">
                  <c:v>-3.9614519992028363E-3</c:v>
                </c:pt>
                <c:pt idx="52">
                  <c:v>-3.7650259982910939E-3</c:v>
                </c:pt>
                <c:pt idx="53">
                  <c:v>-3.7536620002356358E-3</c:v>
                </c:pt>
                <c:pt idx="54">
                  <c:v>-3.7510120018851012E-3</c:v>
                </c:pt>
                <c:pt idx="55">
                  <c:v>-3.7396479965536855E-3</c:v>
                </c:pt>
                <c:pt idx="56">
                  <c:v>-3.6941919970558956E-3</c:v>
                </c:pt>
                <c:pt idx="57">
                  <c:v>-3.6912959985784255E-3</c:v>
                </c:pt>
                <c:pt idx="58">
                  <c:v>-3.6589459996321239E-3</c:v>
                </c:pt>
                <c:pt idx="59">
                  <c:v>-3.4589459974085912E-3</c:v>
                </c:pt>
                <c:pt idx="60">
                  <c:v>-3.4494680003263056E-3</c:v>
                </c:pt>
                <c:pt idx="61">
                  <c:v>-3.3763899991754442E-3</c:v>
                </c:pt>
                <c:pt idx="62">
                  <c:v>-3.3528819985804148E-3</c:v>
                </c:pt>
                <c:pt idx="63">
                  <c:v>-3.3528819985804148E-3</c:v>
                </c:pt>
                <c:pt idx="64">
                  <c:v>-3.3511739966343157E-3</c:v>
                </c:pt>
                <c:pt idx="65">
                  <c:v>-3.007499995874241E-3</c:v>
                </c:pt>
                <c:pt idx="66">
                  <c:v>-2.6103219934157096E-3</c:v>
                </c:pt>
                <c:pt idx="67">
                  <c:v>-2.5790239960770123E-3</c:v>
                </c:pt>
                <c:pt idx="68">
                  <c:v>-2.4790239986032248E-3</c:v>
                </c:pt>
                <c:pt idx="69">
                  <c:v>-2.3614519959664904E-3</c:v>
                </c:pt>
                <c:pt idx="70">
                  <c:v>-2.3042579996399581E-3</c:v>
                </c:pt>
                <c:pt idx="71">
                  <c:v>-1.8469520000508055E-3</c:v>
                </c:pt>
                <c:pt idx="72">
                  <c:v>-1.7431479936931282E-3</c:v>
                </c:pt>
                <c:pt idx="73">
                  <c:v>-1.6685259979567491E-3</c:v>
                </c:pt>
                <c:pt idx="74">
                  <c:v>-1.6651119949528947E-3</c:v>
                </c:pt>
                <c:pt idx="75">
                  <c:v>-1.6042579954955727E-3</c:v>
                </c:pt>
                <c:pt idx="76">
                  <c:v>-1.5614519943483174E-3</c:v>
                </c:pt>
                <c:pt idx="77">
                  <c:v>-1.3685259982594289E-3</c:v>
                </c:pt>
                <c:pt idx="78">
                  <c:v>-1.199220001581125E-3</c:v>
                </c:pt>
                <c:pt idx="79">
                  <c:v>-1.1851899980683811E-3</c:v>
                </c:pt>
                <c:pt idx="80">
                  <c:v>-1.1469520031823777E-3</c:v>
                </c:pt>
                <c:pt idx="81">
                  <c:v>-1.1431479942984879E-3</c:v>
                </c:pt>
                <c:pt idx="82">
                  <c:v>-1.0632479970809072E-3</c:v>
                </c:pt>
                <c:pt idx="83">
                  <c:v>-9.4523600273532793E-4</c:v>
                </c:pt>
                <c:pt idx="84">
                  <c:v>-8.5554800170939416E-4</c:v>
                </c:pt>
                <c:pt idx="85">
                  <c:v>-8.4314799460116774E-4</c:v>
                </c:pt>
                <c:pt idx="86">
                  <c:v>-7.9808200098341331E-4</c:v>
                </c:pt>
                <c:pt idx="87">
                  <c:v>-5.6852599664125592E-4</c:v>
                </c:pt>
                <c:pt idx="88">
                  <c:v>-4.0425799670629203E-4</c:v>
                </c:pt>
                <c:pt idx="89">
                  <c:v>-3.6711599386762828E-4</c:v>
                </c:pt>
                <c:pt idx="90">
                  <c:v>-3.5107199801132083E-4</c:v>
                </c:pt>
                <c:pt idx="91">
                  <c:v>-2.2493000142276287E-4</c:v>
                </c:pt>
                <c:pt idx="92">
                  <c:v>-2.239359964733012E-4</c:v>
                </c:pt>
                <c:pt idx="93">
                  <c:v>-2.0385799871291965E-4</c:v>
                </c:pt>
                <c:pt idx="94">
                  <c:v>-1.9855800201185048E-4</c:v>
                </c:pt>
                <c:pt idx="95">
                  <c:v>-1.9249399338150397E-4</c:v>
                </c:pt>
                <c:pt idx="96">
                  <c:v>-1.3000000035390258E-4</c:v>
                </c:pt>
                <c:pt idx="97">
                  <c:v>-1.0727199696702883E-4</c:v>
                </c:pt>
                <c:pt idx="98">
                  <c:v>-4.3519903556443751E-6</c:v>
                </c:pt>
                <c:pt idx="99">
                  <c:v>-2.987995685543865E-6</c:v>
                </c:pt>
                <c:pt idx="100">
                  <c:v>1.4302007912192494E-5</c:v>
                </c:pt>
                <c:pt idx="101">
                  <c:v>2.8376009140629321E-5</c:v>
                </c:pt>
                <c:pt idx="102">
                  <c:v>8.4778002928942442E-5</c:v>
                </c:pt>
                <c:pt idx="103">
                  <c:v>1.4168400230119005E-4</c:v>
                </c:pt>
                <c:pt idx="104">
                  <c:v>2.3438000789610669E-4</c:v>
                </c:pt>
                <c:pt idx="105">
                  <c:v>2.4992199905682355E-4</c:v>
                </c:pt>
                <c:pt idx="106">
                  <c:v>2.5787200866034254E-4</c:v>
                </c:pt>
                <c:pt idx="107">
                  <c:v>2.737540053203702E-4</c:v>
                </c:pt>
                <c:pt idx="108">
                  <c:v>3.0428400350501761E-4</c:v>
                </c:pt>
                <c:pt idx="109">
                  <c:v>3.2151999766938388E-4</c:v>
                </c:pt>
                <c:pt idx="110">
                  <c:v>5.530479975277558E-4</c:v>
                </c:pt>
                <c:pt idx="111">
                  <c:v>6.6582200088305399E-4</c:v>
                </c:pt>
                <c:pt idx="112">
                  <c:v>9.8498199804453179E-4</c:v>
                </c:pt>
                <c:pt idx="113">
                  <c:v>1.053166008205153E-3</c:v>
                </c:pt>
                <c:pt idx="114">
                  <c:v>1.1357280018273741E-3</c:v>
                </c:pt>
                <c:pt idx="115">
                  <c:v>1.1470919998828322E-3</c:v>
                </c:pt>
                <c:pt idx="116">
                  <c:v>1.1584560052142479E-3</c:v>
                </c:pt>
                <c:pt idx="117">
                  <c:v>1.3054080045549199E-3</c:v>
                </c:pt>
                <c:pt idx="118">
                  <c:v>1.3933119989815168E-3</c:v>
                </c:pt>
                <c:pt idx="119">
                  <c:v>1.5497420026804321E-3</c:v>
                </c:pt>
                <c:pt idx="120">
                  <c:v>1.5508640062762424E-3</c:v>
                </c:pt>
                <c:pt idx="121">
                  <c:v>1.6732340009184554E-3</c:v>
                </c:pt>
                <c:pt idx="122">
                  <c:v>2.1755960042355582E-3</c:v>
                </c:pt>
                <c:pt idx="123">
                  <c:v>2.1838340035174042E-3</c:v>
                </c:pt>
                <c:pt idx="124">
                  <c:v>4.5796819977113046E-3</c:v>
                </c:pt>
                <c:pt idx="125">
                  <c:v>6.6657520001172088E-3</c:v>
                </c:pt>
                <c:pt idx="126">
                  <c:v>6.6657520001172088E-3</c:v>
                </c:pt>
                <c:pt idx="127">
                  <c:v>8.8961840010597371E-3</c:v>
                </c:pt>
                <c:pt idx="128">
                  <c:v>8.8961840010597371E-3</c:v>
                </c:pt>
                <c:pt idx="129">
                  <c:v>9.231007999915164E-3</c:v>
                </c:pt>
                <c:pt idx="130">
                  <c:v>9.261008002795279E-3</c:v>
                </c:pt>
                <c:pt idx="131">
                  <c:v>9.5942660045693628E-3</c:v>
                </c:pt>
                <c:pt idx="132">
                  <c:v>2.1885984002437908E-2</c:v>
                </c:pt>
                <c:pt idx="133">
                  <c:v>4.2181270000583027E-2</c:v>
                </c:pt>
                <c:pt idx="134">
                  <c:v>4.3706648000807036E-2</c:v>
                </c:pt>
                <c:pt idx="135">
                  <c:v>4.3990716003463604E-2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5CC-41C5-8D06-2DBBBD0D8D1D}"/>
            </c:ext>
          </c:extLst>
        </c:ser>
        <c:ser>
          <c:idx val="5"/>
          <c:order val="3"/>
          <c:tx>
            <c:strRef>
              <c:f>'errors (4)'!$K$20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(4)'!$K$21:$K$230</c:f>
              <c:numCache>
                <c:formatCode>General</c:formatCode>
                <c:ptCount val="210"/>
                <c:pt idx="136">
                  <c:v>-3.7510120018851012E-3</c:v>
                </c:pt>
                <c:pt idx="137">
                  <c:v>-3.7396479965536855E-3</c:v>
                </c:pt>
                <c:pt idx="138">
                  <c:v>-3.3763899991754442E-3</c:v>
                </c:pt>
                <c:pt idx="139">
                  <c:v>-3.7650259982910939E-3</c:v>
                </c:pt>
                <c:pt idx="140">
                  <c:v>-3.7536620002356358E-3</c:v>
                </c:pt>
                <c:pt idx="141">
                  <c:v>-3.6941919970558956E-3</c:v>
                </c:pt>
                <c:pt idx="142">
                  <c:v>3.715862003446091E-3</c:v>
                </c:pt>
                <c:pt idx="143">
                  <c:v>-3.1780740027897991E-3</c:v>
                </c:pt>
                <c:pt idx="144">
                  <c:v>-1.0188819942413829E-3</c:v>
                </c:pt>
                <c:pt idx="145">
                  <c:v>3.6886940069962293E-3</c:v>
                </c:pt>
                <c:pt idx="146">
                  <c:v>2.6746799994725734E-3</c:v>
                </c:pt>
                <c:pt idx="147">
                  <c:v>2.8860439997515641E-3</c:v>
                </c:pt>
                <c:pt idx="148">
                  <c:v>1.4322639981401153E-3</c:v>
                </c:pt>
                <c:pt idx="149">
                  <c:v>3.8542440015589818E-3</c:v>
                </c:pt>
                <c:pt idx="150">
                  <c:v>2.3803860021871515E-3</c:v>
                </c:pt>
                <c:pt idx="151">
                  <c:v>6.126344007498119E-3</c:v>
                </c:pt>
                <c:pt idx="152">
                  <c:v>6.6657520001172088E-3</c:v>
                </c:pt>
                <c:pt idx="153">
                  <c:v>6.6657520001172088E-3</c:v>
                </c:pt>
                <c:pt idx="154">
                  <c:v>9.231007999915164E-3</c:v>
                </c:pt>
                <c:pt idx="155">
                  <c:v>9.5942660045693628E-3</c:v>
                </c:pt>
                <c:pt idx="156">
                  <c:v>1.0106410001753829E-2</c:v>
                </c:pt>
                <c:pt idx="157">
                  <c:v>8.8961840010597371E-3</c:v>
                </c:pt>
                <c:pt idx="158">
                  <c:v>8.8961840010597371E-3</c:v>
                </c:pt>
                <c:pt idx="159">
                  <c:v>9.0238380071241409E-3</c:v>
                </c:pt>
                <c:pt idx="160">
                  <c:v>1.0232551998342387E-2</c:v>
                </c:pt>
                <c:pt idx="161">
                  <c:v>1.0138616009498946E-2</c:v>
                </c:pt>
                <c:pt idx="162">
                  <c:v>1.0012585997174028E-2</c:v>
                </c:pt>
                <c:pt idx="163">
                  <c:v>1.2998571997741237E-2</c:v>
                </c:pt>
                <c:pt idx="164">
                  <c:v>1.289519000420114E-2</c:v>
                </c:pt>
                <c:pt idx="165">
                  <c:v>2.0576362010615412E-2</c:v>
                </c:pt>
                <c:pt idx="166">
                  <c:v>1.8058560002828017E-2</c:v>
                </c:pt>
                <c:pt idx="167">
                  <c:v>1.9408193998970091E-2</c:v>
                </c:pt>
                <c:pt idx="168">
                  <c:v>1.961955800652504E-2</c:v>
                </c:pt>
                <c:pt idx="169">
                  <c:v>1.6742286003136542E-2</c:v>
                </c:pt>
                <c:pt idx="170">
                  <c:v>1.8405544004053809E-2</c:v>
                </c:pt>
                <c:pt idx="171">
                  <c:v>1.9216907996451482E-2</c:v>
                </c:pt>
                <c:pt idx="172">
                  <c:v>1.8061616006889381E-2</c:v>
                </c:pt>
                <c:pt idx="173">
                  <c:v>2.0484733999182936E-2</c:v>
                </c:pt>
                <c:pt idx="174">
                  <c:v>1.9596098005422391E-2</c:v>
                </c:pt>
                <c:pt idx="175">
                  <c:v>2.9201001998444553E-2</c:v>
                </c:pt>
                <c:pt idx="176">
                  <c:v>3.051163400959922E-2</c:v>
                </c:pt>
                <c:pt idx="177">
                  <c:v>3.1947724004567135E-2</c:v>
                </c:pt>
                <c:pt idx="178">
                  <c:v>3.2232619996648282E-2</c:v>
                </c:pt>
                <c:pt idx="179">
                  <c:v>3.4454695996828377E-2</c:v>
                </c:pt>
                <c:pt idx="180">
                  <c:v>3.5206590007874183E-2</c:v>
                </c:pt>
                <c:pt idx="181">
                  <c:v>3.3900152004207484E-2</c:v>
                </c:pt>
                <c:pt idx="182">
                  <c:v>4.0565194001828786E-2</c:v>
                </c:pt>
                <c:pt idx="183">
                  <c:v>4.0374672003963497E-2</c:v>
                </c:pt>
                <c:pt idx="184">
                  <c:v>4.0586036004242487E-2</c:v>
                </c:pt>
                <c:pt idx="185">
                  <c:v>4.068338600336574E-2</c:v>
                </c:pt>
                <c:pt idx="186">
                  <c:v>4.0980736004712526E-2</c:v>
                </c:pt>
                <c:pt idx="187">
                  <c:v>4.0323541994439438E-2</c:v>
                </c:pt>
                <c:pt idx="188">
                  <c:v>4.0375436008616816E-2</c:v>
                </c:pt>
                <c:pt idx="189">
                  <c:v>4.1168998002831358E-2</c:v>
                </c:pt>
                <c:pt idx="190">
                  <c:v>4.1020892007509246E-2</c:v>
                </c:pt>
                <c:pt idx="191">
                  <c:v>4.0672786002687644E-2</c:v>
                </c:pt>
                <c:pt idx="192">
                  <c:v>4.0633044001879171E-2</c:v>
                </c:pt>
                <c:pt idx="193">
                  <c:v>4.3625182006508112E-2</c:v>
                </c:pt>
                <c:pt idx="194">
                  <c:v>4.3157388005056418E-2</c:v>
                </c:pt>
                <c:pt idx="195">
                  <c:v>4.3454738006403204E-2</c:v>
                </c:pt>
                <c:pt idx="196">
                  <c:v>4.3704372001229785E-2</c:v>
                </c:pt>
                <c:pt idx="197">
                  <c:v>4.4654006000200752E-2</c:v>
                </c:pt>
                <c:pt idx="198">
                  <c:v>4.3372198008000851E-2</c:v>
                </c:pt>
                <c:pt idx="199">
                  <c:v>4.53703920065891E-2</c:v>
                </c:pt>
                <c:pt idx="200">
                  <c:v>4.4914726000570226E-2</c:v>
                </c:pt>
                <c:pt idx="201">
                  <c:v>4.5998062007129192E-2</c:v>
                </c:pt>
                <c:pt idx="202">
                  <c:v>4.5813994001946412E-2</c:v>
                </c:pt>
                <c:pt idx="203">
                  <c:v>4.8010302001785021E-2</c:v>
                </c:pt>
                <c:pt idx="204">
                  <c:v>4.7048572007042821E-2</c:v>
                </c:pt>
                <c:pt idx="205">
                  <c:v>4.7887232001812663E-2</c:v>
                </c:pt>
                <c:pt idx="206">
                  <c:v>4.831490200740518E-2</c:v>
                </c:pt>
                <c:pt idx="207">
                  <c:v>4.9755934000131674E-2</c:v>
                </c:pt>
                <c:pt idx="208">
                  <c:v>5.1030182003160007E-2</c:v>
                </c:pt>
                <c:pt idx="209">
                  <c:v>5.2166255998599809E-2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5CC-41C5-8D06-2DBBBD0D8D1D}"/>
            </c:ext>
          </c:extLst>
        </c:ser>
        <c:ser>
          <c:idx val="6"/>
          <c:order val="4"/>
          <c:tx>
            <c:strRef>
              <c:f>'errors (4)'!#REF!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'errors (4)'!$F$21:$F$230</c:f>
              <c:numCache>
                <c:formatCode>General</c:formatCode>
                <c:ptCount val="210"/>
                <c:pt idx="0">
                  <c:v>-15539</c:v>
                </c:pt>
                <c:pt idx="1">
                  <c:v>-19450</c:v>
                </c:pt>
                <c:pt idx="2">
                  <c:v>-20212.5</c:v>
                </c:pt>
                <c:pt idx="3">
                  <c:v>-15690</c:v>
                </c:pt>
                <c:pt idx="4">
                  <c:v>-15690</c:v>
                </c:pt>
                <c:pt idx="5">
                  <c:v>-15799</c:v>
                </c:pt>
                <c:pt idx="6">
                  <c:v>-15671</c:v>
                </c:pt>
                <c:pt idx="7">
                  <c:v>-15808</c:v>
                </c:pt>
                <c:pt idx="8">
                  <c:v>-22654</c:v>
                </c:pt>
                <c:pt idx="9">
                  <c:v>-19363</c:v>
                </c:pt>
                <c:pt idx="10">
                  <c:v>35394.5</c:v>
                </c:pt>
                <c:pt idx="11">
                  <c:v>29569</c:v>
                </c:pt>
                <c:pt idx="12">
                  <c:v>29572</c:v>
                </c:pt>
                <c:pt idx="13">
                  <c:v>29553.5</c:v>
                </c:pt>
                <c:pt idx="14">
                  <c:v>30423.5</c:v>
                </c:pt>
                <c:pt idx="15">
                  <c:v>29556.5</c:v>
                </c:pt>
                <c:pt idx="16">
                  <c:v>36515</c:v>
                </c:pt>
                <c:pt idx="17">
                  <c:v>37613</c:v>
                </c:pt>
                <c:pt idx="18">
                  <c:v>37663</c:v>
                </c:pt>
                <c:pt idx="19">
                  <c:v>37613</c:v>
                </c:pt>
                <c:pt idx="20">
                  <c:v>37663</c:v>
                </c:pt>
                <c:pt idx="21">
                  <c:v>37613</c:v>
                </c:pt>
                <c:pt idx="22">
                  <c:v>41061.5</c:v>
                </c:pt>
                <c:pt idx="23">
                  <c:v>43297</c:v>
                </c:pt>
                <c:pt idx="24">
                  <c:v>37613.5</c:v>
                </c:pt>
                <c:pt idx="25">
                  <c:v>37663</c:v>
                </c:pt>
                <c:pt idx="26">
                  <c:v>37613.5</c:v>
                </c:pt>
                <c:pt idx="27">
                  <c:v>37613.5</c:v>
                </c:pt>
                <c:pt idx="28">
                  <c:v>41002.5</c:v>
                </c:pt>
                <c:pt idx="29">
                  <c:v>37706.5</c:v>
                </c:pt>
                <c:pt idx="30">
                  <c:v>37706.5</c:v>
                </c:pt>
                <c:pt idx="31">
                  <c:v>37706.5</c:v>
                </c:pt>
                <c:pt idx="32">
                  <c:v>37762</c:v>
                </c:pt>
                <c:pt idx="33">
                  <c:v>30620</c:v>
                </c:pt>
                <c:pt idx="34">
                  <c:v>25851</c:v>
                </c:pt>
                <c:pt idx="35">
                  <c:v>26173</c:v>
                </c:pt>
                <c:pt idx="36">
                  <c:v>25079</c:v>
                </c:pt>
                <c:pt idx="37">
                  <c:v>40925</c:v>
                </c:pt>
                <c:pt idx="38">
                  <c:v>43275.5</c:v>
                </c:pt>
                <c:pt idx="39">
                  <c:v>40937.5</c:v>
                </c:pt>
                <c:pt idx="40">
                  <c:v>43297</c:v>
                </c:pt>
                <c:pt idx="41">
                  <c:v>25851</c:v>
                </c:pt>
                <c:pt idx="42">
                  <c:v>43056</c:v>
                </c:pt>
                <c:pt idx="43">
                  <c:v>40999.5</c:v>
                </c:pt>
                <c:pt idx="44">
                  <c:v>42025</c:v>
                </c:pt>
                <c:pt idx="45">
                  <c:v>42025</c:v>
                </c:pt>
                <c:pt idx="46">
                  <c:v>44482</c:v>
                </c:pt>
                <c:pt idx="47">
                  <c:v>44482</c:v>
                </c:pt>
                <c:pt idx="48">
                  <c:v>43297</c:v>
                </c:pt>
                <c:pt idx="49">
                  <c:v>44308</c:v>
                </c:pt>
                <c:pt idx="50">
                  <c:v>40925.5</c:v>
                </c:pt>
                <c:pt idx="51">
                  <c:v>46771</c:v>
                </c:pt>
                <c:pt idx="52">
                  <c:v>45410.5</c:v>
                </c:pt>
                <c:pt idx="53">
                  <c:v>45413.5</c:v>
                </c:pt>
                <c:pt idx="54">
                  <c:v>45401</c:v>
                </c:pt>
                <c:pt idx="55">
                  <c:v>45404</c:v>
                </c:pt>
                <c:pt idx="56">
                  <c:v>45416</c:v>
                </c:pt>
                <c:pt idx="57">
                  <c:v>44308</c:v>
                </c:pt>
                <c:pt idx="58">
                  <c:v>45570.5</c:v>
                </c:pt>
                <c:pt idx="59">
                  <c:v>45570.5</c:v>
                </c:pt>
                <c:pt idx="60">
                  <c:v>45639</c:v>
                </c:pt>
                <c:pt idx="61">
                  <c:v>45407.5</c:v>
                </c:pt>
                <c:pt idx="62">
                  <c:v>45598.5</c:v>
                </c:pt>
                <c:pt idx="63">
                  <c:v>45598.5</c:v>
                </c:pt>
                <c:pt idx="64">
                  <c:v>28439.5</c:v>
                </c:pt>
                <c:pt idx="65">
                  <c:v>41875</c:v>
                </c:pt>
                <c:pt idx="66">
                  <c:v>46718.5</c:v>
                </c:pt>
                <c:pt idx="67">
                  <c:v>45552</c:v>
                </c:pt>
                <c:pt idx="68">
                  <c:v>45552</c:v>
                </c:pt>
                <c:pt idx="69">
                  <c:v>46771</c:v>
                </c:pt>
                <c:pt idx="70">
                  <c:v>46746.5</c:v>
                </c:pt>
                <c:pt idx="71">
                  <c:v>47646</c:v>
                </c:pt>
                <c:pt idx="72">
                  <c:v>47779</c:v>
                </c:pt>
                <c:pt idx="73">
                  <c:v>47785.5</c:v>
                </c:pt>
                <c:pt idx="74">
                  <c:v>47826</c:v>
                </c:pt>
                <c:pt idx="75">
                  <c:v>46746.5</c:v>
                </c:pt>
                <c:pt idx="76">
                  <c:v>46771</c:v>
                </c:pt>
                <c:pt idx="77">
                  <c:v>47785.5</c:v>
                </c:pt>
                <c:pt idx="78">
                  <c:v>47685</c:v>
                </c:pt>
                <c:pt idx="79">
                  <c:v>47807.5</c:v>
                </c:pt>
                <c:pt idx="80">
                  <c:v>47646</c:v>
                </c:pt>
                <c:pt idx="81">
                  <c:v>47779</c:v>
                </c:pt>
                <c:pt idx="82">
                  <c:v>3204</c:v>
                </c:pt>
                <c:pt idx="83">
                  <c:v>43053</c:v>
                </c:pt>
                <c:pt idx="84">
                  <c:v>20479</c:v>
                </c:pt>
                <c:pt idx="85">
                  <c:v>47779</c:v>
                </c:pt>
                <c:pt idx="86">
                  <c:v>47698.5</c:v>
                </c:pt>
                <c:pt idx="87">
                  <c:v>47785.5</c:v>
                </c:pt>
                <c:pt idx="88">
                  <c:v>46746.5</c:v>
                </c:pt>
                <c:pt idx="89">
                  <c:v>43</c:v>
                </c:pt>
                <c:pt idx="90">
                  <c:v>1156</c:v>
                </c:pt>
                <c:pt idx="91">
                  <c:v>1202.5</c:v>
                </c:pt>
                <c:pt idx="92">
                  <c:v>28</c:v>
                </c:pt>
                <c:pt idx="93">
                  <c:v>46.5</c:v>
                </c:pt>
                <c:pt idx="94">
                  <c:v>21.5</c:v>
                </c:pt>
                <c:pt idx="95">
                  <c:v>49.5</c:v>
                </c:pt>
                <c:pt idx="96">
                  <c:v>0</c:v>
                </c:pt>
                <c:pt idx="97">
                  <c:v>6</c:v>
                </c:pt>
                <c:pt idx="98">
                  <c:v>9096</c:v>
                </c:pt>
                <c:pt idx="99">
                  <c:v>9099</c:v>
                </c:pt>
                <c:pt idx="100">
                  <c:v>-133.5</c:v>
                </c:pt>
                <c:pt idx="101">
                  <c:v>9102</c:v>
                </c:pt>
                <c:pt idx="102">
                  <c:v>43.5</c:v>
                </c:pt>
                <c:pt idx="103">
                  <c:v>47643</c:v>
                </c:pt>
                <c:pt idx="104">
                  <c:v>-115</c:v>
                </c:pt>
                <c:pt idx="105">
                  <c:v>-18.5</c:v>
                </c:pt>
                <c:pt idx="106">
                  <c:v>-56</c:v>
                </c:pt>
                <c:pt idx="107">
                  <c:v>9095.5</c:v>
                </c:pt>
                <c:pt idx="108">
                  <c:v>9093</c:v>
                </c:pt>
                <c:pt idx="109">
                  <c:v>40</c:v>
                </c:pt>
                <c:pt idx="110">
                  <c:v>47646</c:v>
                </c:pt>
                <c:pt idx="111">
                  <c:v>-93.5</c:v>
                </c:pt>
                <c:pt idx="112">
                  <c:v>20476.5</c:v>
                </c:pt>
                <c:pt idx="113">
                  <c:v>20494.5</c:v>
                </c:pt>
                <c:pt idx="114">
                  <c:v>17256</c:v>
                </c:pt>
                <c:pt idx="115">
                  <c:v>17259</c:v>
                </c:pt>
                <c:pt idx="116">
                  <c:v>17262</c:v>
                </c:pt>
                <c:pt idx="117">
                  <c:v>17116</c:v>
                </c:pt>
                <c:pt idx="118">
                  <c:v>17324</c:v>
                </c:pt>
                <c:pt idx="119">
                  <c:v>17246.5</c:v>
                </c:pt>
                <c:pt idx="120">
                  <c:v>17128</c:v>
                </c:pt>
                <c:pt idx="121">
                  <c:v>17305.5</c:v>
                </c:pt>
                <c:pt idx="122">
                  <c:v>14917</c:v>
                </c:pt>
                <c:pt idx="123">
                  <c:v>17255.5</c:v>
                </c:pt>
                <c:pt idx="124">
                  <c:v>20501.5</c:v>
                </c:pt>
                <c:pt idx="125">
                  <c:v>52454</c:v>
                </c:pt>
                <c:pt idx="126">
                  <c:v>52454</c:v>
                </c:pt>
                <c:pt idx="127">
                  <c:v>53518</c:v>
                </c:pt>
                <c:pt idx="128">
                  <c:v>53518</c:v>
                </c:pt>
                <c:pt idx="129">
                  <c:v>53316</c:v>
                </c:pt>
                <c:pt idx="130">
                  <c:v>53316</c:v>
                </c:pt>
                <c:pt idx="131">
                  <c:v>53319.5</c:v>
                </c:pt>
                <c:pt idx="132">
                  <c:v>56868</c:v>
                </c:pt>
                <c:pt idx="133">
                  <c:v>64852.5</c:v>
                </c:pt>
                <c:pt idx="134">
                  <c:v>64846</c:v>
                </c:pt>
                <c:pt idx="135">
                  <c:v>64657</c:v>
                </c:pt>
                <c:pt idx="136">
                  <c:v>45401</c:v>
                </c:pt>
                <c:pt idx="137">
                  <c:v>45404</c:v>
                </c:pt>
                <c:pt idx="138">
                  <c:v>45407.5</c:v>
                </c:pt>
                <c:pt idx="139">
                  <c:v>45410.5</c:v>
                </c:pt>
                <c:pt idx="140">
                  <c:v>45413.5</c:v>
                </c:pt>
                <c:pt idx="141">
                  <c:v>45416</c:v>
                </c:pt>
                <c:pt idx="142">
                  <c:v>50236.5</c:v>
                </c:pt>
                <c:pt idx="143">
                  <c:v>50264.5</c:v>
                </c:pt>
                <c:pt idx="144">
                  <c:v>51098.5</c:v>
                </c:pt>
                <c:pt idx="145">
                  <c:v>51100.5</c:v>
                </c:pt>
                <c:pt idx="146">
                  <c:v>51110</c:v>
                </c:pt>
                <c:pt idx="147">
                  <c:v>51113</c:v>
                </c:pt>
                <c:pt idx="148">
                  <c:v>51178</c:v>
                </c:pt>
                <c:pt idx="149">
                  <c:v>51263</c:v>
                </c:pt>
                <c:pt idx="150">
                  <c:v>51309.5</c:v>
                </c:pt>
                <c:pt idx="151">
                  <c:v>52338</c:v>
                </c:pt>
                <c:pt idx="152">
                  <c:v>52454</c:v>
                </c:pt>
                <c:pt idx="153">
                  <c:v>52454</c:v>
                </c:pt>
                <c:pt idx="154">
                  <c:v>53316</c:v>
                </c:pt>
                <c:pt idx="155">
                  <c:v>53319.5</c:v>
                </c:pt>
                <c:pt idx="156">
                  <c:v>53507.5</c:v>
                </c:pt>
                <c:pt idx="157">
                  <c:v>53518</c:v>
                </c:pt>
                <c:pt idx="158">
                  <c:v>53518</c:v>
                </c:pt>
                <c:pt idx="159">
                  <c:v>53538.5</c:v>
                </c:pt>
                <c:pt idx="160">
                  <c:v>53554</c:v>
                </c:pt>
                <c:pt idx="161">
                  <c:v>53582</c:v>
                </c:pt>
                <c:pt idx="162">
                  <c:v>54459.5</c:v>
                </c:pt>
                <c:pt idx="163">
                  <c:v>54469</c:v>
                </c:pt>
                <c:pt idx="164">
                  <c:v>54692.5</c:v>
                </c:pt>
                <c:pt idx="165">
                  <c:v>55611.5</c:v>
                </c:pt>
                <c:pt idx="166">
                  <c:v>55620</c:v>
                </c:pt>
                <c:pt idx="167">
                  <c:v>55725.5</c:v>
                </c:pt>
                <c:pt idx="168">
                  <c:v>55728.5</c:v>
                </c:pt>
                <c:pt idx="169">
                  <c:v>55734.5</c:v>
                </c:pt>
                <c:pt idx="170">
                  <c:v>55738</c:v>
                </c:pt>
                <c:pt idx="171">
                  <c:v>55741</c:v>
                </c:pt>
                <c:pt idx="172">
                  <c:v>55832</c:v>
                </c:pt>
                <c:pt idx="173">
                  <c:v>55930.5</c:v>
                </c:pt>
                <c:pt idx="174">
                  <c:v>55933.5</c:v>
                </c:pt>
                <c:pt idx="175">
                  <c:v>58891.5</c:v>
                </c:pt>
                <c:pt idx="176">
                  <c:v>59105.5</c:v>
                </c:pt>
                <c:pt idx="177">
                  <c:v>59973</c:v>
                </c:pt>
                <c:pt idx="178">
                  <c:v>60365</c:v>
                </c:pt>
                <c:pt idx="179">
                  <c:v>61242</c:v>
                </c:pt>
                <c:pt idx="180">
                  <c:v>61242.5</c:v>
                </c:pt>
                <c:pt idx="181">
                  <c:v>61254</c:v>
                </c:pt>
                <c:pt idx="182">
                  <c:v>63475.5</c:v>
                </c:pt>
                <c:pt idx="183">
                  <c:v>63544</c:v>
                </c:pt>
                <c:pt idx="184">
                  <c:v>63547</c:v>
                </c:pt>
                <c:pt idx="185">
                  <c:v>63559.5</c:v>
                </c:pt>
                <c:pt idx="186">
                  <c:v>63572</c:v>
                </c:pt>
                <c:pt idx="187">
                  <c:v>63596.5</c:v>
                </c:pt>
                <c:pt idx="188">
                  <c:v>63597</c:v>
                </c:pt>
                <c:pt idx="189">
                  <c:v>63608.5</c:v>
                </c:pt>
                <c:pt idx="190">
                  <c:v>63609</c:v>
                </c:pt>
                <c:pt idx="191">
                  <c:v>63609.5</c:v>
                </c:pt>
                <c:pt idx="192">
                  <c:v>63863</c:v>
                </c:pt>
                <c:pt idx="193">
                  <c:v>64626.5</c:v>
                </c:pt>
                <c:pt idx="194">
                  <c:v>64701</c:v>
                </c:pt>
                <c:pt idx="195">
                  <c:v>64713.5</c:v>
                </c:pt>
                <c:pt idx="196">
                  <c:v>64819</c:v>
                </c:pt>
                <c:pt idx="197">
                  <c:v>64924.5</c:v>
                </c:pt>
                <c:pt idx="198">
                  <c:v>65008.5</c:v>
                </c:pt>
                <c:pt idx="199">
                  <c:v>65734</c:v>
                </c:pt>
                <c:pt idx="200">
                  <c:v>65864.5</c:v>
                </c:pt>
                <c:pt idx="201">
                  <c:v>65886.5</c:v>
                </c:pt>
                <c:pt idx="202">
                  <c:v>66075.5</c:v>
                </c:pt>
                <c:pt idx="203">
                  <c:v>66866.5</c:v>
                </c:pt>
                <c:pt idx="204">
                  <c:v>66969</c:v>
                </c:pt>
                <c:pt idx="205">
                  <c:v>67164</c:v>
                </c:pt>
                <c:pt idx="206">
                  <c:v>67316.5</c:v>
                </c:pt>
                <c:pt idx="207">
                  <c:v>68330.5</c:v>
                </c:pt>
                <c:pt idx="208">
                  <c:v>68376.5</c:v>
                </c:pt>
                <c:pt idx="209">
                  <c:v>69112</c:v>
                </c:pt>
              </c:numCache>
            </c:numRef>
          </c:xVal>
          <c:yVal>
            <c:numRef>
              <c:f>'errors (4)'!#REF!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5CC-41C5-8D06-2DBBBD0D8D1D}"/>
            </c:ext>
          </c:extLst>
        </c:ser>
        <c:ser>
          <c:idx val="3"/>
          <c:order val="5"/>
          <c:tx>
            <c:strRef>
              <c:f>'errors (4)'!$BC$1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'errors (4)'!$BB$2:$BB$76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'errors (4)'!$BC$2:$BC$76</c:f>
              <c:numCache>
                <c:formatCode>General</c:formatCode>
                <c:ptCount val="75"/>
                <c:pt idx="0">
                  <c:v>4.9726606063862734E-2</c:v>
                </c:pt>
                <c:pt idx="1">
                  <c:v>4.4120791917618168E-2</c:v>
                </c:pt>
                <c:pt idx="2">
                  <c:v>3.8649092538337121E-2</c:v>
                </c:pt>
                <c:pt idx="3">
                  <c:v>3.3327011460044756E-2</c:v>
                </c:pt>
                <c:pt idx="4">
                  <c:v>2.8173619969538828E-2</c:v>
                </c:pt>
                <c:pt idx="5">
                  <c:v>2.3213269863461578E-2</c:v>
                </c:pt>
                <c:pt idx="6">
                  <c:v>1.8475046004425993E-2</c:v>
                </c:pt>
                <c:pt idx="7">
                  <c:v>1.3992533167143228E-2</c:v>
                </c:pt>
                <c:pt idx="8">
                  <c:v>9.806898839213013E-3</c:v>
                </c:pt>
                <c:pt idx="9">
                  <c:v>5.9742288535150137E-3</c:v>
                </c:pt>
                <c:pt idx="10">
                  <c:v>2.576838660911393E-3</c:v>
                </c:pt>
                <c:pt idx="11">
                  <c:v>-2.583994545178759E-4</c:v>
                </c:pt>
                <c:pt idx="12">
                  <c:v>-2.3261472243936467E-3</c:v>
                </c:pt>
                <c:pt idx="13">
                  <c:v>-3.2864138896313922E-3</c:v>
                </c:pt>
                <c:pt idx="14">
                  <c:v>-2.6734953556739305E-3</c:v>
                </c:pt>
                <c:pt idx="15">
                  <c:v>-5.008973109561657E-4</c:v>
                </c:pt>
                <c:pt idx="16">
                  <c:v>1.9006380208859586E-3</c:v>
                </c:pt>
                <c:pt idx="17">
                  <c:v>3.3495698266575616E-3</c:v>
                </c:pt>
                <c:pt idx="18">
                  <c:v>3.8278158909015141E-3</c:v>
                </c:pt>
                <c:pt idx="19">
                  <c:v>3.644648747946639E-3</c:v>
                </c:pt>
                <c:pt idx="20">
                  <c:v>3.0412801990212669E-3</c:v>
                </c:pt>
                <c:pt idx="21">
                  <c:v>2.1777839049028098E-3</c:v>
                </c:pt>
                <c:pt idx="22">
                  <c:v>1.1612859273029772E-3</c:v>
                </c:pt>
                <c:pt idx="23">
                  <c:v>6.5827096741634741E-5</c:v>
                </c:pt>
                <c:pt idx="24">
                  <c:v>-1.0554581355114532E-3</c:v>
                </c:pt>
                <c:pt idx="25">
                  <c:v>-2.1618446196544402E-3</c:v>
                </c:pt>
                <c:pt idx="26">
                  <c:v>-3.2193023398681695E-3</c:v>
                </c:pt>
                <c:pt idx="27">
                  <c:v>-4.1983566474486029E-3</c:v>
                </c:pt>
                <c:pt idx="28">
                  <c:v>-5.0746204329061607E-3</c:v>
                </c:pt>
                <c:pt idx="29">
                  <c:v>-5.8291824422911261E-3</c:v>
                </c:pt>
                <c:pt idx="30">
                  <c:v>-6.4466170519060003E-3</c:v>
                </c:pt>
                <c:pt idx="31">
                  <c:v>-6.910969838531407E-3</c:v>
                </c:pt>
                <c:pt idx="32">
                  <c:v>-7.2021504326202791E-3</c:v>
                </c:pt>
                <c:pt idx="33">
                  <c:v>-7.294768882121082E-3</c:v>
                </c:pt>
                <c:pt idx="34">
                  <c:v>-7.158885292609574E-3</c:v>
                </c:pt>
                <c:pt idx="35">
                  <c:v>-6.7597739731072304E-3</c:v>
                </c:pt>
                <c:pt idx="36">
                  <c:v>-6.0539754639516328E-3</c:v>
                </c:pt>
                <c:pt idx="37">
                  <c:v>-4.9811674209413962E-3</c:v>
                </c:pt>
                <c:pt idx="38">
                  <c:v>-3.4518719155084351E-3</c:v>
                </c:pt>
                <c:pt idx="39">
                  <c:v>-1.3268090156009302E-3</c:v>
                </c:pt>
                <c:pt idx="40">
                  <c:v>1.6213999678822977E-3</c:v>
                </c:pt>
                <c:pt idx="41">
                  <c:v>5.7662631703489457E-3</c:v>
                </c:pt>
                <c:pt idx="42">
                  <c:v>1.1558716695907158E-2</c:v>
                </c:pt>
                <c:pt idx="43">
                  <c:v>1.8742332710139968E-2</c:v>
                </c:pt>
                <c:pt idx="44">
                  <c:v>2.5828701134469802E-2</c:v>
                </c:pt>
                <c:pt idx="45">
                  <c:v>3.1885732595357479E-2</c:v>
                </c:pt>
                <c:pt idx="46">
                  <c:v>3.7031830159889478E-2</c:v>
                </c:pt>
                <c:pt idx="47">
                  <c:v>4.1572910662245291E-2</c:v>
                </c:pt>
                <c:pt idx="48">
                  <c:v>4.5731650886520529E-2</c:v>
                </c:pt>
                <c:pt idx="49">
                  <c:v>4.9655351188714045E-2</c:v>
                </c:pt>
                <c:pt idx="50">
                  <c:v>5.3443176923493547E-2</c:v>
                </c:pt>
                <c:pt idx="51">
                  <c:v>5.7164134078324901E-2</c:v>
                </c:pt>
                <c:pt idx="52">
                  <c:v>6.0868249528212001E-2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5CC-41C5-8D06-2DBBBD0D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304424"/>
        <c:axId val="1"/>
      </c:scatterChart>
      <c:valAx>
        <c:axId val="719304424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8747068095079"/>
              <c:y val="0.8672340110028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6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403955988552278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304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0778856923038"/>
          <c:y val="0.92655634147426491"/>
          <c:w val="0.75097371583415873"/>
          <c:h val="5.649747171434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-- O-C Diagr</a:t>
            </a:r>
          </a:p>
        </c:rich>
      </c:tx>
      <c:layout>
        <c:manualLayout>
          <c:xMode val="edge"/>
          <c:yMode val="edge"/>
          <c:x val="0.41758293033883581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18155260506402E-2"/>
          <c:y val="0.11294117647058824"/>
          <c:w val="0.90354198090990934"/>
          <c:h val="0.771764705882352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(2)'!$D$21:$D$223</c:f>
              <c:numCache>
                <c:formatCode>General</c:formatCode>
                <c:ptCount val="203"/>
                <c:pt idx="0">
                  <c:v>-2.2654000000000001</c:v>
                </c:pt>
                <c:pt idx="1">
                  <c:v>-2.0212500000000002</c:v>
                </c:pt>
                <c:pt idx="2">
                  <c:v>-1.9450000000000001</c:v>
                </c:pt>
                <c:pt idx="3">
                  <c:v>-1.9362999999999999</c:v>
                </c:pt>
                <c:pt idx="4">
                  <c:v>-1.5808</c:v>
                </c:pt>
                <c:pt idx="5">
                  <c:v>-1.5799000000000001</c:v>
                </c:pt>
                <c:pt idx="6">
                  <c:v>-1.569</c:v>
                </c:pt>
                <c:pt idx="7">
                  <c:v>-1.569</c:v>
                </c:pt>
                <c:pt idx="8">
                  <c:v>-1.5670999999999999</c:v>
                </c:pt>
                <c:pt idx="9">
                  <c:v>-1.5539000000000001</c:v>
                </c:pt>
                <c:pt idx="10">
                  <c:v>-1.3350000000000001E-2</c:v>
                </c:pt>
                <c:pt idx="11">
                  <c:v>-1.15E-2</c:v>
                </c:pt>
                <c:pt idx="12">
                  <c:v>-9.3500000000000007E-3</c:v>
                </c:pt>
                <c:pt idx="13">
                  <c:v>-5.5999999999999999E-3</c:v>
                </c:pt>
                <c:pt idx="14">
                  <c:v>-1.8500000000000001E-3</c:v>
                </c:pt>
                <c:pt idx="15">
                  <c:v>0</c:v>
                </c:pt>
                <c:pt idx="16">
                  <c:v>5.9999999999999995E-4</c:v>
                </c:pt>
                <c:pt idx="17">
                  <c:v>2.15E-3</c:v>
                </c:pt>
                <c:pt idx="18">
                  <c:v>2.8E-3</c:v>
                </c:pt>
                <c:pt idx="19">
                  <c:v>4.0000000000000001E-3</c:v>
                </c:pt>
                <c:pt idx="20">
                  <c:v>4.3E-3</c:v>
                </c:pt>
                <c:pt idx="21">
                  <c:v>4.3499999999999997E-3</c:v>
                </c:pt>
                <c:pt idx="22">
                  <c:v>4.6499999999999996E-3</c:v>
                </c:pt>
                <c:pt idx="23">
                  <c:v>4.9500000000000004E-3</c:v>
                </c:pt>
                <c:pt idx="24">
                  <c:v>0.11559999999999999</c:v>
                </c:pt>
                <c:pt idx="25">
                  <c:v>0.12025</c:v>
                </c:pt>
                <c:pt idx="26">
                  <c:v>0.32040000000000002</c:v>
                </c:pt>
                <c:pt idx="27">
                  <c:v>0.9093</c:v>
                </c:pt>
                <c:pt idx="28">
                  <c:v>0.90954999999999997</c:v>
                </c:pt>
                <c:pt idx="29">
                  <c:v>0.90959999999999996</c:v>
                </c:pt>
                <c:pt idx="30">
                  <c:v>0.90990000000000004</c:v>
                </c:pt>
                <c:pt idx="31">
                  <c:v>0.91020000000000001</c:v>
                </c:pt>
                <c:pt idx="32">
                  <c:v>1.4917</c:v>
                </c:pt>
                <c:pt idx="33">
                  <c:v>1.7116</c:v>
                </c:pt>
                <c:pt idx="34">
                  <c:v>1.7128000000000001</c:v>
                </c:pt>
                <c:pt idx="35">
                  <c:v>1.72465</c:v>
                </c:pt>
                <c:pt idx="36">
                  <c:v>1.7255499999999999</c:v>
                </c:pt>
                <c:pt idx="37">
                  <c:v>1.7256</c:v>
                </c:pt>
                <c:pt idx="38">
                  <c:v>1.7259</c:v>
                </c:pt>
                <c:pt idx="39">
                  <c:v>1.7262</c:v>
                </c:pt>
                <c:pt idx="40">
                  <c:v>1.73055</c:v>
                </c:pt>
                <c:pt idx="41">
                  <c:v>1.7323999999999999</c:v>
                </c:pt>
                <c:pt idx="42">
                  <c:v>2.04765</c:v>
                </c:pt>
                <c:pt idx="43">
                  <c:v>2.0478999999999998</c:v>
                </c:pt>
                <c:pt idx="44">
                  <c:v>2.0494500000000002</c:v>
                </c:pt>
                <c:pt idx="45">
                  <c:v>2.0501499999999999</c:v>
                </c:pt>
                <c:pt idx="46">
                  <c:v>2.5078999999999998</c:v>
                </c:pt>
                <c:pt idx="47">
                  <c:v>2.5851000000000002</c:v>
                </c:pt>
                <c:pt idx="48">
                  <c:v>2.5851000000000002</c:v>
                </c:pt>
                <c:pt idx="49">
                  <c:v>2.6173000000000002</c:v>
                </c:pt>
                <c:pt idx="50">
                  <c:v>2.84395</c:v>
                </c:pt>
                <c:pt idx="51">
                  <c:v>2.9553500000000001</c:v>
                </c:pt>
                <c:pt idx="52">
                  <c:v>2.9556499999999999</c:v>
                </c:pt>
                <c:pt idx="53">
                  <c:v>2.9569000000000001</c:v>
                </c:pt>
                <c:pt idx="54">
                  <c:v>2.9571999999999998</c:v>
                </c:pt>
                <c:pt idx="55">
                  <c:v>3.0423499999999999</c:v>
                </c:pt>
                <c:pt idx="56">
                  <c:v>3.0619999999999998</c:v>
                </c:pt>
                <c:pt idx="57">
                  <c:v>3.53945</c:v>
                </c:pt>
                <c:pt idx="58">
                  <c:v>3.6515</c:v>
                </c:pt>
                <c:pt idx="59">
                  <c:v>3.7612999999999999</c:v>
                </c:pt>
                <c:pt idx="60">
                  <c:v>3.7612999999999999</c:v>
                </c:pt>
                <c:pt idx="61">
                  <c:v>3.7612999999999999</c:v>
                </c:pt>
                <c:pt idx="62">
                  <c:v>3.7613500000000002</c:v>
                </c:pt>
                <c:pt idx="63">
                  <c:v>3.7613500000000002</c:v>
                </c:pt>
                <c:pt idx="64">
                  <c:v>3.7613500000000002</c:v>
                </c:pt>
                <c:pt idx="65">
                  <c:v>3.7663000000000002</c:v>
                </c:pt>
                <c:pt idx="66">
                  <c:v>3.7663000000000002</c:v>
                </c:pt>
                <c:pt idx="67">
                  <c:v>3.7663000000000002</c:v>
                </c:pt>
                <c:pt idx="68">
                  <c:v>3.7706499999999998</c:v>
                </c:pt>
                <c:pt idx="69">
                  <c:v>3.7706499999999998</c:v>
                </c:pt>
                <c:pt idx="70">
                  <c:v>3.7706499999999998</c:v>
                </c:pt>
                <c:pt idx="71">
                  <c:v>3.7761999999999998</c:v>
                </c:pt>
                <c:pt idx="72">
                  <c:v>4.0925000000000002</c:v>
                </c:pt>
                <c:pt idx="73">
                  <c:v>4.0925500000000001</c:v>
                </c:pt>
                <c:pt idx="74">
                  <c:v>4.09375</c:v>
                </c:pt>
                <c:pt idx="75">
                  <c:v>4.0999499999999998</c:v>
                </c:pt>
                <c:pt idx="76">
                  <c:v>4.10025</c:v>
                </c:pt>
                <c:pt idx="77">
                  <c:v>4.1061500000000004</c:v>
                </c:pt>
                <c:pt idx="78">
                  <c:v>4.1875</c:v>
                </c:pt>
                <c:pt idx="79">
                  <c:v>4.2024999999999997</c:v>
                </c:pt>
                <c:pt idx="80">
                  <c:v>4.2024999999999997</c:v>
                </c:pt>
                <c:pt idx="81">
                  <c:v>4.3052999999999999</c:v>
                </c:pt>
                <c:pt idx="82">
                  <c:v>4.3056000000000001</c:v>
                </c:pt>
                <c:pt idx="83">
                  <c:v>4.3275499999999996</c:v>
                </c:pt>
                <c:pt idx="84">
                  <c:v>4.3296999999999999</c:v>
                </c:pt>
                <c:pt idx="85">
                  <c:v>4.3296999999999999</c:v>
                </c:pt>
                <c:pt idx="86">
                  <c:v>4.3296999999999999</c:v>
                </c:pt>
                <c:pt idx="87">
                  <c:v>4.4307999999999996</c:v>
                </c:pt>
                <c:pt idx="88">
                  <c:v>4.4307999999999996</c:v>
                </c:pt>
                <c:pt idx="89">
                  <c:v>4.4481999999999999</c:v>
                </c:pt>
                <c:pt idx="90">
                  <c:v>4.4481999999999999</c:v>
                </c:pt>
                <c:pt idx="91">
                  <c:v>4.5400999999999998</c:v>
                </c:pt>
                <c:pt idx="92">
                  <c:v>4.5400999999999998</c:v>
                </c:pt>
                <c:pt idx="93">
                  <c:v>4.5404</c:v>
                </c:pt>
                <c:pt idx="94">
                  <c:v>4.5404</c:v>
                </c:pt>
                <c:pt idx="95">
                  <c:v>4.5407500000000001</c:v>
                </c:pt>
                <c:pt idx="96">
                  <c:v>4.5407500000000001</c:v>
                </c:pt>
                <c:pt idx="97">
                  <c:v>4.5410500000000003</c:v>
                </c:pt>
                <c:pt idx="98">
                  <c:v>4.5410500000000003</c:v>
                </c:pt>
                <c:pt idx="99">
                  <c:v>4.5413500000000004</c:v>
                </c:pt>
                <c:pt idx="100">
                  <c:v>4.5413500000000004</c:v>
                </c:pt>
                <c:pt idx="101">
                  <c:v>4.5415999999999999</c:v>
                </c:pt>
                <c:pt idx="102">
                  <c:v>4.5415999999999999</c:v>
                </c:pt>
                <c:pt idx="103">
                  <c:v>4.5552000000000001</c:v>
                </c:pt>
                <c:pt idx="104">
                  <c:v>4.5552000000000001</c:v>
                </c:pt>
                <c:pt idx="105">
                  <c:v>4.5570500000000003</c:v>
                </c:pt>
                <c:pt idx="106">
                  <c:v>4.5570500000000003</c:v>
                </c:pt>
                <c:pt idx="107">
                  <c:v>4.55985</c:v>
                </c:pt>
                <c:pt idx="108">
                  <c:v>4.55985</c:v>
                </c:pt>
                <c:pt idx="109">
                  <c:v>4.5639000000000003</c:v>
                </c:pt>
                <c:pt idx="110">
                  <c:v>4.6718500000000001</c:v>
                </c:pt>
                <c:pt idx="111">
                  <c:v>4.6746499999999997</c:v>
                </c:pt>
                <c:pt idx="112">
                  <c:v>4.6746499999999997</c:v>
                </c:pt>
                <c:pt idx="113">
                  <c:v>4.6746499999999997</c:v>
                </c:pt>
                <c:pt idx="114">
                  <c:v>4.6771000000000003</c:v>
                </c:pt>
                <c:pt idx="115">
                  <c:v>4.6771000000000003</c:v>
                </c:pt>
                <c:pt idx="116">
                  <c:v>4.6771000000000003</c:v>
                </c:pt>
                <c:pt idx="117">
                  <c:v>4.7643000000000004</c:v>
                </c:pt>
                <c:pt idx="118">
                  <c:v>4.7645999999999997</c:v>
                </c:pt>
                <c:pt idx="119">
                  <c:v>4.7645999999999997</c:v>
                </c:pt>
                <c:pt idx="120">
                  <c:v>4.7645999999999997</c:v>
                </c:pt>
                <c:pt idx="121">
                  <c:v>4.7685000000000004</c:v>
                </c:pt>
                <c:pt idx="122">
                  <c:v>4.7698499999999999</c:v>
                </c:pt>
                <c:pt idx="123">
                  <c:v>4.7778999999999998</c:v>
                </c:pt>
                <c:pt idx="124">
                  <c:v>4.7778999999999998</c:v>
                </c:pt>
                <c:pt idx="125">
                  <c:v>4.7778999999999998</c:v>
                </c:pt>
                <c:pt idx="126">
                  <c:v>4.7785500000000001</c:v>
                </c:pt>
                <c:pt idx="127">
                  <c:v>4.7785500000000001</c:v>
                </c:pt>
                <c:pt idx="128">
                  <c:v>4.7785500000000001</c:v>
                </c:pt>
                <c:pt idx="129">
                  <c:v>4.7807500000000003</c:v>
                </c:pt>
                <c:pt idx="130">
                  <c:v>4.7826000000000004</c:v>
                </c:pt>
                <c:pt idx="131">
                  <c:v>5.0236499999999999</c:v>
                </c:pt>
                <c:pt idx="132">
                  <c:v>5.0264499999999996</c:v>
                </c:pt>
                <c:pt idx="133">
                  <c:v>5.1098499999999998</c:v>
                </c:pt>
                <c:pt idx="134">
                  <c:v>5.1100500000000002</c:v>
                </c:pt>
                <c:pt idx="135">
                  <c:v>5.1109999999999998</c:v>
                </c:pt>
                <c:pt idx="136">
                  <c:v>5.1113</c:v>
                </c:pt>
                <c:pt idx="137">
                  <c:v>5.1177999999999999</c:v>
                </c:pt>
                <c:pt idx="138">
                  <c:v>5.1262999999999996</c:v>
                </c:pt>
                <c:pt idx="139">
                  <c:v>5.1309500000000003</c:v>
                </c:pt>
                <c:pt idx="140">
                  <c:v>5.2337999999999996</c:v>
                </c:pt>
                <c:pt idx="141">
                  <c:v>5.2454000000000001</c:v>
                </c:pt>
                <c:pt idx="142">
                  <c:v>5.2454000000000001</c:v>
                </c:pt>
                <c:pt idx="143">
                  <c:v>5.2454000000000001</c:v>
                </c:pt>
                <c:pt idx="144">
                  <c:v>5.2454000000000001</c:v>
                </c:pt>
                <c:pt idx="145">
                  <c:v>5.3315999999999999</c:v>
                </c:pt>
                <c:pt idx="146">
                  <c:v>5.3315999999999999</c:v>
                </c:pt>
                <c:pt idx="147">
                  <c:v>5.3315999999999999</c:v>
                </c:pt>
                <c:pt idx="148">
                  <c:v>5.33195</c:v>
                </c:pt>
                <c:pt idx="149">
                  <c:v>5.33195</c:v>
                </c:pt>
                <c:pt idx="150">
                  <c:v>5.3507499999999997</c:v>
                </c:pt>
                <c:pt idx="151">
                  <c:v>5.3517999999999999</c:v>
                </c:pt>
                <c:pt idx="152">
                  <c:v>5.3517999999999999</c:v>
                </c:pt>
                <c:pt idx="153">
                  <c:v>5.3517999999999999</c:v>
                </c:pt>
                <c:pt idx="154">
                  <c:v>5.3517999999999999</c:v>
                </c:pt>
                <c:pt idx="155">
                  <c:v>5.3538500000000004</c:v>
                </c:pt>
                <c:pt idx="156">
                  <c:v>5.3554000000000004</c:v>
                </c:pt>
                <c:pt idx="157">
                  <c:v>5.3582000000000001</c:v>
                </c:pt>
                <c:pt idx="158">
                  <c:v>5.4459499999999998</c:v>
                </c:pt>
                <c:pt idx="159">
                  <c:v>5.4469000000000003</c:v>
                </c:pt>
                <c:pt idx="160">
                  <c:v>5.4692499999999997</c:v>
                </c:pt>
                <c:pt idx="161">
                  <c:v>5.5611499999999996</c:v>
                </c:pt>
                <c:pt idx="162">
                  <c:v>5.5620000000000003</c:v>
                </c:pt>
                <c:pt idx="163">
                  <c:v>5.5725499999999997</c:v>
                </c:pt>
                <c:pt idx="164">
                  <c:v>5.5728499999999999</c:v>
                </c:pt>
                <c:pt idx="165">
                  <c:v>5.5734500000000002</c:v>
                </c:pt>
                <c:pt idx="166">
                  <c:v>5.5738000000000003</c:v>
                </c:pt>
                <c:pt idx="167">
                  <c:v>5.5740999999999996</c:v>
                </c:pt>
                <c:pt idx="168">
                  <c:v>5.5831999999999997</c:v>
                </c:pt>
                <c:pt idx="169">
                  <c:v>5.5930499999999999</c:v>
                </c:pt>
                <c:pt idx="170">
                  <c:v>5.59335</c:v>
                </c:pt>
                <c:pt idx="171">
                  <c:v>5.6867999999999999</c:v>
                </c:pt>
                <c:pt idx="172">
                  <c:v>5.8891499999999999</c:v>
                </c:pt>
                <c:pt idx="173">
                  <c:v>5.9105499999999997</c:v>
                </c:pt>
                <c:pt idx="174">
                  <c:v>5.9973000000000001</c:v>
                </c:pt>
                <c:pt idx="175">
                  <c:v>6.0365000000000002</c:v>
                </c:pt>
                <c:pt idx="176">
                  <c:v>6.1242000000000001</c:v>
                </c:pt>
                <c:pt idx="177">
                  <c:v>6.12425</c:v>
                </c:pt>
                <c:pt idx="178">
                  <c:v>6.1254</c:v>
                </c:pt>
                <c:pt idx="179">
                  <c:v>6.34755</c:v>
                </c:pt>
                <c:pt idx="180">
                  <c:v>6.3544</c:v>
                </c:pt>
                <c:pt idx="181">
                  <c:v>6.3547000000000002</c:v>
                </c:pt>
                <c:pt idx="182">
                  <c:v>6.35595</c:v>
                </c:pt>
                <c:pt idx="183">
                  <c:v>6.3571999999999997</c:v>
                </c:pt>
                <c:pt idx="184">
                  <c:v>6.3596500000000002</c:v>
                </c:pt>
                <c:pt idx="185">
                  <c:v>6.3597000000000001</c:v>
                </c:pt>
                <c:pt idx="186">
                  <c:v>6.3608500000000001</c:v>
                </c:pt>
                <c:pt idx="187">
                  <c:v>6.3609</c:v>
                </c:pt>
                <c:pt idx="188">
                  <c:v>6.3609499999999999</c:v>
                </c:pt>
                <c:pt idx="189">
                  <c:v>6.3863000000000003</c:v>
                </c:pt>
                <c:pt idx="190">
                  <c:v>6.46265</c:v>
                </c:pt>
                <c:pt idx="191">
                  <c:v>6.4657</c:v>
                </c:pt>
                <c:pt idx="192">
                  <c:v>6.4701000000000004</c:v>
                </c:pt>
                <c:pt idx="193">
                  <c:v>6.4713500000000002</c:v>
                </c:pt>
                <c:pt idx="194">
                  <c:v>6.4819000000000004</c:v>
                </c:pt>
                <c:pt idx="195">
                  <c:v>6.4846000000000004</c:v>
                </c:pt>
                <c:pt idx="196">
                  <c:v>6.4852499999999997</c:v>
                </c:pt>
                <c:pt idx="197">
                  <c:v>6.4924499999999998</c:v>
                </c:pt>
                <c:pt idx="198">
                  <c:v>6.5008499999999998</c:v>
                </c:pt>
                <c:pt idx="199">
                  <c:v>6.5734000000000004</c:v>
                </c:pt>
                <c:pt idx="200">
                  <c:v>6.5864500000000001</c:v>
                </c:pt>
                <c:pt idx="201">
                  <c:v>6.5886500000000003</c:v>
                </c:pt>
                <c:pt idx="202">
                  <c:v>6.6075499999999998</c:v>
                </c:pt>
              </c:numCache>
            </c:numRef>
          </c:xVal>
          <c:yVal>
            <c:numRef>
              <c:f>'Q_fit (2)'!$E$21:$E$223</c:f>
              <c:numCache>
                <c:formatCode>General</c:formatCode>
                <c:ptCount val="203"/>
                <c:pt idx="0">
                  <c:v>2.4257093863465563E-2</c:v>
                </c:pt>
                <c:pt idx="1">
                  <c:v>3.7927903055904419E-2</c:v>
                </c:pt>
                <c:pt idx="2">
                  <c:v>2.5577400238358448E-2</c:v>
                </c:pt>
                <c:pt idx="3">
                  <c:v>2.7364786169398542E-2</c:v>
                </c:pt>
                <c:pt idx="4">
                  <c:v>2.1667496990447059E-2</c:v>
                </c:pt>
                <c:pt idx="5">
                  <c:v>1.8206844275274889E-2</c:v>
                </c:pt>
                <c:pt idx="6">
                  <c:v>1.7183178942595963E-2</c:v>
                </c:pt>
                <c:pt idx="7">
                  <c:v>1.7783178941990604E-2</c:v>
                </c:pt>
                <c:pt idx="8">
                  <c:v>2.0766170715235014E-2</c:v>
                </c:pt>
                <c:pt idx="9">
                  <c:v>1.9342419979531532E-2</c:v>
                </c:pt>
                <c:pt idx="10">
                  <c:v>1.331405681189712E-3</c:v>
                </c:pt>
                <c:pt idx="11">
                  <c:v>1.5111088984447892E-3</c:v>
                </c:pt>
                <c:pt idx="12">
                  <c:v>1.8956129613633584E-3</c:v>
                </c:pt>
                <c:pt idx="13">
                  <c:v>1.4057607862617595E-3</c:v>
                </c:pt>
                <c:pt idx="14">
                  <c:v>1.3158770807761052E-3</c:v>
                </c:pt>
                <c:pt idx="15">
                  <c:v>8.9552688403637015E-4</c:v>
                </c:pt>
                <c:pt idx="16">
                  <c:v>9.0514234368311978E-4</c:v>
                </c:pt>
                <c:pt idx="17">
                  <c:v>7.7998124243284063E-4</c:v>
                </c:pt>
                <c:pt idx="18">
                  <c:v>7.4039728853959506E-4</c:v>
                </c:pt>
                <c:pt idx="19">
                  <c:v>1.2596267830776303E-3</c:v>
                </c:pt>
                <c:pt idx="20">
                  <c:v>5.6443418372697954E-4</c:v>
                </c:pt>
                <c:pt idx="21">
                  <c:v>1.0152354143393922E-3</c:v>
                </c:pt>
                <c:pt idx="22">
                  <c:v>7.200428291181879E-4</c:v>
                </c:pt>
                <c:pt idx="23">
                  <c:v>7.2485027888486613E-4</c:v>
                </c:pt>
                <c:pt idx="24">
                  <c:v>-1.7975176281173439E-3</c:v>
                </c:pt>
                <c:pt idx="25">
                  <c:v>-1.7661970236315244E-3</c:v>
                </c:pt>
                <c:pt idx="26">
                  <c:v>-6.0818649110386458E-3</c:v>
                </c:pt>
                <c:pt idx="27">
                  <c:v>-8.8182430485100761E-3</c:v>
                </c:pt>
                <c:pt idx="28">
                  <c:v>-8.849219853394449E-3</c:v>
                </c:pt>
                <c:pt idx="29">
                  <c:v>-9.1274151179448725E-3</c:v>
                </c:pt>
                <c:pt idx="30">
                  <c:v>-9.1265860894642996E-3</c:v>
                </c:pt>
                <c:pt idx="31">
                  <c:v>-9.0957559419618771E-3</c:v>
                </c:pt>
                <c:pt idx="32">
                  <c:v>-6.382031094335671E-3</c:v>
                </c:pt>
                <c:pt idx="33">
                  <c:v>-6.4473421774012421E-3</c:v>
                </c:pt>
                <c:pt idx="34">
                  <c:v>-6.1968635977758153E-3</c:v>
                </c:pt>
                <c:pt idx="35">
                  <c:v>-6.1480517635623773E-3</c:v>
                </c:pt>
                <c:pt idx="36">
                  <c:v>-5.5101425266414041E-3</c:v>
                </c:pt>
                <c:pt idx="37">
                  <c:v>-6.5580363575274154E-3</c:v>
                </c:pt>
                <c:pt idx="38">
                  <c:v>-6.5453991089872926E-3</c:v>
                </c:pt>
                <c:pt idx="39">
                  <c:v>-6.5327614664195555E-3</c:v>
                </c:pt>
                <c:pt idx="40">
                  <c:v>-5.9994723506971177E-3</c:v>
                </c:pt>
                <c:pt idx="41">
                  <c:v>-6.2714972689699878E-3</c:v>
                </c:pt>
                <c:pt idx="42">
                  <c:v>-5.1445537266336999E-3</c:v>
                </c:pt>
                <c:pt idx="43">
                  <c:v>-6.9837344778746801E-3</c:v>
                </c:pt>
                <c:pt idx="44">
                  <c:v>-5.0666510640277997E-3</c:v>
                </c:pt>
                <c:pt idx="45">
                  <c:v>-1.5363530525203751E-3</c:v>
                </c:pt>
                <c:pt idx="46">
                  <c:v>-1.0024704972917501E-2</c:v>
                </c:pt>
                <c:pt idx="47">
                  <c:v>-9.7035623659224041E-3</c:v>
                </c:pt>
                <c:pt idx="48">
                  <c:v>-8.8035623668304436E-3</c:v>
                </c:pt>
                <c:pt idx="49">
                  <c:v>-9.3742402209369188E-3</c:v>
                </c:pt>
                <c:pt idx="50">
                  <c:v>-4.530505688394422E-3</c:v>
                </c:pt>
                <c:pt idx="51">
                  <c:v>-1.0852481537711728E-2</c:v>
                </c:pt>
                <c:pt idx="52">
                  <c:v>-1.0239064232096933E-2</c:v>
                </c:pt>
                <c:pt idx="53">
                  <c:v>-1.1433158216842773E-2</c:v>
                </c:pt>
                <c:pt idx="54">
                  <c:v>-1.1419740634020487E-2</c:v>
                </c:pt>
                <c:pt idx="55">
                  <c:v>-9.659385523636101E-3</c:v>
                </c:pt>
                <c:pt idx="56">
                  <c:v>-6.5295862399412539E-3</c:v>
                </c:pt>
                <c:pt idx="57">
                  <c:v>-1.0507973411752955E-2</c:v>
                </c:pt>
                <c:pt idx="58">
                  <c:v>-4.0656772985548208E-3</c:v>
                </c:pt>
                <c:pt idx="59">
                  <c:v>-3.2928658708082249E-3</c:v>
                </c:pt>
                <c:pt idx="60">
                  <c:v>-3.0928658685846922E-3</c:v>
                </c:pt>
                <c:pt idx="61">
                  <c:v>-2.6928658714135845E-3</c:v>
                </c:pt>
                <c:pt idx="62">
                  <c:v>-2.6406521113263243E-3</c:v>
                </c:pt>
                <c:pt idx="63">
                  <c:v>-2.3406521116290041E-3</c:v>
                </c:pt>
                <c:pt idx="64">
                  <c:v>-2.3406521116290041E-3</c:v>
                </c:pt>
                <c:pt idx="65">
                  <c:v>-3.0715160457685667E-3</c:v>
                </c:pt>
                <c:pt idx="66">
                  <c:v>-2.7715160460712466E-3</c:v>
                </c:pt>
                <c:pt idx="67">
                  <c:v>-2.5715160511236715E-3</c:v>
                </c:pt>
                <c:pt idx="68">
                  <c:v>-2.0289839099636641E-3</c:v>
                </c:pt>
                <c:pt idx="69">
                  <c:v>-1.928983905213919E-3</c:v>
                </c:pt>
                <c:pt idx="70">
                  <c:v>-1.928983905213919E-3</c:v>
                </c:pt>
                <c:pt idx="71">
                  <c:v>-1.7333970677569002E-3</c:v>
                </c:pt>
                <c:pt idx="72">
                  <c:v>4.2824654453019282E-4</c:v>
                </c:pt>
                <c:pt idx="73">
                  <c:v>2.9804120619403495E-3</c:v>
                </c:pt>
                <c:pt idx="74">
                  <c:v>8.323816608725703E-4</c:v>
                </c:pt>
                <c:pt idx="75">
                  <c:v>1.6008008265920946E-3</c:v>
                </c:pt>
                <c:pt idx="76">
                  <c:v>-1.8621501209316067E-4</c:v>
                </c:pt>
                <c:pt idx="77">
                  <c:v>-6.309328457515008E-4</c:v>
                </c:pt>
                <c:pt idx="78">
                  <c:v>4.5239669280269686E-3</c:v>
                </c:pt>
                <c:pt idx="79">
                  <c:v>2.6669834598213159E-3</c:v>
                </c:pt>
                <c:pt idx="80">
                  <c:v>2.8669834620448486E-3</c:v>
                </c:pt>
                <c:pt idx="81">
                  <c:v>7.1429905093720967E-3</c:v>
                </c:pt>
                <c:pt idx="82">
                  <c:v>2.3556762899699605E-3</c:v>
                </c:pt>
                <c:pt idx="83">
                  <c:v>1.7324068424860641E-3</c:v>
                </c:pt>
                <c:pt idx="84">
                  <c:v>4.730242997139731E-4</c:v>
                </c:pt>
                <c:pt idx="85">
                  <c:v>2.073024302950319E-3</c:v>
                </c:pt>
                <c:pt idx="86">
                  <c:v>3.7730243036604525E-3</c:v>
                </c:pt>
                <c:pt idx="87">
                  <c:v>4.2001533840273324E-3</c:v>
                </c:pt>
                <c:pt idx="88">
                  <c:v>4.9001533881717178E-3</c:v>
                </c:pt>
                <c:pt idx="89">
                  <c:v>4.2204138836070739E-3</c:v>
                </c:pt>
                <c:pt idx="90">
                  <c:v>4.2204138836070739E-3</c:v>
                </c:pt>
                <c:pt idx="91">
                  <c:v>5.1840158588675935E-3</c:v>
                </c:pt>
                <c:pt idx="92">
                  <c:v>5.1840158588675935E-3</c:v>
                </c:pt>
                <c:pt idx="93">
                  <c:v>5.1961818653585307E-3</c:v>
                </c:pt>
                <c:pt idx="94">
                  <c:v>5.1961818653585307E-3</c:v>
                </c:pt>
                <c:pt idx="95">
                  <c:v>5.5603744822283092E-3</c:v>
                </c:pt>
                <c:pt idx="96">
                  <c:v>5.5603744822283092E-3</c:v>
                </c:pt>
                <c:pt idx="97">
                  <c:v>5.1725386862220592E-3</c:v>
                </c:pt>
                <c:pt idx="98">
                  <c:v>5.1725386862220592E-3</c:v>
                </c:pt>
                <c:pt idx="99">
                  <c:v>5.184702056722874E-3</c:v>
                </c:pt>
                <c:pt idx="100">
                  <c:v>5.184702056722874E-3</c:v>
                </c:pt>
                <c:pt idx="101">
                  <c:v>5.2448375687095643E-3</c:v>
                </c:pt>
                <c:pt idx="102">
                  <c:v>5.2448375687095643E-3</c:v>
                </c:pt>
                <c:pt idx="103">
                  <c:v>6.3953311707244404E-3</c:v>
                </c:pt>
                <c:pt idx="104">
                  <c:v>6.4953311681982279E-3</c:v>
                </c:pt>
                <c:pt idx="105">
                  <c:v>5.3200798275851498E-3</c:v>
                </c:pt>
                <c:pt idx="106">
                  <c:v>5.5200798298086825E-3</c:v>
                </c:pt>
                <c:pt idx="107">
                  <c:v>5.6331508365947101E-3</c:v>
                </c:pt>
                <c:pt idx="108">
                  <c:v>5.6331508365947101E-3</c:v>
                </c:pt>
                <c:pt idx="109">
                  <c:v>5.5465668707336824E-3</c:v>
                </c:pt>
                <c:pt idx="110">
                  <c:v>6.5894764653261911E-3</c:v>
                </c:pt>
                <c:pt idx="111">
                  <c:v>6.8990809223110662E-3</c:v>
                </c:pt>
                <c:pt idx="112">
                  <c:v>7.5990809264554517E-3</c:v>
                </c:pt>
                <c:pt idx="113">
                  <c:v>8.7990809252447323E-3</c:v>
                </c:pt>
                <c:pt idx="114">
                  <c:v>5.2449066042095597E-3</c:v>
                </c:pt>
                <c:pt idx="115">
                  <c:v>6.8449066074459056E-3</c:v>
                </c:pt>
                <c:pt idx="116">
                  <c:v>7.6449066090640786E-3</c:v>
                </c:pt>
                <c:pt idx="117">
                  <c:v>9.4046793423097682E-3</c:v>
                </c:pt>
                <c:pt idx="118">
                  <c:v>7.4160560450913845E-3</c:v>
                </c:pt>
                <c:pt idx="119">
                  <c:v>8.1160560419598123E-3</c:v>
                </c:pt>
                <c:pt idx="120">
                  <c:v>9.8160560426699458E-3</c:v>
                </c:pt>
                <c:pt idx="121">
                  <c:v>8.0638318506117516E-3</c:v>
                </c:pt>
                <c:pt idx="122">
                  <c:v>8.4649322891220003E-3</c:v>
                </c:pt>
                <c:pt idx="123">
                  <c:v>7.5190738417452718E-3</c:v>
                </c:pt>
                <c:pt idx="124">
                  <c:v>8.1190738411399122E-3</c:v>
                </c:pt>
                <c:pt idx="125">
                  <c:v>8.4190738408372323E-3</c:v>
                </c:pt>
                <c:pt idx="126">
                  <c:v>7.593589051312204E-3</c:v>
                </c:pt>
                <c:pt idx="127">
                  <c:v>7.8935890510095242E-3</c:v>
                </c:pt>
                <c:pt idx="128">
                  <c:v>8.6935890526276972E-3</c:v>
                </c:pt>
                <c:pt idx="129">
                  <c:v>8.0765157846161336E-3</c:v>
                </c:pt>
                <c:pt idx="130">
                  <c:v>7.5961922694212421E-3</c:v>
                </c:pt>
                <c:pt idx="131">
                  <c:v>1.238069974144434E-2</c:v>
                </c:pt>
                <c:pt idx="132">
                  <c:v>5.4721734218294762E-3</c:v>
                </c:pt>
                <c:pt idx="133">
                  <c:v>7.0937410956378229E-3</c:v>
                </c:pt>
                <c:pt idx="134">
                  <c:v>1.1799772248543051E-2</c:v>
                </c:pt>
                <c:pt idx="135">
                  <c:v>1.0778402470040577E-2</c:v>
                </c:pt>
                <c:pt idx="136">
                  <c:v>1.0987437499339567E-2</c:v>
                </c:pt>
                <c:pt idx="137">
                  <c:v>9.4824740404745433E-3</c:v>
                </c:pt>
                <c:pt idx="138">
                  <c:v>1.1835415654316714E-2</c:v>
                </c:pt>
                <c:pt idx="139">
                  <c:v>1.0322765790681244E-2</c:v>
                </c:pt>
                <c:pt idx="140">
                  <c:v>1.3011561002079987E-2</c:v>
                </c:pt>
                <c:pt idx="141">
                  <c:v>1.3406258524158807E-2</c:v>
                </c:pt>
                <c:pt idx="142">
                  <c:v>1.3406258524158807E-2</c:v>
                </c:pt>
                <c:pt idx="143">
                  <c:v>1.3406258524158807E-2</c:v>
                </c:pt>
                <c:pt idx="144">
                  <c:v>1.3406258524158807E-2</c:v>
                </c:pt>
                <c:pt idx="145">
                  <c:v>1.4723785086235321E-2</c:v>
                </c:pt>
                <c:pt idx="146">
                  <c:v>1.4723785086235321E-2</c:v>
                </c:pt>
                <c:pt idx="147">
                  <c:v>1.4753785089115436E-2</c:v>
                </c:pt>
                <c:pt idx="148">
                  <c:v>1.5081355893858525E-2</c:v>
                </c:pt>
                <c:pt idx="149">
                  <c:v>1.5081355893858525E-2</c:v>
                </c:pt>
                <c:pt idx="150">
                  <c:v>1.5280797128420783E-2</c:v>
                </c:pt>
                <c:pt idx="151">
                  <c:v>1.4052692332720438E-2</c:v>
                </c:pt>
                <c:pt idx="152">
                  <c:v>1.4052692332720438E-2</c:v>
                </c:pt>
                <c:pt idx="153">
                  <c:v>1.4052692332720438E-2</c:v>
                </c:pt>
                <c:pt idx="154">
                  <c:v>1.4052692332720438E-2</c:v>
                </c:pt>
                <c:pt idx="155">
                  <c:v>1.4145315341928259E-2</c:v>
                </c:pt>
                <c:pt idx="156">
                  <c:v>1.5327433224766287E-2</c:v>
                </c:pt>
                <c:pt idx="157">
                  <c:v>1.5185215112246599E-2</c:v>
                </c:pt>
                <c:pt idx="158">
                  <c:v>1.3403827994406009E-2</c:v>
                </c:pt>
                <c:pt idx="159">
                  <c:v>1.637055892566202E-2</c:v>
                </c:pt>
                <c:pt idx="160">
                  <c:v>1.5807598684823825E-2</c:v>
                </c:pt>
                <c:pt idx="161">
                  <c:v>2.1511708006607587E-2</c:v>
                </c:pt>
                <c:pt idx="162">
                  <c:v>1.8975329029793923E-2</c:v>
                </c:pt>
                <c:pt idx="163">
                  <c:v>2.0094461558446488E-2</c:v>
                </c:pt>
                <c:pt idx="164">
                  <c:v>2.0299274515392325E-2</c:v>
                </c:pt>
                <c:pt idx="165">
                  <c:v>1.7408901242038196E-2</c:v>
                </c:pt>
                <c:pt idx="166">
                  <c:v>1.9064517364138136E-2</c:v>
                </c:pt>
                <c:pt idx="167">
                  <c:v>1.9869331494595729E-2</c:v>
                </c:pt>
                <c:pt idx="168">
                  <c:v>1.8515534246162802E-2</c:v>
                </c:pt>
                <c:pt idx="169">
                  <c:v>2.0724309018248156E-2</c:v>
                </c:pt>
                <c:pt idx="170">
                  <c:v>1.9829155628498116E-2</c:v>
                </c:pt>
                <c:pt idx="171">
                  <c:v>2.0152086826488346E-2</c:v>
                </c:pt>
                <c:pt idx="172">
                  <c:v>2.401852248743459E-2</c:v>
                </c:pt>
                <c:pt idx="173">
                  <c:v>2.5041314131405038E-2</c:v>
                </c:pt>
                <c:pt idx="174">
                  <c:v>2.5451803661402494E-2</c:v>
                </c:pt>
                <c:pt idx="175">
                  <c:v>2.5342463172123516E-2</c:v>
                </c:pt>
                <c:pt idx="176">
                  <c:v>2.6821215452589225E-2</c:v>
                </c:pt>
                <c:pt idx="177">
                  <c:v>2.7572736436860045E-2</c:v>
                </c:pt>
                <c:pt idx="178">
                  <c:v>2.625773395881981E-2</c:v>
                </c:pt>
                <c:pt idx="179">
                  <c:v>3.1747835598049313E-2</c:v>
                </c:pt>
                <c:pt idx="180">
                  <c:v>3.153436420910348E-2</c:v>
                </c:pt>
                <c:pt idx="181">
                  <c:v>3.1744739013571194E-2</c:v>
                </c:pt>
                <c:pt idx="182">
                  <c:v>3.1837981647376647E-2</c:v>
                </c:pt>
                <c:pt idx="183">
                  <c:v>3.2131247286507063E-2</c:v>
                </c:pt>
                <c:pt idx="184">
                  <c:v>3.146611447244823E-2</c:v>
                </c:pt>
                <c:pt idx="185">
                  <c:v>3.1517847385958468E-2</c:v>
                </c:pt>
                <c:pt idx="186">
                  <c:v>3.2307714154323479E-2</c:v>
                </c:pt>
                <c:pt idx="187">
                  <c:v>3.215944793538085E-2</c:v>
                </c:pt>
                <c:pt idx="188">
                  <c:v>3.1811181743444772E-2</c:v>
                </c:pt>
                <c:pt idx="189">
                  <c:v>3.1694861303483965E-2</c:v>
                </c:pt>
                <c:pt idx="190">
                  <c:v>3.4509309691548688E-2</c:v>
                </c:pt>
                <c:pt idx="191">
                  <c:v>3.4869306968105404E-2</c:v>
                </c:pt>
                <c:pt idx="192">
                  <c:v>3.4028193751108035E-2</c:v>
                </c:pt>
                <c:pt idx="193">
                  <c:v>3.4323375406393145E-2</c:v>
                </c:pt>
                <c:pt idx="194">
                  <c:v>3.4555466543787133E-2</c:v>
                </c:pt>
                <c:pt idx="195">
                  <c:v>3.4553469099262317E-2</c:v>
                </c:pt>
                <c:pt idx="196">
                  <c:v>3.3027075371954429E-2</c:v>
                </c:pt>
                <c:pt idx="197">
                  <c:v>3.5488897526464724E-2</c:v>
                </c:pt>
                <c:pt idx="198">
                  <c:v>3.4195132213984264E-2</c:v>
                </c:pt>
                <c:pt idx="199">
                  <c:v>3.6123300299587643E-2</c:v>
                </c:pt>
                <c:pt idx="200">
                  <c:v>3.5661071899681859E-2</c:v>
                </c:pt>
                <c:pt idx="201">
                  <c:v>3.6743475050513383E-2</c:v>
                </c:pt>
                <c:pt idx="202">
                  <c:v>3.6553420639336538E-2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48-4C50-A415-2273DEE57294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(2)'!$U$2:$U$53</c:f>
              <c:numCache>
                <c:formatCode>General</c:formatCode>
                <c:ptCount val="52"/>
                <c:pt idx="0">
                  <c:v>-3</c:v>
                </c:pt>
                <c:pt idx="1">
                  <c:v>-2.8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-2</c:v>
                </c:pt>
                <c:pt idx="6">
                  <c:v>-1.8</c:v>
                </c:pt>
                <c:pt idx="7">
                  <c:v>-1.6</c:v>
                </c:pt>
                <c:pt idx="8">
                  <c:v>-1.4</c:v>
                </c:pt>
                <c:pt idx="9">
                  <c:v>-1.2</c:v>
                </c:pt>
                <c:pt idx="10">
                  <c:v>-1</c:v>
                </c:pt>
                <c:pt idx="11">
                  <c:v>-0.8</c:v>
                </c:pt>
                <c:pt idx="12">
                  <c:v>-0.6</c:v>
                </c:pt>
                <c:pt idx="13">
                  <c:v>-0.4</c:v>
                </c:pt>
                <c:pt idx="14">
                  <c:v>-0.2</c:v>
                </c:pt>
                <c:pt idx="15">
                  <c:v>0</c:v>
                </c:pt>
                <c:pt idx="16">
                  <c:v>0.2</c:v>
                </c:pt>
                <c:pt idx="17">
                  <c:v>0.4</c:v>
                </c:pt>
                <c:pt idx="18">
                  <c:v>0.6</c:v>
                </c:pt>
                <c:pt idx="19">
                  <c:v>0.8</c:v>
                </c:pt>
                <c:pt idx="20">
                  <c:v>1</c:v>
                </c:pt>
                <c:pt idx="21">
                  <c:v>1.2</c:v>
                </c:pt>
                <c:pt idx="22">
                  <c:v>1.4</c:v>
                </c:pt>
                <c:pt idx="23">
                  <c:v>1.6</c:v>
                </c:pt>
                <c:pt idx="24">
                  <c:v>1.8</c:v>
                </c:pt>
                <c:pt idx="25">
                  <c:v>2</c:v>
                </c:pt>
                <c:pt idx="26">
                  <c:v>2.2000000000000002</c:v>
                </c:pt>
                <c:pt idx="27">
                  <c:v>2.4</c:v>
                </c:pt>
                <c:pt idx="28">
                  <c:v>2.6</c:v>
                </c:pt>
                <c:pt idx="29">
                  <c:v>2.80000000000001</c:v>
                </c:pt>
                <c:pt idx="30">
                  <c:v>3.0000000000000102</c:v>
                </c:pt>
                <c:pt idx="31">
                  <c:v>3.2000000000000099</c:v>
                </c:pt>
                <c:pt idx="32">
                  <c:v>3.4000000000000101</c:v>
                </c:pt>
                <c:pt idx="33">
                  <c:v>3.6000000000000099</c:v>
                </c:pt>
                <c:pt idx="34">
                  <c:v>3.80000000000001</c:v>
                </c:pt>
                <c:pt idx="35">
                  <c:v>4.0000000000000098</c:v>
                </c:pt>
                <c:pt idx="36">
                  <c:v>4.2000000000000099</c:v>
                </c:pt>
                <c:pt idx="37">
                  <c:v>4.4000000000000101</c:v>
                </c:pt>
                <c:pt idx="38">
                  <c:v>4.6000000000000103</c:v>
                </c:pt>
                <c:pt idx="39">
                  <c:v>4.8000000000000096</c:v>
                </c:pt>
                <c:pt idx="40">
                  <c:v>5.0000000000000098</c:v>
                </c:pt>
                <c:pt idx="41">
                  <c:v>5.2000000000000099</c:v>
                </c:pt>
                <c:pt idx="42">
                  <c:v>5.4000000000000101</c:v>
                </c:pt>
                <c:pt idx="43">
                  <c:v>5.6000000000000103</c:v>
                </c:pt>
                <c:pt idx="44">
                  <c:v>5.8000000000000096</c:v>
                </c:pt>
                <c:pt idx="45">
                  <c:v>6.0000000000000098</c:v>
                </c:pt>
                <c:pt idx="46">
                  <c:v>6.2000000000000099</c:v>
                </c:pt>
                <c:pt idx="47">
                  <c:v>6.4000000000000101</c:v>
                </c:pt>
                <c:pt idx="48">
                  <c:v>6.6000000000000103</c:v>
                </c:pt>
                <c:pt idx="49">
                  <c:v>6.8000000000000096</c:v>
                </c:pt>
                <c:pt idx="50">
                  <c:v>7</c:v>
                </c:pt>
                <c:pt idx="51">
                  <c:v>7.2</c:v>
                </c:pt>
              </c:numCache>
            </c:numRef>
          </c:xVal>
          <c:yVal>
            <c:numRef>
              <c:f>'Q_fit (2)'!$V$2:$V$53</c:f>
              <c:numCache>
                <c:formatCode>General</c:formatCode>
                <c:ptCount val="52"/>
                <c:pt idx="0">
                  <c:v>4.6603197201790743E-2</c:v>
                </c:pt>
                <c:pt idx="1">
                  <c:v>4.2317341748495052E-2</c:v>
                </c:pt>
                <c:pt idx="2">
                  <c:v>3.8204850174427804E-2</c:v>
                </c:pt>
                <c:pt idx="3">
                  <c:v>3.4265722479588978E-2</c:v>
                </c:pt>
                <c:pt idx="4">
                  <c:v>3.0499958663978602E-2</c:v>
                </c:pt>
                <c:pt idx="5">
                  <c:v>2.6907558727596655E-2</c:v>
                </c:pt>
                <c:pt idx="6">
                  <c:v>2.3488522670443143E-2</c:v>
                </c:pt>
                <c:pt idx="7">
                  <c:v>2.0242850492518068E-2</c:v>
                </c:pt>
                <c:pt idx="8">
                  <c:v>1.7170542193821428E-2</c:v>
                </c:pt>
                <c:pt idx="9">
                  <c:v>1.4271597774353224E-2</c:v>
                </c:pt>
                <c:pt idx="10">
                  <c:v>1.1546017234113456E-2</c:v>
                </c:pt>
                <c:pt idx="11">
                  <c:v>8.9938005731021262E-3</c:v>
                </c:pt>
                <c:pt idx="12">
                  <c:v>6.6149477913192293E-3</c:v>
                </c:pt>
                <c:pt idx="13">
                  <c:v>4.4094588887647699E-3</c:v>
                </c:pt>
                <c:pt idx="14">
                  <c:v>2.377333865438746E-3</c:v>
                </c:pt>
                <c:pt idx="15">
                  <c:v>5.1857272134115751E-4</c:v>
                </c:pt>
                <c:pt idx="16">
                  <c:v>-1.1668245435279951E-3</c:v>
                </c:pt>
                <c:pt idx="17">
                  <c:v>-2.6788579291687118E-3</c:v>
                </c:pt>
                <c:pt idx="18">
                  <c:v>-4.0175274355809939E-3</c:v>
                </c:pt>
                <c:pt idx="19">
                  <c:v>-5.1828330627648389E-3</c:v>
                </c:pt>
                <c:pt idx="20">
                  <c:v>-6.1747748107202488E-3</c:v>
                </c:pt>
                <c:pt idx="21">
                  <c:v>-6.993352679447222E-3</c:v>
                </c:pt>
                <c:pt idx="22">
                  <c:v>-7.638566668945761E-3</c:v>
                </c:pt>
                <c:pt idx="23">
                  <c:v>-8.1104167792158607E-3</c:v>
                </c:pt>
                <c:pt idx="24">
                  <c:v>-8.408903010257528E-3</c:v>
                </c:pt>
                <c:pt idx="25">
                  <c:v>-8.5340253620707577E-3</c:v>
                </c:pt>
                <c:pt idx="26">
                  <c:v>-8.4857838346555515E-3</c:v>
                </c:pt>
                <c:pt idx="27">
                  <c:v>-8.2641784280119129E-3</c:v>
                </c:pt>
                <c:pt idx="28">
                  <c:v>-7.8692091421398332E-3</c:v>
                </c:pt>
                <c:pt idx="29">
                  <c:v>-7.3008759770392916E-3</c:v>
                </c:pt>
                <c:pt idx="30">
                  <c:v>-6.5591789327103349E-3</c:v>
                </c:pt>
                <c:pt idx="31">
                  <c:v>-5.6441180091529389E-3</c:v>
                </c:pt>
                <c:pt idx="32">
                  <c:v>-4.5556932063671139E-3</c:v>
                </c:pt>
                <c:pt idx="33">
                  <c:v>-3.2939045243528565E-3</c:v>
                </c:pt>
                <c:pt idx="34">
                  <c:v>-1.8587519631101529E-3</c:v>
                </c:pt>
                <c:pt idx="35">
                  <c:v>-2.5023552263901683E-4</c:v>
                </c:pt>
                <c:pt idx="36">
                  <c:v>1.5316447970605482E-3</c:v>
                </c:pt>
                <c:pt idx="37">
                  <c:v>3.4868889959885629E-3</c:v>
                </c:pt>
                <c:pt idx="38">
                  <c:v>5.6154970741450136E-3</c:v>
                </c:pt>
                <c:pt idx="39">
                  <c:v>7.9174690315298793E-3</c:v>
                </c:pt>
                <c:pt idx="40">
                  <c:v>1.0392804868143202E-2</c:v>
                </c:pt>
                <c:pt idx="41">
                  <c:v>1.3041504583984946E-2</c:v>
                </c:pt>
                <c:pt idx="42">
                  <c:v>1.586356817905514E-2</c:v>
                </c:pt>
                <c:pt idx="43">
                  <c:v>1.8858995653353763E-2</c:v>
                </c:pt>
                <c:pt idx="44">
                  <c:v>2.2027787006880815E-2</c:v>
                </c:pt>
                <c:pt idx="45">
                  <c:v>2.5369942239636296E-2</c:v>
                </c:pt>
                <c:pt idx="46">
                  <c:v>2.8885461351620248E-2</c:v>
                </c:pt>
                <c:pt idx="47">
                  <c:v>3.2574344342832601E-2</c:v>
                </c:pt>
                <c:pt idx="48">
                  <c:v>3.6436591213273417E-2</c:v>
                </c:pt>
                <c:pt idx="49">
                  <c:v>4.0472201962942635E-2</c:v>
                </c:pt>
                <c:pt idx="50">
                  <c:v>4.4681176591840101E-2</c:v>
                </c:pt>
                <c:pt idx="51">
                  <c:v>4.9063515099966218E-2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48-4C50-A415-2273DEE57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305080"/>
        <c:axId val="1"/>
      </c:scatterChart>
      <c:valAx>
        <c:axId val="719305080"/>
        <c:scaling>
          <c:orientation val="minMax"/>
          <c:max val="8"/>
          <c:min val="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498245411631231"/>
              <c:y val="0.936470588235294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68235294117647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3050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1257631257631258"/>
          <c:y val="0.93647058823529417"/>
          <c:w val="0.13797313797313798"/>
          <c:h val="5.17647058823529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30264236227693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69062626981754"/>
          <c:y val="0.13920473855415838"/>
          <c:w val="0.77991799287390984"/>
          <c:h val="0.650569084263311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(Kim)'!$H$21:$H$457</c:f>
              <c:numCache>
                <c:formatCode>General</c:formatCode>
                <c:ptCount val="437"/>
                <c:pt idx="1">
                  <c:v>2.0127749998209765E-2</c:v>
                </c:pt>
                <c:pt idx="2">
                  <c:v>7.6869999938935507E-3</c:v>
                </c:pt>
                <c:pt idx="9">
                  <c:v>1.1607399974309374E-3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71-47DA-8B08-8BE106EA76B0}"/>
            </c:ext>
          </c:extLst>
        </c:ser>
        <c:ser>
          <c:idx val="1"/>
          <c:order val="1"/>
          <c:tx>
            <c:strRef>
              <c:f>'A (Kim)'!$I$20:$I$20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(Kim)'!$I$21:$I$457</c:f>
              <c:numCache>
                <c:formatCode>General</c:formatCode>
                <c:ptCount val="437"/>
                <c:pt idx="0">
                  <c:v>6.7816399969160557E-3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43">
                  <c:v>5.7843599934130907E-3</c:v>
                </c:pt>
                <c:pt idx="52">
                  <c:v>4.5969899947522208E-3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71-47DA-8B08-8BE106EA76B0}"/>
            </c:ext>
          </c:extLst>
        </c:ser>
        <c:ser>
          <c:idx val="2"/>
          <c:order val="2"/>
          <c:tx>
            <c:strRef>
              <c:f>'A (Kim)'!$J$20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(Kim)'!$J$21:$J$457</c:f>
              <c:numCache>
                <c:formatCode>General</c:formatCode>
                <c:ptCount val="437"/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2">
                  <c:v>7.3788599911495112E-3</c:v>
                </c:pt>
                <c:pt idx="44">
                  <c:v>4.1428600015933625E-3</c:v>
                </c:pt>
                <c:pt idx="45">
                  <c:v>4.8433399933855981E-3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1">
                  <c:v>3.8879899948369712E-3</c:v>
                </c:pt>
                <c:pt idx="53">
                  <c:v>2.3621299915248528E-3</c:v>
                </c:pt>
                <c:pt idx="54">
                  <c:v>8.6750999980722554E-3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59">
                  <c:v>1.0887079995882232E-2</c:v>
                </c:pt>
                <c:pt idx="60">
                  <c:v>1.2914499995531514E-2</c:v>
                </c:pt>
                <c:pt idx="61">
                  <c:v>1.5466669996385463E-2</c:v>
                </c:pt>
                <c:pt idx="62">
                  <c:v>1.3318749995960388E-2</c:v>
                </c:pt>
                <c:pt idx="63">
                  <c:v>1.4087829993513878E-2</c:v>
                </c:pt>
                <c:pt idx="64">
                  <c:v>1.2300849994062446E-2</c:v>
                </c:pt>
                <c:pt idx="65">
                  <c:v>1.1856909994094167E-2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69">
                  <c:v>1.9750019993807655E-2</c:v>
                </c:pt>
                <c:pt idx="70">
                  <c:v>1.4963039997383021E-2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1.867325999046443E-2</c:v>
                </c:pt>
                <c:pt idx="86">
                  <c:v>2.0108290002099238E-2</c:v>
                </c:pt>
                <c:pt idx="87">
                  <c:v>2.0429809992492665E-2</c:v>
                </c:pt>
                <c:pt idx="88">
                  <c:v>2.0486139997956343E-2</c:v>
                </c:pt>
                <c:pt idx="89">
                  <c:v>2.337061999423895E-2</c:v>
                </c:pt>
                <c:pt idx="90">
                  <c:v>2.2383639996405691E-2</c:v>
                </c:pt>
                <c:pt idx="91">
                  <c:v>2.2461489999841433E-2</c:v>
                </c:pt>
                <c:pt idx="92">
                  <c:v>2.2060859992052428E-2</c:v>
                </c:pt>
                <c:pt idx="93">
                  <c:v>2.2239069992792793E-2</c:v>
                </c:pt>
                <c:pt idx="94">
                  <c:v>2.2134549995826092E-2</c:v>
                </c:pt>
                <c:pt idx="95">
                  <c:v>2.1664839994627982E-2</c:v>
                </c:pt>
                <c:pt idx="100">
                  <c:v>3.2550359996093903E-2</c:v>
                </c:pt>
                <c:pt idx="101">
                  <c:v>3.2550359996093903E-2</c:v>
                </c:pt>
                <c:pt idx="103">
                  <c:v>3.5591439991549123E-2</c:v>
                </c:pt>
                <c:pt idx="105">
                  <c:v>3.5621439994429238E-2</c:v>
                </c:pt>
                <c:pt idx="106">
                  <c:v>3.5956629995780531E-2</c:v>
                </c:pt>
                <c:pt idx="110">
                  <c:v>3.5368119992199354E-2</c:v>
                </c:pt>
                <c:pt idx="111">
                  <c:v>3.5368119992199354E-2</c:v>
                </c:pt>
                <c:pt idx="129">
                  <c:v>5.0207119995320681E-2</c:v>
                </c:pt>
                <c:pt idx="149">
                  <c:v>7.6611379990936257E-2</c:v>
                </c:pt>
                <c:pt idx="153">
                  <c:v>7.6431639994552825E-2</c:v>
                </c:pt>
                <c:pt idx="154">
                  <c:v>7.4909850001859013E-2</c:v>
                </c:pt>
                <c:pt idx="168">
                  <c:v>-7.3363950003113132E-2</c:v>
                </c:pt>
                <c:pt idx="169">
                  <c:v>-7.3972720005258452E-2</c:v>
                </c:pt>
                <c:pt idx="176">
                  <c:v>-7.0784940005978569E-2</c:v>
                </c:pt>
                <c:pt idx="177">
                  <c:v>-6.9885299999441486E-2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E71-47DA-8B08-8BE106EA76B0}"/>
            </c:ext>
          </c:extLst>
        </c:ser>
        <c:ser>
          <c:idx val="5"/>
          <c:order val="3"/>
          <c:tx>
            <c:strRef>
              <c:f>'A (Kim)'!$K$20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(Kim)'!$K$21:$K$457</c:f>
              <c:numCache>
                <c:formatCode>General</c:formatCode>
                <c:ptCount val="437"/>
                <c:pt idx="96">
                  <c:v>2.9081419990689028E-2</c:v>
                </c:pt>
                <c:pt idx="97">
                  <c:v>2.7633229998173192E-2</c:v>
                </c:pt>
                <c:pt idx="98">
                  <c:v>3.1946919996698853E-2</c:v>
                </c:pt>
                <c:pt idx="99">
                  <c:v>3.2550359996093903E-2</c:v>
                </c:pt>
                <c:pt idx="102">
                  <c:v>3.2550359996093903E-2</c:v>
                </c:pt>
                <c:pt idx="104">
                  <c:v>3.5591439991549123E-2</c:v>
                </c:pt>
                <c:pt idx="107">
                  <c:v>3.5956629995780531E-2</c:v>
                </c:pt>
                <c:pt idx="108">
                  <c:v>3.6572549994161818E-2</c:v>
                </c:pt>
                <c:pt idx="109">
                  <c:v>3.5368119992199354E-2</c:v>
                </c:pt>
                <c:pt idx="112">
                  <c:v>3.5368119992199354E-2</c:v>
                </c:pt>
                <c:pt idx="113">
                  <c:v>3.5507089996826835E-2</c:v>
                </c:pt>
                <c:pt idx="114">
                  <c:v>3.6724359997606371E-2</c:v>
                </c:pt>
                <c:pt idx="115">
                  <c:v>3.6645879998104647E-2</c:v>
                </c:pt>
                <c:pt idx="116">
                  <c:v>3.7004229998274241E-2</c:v>
                </c:pt>
                <c:pt idx="117">
                  <c:v>3.999545999977272E-2</c:v>
                </c:pt>
                <c:pt idx="118">
                  <c:v>4.0015449994825758E-2</c:v>
                </c:pt>
                <c:pt idx="119">
                  <c:v>4.820390999520896E-2</c:v>
                </c:pt>
                <c:pt idx="120">
                  <c:v>4.5690799997828435E-2</c:v>
                </c:pt>
                <c:pt idx="121">
                  <c:v>4.7098669994738884E-2</c:v>
                </c:pt>
                <c:pt idx="122">
                  <c:v>4.7311689995694906E-2</c:v>
                </c:pt>
                <c:pt idx="123">
                  <c:v>4.4437729993660469E-2</c:v>
                </c:pt>
                <c:pt idx="124">
                  <c:v>4.6102919994154945E-2</c:v>
                </c:pt>
                <c:pt idx="125">
                  <c:v>4.6915939994505607E-2</c:v>
                </c:pt>
                <c:pt idx="126">
                  <c:v>4.5810879993950948E-2</c:v>
                </c:pt>
                <c:pt idx="127">
                  <c:v>4.8288369995134417E-2</c:v>
                </c:pt>
                <c:pt idx="128">
                  <c:v>4.7401390002050903E-2</c:v>
                </c:pt>
                <c:pt idx="130">
                  <c:v>5.8639110000513028E-2</c:v>
                </c:pt>
                <c:pt idx="131">
                  <c:v>6.006786999932956E-2</c:v>
                </c:pt>
                <c:pt idx="132">
                  <c:v>6.1982819992408622E-2</c:v>
                </c:pt>
                <c:pt idx="133">
                  <c:v>6.2484099995344877E-2</c:v>
                </c:pt>
                <c:pt idx="134">
                  <c:v>6.5190279994567391E-2</c:v>
                </c:pt>
                <c:pt idx="135">
                  <c:v>6.5942449997237418E-2</c:v>
                </c:pt>
                <c:pt idx="136">
                  <c:v>6.4642359997378662E-2</c:v>
                </c:pt>
                <c:pt idx="137">
                  <c:v>7.2533669997937977E-2</c:v>
                </c:pt>
                <c:pt idx="138">
                  <c:v>7.2380959994916338E-2</c:v>
                </c:pt>
                <c:pt idx="139">
                  <c:v>7.2593980003148317E-2</c:v>
                </c:pt>
                <c:pt idx="140">
                  <c:v>7.2698229996603914E-2</c:v>
                </c:pt>
                <c:pt idx="141">
                  <c:v>7.3002479992283043E-2</c:v>
                </c:pt>
                <c:pt idx="142">
                  <c:v>7.2358809993602335E-2</c:v>
                </c:pt>
                <c:pt idx="143">
                  <c:v>7.2410979999403935E-2</c:v>
                </c:pt>
                <c:pt idx="144">
                  <c:v>7.321088999742642E-2</c:v>
                </c:pt>
                <c:pt idx="145">
                  <c:v>7.3063060001004487E-2</c:v>
                </c:pt>
                <c:pt idx="146">
                  <c:v>7.2715230002359021E-2</c:v>
                </c:pt>
                <c:pt idx="147">
                  <c:v>7.2815420004189946E-2</c:v>
                </c:pt>
                <c:pt idx="148">
                  <c:v>7.6229009995586239E-2</c:v>
                </c:pt>
                <c:pt idx="150">
                  <c:v>7.5802339997608215E-2</c:v>
                </c:pt>
                <c:pt idx="151">
                  <c:v>7.6106590000563301E-2</c:v>
                </c:pt>
                <c:pt idx="152">
                  <c:v>7.6414459996158257E-2</c:v>
                </c:pt>
                <c:pt idx="155">
                  <c:v>7.7422329995897599E-2</c:v>
                </c:pt>
                <c:pt idx="156">
                  <c:v>7.6186890000826679E-2</c:v>
                </c:pt>
                <c:pt idx="157">
                  <c:v>7.8585559997009113E-2</c:v>
                </c:pt>
                <c:pt idx="158">
                  <c:v>7.8201929994975217E-2</c:v>
                </c:pt>
                <c:pt idx="159">
                  <c:v>7.9297409996797796E-2</c:v>
                </c:pt>
                <c:pt idx="160">
                  <c:v>7.9217669997888152E-2</c:v>
                </c:pt>
                <c:pt idx="161">
                  <c:v>-7.8897220009821467E-2</c:v>
                </c:pt>
                <c:pt idx="162">
                  <c:v>-7.9802370004472323E-2</c:v>
                </c:pt>
                <c:pt idx="163">
                  <c:v>-7.8856070009351242E-2</c:v>
                </c:pt>
                <c:pt idx="164">
                  <c:v>-7.8344220004510134E-2</c:v>
                </c:pt>
                <c:pt idx="165">
                  <c:v>-7.6343460008502007E-2</c:v>
                </c:pt>
                <c:pt idx="166">
                  <c:v>-7.5043820004793815E-2</c:v>
                </c:pt>
                <c:pt idx="167">
                  <c:v>-7.3501750004652422E-2</c:v>
                </c:pt>
                <c:pt idx="170">
                  <c:v>-7.4207800003932789E-2</c:v>
                </c:pt>
                <c:pt idx="171">
                  <c:v>-7.3538720003853086E-2</c:v>
                </c:pt>
                <c:pt idx="172">
                  <c:v>-7.3538720003853086E-2</c:v>
                </c:pt>
                <c:pt idx="173">
                  <c:v>-7.3169640003470704E-2</c:v>
                </c:pt>
                <c:pt idx="174">
                  <c:v>-7.2567890005302615E-2</c:v>
                </c:pt>
                <c:pt idx="175">
                  <c:v>-7.0716440008254722E-2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E71-47DA-8B08-8BE106EA76B0}"/>
            </c:ext>
          </c:extLst>
        </c:ser>
        <c:ser>
          <c:idx val="6"/>
          <c:order val="4"/>
          <c:tx>
            <c:strRef>
              <c:f>'A (Kim)'!$N$20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(Kim)'!$N$21:$N$457</c:f>
              <c:numCache>
                <c:formatCode>General</c:formatCode>
                <c:ptCount val="437"/>
                <c:pt idx="0">
                  <c:v>6.7816399969160557E-3</c:v>
                </c:pt>
                <c:pt idx="1">
                  <c:v>2.0127749998209765E-2</c:v>
                </c:pt>
                <c:pt idx="2">
                  <c:v>7.6869999938935507E-3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9">
                  <c:v>1.1607399974309374E-3</c:v>
                </c:pt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1.867325999046443E-2</c:v>
                </c:pt>
                <c:pt idx="86">
                  <c:v>2.0108290002099238E-2</c:v>
                </c:pt>
                <c:pt idx="87">
                  <c:v>2.0429809992492665E-2</c:v>
                </c:pt>
                <c:pt idx="88">
                  <c:v>2.0486139997956343E-2</c:v>
                </c:pt>
                <c:pt idx="89">
                  <c:v>2.337061999423895E-2</c:v>
                </c:pt>
                <c:pt idx="90">
                  <c:v>2.2383639996405691E-2</c:v>
                </c:pt>
                <c:pt idx="91">
                  <c:v>2.2461489999841433E-2</c:v>
                </c:pt>
                <c:pt idx="92">
                  <c:v>2.2060859992052428E-2</c:v>
                </c:pt>
                <c:pt idx="93">
                  <c:v>2.2239069992792793E-2</c:v>
                </c:pt>
                <c:pt idx="94">
                  <c:v>2.2134549995826092E-2</c:v>
                </c:pt>
                <c:pt idx="95">
                  <c:v>2.1664839994627982E-2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E71-47DA-8B08-8BE106EA76B0}"/>
            </c:ext>
          </c:extLst>
        </c:ser>
        <c:ser>
          <c:idx val="7"/>
          <c:order val="5"/>
          <c:tx>
            <c:strRef>
              <c:f>'A (Kim)'!$O$20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(Kim)'!$O$21:$O$457</c:f>
              <c:numCache>
                <c:formatCode>General</c:formatCode>
                <c:ptCount val="43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E71-47DA-8B08-8BE106EA76B0}"/>
            </c:ext>
          </c:extLst>
        </c:ser>
        <c:ser>
          <c:idx val="3"/>
          <c:order val="6"/>
          <c:tx>
            <c:strRef>
              <c:f>'A (Kim)'!$AX$1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(Kim)'!$AW$2:$AW$54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 (Kim)'!$AX$2:$AX$54</c:f>
              <c:numCache>
                <c:formatCode>General</c:formatCode>
                <c:ptCount val="53"/>
                <c:pt idx="0">
                  <c:v>1.1705649775302491E-2</c:v>
                </c:pt>
                <c:pt idx="1">
                  <c:v>1.161741017141955E-2</c:v>
                </c:pt>
                <c:pt idx="2">
                  <c:v>1.1556540273461669E-2</c:v>
                </c:pt>
                <c:pt idx="3">
                  <c:v>1.1425552275272317E-2</c:v>
                </c:pt>
                <c:pt idx="4">
                  <c:v>1.1004920340049346E-2</c:v>
                </c:pt>
                <c:pt idx="5">
                  <c:v>9.6963530078654041E-3</c:v>
                </c:pt>
                <c:pt idx="6">
                  <c:v>6.2801592402183942E-3</c:v>
                </c:pt>
                <c:pt idx="7">
                  <c:v>2.1421077829631477E-3</c:v>
                </c:pt>
                <c:pt idx="8">
                  <c:v>-6.37153854076619E-4</c:v>
                </c:pt>
                <c:pt idx="9">
                  <c:v>-2.3778892845043686E-3</c:v>
                </c:pt>
                <c:pt idx="10">
                  <c:v>-3.4392989606656225E-3</c:v>
                </c:pt>
                <c:pt idx="11">
                  <c:v>-4.0109042315571173E-3</c:v>
                </c:pt>
                <c:pt idx="12">
                  <c:v>-4.2003983166320636E-3</c:v>
                </c:pt>
                <c:pt idx="13">
                  <c:v>-4.0736768055066874E-3</c:v>
                </c:pt>
                <c:pt idx="14">
                  <c:v>-3.6796444184835717E-3</c:v>
                </c:pt>
                <c:pt idx="15">
                  <c:v>-3.0607885855734613E-3</c:v>
                </c:pt>
                <c:pt idx="16">
                  <c:v>-2.2464121817391026E-3</c:v>
                </c:pt>
                <c:pt idx="17">
                  <c:v>-1.2488731031224591E-3</c:v>
                </c:pt>
                <c:pt idx="18">
                  <c:v>-7.7575070204153446E-5</c:v>
                </c:pt>
                <c:pt idx="19">
                  <c:v>1.2443920719150199E-3</c:v>
                </c:pt>
                <c:pt idx="20">
                  <c:v>2.6812485323937526E-3</c:v>
                </c:pt>
                <c:pt idx="21">
                  <c:v>4.193637378407636E-3</c:v>
                </c:pt>
                <c:pt idx="22">
                  <c:v>5.7285137990194445E-3</c:v>
                </c:pt>
                <c:pt idx="23">
                  <c:v>7.1830576073455346E-3</c:v>
                </c:pt>
                <c:pt idx="24">
                  <c:v>8.3230890093362077E-3</c:v>
                </c:pt>
                <c:pt idx="25">
                  <c:v>8.5026028409270933E-3</c:v>
                </c:pt>
                <c:pt idx="26">
                  <c:v>6.5277309939171481E-3</c:v>
                </c:pt>
                <c:pt idx="27">
                  <c:v>4.0582691570856273E-3</c:v>
                </c:pt>
                <c:pt idx="28">
                  <c:v>2.9671434366442761E-3</c:v>
                </c:pt>
                <c:pt idx="29">
                  <c:v>2.8807836097925832E-3</c:v>
                </c:pt>
                <c:pt idx="30">
                  <c:v>3.4560182967374505E-3</c:v>
                </c:pt>
                <c:pt idx="31">
                  <c:v>4.5112984694542762E-3</c:v>
                </c:pt>
                <c:pt idx="32">
                  <c:v>5.9429328316848362E-3</c:v>
                </c:pt>
                <c:pt idx="33">
                  <c:v>7.6869635278630725E-3</c:v>
                </c:pt>
                <c:pt idx="34">
                  <c:v>9.6950510173878617E-3</c:v>
                </c:pt>
                <c:pt idx="35">
                  <c:v>1.1925304804128255E-2</c:v>
                </c:pt>
                <c:pt idx="36">
                  <c:v>1.4349700464623234E-2</c:v>
                </c:pt>
                <c:pt idx="37">
                  <c:v>1.6956736203440514E-2</c:v>
                </c:pt>
                <c:pt idx="38">
                  <c:v>1.9736445906009675E-2</c:v>
                </c:pt>
                <c:pt idx="39">
                  <c:v>2.2664561598580237E-2</c:v>
                </c:pt>
                <c:pt idx="40">
                  <c:v>2.5704831141598581E-2</c:v>
                </c:pt>
                <c:pt idx="41">
                  <c:v>2.8817593171013699E-2</c:v>
                </c:pt>
                <c:pt idx="42">
                  <c:v>3.1947718428382052E-2</c:v>
                </c:pt>
                <c:pt idx="43">
                  <c:v>3.4986692711821046E-2</c:v>
                </c:pt>
                <c:pt idx="44">
                  <c:v>3.768443370615375E-2</c:v>
                </c:pt>
                <c:pt idx="45">
                  <c:v>3.9343910787597136E-2</c:v>
                </c:pt>
                <c:pt idx="46">
                  <c:v>3.8820766529517624E-2</c:v>
                </c:pt>
                <c:pt idx="47">
                  <c:v>3.8029970055374535E-2</c:v>
                </c:pt>
                <c:pt idx="48">
                  <c:v>3.8624033178461567E-2</c:v>
                </c:pt>
                <c:pt idx="49">
                  <c:v>4.0190363856001853E-2</c:v>
                </c:pt>
                <c:pt idx="50">
                  <c:v>4.2401349514742649E-2</c:v>
                </c:pt>
                <c:pt idx="51">
                  <c:v>4.5082999653853213E-2</c:v>
                </c:pt>
                <c:pt idx="52">
                  <c:v>4.8135446835626296E-2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E71-47DA-8B08-8BE106EA76B0}"/>
            </c:ext>
          </c:extLst>
        </c:ser>
        <c:ser>
          <c:idx val="4"/>
          <c:order val="7"/>
          <c:tx>
            <c:strRef>
              <c:f>'A (Kim)'!$S$20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(Kim)'!$S$21:$S$457</c:f>
              <c:numCache>
                <c:formatCode>General</c:formatCode>
                <c:ptCount val="43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E71-47DA-8B08-8BE106EA7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84680"/>
        <c:axId val="1"/>
      </c:scatterChart>
      <c:valAx>
        <c:axId val="66858468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4745572896922967"/>
              <c:y val="0.84375119303268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143053645116916E-2"/>
              <c:y val="0.37784150560725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846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649243466299869E-2"/>
          <c:y val="0.86647727272727271"/>
          <c:w val="0.92984869325997244"/>
          <c:h val="0.113636363636363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57913522697259"/>
          <c:y val="0.12626293763547988"/>
          <c:w val="0.82017660958146243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(Kim)'!$T$21:$T$457</c:f>
              <c:numCache>
                <c:formatCode>General</c:formatCode>
                <c:ptCount val="437"/>
                <c:pt idx="0">
                  <c:v>6.6599983956052225E-4</c:v>
                </c:pt>
                <c:pt idx="1">
                  <c:v>1.51270121293525E-2</c:v>
                </c:pt>
                <c:pt idx="2">
                  <c:v>3.0099878891152142E-3</c:v>
                </c:pt>
                <c:pt idx="3">
                  <c:v>4.8237642987041043E-3</c:v>
                </c:pt>
                <c:pt idx="4">
                  <c:v>2.0185698619449785E-4</c:v>
                </c:pt>
                <c:pt idx="5">
                  <c:v>-3.2559880700129954E-3</c:v>
                </c:pt>
                <c:pt idx="6">
                  <c:v>-4.2455736870865013E-3</c:v>
                </c:pt>
                <c:pt idx="7">
                  <c:v>-3.645573687691861E-3</c:v>
                </c:pt>
                <c:pt idx="8">
                  <c:v>-6.5662673081723008E-4</c:v>
                </c:pt>
                <c:pt idx="9">
                  <c:v>-2.0388790597473038E-3</c:v>
                </c:pt>
                <c:pt idx="10">
                  <c:v>-3.4897984186904531E-3</c:v>
                </c:pt>
                <c:pt idx="11">
                  <c:v>-3.2589566138040188E-3</c:v>
                </c:pt>
                <c:pt idx="12">
                  <c:v>-2.8150139467426321E-3</c:v>
                </c:pt>
                <c:pt idx="13">
                  <c:v>-3.2011826046611379E-3</c:v>
                </c:pt>
                <c:pt idx="14">
                  <c:v>-3.1873794398746499E-3</c:v>
                </c:pt>
                <c:pt idx="15">
                  <c:v>-3.5565802554878316E-3</c:v>
                </c:pt>
                <c:pt idx="16">
                  <c:v>-3.5303765808619362E-3</c:v>
                </c:pt>
                <c:pt idx="17">
                  <c:v>-3.6126871072510096E-3</c:v>
                </c:pt>
                <c:pt idx="18">
                  <c:v>-3.6343026241576967E-3</c:v>
                </c:pt>
                <c:pt idx="19">
                  <c:v>-3.0819027459736289E-3</c:v>
                </c:pt>
                <c:pt idx="20">
                  <c:v>-3.768803215356348E-3</c:v>
                </c:pt>
                <c:pt idx="21">
                  <c:v>-3.3166199836063065E-3</c:v>
                </c:pt>
                <c:pt idx="22">
                  <c:v>-3.6035206734088957E-3</c:v>
                </c:pt>
                <c:pt idx="23">
                  <c:v>-3.5904215365082245E-3</c:v>
                </c:pt>
                <c:pt idx="24">
                  <c:v>-3.1213204677089201E-3</c:v>
                </c:pt>
                <c:pt idx="25">
                  <c:v>-2.9693375761279737E-3</c:v>
                </c:pt>
                <c:pt idx="26">
                  <c:v>-2.7364381637289244E-3</c:v>
                </c:pt>
                <c:pt idx="27">
                  <c:v>1.31756104989588E-3</c:v>
                </c:pt>
                <c:pt idx="28">
                  <c:v>1.2880239976108517E-3</c:v>
                </c:pt>
                <c:pt idx="29">
                  <c:v>1.0101165760922595E-3</c:v>
                </c:pt>
                <c:pt idx="30">
                  <c:v>1.0126719251012995E-3</c:v>
                </c:pt>
                <c:pt idx="31">
                  <c:v>1.0452270894444804E-3</c:v>
                </c:pt>
                <c:pt idx="32">
                  <c:v>5.162499873083622E-3</c:v>
                </c:pt>
                <c:pt idx="33">
                  <c:v>4.860814673362272E-3</c:v>
                </c:pt>
                <c:pt idx="34">
                  <c:v>5.109107294333658E-3</c:v>
                </c:pt>
                <c:pt idx="35">
                  <c:v>5.1358420058880173E-3</c:v>
                </c:pt>
                <c:pt idx="36">
                  <c:v>5.7720382163303444E-3</c:v>
                </c:pt>
                <c:pt idx="37">
                  <c:v>4.7240490663900299E-3</c:v>
                </c:pt>
                <c:pt idx="38">
                  <c:v>4.7361140770622364E-3</c:v>
                </c:pt>
                <c:pt idx="39">
                  <c:v>4.7481789074644253E-3</c:v>
                </c:pt>
                <c:pt idx="40">
                  <c:v>5.2730987107150948E-3</c:v>
                </c:pt>
                <c:pt idx="41">
                  <c:v>4.9974784044263601E-3</c:v>
                </c:pt>
                <c:pt idx="42">
                  <c:v>3.3819572733916363E-3</c:v>
                </c:pt>
                <c:pt idx="43">
                  <c:v>9.499102278524409E-4</c:v>
                </c:pt>
                <c:pt idx="44">
                  <c:v>-1.8270977569004006E-3</c:v>
                </c:pt>
                <c:pt idx="45">
                  <c:v>-1.4992819236209843E-3</c:v>
                </c:pt>
                <c:pt idx="46">
                  <c:v>-1.8107675278831248E-3</c:v>
                </c:pt>
                <c:pt idx="47">
                  <c:v>-5.4836403133218248E-3</c:v>
                </c:pt>
                <c:pt idx="48">
                  <c:v>-4.8723142600996527E-3</c:v>
                </c:pt>
                <c:pt idx="49">
                  <c:v>-6.0751242998082645E-3</c:v>
                </c:pt>
                <c:pt idx="50">
                  <c:v>-6.063799177375824E-3</c:v>
                </c:pt>
                <c:pt idx="51">
                  <c:v>-4.9066385518785945E-3</c:v>
                </c:pt>
                <c:pt idx="52">
                  <c:v>-6.5869566828899682E-3</c:v>
                </c:pt>
                <c:pt idx="53">
                  <c:v>-9.573320156216961E-3</c:v>
                </c:pt>
                <c:pt idx="54">
                  <c:v>-4.0366721103113779E-3</c:v>
                </c:pt>
                <c:pt idx="55">
                  <c:v>-3.8898142817392432E-3</c:v>
                </c:pt>
                <c:pt idx="56">
                  <c:v>-3.3046739787589915E-3</c:v>
                </c:pt>
                <c:pt idx="57">
                  <c:v>-3.7091418141065521E-3</c:v>
                </c:pt>
                <c:pt idx="58">
                  <c:v>-2.9019975134155843E-3</c:v>
                </c:pt>
                <c:pt idx="59">
                  <c:v>-2.7182247512579638E-3</c:v>
                </c:pt>
                <c:pt idx="60">
                  <c:v>-3.0969367289766549E-3</c:v>
                </c:pt>
                <c:pt idx="61">
                  <c:v>-5.451629253380233E-4</c:v>
                </c:pt>
                <c:pt idx="62">
                  <c:v>-2.7025931611807663E-3</c:v>
                </c:pt>
                <c:pt idx="63">
                  <c:v>-1.9826953287762385E-3</c:v>
                </c:pt>
                <c:pt idx="64">
                  <c:v>-3.7720570633374834E-3</c:v>
                </c:pt>
                <c:pt idx="65">
                  <c:v>-4.2628744886721755E-3</c:v>
                </c:pt>
                <c:pt idx="66">
                  <c:v>2.6425478677552169E-4</c:v>
                </c:pt>
                <c:pt idx="67">
                  <c:v>-1.6066832495063264E-3</c:v>
                </c:pt>
                <c:pt idx="68">
                  <c:v>-1.5066832447565813E-3</c:v>
                </c:pt>
                <c:pt idx="69">
                  <c:v>2.0070268068491139E-3</c:v>
                </c:pt>
                <c:pt idx="70">
                  <c:v>-2.782458319511967E-3</c:v>
                </c:pt>
                <c:pt idx="71">
                  <c:v>-3.5636094420316254E-3</c:v>
                </c:pt>
                <c:pt idx="72">
                  <c:v>-3.2050193387365318E-3</c:v>
                </c:pt>
                <c:pt idx="73">
                  <c:v>-1.4599887138839647E-3</c:v>
                </c:pt>
                <c:pt idx="74">
                  <c:v>-1.9047981950210402E-3</c:v>
                </c:pt>
                <c:pt idx="75">
                  <c:v>-1.9047981950210402E-3</c:v>
                </c:pt>
                <c:pt idx="76">
                  <c:v>-1.5184780841558908E-3</c:v>
                </c:pt>
                <c:pt idx="77">
                  <c:v>-1.5081043066931532E-3</c:v>
                </c:pt>
                <c:pt idx="78">
                  <c:v>-1.1460017957270127E-3</c:v>
                </c:pt>
                <c:pt idx="79">
                  <c:v>-1.5356284060204194E-3</c:v>
                </c:pt>
                <c:pt idx="80">
                  <c:v>-1.5252551921367784E-3</c:v>
                </c:pt>
                <c:pt idx="81">
                  <c:v>-1.4666109922664115E-3</c:v>
                </c:pt>
                <c:pt idx="82">
                  <c:v>-3.4655504046197591E-4</c:v>
                </c:pt>
                <c:pt idx="83">
                  <c:v>-1.382642228788443E-3</c:v>
                </c:pt>
                <c:pt idx="84">
                  <c:v>-1.1859223666668035E-3</c:v>
                </c:pt>
                <c:pt idx="85">
                  <c:v>-1.2960517825886357E-3</c:v>
                </c:pt>
                <c:pt idx="86">
                  <c:v>-8.3000476912439836E-4</c:v>
                </c:pt>
                <c:pt idx="87">
                  <c:v>-5.3392876118563831E-4</c:v>
                </c:pt>
                <c:pt idx="88">
                  <c:v>-4.998751221647578E-4</c:v>
                </c:pt>
                <c:pt idx="89">
                  <c:v>1.5839188696853586E-3</c:v>
                </c:pt>
                <c:pt idx="90">
                  <c:v>5.9415792878964382E-4</c:v>
                </c:pt>
                <c:pt idx="91">
                  <c:v>6.2331224742345759E-4</c:v>
                </c:pt>
                <c:pt idx="92">
                  <c:v>1.4790829733055122E-4</c:v>
                </c:pt>
                <c:pt idx="93">
                  <c:v>3.2007498707265977E-4</c:v>
                </c:pt>
                <c:pt idx="94">
                  <c:v>1.9509442732165358E-4</c:v>
                </c:pt>
                <c:pt idx="95">
                  <c:v>-2.9182855086634998E-4</c:v>
                </c:pt>
                <c:pt idx="96">
                  <c:v>3.8079157553109581E-3</c:v>
                </c:pt>
                <c:pt idx="97">
                  <c:v>2.3132292372660263E-3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26-4808-8FC8-073FE3EA7E13}"/>
            </c:ext>
          </c:extLst>
        </c:ser>
        <c:ser>
          <c:idx val="1"/>
          <c:order val="1"/>
          <c:tx>
            <c:strRef>
              <c:f>'A (Kim)'!$Y$1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(Kim)'!$X$2:$X$36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(Kim)'!$Y$2:$Y$36</c:f>
              <c:numCache>
                <c:formatCode>General</c:formatCode>
                <c:ptCount val="35"/>
                <c:pt idx="0">
                  <c:v>-0.54122069297144482</c:v>
                </c:pt>
                <c:pt idx="1">
                  <c:v>-0.46703859382786461</c:v>
                </c:pt>
                <c:pt idx="2">
                  <c:v>-0.3975671453528089</c:v>
                </c:pt>
                <c:pt idx="3">
                  <c:v>-0.33296628688384711</c:v>
                </c:pt>
                <c:pt idx="4">
                  <c:v>-0.27336220825972535</c:v>
                </c:pt>
                <c:pt idx="5">
                  <c:v>-0.21884647542038649</c:v>
                </c:pt>
                <c:pt idx="6">
                  <c:v>-0.16947539592437366</c:v>
                </c:pt>
                <c:pt idx="7">
                  <c:v>-0.12526962878010883</c:v>
                </c:pt>
                <c:pt idx="8">
                  <c:v>-8.6214041294615962E-2</c:v>
                </c:pt>
                <c:pt idx="9">
                  <c:v>-5.2257813931617658E-2</c:v>
                </c:pt>
                <c:pt idx="10">
                  <c:v>-2.3314792452422739E-2</c:v>
                </c:pt>
                <c:pt idx="11">
                  <c:v>7.3591510047121833E-4</c:v>
                </c:pt>
                <c:pt idx="12">
                  <c:v>2.0049100713697698E-2</c:v>
                </c:pt>
                <c:pt idx="13">
                  <c:v>3.4812383811823167E-2</c:v>
                </c:pt>
                <c:pt idx="14">
                  <c:v>4.5244911196875792E-2</c:v>
                </c:pt>
                <c:pt idx="15">
                  <c:v>5.159583852702776E-2</c:v>
                </c:pt>
                <c:pt idx="16">
                  <c:v>5.4142603856645488E-2</c:v>
                </c:pt>
                <c:pt idx="17">
                  <c:v>5.3189005200755757E-2</c:v>
                </c:pt>
                <c:pt idx="18">
                  <c:v>4.9063095444958682E-2</c:v>
                </c:pt>
                <c:pt idx="19">
                  <c:v>4.2114909187458083E-2</c:v>
                </c:pt>
                <c:pt idx="20">
                  <c:v>3.2714037264481188E-2</c:v>
                </c:pt>
                <c:pt idx="21">
                  <c:v>2.1247065765781087E-2</c:v>
                </c:pt>
                <c:pt idx="22">
                  <c:v>8.1148972859123314E-3</c:v>
                </c:pt>
                <c:pt idx="23">
                  <c:v>-6.2700270270326514E-3</c:v>
                </c:pt>
                <c:pt idx="24">
                  <c:v>-2.1486585376115586E-2</c:v>
                </c:pt>
                <c:pt idx="25">
                  <c:v>-3.7107893370567482E-2</c:v>
                </c:pt>
                <c:pt idx="26">
                  <c:v>-5.2704262011210132E-2</c:v>
                </c:pt>
                <c:pt idx="27">
                  <c:v>-6.7846175109695289E-2</c:v>
                </c:pt>
                <c:pt idx="28">
                  <c:v>-8.2107265510289462E-2</c:v>
                </c:pt>
                <c:pt idx="29">
                  <c:v>-9.5067269491251105E-2</c:v>
                </c:pt>
                <c:pt idx="30">
                  <c:v>-0.10631493887403498</c:v>
                </c:pt>
                <c:pt idx="31">
                  <c:v>-0.11545089066160841</c:v>
                </c:pt>
                <c:pt idx="32">
                  <c:v>-0.122090374460055</c:v>
                </c:pt>
                <c:pt idx="33">
                  <c:v>-0.12586593850731836</c:v>
                </c:pt>
                <c:pt idx="34">
                  <c:v>-0.126429975835536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26-4808-8FC8-073FE3EA7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92224"/>
        <c:axId val="1"/>
      </c:scatterChart>
      <c:valAx>
        <c:axId val="66859222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39258031342573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922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82456140350878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4a.  YY Eri -- [33617.5229, 0.32149566]</a:t>
            </a:r>
          </a:p>
        </c:rich>
      </c:tx>
      <c:layout>
        <c:manualLayout>
          <c:xMode val="edge"/>
          <c:yMode val="edge"/>
          <c:x val="0.31273657627601087"/>
          <c:y val="1.0869565217391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07601921846626E-2"/>
          <c:y val="8.6956614041922176E-2"/>
          <c:w val="0.9104671432081145"/>
          <c:h val="0.836957410153500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(Kim)'!$H$21:$H$457</c:f>
              <c:numCache>
                <c:formatCode>General</c:formatCode>
                <c:ptCount val="437"/>
                <c:pt idx="1">
                  <c:v>2.0127749998209765E-2</c:v>
                </c:pt>
                <c:pt idx="2">
                  <c:v>7.6869999938935507E-3</c:v>
                </c:pt>
                <c:pt idx="9">
                  <c:v>1.1607399974309374E-3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A3C-44A0-B771-0126FF625426}"/>
            </c:ext>
          </c:extLst>
        </c:ser>
        <c:ser>
          <c:idx val="1"/>
          <c:order val="1"/>
          <c:tx>
            <c:strRef>
              <c:f>'A (Kim)'!$I$20:$I$20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(Kim)'!$I$21:$I$457</c:f>
              <c:numCache>
                <c:formatCode>General</c:formatCode>
                <c:ptCount val="437"/>
                <c:pt idx="0">
                  <c:v>6.7816399969160557E-3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43">
                  <c:v>5.7843599934130907E-3</c:v>
                </c:pt>
                <c:pt idx="52">
                  <c:v>4.5969899947522208E-3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C-44A0-B771-0126FF625426}"/>
            </c:ext>
          </c:extLst>
        </c:ser>
        <c:ser>
          <c:idx val="2"/>
          <c:order val="2"/>
          <c:tx>
            <c:strRef>
              <c:f>'A (Kim)'!$J$20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(Kim)'!$J$21:$J$457</c:f>
              <c:numCache>
                <c:formatCode>General</c:formatCode>
                <c:ptCount val="437"/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2">
                  <c:v>7.3788599911495112E-3</c:v>
                </c:pt>
                <c:pt idx="44">
                  <c:v>4.1428600015933625E-3</c:v>
                </c:pt>
                <c:pt idx="45">
                  <c:v>4.8433399933855981E-3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1">
                  <c:v>3.8879899948369712E-3</c:v>
                </c:pt>
                <c:pt idx="53">
                  <c:v>2.3621299915248528E-3</c:v>
                </c:pt>
                <c:pt idx="54">
                  <c:v>8.6750999980722554E-3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59">
                  <c:v>1.0887079995882232E-2</c:v>
                </c:pt>
                <c:pt idx="60">
                  <c:v>1.2914499995531514E-2</c:v>
                </c:pt>
                <c:pt idx="61">
                  <c:v>1.5466669996385463E-2</c:v>
                </c:pt>
                <c:pt idx="62">
                  <c:v>1.3318749995960388E-2</c:v>
                </c:pt>
                <c:pt idx="63">
                  <c:v>1.4087829993513878E-2</c:v>
                </c:pt>
                <c:pt idx="64">
                  <c:v>1.2300849994062446E-2</c:v>
                </c:pt>
                <c:pt idx="65">
                  <c:v>1.1856909994094167E-2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69">
                  <c:v>1.9750019993807655E-2</c:v>
                </c:pt>
                <c:pt idx="70">
                  <c:v>1.4963039997383021E-2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1.867325999046443E-2</c:v>
                </c:pt>
                <c:pt idx="86">
                  <c:v>2.0108290002099238E-2</c:v>
                </c:pt>
                <c:pt idx="87">
                  <c:v>2.0429809992492665E-2</c:v>
                </c:pt>
                <c:pt idx="88">
                  <c:v>2.0486139997956343E-2</c:v>
                </c:pt>
                <c:pt idx="89">
                  <c:v>2.337061999423895E-2</c:v>
                </c:pt>
                <c:pt idx="90">
                  <c:v>2.2383639996405691E-2</c:v>
                </c:pt>
                <c:pt idx="91">
                  <c:v>2.2461489999841433E-2</c:v>
                </c:pt>
                <c:pt idx="92">
                  <c:v>2.2060859992052428E-2</c:v>
                </c:pt>
                <c:pt idx="93">
                  <c:v>2.2239069992792793E-2</c:v>
                </c:pt>
                <c:pt idx="94">
                  <c:v>2.2134549995826092E-2</c:v>
                </c:pt>
                <c:pt idx="95">
                  <c:v>2.1664839994627982E-2</c:v>
                </c:pt>
                <c:pt idx="100">
                  <c:v>3.2550359996093903E-2</c:v>
                </c:pt>
                <c:pt idx="101">
                  <c:v>3.2550359996093903E-2</c:v>
                </c:pt>
                <c:pt idx="103">
                  <c:v>3.5591439991549123E-2</c:v>
                </c:pt>
                <c:pt idx="105">
                  <c:v>3.5621439994429238E-2</c:v>
                </c:pt>
                <c:pt idx="106">
                  <c:v>3.5956629995780531E-2</c:v>
                </c:pt>
                <c:pt idx="110">
                  <c:v>3.5368119992199354E-2</c:v>
                </c:pt>
                <c:pt idx="111">
                  <c:v>3.5368119992199354E-2</c:v>
                </c:pt>
                <c:pt idx="129">
                  <c:v>5.0207119995320681E-2</c:v>
                </c:pt>
                <c:pt idx="149">
                  <c:v>7.6611379990936257E-2</c:v>
                </c:pt>
                <c:pt idx="153">
                  <c:v>7.6431639994552825E-2</c:v>
                </c:pt>
                <c:pt idx="154">
                  <c:v>7.4909850001859013E-2</c:v>
                </c:pt>
                <c:pt idx="168">
                  <c:v>-7.3363950003113132E-2</c:v>
                </c:pt>
                <c:pt idx="169">
                  <c:v>-7.3972720005258452E-2</c:v>
                </c:pt>
                <c:pt idx="176">
                  <c:v>-7.0784940005978569E-2</c:v>
                </c:pt>
                <c:pt idx="177">
                  <c:v>-6.9885299999441486E-2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3C-44A0-B771-0126FF625426}"/>
            </c:ext>
          </c:extLst>
        </c:ser>
        <c:ser>
          <c:idx val="5"/>
          <c:order val="3"/>
          <c:tx>
            <c:strRef>
              <c:f>'A (Kim)'!$K$20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(Kim)'!$K$21:$K$457</c:f>
              <c:numCache>
                <c:formatCode>General</c:formatCode>
                <c:ptCount val="437"/>
                <c:pt idx="96">
                  <c:v>2.9081419990689028E-2</c:v>
                </c:pt>
                <c:pt idx="97">
                  <c:v>2.7633229998173192E-2</c:v>
                </c:pt>
                <c:pt idx="98">
                  <c:v>3.1946919996698853E-2</c:v>
                </c:pt>
                <c:pt idx="99">
                  <c:v>3.2550359996093903E-2</c:v>
                </c:pt>
                <c:pt idx="102">
                  <c:v>3.2550359996093903E-2</c:v>
                </c:pt>
                <c:pt idx="104">
                  <c:v>3.5591439991549123E-2</c:v>
                </c:pt>
                <c:pt idx="107">
                  <c:v>3.5956629995780531E-2</c:v>
                </c:pt>
                <c:pt idx="108">
                  <c:v>3.6572549994161818E-2</c:v>
                </c:pt>
                <c:pt idx="109">
                  <c:v>3.5368119992199354E-2</c:v>
                </c:pt>
                <c:pt idx="112">
                  <c:v>3.5368119992199354E-2</c:v>
                </c:pt>
                <c:pt idx="113">
                  <c:v>3.5507089996826835E-2</c:v>
                </c:pt>
                <c:pt idx="114">
                  <c:v>3.6724359997606371E-2</c:v>
                </c:pt>
                <c:pt idx="115">
                  <c:v>3.6645879998104647E-2</c:v>
                </c:pt>
                <c:pt idx="116">
                  <c:v>3.7004229998274241E-2</c:v>
                </c:pt>
                <c:pt idx="117">
                  <c:v>3.999545999977272E-2</c:v>
                </c:pt>
                <c:pt idx="118">
                  <c:v>4.0015449994825758E-2</c:v>
                </c:pt>
                <c:pt idx="119">
                  <c:v>4.820390999520896E-2</c:v>
                </c:pt>
                <c:pt idx="120">
                  <c:v>4.5690799997828435E-2</c:v>
                </c:pt>
                <c:pt idx="121">
                  <c:v>4.7098669994738884E-2</c:v>
                </c:pt>
                <c:pt idx="122">
                  <c:v>4.7311689995694906E-2</c:v>
                </c:pt>
                <c:pt idx="123">
                  <c:v>4.4437729993660469E-2</c:v>
                </c:pt>
                <c:pt idx="124">
                  <c:v>4.6102919994154945E-2</c:v>
                </c:pt>
                <c:pt idx="125">
                  <c:v>4.6915939994505607E-2</c:v>
                </c:pt>
                <c:pt idx="126">
                  <c:v>4.5810879993950948E-2</c:v>
                </c:pt>
                <c:pt idx="127">
                  <c:v>4.8288369995134417E-2</c:v>
                </c:pt>
                <c:pt idx="128">
                  <c:v>4.7401390002050903E-2</c:v>
                </c:pt>
                <c:pt idx="130">
                  <c:v>5.8639110000513028E-2</c:v>
                </c:pt>
                <c:pt idx="131">
                  <c:v>6.006786999932956E-2</c:v>
                </c:pt>
                <c:pt idx="132">
                  <c:v>6.1982819992408622E-2</c:v>
                </c:pt>
                <c:pt idx="133">
                  <c:v>6.2484099995344877E-2</c:v>
                </c:pt>
                <c:pt idx="134">
                  <c:v>6.5190279994567391E-2</c:v>
                </c:pt>
                <c:pt idx="135">
                  <c:v>6.5942449997237418E-2</c:v>
                </c:pt>
                <c:pt idx="136">
                  <c:v>6.4642359997378662E-2</c:v>
                </c:pt>
                <c:pt idx="137">
                  <c:v>7.2533669997937977E-2</c:v>
                </c:pt>
                <c:pt idx="138">
                  <c:v>7.2380959994916338E-2</c:v>
                </c:pt>
                <c:pt idx="139">
                  <c:v>7.2593980003148317E-2</c:v>
                </c:pt>
                <c:pt idx="140">
                  <c:v>7.2698229996603914E-2</c:v>
                </c:pt>
                <c:pt idx="141">
                  <c:v>7.3002479992283043E-2</c:v>
                </c:pt>
                <c:pt idx="142">
                  <c:v>7.2358809993602335E-2</c:v>
                </c:pt>
                <c:pt idx="143">
                  <c:v>7.2410979999403935E-2</c:v>
                </c:pt>
                <c:pt idx="144">
                  <c:v>7.321088999742642E-2</c:v>
                </c:pt>
                <c:pt idx="145">
                  <c:v>7.3063060001004487E-2</c:v>
                </c:pt>
                <c:pt idx="146">
                  <c:v>7.2715230002359021E-2</c:v>
                </c:pt>
                <c:pt idx="147">
                  <c:v>7.2815420004189946E-2</c:v>
                </c:pt>
                <c:pt idx="148">
                  <c:v>7.6229009995586239E-2</c:v>
                </c:pt>
                <c:pt idx="150">
                  <c:v>7.5802339997608215E-2</c:v>
                </c:pt>
                <c:pt idx="151">
                  <c:v>7.6106590000563301E-2</c:v>
                </c:pt>
                <c:pt idx="152">
                  <c:v>7.6414459996158257E-2</c:v>
                </c:pt>
                <c:pt idx="155">
                  <c:v>7.7422329995897599E-2</c:v>
                </c:pt>
                <c:pt idx="156">
                  <c:v>7.6186890000826679E-2</c:v>
                </c:pt>
                <c:pt idx="157">
                  <c:v>7.8585559997009113E-2</c:v>
                </c:pt>
                <c:pt idx="158">
                  <c:v>7.8201929994975217E-2</c:v>
                </c:pt>
                <c:pt idx="159">
                  <c:v>7.9297409996797796E-2</c:v>
                </c:pt>
                <c:pt idx="160">
                  <c:v>7.9217669997888152E-2</c:v>
                </c:pt>
                <c:pt idx="161">
                  <c:v>-7.8897220009821467E-2</c:v>
                </c:pt>
                <c:pt idx="162">
                  <c:v>-7.9802370004472323E-2</c:v>
                </c:pt>
                <c:pt idx="163">
                  <c:v>-7.8856070009351242E-2</c:v>
                </c:pt>
                <c:pt idx="164">
                  <c:v>-7.8344220004510134E-2</c:v>
                </c:pt>
                <c:pt idx="165">
                  <c:v>-7.6343460008502007E-2</c:v>
                </c:pt>
                <c:pt idx="166">
                  <c:v>-7.5043820004793815E-2</c:v>
                </c:pt>
                <c:pt idx="167">
                  <c:v>-7.3501750004652422E-2</c:v>
                </c:pt>
                <c:pt idx="170">
                  <c:v>-7.4207800003932789E-2</c:v>
                </c:pt>
                <c:pt idx="171">
                  <c:v>-7.3538720003853086E-2</c:v>
                </c:pt>
                <c:pt idx="172">
                  <c:v>-7.3538720003853086E-2</c:v>
                </c:pt>
                <c:pt idx="173">
                  <c:v>-7.3169640003470704E-2</c:v>
                </c:pt>
                <c:pt idx="174">
                  <c:v>-7.2567890005302615E-2</c:v>
                </c:pt>
                <c:pt idx="175">
                  <c:v>-7.0716440008254722E-2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3C-44A0-B771-0126FF625426}"/>
            </c:ext>
          </c:extLst>
        </c:ser>
        <c:ser>
          <c:idx val="6"/>
          <c:order val="4"/>
          <c:tx>
            <c:strRef>
              <c:f>'A (Kim)'!$N$20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(Kim)'!$N$21:$N$457</c:f>
              <c:numCache>
                <c:formatCode>General</c:formatCode>
                <c:ptCount val="437"/>
                <c:pt idx="0">
                  <c:v>6.7816399969160557E-3</c:v>
                </c:pt>
                <c:pt idx="1">
                  <c:v>2.0127749998209765E-2</c:v>
                </c:pt>
                <c:pt idx="2">
                  <c:v>7.6869999938935507E-3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9">
                  <c:v>1.1607399974309374E-3</c:v>
                </c:pt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1.867325999046443E-2</c:v>
                </c:pt>
                <c:pt idx="86">
                  <c:v>2.0108290002099238E-2</c:v>
                </c:pt>
                <c:pt idx="87">
                  <c:v>2.0429809992492665E-2</c:v>
                </c:pt>
                <c:pt idx="88">
                  <c:v>2.0486139997956343E-2</c:v>
                </c:pt>
                <c:pt idx="89">
                  <c:v>2.337061999423895E-2</c:v>
                </c:pt>
                <c:pt idx="90">
                  <c:v>2.2383639996405691E-2</c:v>
                </c:pt>
                <c:pt idx="91">
                  <c:v>2.2461489999841433E-2</c:v>
                </c:pt>
                <c:pt idx="92">
                  <c:v>2.2060859992052428E-2</c:v>
                </c:pt>
                <c:pt idx="93">
                  <c:v>2.2239069992792793E-2</c:v>
                </c:pt>
                <c:pt idx="94">
                  <c:v>2.2134549995826092E-2</c:v>
                </c:pt>
                <c:pt idx="95">
                  <c:v>2.1664839994627982E-2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A3C-44A0-B771-0126FF625426}"/>
            </c:ext>
          </c:extLst>
        </c:ser>
        <c:ser>
          <c:idx val="7"/>
          <c:order val="5"/>
          <c:tx>
            <c:strRef>
              <c:f>'A (Kim)'!$O$20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(Kim)'!$O$21:$O$457</c:f>
              <c:numCache>
                <c:formatCode>General</c:formatCode>
                <c:ptCount val="43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3C-44A0-B771-0126FF625426}"/>
            </c:ext>
          </c:extLst>
        </c:ser>
        <c:ser>
          <c:idx val="3"/>
          <c:order val="6"/>
          <c:tx>
            <c:strRef>
              <c:f>'A (Kim)'!$AX$1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(Kim)'!$AW$2:$AW$54</c:f>
              <c:numCache>
                <c:formatCode>General</c:formatCode>
                <c:ptCount val="53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 (Kim)'!$AX$2:$AX$54</c:f>
              <c:numCache>
                <c:formatCode>General</c:formatCode>
                <c:ptCount val="53"/>
                <c:pt idx="0">
                  <c:v>1.1705649775302491E-2</c:v>
                </c:pt>
                <c:pt idx="1">
                  <c:v>1.161741017141955E-2</c:v>
                </c:pt>
                <c:pt idx="2">
                  <c:v>1.1556540273461669E-2</c:v>
                </c:pt>
                <c:pt idx="3">
                  <c:v>1.1425552275272317E-2</c:v>
                </c:pt>
                <c:pt idx="4">
                  <c:v>1.1004920340049346E-2</c:v>
                </c:pt>
                <c:pt idx="5">
                  <c:v>9.6963530078654041E-3</c:v>
                </c:pt>
                <c:pt idx="6">
                  <c:v>6.2801592402183942E-3</c:v>
                </c:pt>
                <c:pt idx="7">
                  <c:v>2.1421077829631477E-3</c:v>
                </c:pt>
                <c:pt idx="8">
                  <c:v>-6.37153854076619E-4</c:v>
                </c:pt>
                <c:pt idx="9">
                  <c:v>-2.3778892845043686E-3</c:v>
                </c:pt>
                <c:pt idx="10">
                  <c:v>-3.4392989606656225E-3</c:v>
                </c:pt>
                <c:pt idx="11">
                  <c:v>-4.0109042315571173E-3</c:v>
                </c:pt>
                <c:pt idx="12">
                  <c:v>-4.2003983166320636E-3</c:v>
                </c:pt>
                <c:pt idx="13">
                  <c:v>-4.0736768055066874E-3</c:v>
                </c:pt>
                <c:pt idx="14">
                  <c:v>-3.6796444184835717E-3</c:v>
                </c:pt>
                <c:pt idx="15">
                  <c:v>-3.0607885855734613E-3</c:v>
                </c:pt>
                <c:pt idx="16">
                  <c:v>-2.2464121817391026E-3</c:v>
                </c:pt>
                <c:pt idx="17">
                  <c:v>-1.2488731031224591E-3</c:v>
                </c:pt>
                <c:pt idx="18">
                  <c:v>-7.7575070204153446E-5</c:v>
                </c:pt>
                <c:pt idx="19">
                  <c:v>1.2443920719150199E-3</c:v>
                </c:pt>
                <c:pt idx="20">
                  <c:v>2.6812485323937526E-3</c:v>
                </c:pt>
                <c:pt idx="21">
                  <c:v>4.193637378407636E-3</c:v>
                </c:pt>
                <c:pt idx="22">
                  <c:v>5.7285137990194445E-3</c:v>
                </c:pt>
                <c:pt idx="23">
                  <c:v>7.1830576073455346E-3</c:v>
                </c:pt>
                <c:pt idx="24">
                  <c:v>8.3230890093362077E-3</c:v>
                </c:pt>
                <c:pt idx="25">
                  <c:v>8.5026028409270933E-3</c:v>
                </c:pt>
                <c:pt idx="26">
                  <c:v>6.5277309939171481E-3</c:v>
                </c:pt>
                <c:pt idx="27">
                  <c:v>4.0582691570856273E-3</c:v>
                </c:pt>
                <c:pt idx="28">
                  <c:v>2.9671434366442761E-3</c:v>
                </c:pt>
                <c:pt idx="29">
                  <c:v>2.8807836097925832E-3</c:v>
                </c:pt>
                <c:pt idx="30">
                  <c:v>3.4560182967374505E-3</c:v>
                </c:pt>
                <c:pt idx="31">
                  <c:v>4.5112984694542762E-3</c:v>
                </c:pt>
                <c:pt idx="32">
                  <c:v>5.9429328316848362E-3</c:v>
                </c:pt>
                <c:pt idx="33">
                  <c:v>7.6869635278630725E-3</c:v>
                </c:pt>
                <c:pt idx="34">
                  <c:v>9.6950510173878617E-3</c:v>
                </c:pt>
                <c:pt idx="35">
                  <c:v>1.1925304804128255E-2</c:v>
                </c:pt>
                <c:pt idx="36">
                  <c:v>1.4349700464623234E-2</c:v>
                </c:pt>
                <c:pt idx="37">
                  <c:v>1.6956736203440514E-2</c:v>
                </c:pt>
                <c:pt idx="38">
                  <c:v>1.9736445906009675E-2</c:v>
                </c:pt>
                <c:pt idx="39">
                  <c:v>2.2664561598580237E-2</c:v>
                </c:pt>
                <c:pt idx="40">
                  <c:v>2.5704831141598581E-2</c:v>
                </c:pt>
                <c:pt idx="41">
                  <c:v>2.8817593171013699E-2</c:v>
                </c:pt>
                <c:pt idx="42">
                  <c:v>3.1947718428382052E-2</c:v>
                </c:pt>
                <c:pt idx="43">
                  <c:v>3.4986692711821046E-2</c:v>
                </c:pt>
                <c:pt idx="44">
                  <c:v>3.768443370615375E-2</c:v>
                </c:pt>
                <c:pt idx="45">
                  <c:v>3.9343910787597136E-2</c:v>
                </c:pt>
                <c:pt idx="46">
                  <c:v>3.8820766529517624E-2</c:v>
                </c:pt>
                <c:pt idx="47">
                  <c:v>3.8029970055374535E-2</c:v>
                </c:pt>
                <c:pt idx="48">
                  <c:v>3.8624033178461567E-2</c:v>
                </c:pt>
                <c:pt idx="49">
                  <c:v>4.0190363856001853E-2</c:v>
                </c:pt>
                <c:pt idx="50">
                  <c:v>4.2401349514742649E-2</c:v>
                </c:pt>
                <c:pt idx="51">
                  <c:v>4.5082999653853213E-2</c:v>
                </c:pt>
                <c:pt idx="52">
                  <c:v>4.8135446835626296E-2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A3C-44A0-B771-0126FF625426}"/>
            </c:ext>
          </c:extLst>
        </c:ser>
        <c:ser>
          <c:idx val="4"/>
          <c:order val="7"/>
          <c:tx>
            <c:strRef>
              <c:f>'A (Kim)'!$S$20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(Kim)'!$F$21:$F$457</c:f>
              <c:numCache>
                <c:formatCode>General</c:formatCode>
                <c:ptCount val="43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45639</c:v>
                </c:pt>
                <c:pt idx="86">
                  <c:v>46718.5</c:v>
                </c:pt>
                <c:pt idx="87">
                  <c:v>46746.5</c:v>
                </c:pt>
                <c:pt idx="88">
                  <c:v>46771</c:v>
                </c:pt>
                <c:pt idx="89">
                  <c:v>47643</c:v>
                </c:pt>
                <c:pt idx="90">
                  <c:v>47646</c:v>
                </c:pt>
                <c:pt idx="91">
                  <c:v>47698.5</c:v>
                </c:pt>
                <c:pt idx="92">
                  <c:v>47779</c:v>
                </c:pt>
                <c:pt idx="93">
                  <c:v>47785.5</c:v>
                </c:pt>
                <c:pt idx="94">
                  <c:v>47807.5</c:v>
                </c:pt>
                <c:pt idx="95">
                  <c:v>47826</c:v>
                </c:pt>
                <c:pt idx="96">
                  <c:v>51263</c:v>
                </c:pt>
                <c:pt idx="97">
                  <c:v>51309.5</c:v>
                </c:pt>
                <c:pt idx="98">
                  <c:v>52338</c:v>
                </c:pt>
                <c:pt idx="99">
                  <c:v>52454</c:v>
                </c:pt>
                <c:pt idx="100">
                  <c:v>52454</c:v>
                </c:pt>
                <c:pt idx="101">
                  <c:v>52454</c:v>
                </c:pt>
                <c:pt idx="102">
                  <c:v>52454</c:v>
                </c:pt>
                <c:pt idx="103">
                  <c:v>53316</c:v>
                </c:pt>
                <c:pt idx="104">
                  <c:v>53316</c:v>
                </c:pt>
                <c:pt idx="105">
                  <c:v>53316</c:v>
                </c:pt>
                <c:pt idx="106">
                  <c:v>53319.5</c:v>
                </c:pt>
                <c:pt idx="107">
                  <c:v>53319.5</c:v>
                </c:pt>
                <c:pt idx="108">
                  <c:v>53507.5</c:v>
                </c:pt>
                <c:pt idx="109">
                  <c:v>53518</c:v>
                </c:pt>
                <c:pt idx="110">
                  <c:v>53518</c:v>
                </c:pt>
                <c:pt idx="111">
                  <c:v>53518</c:v>
                </c:pt>
                <c:pt idx="112">
                  <c:v>53518</c:v>
                </c:pt>
                <c:pt idx="113">
                  <c:v>53538.5</c:v>
                </c:pt>
                <c:pt idx="114">
                  <c:v>53554</c:v>
                </c:pt>
                <c:pt idx="115">
                  <c:v>53582</c:v>
                </c:pt>
                <c:pt idx="116">
                  <c:v>54459.5</c:v>
                </c:pt>
                <c:pt idx="117">
                  <c:v>54469</c:v>
                </c:pt>
                <c:pt idx="118">
                  <c:v>54692.5</c:v>
                </c:pt>
                <c:pt idx="119">
                  <c:v>55611.5</c:v>
                </c:pt>
                <c:pt idx="120">
                  <c:v>55620</c:v>
                </c:pt>
                <c:pt idx="121">
                  <c:v>55725.5</c:v>
                </c:pt>
                <c:pt idx="122">
                  <c:v>55728.5</c:v>
                </c:pt>
                <c:pt idx="123">
                  <c:v>55734.5</c:v>
                </c:pt>
                <c:pt idx="124">
                  <c:v>55738</c:v>
                </c:pt>
                <c:pt idx="125">
                  <c:v>55741</c:v>
                </c:pt>
                <c:pt idx="126">
                  <c:v>55832</c:v>
                </c:pt>
                <c:pt idx="127">
                  <c:v>55930.5</c:v>
                </c:pt>
                <c:pt idx="128">
                  <c:v>55933.5</c:v>
                </c:pt>
                <c:pt idx="129">
                  <c:v>56868</c:v>
                </c:pt>
                <c:pt idx="130">
                  <c:v>58891.5</c:v>
                </c:pt>
                <c:pt idx="131">
                  <c:v>59105.5</c:v>
                </c:pt>
                <c:pt idx="132">
                  <c:v>59973</c:v>
                </c:pt>
                <c:pt idx="133">
                  <c:v>60365</c:v>
                </c:pt>
                <c:pt idx="134">
                  <c:v>61242</c:v>
                </c:pt>
                <c:pt idx="135">
                  <c:v>61242.5</c:v>
                </c:pt>
                <c:pt idx="136">
                  <c:v>61254</c:v>
                </c:pt>
                <c:pt idx="137">
                  <c:v>63475.5</c:v>
                </c:pt>
                <c:pt idx="138">
                  <c:v>63544</c:v>
                </c:pt>
                <c:pt idx="139">
                  <c:v>63547</c:v>
                </c:pt>
                <c:pt idx="140">
                  <c:v>63559.5</c:v>
                </c:pt>
                <c:pt idx="141">
                  <c:v>63572</c:v>
                </c:pt>
                <c:pt idx="142">
                  <c:v>63596.5</c:v>
                </c:pt>
                <c:pt idx="143">
                  <c:v>63597</c:v>
                </c:pt>
                <c:pt idx="144">
                  <c:v>63608.5</c:v>
                </c:pt>
                <c:pt idx="145">
                  <c:v>63609</c:v>
                </c:pt>
                <c:pt idx="146">
                  <c:v>63609.5</c:v>
                </c:pt>
                <c:pt idx="147">
                  <c:v>63863</c:v>
                </c:pt>
                <c:pt idx="148">
                  <c:v>64626.5</c:v>
                </c:pt>
                <c:pt idx="149">
                  <c:v>64657</c:v>
                </c:pt>
                <c:pt idx="150">
                  <c:v>64701</c:v>
                </c:pt>
                <c:pt idx="151">
                  <c:v>64713.5</c:v>
                </c:pt>
                <c:pt idx="152">
                  <c:v>64819</c:v>
                </c:pt>
                <c:pt idx="153">
                  <c:v>64846</c:v>
                </c:pt>
                <c:pt idx="154">
                  <c:v>64852.5</c:v>
                </c:pt>
                <c:pt idx="155">
                  <c:v>64924.5</c:v>
                </c:pt>
                <c:pt idx="156">
                  <c:v>65008.5</c:v>
                </c:pt>
                <c:pt idx="157">
                  <c:v>65734</c:v>
                </c:pt>
                <c:pt idx="158">
                  <c:v>65864.5</c:v>
                </c:pt>
                <c:pt idx="159">
                  <c:v>65886.5</c:v>
                </c:pt>
                <c:pt idx="160">
                  <c:v>66075.5</c:v>
                </c:pt>
                <c:pt idx="161">
                  <c:v>66867</c:v>
                </c:pt>
                <c:pt idx="162">
                  <c:v>66969.5</c:v>
                </c:pt>
                <c:pt idx="163">
                  <c:v>67164.5</c:v>
                </c:pt>
                <c:pt idx="164">
                  <c:v>67317</c:v>
                </c:pt>
                <c:pt idx="165">
                  <c:v>68331</c:v>
                </c:pt>
                <c:pt idx="166">
                  <c:v>68377</c:v>
                </c:pt>
                <c:pt idx="167">
                  <c:v>69112.5</c:v>
                </c:pt>
                <c:pt idx="168">
                  <c:v>69282.5</c:v>
                </c:pt>
                <c:pt idx="169">
                  <c:v>69292</c:v>
                </c:pt>
                <c:pt idx="170">
                  <c:v>69330</c:v>
                </c:pt>
                <c:pt idx="171">
                  <c:v>69392</c:v>
                </c:pt>
                <c:pt idx="172">
                  <c:v>69392</c:v>
                </c:pt>
                <c:pt idx="173">
                  <c:v>69454</c:v>
                </c:pt>
                <c:pt idx="174">
                  <c:v>70341.5</c:v>
                </c:pt>
                <c:pt idx="175">
                  <c:v>70434</c:v>
                </c:pt>
                <c:pt idx="176">
                  <c:v>71409</c:v>
                </c:pt>
                <c:pt idx="177">
                  <c:v>71455</c:v>
                </c:pt>
              </c:numCache>
            </c:numRef>
          </c:xVal>
          <c:yVal>
            <c:numRef>
              <c:f>'A (Kim)'!$S$21:$S$457</c:f>
              <c:numCache>
                <c:formatCode>General</c:formatCode>
                <c:ptCount val="43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3C-44A0-B771-0126FF625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90256"/>
        <c:axId val="1"/>
      </c:scatterChart>
      <c:valAx>
        <c:axId val="66859025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90256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Residuals.</a:t>
            </a:r>
          </a:p>
        </c:rich>
      </c:tx>
      <c:layout>
        <c:manualLayout>
          <c:xMode val="edge"/>
          <c:yMode val="edge"/>
          <c:x val="0.40702237967978316"/>
          <c:y val="3.45821325648415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3596673081844"/>
          <c:y val="0.14121037463976946"/>
          <c:w val="0.83745176711572911"/>
          <c:h val="0.6945244956772334"/>
        </c:manualLayout>
      </c:layout>
      <c:scatterChart>
        <c:scatterStyle val="lineMarker"/>
        <c:varyColors val="0"/>
        <c:ser>
          <c:idx val="5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1'!$F$21:$F$1909</c:f>
              <c:numCache>
                <c:formatCode>General</c:formatCode>
                <c:ptCount val="1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1'!$V$21:$V$1909</c:f>
              <c:numCache>
                <c:formatCode>General</c:formatCode>
                <c:ptCount val="1889"/>
                <c:pt idx="40">
                  <c:v>-9.9015944592931587E-3</c:v>
                </c:pt>
                <c:pt idx="41">
                  <c:v>-9.6557430282005058E-3</c:v>
                </c:pt>
                <c:pt idx="42">
                  <c:v>-9.1943720369642989E-3</c:v>
                </c:pt>
                <c:pt idx="43">
                  <c:v>-9.5501817873993727E-3</c:v>
                </c:pt>
                <c:pt idx="44">
                  <c:v>-9.5060697263630867E-3</c:v>
                </c:pt>
                <c:pt idx="45">
                  <c:v>-9.8603365772097357E-3</c:v>
                </c:pt>
                <c:pt idx="46">
                  <c:v>-9.8292920674886916E-3</c:v>
                </c:pt>
                <c:pt idx="47">
                  <c:v>-9.8991030283844678E-3</c:v>
                </c:pt>
                <c:pt idx="48">
                  <c:v>-9.9154793380990813E-3</c:v>
                </c:pt>
                <c:pt idx="49">
                  <c:v>-9.3534110193630587E-3</c:v>
                </c:pt>
                <c:pt idx="50">
                  <c:v>-1.0037895182425496E-2</c:v>
                </c:pt>
                <c:pt idx="51">
                  <c:v>-9.5853092592228725E-3</c:v>
                </c:pt>
                <c:pt idx="52">
                  <c:v>-9.8697940161223963E-3</c:v>
                </c:pt>
                <c:pt idx="53">
                  <c:v>-9.8542792663905629E-3</c:v>
                </c:pt>
                <c:pt idx="54">
                  <c:v>-8.5160484269717965E-3</c:v>
                </c:pt>
                <c:pt idx="55">
                  <c:v>-8.3284942391221792E-3</c:v>
                </c:pt>
                <c:pt idx="56">
                  <c:v>-6.6373878634495634E-3</c:v>
                </c:pt>
                <c:pt idx="57">
                  <c:v>8.8081554475610835E-4</c:v>
                </c:pt>
                <c:pt idx="58">
                  <c:v>8.5248722109209502E-4</c:v>
                </c:pt>
                <c:pt idx="59">
                  <c:v>5.7482151425947148E-4</c:v>
                </c:pt>
                <c:pt idx="60">
                  <c:v>5.7882697922764792E-4</c:v>
                </c:pt>
                <c:pt idx="61">
                  <c:v>6.1283194673401875E-4</c:v>
                </c:pt>
                <c:pt idx="62">
                  <c:v>6.9387118549653279E-3</c:v>
                </c:pt>
                <c:pt idx="63">
                  <c:v>7.1588690166464984E-3</c:v>
                </c:pt>
                <c:pt idx="64">
                  <c:v>7.4095375601083632E-3</c:v>
                </c:pt>
                <c:pt idx="65">
                  <c:v>7.459459511756257E-3</c:v>
                </c:pt>
                <c:pt idx="66">
                  <c:v>8.0973963711539754E-3</c:v>
                </c:pt>
                <c:pt idx="67">
                  <c:v>7.04950383664045E-3</c:v>
                </c:pt>
                <c:pt idx="68">
                  <c:v>7.0621483749926522E-3</c:v>
                </c:pt>
                <c:pt idx="69">
                  <c:v>7.0747924130029442E-3</c:v>
                </c:pt>
                <c:pt idx="71">
                  <c:v>7.6080746966462019E-3</c:v>
                </c:pt>
                <c:pt idx="72">
                  <c:v>7.3359904526798039E-3</c:v>
                </c:pt>
                <c:pt idx="90">
                  <c:v>7.9853838868339279E-3</c:v>
                </c:pt>
                <c:pt idx="91">
                  <c:v>6.1454734315029742E-3</c:v>
                </c:pt>
                <c:pt idx="92">
                  <c:v>8.0580208950097217E-3</c:v>
                </c:pt>
                <c:pt idx="93">
                  <c:v>1.158626374597738E-2</c:v>
                </c:pt>
                <c:pt idx="228">
                  <c:v>9.2174657589482682E-4</c:v>
                </c:pt>
                <c:pt idx="265">
                  <c:v>7.2335582386571975E-4</c:v>
                </c:pt>
                <c:pt idx="266">
                  <c:v>1.6233558229576802E-3</c:v>
                </c:pt>
                <c:pt idx="274">
                  <c:v>8.2382061095913079E-4</c:v>
                </c:pt>
                <c:pt idx="359">
                  <c:v>3.8605969751011877E-3</c:v>
                </c:pt>
                <c:pt idx="390">
                  <c:v>-3.4710759197361519E-3</c:v>
                </c:pt>
                <c:pt idx="391">
                  <c:v>-2.8604823668779513E-3</c:v>
                </c:pt>
                <c:pt idx="392">
                  <c:v>-4.066347954844644E-3</c:v>
                </c:pt>
                <c:pt idx="393">
                  <c:v>-4.0557569864809635E-3</c:v>
                </c:pt>
                <c:pt idx="404">
                  <c:v>-3.1199130116639981E-3</c:v>
                </c:pt>
                <c:pt idx="408">
                  <c:v>-1.8659634106401365E-4</c:v>
                </c:pt>
                <c:pt idx="471">
                  <c:v>-9.5932957461858717E-3</c:v>
                </c:pt>
                <c:pt idx="477">
                  <c:v>-4.5852613835054047E-3</c:v>
                </c:pt>
                <c:pt idx="479">
                  <c:v>-5.266384021516024E-3</c:v>
                </c:pt>
                <c:pt idx="480">
                  <c:v>-5.0663840192924914E-3</c:v>
                </c:pt>
                <c:pt idx="481">
                  <c:v>-4.6663840221213837E-3</c:v>
                </c:pt>
                <c:pt idx="482">
                  <c:v>-4.6148424135718687E-3</c:v>
                </c:pt>
                <c:pt idx="483">
                  <c:v>-4.3148424138745485E-3</c:v>
                </c:pt>
                <c:pt idx="484">
                  <c:v>-4.3148424138745485E-3</c:v>
                </c:pt>
                <c:pt idx="485">
                  <c:v>-5.1122929650405657E-3</c:v>
                </c:pt>
                <c:pt idx="486">
                  <c:v>-4.8122929653432456E-3</c:v>
                </c:pt>
                <c:pt idx="487">
                  <c:v>-4.6122929703956705E-3</c:v>
                </c:pt>
                <c:pt idx="488">
                  <c:v>-4.1283468176197546E-3</c:v>
                </c:pt>
                <c:pt idx="489">
                  <c:v>-4.0283468128700095E-3</c:v>
                </c:pt>
                <c:pt idx="490">
                  <c:v>-4.0283468128700095E-3</c:v>
                </c:pt>
                <c:pt idx="491">
                  <c:v>-3.9076027268797643E-3</c:v>
                </c:pt>
                <c:pt idx="514">
                  <c:v>-6.1597021923963102E-3</c:v>
                </c:pt>
                <c:pt idx="515">
                  <c:v>-3.6082526517063063E-3</c:v>
                </c:pt>
                <c:pt idx="516">
                  <c:v>-5.7734679747212872E-3</c:v>
                </c:pt>
                <c:pt idx="518">
                  <c:v>-5.0938746427345791E-3</c:v>
                </c:pt>
                <c:pt idx="519">
                  <c:v>-6.8851900586308218E-3</c:v>
                </c:pt>
                <c:pt idx="521">
                  <c:v>-7.4144950093111561E-3</c:v>
                </c:pt>
                <c:pt idx="522">
                  <c:v>-3.4306580382372914E-3</c:v>
                </c:pt>
                <c:pt idx="525">
                  <c:v>-5.5043428056702759E-3</c:v>
                </c:pt>
                <c:pt idx="526">
                  <c:v>-5.3043428034467432E-3</c:v>
                </c:pt>
                <c:pt idx="538">
                  <c:v>-2.5163238076856415E-3</c:v>
                </c:pt>
                <c:pt idx="539">
                  <c:v>-7.3079817118699847E-3</c:v>
                </c:pt>
                <c:pt idx="547">
                  <c:v>-8.248975939682629E-3</c:v>
                </c:pt>
                <c:pt idx="549">
                  <c:v>-9.5394679317662434E-3</c:v>
                </c:pt>
                <c:pt idx="550">
                  <c:v>-7.9394679285298975E-3</c:v>
                </c:pt>
                <c:pt idx="551">
                  <c:v>-6.239467927819764E-3</c:v>
                </c:pt>
                <c:pt idx="556">
                  <c:v>-7.2702231147612692E-3</c:v>
                </c:pt>
                <c:pt idx="557">
                  <c:v>-6.5702231106168837E-3</c:v>
                </c:pt>
                <c:pt idx="560">
                  <c:v>-7.4993485937763088E-3</c:v>
                </c:pt>
                <c:pt idx="561">
                  <c:v>-7.4993485937763088E-3</c:v>
                </c:pt>
                <c:pt idx="565">
                  <c:v>-7.8402943686934692E-3</c:v>
                </c:pt>
                <c:pt idx="566">
                  <c:v>-7.8323438713813823E-3</c:v>
                </c:pt>
                <c:pt idx="567">
                  <c:v>-7.4730689214883364E-3</c:v>
                </c:pt>
                <c:pt idx="568">
                  <c:v>-7.8651195199734153E-3</c:v>
                </c:pt>
                <c:pt idx="569">
                  <c:v>-7.857170607077392E-3</c:v>
                </c:pt>
                <c:pt idx="570">
                  <c:v>-7.8005468928281224E-3</c:v>
                </c:pt>
                <c:pt idx="576">
                  <c:v>-6.8407406711718868E-3</c:v>
                </c:pt>
                <c:pt idx="577">
                  <c:v>-6.7407406736980993E-3</c:v>
                </c:pt>
                <c:pt idx="578">
                  <c:v>-7.9418758939511433E-3</c:v>
                </c:pt>
                <c:pt idx="579">
                  <c:v>-7.7418758917276106E-3</c:v>
                </c:pt>
                <c:pt idx="581">
                  <c:v>-7.6679545766854332E-3</c:v>
                </c:pt>
                <c:pt idx="582">
                  <c:v>-7.6679545766854332E-3</c:v>
                </c:pt>
                <c:pt idx="584">
                  <c:v>-7.811109799173821E-3</c:v>
                </c:pt>
                <c:pt idx="589">
                  <c:v>-8.2468420763114961E-3</c:v>
                </c:pt>
                <c:pt idx="590">
                  <c:v>-7.9747077652581322E-3</c:v>
                </c:pt>
                <c:pt idx="591">
                  <c:v>-7.2747077611137467E-3</c:v>
                </c:pt>
                <c:pt idx="592">
                  <c:v>-6.0747077623244661E-3</c:v>
                </c:pt>
                <c:pt idx="594">
                  <c:v>-9.6616259980781966E-3</c:v>
                </c:pt>
                <c:pt idx="595">
                  <c:v>-8.0616259948418506E-3</c:v>
                </c:pt>
                <c:pt idx="596">
                  <c:v>-7.2616259932236776E-3</c:v>
                </c:pt>
                <c:pt idx="600">
                  <c:v>-6.6381599942356845E-3</c:v>
                </c:pt>
                <c:pt idx="601">
                  <c:v>-8.6305834267960957E-3</c:v>
                </c:pt>
                <c:pt idx="602">
                  <c:v>-7.9305834299276678E-3</c:v>
                </c:pt>
                <c:pt idx="603">
                  <c:v>-6.2305834292175344E-3</c:v>
                </c:pt>
                <c:pt idx="604">
                  <c:v>-8.0321335157700971E-3</c:v>
                </c:pt>
                <c:pt idx="606">
                  <c:v>-7.6480744019293695E-3</c:v>
                </c:pt>
                <c:pt idx="607">
                  <c:v>-8.6951914979579575E-3</c:v>
                </c:pt>
                <c:pt idx="608">
                  <c:v>-8.0951914985633172E-3</c:v>
                </c:pt>
                <c:pt idx="609">
                  <c:v>-7.795191498865997E-3</c:v>
                </c:pt>
                <c:pt idx="610">
                  <c:v>-8.6288253744395901E-3</c:v>
                </c:pt>
                <c:pt idx="611">
                  <c:v>-8.32882537474227E-3</c:v>
                </c:pt>
                <c:pt idx="612">
                  <c:v>-7.528825373124097E-3</c:v>
                </c:pt>
                <c:pt idx="613">
                  <c:v>-8.1734497457355976E-3</c:v>
                </c:pt>
                <c:pt idx="614">
                  <c:v>-8.6769046998317056E-3</c:v>
                </c:pt>
                <c:pt idx="636">
                  <c:v>-6.5249646609504552E-3</c:v>
                </c:pt>
                <c:pt idx="637">
                  <c:v>-1.3458306543820742E-2</c:v>
                </c:pt>
                <c:pt idx="638">
                  <c:v>4.6073280498437064E-3</c:v>
                </c:pt>
                <c:pt idx="641">
                  <c:v>-1.2492829948307915E-2</c:v>
                </c:pt>
                <c:pt idx="642">
                  <c:v>-7.7881630519441025E-3</c:v>
                </c:pt>
                <c:pt idx="643">
                  <c:v>-8.8159983335018011E-3</c:v>
                </c:pt>
                <c:pt idx="644">
                  <c:v>-8.608999984625193E-3</c:v>
                </c:pt>
                <c:pt idx="647">
                  <c:v>-1.0157492061129383E-2</c:v>
                </c:pt>
                <c:pt idx="657">
                  <c:v>-7.8597207217059595E-3</c:v>
                </c:pt>
                <c:pt idx="660">
                  <c:v>-9.401698136778408E-3</c:v>
                </c:pt>
                <c:pt idx="673">
                  <c:v>-7.1931575458393515E-3</c:v>
                </c:pt>
                <c:pt idx="680">
                  <c:v>-6.8308384552131368E-3</c:v>
                </c:pt>
                <c:pt idx="681">
                  <c:v>-6.8308384552131368E-3</c:v>
                </c:pt>
                <c:pt idx="682">
                  <c:v>-6.8308384552131368E-3</c:v>
                </c:pt>
                <c:pt idx="683">
                  <c:v>-6.8308384552131368E-3</c:v>
                </c:pt>
                <c:pt idx="688">
                  <c:v>-5.604969981265806E-3</c:v>
                </c:pt>
                <c:pt idx="689">
                  <c:v>-5.604969981265806E-3</c:v>
                </c:pt>
                <c:pt idx="690">
                  <c:v>-5.574969978385691E-3</c:v>
                </c:pt>
                <c:pt idx="691">
                  <c:v>-5.2472345351191607E-3</c:v>
                </c:pt>
                <c:pt idx="692">
                  <c:v>-5.2472345351191607E-3</c:v>
                </c:pt>
                <c:pt idx="694">
                  <c:v>-5.0327311928677204E-3</c:v>
                </c:pt>
                <c:pt idx="695">
                  <c:v>-6.2596386750416871E-3</c:v>
                </c:pt>
                <c:pt idx="696">
                  <c:v>-6.2596386750416871E-3</c:v>
                </c:pt>
                <c:pt idx="697">
                  <c:v>-6.2596386750416871E-3</c:v>
                </c:pt>
                <c:pt idx="698">
                  <c:v>-6.2596386750416871E-3</c:v>
                </c:pt>
                <c:pt idx="700">
                  <c:v>-6.1645709509194763E-3</c:v>
                </c:pt>
                <c:pt idx="702">
                  <c:v>-4.9805108686603872E-3</c:v>
                </c:pt>
                <c:pt idx="703">
                  <c:v>-5.1190168186081297E-3</c:v>
                </c:pt>
                <c:pt idx="708">
                  <c:v>-6.6639241337352884E-3</c:v>
                </c:pt>
                <c:pt idx="709">
                  <c:v>-3.6935334250455532E-3</c:v>
                </c:pt>
                <c:pt idx="717">
                  <c:v>-4.16526277492342E-3</c:v>
                </c:pt>
                <c:pt idx="724">
                  <c:v>1.9721322329044333E-3</c:v>
                </c:pt>
                <c:pt idx="726">
                  <c:v>-5.6016758439228487E-4</c:v>
                </c:pt>
                <c:pt idx="729">
                  <c:v>6.0918856476230299E-4</c:v>
                </c:pt>
                <c:pt idx="730">
                  <c:v>8.1541713760691081E-4</c:v>
                </c:pt>
                <c:pt idx="732">
                  <c:v>-2.0721272289520587E-3</c:v>
                </c:pt>
                <c:pt idx="733">
                  <c:v>-4.1486236473325944E-4</c:v>
                </c:pt>
                <c:pt idx="734">
                  <c:v>3.9136411547205374E-4</c:v>
                </c:pt>
                <c:pt idx="741">
                  <c:v>-9.2000366546474144E-4</c:v>
                </c:pt>
                <c:pt idx="752">
                  <c:v>1.3336563106345067E-3</c:v>
                </c:pt>
                <c:pt idx="753">
                  <c:v>4.3985069213295369E-4</c:v>
                </c:pt>
                <c:pt idx="765">
                  <c:v>1.095046836408417E-3</c:v>
                </c:pt>
                <c:pt idx="807">
                  <c:v>4.704045452984168E-3</c:v>
                </c:pt>
                <c:pt idx="814">
                  <c:v>5.6094288730208497E-3</c:v>
                </c:pt>
                <c:pt idx="820">
                  <c:v>5.3766681891161128E-3</c:v>
                </c:pt>
                <c:pt idx="840">
                  <c:v>4.893731362289877E-3</c:v>
                </c:pt>
                <c:pt idx="849">
                  <c:v>5.3670418968626982E-3</c:v>
                </c:pt>
                <c:pt idx="850">
                  <c:v>6.1179266923337139E-3</c:v>
                </c:pt>
                <c:pt idx="851">
                  <c:v>4.7882729890796616E-3</c:v>
                </c:pt>
                <c:pt idx="880">
                  <c:v>6.8307583847705688E-3</c:v>
                </c:pt>
                <c:pt idx="881">
                  <c:v>6.4933394081215512E-3</c:v>
                </c:pt>
                <c:pt idx="884">
                  <c:v>6.6982640065525179E-3</c:v>
                </c:pt>
                <c:pt idx="886">
                  <c:v>6.7687777596149717E-3</c:v>
                </c:pt>
                <c:pt idx="887">
                  <c:v>7.0392828284094322E-3</c:v>
                </c:pt>
                <c:pt idx="888">
                  <c:v>6.3294475566336994E-3</c:v>
                </c:pt>
                <c:pt idx="889">
                  <c:v>6.3802669077344804E-3</c:v>
                </c:pt>
                <c:pt idx="890">
                  <c:v>7.1491079098202487E-3</c:v>
                </c:pt>
                <c:pt idx="891">
                  <c:v>6.9999269178602774E-3</c:v>
                </c:pt>
                <c:pt idx="892">
                  <c:v>6.6507459170543487E-3</c:v>
                </c:pt>
                <c:pt idx="898">
                  <c:v>6.0641858343283561E-3</c:v>
                </c:pt>
                <c:pt idx="904">
                  <c:v>7.3878147536248356E-3</c:v>
                </c:pt>
                <c:pt idx="908">
                  <c:v>7.6860226450022606E-3</c:v>
                </c:pt>
                <c:pt idx="912">
                  <c:v>6.755477350595368E-3</c:v>
                </c:pt>
                <c:pt idx="913">
                  <c:v>7.0251891689830925E-3</c:v>
                </c:pt>
                <c:pt idx="914">
                  <c:v>7.0412108564453374E-3</c:v>
                </c:pt>
                <c:pt idx="915">
                  <c:v>6.9836003828872562E-3</c:v>
                </c:pt>
                <c:pt idx="916">
                  <c:v>5.4437992126444984E-3</c:v>
                </c:pt>
                <c:pt idx="917">
                  <c:v>7.7566137852647099E-3</c:v>
                </c:pt>
                <c:pt idx="918">
                  <c:v>6.2878665350750151E-3</c:v>
                </c:pt>
                <c:pt idx="925">
                  <c:v>6.6551592224656231E-3</c:v>
                </c:pt>
                <c:pt idx="935">
                  <c:v>5.9030281786275479E-3</c:v>
                </c:pt>
                <c:pt idx="937">
                  <c:v>6.9362921410044687E-3</c:v>
                </c:pt>
                <c:pt idx="941">
                  <c:v>6.3209512910838983E-3</c:v>
                </c:pt>
                <c:pt idx="942">
                  <c:v>6.6907550733240062E-3</c:v>
                </c:pt>
                <c:pt idx="947">
                  <c:v>5.4897957953639887E-3</c:v>
                </c:pt>
                <c:pt idx="951">
                  <c:v>5.8717241211145577E-3</c:v>
                </c:pt>
                <c:pt idx="952">
                  <c:v>5.9407334822041968E-3</c:v>
                </c:pt>
                <c:pt idx="967">
                  <c:v>4.9640873029122567E-3</c:v>
                </c:pt>
                <c:pt idx="968">
                  <c:v>6.127302222413672E-3</c:v>
                </c:pt>
                <c:pt idx="969">
                  <c:v>5.4720764421219981E-3</c:v>
                </c:pt>
                <c:pt idx="978">
                  <c:v>4.1104866409673591E-3</c:v>
                </c:pt>
                <c:pt idx="982">
                  <c:v>4.5922184344240891E-3</c:v>
                </c:pt>
                <c:pt idx="984">
                  <c:v>4.7737365193174508E-3</c:v>
                </c:pt>
                <c:pt idx="987">
                  <c:v>2.6672047229964746E-3</c:v>
                </c:pt>
                <c:pt idx="989">
                  <c:v>4.2338633198315545E-3</c:v>
                </c:pt>
                <c:pt idx="990">
                  <c:v>4.2138309450175659E-3</c:v>
                </c:pt>
                <c:pt idx="991">
                  <c:v>1.1345767787283856E-3</c:v>
                </c:pt>
                <c:pt idx="992">
                  <c:v>-8.79409169476153E-4</c:v>
                </c:pt>
                <c:pt idx="993">
                  <c:v>1.6153935680931764E-3</c:v>
                </c:pt>
                <c:pt idx="994">
                  <c:v>1.8153935630407514E-3</c:v>
                </c:pt>
                <c:pt idx="995">
                  <c:v>1.8153935630407514E-3</c:v>
                </c:pt>
                <c:pt idx="996">
                  <c:v>6.4774964164861781E-3</c:v>
                </c:pt>
                <c:pt idx="997">
                  <c:v>-1.1840755133578074E-3</c:v>
                </c:pt>
                <c:pt idx="998">
                  <c:v>-1.3350574450643471E-4</c:v>
                </c:pt>
                <c:pt idx="999">
                  <c:v>-5.6453865423084504E-3</c:v>
                </c:pt>
                <c:pt idx="1000">
                  <c:v>-1.1135732017759081E-3</c:v>
                </c:pt>
                <c:pt idx="1001">
                  <c:v>-2.8527891151737539E-3</c:v>
                </c:pt>
                <c:pt idx="1002">
                  <c:v>-1.0784021877192074E-3</c:v>
                </c:pt>
                <c:pt idx="1003">
                  <c:v>-9.0404102710114898E-4</c:v>
                </c:pt>
                <c:pt idx="1004">
                  <c:v>-1.8432846297820049E-3</c:v>
                </c:pt>
                <c:pt idx="1005">
                  <c:v>-1.7432847996552425E-3</c:v>
                </c:pt>
                <c:pt idx="1006">
                  <c:v>-1.7432847996552425E-3</c:v>
                </c:pt>
                <c:pt idx="1007">
                  <c:v>2.8750847443864691E-4</c:v>
                </c:pt>
                <c:pt idx="1008">
                  <c:v>-1.7348725176296598E-3</c:v>
                </c:pt>
                <c:pt idx="1009">
                  <c:v>-1.331492874858009E-3</c:v>
                </c:pt>
                <c:pt idx="1010">
                  <c:v>-1.7033489802298907E-3</c:v>
                </c:pt>
                <c:pt idx="1011">
                  <c:v>-1.5999740797729145E-3</c:v>
                </c:pt>
                <c:pt idx="1012">
                  <c:v>-3.7435482281388821E-3</c:v>
                </c:pt>
                <c:pt idx="1013">
                  <c:v>2.0231723041607974E-3</c:v>
                </c:pt>
                <c:pt idx="1014">
                  <c:v>-2.2101206165136E-3</c:v>
                </c:pt>
                <c:pt idx="1015">
                  <c:v>-6.4434267116384447E-3</c:v>
                </c:pt>
                <c:pt idx="1016">
                  <c:v>-2.1498704227668752E-3</c:v>
                </c:pt>
                <c:pt idx="1017">
                  <c:v>-4.8412775022437238E-3</c:v>
                </c:pt>
                <c:pt idx="1018">
                  <c:v>3.597961745585021E-4</c:v>
                </c:pt>
                <c:pt idx="1019">
                  <c:v>-5.6705217289499676E-3</c:v>
                </c:pt>
                <c:pt idx="1020">
                  <c:v>-6.310357007331957E-3</c:v>
                </c:pt>
                <c:pt idx="1021">
                  <c:v>-4.7007320348531056E-3</c:v>
                </c:pt>
                <c:pt idx="1022">
                  <c:v>-1.550197410343096E-3</c:v>
                </c:pt>
                <c:pt idx="1023">
                  <c:v>-6.5405772572130205E-3</c:v>
                </c:pt>
                <c:pt idx="1024">
                  <c:v>-4.8373713924053097E-3</c:v>
                </c:pt>
                <c:pt idx="1025">
                  <c:v>-3.3373715830936068E-3</c:v>
                </c:pt>
                <c:pt idx="1026">
                  <c:v>-4.5341661380917109E-3</c:v>
                </c:pt>
                <c:pt idx="1027">
                  <c:v>-2.7740194774738547E-3</c:v>
                </c:pt>
                <c:pt idx="1028">
                  <c:v>-6.8708164732512733E-3</c:v>
                </c:pt>
                <c:pt idx="1029">
                  <c:v>-5.2808190364058705E-3</c:v>
                </c:pt>
                <c:pt idx="1030">
                  <c:v>-1.1717503890265518E-2</c:v>
                </c:pt>
                <c:pt idx="1031">
                  <c:v>-5.0541747436034512E-3</c:v>
                </c:pt>
                <c:pt idx="1032">
                  <c:v>-5.9976803957062508E-3</c:v>
                </c:pt>
                <c:pt idx="1033">
                  <c:v>-6.2390722176518532E-3</c:v>
                </c:pt>
                <c:pt idx="1034">
                  <c:v>-9.2036691063335507E-3</c:v>
                </c:pt>
                <c:pt idx="1035">
                  <c:v>-5.1976068488089056E-3</c:v>
                </c:pt>
                <c:pt idx="1036">
                  <c:v>2.0650164428170359E-3</c:v>
                </c:pt>
                <c:pt idx="1037">
                  <c:v>-7.4350806286123117E-3</c:v>
                </c:pt>
                <c:pt idx="1038">
                  <c:v>-6.8072233595249387E-3</c:v>
                </c:pt>
                <c:pt idx="1039">
                  <c:v>-7.6446970082481025E-3</c:v>
                </c:pt>
                <c:pt idx="1040">
                  <c:v>-7.0521723899089062E-3</c:v>
                </c:pt>
                <c:pt idx="1041">
                  <c:v>-7.7219009943513828E-3</c:v>
                </c:pt>
                <c:pt idx="1042">
                  <c:v>-7.664440629010949E-3</c:v>
                </c:pt>
                <c:pt idx="1043">
                  <c:v>-8.593277592688936E-3</c:v>
                </c:pt>
                <c:pt idx="1044">
                  <c:v>-8.2810981261551841E-3</c:v>
                </c:pt>
                <c:pt idx="1045">
                  <c:v>-7.981098126457864E-3</c:v>
                </c:pt>
                <c:pt idx="1046">
                  <c:v>-7.3810981270632237E-3</c:v>
                </c:pt>
                <c:pt idx="1047">
                  <c:v>-8.1368609399648517E-3</c:v>
                </c:pt>
                <c:pt idx="1048">
                  <c:v>-9.9662386929578184E-3</c:v>
                </c:pt>
                <c:pt idx="1049">
                  <c:v>-9.866238862831056E-3</c:v>
                </c:pt>
                <c:pt idx="1050">
                  <c:v>-9.6662387369162439E-3</c:v>
                </c:pt>
                <c:pt idx="1051">
                  <c:v>-9.8838299940401941E-3</c:v>
                </c:pt>
                <c:pt idx="1052">
                  <c:v>-9.9384718834495955E-3</c:v>
                </c:pt>
                <c:pt idx="1053">
                  <c:v>-1.0088033388047951E-2</c:v>
                </c:pt>
                <c:pt idx="1054">
                  <c:v>-9.888033262133139E-3</c:v>
                </c:pt>
                <c:pt idx="1055">
                  <c:v>-9.7880334320063767E-3</c:v>
                </c:pt>
                <c:pt idx="1056">
                  <c:v>-1.0616181460742058E-2</c:v>
                </c:pt>
                <c:pt idx="1057">
                  <c:v>-1.0502556779524053E-2</c:v>
                </c:pt>
                <c:pt idx="1058">
                  <c:v>-1.0399932442300808E-2</c:v>
                </c:pt>
                <c:pt idx="1059">
                  <c:v>-1.0755396351093099E-2</c:v>
                </c:pt>
                <c:pt idx="1060">
                  <c:v>-1.0475396350890537E-2</c:v>
                </c:pt>
                <c:pt idx="1061">
                  <c:v>-1.0248423420021996E-2</c:v>
                </c:pt>
                <c:pt idx="1062">
                  <c:v>-9.5327415027511853E-3</c:v>
                </c:pt>
                <c:pt idx="1063">
                  <c:v>-1.5842024416125311E-2</c:v>
                </c:pt>
                <c:pt idx="1064">
                  <c:v>-1.3842024415717857E-2</c:v>
                </c:pt>
                <c:pt idx="1065">
                  <c:v>-1.3242024416323217E-2</c:v>
                </c:pt>
                <c:pt idx="1066">
                  <c:v>-1.3042024414099684E-2</c:v>
                </c:pt>
                <c:pt idx="1067">
                  <c:v>-1.3042024414099684E-2</c:v>
                </c:pt>
                <c:pt idx="1068">
                  <c:v>-1.1842024415310404E-2</c:v>
                </c:pt>
                <c:pt idx="1069">
                  <c:v>-1.2819038021964324E-2</c:v>
                </c:pt>
                <c:pt idx="1070">
                  <c:v>-1.2819038021964324E-2</c:v>
                </c:pt>
                <c:pt idx="1071">
                  <c:v>-1.1819038018122618E-2</c:v>
                </c:pt>
                <c:pt idx="1072">
                  <c:v>-1.3668627943017292E-2</c:v>
                </c:pt>
                <c:pt idx="1073">
                  <c:v>-1.3958416099758925E-2</c:v>
                </c:pt>
                <c:pt idx="1074">
                  <c:v>-1.3958416099758925E-2</c:v>
                </c:pt>
                <c:pt idx="1075">
                  <c:v>-1.4452729044889367E-2</c:v>
                </c:pt>
                <c:pt idx="1076">
                  <c:v>-1.4452729044889367E-2</c:v>
                </c:pt>
                <c:pt idx="1077">
                  <c:v>-1.2452729044481914E-2</c:v>
                </c:pt>
                <c:pt idx="1078">
                  <c:v>-1.2452729044481914E-2</c:v>
                </c:pt>
                <c:pt idx="1079">
                  <c:v>-1.3405015277206334E-2</c:v>
                </c:pt>
                <c:pt idx="1080">
                  <c:v>-1.3362580310605193E-2</c:v>
                </c:pt>
                <c:pt idx="1081">
                  <c:v>-1.3882174508476675E-2</c:v>
                </c:pt>
                <c:pt idx="1082">
                  <c:v>-1.3589334618480775E-2</c:v>
                </c:pt>
                <c:pt idx="1083">
                  <c:v>-1.3589334618480775E-2</c:v>
                </c:pt>
                <c:pt idx="1084">
                  <c:v>-1.3468258954003332E-2</c:v>
                </c:pt>
                <c:pt idx="1085">
                  <c:v>-1.3468258954003332E-2</c:v>
                </c:pt>
                <c:pt idx="1086">
                  <c:v>-1.3533126056367584E-2</c:v>
                </c:pt>
                <c:pt idx="1087">
                  <c:v>-1.3533126056367584E-2</c:v>
                </c:pt>
                <c:pt idx="1088">
                  <c:v>-1.4356222764514148E-2</c:v>
                </c:pt>
                <c:pt idx="1089">
                  <c:v>-1.4356222764514148E-2</c:v>
                </c:pt>
                <c:pt idx="1090">
                  <c:v>-3.6553014604296857E-2</c:v>
                </c:pt>
                <c:pt idx="1091">
                  <c:v>-1.6797656902107827E-2</c:v>
                </c:pt>
                <c:pt idx="1092">
                  <c:v>-1.6797656902107827E-2</c:v>
                </c:pt>
                <c:pt idx="1093">
                  <c:v>-1.7862882753910542E-2</c:v>
                </c:pt>
                <c:pt idx="1094">
                  <c:v>-1.7582488988868217E-2</c:v>
                </c:pt>
                <c:pt idx="1095">
                  <c:v>-1.7792212262762008E-2</c:v>
                </c:pt>
                <c:pt idx="1096">
                  <c:v>-1.7792212262762008E-2</c:v>
                </c:pt>
                <c:pt idx="1097">
                  <c:v>-1.7971184462858975E-2</c:v>
                </c:pt>
                <c:pt idx="1098">
                  <c:v>-1.7940805486943101E-2</c:v>
                </c:pt>
                <c:pt idx="1099">
                  <c:v>-1.8043793296627864E-2</c:v>
                </c:pt>
                <c:pt idx="1100">
                  <c:v>-1.804379324569616E-2</c:v>
                </c:pt>
                <c:pt idx="1101">
                  <c:v>-1.8308513480553901E-2</c:v>
                </c:pt>
                <c:pt idx="1102">
                  <c:v>-1.8288132989352418E-2</c:v>
                </c:pt>
                <c:pt idx="1103">
                  <c:v>-1.7475636300818886E-2</c:v>
                </c:pt>
                <c:pt idx="1104">
                  <c:v>-1.7671138448711682E-2</c:v>
                </c:pt>
                <c:pt idx="1105">
                  <c:v>-1.7920763706690795E-2</c:v>
                </c:pt>
                <c:pt idx="1106">
                  <c:v>-1.8711774322759778E-2</c:v>
                </c:pt>
                <c:pt idx="1107">
                  <c:v>-1.8411774323062458E-2</c:v>
                </c:pt>
                <c:pt idx="1108">
                  <c:v>-1.8411774323062458E-2</c:v>
                </c:pt>
                <c:pt idx="1109">
                  <c:v>-1.741177432649671E-2</c:v>
                </c:pt>
                <c:pt idx="1110">
                  <c:v>-1.7260651214520056E-2</c:v>
                </c:pt>
                <c:pt idx="1111">
                  <c:v>-1.7756908412742745E-2</c:v>
                </c:pt>
                <c:pt idx="1112">
                  <c:v>-1.8547931385130806E-2</c:v>
                </c:pt>
                <c:pt idx="1113">
                  <c:v>-1.8247931429089231E-2</c:v>
                </c:pt>
                <c:pt idx="1114">
                  <c:v>-1.8247931429089231E-2</c:v>
                </c:pt>
                <c:pt idx="1115">
                  <c:v>-1.6647931353093309E-2</c:v>
                </c:pt>
                <c:pt idx="1116">
                  <c:v>-1.8197557367172046E-2</c:v>
                </c:pt>
                <c:pt idx="1117">
                  <c:v>-1.8290830147416004E-2</c:v>
                </c:pt>
                <c:pt idx="1118">
                  <c:v>-1.8190830317289242E-2</c:v>
                </c:pt>
                <c:pt idx="1119">
                  <c:v>-1.8190830317289242E-2</c:v>
                </c:pt>
                <c:pt idx="1120">
                  <c:v>-1.5590830077380546E-2</c:v>
                </c:pt>
                <c:pt idx="1121">
                  <c:v>-1.7440456777231467E-2</c:v>
                </c:pt>
                <c:pt idx="1122">
                  <c:v>-1.9227015950351589E-2</c:v>
                </c:pt>
                <c:pt idx="1123">
                  <c:v>-1.8427015912353628E-2</c:v>
                </c:pt>
                <c:pt idx="1124">
                  <c:v>-1.7527016044228905E-2</c:v>
                </c:pt>
                <c:pt idx="1125">
                  <c:v>-1.8608378388143498E-2</c:v>
                </c:pt>
                <c:pt idx="1126">
                  <c:v>-1.8508378558016736E-2</c:v>
                </c:pt>
                <c:pt idx="1127">
                  <c:v>-1.8508378558016736E-2</c:v>
                </c:pt>
                <c:pt idx="1128">
                  <c:v>-1.785353838293402E-2</c:v>
                </c:pt>
                <c:pt idx="1129">
                  <c:v>-1.8047584640544789E-2</c:v>
                </c:pt>
                <c:pt idx="1130">
                  <c:v>-2.2156636049399492E-2</c:v>
                </c:pt>
                <c:pt idx="1131">
                  <c:v>-2.1256635715613481E-2</c:v>
                </c:pt>
                <c:pt idx="1132">
                  <c:v>-2.0533124370630262E-2</c:v>
                </c:pt>
                <c:pt idx="1133">
                  <c:v>-2.1169604113674773E-2</c:v>
                </c:pt>
                <c:pt idx="1134">
                  <c:v>-2.2112999150490309E-2</c:v>
                </c:pt>
                <c:pt idx="1135">
                  <c:v>-2.5065870166806919E-2</c:v>
                </c:pt>
                <c:pt idx="1136">
                  <c:v>-2.4065870002894146E-2</c:v>
                </c:pt>
                <c:pt idx="1137">
                  <c:v>-2.1409306497958885E-2</c:v>
                </c:pt>
                <c:pt idx="1138">
                  <c:v>-2.2744470161605024E-2</c:v>
                </c:pt>
                <c:pt idx="1139">
                  <c:v>-2.2544470035690212E-2</c:v>
                </c:pt>
                <c:pt idx="1140">
                  <c:v>-2.2225187025253224E-2</c:v>
                </c:pt>
                <c:pt idx="1141">
                  <c:v>-2.2584697076611093E-2</c:v>
                </c:pt>
                <c:pt idx="1142">
                  <c:v>-2.2484697246484331E-2</c:v>
                </c:pt>
                <c:pt idx="1143">
                  <c:v>-2.3161451931604182E-2</c:v>
                </c:pt>
                <c:pt idx="1144">
                  <c:v>-2.2461451723732984E-2</c:v>
                </c:pt>
                <c:pt idx="1145">
                  <c:v>-2.3528744505777133E-2</c:v>
                </c:pt>
                <c:pt idx="1146">
                  <c:v>-2.6127557688095271E-2</c:v>
                </c:pt>
                <c:pt idx="1147">
                  <c:v>-2.4934967095652849E-2</c:v>
                </c:pt>
                <c:pt idx="1148">
                  <c:v>-2.7358124406082651E-2</c:v>
                </c:pt>
                <c:pt idx="1149">
                  <c:v>-2.5358124078257105E-2</c:v>
                </c:pt>
                <c:pt idx="1150">
                  <c:v>-2.6844240011110382E-2</c:v>
                </c:pt>
                <c:pt idx="1151">
                  <c:v>-2.6544240055068807E-2</c:v>
                </c:pt>
                <c:pt idx="1152">
                  <c:v>-2.7069379656544823E-2</c:v>
                </c:pt>
                <c:pt idx="1153">
                  <c:v>-2.7248050154154102E-2</c:v>
                </c:pt>
                <c:pt idx="1154">
                  <c:v>-2.7106829466077842E-2</c:v>
                </c:pt>
                <c:pt idx="1155">
                  <c:v>-2.7434351119467404E-2</c:v>
                </c:pt>
                <c:pt idx="1156">
                  <c:v>-2.7697612687828832E-2</c:v>
                </c:pt>
                <c:pt idx="1157">
                  <c:v>-3.1113036584400566E-2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1E-46D7-AF3B-43C2CD53116D}"/>
            </c:ext>
          </c:extLst>
        </c:ser>
        <c:ser>
          <c:idx val="3"/>
          <c:order val="1"/>
          <c:tx>
            <c:strRef>
              <c:f>'Active 1'!$AE$1</c:f>
              <c:strCache>
                <c:ptCount val="1"/>
                <c:pt idx="0">
                  <c:v>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1'!$AD$2:$AD$33</c:f>
              <c:numCache>
                <c:formatCode>General</c:formatCode>
                <c:ptCount val="32"/>
                <c:pt idx="0">
                  <c:v>-30000</c:v>
                </c:pt>
                <c:pt idx="1">
                  <c:v>-27500</c:v>
                </c:pt>
                <c:pt idx="2">
                  <c:v>-25000</c:v>
                </c:pt>
                <c:pt idx="3">
                  <c:v>-22500</c:v>
                </c:pt>
                <c:pt idx="4">
                  <c:v>-20000</c:v>
                </c:pt>
                <c:pt idx="5">
                  <c:v>-17500</c:v>
                </c:pt>
                <c:pt idx="6">
                  <c:v>-15000</c:v>
                </c:pt>
                <c:pt idx="7">
                  <c:v>-12500</c:v>
                </c:pt>
                <c:pt idx="8">
                  <c:v>-10000</c:v>
                </c:pt>
                <c:pt idx="9">
                  <c:v>-7500</c:v>
                </c:pt>
                <c:pt idx="10">
                  <c:v>-5000</c:v>
                </c:pt>
                <c:pt idx="11">
                  <c:v>-2500</c:v>
                </c:pt>
                <c:pt idx="12">
                  <c:v>0</c:v>
                </c:pt>
                <c:pt idx="13">
                  <c:v>2500</c:v>
                </c:pt>
                <c:pt idx="14">
                  <c:v>5000</c:v>
                </c:pt>
                <c:pt idx="15">
                  <c:v>7500</c:v>
                </c:pt>
                <c:pt idx="16">
                  <c:v>10000</c:v>
                </c:pt>
                <c:pt idx="17">
                  <c:v>12500</c:v>
                </c:pt>
                <c:pt idx="18">
                  <c:v>15000</c:v>
                </c:pt>
              </c:numCache>
            </c:numRef>
          </c:xVal>
          <c:yVal>
            <c:numRef>
              <c:f>'Active 1'!$AE$2:$AE$33</c:f>
              <c:numCache>
                <c:formatCode>General</c:formatCode>
                <c:ptCount val="32"/>
                <c:pt idx="0">
                  <c:v>-5.6327504350124936E-3</c:v>
                </c:pt>
                <c:pt idx="1">
                  <c:v>-7.2732787966212284E-3</c:v>
                </c:pt>
                <c:pt idx="2">
                  <c:v>-7.9247557128649219E-3</c:v>
                </c:pt>
                <c:pt idx="3">
                  <c:v>-7.4985905764466104E-3</c:v>
                </c:pt>
                <c:pt idx="4">
                  <c:v>-6.052735138691233E-3</c:v>
                </c:pt>
                <c:pt idx="5">
                  <c:v>-3.7838029834428694E-3</c:v>
                </c:pt>
                <c:pt idx="6">
                  <c:v>-1.0003331740777392E-3</c:v>
                </c:pt>
                <c:pt idx="7">
                  <c:v>1.9191662031526867E-3</c:v>
                </c:pt>
                <c:pt idx="8">
                  <c:v>4.5776891816775292E-3</c:v>
                </c:pt>
                <c:pt idx="9">
                  <c:v>6.6137184777556928E-3</c:v>
                </c:pt>
                <c:pt idx="10">
                  <c:v>7.7503861513011857E-3</c:v>
                </c:pt>
                <c:pt idx="11">
                  <c:v>7.8331232882305618E-3</c:v>
                </c:pt>
                <c:pt idx="12">
                  <c:v>6.850678940085282E-3</c:v>
                </c:pt>
                <c:pt idx="13">
                  <c:v>4.9366500759482875E-3</c:v>
                </c:pt>
                <c:pt idx="14">
                  <c:v>2.351314497273375E-3</c:v>
                </c:pt>
                <c:pt idx="15">
                  <c:v>-5.5376284671326196E-4</c:v>
                </c:pt>
                <c:pt idx="16">
                  <c:v>-3.3835371589797836E-3</c:v>
                </c:pt>
                <c:pt idx="17">
                  <c:v>-5.7532036696465805E-3</c:v>
                </c:pt>
                <c:pt idx="18">
                  <c:v>-7.3405250284147893E-3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1E-46D7-AF3B-43C2CD531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1232"/>
        <c:axId val="1"/>
      </c:scatterChart>
      <c:valAx>
        <c:axId val="67669123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16309486021659"/>
              <c:y val="0.867435158501440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814044213263982E-2"/>
              <c:y val="0.400576368876080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12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13797787630252"/>
          <c:y val="0.9250720461095101"/>
          <c:w val="0.75292642385891617"/>
          <c:h val="5.76368876080691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39069832550001016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8314526275628"/>
          <c:y val="0.13953488372093023"/>
          <c:w val="0.82015628051762435"/>
          <c:h val="0.648255813953488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(2)'!$H$20:$H$28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(2)'!$H$21:$H$427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813-41E9-AE08-C6709014D77C}"/>
            </c:ext>
          </c:extLst>
        </c:ser>
        <c:ser>
          <c:idx val="1"/>
          <c:order val="1"/>
          <c:tx>
            <c:strRef>
              <c:f>'A (Kim)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(2)'!$I$21:$I$427</c:f>
              <c:numCache>
                <c:formatCode>General</c:formatCode>
                <c:ptCount val="407"/>
                <c:pt idx="42">
                  <c:v>7.3788599911495112E-3</c:v>
                </c:pt>
                <c:pt idx="43">
                  <c:v>5.7843599934130907E-3</c:v>
                </c:pt>
                <c:pt idx="44">
                  <c:v>4.1428600015933625E-3</c:v>
                </c:pt>
                <c:pt idx="45">
                  <c:v>4.8433399933855981E-3</c:v>
                </c:pt>
                <c:pt idx="51">
                  <c:v>3.8879899948369712E-3</c:v>
                </c:pt>
                <c:pt idx="54">
                  <c:v>8.6750999980722554E-3</c:v>
                </c:pt>
                <c:pt idx="59">
                  <c:v>1.0887079995882232E-2</c:v>
                </c:pt>
                <c:pt idx="60">
                  <c:v>1.2914499995531514E-2</c:v>
                </c:pt>
                <c:pt idx="61">
                  <c:v>1.5466669996385463E-2</c:v>
                </c:pt>
                <c:pt idx="62">
                  <c:v>1.3318749995960388E-2</c:v>
                </c:pt>
                <c:pt idx="63">
                  <c:v>1.4087829993513878E-2</c:v>
                </c:pt>
                <c:pt idx="64">
                  <c:v>1.2300849994062446E-2</c:v>
                </c:pt>
                <c:pt idx="65">
                  <c:v>1.1856909994094167E-2</c:v>
                </c:pt>
                <c:pt idx="69">
                  <c:v>1.9750019993807655E-2</c:v>
                </c:pt>
                <c:pt idx="70">
                  <c:v>1.4963039997383021E-2</c:v>
                </c:pt>
                <c:pt idx="99">
                  <c:v>2.9081419990689028E-2</c:v>
                </c:pt>
                <c:pt idx="100">
                  <c:v>2.7633229998173192E-2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813-41E9-AE08-C6709014D77C}"/>
            </c:ext>
          </c:extLst>
        </c:ser>
        <c:ser>
          <c:idx val="2"/>
          <c:order val="2"/>
          <c:tx>
            <c:strRef>
              <c:f>'A (Kim) (2)'!$J$20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(2)'!$J$21:$J$427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813-41E9-AE08-C6709014D77C}"/>
            </c:ext>
          </c:extLst>
        </c:ser>
        <c:ser>
          <c:idx val="5"/>
          <c:order val="3"/>
          <c:tx>
            <c:strRef>
              <c:f>'A (Kim)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(2)'!$K$21:$K$427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813-41E9-AE08-C6709014D77C}"/>
            </c:ext>
          </c:extLst>
        </c:ser>
        <c:ser>
          <c:idx val="6"/>
          <c:order val="4"/>
          <c:tx>
            <c:strRef>
              <c:f>'A (Kim) (2)'!$L$20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(2)'!$L$21:$L$427</c:f>
              <c:numCache>
                <c:formatCode>General</c:formatCode>
                <c:ptCount val="407"/>
                <c:pt idx="53">
                  <c:v>2.3621299915248528E-3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813-41E9-AE08-C6709014D77C}"/>
            </c:ext>
          </c:extLst>
        </c:ser>
        <c:ser>
          <c:idx val="5"/>
          <c:order val="5"/>
          <c:tx>
            <c:strRef>
              <c:f>'A (Kim)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(2)'!$M$21:$M$427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813-41E9-AE08-C6709014D77C}"/>
            </c:ext>
          </c:extLst>
        </c:ser>
        <c:ser>
          <c:idx val="6"/>
          <c:order val="6"/>
          <c:tx>
            <c:strRef>
              <c:f>'A (Kim)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(2)'!$N$21:$N$427</c:f>
              <c:numCache>
                <c:formatCode>General</c:formatCode>
                <c:ptCount val="407"/>
                <c:pt idx="0">
                  <c:v>6.7816399969160557E-3</c:v>
                </c:pt>
                <c:pt idx="1">
                  <c:v>2.0127749998209765E-2</c:v>
                </c:pt>
                <c:pt idx="2">
                  <c:v>7.6869999938935507E-3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9">
                  <c:v>1.1607399974309374E-3</c:v>
                </c:pt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1.8747489993984345E-2</c:v>
                </c:pt>
                <c:pt idx="86">
                  <c:v>1.867325999046443E-2</c:v>
                </c:pt>
                <c:pt idx="87">
                  <c:v>2.0108290002099238E-2</c:v>
                </c:pt>
                <c:pt idx="88">
                  <c:v>2.0429809992492665E-2</c:v>
                </c:pt>
                <c:pt idx="89">
                  <c:v>2.112980999663705E-2</c:v>
                </c:pt>
                <c:pt idx="90">
                  <c:v>-3.3081913337809965E-2</c:v>
                </c:pt>
                <c:pt idx="91">
                  <c:v>-3.2031469992944039E-2</c:v>
                </c:pt>
                <c:pt idx="92">
                  <c:v>-3.098061333730584E-2</c:v>
                </c:pt>
                <c:pt idx="93">
                  <c:v>2.2310859996650834E-2</c:v>
                </c:pt>
                <c:pt idx="94">
                  <c:v>2.1789069993246812E-2</c:v>
                </c:pt>
                <c:pt idx="95">
                  <c:v>2.1939069993095472E-2</c:v>
                </c:pt>
                <c:pt idx="96">
                  <c:v>2.2739069994713645E-2</c:v>
                </c:pt>
                <c:pt idx="97">
                  <c:v>2.2134549995826092E-2</c:v>
                </c:pt>
                <c:pt idx="98">
                  <c:v>2.1664839994627982E-2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813-41E9-AE08-C6709014D77C}"/>
            </c:ext>
          </c:extLst>
        </c:ser>
        <c:ser>
          <c:idx val="7"/>
          <c:order val="7"/>
          <c:tx>
            <c:strRef>
              <c:f>'A (Kim)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(2)'!$O$21:$O$427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813-41E9-AE08-C6709014D77C}"/>
            </c:ext>
          </c:extLst>
        </c:ser>
        <c:ser>
          <c:idx val="3"/>
          <c:order val="8"/>
          <c:tx>
            <c:strRef>
              <c:f>'A (Kim)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(2)'!$P$21:$P$427</c:f>
              <c:numCache>
                <c:formatCode>General</c:formatCode>
                <c:ptCount val="407"/>
                <c:pt idx="0">
                  <c:v>-4.3942709632916237E-2</c:v>
                </c:pt>
                <c:pt idx="1">
                  <c:v>-4.1046233692340908E-2</c:v>
                </c:pt>
                <c:pt idx="2">
                  <c:v>-4.0090909606453944E-2</c:v>
                </c:pt>
                <c:pt idx="3">
                  <c:v>-3.9980373979806347E-2</c:v>
                </c:pt>
                <c:pt idx="4">
                  <c:v>-3.5194800615831433E-2</c:v>
                </c:pt>
                <c:pt idx="5">
                  <c:v>-3.5182019162087158E-2</c:v>
                </c:pt>
                <c:pt idx="6">
                  <c:v>-3.5026954468179272E-2</c:v>
                </c:pt>
                <c:pt idx="7">
                  <c:v>-3.5026954468179272E-2</c:v>
                </c:pt>
                <c:pt idx="8">
                  <c:v>-3.499987434063935E-2</c:v>
                </c:pt>
                <c:pt idx="9">
                  <c:v>-3.4811324817322895E-2</c:v>
                </c:pt>
                <c:pt idx="10">
                  <c:v>-7.8355031717370696E-3</c:v>
                </c:pt>
                <c:pt idx="11">
                  <c:v>-7.797183375603191E-3</c:v>
                </c:pt>
                <c:pt idx="12">
                  <c:v>-7.7526317000384216E-3</c:v>
                </c:pt>
                <c:pt idx="13">
                  <c:v>-7.6748793452276519E-3</c:v>
                </c:pt>
                <c:pt idx="14">
                  <c:v>-7.5970685871007988E-3</c:v>
                </c:pt>
                <c:pt idx="15">
                  <c:v>-7.5586604332389413E-3</c:v>
                </c:pt>
                <c:pt idx="16">
                  <c:v>-7.5462006821424956E-3</c:v>
                </c:pt>
                <c:pt idx="17">
                  <c:v>-7.5140060716659815E-3</c:v>
                </c:pt>
                <c:pt idx="18">
                  <c:v>-7.5005021364981219E-3</c:v>
                </c:pt>
                <c:pt idx="19">
                  <c:v>-7.4755671846813499E-3</c:v>
                </c:pt>
                <c:pt idx="20">
                  <c:v>-7.4693325122740985E-3</c:v>
                </c:pt>
                <c:pt idx="21">
                  <c:v>-7.4682933638663832E-3</c:v>
                </c:pt>
                <c:pt idx="22">
                  <c:v>-7.4620582553810381E-3</c:v>
                </c:pt>
                <c:pt idx="23">
                  <c:v>-7.4558227731144717E-3</c:v>
                </c:pt>
                <c:pt idx="24">
                  <c:v>-5.1304759021140274E-3</c:v>
                </c:pt>
                <c:pt idx="25">
                  <c:v>-5.0316412536052487E-3</c:v>
                </c:pt>
                <c:pt idx="26">
                  <c:v>-6.9238062926618054E-4</c:v>
                </c:pt>
                <c:pt idx="27">
                  <c:v>1.303991618137542E-2</c:v>
                </c:pt>
                <c:pt idx="28">
                  <c:v>1.3046051671705342E-2</c:v>
                </c:pt>
                <c:pt idx="29">
                  <c:v>1.304727880091976E-2</c:v>
                </c:pt>
                <c:pt idx="30">
                  <c:v>1.3054641794245323E-2</c:v>
                </c:pt>
                <c:pt idx="31">
                  <c:v>1.3062005161352112E-2</c:v>
                </c:pt>
                <c:pt idx="32">
                  <c:v>2.8037200791488363E-2</c:v>
                </c:pt>
                <c:pt idx="33">
                  <c:v>3.4066167879910327E-2</c:v>
                </c:pt>
                <c:pt idx="34">
                  <c:v>3.4099619063110542E-2</c:v>
                </c:pt>
                <c:pt idx="35">
                  <c:v>3.4430270622005897E-2</c:v>
                </c:pt>
                <c:pt idx="36">
                  <c:v>3.4455407227183821E-2</c:v>
                </c:pt>
                <c:pt idx="37">
                  <c:v>3.4456803803885973E-2</c:v>
                </c:pt>
                <c:pt idx="38">
                  <c:v>3.4465183482137937E-2</c:v>
                </c:pt>
                <c:pt idx="39">
                  <c:v>3.4473563534171116E-2</c:v>
                </c:pt>
                <c:pt idx="40">
                  <c:v>3.4595116292317173E-2</c:v>
                </c:pt>
                <c:pt idx="41">
                  <c:v>3.4646834961652884E-2</c:v>
                </c:pt>
                <c:pt idx="42">
                  <c:v>4.3674878359158613E-2</c:v>
                </c:pt>
                <c:pt idx="43">
                  <c:v>4.9837851763889177E-2</c:v>
                </c:pt>
                <c:pt idx="44">
                  <c:v>5.7578566334751759E-2</c:v>
                </c:pt>
                <c:pt idx="45">
                  <c:v>5.9998086743475246E-2</c:v>
                </c:pt>
                <c:pt idx="46">
                  <c:v>6.1014580009699171E-2</c:v>
                </c:pt>
                <c:pt idx="47">
                  <c:v>7.1946089698685392E-2</c:v>
                </c:pt>
                <c:pt idx="48">
                  <c:v>7.1956001568467043E-2</c:v>
                </c:pt>
                <c:pt idx="49">
                  <c:v>7.1997305049230173E-2</c:v>
                </c:pt>
                <c:pt idx="50">
                  <c:v>7.2007218850214813E-2</c:v>
                </c:pt>
                <c:pt idx="51">
                  <c:v>7.4836195237513226E-2</c:v>
                </c:pt>
                <c:pt idx="52">
                  <c:v>8.8003095647104512E-2</c:v>
                </c:pt>
                <c:pt idx="53">
                  <c:v>9.1952602899525962E-2</c:v>
                </c:pt>
                <c:pt idx="54">
                  <c:v>9.5952503507472392E-2</c:v>
                </c:pt>
                <c:pt idx="55">
                  <c:v>9.9922668078331167E-2</c:v>
                </c:pt>
                <c:pt idx="56">
                  <c:v>9.9924487391213651E-2</c:v>
                </c:pt>
                <c:pt idx="57">
                  <c:v>0.10010465076149778</c:v>
                </c:pt>
                <c:pt idx="58">
                  <c:v>0.10026306015483491</c:v>
                </c:pt>
                <c:pt idx="59">
                  <c:v>0.10046528278787988</c:v>
                </c:pt>
                <c:pt idx="60">
                  <c:v>0.11220154749154544</c:v>
                </c:pt>
                <c:pt idx="61">
                  <c:v>0.11220343558017296</c:v>
                </c:pt>
                <c:pt idx="62">
                  <c:v>0.11224875282207661</c:v>
                </c:pt>
                <c:pt idx="63">
                  <c:v>0.1124829871779261</c:v>
                </c:pt>
                <c:pt idx="64">
                  <c:v>0.112494325147667</c:v>
                </c:pt>
                <c:pt idx="65">
                  <c:v>0.11271738117988901</c:v>
                </c:pt>
                <c:pt idx="66">
                  <c:v>0.11580764699534027</c:v>
                </c:pt>
                <c:pt idx="67">
                  <c:v>0.11638045745539533</c:v>
                </c:pt>
                <c:pt idx="68">
                  <c:v>0.11638045745539533</c:v>
                </c:pt>
                <c:pt idx="69">
                  <c:v>0.12033126531277721</c:v>
                </c:pt>
                <c:pt idx="70">
                  <c:v>0.12034285913576523</c:v>
                </c:pt>
                <c:pt idx="71">
                  <c:v>0.12119215468481609</c:v>
                </c:pt>
                <c:pt idx="72">
                  <c:v>0.12127545068419307</c:v>
                </c:pt>
                <c:pt idx="73">
                  <c:v>0.12521397612300489</c:v>
                </c:pt>
                <c:pt idx="74">
                  <c:v>0.1258961048950771</c:v>
                </c:pt>
                <c:pt idx="75">
                  <c:v>0.1258961048950771</c:v>
                </c:pt>
                <c:pt idx="76">
                  <c:v>0.12951970087363907</c:v>
                </c:pt>
                <c:pt idx="77">
                  <c:v>0.12953158724273089</c:v>
                </c:pt>
                <c:pt idx="78">
                  <c:v>0.12954545514575594</c:v>
                </c:pt>
                <c:pt idx="79">
                  <c:v>0.12955734232470711</c:v>
                </c:pt>
                <c:pt idx="80">
                  <c:v>0.12956922987743946</c:v>
                </c:pt>
                <c:pt idx="81">
                  <c:v>0.12957913645691044</c:v>
                </c:pt>
                <c:pt idx="82">
                  <c:v>0.13011844552141527</c:v>
                </c:pt>
                <c:pt idx="83">
                  <c:v>0.1301918667695626</c:v>
                </c:pt>
                <c:pt idx="84">
                  <c:v>0.13030301785765439</c:v>
                </c:pt>
                <c:pt idx="85">
                  <c:v>0.13030301785765439</c:v>
                </c:pt>
                <c:pt idx="86">
                  <c:v>0.13046384757624671</c:v>
                </c:pt>
                <c:pt idx="87">
                  <c:v>0.13477576098939326</c:v>
                </c:pt>
                <c:pt idx="88">
                  <c:v>0.13488824705788841</c:v>
                </c:pt>
                <c:pt idx="89">
                  <c:v>0.13488824705788841</c:v>
                </c:pt>
                <c:pt idx="90">
                  <c:v>0.13495454873826782</c:v>
                </c:pt>
                <c:pt idx="91">
                  <c:v>0.13733883150548742</c:v>
                </c:pt>
                <c:pt idx="92">
                  <c:v>0.1387706948052686</c:v>
                </c:pt>
                <c:pt idx="93">
                  <c:v>0.13905890849053598</c:v>
                </c:pt>
                <c:pt idx="94">
                  <c:v>0.13908530471113767</c:v>
                </c:pt>
                <c:pt idx="95">
                  <c:v>0.13908530471113767</c:v>
                </c:pt>
                <c:pt idx="96">
                  <c:v>0.13908530471113767</c:v>
                </c:pt>
                <c:pt idx="97">
                  <c:v>0.13917465878552776</c:v>
                </c:pt>
                <c:pt idx="98">
                  <c:v>0.13924981299763556</c:v>
                </c:pt>
                <c:pt idx="99">
                  <c:v>0.15345887092873026</c:v>
                </c:pt>
                <c:pt idx="100">
                  <c:v>0.15365447236521776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813-41E9-AE08-C6709014D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91240"/>
        <c:axId val="1"/>
      </c:scatterChart>
      <c:valAx>
        <c:axId val="66859124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93104640989651"/>
              <c:y val="0.84302325581395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162790697674418E-2"/>
              <c:y val="0.3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912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5969155018413392E-2"/>
          <c:y val="0.92441860465116277"/>
          <c:w val="0.91783092229750352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60184793414583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7674819838182"/>
          <c:y val="0.15789499045119509"/>
          <c:w val="0.8361735364192131"/>
          <c:h val="0.6052641300629144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(2)'!$H$20:$H$28</c:f>
              <c:strCache>
                <c:ptCount val="9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(2)'!$H$21:$H$427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99-484D-81BF-758B269C4163}"/>
            </c:ext>
          </c:extLst>
        </c:ser>
        <c:ser>
          <c:idx val="1"/>
          <c:order val="1"/>
          <c:tx>
            <c:strRef>
              <c:f>'A (Kim) (2)'!$I$20:$I$20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(2)'!$I$21:$I$427</c:f>
              <c:numCache>
                <c:formatCode>General</c:formatCode>
                <c:ptCount val="407"/>
                <c:pt idx="42">
                  <c:v>7.3788599911495112E-3</c:v>
                </c:pt>
                <c:pt idx="43">
                  <c:v>5.7843599934130907E-3</c:v>
                </c:pt>
                <c:pt idx="44">
                  <c:v>4.1428600015933625E-3</c:v>
                </c:pt>
                <c:pt idx="45">
                  <c:v>4.8433399933855981E-3</c:v>
                </c:pt>
                <c:pt idx="51">
                  <c:v>3.8879899948369712E-3</c:v>
                </c:pt>
                <c:pt idx="54">
                  <c:v>8.6750999980722554E-3</c:v>
                </c:pt>
                <c:pt idx="59">
                  <c:v>1.0887079995882232E-2</c:v>
                </c:pt>
                <c:pt idx="60">
                  <c:v>1.2914499995531514E-2</c:v>
                </c:pt>
                <c:pt idx="61">
                  <c:v>1.5466669996385463E-2</c:v>
                </c:pt>
                <c:pt idx="62">
                  <c:v>1.3318749995960388E-2</c:v>
                </c:pt>
                <c:pt idx="63">
                  <c:v>1.4087829993513878E-2</c:v>
                </c:pt>
                <c:pt idx="64">
                  <c:v>1.2300849994062446E-2</c:v>
                </c:pt>
                <c:pt idx="65">
                  <c:v>1.1856909994094167E-2</c:v>
                </c:pt>
                <c:pt idx="69">
                  <c:v>1.9750019993807655E-2</c:v>
                </c:pt>
                <c:pt idx="70">
                  <c:v>1.4963039997383021E-2</c:v>
                </c:pt>
                <c:pt idx="99">
                  <c:v>2.9081419990689028E-2</c:v>
                </c:pt>
                <c:pt idx="100">
                  <c:v>2.7633229998173192E-2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E99-484D-81BF-758B269C4163}"/>
            </c:ext>
          </c:extLst>
        </c:ser>
        <c:ser>
          <c:idx val="2"/>
          <c:order val="2"/>
          <c:tx>
            <c:strRef>
              <c:f>'A (Kim) (2)'!$J$20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(2)'!$J$21:$J$427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99-484D-81BF-758B269C4163}"/>
            </c:ext>
          </c:extLst>
        </c:ser>
        <c:ser>
          <c:idx val="5"/>
          <c:order val="3"/>
          <c:tx>
            <c:strRef>
              <c:f>'A (Kim) (2)'!$K$20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(2)'!$K$21:$K$427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E99-484D-81BF-758B269C4163}"/>
            </c:ext>
          </c:extLst>
        </c:ser>
        <c:ser>
          <c:idx val="6"/>
          <c:order val="4"/>
          <c:tx>
            <c:strRef>
              <c:f>'A (Kim) (2)'!$L$20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(2)'!$L$21:$L$427</c:f>
              <c:numCache>
                <c:formatCode>General</c:formatCode>
                <c:ptCount val="407"/>
                <c:pt idx="53">
                  <c:v>2.3621299915248528E-3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E99-484D-81BF-758B269C4163}"/>
            </c:ext>
          </c:extLst>
        </c:ser>
        <c:ser>
          <c:idx val="5"/>
          <c:order val="5"/>
          <c:tx>
            <c:strRef>
              <c:f>'A (Kim)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(2)'!$M$21:$M$427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E99-484D-81BF-758B269C4163}"/>
            </c:ext>
          </c:extLst>
        </c:ser>
        <c:ser>
          <c:idx val="6"/>
          <c:order val="6"/>
          <c:tx>
            <c:strRef>
              <c:f>'A (Kim)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(2)'!$N$21:$N$427</c:f>
              <c:numCache>
                <c:formatCode>General</c:formatCode>
                <c:ptCount val="407"/>
                <c:pt idx="0">
                  <c:v>6.7816399969160557E-3</c:v>
                </c:pt>
                <c:pt idx="1">
                  <c:v>2.0127749998209765E-2</c:v>
                </c:pt>
                <c:pt idx="2">
                  <c:v>7.6869999938935507E-3</c:v>
                </c:pt>
                <c:pt idx="3">
                  <c:v>9.4645799981663004E-3</c:v>
                </c:pt>
                <c:pt idx="4">
                  <c:v>3.4932799972011708E-3</c:v>
                </c:pt>
                <c:pt idx="5">
                  <c:v>3.2339998142560944E-5</c:v>
                </c:pt>
                <c:pt idx="6">
                  <c:v>-9.946000027412083E-4</c:v>
                </c:pt>
                <c:pt idx="7">
                  <c:v>-3.9460000334656797E-4</c:v>
                </c:pt>
                <c:pt idx="8">
                  <c:v>2.5878599954012316E-3</c:v>
                </c:pt>
                <c:pt idx="9">
                  <c:v>1.1607399974309374E-3</c:v>
                </c:pt>
                <c:pt idx="10">
                  <c:v>-3.1293900028686039E-3</c:v>
                </c:pt>
                <c:pt idx="11">
                  <c:v>-2.8990999999223277E-3</c:v>
                </c:pt>
                <c:pt idx="12">
                  <c:v>-2.4557900032959878E-3</c:v>
                </c:pt>
                <c:pt idx="13">
                  <c:v>-2.843039997969754E-3</c:v>
                </c:pt>
                <c:pt idx="14">
                  <c:v>-2.8302900027483702E-3</c:v>
                </c:pt>
                <c:pt idx="15">
                  <c:v>-3.2000000064726919E-3</c:v>
                </c:pt>
                <c:pt idx="16">
                  <c:v>-3.1739600017317571E-3</c:v>
                </c:pt>
                <c:pt idx="17">
                  <c:v>-3.2566900044912472E-3</c:v>
                </c:pt>
                <c:pt idx="18">
                  <c:v>-3.2784799986984581E-3</c:v>
                </c:pt>
                <c:pt idx="19">
                  <c:v>-2.7264000091236085E-3</c:v>
                </c:pt>
                <c:pt idx="20">
                  <c:v>-3.4133799999835901E-3</c:v>
                </c:pt>
                <c:pt idx="21">
                  <c:v>-2.9612100042868406E-3</c:v>
                </c:pt>
                <c:pt idx="22">
                  <c:v>-3.2481900052516721E-3</c:v>
                </c:pt>
                <c:pt idx="23">
                  <c:v>-3.2351699992432259E-3</c:v>
                </c:pt>
                <c:pt idx="24">
                  <c:v>-2.7829600076074712E-3</c:v>
                </c:pt>
                <c:pt idx="25">
                  <c:v>-2.6311500041629188E-3</c:v>
                </c:pt>
                <c:pt idx="26">
                  <c:v>-2.3646400077268481E-3</c:v>
                </c:pt>
                <c:pt idx="27">
                  <c:v>2.2536199976457283E-3</c:v>
                </c:pt>
                <c:pt idx="28">
                  <c:v>2.224469993961975E-3</c:v>
                </c:pt>
                <c:pt idx="29">
                  <c:v>1.9466399971861392E-3</c:v>
                </c:pt>
                <c:pt idx="30">
                  <c:v>1.9496599998092279E-3</c:v>
                </c:pt>
                <c:pt idx="31">
                  <c:v>1.982679998036474E-3</c:v>
                </c:pt>
                <c:pt idx="32">
                  <c:v>7.3397800006205216E-3</c:v>
                </c:pt>
                <c:pt idx="33">
                  <c:v>7.683439995162189E-3</c:v>
                </c:pt>
                <c:pt idx="34">
                  <c:v>7.9355199995916337E-3</c:v>
                </c:pt>
                <c:pt idx="35">
                  <c:v>7.9998099972726777E-3</c:v>
                </c:pt>
                <c:pt idx="36">
                  <c:v>8.6388700001407415E-3</c:v>
                </c:pt>
                <c:pt idx="37">
                  <c:v>7.5910399973508902E-3</c:v>
                </c:pt>
                <c:pt idx="38">
                  <c:v>7.6040599960833788E-3</c:v>
                </c:pt>
                <c:pt idx="39">
                  <c:v>7.6170799948158674E-3</c:v>
                </c:pt>
                <c:pt idx="40">
                  <c:v>8.1558699966990389E-3</c:v>
                </c:pt>
                <c:pt idx="41">
                  <c:v>7.8861599977244623E-3</c:v>
                </c:pt>
                <c:pt idx="46">
                  <c:v>4.690819994721096E-3</c:v>
                </c:pt>
                <c:pt idx="47">
                  <c:v>2.8121899958932772E-3</c:v>
                </c:pt>
                <c:pt idx="48">
                  <c:v>3.4252099940204062E-3</c:v>
                </c:pt>
                <c:pt idx="49">
                  <c:v>2.2294599984888919E-3</c:v>
                </c:pt>
                <c:pt idx="50">
                  <c:v>2.2424799972213805E-3</c:v>
                </c:pt>
                <c:pt idx="55">
                  <c:v>9.6070866638910957E-3</c:v>
                </c:pt>
                <c:pt idx="56">
                  <c:v>1.0192589994403534E-2</c:v>
                </c:pt>
                <c:pt idx="57">
                  <c:v>9.8240866718697362E-3</c:v>
                </c:pt>
                <c:pt idx="58">
                  <c:v>1.066287666617427E-2</c:v>
                </c:pt>
                <c:pt idx="66">
                  <c:v>1.7037500001606531E-2</c:v>
                </c:pt>
                <c:pt idx="67">
                  <c:v>1.5288499991584104E-2</c:v>
                </c:pt>
                <c:pt idx="68">
                  <c:v>1.5388499996333849E-2</c:v>
                </c:pt>
                <c:pt idx="71">
                  <c:v>1.4365670002007391E-2</c:v>
                </c:pt>
                <c:pt idx="72">
                  <c:v>1.4742313338501845E-2</c:v>
                </c:pt>
                <c:pt idx="73">
                  <c:v>1.7346720000205096E-2</c:v>
                </c:pt>
                <c:pt idx="74">
                  <c:v>1.7051879993232433E-2</c:v>
                </c:pt>
                <c:pt idx="75">
                  <c:v>1.7051879993232433E-2</c:v>
                </c:pt>
                <c:pt idx="76">
                  <c:v>1.8240339995827526E-2</c:v>
                </c:pt>
                <c:pt idx="77">
                  <c:v>1.8253359994560014E-2</c:v>
                </c:pt>
                <c:pt idx="78">
                  <c:v>1.8618549991515465E-2</c:v>
                </c:pt>
                <c:pt idx="79">
                  <c:v>1.8231569993076846E-2</c:v>
                </c:pt>
                <c:pt idx="80">
                  <c:v>1.8244589999085292E-2</c:v>
                </c:pt>
                <c:pt idx="81">
                  <c:v>1.8305439996765926E-2</c:v>
                </c:pt>
                <c:pt idx="82">
                  <c:v>1.9545679992006626E-2</c:v>
                </c:pt>
                <c:pt idx="83">
                  <c:v>1.8525969993788749E-2</c:v>
                </c:pt>
                <c:pt idx="84">
                  <c:v>1.8747489993984345E-2</c:v>
                </c:pt>
                <c:pt idx="85">
                  <c:v>1.8747489993984345E-2</c:v>
                </c:pt>
                <c:pt idx="86">
                  <c:v>1.867325999046443E-2</c:v>
                </c:pt>
                <c:pt idx="87">
                  <c:v>2.0108290002099238E-2</c:v>
                </c:pt>
                <c:pt idx="88">
                  <c:v>2.0429809992492665E-2</c:v>
                </c:pt>
                <c:pt idx="89">
                  <c:v>2.112980999663705E-2</c:v>
                </c:pt>
                <c:pt idx="90">
                  <c:v>-3.3081913337809965E-2</c:v>
                </c:pt>
                <c:pt idx="91">
                  <c:v>-3.2031469992944039E-2</c:v>
                </c:pt>
                <c:pt idx="92">
                  <c:v>-3.098061333730584E-2</c:v>
                </c:pt>
                <c:pt idx="93">
                  <c:v>2.2310859996650834E-2</c:v>
                </c:pt>
                <c:pt idx="94">
                  <c:v>2.1789069993246812E-2</c:v>
                </c:pt>
                <c:pt idx="95">
                  <c:v>2.1939069993095472E-2</c:v>
                </c:pt>
                <c:pt idx="96">
                  <c:v>2.2739069994713645E-2</c:v>
                </c:pt>
                <c:pt idx="97">
                  <c:v>2.2134549995826092E-2</c:v>
                </c:pt>
                <c:pt idx="98">
                  <c:v>2.1664839994627982E-2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99-484D-81BF-758B269C4163}"/>
            </c:ext>
          </c:extLst>
        </c:ser>
        <c:ser>
          <c:idx val="7"/>
          <c:order val="7"/>
          <c:tx>
            <c:strRef>
              <c:f>'A (Kim)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(2)'!$O$21:$O$427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99-484D-81BF-758B269C4163}"/>
            </c:ext>
          </c:extLst>
        </c:ser>
        <c:ser>
          <c:idx val="3"/>
          <c:order val="8"/>
          <c:tx>
            <c:strRef>
              <c:f>'A (Kim)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(2)'!$P$21:$P$427</c:f>
              <c:numCache>
                <c:formatCode>General</c:formatCode>
                <c:ptCount val="407"/>
                <c:pt idx="0">
                  <c:v>-4.3942709632916237E-2</c:v>
                </c:pt>
                <c:pt idx="1">
                  <c:v>-4.1046233692340908E-2</c:v>
                </c:pt>
                <c:pt idx="2">
                  <c:v>-4.0090909606453944E-2</c:v>
                </c:pt>
                <c:pt idx="3">
                  <c:v>-3.9980373979806347E-2</c:v>
                </c:pt>
                <c:pt idx="4">
                  <c:v>-3.5194800615831433E-2</c:v>
                </c:pt>
                <c:pt idx="5">
                  <c:v>-3.5182019162087158E-2</c:v>
                </c:pt>
                <c:pt idx="6">
                  <c:v>-3.5026954468179272E-2</c:v>
                </c:pt>
                <c:pt idx="7">
                  <c:v>-3.5026954468179272E-2</c:v>
                </c:pt>
                <c:pt idx="8">
                  <c:v>-3.499987434063935E-2</c:v>
                </c:pt>
                <c:pt idx="9">
                  <c:v>-3.4811324817322895E-2</c:v>
                </c:pt>
                <c:pt idx="10">
                  <c:v>-7.8355031717370696E-3</c:v>
                </c:pt>
                <c:pt idx="11">
                  <c:v>-7.797183375603191E-3</c:v>
                </c:pt>
                <c:pt idx="12">
                  <c:v>-7.7526317000384216E-3</c:v>
                </c:pt>
                <c:pt idx="13">
                  <c:v>-7.6748793452276519E-3</c:v>
                </c:pt>
                <c:pt idx="14">
                  <c:v>-7.5970685871007988E-3</c:v>
                </c:pt>
                <c:pt idx="15">
                  <c:v>-7.5586604332389413E-3</c:v>
                </c:pt>
                <c:pt idx="16">
                  <c:v>-7.5462006821424956E-3</c:v>
                </c:pt>
                <c:pt idx="17">
                  <c:v>-7.5140060716659815E-3</c:v>
                </c:pt>
                <c:pt idx="18">
                  <c:v>-7.5005021364981219E-3</c:v>
                </c:pt>
                <c:pt idx="19">
                  <c:v>-7.4755671846813499E-3</c:v>
                </c:pt>
                <c:pt idx="20">
                  <c:v>-7.4693325122740985E-3</c:v>
                </c:pt>
                <c:pt idx="21">
                  <c:v>-7.4682933638663832E-3</c:v>
                </c:pt>
                <c:pt idx="22">
                  <c:v>-7.4620582553810381E-3</c:v>
                </c:pt>
                <c:pt idx="23">
                  <c:v>-7.4558227731144717E-3</c:v>
                </c:pt>
                <c:pt idx="24">
                  <c:v>-5.1304759021140274E-3</c:v>
                </c:pt>
                <c:pt idx="25">
                  <c:v>-5.0316412536052487E-3</c:v>
                </c:pt>
                <c:pt idx="26">
                  <c:v>-6.9238062926618054E-4</c:v>
                </c:pt>
                <c:pt idx="27">
                  <c:v>1.303991618137542E-2</c:v>
                </c:pt>
                <c:pt idx="28">
                  <c:v>1.3046051671705342E-2</c:v>
                </c:pt>
                <c:pt idx="29">
                  <c:v>1.304727880091976E-2</c:v>
                </c:pt>
                <c:pt idx="30">
                  <c:v>1.3054641794245323E-2</c:v>
                </c:pt>
                <c:pt idx="31">
                  <c:v>1.3062005161352112E-2</c:v>
                </c:pt>
                <c:pt idx="32">
                  <c:v>2.8037200791488363E-2</c:v>
                </c:pt>
                <c:pt idx="33">
                  <c:v>3.4066167879910327E-2</c:v>
                </c:pt>
                <c:pt idx="34">
                  <c:v>3.4099619063110542E-2</c:v>
                </c:pt>
                <c:pt idx="35">
                  <c:v>3.4430270622005897E-2</c:v>
                </c:pt>
                <c:pt idx="36">
                  <c:v>3.4455407227183821E-2</c:v>
                </c:pt>
                <c:pt idx="37">
                  <c:v>3.4456803803885973E-2</c:v>
                </c:pt>
                <c:pt idx="38">
                  <c:v>3.4465183482137937E-2</c:v>
                </c:pt>
                <c:pt idx="39">
                  <c:v>3.4473563534171116E-2</c:v>
                </c:pt>
                <c:pt idx="40">
                  <c:v>3.4595116292317173E-2</c:v>
                </c:pt>
                <c:pt idx="41">
                  <c:v>3.4646834961652884E-2</c:v>
                </c:pt>
                <c:pt idx="42">
                  <c:v>4.3674878359158613E-2</c:v>
                </c:pt>
                <c:pt idx="43">
                  <c:v>4.9837851763889177E-2</c:v>
                </c:pt>
                <c:pt idx="44">
                  <c:v>5.7578566334751759E-2</c:v>
                </c:pt>
                <c:pt idx="45">
                  <c:v>5.9998086743475246E-2</c:v>
                </c:pt>
                <c:pt idx="46">
                  <c:v>6.1014580009699171E-2</c:v>
                </c:pt>
                <c:pt idx="47">
                  <c:v>7.1946089698685392E-2</c:v>
                </c:pt>
                <c:pt idx="48">
                  <c:v>7.1956001568467043E-2</c:v>
                </c:pt>
                <c:pt idx="49">
                  <c:v>7.1997305049230173E-2</c:v>
                </c:pt>
                <c:pt idx="50">
                  <c:v>7.2007218850214813E-2</c:v>
                </c:pt>
                <c:pt idx="51">
                  <c:v>7.4836195237513226E-2</c:v>
                </c:pt>
                <c:pt idx="52">
                  <c:v>8.8003095647104512E-2</c:v>
                </c:pt>
                <c:pt idx="53">
                  <c:v>9.1952602899525962E-2</c:v>
                </c:pt>
                <c:pt idx="54">
                  <c:v>9.5952503507472392E-2</c:v>
                </c:pt>
                <c:pt idx="55">
                  <c:v>9.9922668078331167E-2</c:v>
                </c:pt>
                <c:pt idx="56">
                  <c:v>9.9924487391213651E-2</c:v>
                </c:pt>
                <c:pt idx="57">
                  <c:v>0.10010465076149778</c:v>
                </c:pt>
                <c:pt idx="58">
                  <c:v>0.10026306015483491</c:v>
                </c:pt>
                <c:pt idx="59">
                  <c:v>0.10046528278787988</c:v>
                </c:pt>
                <c:pt idx="60">
                  <c:v>0.11220154749154544</c:v>
                </c:pt>
                <c:pt idx="61">
                  <c:v>0.11220343558017296</c:v>
                </c:pt>
                <c:pt idx="62">
                  <c:v>0.11224875282207661</c:v>
                </c:pt>
                <c:pt idx="63">
                  <c:v>0.1124829871779261</c:v>
                </c:pt>
                <c:pt idx="64">
                  <c:v>0.112494325147667</c:v>
                </c:pt>
                <c:pt idx="65">
                  <c:v>0.11271738117988901</c:v>
                </c:pt>
                <c:pt idx="66">
                  <c:v>0.11580764699534027</c:v>
                </c:pt>
                <c:pt idx="67">
                  <c:v>0.11638045745539533</c:v>
                </c:pt>
                <c:pt idx="68">
                  <c:v>0.11638045745539533</c:v>
                </c:pt>
                <c:pt idx="69">
                  <c:v>0.12033126531277721</c:v>
                </c:pt>
                <c:pt idx="70">
                  <c:v>0.12034285913576523</c:v>
                </c:pt>
                <c:pt idx="71">
                  <c:v>0.12119215468481609</c:v>
                </c:pt>
                <c:pt idx="72">
                  <c:v>0.12127545068419307</c:v>
                </c:pt>
                <c:pt idx="73">
                  <c:v>0.12521397612300489</c:v>
                </c:pt>
                <c:pt idx="74">
                  <c:v>0.1258961048950771</c:v>
                </c:pt>
                <c:pt idx="75">
                  <c:v>0.1258961048950771</c:v>
                </c:pt>
                <c:pt idx="76">
                  <c:v>0.12951970087363907</c:v>
                </c:pt>
                <c:pt idx="77">
                  <c:v>0.12953158724273089</c:v>
                </c:pt>
                <c:pt idx="78">
                  <c:v>0.12954545514575594</c:v>
                </c:pt>
                <c:pt idx="79">
                  <c:v>0.12955734232470711</c:v>
                </c:pt>
                <c:pt idx="80">
                  <c:v>0.12956922987743946</c:v>
                </c:pt>
                <c:pt idx="81">
                  <c:v>0.12957913645691044</c:v>
                </c:pt>
                <c:pt idx="82">
                  <c:v>0.13011844552141527</c:v>
                </c:pt>
                <c:pt idx="83">
                  <c:v>0.1301918667695626</c:v>
                </c:pt>
                <c:pt idx="84">
                  <c:v>0.13030301785765439</c:v>
                </c:pt>
                <c:pt idx="85">
                  <c:v>0.13030301785765439</c:v>
                </c:pt>
                <c:pt idx="86">
                  <c:v>0.13046384757624671</c:v>
                </c:pt>
                <c:pt idx="87">
                  <c:v>0.13477576098939326</c:v>
                </c:pt>
                <c:pt idx="88">
                  <c:v>0.13488824705788841</c:v>
                </c:pt>
                <c:pt idx="89">
                  <c:v>0.13488824705788841</c:v>
                </c:pt>
                <c:pt idx="90">
                  <c:v>0.13495454873826782</c:v>
                </c:pt>
                <c:pt idx="91">
                  <c:v>0.13733883150548742</c:v>
                </c:pt>
                <c:pt idx="92">
                  <c:v>0.1387706948052686</c:v>
                </c:pt>
                <c:pt idx="93">
                  <c:v>0.13905890849053598</c:v>
                </c:pt>
                <c:pt idx="94">
                  <c:v>0.13908530471113767</c:v>
                </c:pt>
                <c:pt idx="95">
                  <c:v>0.13908530471113767</c:v>
                </c:pt>
                <c:pt idx="96">
                  <c:v>0.13908530471113767</c:v>
                </c:pt>
                <c:pt idx="97">
                  <c:v>0.13917465878552776</c:v>
                </c:pt>
                <c:pt idx="98">
                  <c:v>0.13924981299763556</c:v>
                </c:pt>
                <c:pt idx="99">
                  <c:v>0.15345887092873026</c:v>
                </c:pt>
                <c:pt idx="100">
                  <c:v>0.15365447236521776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99-484D-81BF-758B269C4163}"/>
            </c:ext>
          </c:extLst>
        </c:ser>
        <c:ser>
          <c:idx val="4"/>
          <c:order val="9"/>
          <c:tx>
            <c:strRef>
              <c:f>'A (Kim) (2)'!$S$20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(2)'!$S$21:$S$427</c:f>
              <c:numCache>
                <c:formatCode>General</c:formatCode>
                <c:ptCount val="40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E99-484D-81BF-758B269C4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692456"/>
        <c:axId val="1"/>
      </c:scatterChart>
      <c:valAx>
        <c:axId val="65669245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3605501147222"/>
              <c:y val="0.8322382235115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82175622542594E-2"/>
              <c:y val="0.361842795966293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66924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977719528178242E-2"/>
          <c:y val="0.84539473684210531"/>
          <c:w val="0.88597640891218876"/>
          <c:h val="0.131578947368421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0719287850775"/>
          <c:y val="0.12626293763547988"/>
          <c:w val="0.82894855192992722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(2)'!$T$18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(2)'!$F$21:$F$427</c:f>
              <c:numCache>
                <c:formatCode>General</c:formatCode>
                <c:ptCount val="40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20479</c:v>
                </c:pt>
                <c:pt idx="43">
                  <c:v>22554</c:v>
                </c:pt>
                <c:pt idx="44">
                  <c:v>25079</c:v>
                </c:pt>
                <c:pt idx="45">
                  <c:v>25851</c:v>
                </c:pt>
                <c:pt idx="46">
                  <c:v>26173</c:v>
                </c:pt>
                <c:pt idx="47">
                  <c:v>29553.5</c:v>
                </c:pt>
                <c:pt idx="48">
                  <c:v>29556.5</c:v>
                </c:pt>
                <c:pt idx="49">
                  <c:v>29569</c:v>
                </c:pt>
                <c:pt idx="50">
                  <c:v>29572</c:v>
                </c:pt>
                <c:pt idx="51">
                  <c:v>30423.5</c:v>
                </c:pt>
                <c:pt idx="52">
                  <c:v>34273.5</c:v>
                </c:pt>
                <c:pt idx="53">
                  <c:v>35394.5</c:v>
                </c:pt>
                <c:pt idx="54">
                  <c:v>36515</c:v>
                </c:pt>
                <c:pt idx="55">
                  <c:v>37613</c:v>
                </c:pt>
                <c:pt idx="56">
                  <c:v>37613.5</c:v>
                </c:pt>
                <c:pt idx="57">
                  <c:v>37663</c:v>
                </c:pt>
                <c:pt idx="58">
                  <c:v>37706.5</c:v>
                </c:pt>
                <c:pt idx="59">
                  <c:v>37762</c:v>
                </c:pt>
                <c:pt idx="60">
                  <c:v>40925</c:v>
                </c:pt>
                <c:pt idx="61">
                  <c:v>40925.5</c:v>
                </c:pt>
                <c:pt idx="62">
                  <c:v>40937.5</c:v>
                </c:pt>
                <c:pt idx="63">
                  <c:v>40999.5</c:v>
                </c:pt>
                <c:pt idx="64">
                  <c:v>41002.5</c:v>
                </c:pt>
                <c:pt idx="65">
                  <c:v>41061.5</c:v>
                </c:pt>
                <c:pt idx="66">
                  <c:v>41875</c:v>
                </c:pt>
                <c:pt idx="67">
                  <c:v>42025</c:v>
                </c:pt>
                <c:pt idx="68">
                  <c:v>42025</c:v>
                </c:pt>
                <c:pt idx="69">
                  <c:v>43053</c:v>
                </c:pt>
                <c:pt idx="70">
                  <c:v>43056</c:v>
                </c:pt>
                <c:pt idx="71">
                  <c:v>43275.5</c:v>
                </c:pt>
                <c:pt idx="72">
                  <c:v>43297</c:v>
                </c:pt>
                <c:pt idx="73">
                  <c:v>44308</c:v>
                </c:pt>
                <c:pt idx="74">
                  <c:v>44482</c:v>
                </c:pt>
                <c:pt idx="75">
                  <c:v>44482</c:v>
                </c:pt>
                <c:pt idx="76">
                  <c:v>45401</c:v>
                </c:pt>
                <c:pt idx="77">
                  <c:v>45404</c:v>
                </c:pt>
                <c:pt idx="78">
                  <c:v>45407.5</c:v>
                </c:pt>
                <c:pt idx="79">
                  <c:v>45410.5</c:v>
                </c:pt>
                <c:pt idx="80">
                  <c:v>45413.5</c:v>
                </c:pt>
                <c:pt idx="81">
                  <c:v>45416</c:v>
                </c:pt>
                <c:pt idx="82">
                  <c:v>45552</c:v>
                </c:pt>
                <c:pt idx="83">
                  <c:v>45570.5</c:v>
                </c:pt>
                <c:pt idx="84">
                  <c:v>45598.5</c:v>
                </c:pt>
                <c:pt idx="85">
                  <c:v>45598.5</c:v>
                </c:pt>
                <c:pt idx="86">
                  <c:v>45639</c:v>
                </c:pt>
                <c:pt idx="87">
                  <c:v>46718.5</c:v>
                </c:pt>
                <c:pt idx="88">
                  <c:v>46746.5</c:v>
                </c:pt>
                <c:pt idx="89">
                  <c:v>46746.5</c:v>
                </c:pt>
                <c:pt idx="90">
                  <c:v>46763</c:v>
                </c:pt>
                <c:pt idx="91">
                  <c:v>47354.5</c:v>
                </c:pt>
                <c:pt idx="92">
                  <c:v>47708</c:v>
                </c:pt>
                <c:pt idx="93">
                  <c:v>47779</c:v>
                </c:pt>
                <c:pt idx="94">
                  <c:v>47785.5</c:v>
                </c:pt>
                <c:pt idx="95">
                  <c:v>47785.5</c:v>
                </c:pt>
                <c:pt idx="96">
                  <c:v>47785.5</c:v>
                </c:pt>
                <c:pt idx="97">
                  <c:v>47807.5</c:v>
                </c:pt>
                <c:pt idx="98">
                  <c:v>47826</c:v>
                </c:pt>
                <c:pt idx="99">
                  <c:v>51263</c:v>
                </c:pt>
                <c:pt idx="100">
                  <c:v>51309.5</c:v>
                </c:pt>
              </c:numCache>
            </c:numRef>
          </c:xVal>
          <c:yVal>
            <c:numRef>
              <c:f>'A (Kim) (2)'!$T$21:$T$427</c:f>
              <c:numCache>
                <c:formatCode>General</c:formatCode>
                <c:ptCount val="407"/>
                <c:pt idx="0">
                  <c:v>5.0724349629832292E-2</c:v>
                </c:pt>
                <c:pt idx="1">
                  <c:v>6.1173983690550673E-2</c:v>
                </c:pt>
                <c:pt idx="2">
                  <c:v>4.7777909600347494E-2</c:v>
                </c:pt>
                <c:pt idx="3">
                  <c:v>4.9444953977972647E-2</c:v>
                </c:pt>
                <c:pt idx="4">
                  <c:v>3.8688080613032604E-2</c:v>
                </c:pt>
                <c:pt idx="5">
                  <c:v>3.5214359160229719E-2</c:v>
                </c:pt>
                <c:pt idx="6">
                  <c:v>3.4032354465438064E-2</c:v>
                </c:pt>
                <c:pt idx="7">
                  <c:v>3.4632354464832704E-2</c:v>
                </c:pt>
                <c:pt idx="8">
                  <c:v>3.7587734336040582E-2</c:v>
                </c:pt>
                <c:pt idx="9">
                  <c:v>3.5972064814753832E-2</c:v>
                </c:pt>
                <c:pt idx="10">
                  <c:v>4.7061131688684657E-3</c:v>
                </c:pt>
                <c:pt idx="11">
                  <c:v>4.8980833756808633E-3</c:v>
                </c:pt>
                <c:pt idx="12">
                  <c:v>5.2968416967424338E-3</c:v>
                </c:pt>
                <c:pt idx="13">
                  <c:v>4.8318393472578979E-3</c:v>
                </c:pt>
                <c:pt idx="14">
                  <c:v>4.7667785843524286E-3</c:v>
                </c:pt>
                <c:pt idx="15">
                  <c:v>4.3586604267662494E-3</c:v>
                </c:pt>
                <c:pt idx="16">
                  <c:v>4.3722406804107385E-3</c:v>
                </c:pt>
                <c:pt idx="17">
                  <c:v>4.2573160671747342E-3</c:v>
                </c:pt>
                <c:pt idx="18">
                  <c:v>4.2220221377996638E-3</c:v>
                </c:pt>
                <c:pt idx="19">
                  <c:v>4.7491671755577414E-3</c:v>
                </c:pt>
                <c:pt idx="20">
                  <c:v>4.0559525122905084E-3</c:v>
                </c:pt>
                <c:pt idx="21">
                  <c:v>4.5070833595795426E-3</c:v>
                </c:pt>
                <c:pt idx="22">
                  <c:v>4.213868250129366E-3</c:v>
                </c:pt>
                <c:pt idx="23">
                  <c:v>4.2206527738712458E-3</c:v>
                </c:pt>
                <c:pt idx="24">
                  <c:v>2.3475158945065562E-3</c:v>
                </c:pt>
                <c:pt idx="25">
                  <c:v>2.4004912494423299E-3</c:v>
                </c:pt>
                <c:pt idx="26">
                  <c:v>-1.6722593784606675E-3</c:v>
                </c:pt>
                <c:pt idx="27">
                  <c:v>-1.0786296183729692E-2</c:v>
                </c:pt>
                <c:pt idx="28">
                  <c:v>-1.0821581677743367E-2</c:v>
                </c:pt>
                <c:pt idx="29">
                  <c:v>-1.1100638803733621E-2</c:v>
                </c:pt>
                <c:pt idx="30">
                  <c:v>-1.1104981794436095E-2</c:v>
                </c:pt>
                <c:pt idx="31">
                  <c:v>-1.1079325163315638E-2</c:v>
                </c:pt>
                <c:pt idx="32">
                  <c:v>-2.0697420790867841E-2</c:v>
                </c:pt>
                <c:pt idx="33">
                  <c:v>-2.6382727884748138E-2</c:v>
                </c:pt>
                <c:pt idx="34">
                  <c:v>-2.6164099063518909E-2</c:v>
                </c:pt>
                <c:pt idx="35">
                  <c:v>-2.6430460624733219E-2</c:v>
                </c:pt>
                <c:pt idx="36">
                  <c:v>-2.5816537227043079E-2</c:v>
                </c:pt>
                <c:pt idx="37">
                  <c:v>-2.6865763806535083E-2</c:v>
                </c:pt>
                <c:pt idx="38">
                  <c:v>-2.6861123486054558E-2</c:v>
                </c:pt>
                <c:pt idx="39">
                  <c:v>-2.6856483539355248E-2</c:v>
                </c:pt>
                <c:pt idx="40">
                  <c:v>-2.6439246295618134E-2</c:v>
                </c:pt>
                <c:pt idx="41">
                  <c:v>-2.6760674963928421E-2</c:v>
                </c:pt>
                <c:pt idx="42">
                  <c:v>-3.6296018368009102E-2</c:v>
                </c:pt>
                <c:pt idx="43">
                  <c:v>-4.4053491770476086E-2</c:v>
                </c:pt>
                <c:pt idx="44">
                  <c:v>-5.3435706333158396E-2</c:v>
                </c:pt>
                <c:pt idx="45">
                  <c:v>-5.5154746750089648E-2</c:v>
                </c:pt>
                <c:pt idx="46">
                  <c:v>-5.6323760014978075E-2</c:v>
                </c:pt>
                <c:pt idx="47">
                  <c:v>-6.9133899702792115E-2</c:v>
                </c:pt>
                <c:pt idx="48">
                  <c:v>-6.8530791574446637E-2</c:v>
                </c:pt>
                <c:pt idx="49">
                  <c:v>-6.9767845050741281E-2</c:v>
                </c:pt>
                <c:pt idx="50">
                  <c:v>-6.9764738852993433E-2</c:v>
                </c:pt>
                <c:pt idx="51">
                  <c:v>-7.0948205242676254E-2</c:v>
                </c:pt>
                <c:pt idx="52">
                  <c:v>-8.3406105652352291E-2</c:v>
                </c:pt>
                <c:pt idx="53">
                  <c:v>-8.9590472908001109E-2</c:v>
                </c:pt>
                <c:pt idx="54">
                  <c:v>-8.7277403509400137E-2</c:v>
                </c:pt>
                <c:pt idx="55">
                  <c:v>-9.0315581414440071E-2</c:v>
                </c:pt>
                <c:pt idx="56">
                  <c:v>-8.9731897396810117E-2</c:v>
                </c:pt>
                <c:pt idx="57">
                  <c:v>-9.0280564089628049E-2</c:v>
                </c:pt>
                <c:pt idx="58">
                  <c:v>-8.960018348866064E-2</c:v>
                </c:pt>
                <c:pt idx="59">
                  <c:v>-8.9578202791997644E-2</c:v>
                </c:pt>
                <c:pt idx="60">
                  <c:v>-9.9287047496013928E-2</c:v>
                </c:pt>
                <c:pt idx="61">
                  <c:v>-9.6736765583787493E-2</c:v>
                </c:pt>
                <c:pt idx="62">
                  <c:v>-9.893000282611622E-2</c:v>
                </c:pt>
                <c:pt idx="63">
                  <c:v>-9.8395157184412219E-2</c:v>
                </c:pt>
                <c:pt idx="64">
                  <c:v>-0.10019347515360455</c:v>
                </c:pt>
                <c:pt idx="65">
                  <c:v>-0.10086047118579484</c:v>
                </c:pt>
                <c:pt idx="66">
                  <c:v>-9.8770146993733737E-2</c:v>
                </c:pt>
                <c:pt idx="67">
                  <c:v>-0.10109195746381122</c:v>
                </c:pt>
                <c:pt idx="68">
                  <c:v>-0.10099195745906148</c:v>
                </c:pt>
                <c:pt idx="69">
                  <c:v>-0.10058124531896956</c:v>
                </c:pt>
                <c:pt idx="70">
                  <c:v>-0.10537981913838221</c:v>
                </c:pt>
                <c:pt idx="71">
                  <c:v>-0.1068264846828087</c:v>
                </c:pt>
                <c:pt idx="72">
                  <c:v>-0.10653313734569123</c:v>
                </c:pt>
                <c:pt idx="73">
                  <c:v>-0.10786725612279979</c:v>
                </c:pt>
                <c:pt idx="74">
                  <c:v>-0.10884422490184467</c:v>
                </c:pt>
                <c:pt idx="75">
                  <c:v>-0.10884422490184467</c:v>
                </c:pt>
                <c:pt idx="76">
                  <c:v>-0.11127936087781154</c:v>
                </c:pt>
                <c:pt idx="77">
                  <c:v>-0.11127822724817088</c:v>
                </c:pt>
                <c:pt idx="78">
                  <c:v>-0.11092690515424047</c:v>
                </c:pt>
                <c:pt idx="79">
                  <c:v>-0.11132577233163027</c:v>
                </c:pt>
                <c:pt idx="80">
                  <c:v>-0.11132463987835417</c:v>
                </c:pt>
                <c:pt idx="81">
                  <c:v>-0.11127369646014451</c:v>
                </c:pt>
                <c:pt idx="82">
                  <c:v>-0.11057276552940865</c:v>
                </c:pt>
                <c:pt idx="83">
                  <c:v>-0.11166589677577385</c:v>
                </c:pt>
                <c:pt idx="84">
                  <c:v>-0.11155552786367004</c:v>
                </c:pt>
                <c:pt idx="85">
                  <c:v>-0.11155552786367004</c:v>
                </c:pt>
                <c:pt idx="86">
                  <c:v>-0.11179058758578228</c:v>
                </c:pt>
                <c:pt idx="87">
                  <c:v>-0.11466747098729402</c:v>
                </c:pt>
                <c:pt idx="88">
                  <c:v>-0.11445843706539574</c:v>
                </c:pt>
                <c:pt idx="89">
                  <c:v>-0.11375843706125136</c:v>
                </c:pt>
                <c:pt idx="90">
                  <c:v>-0.16803646207607778</c:v>
                </c:pt>
                <c:pt idx="91">
                  <c:v>-0.16937030149843146</c:v>
                </c:pt>
                <c:pt idx="92">
                  <c:v>-0.16975130814257444</c:v>
                </c:pt>
                <c:pt idx="93">
                  <c:v>-0.11674804849388515</c:v>
                </c:pt>
                <c:pt idx="94">
                  <c:v>-0.11729623471789086</c:v>
                </c:pt>
                <c:pt idx="95">
                  <c:v>-0.1171462347180422</c:v>
                </c:pt>
                <c:pt idx="96">
                  <c:v>-0.11634623471642402</c:v>
                </c:pt>
                <c:pt idx="97">
                  <c:v>-0.11704010878970167</c:v>
                </c:pt>
                <c:pt idx="98">
                  <c:v>-0.11758497300300758</c:v>
                </c:pt>
                <c:pt idx="99">
                  <c:v>-0.12437745093804123</c:v>
                </c:pt>
                <c:pt idx="100">
                  <c:v>-0.12602124236704457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EA-404E-BAAB-15CCC35ADC6C}"/>
            </c:ext>
          </c:extLst>
        </c:ser>
        <c:ser>
          <c:idx val="1"/>
          <c:order val="1"/>
          <c:tx>
            <c:strRef>
              <c:f>'A (Kim) (2)'!$Y$1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(Kim) (2)'!$X$2:$X$36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(Kim) (2)'!$Y$2:$Y$36</c:f>
              <c:numCache>
                <c:formatCode>General</c:formatCode>
                <c:ptCount val="35"/>
                <c:pt idx="0">
                  <c:v>-0.54122069297144482</c:v>
                </c:pt>
                <c:pt idx="1">
                  <c:v>-0.46703859382786461</c:v>
                </c:pt>
                <c:pt idx="2">
                  <c:v>-0.3975671453528089</c:v>
                </c:pt>
                <c:pt idx="3">
                  <c:v>-0.33296628688384711</c:v>
                </c:pt>
                <c:pt idx="4">
                  <c:v>-0.27336220825972535</c:v>
                </c:pt>
                <c:pt idx="5">
                  <c:v>-0.21884647542038649</c:v>
                </c:pt>
                <c:pt idx="6">
                  <c:v>-0.16947539592437366</c:v>
                </c:pt>
                <c:pt idx="7">
                  <c:v>-0.12526962878010883</c:v>
                </c:pt>
                <c:pt idx="8">
                  <c:v>-8.6214041294615962E-2</c:v>
                </c:pt>
                <c:pt idx="9">
                  <c:v>-5.2257813931617658E-2</c:v>
                </c:pt>
                <c:pt idx="10">
                  <c:v>-2.3314792452422739E-2</c:v>
                </c:pt>
                <c:pt idx="11">
                  <c:v>7.3591510047121833E-4</c:v>
                </c:pt>
                <c:pt idx="12">
                  <c:v>2.0049100713697698E-2</c:v>
                </c:pt>
                <c:pt idx="13">
                  <c:v>3.4812383811823167E-2</c:v>
                </c:pt>
                <c:pt idx="14">
                  <c:v>4.5244911196875792E-2</c:v>
                </c:pt>
                <c:pt idx="15">
                  <c:v>5.159583852702776E-2</c:v>
                </c:pt>
                <c:pt idx="16">
                  <c:v>5.4142603856645488E-2</c:v>
                </c:pt>
                <c:pt idx="17">
                  <c:v>5.3189005200755757E-2</c:v>
                </c:pt>
                <c:pt idx="18">
                  <c:v>4.9063095444958682E-2</c:v>
                </c:pt>
                <c:pt idx="19">
                  <c:v>4.2114909187458083E-2</c:v>
                </c:pt>
                <c:pt idx="20">
                  <c:v>3.2714037264481188E-2</c:v>
                </c:pt>
                <c:pt idx="21">
                  <c:v>2.1247065765781087E-2</c:v>
                </c:pt>
                <c:pt idx="22">
                  <c:v>8.1148972859123314E-3</c:v>
                </c:pt>
                <c:pt idx="23">
                  <c:v>-6.2700270270326514E-3</c:v>
                </c:pt>
                <c:pt idx="24">
                  <c:v>-2.1486585376115586E-2</c:v>
                </c:pt>
                <c:pt idx="25">
                  <c:v>-3.7107893370567482E-2</c:v>
                </c:pt>
                <c:pt idx="26">
                  <c:v>-5.2704262011210132E-2</c:v>
                </c:pt>
                <c:pt idx="27">
                  <c:v>-6.7846175109695289E-2</c:v>
                </c:pt>
                <c:pt idx="28">
                  <c:v>-8.2107265510289462E-2</c:v>
                </c:pt>
                <c:pt idx="29">
                  <c:v>-9.5067269491251105E-2</c:v>
                </c:pt>
                <c:pt idx="30">
                  <c:v>-0.10631493887403498</c:v>
                </c:pt>
                <c:pt idx="31">
                  <c:v>-0.11545089066160841</c:v>
                </c:pt>
                <c:pt idx="32">
                  <c:v>-0.122090374460055</c:v>
                </c:pt>
                <c:pt idx="33">
                  <c:v>-0.12586593850731836</c:v>
                </c:pt>
                <c:pt idx="34">
                  <c:v>-0.126429975835536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EA-404E-BAAB-15CCC35AD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694424"/>
        <c:axId val="1"/>
      </c:scatterChart>
      <c:valAx>
        <c:axId val="65669442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0661540114501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6694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43859649122806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60184793414583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7674819838182"/>
          <c:y val="0.15076945728584329"/>
          <c:w val="0.8361735364192131"/>
          <c:h val="0.624616323041350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(3)'!$H$20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(3)'!$H$21:$H$460</c:f>
              <c:numCache>
                <c:formatCode>General</c:formatCode>
                <c:ptCount val="440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  <c:pt idx="50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4A-4ECB-8062-E4791E1727D2}"/>
            </c:ext>
          </c:extLst>
        </c:ser>
        <c:ser>
          <c:idx val="1"/>
          <c:order val="1"/>
          <c:tx>
            <c:strRef>
              <c:f>'A (Kim)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(3)'!$I$21:$I$460</c:f>
              <c:numCache>
                <c:formatCode>General</c:formatCode>
                <c:ptCount val="440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5">
                  <c:v>-1.8881119976867922E-3</c:v>
                </c:pt>
                <c:pt idx="46">
                  <c:v>-4.3767479946836829E-3</c:v>
                </c:pt>
                <c:pt idx="47">
                  <c:v>3.9206020010169595E-3</c:v>
                </c:pt>
                <c:pt idx="48">
                  <c:v>-3.0698080008733086E-3</c:v>
                </c:pt>
                <c:pt idx="49">
                  <c:v>-3.5954479972133413E-3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4A-4ECB-8062-E4791E1727D2}"/>
            </c:ext>
          </c:extLst>
        </c:ser>
        <c:ser>
          <c:idx val="2"/>
          <c:order val="2"/>
          <c:tx>
            <c:strRef>
              <c:f>'A (Kim) (3)'!$J$20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(3)'!$J$21:$J$460</c:f>
              <c:numCache>
                <c:formatCode>General</c:formatCode>
                <c:ptCount val="440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4.5796819977113046E-3</c:v>
                </c:pt>
                <c:pt idx="51">
                  <c:v>-6.6307479937677272E-3</c:v>
                </c:pt>
                <c:pt idx="52">
                  <c:v>-6.8064119986956939E-3</c:v>
                </c:pt>
                <c:pt idx="53">
                  <c:v>-5.9064119996037334E-3</c:v>
                </c:pt>
                <c:pt idx="54">
                  <c:v>-6.6866759952972643E-3</c:v>
                </c:pt>
                <c:pt idx="55">
                  <c:v>-3.3511739966343157E-3</c:v>
                </c:pt>
                <c:pt idx="56">
                  <c:v>-1.0431342001538724E-2</c:v>
                </c:pt>
                <c:pt idx="57">
                  <c:v>-9.8199779968126677E-3</c:v>
                </c:pt>
                <c:pt idx="58">
                  <c:v>-1.1022627993952483E-2</c:v>
                </c:pt>
                <c:pt idx="59">
                  <c:v>-1.1011263995897025E-2</c:v>
                </c:pt>
                <c:pt idx="60">
                  <c:v>-9.8357819952070713E-3</c:v>
                </c:pt>
                <c:pt idx="61">
                  <c:v>-6.8414400011533871E-3</c:v>
                </c:pt>
                <c:pt idx="62">
                  <c:v>-1.4105633999861311E-2</c:v>
                </c:pt>
                <c:pt idx="63">
                  <c:v>-8.4111800024402328E-3</c:v>
                </c:pt>
                <c:pt idx="64">
                  <c:v>-8.3519559993874282E-3</c:v>
                </c:pt>
                <c:pt idx="65">
                  <c:v>-8.1519559971638955E-3</c:v>
                </c:pt>
                <c:pt idx="66">
                  <c:v>-7.7519559999927878E-3</c:v>
                </c:pt>
                <c:pt idx="67">
                  <c:v>-7.7000619930913672E-3</c:v>
                </c:pt>
                <c:pt idx="68">
                  <c:v>-7.400061993394047E-3</c:v>
                </c:pt>
                <c:pt idx="69">
                  <c:v>-7.400061993394047E-3</c:v>
                </c:pt>
                <c:pt idx="70">
                  <c:v>-8.1625559905660339E-3</c:v>
                </c:pt>
                <c:pt idx="71">
                  <c:v>-7.8625559908687137E-3</c:v>
                </c:pt>
                <c:pt idx="72">
                  <c:v>-7.6625559959211387E-3</c:v>
                </c:pt>
                <c:pt idx="73">
                  <c:v>-7.1477780002169311E-3</c:v>
                </c:pt>
                <c:pt idx="74">
                  <c:v>-7.047777995467186E-3</c:v>
                </c:pt>
                <c:pt idx="75">
                  <c:v>-7.047777995467186E-3</c:v>
                </c:pt>
                <c:pt idx="76">
                  <c:v>-6.8875439974362962E-3</c:v>
                </c:pt>
                <c:pt idx="82">
                  <c:v>-6.6060999961337075E-3</c:v>
                </c:pt>
                <c:pt idx="83">
                  <c:v>-4.0542060014558956E-3</c:v>
                </c:pt>
                <c:pt idx="84">
                  <c:v>-6.208750004589092E-3</c:v>
                </c:pt>
                <c:pt idx="85">
                  <c:v>-5.4738940016250126E-3</c:v>
                </c:pt>
                <c:pt idx="86">
                  <c:v>-7.2625300017534755E-3</c:v>
                </c:pt>
                <c:pt idx="87">
                  <c:v>-7.7390379956341349E-3</c:v>
                </c:pt>
                <c:pt idx="88">
                  <c:v>-3.007499995874241E-3</c:v>
                </c:pt>
                <c:pt idx="89">
                  <c:v>-4.939300000842195E-3</c:v>
                </c:pt>
                <c:pt idx="90">
                  <c:v>-4.7392999986186624E-3</c:v>
                </c:pt>
                <c:pt idx="91">
                  <c:v>-9.4523600273532793E-4</c:v>
                </c:pt>
                <c:pt idx="92">
                  <c:v>-5.7338719925610349E-3</c:v>
                </c:pt>
                <c:pt idx="93">
                  <c:v>-6.4524059926043265E-3</c:v>
                </c:pt>
                <c:pt idx="94">
                  <c:v>-7.7209640003275126E-3</c:v>
                </c:pt>
                <c:pt idx="95">
                  <c:v>-6.1209639970911667E-3</c:v>
                </c:pt>
                <c:pt idx="96">
                  <c:v>-4.4209639963810332E-3</c:v>
                </c:pt>
                <c:pt idx="97">
                  <c:v>-4.391296002722811E-3</c:v>
                </c:pt>
                <c:pt idx="98">
                  <c:v>-3.6912959985784255E-3</c:v>
                </c:pt>
                <c:pt idx="99">
                  <c:v>-4.432183995959349E-3</c:v>
                </c:pt>
                <c:pt idx="100">
                  <c:v>-4.432183995959349E-3</c:v>
                </c:pt>
                <c:pt idx="101">
                  <c:v>-4.432183995959349E-3</c:v>
                </c:pt>
                <c:pt idx="102">
                  <c:v>-4.432183995959349E-3</c:v>
                </c:pt>
                <c:pt idx="103">
                  <c:v>-4.432183995959349E-3</c:v>
                </c:pt>
                <c:pt idx="104">
                  <c:v>-4.432183995959349E-3</c:v>
                </c:pt>
                <c:pt idx="105">
                  <c:v>-4.432183995959349E-3</c:v>
                </c:pt>
                <c:pt idx="106">
                  <c:v>-4.432183995959349E-3</c:v>
                </c:pt>
                <c:pt idx="107">
                  <c:v>-2.5790239960770123E-3</c:v>
                </c:pt>
                <c:pt idx="108">
                  <c:v>-2.4790239986032248E-3</c:v>
                </c:pt>
                <c:pt idx="109">
                  <c:v>-3.6589459996321239E-3</c:v>
                </c:pt>
                <c:pt idx="110">
                  <c:v>-3.4589459974085912E-3</c:v>
                </c:pt>
                <c:pt idx="111">
                  <c:v>-3.3528819985804148E-3</c:v>
                </c:pt>
                <c:pt idx="112">
                  <c:v>-3.3528819985804148E-3</c:v>
                </c:pt>
                <c:pt idx="113">
                  <c:v>-2.3042579996399581E-3</c:v>
                </c:pt>
                <c:pt idx="114">
                  <c:v>-1.6042579954955727E-3</c:v>
                </c:pt>
                <c:pt idx="115">
                  <c:v>-4.0425799670629203E-4</c:v>
                </c:pt>
                <c:pt idx="116">
                  <c:v>-3.9614519992028363E-3</c:v>
                </c:pt>
                <c:pt idx="117">
                  <c:v>-2.3614519959664904E-3</c:v>
                </c:pt>
                <c:pt idx="118">
                  <c:v>-1.5614519943483174E-3</c:v>
                </c:pt>
                <c:pt idx="119">
                  <c:v>-1.8469520000508055E-3</c:v>
                </c:pt>
                <c:pt idx="120">
                  <c:v>-1.1469520031823777E-3</c:v>
                </c:pt>
                <c:pt idx="121">
                  <c:v>5.530479975277558E-4</c:v>
                </c:pt>
                <c:pt idx="122">
                  <c:v>-1.199220001581125E-3</c:v>
                </c:pt>
                <c:pt idx="123">
                  <c:v>-7.9808200098341331E-4</c:v>
                </c:pt>
                <c:pt idx="124">
                  <c:v>-1.7431479936931282E-3</c:v>
                </c:pt>
                <c:pt idx="125">
                  <c:v>-1.1431479942984879E-3</c:v>
                </c:pt>
                <c:pt idx="126">
                  <c:v>-8.4314799460116774E-4</c:v>
                </c:pt>
                <c:pt idx="127">
                  <c:v>-1.6685259979567491E-3</c:v>
                </c:pt>
                <c:pt idx="128">
                  <c:v>-1.3685259982594289E-3</c:v>
                </c:pt>
                <c:pt idx="129">
                  <c:v>-5.6852599664125592E-4</c:v>
                </c:pt>
                <c:pt idx="130">
                  <c:v>-1.1851899980683811E-3</c:v>
                </c:pt>
                <c:pt idx="131">
                  <c:v>-1.6651119949528947E-3</c:v>
                </c:pt>
                <c:pt idx="142">
                  <c:v>9.231007999915164E-3</c:v>
                </c:pt>
                <c:pt idx="143">
                  <c:v>9.261008002795279E-3</c:v>
                </c:pt>
                <c:pt idx="144">
                  <c:v>9.5942660045693628E-3</c:v>
                </c:pt>
                <c:pt idx="145">
                  <c:v>9.5942660045693628E-3</c:v>
                </c:pt>
                <c:pt idx="166">
                  <c:v>2.1885984002437908E-2</c:v>
                </c:pt>
                <c:pt idx="186">
                  <c:v>4.3990716003463604E-2</c:v>
                </c:pt>
                <c:pt idx="187">
                  <c:v>4.3706648000807036E-2</c:v>
                </c:pt>
                <c:pt idx="188">
                  <c:v>4.2181270000583027E-2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4A-4ECB-8062-E4791E1727D2}"/>
            </c:ext>
          </c:extLst>
        </c:ser>
        <c:ser>
          <c:idx val="5"/>
          <c:order val="3"/>
          <c:tx>
            <c:strRef>
              <c:f>'A (Kim)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(3)'!$K$21:$K$460</c:f>
              <c:numCache>
                <c:formatCode>General</c:formatCode>
                <c:ptCount val="440"/>
                <c:pt idx="132">
                  <c:v>3.6886940069962293E-3</c:v>
                </c:pt>
                <c:pt idx="133">
                  <c:v>2.6746799994725734E-3</c:v>
                </c:pt>
                <c:pt idx="134">
                  <c:v>2.8860439997515641E-3</c:v>
                </c:pt>
                <c:pt idx="135">
                  <c:v>1.4322639981401153E-3</c:v>
                </c:pt>
                <c:pt idx="136">
                  <c:v>3.8542440015589818E-3</c:v>
                </c:pt>
                <c:pt idx="137">
                  <c:v>2.3803860021871515E-3</c:v>
                </c:pt>
                <c:pt idx="138">
                  <c:v>6.126344007498119E-3</c:v>
                </c:pt>
                <c:pt idx="139">
                  <c:v>6.6657520001172088E-3</c:v>
                </c:pt>
                <c:pt idx="140">
                  <c:v>6.6657520001172088E-3</c:v>
                </c:pt>
                <c:pt idx="141">
                  <c:v>6.6657520001172088E-3</c:v>
                </c:pt>
                <c:pt idx="146">
                  <c:v>1.0106410001753829E-2</c:v>
                </c:pt>
                <c:pt idx="147">
                  <c:v>8.8961840010597371E-3</c:v>
                </c:pt>
                <c:pt idx="148">
                  <c:v>8.8961840010597371E-3</c:v>
                </c:pt>
                <c:pt idx="149">
                  <c:v>8.8961840010597371E-3</c:v>
                </c:pt>
                <c:pt idx="150">
                  <c:v>9.0238380071241409E-3</c:v>
                </c:pt>
                <c:pt idx="151">
                  <c:v>1.0232551998342387E-2</c:v>
                </c:pt>
                <c:pt idx="152">
                  <c:v>1.0138616009498946E-2</c:v>
                </c:pt>
                <c:pt idx="153">
                  <c:v>1.0012585997174028E-2</c:v>
                </c:pt>
                <c:pt idx="154">
                  <c:v>1.2998571997741237E-2</c:v>
                </c:pt>
                <c:pt idx="155">
                  <c:v>1.289519000420114E-2</c:v>
                </c:pt>
                <c:pt idx="156">
                  <c:v>2.0576362010615412E-2</c:v>
                </c:pt>
                <c:pt idx="157">
                  <c:v>1.8058560002828017E-2</c:v>
                </c:pt>
                <c:pt idx="158">
                  <c:v>1.9408193998970091E-2</c:v>
                </c:pt>
                <c:pt idx="159">
                  <c:v>1.961955800652504E-2</c:v>
                </c:pt>
                <c:pt idx="160">
                  <c:v>1.6742286003136542E-2</c:v>
                </c:pt>
                <c:pt idx="161">
                  <c:v>1.8405544004053809E-2</c:v>
                </c:pt>
                <c:pt idx="162">
                  <c:v>1.9216907996451482E-2</c:v>
                </c:pt>
                <c:pt idx="163">
                  <c:v>1.8061616006889381E-2</c:v>
                </c:pt>
                <c:pt idx="164">
                  <c:v>2.0484733999182936E-2</c:v>
                </c:pt>
                <c:pt idx="165">
                  <c:v>1.9596098005422391E-2</c:v>
                </c:pt>
                <c:pt idx="167">
                  <c:v>2.9201001998444553E-2</c:v>
                </c:pt>
                <c:pt idx="168">
                  <c:v>3.051163400959922E-2</c:v>
                </c:pt>
                <c:pt idx="169">
                  <c:v>3.1947724004567135E-2</c:v>
                </c:pt>
                <c:pt idx="170">
                  <c:v>3.2232619996648282E-2</c:v>
                </c:pt>
                <c:pt idx="171">
                  <c:v>3.4454695996828377E-2</c:v>
                </c:pt>
                <c:pt idx="172">
                  <c:v>3.5206590007874183E-2</c:v>
                </c:pt>
                <c:pt idx="173">
                  <c:v>3.3900152004207484E-2</c:v>
                </c:pt>
                <c:pt idx="174">
                  <c:v>4.0565194001828786E-2</c:v>
                </c:pt>
                <c:pt idx="175">
                  <c:v>4.0374672003963497E-2</c:v>
                </c:pt>
                <c:pt idx="176">
                  <c:v>4.0586036004242487E-2</c:v>
                </c:pt>
                <c:pt idx="177">
                  <c:v>4.068338600336574E-2</c:v>
                </c:pt>
                <c:pt idx="178">
                  <c:v>4.0980736004712526E-2</c:v>
                </c:pt>
                <c:pt idx="179">
                  <c:v>4.0323541994439438E-2</c:v>
                </c:pt>
                <c:pt idx="180">
                  <c:v>4.0375436008616816E-2</c:v>
                </c:pt>
                <c:pt idx="181">
                  <c:v>4.1168998002831358E-2</c:v>
                </c:pt>
                <c:pt idx="182">
                  <c:v>4.1020892007509246E-2</c:v>
                </c:pt>
                <c:pt idx="183">
                  <c:v>4.0672786002687644E-2</c:v>
                </c:pt>
                <c:pt idx="184">
                  <c:v>4.0633044001879171E-2</c:v>
                </c:pt>
                <c:pt idx="185">
                  <c:v>4.2181270000583027E-2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64A-4ECB-8062-E4791E1727D2}"/>
            </c:ext>
          </c:extLst>
        </c:ser>
        <c:ser>
          <c:idx val="6"/>
          <c:order val="4"/>
          <c:tx>
            <c:strRef>
              <c:f>'A (Kim) (3)'!$L$20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(3)'!$L$21:$L$460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64A-4ECB-8062-E4791E1727D2}"/>
            </c:ext>
          </c:extLst>
        </c:ser>
        <c:ser>
          <c:idx val="5"/>
          <c:order val="5"/>
          <c:tx>
            <c:strRef>
              <c:f>'A (Kim) (3)'!$M$20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(3)'!$M$21:$M$460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4A-4ECB-8062-E4791E1727D2}"/>
            </c:ext>
          </c:extLst>
        </c:ser>
        <c:ser>
          <c:idx val="6"/>
          <c:order val="6"/>
          <c:tx>
            <c:strRef>
              <c:f>'A (Kim)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(3)'!$N$21:$N$460</c:f>
              <c:numCache>
                <c:formatCode>General</c:formatCode>
                <c:ptCount val="4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64A-4ECB-8062-E4791E1727D2}"/>
            </c:ext>
          </c:extLst>
        </c:ser>
        <c:ser>
          <c:idx val="7"/>
          <c:order val="7"/>
          <c:tx>
            <c:strRef>
              <c:f>'A (Kim)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(3)'!$O$21:$O$460</c:f>
              <c:numCache>
                <c:formatCode>General</c:formatCode>
                <c:ptCount val="440"/>
                <c:pt idx="140">
                  <c:v>9.6075597752970018E-3</c:v>
                </c:pt>
                <c:pt idx="143">
                  <c:v>9.8004591476454662E-3</c:v>
                </c:pt>
                <c:pt idx="148">
                  <c:v>9.8456629448779379E-3</c:v>
                </c:pt>
                <c:pt idx="156">
                  <c:v>1.0314148833522382E-2</c:v>
                </c:pt>
                <c:pt idx="157">
                  <c:v>1.0316050973504937E-2</c:v>
                </c:pt>
                <c:pt idx="158">
                  <c:v>1.0339659887406052E-2</c:v>
                </c:pt>
                <c:pt idx="159">
                  <c:v>1.0340331230929308E-2</c:v>
                </c:pt>
                <c:pt idx="160">
                  <c:v>1.0341673917975816E-2</c:v>
                </c:pt>
                <c:pt idx="161">
                  <c:v>1.034245715208628E-2</c:v>
                </c:pt>
                <c:pt idx="162">
                  <c:v>1.0343128495609536E-2</c:v>
                </c:pt>
                <c:pt idx="163">
                  <c:v>1.0363492582481589E-2</c:v>
                </c:pt>
                <c:pt idx="164">
                  <c:v>1.038553502816178E-2</c:v>
                </c:pt>
                <c:pt idx="165">
                  <c:v>1.0386206371685032E-2</c:v>
                </c:pt>
                <c:pt idx="166">
                  <c:v>1.0595329879178814E-2</c:v>
                </c:pt>
                <c:pt idx="167">
                  <c:v>1.1048151085613987E-2</c:v>
                </c:pt>
                <c:pt idx="168">
                  <c:v>1.1096040256939475E-2</c:v>
                </c:pt>
                <c:pt idx="169">
                  <c:v>1.1290170425747238E-2</c:v>
                </c:pt>
                <c:pt idx="170">
                  <c:v>1.1377892646119162E-2</c:v>
                </c:pt>
                <c:pt idx="171">
                  <c:v>1.1574148736083898E-2</c:v>
                </c:pt>
                <c:pt idx="172">
                  <c:v>1.1574260626671107E-2</c:v>
                </c:pt>
                <c:pt idx="173">
                  <c:v>1.1576834110176917E-2</c:v>
                </c:pt>
                <c:pt idx="174">
                  <c:v>1.2073963989146886E-2</c:v>
                </c:pt>
                <c:pt idx="175">
                  <c:v>1.208929299959453E-2</c:v>
                </c:pt>
                <c:pt idx="176">
                  <c:v>1.2089964343117786E-2</c:v>
                </c:pt>
                <c:pt idx="177">
                  <c:v>1.2092761607798014E-2</c:v>
                </c:pt>
                <c:pt idx="178">
                  <c:v>1.2095558872478242E-2</c:v>
                </c:pt>
                <c:pt idx="179">
                  <c:v>1.2101041511251485E-2</c:v>
                </c:pt>
                <c:pt idx="180">
                  <c:v>1.2101153401838694E-2</c:v>
                </c:pt>
                <c:pt idx="181">
                  <c:v>1.2103726885344505E-2</c:v>
                </c:pt>
                <c:pt idx="182">
                  <c:v>1.2103838775931713E-2</c:v>
                </c:pt>
                <c:pt idx="183">
                  <c:v>1.2103950666518922E-2</c:v>
                </c:pt>
                <c:pt idx="184">
                  <c:v>1.2160679194233928E-2</c:v>
                </c:pt>
                <c:pt idx="185">
                  <c:v>1.2316654672803396E-2</c:v>
                </c:pt>
                <c:pt idx="186">
                  <c:v>1.2338361446721957E-2</c:v>
                </c:pt>
                <c:pt idx="187">
                  <c:v>1.2380656088686992E-2</c:v>
                </c:pt>
                <c:pt idx="188">
                  <c:v>1.2382110666320709E-2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64A-4ECB-8062-E4791E1727D2}"/>
            </c:ext>
          </c:extLst>
        </c:ser>
        <c:ser>
          <c:idx val="3"/>
          <c:order val="8"/>
          <c:tx>
            <c:strRef>
              <c:f>'A (Kim) (3)'!$P$20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(3)'!$P$21:$P$460</c:f>
              <c:numCache>
                <c:formatCode>General</c:formatCode>
                <c:ptCount val="440"/>
                <c:pt idx="0">
                  <c:v>-4.3942709632916237E-2</c:v>
                </c:pt>
                <c:pt idx="1">
                  <c:v>-4.1046233692340908E-2</c:v>
                </c:pt>
                <c:pt idx="2">
                  <c:v>-4.0090909606453944E-2</c:v>
                </c:pt>
                <c:pt idx="3">
                  <c:v>-3.9980373979806347E-2</c:v>
                </c:pt>
                <c:pt idx="4">
                  <c:v>-3.5194800615831433E-2</c:v>
                </c:pt>
                <c:pt idx="5">
                  <c:v>-3.5182019162087158E-2</c:v>
                </c:pt>
                <c:pt idx="6">
                  <c:v>-3.5026954468179272E-2</c:v>
                </c:pt>
                <c:pt idx="7">
                  <c:v>-3.5026954468179272E-2</c:v>
                </c:pt>
                <c:pt idx="8">
                  <c:v>-3.499987434063935E-2</c:v>
                </c:pt>
                <c:pt idx="9">
                  <c:v>-3.4811324817322895E-2</c:v>
                </c:pt>
                <c:pt idx="10">
                  <c:v>-7.8355031717370696E-3</c:v>
                </c:pt>
                <c:pt idx="11">
                  <c:v>-7.797183375603191E-3</c:v>
                </c:pt>
                <c:pt idx="12">
                  <c:v>-7.7526317000384216E-3</c:v>
                </c:pt>
                <c:pt idx="13">
                  <c:v>-7.6748793452276519E-3</c:v>
                </c:pt>
                <c:pt idx="14">
                  <c:v>-7.5970685871007988E-3</c:v>
                </c:pt>
                <c:pt idx="15">
                  <c:v>-7.5586604332389413E-3</c:v>
                </c:pt>
                <c:pt idx="16">
                  <c:v>-7.5462006821424956E-3</c:v>
                </c:pt>
                <c:pt idx="17">
                  <c:v>-7.5140060716659815E-3</c:v>
                </c:pt>
                <c:pt idx="18">
                  <c:v>-7.5005021364981219E-3</c:v>
                </c:pt>
                <c:pt idx="19">
                  <c:v>-7.4755671846813499E-3</c:v>
                </c:pt>
                <c:pt idx="20">
                  <c:v>-7.4693325122740985E-3</c:v>
                </c:pt>
                <c:pt idx="21">
                  <c:v>-7.4682933638663832E-3</c:v>
                </c:pt>
                <c:pt idx="22">
                  <c:v>-7.4620582553810381E-3</c:v>
                </c:pt>
                <c:pt idx="23">
                  <c:v>-7.4558227731144717E-3</c:v>
                </c:pt>
                <c:pt idx="24">
                  <c:v>-5.1304759021140274E-3</c:v>
                </c:pt>
                <c:pt idx="25">
                  <c:v>-5.0316412536052487E-3</c:v>
                </c:pt>
                <c:pt idx="26">
                  <c:v>-6.9238062926618054E-4</c:v>
                </c:pt>
                <c:pt idx="27">
                  <c:v>1.303991618137542E-2</c:v>
                </c:pt>
                <c:pt idx="28">
                  <c:v>1.3046051671705342E-2</c:v>
                </c:pt>
                <c:pt idx="29">
                  <c:v>1.304727880091976E-2</c:v>
                </c:pt>
                <c:pt idx="30">
                  <c:v>1.3054641794245323E-2</c:v>
                </c:pt>
                <c:pt idx="31">
                  <c:v>1.3062005161352112E-2</c:v>
                </c:pt>
                <c:pt idx="32">
                  <c:v>2.8037200791488363E-2</c:v>
                </c:pt>
                <c:pt idx="33">
                  <c:v>3.4066167879910327E-2</c:v>
                </c:pt>
                <c:pt idx="34">
                  <c:v>3.4099619063110542E-2</c:v>
                </c:pt>
                <c:pt idx="35">
                  <c:v>3.4430270622005897E-2</c:v>
                </c:pt>
                <c:pt idx="36">
                  <c:v>3.4455407227183821E-2</c:v>
                </c:pt>
                <c:pt idx="37">
                  <c:v>3.4456803803885973E-2</c:v>
                </c:pt>
                <c:pt idx="38">
                  <c:v>3.4465183482137937E-2</c:v>
                </c:pt>
                <c:pt idx="39">
                  <c:v>3.4473563534171116E-2</c:v>
                </c:pt>
                <c:pt idx="40">
                  <c:v>3.4595116292317173E-2</c:v>
                </c:pt>
                <c:pt idx="41">
                  <c:v>3.4646834961652884E-2</c:v>
                </c:pt>
                <c:pt idx="42">
                  <c:v>4.3667560941453319E-2</c:v>
                </c:pt>
                <c:pt idx="43">
                  <c:v>4.3674878359158613E-2</c:v>
                </c:pt>
                <c:pt idx="44">
                  <c:v>4.3740746799169436E-2</c:v>
                </c:pt>
                <c:pt idx="45">
                  <c:v>4.3958994585539056E-2</c:v>
                </c:pt>
                <c:pt idx="46">
                  <c:v>4.3967787915011068E-2</c:v>
                </c:pt>
                <c:pt idx="47">
                  <c:v>4.4004430811150665E-2</c:v>
                </c:pt>
                <c:pt idx="48">
                  <c:v>4.6934589695361829E-2</c:v>
                </c:pt>
                <c:pt idx="49">
                  <c:v>4.9837851763889177E-2</c:v>
                </c:pt>
                <c:pt idx="50">
                  <c:v>5.662327821517113E-2</c:v>
                </c:pt>
                <c:pt idx="51">
                  <c:v>5.7578566334751759E-2</c:v>
                </c:pt>
                <c:pt idx="52">
                  <c:v>5.9998086743475246E-2</c:v>
                </c:pt>
                <c:pt idx="53">
                  <c:v>5.9998086743475246E-2</c:v>
                </c:pt>
                <c:pt idx="54">
                  <c:v>6.1014580009699171E-2</c:v>
                </c:pt>
                <c:pt idx="55">
                  <c:v>6.829132150750726E-2</c:v>
                </c:pt>
                <c:pt idx="56">
                  <c:v>7.1946089698685392E-2</c:v>
                </c:pt>
                <c:pt idx="57">
                  <c:v>7.1956001568467043E-2</c:v>
                </c:pt>
                <c:pt idx="58">
                  <c:v>7.1997305049230173E-2</c:v>
                </c:pt>
                <c:pt idx="59">
                  <c:v>7.2007218850214813E-2</c:v>
                </c:pt>
                <c:pt idx="60">
                  <c:v>7.4836195237513226E-2</c:v>
                </c:pt>
                <c:pt idx="61">
                  <c:v>7.54933122486523E-2</c:v>
                </c:pt>
                <c:pt idx="62">
                  <c:v>9.1952602899525962E-2</c:v>
                </c:pt>
                <c:pt idx="63">
                  <c:v>9.5952503507472392E-2</c:v>
                </c:pt>
                <c:pt idx="64">
                  <c:v>9.9922668078331167E-2</c:v>
                </c:pt>
                <c:pt idx="65">
                  <c:v>9.9922668078331167E-2</c:v>
                </c:pt>
                <c:pt idx="66">
                  <c:v>9.9922668078331167E-2</c:v>
                </c:pt>
                <c:pt idx="67">
                  <c:v>9.9924487391213651E-2</c:v>
                </c:pt>
                <c:pt idx="68">
                  <c:v>9.9924487391213651E-2</c:v>
                </c:pt>
                <c:pt idx="69">
                  <c:v>9.9924487391213651E-2</c:v>
                </c:pt>
                <c:pt idx="70">
                  <c:v>0.10010465076149778</c:v>
                </c:pt>
                <c:pt idx="71">
                  <c:v>0.10010465076149778</c:v>
                </c:pt>
                <c:pt idx="72">
                  <c:v>0.10010465076149778</c:v>
                </c:pt>
                <c:pt idx="73">
                  <c:v>0.10026306015483491</c:v>
                </c:pt>
                <c:pt idx="74">
                  <c:v>0.10026306015483491</c:v>
                </c:pt>
                <c:pt idx="75">
                  <c:v>0.10026306015483491</c:v>
                </c:pt>
                <c:pt idx="76">
                  <c:v>0.10046528278787988</c:v>
                </c:pt>
                <c:pt idx="77">
                  <c:v>0.10352133231804519</c:v>
                </c:pt>
                <c:pt idx="78">
                  <c:v>0.10352317205391839</c:v>
                </c:pt>
                <c:pt idx="79">
                  <c:v>0.10353421068719659</c:v>
                </c:pt>
                <c:pt idx="80">
                  <c:v>0.10354524969425603</c:v>
                </c:pt>
                <c:pt idx="81">
                  <c:v>0.10354708956510578</c:v>
                </c:pt>
                <c:pt idx="82">
                  <c:v>0.11220154749154544</c:v>
                </c:pt>
                <c:pt idx="83">
                  <c:v>0.11220343558017296</c:v>
                </c:pt>
                <c:pt idx="84">
                  <c:v>0.11224875282207661</c:v>
                </c:pt>
                <c:pt idx="85">
                  <c:v>0.1124829871779261</c:v>
                </c:pt>
                <c:pt idx="86">
                  <c:v>0.112494325147667</c:v>
                </c:pt>
                <c:pt idx="87">
                  <c:v>0.11271738117988901</c:v>
                </c:pt>
                <c:pt idx="88">
                  <c:v>0.11580764699534027</c:v>
                </c:pt>
                <c:pt idx="89">
                  <c:v>0.11638045745539533</c:v>
                </c:pt>
                <c:pt idx="90">
                  <c:v>0.11638045745539533</c:v>
                </c:pt>
                <c:pt idx="91">
                  <c:v>0.12033126531277721</c:v>
                </c:pt>
                <c:pt idx="92">
                  <c:v>0.12034285913576523</c:v>
                </c:pt>
                <c:pt idx="93">
                  <c:v>0.12119215468481609</c:v>
                </c:pt>
                <c:pt idx="94">
                  <c:v>0.12127545068419307</c:v>
                </c:pt>
                <c:pt idx="95">
                  <c:v>0.12127545068419307</c:v>
                </c:pt>
                <c:pt idx="96">
                  <c:v>0.12127545068419307</c:v>
                </c:pt>
                <c:pt idx="97">
                  <c:v>0.12521397612300489</c:v>
                </c:pt>
                <c:pt idx="98">
                  <c:v>0.12521397612300489</c:v>
                </c:pt>
                <c:pt idx="99">
                  <c:v>0.1258961048950771</c:v>
                </c:pt>
                <c:pt idx="100">
                  <c:v>0.1258961048950771</c:v>
                </c:pt>
                <c:pt idx="101">
                  <c:v>0.12951970087363907</c:v>
                </c:pt>
                <c:pt idx="102">
                  <c:v>0.12953158724273089</c:v>
                </c:pt>
                <c:pt idx="103">
                  <c:v>0.12954545514575594</c:v>
                </c:pt>
                <c:pt idx="104">
                  <c:v>0.12955734232470711</c:v>
                </c:pt>
                <c:pt idx="105">
                  <c:v>0.12956922987743946</c:v>
                </c:pt>
                <c:pt idx="106">
                  <c:v>0.12957913645691044</c:v>
                </c:pt>
                <c:pt idx="107">
                  <c:v>0.13011844552141527</c:v>
                </c:pt>
                <c:pt idx="108">
                  <c:v>0.13011844552141527</c:v>
                </c:pt>
                <c:pt idx="109">
                  <c:v>0.1301918667695626</c:v>
                </c:pt>
                <c:pt idx="110">
                  <c:v>0.1301918667695626</c:v>
                </c:pt>
                <c:pt idx="111">
                  <c:v>0.13030301785765439</c:v>
                </c:pt>
                <c:pt idx="112">
                  <c:v>0.13030301785765439</c:v>
                </c:pt>
                <c:pt idx="113">
                  <c:v>0.13488824705788841</c:v>
                </c:pt>
                <c:pt idx="114">
                  <c:v>0.13488824705788841</c:v>
                </c:pt>
                <c:pt idx="115">
                  <c:v>0.13488824705788841</c:v>
                </c:pt>
                <c:pt idx="116">
                  <c:v>0.13498669907760488</c:v>
                </c:pt>
                <c:pt idx="117">
                  <c:v>0.13498669907760488</c:v>
                </c:pt>
                <c:pt idx="118">
                  <c:v>0.13498669907760488</c:v>
                </c:pt>
                <c:pt idx="119">
                  <c:v>0.13851918648245093</c:v>
                </c:pt>
                <c:pt idx="120">
                  <c:v>0.13851918648245093</c:v>
                </c:pt>
                <c:pt idx="121">
                  <c:v>0.13851918648245093</c:v>
                </c:pt>
                <c:pt idx="122">
                  <c:v>0.13867737470391067</c:v>
                </c:pt>
                <c:pt idx="123">
                  <c:v>0.13873214688282084</c:v>
                </c:pt>
                <c:pt idx="124">
                  <c:v>0.13905890849053598</c:v>
                </c:pt>
                <c:pt idx="125">
                  <c:v>0.13905890849053598</c:v>
                </c:pt>
                <c:pt idx="126">
                  <c:v>0.13905890849053598</c:v>
                </c:pt>
                <c:pt idx="127">
                  <c:v>0.13908530471113767</c:v>
                </c:pt>
                <c:pt idx="128">
                  <c:v>0.13908530471113767</c:v>
                </c:pt>
                <c:pt idx="129">
                  <c:v>0.13908530471113767</c:v>
                </c:pt>
                <c:pt idx="130">
                  <c:v>0.13917465878552776</c:v>
                </c:pt>
                <c:pt idx="131">
                  <c:v>0.13924981299763556</c:v>
                </c:pt>
                <c:pt idx="132">
                  <c:v>0.15277602277413821</c:v>
                </c:pt>
                <c:pt idx="133">
                  <c:v>0.15281591294495753</c:v>
                </c:pt>
                <c:pt idx="134">
                  <c:v>0.15282851061971661</c:v>
                </c:pt>
                <c:pt idx="135">
                  <c:v>0.15310155202355269</c:v>
                </c:pt>
                <c:pt idx="136">
                  <c:v>0.15345887092873026</c:v>
                </c:pt>
                <c:pt idx="137">
                  <c:v>0.15365447236521776</c:v>
                </c:pt>
                <c:pt idx="138">
                  <c:v>0.15800379887377006</c:v>
                </c:pt>
                <c:pt idx="139">
                  <c:v>0.15849709720331928</c:v>
                </c:pt>
                <c:pt idx="140">
                  <c:v>0.15849709720331928</c:v>
                </c:pt>
                <c:pt idx="141">
                  <c:v>0.15849709720331928</c:v>
                </c:pt>
                <c:pt idx="142">
                  <c:v>0.16218032026865681</c:v>
                </c:pt>
                <c:pt idx="143">
                  <c:v>0.16218032026865681</c:v>
                </c:pt>
                <c:pt idx="144">
                  <c:v>0.16219533825497362</c:v>
                </c:pt>
                <c:pt idx="145">
                  <c:v>0.16219533825497362</c:v>
                </c:pt>
                <c:pt idx="146">
                  <c:v>0.16300276626682519</c:v>
                </c:pt>
                <c:pt idx="147">
                  <c:v>0.16304790526100385</c:v>
                </c:pt>
                <c:pt idx="148">
                  <c:v>0.16304790526100385</c:v>
                </c:pt>
                <c:pt idx="149">
                  <c:v>0.16304790526100385</c:v>
                </c:pt>
                <c:pt idx="150">
                  <c:v>0.16313604697000161</c:v>
                </c:pt>
                <c:pt idx="151">
                  <c:v>0.16320270228841297</c:v>
                </c:pt>
                <c:pt idx="152">
                  <c:v>0.16332313718839514</c:v>
                </c:pt>
                <c:pt idx="153">
                  <c:v>0.16711398080015483</c:v>
                </c:pt>
                <c:pt idx="154">
                  <c:v>0.16715519625383132</c:v>
                </c:pt>
                <c:pt idx="155">
                  <c:v>0.16812592541265747</c:v>
                </c:pt>
                <c:pt idx="156">
                  <c:v>0.17213922775005269</c:v>
                </c:pt>
                <c:pt idx="157">
                  <c:v>0.17217651123238389</c:v>
                </c:pt>
                <c:pt idx="158">
                  <c:v>0.17263951479064851</c:v>
                </c:pt>
                <c:pt idx="159">
                  <c:v>0.17265268752781909</c:v>
                </c:pt>
                <c:pt idx="160">
                  <c:v>0.17267903412350394</c:v>
                </c:pt>
                <c:pt idx="161">
                  <c:v>0.17269440366144373</c:v>
                </c:pt>
                <c:pt idx="162">
                  <c:v>0.17270757795603606</c:v>
                </c:pt>
                <c:pt idx="163">
                  <c:v>0.17310737585448049</c:v>
                </c:pt>
                <c:pt idx="164">
                  <c:v>0.17354051173510715</c:v>
                </c:pt>
                <c:pt idx="165">
                  <c:v>0.17355371001399461</c:v>
                </c:pt>
                <c:pt idx="166">
                  <c:v>0.17768316652040511</c:v>
                </c:pt>
                <c:pt idx="167">
                  <c:v>0.18674909157610187</c:v>
                </c:pt>
                <c:pt idx="168">
                  <c:v>0.18771782289515443</c:v>
                </c:pt>
                <c:pt idx="169">
                  <c:v>0.19166428849673078</c:v>
                </c:pt>
                <c:pt idx="170">
                  <c:v>0.19345784301895103</c:v>
                </c:pt>
                <c:pt idx="171">
                  <c:v>0.19749357405534237</c:v>
                </c:pt>
                <c:pt idx="172">
                  <c:v>0.19749588403914245</c:v>
                </c:pt>
                <c:pt idx="173">
                  <c:v>0.19754901653220047</c:v>
                </c:pt>
                <c:pt idx="174">
                  <c:v>0.20791583827516646</c:v>
                </c:pt>
                <c:pt idx="175">
                  <c:v>0.20823875684480347</c:v>
                </c:pt>
                <c:pt idx="176">
                  <c:v>0.2082529037181379</c:v>
                </c:pt>
                <c:pt idx="177">
                  <c:v>0.20831185304703756</c:v>
                </c:pt>
                <c:pt idx="178">
                  <c:v>0.2083708088651946</c:v>
                </c:pt>
                <c:pt idx="179">
                  <c:v>0.20848638109282003</c:v>
                </c:pt>
                <c:pt idx="180">
                  <c:v>0.20848873996928069</c:v>
                </c:pt>
                <c:pt idx="181">
                  <c:v>0.20854299699353071</c:v>
                </c:pt>
                <c:pt idx="182">
                  <c:v>0.20854535611917882</c:v>
                </c:pt>
                <c:pt idx="183">
                  <c:v>0.20854771525520971</c:v>
                </c:pt>
                <c:pt idx="184">
                  <c:v>0.20974513430060884</c:v>
                </c:pt>
                <c:pt idx="185">
                  <c:v>0.2130512034265582</c:v>
                </c:pt>
                <c:pt idx="186">
                  <c:v>0.21351290132611353</c:v>
                </c:pt>
                <c:pt idx="187">
                  <c:v>0.21441362072943479</c:v>
                </c:pt>
                <c:pt idx="188">
                  <c:v>0.21444462423968727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64A-4ECB-8062-E4791E1727D2}"/>
            </c:ext>
          </c:extLst>
        </c:ser>
        <c:ser>
          <c:idx val="4"/>
          <c:order val="9"/>
          <c:tx>
            <c:strRef>
              <c:f>'A (Kim) (3)'!$S$20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(3)'!$S$21:$S$460</c:f>
              <c:numCache>
                <c:formatCode>General</c:formatCode>
                <c:ptCount val="440"/>
                <c:pt idx="77">
                  <c:v>-4.3476457998622209E-2</c:v>
                </c:pt>
                <c:pt idx="78">
                  <c:v>-4.5024563994957134E-2</c:v>
                </c:pt>
                <c:pt idx="79">
                  <c:v>-4.3213199998717755E-2</c:v>
                </c:pt>
                <c:pt idx="80">
                  <c:v>-4.3601835997833405E-2</c:v>
                </c:pt>
                <c:pt idx="81">
                  <c:v>-4.3049941996287089E-2</c:v>
                </c:pt>
                <c:pt idx="185">
                  <c:v>7.9223280008591246E-2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64A-4ECB-8062-E4791E17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681960"/>
        <c:axId val="1"/>
      </c:scatterChart>
      <c:valAx>
        <c:axId val="65668196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93605501147222"/>
              <c:y val="0.83692436906925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182175622542594E-2"/>
              <c:y val="0.369231415303856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56681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977719528178242E-2"/>
          <c:y val="0.85538461538461541"/>
          <c:w val="0.88597640891218876"/>
          <c:h val="0.123076923076923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Residuals from Quad. Fit</a:t>
            </a:r>
          </a:p>
        </c:rich>
      </c:tx>
      <c:layout>
        <c:manualLayout>
          <c:xMode val="edge"/>
          <c:yMode val="edge"/>
          <c:x val="0.31725192245706124"/>
          <c:y val="3.282828282828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0719287850775"/>
          <c:y val="0.12626293763547988"/>
          <c:w val="0.82894855192992722"/>
          <c:h val="0.689395639489720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(Kim) (3)'!$T$18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(Kim) (3)'!$F$21:$F$460</c:f>
              <c:numCache>
                <c:formatCode>General</c:formatCode>
                <c:ptCount val="440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20501.5</c:v>
                </c:pt>
                <c:pt idx="45">
                  <c:v>20576</c:v>
                </c:pt>
                <c:pt idx="46">
                  <c:v>20579</c:v>
                </c:pt>
                <c:pt idx="47">
                  <c:v>20591.5</c:v>
                </c:pt>
                <c:pt idx="48">
                  <c:v>21584</c:v>
                </c:pt>
                <c:pt idx="49">
                  <c:v>22554</c:v>
                </c:pt>
                <c:pt idx="50">
                  <c:v>24772</c:v>
                </c:pt>
                <c:pt idx="51">
                  <c:v>25079</c:v>
                </c:pt>
                <c:pt idx="52">
                  <c:v>25851</c:v>
                </c:pt>
                <c:pt idx="53">
                  <c:v>25851</c:v>
                </c:pt>
                <c:pt idx="54">
                  <c:v>26173</c:v>
                </c:pt>
                <c:pt idx="55">
                  <c:v>28439.5</c:v>
                </c:pt>
                <c:pt idx="56">
                  <c:v>29553.5</c:v>
                </c:pt>
                <c:pt idx="57">
                  <c:v>29556.5</c:v>
                </c:pt>
                <c:pt idx="58">
                  <c:v>29569</c:v>
                </c:pt>
                <c:pt idx="59">
                  <c:v>29572</c:v>
                </c:pt>
                <c:pt idx="60">
                  <c:v>30423.5</c:v>
                </c:pt>
                <c:pt idx="61">
                  <c:v>30620</c:v>
                </c:pt>
                <c:pt idx="62">
                  <c:v>35394.5</c:v>
                </c:pt>
                <c:pt idx="63">
                  <c:v>36515</c:v>
                </c:pt>
                <c:pt idx="64">
                  <c:v>37613</c:v>
                </c:pt>
                <c:pt idx="65">
                  <c:v>37613</c:v>
                </c:pt>
                <c:pt idx="66">
                  <c:v>37613</c:v>
                </c:pt>
                <c:pt idx="67">
                  <c:v>37613.5</c:v>
                </c:pt>
                <c:pt idx="68">
                  <c:v>37613.5</c:v>
                </c:pt>
                <c:pt idx="69">
                  <c:v>37613.5</c:v>
                </c:pt>
                <c:pt idx="70">
                  <c:v>37663</c:v>
                </c:pt>
                <c:pt idx="71">
                  <c:v>37663</c:v>
                </c:pt>
                <c:pt idx="72">
                  <c:v>37663</c:v>
                </c:pt>
                <c:pt idx="73">
                  <c:v>37706.5</c:v>
                </c:pt>
                <c:pt idx="74">
                  <c:v>37706.5</c:v>
                </c:pt>
                <c:pt idx="75">
                  <c:v>37706.5</c:v>
                </c:pt>
                <c:pt idx="76">
                  <c:v>37762</c:v>
                </c:pt>
                <c:pt idx="77">
                  <c:v>38596.5</c:v>
                </c:pt>
                <c:pt idx="78">
                  <c:v>38597</c:v>
                </c:pt>
                <c:pt idx="79">
                  <c:v>38600</c:v>
                </c:pt>
                <c:pt idx="80">
                  <c:v>38603</c:v>
                </c:pt>
                <c:pt idx="81">
                  <c:v>38603.5</c:v>
                </c:pt>
                <c:pt idx="82">
                  <c:v>40925</c:v>
                </c:pt>
                <c:pt idx="83">
                  <c:v>40925.5</c:v>
                </c:pt>
                <c:pt idx="84">
                  <c:v>40937.5</c:v>
                </c:pt>
                <c:pt idx="85">
                  <c:v>40999.5</c:v>
                </c:pt>
                <c:pt idx="86">
                  <c:v>41002.5</c:v>
                </c:pt>
                <c:pt idx="87">
                  <c:v>41061.5</c:v>
                </c:pt>
                <c:pt idx="88">
                  <c:v>41875</c:v>
                </c:pt>
                <c:pt idx="89">
                  <c:v>42025</c:v>
                </c:pt>
                <c:pt idx="90">
                  <c:v>42025</c:v>
                </c:pt>
                <c:pt idx="91">
                  <c:v>43053</c:v>
                </c:pt>
                <c:pt idx="92">
                  <c:v>43056</c:v>
                </c:pt>
                <c:pt idx="93">
                  <c:v>43275.5</c:v>
                </c:pt>
                <c:pt idx="94">
                  <c:v>43297</c:v>
                </c:pt>
                <c:pt idx="95">
                  <c:v>43297</c:v>
                </c:pt>
                <c:pt idx="96">
                  <c:v>43297</c:v>
                </c:pt>
                <c:pt idx="97">
                  <c:v>44308</c:v>
                </c:pt>
                <c:pt idx="98">
                  <c:v>44308</c:v>
                </c:pt>
                <c:pt idx="99">
                  <c:v>44482</c:v>
                </c:pt>
                <c:pt idx="100">
                  <c:v>44482</c:v>
                </c:pt>
                <c:pt idx="101">
                  <c:v>45401</c:v>
                </c:pt>
                <c:pt idx="102">
                  <c:v>45404</c:v>
                </c:pt>
                <c:pt idx="103">
                  <c:v>45407.5</c:v>
                </c:pt>
                <c:pt idx="104">
                  <c:v>45410.5</c:v>
                </c:pt>
                <c:pt idx="105">
                  <c:v>45413.5</c:v>
                </c:pt>
                <c:pt idx="106">
                  <c:v>45416</c:v>
                </c:pt>
                <c:pt idx="107">
                  <c:v>45552</c:v>
                </c:pt>
                <c:pt idx="108">
                  <c:v>45552</c:v>
                </c:pt>
                <c:pt idx="109">
                  <c:v>45570.5</c:v>
                </c:pt>
                <c:pt idx="110">
                  <c:v>45570.5</c:v>
                </c:pt>
                <c:pt idx="111">
                  <c:v>45598.5</c:v>
                </c:pt>
                <c:pt idx="112">
                  <c:v>45598.5</c:v>
                </c:pt>
                <c:pt idx="113">
                  <c:v>46746.5</c:v>
                </c:pt>
                <c:pt idx="114">
                  <c:v>46746.5</c:v>
                </c:pt>
                <c:pt idx="115">
                  <c:v>46746.5</c:v>
                </c:pt>
                <c:pt idx="116">
                  <c:v>46771</c:v>
                </c:pt>
                <c:pt idx="117">
                  <c:v>46771</c:v>
                </c:pt>
                <c:pt idx="118">
                  <c:v>46771</c:v>
                </c:pt>
                <c:pt idx="119">
                  <c:v>47646</c:v>
                </c:pt>
                <c:pt idx="120">
                  <c:v>47646</c:v>
                </c:pt>
                <c:pt idx="121">
                  <c:v>47646</c:v>
                </c:pt>
                <c:pt idx="122">
                  <c:v>47685</c:v>
                </c:pt>
                <c:pt idx="123">
                  <c:v>47698.5</c:v>
                </c:pt>
                <c:pt idx="124">
                  <c:v>47779</c:v>
                </c:pt>
                <c:pt idx="125">
                  <c:v>47779</c:v>
                </c:pt>
                <c:pt idx="126">
                  <c:v>47779</c:v>
                </c:pt>
                <c:pt idx="127">
                  <c:v>47785.5</c:v>
                </c:pt>
                <c:pt idx="128">
                  <c:v>47785.5</c:v>
                </c:pt>
                <c:pt idx="129">
                  <c:v>47785.5</c:v>
                </c:pt>
                <c:pt idx="130">
                  <c:v>47807.5</c:v>
                </c:pt>
                <c:pt idx="131">
                  <c:v>47826</c:v>
                </c:pt>
                <c:pt idx="132">
                  <c:v>51100.5</c:v>
                </c:pt>
                <c:pt idx="133">
                  <c:v>51110</c:v>
                </c:pt>
                <c:pt idx="134">
                  <c:v>51113</c:v>
                </c:pt>
                <c:pt idx="135">
                  <c:v>51178</c:v>
                </c:pt>
                <c:pt idx="136">
                  <c:v>51263</c:v>
                </c:pt>
                <c:pt idx="137">
                  <c:v>51309.5</c:v>
                </c:pt>
                <c:pt idx="138">
                  <c:v>52338</c:v>
                </c:pt>
                <c:pt idx="139">
                  <c:v>52454</c:v>
                </c:pt>
                <c:pt idx="140">
                  <c:v>52454</c:v>
                </c:pt>
                <c:pt idx="141">
                  <c:v>52454</c:v>
                </c:pt>
                <c:pt idx="142">
                  <c:v>53316</c:v>
                </c:pt>
                <c:pt idx="143">
                  <c:v>53316</c:v>
                </c:pt>
                <c:pt idx="144">
                  <c:v>53319.5</c:v>
                </c:pt>
                <c:pt idx="145">
                  <c:v>53319.5</c:v>
                </c:pt>
                <c:pt idx="146">
                  <c:v>53507.5</c:v>
                </c:pt>
                <c:pt idx="147">
                  <c:v>53518</c:v>
                </c:pt>
                <c:pt idx="148">
                  <c:v>53518</c:v>
                </c:pt>
                <c:pt idx="149">
                  <c:v>53518</c:v>
                </c:pt>
                <c:pt idx="150">
                  <c:v>53538.5</c:v>
                </c:pt>
                <c:pt idx="151">
                  <c:v>53554</c:v>
                </c:pt>
                <c:pt idx="152">
                  <c:v>53582</c:v>
                </c:pt>
                <c:pt idx="153">
                  <c:v>54459.5</c:v>
                </c:pt>
                <c:pt idx="154">
                  <c:v>54469</c:v>
                </c:pt>
                <c:pt idx="155">
                  <c:v>54692.5</c:v>
                </c:pt>
                <c:pt idx="156">
                  <c:v>55611.5</c:v>
                </c:pt>
                <c:pt idx="157">
                  <c:v>55620</c:v>
                </c:pt>
                <c:pt idx="158">
                  <c:v>55725.5</c:v>
                </c:pt>
                <c:pt idx="159">
                  <c:v>55728.5</c:v>
                </c:pt>
                <c:pt idx="160">
                  <c:v>55734.5</c:v>
                </c:pt>
                <c:pt idx="161">
                  <c:v>55738</c:v>
                </c:pt>
                <c:pt idx="162">
                  <c:v>55741</c:v>
                </c:pt>
                <c:pt idx="163">
                  <c:v>55832</c:v>
                </c:pt>
                <c:pt idx="164">
                  <c:v>55930.5</c:v>
                </c:pt>
                <c:pt idx="165">
                  <c:v>55933.5</c:v>
                </c:pt>
                <c:pt idx="166">
                  <c:v>56868</c:v>
                </c:pt>
                <c:pt idx="167">
                  <c:v>58891.5</c:v>
                </c:pt>
                <c:pt idx="168">
                  <c:v>59105.5</c:v>
                </c:pt>
                <c:pt idx="169">
                  <c:v>59973</c:v>
                </c:pt>
                <c:pt idx="170">
                  <c:v>60365</c:v>
                </c:pt>
                <c:pt idx="171">
                  <c:v>61242</c:v>
                </c:pt>
                <c:pt idx="172">
                  <c:v>61242.5</c:v>
                </c:pt>
                <c:pt idx="173">
                  <c:v>61254</c:v>
                </c:pt>
                <c:pt idx="174">
                  <c:v>63475.5</c:v>
                </c:pt>
                <c:pt idx="175">
                  <c:v>63544</c:v>
                </c:pt>
                <c:pt idx="176">
                  <c:v>63547</c:v>
                </c:pt>
                <c:pt idx="177">
                  <c:v>63559.5</c:v>
                </c:pt>
                <c:pt idx="178">
                  <c:v>63572</c:v>
                </c:pt>
                <c:pt idx="179">
                  <c:v>63596.5</c:v>
                </c:pt>
                <c:pt idx="180">
                  <c:v>63597</c:v>
                </c:pt>
                <c:pt idx="181">
                  <c:v>63608.5</c:v>
                </c:pt>
                <c:pt idx="182">
                  <c:v>63609</c:v>
                </c:pt>
                <c:pt idx="183">
                  <c:v>63609.5</c:v>
                </c:pt>
                <c:pt idx="184">
                  <c:v>63863</c:v>
                </c:pt>
                <c:pt idx="185">
                  <c:v>64560</c:v>
                </c:pt>
                <c:pt idx="186">
                  <c:v>64657</c:v>
                </c:pt>
                <c:pt idx="187">
                  <c:v>64846</c:v>
                </c:pt>
                <c:pt idx="188">
                  <c:v>64852.5</c:v>
                </c:pt>
              </c:numCache>
            </c:numRef>
          </c:xVal>
          <c:yVal>
            <c:numRef>
              <c:f>'A (Kim) (3)'!$T$21:$T$460</c:f>
              <c:numCache>
                <c:formatCode>General</c:formatCode>
                <c:ptCount val="440"/>
                <c:pt idx="0">
                  <c:v>6.6299357634648781E-2</c:v>
                </c:pt>
                <c:pt idx="1">
                  <c:v>7.5401283696137258E-2</c:v>
                </c:pt>
                <c:pt idx="2">
                  <c:v>6.1584309606053149E-2</c:v>
                </c:pt>
                <c:pt idx="3">
                  <c:v>6.320332998223431E-2</c:v>
                </c:pt>
                <c:pt idx="4">
                  <c:v>5.0484096619006401E-2</c:v>
                </c:pt>
                <c:pt idx="5">
                  <c:v>4.7005407164172425E-2</c:v>
                </c:pt>
                <c:pt idx="6">
                  <c:v>4.5763234472673164E-2</c:v>
                </c:pt>
                <c:pt idx="7">
                  <c:v>4.6363234472067805E-2</c:v>
                </c:pt>
                <c:pt idx="8">
                  <c:v>4.9308126341413142E-2</c:v>
                </c:pt>
                <c:pt idx="9">
                  <c:v>4.7619592819440879E-2</c:v>
                </c:pt>
                <c:pt idx="10">
                  <c:v>7.8498051796492621E-3</c:v>
                </c:pt>
                <c:pt idx="11">
                  <c:v>8.0315633834992968E-3</c:v>
                </c:pt>
                <c:pt idx="12">
                  <c:v>8.4184537009214765E-3</c:v>
                </c:pt>
                <c:pt idx="13">
                  <c:v>7.9327513538879936E-3</c:v>
                </c:pt>
                <c:pt idx="14">
                  <c:v>7.8469905861576223E-3</c:v>
                </c:pt>
                <c:pt idx="15">
                  <c:v>7.4286604328850387E-3</c:v>
                </c:pt>
                <c:pt idx="16">
                  <c:v>7.4389286851754667E-3</c:v>
                </c:pt>
                <c:pt idx="17">
                  <c:v>7.315448069654131E-3</c:v>
                </c:pt>
                <c:pt idx="18">
                  <c:v>7.2765661400248207E-3</c:v>
                </c:pt>
                <c:pt idx="19">
                  <c:v>7.7970871823507338E-3</c:v>
                </c:pt>
                <c:pt idx="20">
                  <c:v>7.1022165184064703E-3</c:v>
                </c:pt>
                <c:pt idx="21">
                  <c:v>7.5530713667953256E-3</c:v>
                </c:pt>
                <c:pt idx="22">
                  <c:v>7.2582002566681184E-3</c:v>
                </c:pt>
                <c:pt idx="23">
                  <c:v>7.2633287797329677E-3</c:v>
                </c:pt>
                <c:pt idx="24">
                  <c:v>4.7794039041027065E-3</c:v>
                </c:pt>
                <c:pt idx="25">
                  <c:v>4.8067112521824858E-3</c:v>
                </c:pt>
                <c:pt idx="26">
                  <c:v>-3.7086736781472669E-4</c:v>
                </c:pt>
                <c:pt idx="27">
                  <c:v>-1.2735632177870403E-2</c:v>
                </c:pt>
                <c:pt idx="28">
                  <c:v>-1.2772297666384972E-2</c:v>
                </c:pt>
                <c:pt idx="29">
                  <c:v>-1.3051630791275404E-2</c:v>
                </c:pt>
                <c:pt idx="30">
                  <c:v>-1.3057629789930867E-2</c:v>
                </c:pt>
                <c:pt idx="31">
                  <c:v>-1.3033629152211483E-2</c:v>
                </c:pt>
                <c:pt idx="32">
                  <c:v>-2.5861604787252804E-2</c:v>
                </c:pt>
                <c:pt idx="33">
                  <c:v>-3.2760759875355407E-2</c:v>
                </c:pt>
                <c:pt idx="34">
                  <c:v>-3.25487550568343E-2</c:v>
                </c:pt>
                <c:pt idx="35">
                  <c:v>-3.2880528619325465E-2</c:v>
                </c:pt>
                <c:pt idx="36">
                  <c:v>-3.2271573223666417E-2</c:v>
                </c:pt>
                <c:pt idx="37">
                  <c:v>-3.3321075802058599E-2</c:v>
                </c:pt>
                <c:pt idx="38">
                  <c:v>-3.3318091482255105E-2</c:v>
                </c:pt>
                <c:pt idx="39">
                  <c:v>-3.3315107528956868E-2</c:v>
                </c:pt>
                <c:pt idx="40">
                  <c:v>-3.2921882291398717E-2</c:v>
                </c:pt>
                <c:pt idx="41">
                  <c:v>-3.3253522962671367E-2</c:v>
                </c:pt>
                <c:pt idx="42">
                  <c:v>-4.2682578943408787E-2</c:v>
                </c:pt>
                <c:pt idx="43">
                  <c:v>-4.4530426360868007E-2</c:v>
                </c:pt>
                <c:pt idx="44">
                  <c:v>-3.9161064801458131E-2</c:v>
                </c:pt>
                <c:pt idx="45">
                  <c:v>-4.5847106583225848E-2</c:v>
                </c:pt>
                <c:pt idx="46">
                  <c:v>-4.8344535909694751E-2</c:v>
                </c:pt>
                <c:pt idx="47">
                  <c:v>-4.0083828810133705E-2</c:v>
                </c:pt>
                <c:pt idx="48">
                  <c:v>-5.0004397696235138E-2</c:v>
                </c:pt>
                <c:pt idx="49">
                  <c:v>-5.3433299761102518E-2</c:v>
                </c:pt>
                <c:pt idx="50">
                  <c:v>-5.6616942209417292E-2</c:v>
                </c:pt>
                <c:pt idx="51">
                  <c:v>-6.4209314328519479E-2</c:v>
                </c:pt>
                <c:pt idx="52">
                  <c:v>-6.680449874217094E-2</c:v>
                </c:pt>
                <c:pt idx="53">
                  <c:v>-6.5904498743078979E-2</c:v>
                </c:pt>
                <c:pt idx="54">
                  <c:v>-6.7701256004996435E-2</c:v>
                </c:pt>
                <c:pt idx="55">
                  <c:v>-7.1642495504141576E-2</c:v>
                </c:pt>
                <c:pt idx="56">
                  <c:v>-8.2377431700224116E-2</c:v>
                </c:pt>
                <c:pt idx="57">
                  <c:v>-8.1775979565279711E-2</c:v>
                </c:pt>
                <c:pt idx="58">
                  <c:v>-8.3019933043182656E-2</c:v>
                </c:pt>
                <c:pt idx="59">
                  <c:v>-8.3018482846111838E-2</c:v>
                </c:pt>
                <c:pt idx="60">
                  <c:v>-8.4671977232720297E-2</c:v>
                </c:pt>
                <c:pt idx="61">
                  <c:v>-8.2334752249805687E-2</c:v>
                </c:pt>
                <c:pt idx="62">
                  <c:v>-0.10605823689938727</c:v>
                </c:pt>
                <c:pt idx="63">
                  <c:v>-0.10436368350991262</c:v>
                </c:pt>
                <c:pt idx="64">
                  <c:v>-0.1082746240777186</c:v>
                </c:pt>
                <c:pt idx="65">
                  <c:v>-0.10807462407549506</c:v>
                </c:pt>
                <c:pt idx="66">
                  <c:v>-0.10767462407832395</c:v>
                </c:pt>
                <c:pt idx="67">
                  <c:v>-0.10762454938430502</c:v>
                </c:pt>
                <c:pt idx="68">
                  <c:v>-0.1073245493846077</c:v>
                </c:pt>
                <c:pt idx="69">
                  <c:v>-0.1073245493846077</c:v>
                </c:pt>
                <c:pt idx="70">
                  <c:v>-0.10826720675206382</c:v>
                </c:pt>
                <c:pt idx="71">
                  <c:v>-0.1079672067523665</c:v>
                </c:pt>
                <c:pt idx="72">
                  <c:v>-0.10776720675741892</c:v>
                </c:pt>
                <c:pt idx="73">
                  <c:v>-0.10741083815505184</c:v>
                </c:pt>
                <c:pt idx="74">
                  <c:v>-0.1073108381503021</c:v>
                </c:pt>
                <c:pt idx="75">
                  <c:v>-0.1073108381503021</c:v>
                </c:pt>
                <c:pt idx="76">
                  <c:v>-0.10735282678531617</c:v>
                </c:pt>
                <c:pt idx="77">
                  <c:v>-0.1469977903166674</c:v>
                </c:pt>
                <c:pt idx="78">
                  <c:v>-0.14854773604887553</c:v>
                </c:pt>
                <c:pt idx="79">
                  <c:v>-0.14674741068591435</c:v>
                </c:pt>
                <c:pt idx="80">
                  <c:v>-0.14714708569208945</c:v>
                </c:pt>
                <c:pt idx="81">
                  <c:v>-0.14659703156139287</c:v>
                </c:pt>
                <c:pt idx="82">
                  <c:v>-0.11880764748767915</c:v>
                </c:pt>
                <c:pt idx="83">
                  <c:v>-0.11625764158162885</c:v>
                </c:pt>
                <c:pt idx="84">
                  <c:v>-0.1184575028266657</c:v>
                </c:pt>
                <c:pt idx="85">
                  <c:v>-0.11795688117955111</c:v>
                </c:pt>
                <c:pt idx="86">
                  <c:v>-0.11975685514942047</c:v>
                </c:pt>
                <c:pt idx="87">
                  <c:v>-0.12045641917552315</c:v>
                </c:pt>
                <c:pt idx="88">
                  <c:v>-0.11881514699121451</c:v>
                </c:pt>
                <c:pt idx="89">
                  <c:v>-0.12131975745623752</c:v>
                </c:pt>
                <c:pt idx="90">
                  <c:v>-0.12111975745401399</c:v>
                </c:pt>
                <c:pt idx="91">
                  <c:v>-0.12127650131551254</c:v>
                </c:pt>
                <c:pt idx="92">
                  <c:v>-0.12607673112832626</c:v>
                </c:pt>
                <c:pt idx="93">
                  <c:v>-0.12764456067742042</c:v>
                </c:pt>
                <c:pt idx="94">
                  <c:v>-0.12899641468452058</c:v>
                </c:pt>
                <c:pt idx="95">
                  <c:v>-0.12739641468128424</c:v>
                </c:pt>
                <c:pt idx="96">
                  <c:v>-0.1256964146805741</c:v>
                </c:pt>
                <c:pt idx="97">
                  <c:v>-0.1296052721257277</c:v>
                </c:pt>
                <c:pt idx="98">
                  <c:v>-0.12890527212158331</c:v>
                </c:pt>
                <c:pt idx="99">
                  <c:v>-0.13032828889103645</c:v>
                </c:pt>
                <c:pt idx="100">
                  <c:v>-0.13032828889103645</c:v>
                </c:pt>
                <c:pt idx="101">
                  <c:v>-0.13327071287552417</c:v>
                </c:pt>
                <c:pt idx="102">
                  <c:v>-0.13327123523928458</c:v>
                </c:pt>
                <c:pt idx="103">
                  <c:v>-0.13292184514493138</c:v>
                </c:pt>
                <c:pt idx="104">
                  <c:v>-0.13332236832299821</c:v>
                </c:pt>
                <c:pt idx="105">
                  <c:v>-0.1333228918776751</c:v>
                </c:pt>
                <c:pt idx="106">
                  <c:v>-0.13327332845396633</c:v>
                </c:pt>
                <c:pt idx="107">
                  <c:v>-0.13269746951749228</c:v>
                </c:pt>
                <c:pt idx="108">
                  <c:v>-0.1325974695200185</c:v>
                </c:pt>
                <c:pt idx="109">
                  <c:v>-0.13385081276919472</c:v>
                </c:pt>
                <c:pt idx="110">
                  <c:v>-0.13365081276697119</c:v>
                </c:pt>
                <c:pt idx="111">
                  <c:v>-0.1336558998562348</c:v>
                </c:pt>
                <c:pt idx="112">
                  <c:v>-0.1336558998562348</c:v>
                </c:pt>
                <c:pt idx="113">
                  <c:v>-0.13719250505752836</c:v>
                </c:pt>
                <c:pt idx="114">
                  <c:v>-0.13649250505338398</c:v>
                </c:pt>
                <c:pt idx="115">
                  <c:v>-0.1352925050545947</c:v>
                </c:pt>
                <c:pt idx="116">
                  <c:v>-0.13894815107680772</c:v>
                </c:pt>
                <c:pt idx="117">
                  <c:v>-0.13734815107357137</c:v>
                </c:pt>
                <c:pt idx="118">
                  <c:v>-0.1365481510719532</c:v>
                </c:pt>
                <c:pt idx="119">
                  <c:v>-0.14036613848250173</c:v>
                </c:pt>
                <c:pt idx="120">
                  <c:v>-0.13966613848563331</c:v>
                </c:pt>
                <c:pt idx="121">
                  <c:v>-0.13796613848492317</c:v>
                </c:pt>
                <c:pt idx="122">
                  <c:v>-0.1398765947054918</c:v>
                </c:pt>
                <c:pt idx="123">
                  <c:v>-0.13953022888380426</c:v>
                </c:pt>
                <c:pt idx="124">
                  <c:v>-0.14080205648422911</c:v>
                </c:pt>
                <c:pt idx="125">
                  <c:v>-0.14020205648483447</c:v>
                </c:pt>
                <c:pt idx="126">
                  <c:v>-0.13990205648513715</c:v>
                </c:pt>
                <c:pt idx="127">
                  <c:v>-0.14075383070909442</c:v>
                </c:pt>
                <c:pt idx="128">
                  <c:v>-0.1404538307093971</c:v>
                </c:pt>
                <c:pt idx="129">
                  <c:v>-0.13965383070777893</c:v>
                </c:pt>
                <c:pt idx="130">
                  <c:v>-0.14035984878359614</c:v>
                </c:pt>
                <c:pt idx="131">
                  <c:v>-0.14091492499258845</c:v>
                </c:pt>
                <c:pt idx="132">
                  <c:v>-0.14908732876714198</c:v>
                </c:pt>
                <c:pt idx="133">
                  <c:v>-0.15014123294548495</c:v>
                </c:pt>
                <c:pt idx="134">
                  <c:v>-0.14994246661996505</c:v>
                </c:pt>
                <c:pt idx="135">
                  <c:v>-0.15166928802541257</c:v>
                </c:pt>
                <c:pt idx="136">
                  <c:v>-0.14960462692717127</c:v>
                </c:pt>
                <c:pt idx="137">
                  <c:v>-0.15127408636303061</c:v>
                </c:pt>
                <c:pt idx="138">
                  <c:v>-0.15187745486627194</c:v>
                </c:pt>
                <c:pt idx="139">
                  <c:v>-0.15183134520320207</c:v>
                </c:pt>
                <c:pt idx="140">
                  <c:v>-0.15183134520320207</c:v>
                </c:pt>
                <c:pt idx="141">
                  <c:v>-0.15183134520320207</c:v>
                </c:pt>
                <c:pt idx="142">
                  <c:v>-0.15294931226874164</c:v>
                </c:pt>
                <c:pt idx="143">
                  <c:v>-0.15291931226586153</c:v>
                </c:pt>
                <c:pt idx="144">
                  <c:v>-0.15260107225040426</c:v>
                </c:pt>
                <c:pt idx="145">
                  <c:v>-0.15260107225040426</c:v>
                </c:pt>
                <c:pt idx="146">
                  <c:v>-0.15289635626507136</c:v>
                </c:pt>
                <c:pt idx="147">
                  <c:v>-0.15415172125994411</c:v>
                </c:pt>
                <c:pt idx="148">
                  <c:v>-0.15415172125994411</c:v>
                </c:pt>
                <c:pt idx="149">
                  <c:v>-0.15415172125994411</c:v>
                </c:pt>
                <c:pt idx="150">
                  <c:v>-0.15411220896287747</c:v>
                </c:pt>
                <c:pt idx="151">
                  <c:v>-0.15297015029007058</c:v>
                </c:pt>
                <c:pt idx="152">
                  <c:v>-0.15318452117889619</c:v>
                </c:pt>
                <c:pt idx="153">
                  <c:v>-0.1571013948029808</c:v>
                </c:pt>
                <c:pt idx="154">
                  <c:v>-0.15415662425609009</c:v>
                </c:pt>
                <c:pt idx="155">
                  <c:v>-0.15523073540845633</c:v>
                </c:pt>
                <c:pt idx="156">
                  <c:v>-0.15156286573943728</c:v>
                </c:pt>
                <c:pt idx="157">
                  <c:v>-0.15411795122955588</c:v>
                </c:pt>
                <c:pt idx="158">
                  <c:v>-0.15323132079167842</c:v>
                </c:pt>
                <c:pt idx="159">
                  <c:v>-0.15303312952129405</c:v>
                </c:pt>
                <c:pt idx="160">
                  <c:v>-0.1559367481203674</c:v>
                </c:pt>
                <c:pt idx="161">
                  <c:v>-0.15428885965738992</c:v>
                </c:pt>
                <c:pt idx="162">
                  <c:v>-0.15349066995958457</c:v>
                </c:pt>
                <c:pt idx="163">
                  <c:v>-0.15504575984759111</c:v>
                </c:pt>
                <c:pt idx="164">
                  <c:v>-0.15305577773592421</c:v>
                </c:pt>
                <c:pt idx="165">
                  <c:v>-0.15395761200857222</c:v>
                </c:pt>
                <c:pt idx="166">
                  <c:v>-0.1557971825179672</c:v>
                </c:pt>
                <c:pt idx="167">
                  <c:v>-0.15754808957765731</c:v>
                </c:pt>
                <c:pt idx="168">
                  <c:v>-0.15720618888555521</c:v>
                </c:pt>
                <c:pt idx="169">
                  <c:v>-0.15971656449216365</c:v>
                </c:pt>
                <c:pt idx="170">
                  <c:v>-0.16122522302230274</c:v>
                </c:pt>
                <c:pt idx="171">
                  <c:v>-0.163038878058514</c:v>
                </c:pt>
                <c:pt idx="172">
                  <c:v>-0.16228929403126827</c:v>
                </c:pt>
                <c:pt idx="173">
                  <c:v>-0.16364886452799299</c:v>
                </c:pt>
                <c:pt idx="174">
                  <c:v>-0.16735064427333768</c:v>
                </c:pt>
                <c:pt idx="175">
                  <c:v>-0.16786408484083998</c:v>
                </c:pt>
                <c:pt idx="176">
                  <c:v>-0.16766686771389541</c:v>
                </c:pt>
                <c:pt idx="177">
                  <c:v>-0.16762846704367182</c:v>
                </c:pt>
                <c:pt idx="178">
                  <c:v>-0.16739007286048208</c:v>
                </c:pt>
                <c:pt idx="179">
                  <c:v>-0.16816283909838059</c:v>
                </c:pt>
                <c:pt idx="180">
                  <c:v>-0.16811330396066387</c:v>
                </c:pt>
                <c:pt idx="181">
                  <c:v>-0.16737399899069935</c:v>
                </c:pt>
                <c:pt idx="182">
                  <c:v>-0.16752446411166957</c:v>
                </c:pt>
                <c:pt idx="183">
                  <c:v>-0.16787492925252206</c:v>
                </c:pt>
                <c:pt idx="184">
                  <c:v>-0.16911209029872967</c:v>
                </c:pt>
                <c:pt idx="185">
                  <c:v>-0.13382792341796695</c:v>
                </c:pt>
                <c:pt idx="186">
                  <c:v>-0.16952218532264993</c:v>
                </c:pt>
                <c:pt idx="187">
                  <c:v>-0.17070697272862775</c:v>
                </c:pt>
                <c:pt idx="188">
                  <c:v>-0.17226335423910424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E6-4959-BD93-4BECB4D59EF8}"/>
            </c:ext>
          </c:extLst>
        </c:ser>
        <c:ser>
          <c:idx val="1"/>
          <c:order val="1"/>
          <c:tx>
            <c:strRef>
              <c:f>'A (Kim) (3)'!$Y$1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'A (Kim) (3)'!$X$2:$X$36</c:f>
              <c:numCache>
                <c:formatCode>General</c:formatCode>
                <c:ptCount val="35"/>
                <c:pt idx="0">
                  <c:v>-60000</c:v>
                </c:pt>
                <c:pt idx="1">
                  <c:v>-57000</c:v>
                </c:pt>
                <c:pt idx="2">
                  <c:v>-54000</c:v>
                </c:pt>
                <c:pt idx="3">
                  <c:v>-51000</c:v>
                </c:pt>
                <c:pt idx="4">
                  <c:v>-48000</c:v>
                </c:pt>
                <c:pt idx="5">
                  <c:v>-45000</c:v>
                </c:pt>
                <c:pt idx="6">
                  <c:v>-42000</c:v>
                </c:pt>
                <c:pt idx="7">
                  <c:v>-39000</c:v>
                </c:pt>
                <c:pt idx="8">
                  <c:v>-36000</c:v>
                </c:pt>
                <c:pt idx="9">
                  <c:v>-33000</c:v>
                </c:pt>
                <c:pt idx="10">
                  <c:v>-30000</c:v>
                </c:pt>
                <c:pt idx="11">
                  <c:v>-27000</c:v>
                </c:pt>
                <c:pt idx="12">
                  <c:v>-24000</c:v>
                </c:pt>
                <c:pt idx="13">
                  <c:v>-21000</c:v>
                </c:pt>
                <c:pt idx="14">
                  <c:v>-18000</c:v>
                </c:pt>
                <c:pt idx="15">
                  <c:v>-15000</c:v>
                </c:pt>
                <c:pt idx="16">
                  <c:v>-12000</c:v>
                </c:pt>
                <c:pt idx="17">
                  <c:v>-9000</c:v>
                </c:pt>
                <c:pt idx="18">
                  <c:v>-6000</c:v>
                </c:pt>
                <c:pt idx="19">
                  <c:v>-3000</c:v>
                </c:pt>
                <c:pt idx="20">
                  <c:v>0</c:v>
                </c:pt>
                <c:pt idx="21">
                  <c:v>3000</c:v>
                </c:pt>
                <c:pt idx="22">
                  <c:v>6000</c:v>
                </c:pt>
                <c:pt idx="23">
                  <c:v>9000</c:v>
                </c:pt>
                <c:pt idx="24">
                  <c:v>12000</c:v>
                </c:pt>
                <c:pt idx="25">
                  <c:v>15000</c:v>
                </c:pt>
                <c:pt idx="26">
                  <c:v>18000</c:v>
                </c:pt>
                <c:pt idx="27">
                  <c:v>21000</c:v>
                </c:pt>
                <c:pt idx="28">
                  <c:v>24000</c:v>
                </c:pt>
                <c:pt idx="29">
                  <c:v>27000</c:v>
                </c:pt>
                <c:pt idx="30">
                  <c:v>30000</c:v>
                </c:pt>
                <c:pt idx="31">
                  <c:v>33000</c:v>
                </c:pt>
                <c:pt idx="32">
                  <c:v>36000</c:v>
                </c:pt>
                <c:pt idx="33">
                  <c:v>39000</c:v>
                </c:pt>
                <c:pt idx="34">
                  <c:v>42000</c:v>
                </c:pt>
              </c:numCache>
            </c:numRef>
          </c:xVal>
          <c:yVal>
            <c:numRef>
              <c:f>'A (Kim) (3)'!$Y$2:$Y$36</c:f>
              <c:numCache>
                <c:formatCode>General</c:formatCode>
                <c:ptCount val="35"/>
                <c:pt idx="0">
                  <c:v>-0.54122069297144482</c:v>
                </c:pt>
                <c:pt idx="1">
                  <c:v>-0.46703859382786461</c:v>
                </c:pt>
                <c:pt idx="2">
                  <c:v>-0.3975671453528089</c:v>
                </c:pt>
                <c:pt idx="3">
                  <c:v>-0.33296628688384711</c:v>
                </c:pt>
                <c:pt idx="4">
                  <c:v>-0.27336220825972535</c:v>
                </c:pt>
                <c:pt idx="5">
                  <c:v>-0.21884647542038649</c:v>
                </c:pt>
                <c:pt idx="6">
                  <c:v>-0.16947539592437366</c:v>
                </c:pt>
                <c:pt idx="7">
                  <c:v>-0.12526962878010883</c:v>
                </c:pt>
                <c:pt idx="8">
                  <c:v>-8.6214041294615962E-2</c:v>
                </c:pt>
                <c:pt idx="9">
                  <c:v>-5.2257813931617658E-2</c:v>
                </c:pt>
                <c:pt idx="10">
                  <c:v>-2.3314792452422739E-2</c:v>
                </c:pt>
                <c:pt idx="11">
                  <c:v>7.3591510047121833E-4</c:v>
                </c:pt>
                <c:pt idx="12">
                  <c:v>2.0049100713697698E-2</c:v>
                </c:pt>
                <c:pt idx="13">
                  <c:v>3.4812383811823167E-2</c:v>
                </c:pt>
                <c:pt idx="14">
                  <c:v>4.5244911196875792E-2</c:v>
                </c:pt>
                <c:pt idx="15">
                  <c:v>5.159583852702776E-2</c:v>
                </c:pt>
                <c:pt idx="16">
                  <c:v>5.4142603856645488E-2</c:v>
                </c:pt>
                <c:pt idx="17">
                  <c:v>5.3189005200755757E-2</c:v>
                </c:pt>
                <c:pt idx="18">
                  <c:v>4.9063095444958682E-2</c:v>
                </c:pt>
                <c:pt idx="19">
                  <c:v>4.2114909187458083E-2</c:v>
                </c:pt>
                <c:pt idx="20">
                  <c:v>3.2714037264481188E-2</c:v>
                </c:pt>
                <c:pt idx="21">
                  <c:v>2.1247065765781087E-2</c:v>
                </c:pt>
                <c:pt idx="22">
                  <c:v>8.1148972859123314E-3</c:v>
                </c:pt>
                <c:pt idx="23">
                  <c:v>-6.2700270270326514E-3</c:v>
                </c:pt>
                <c:pt idx="24">
                  <c:v>-2.1486585376115586E-2</c:v>
                </c:pt>
                <c:pt idx="25">
                  <c:v>-3.7107893370567482E-2</c:v>
                </c:pt>
                <c:pt idx="26">
                  <c:v>-5.2704262011210132E-2</c:v>
                </c:pt>
                <c:pt idx="27">
                  <c:v>-6.7846175109695289E-2</c:v>
                </c:pt>
                <c:pt idx="28">
                  <c:v>-8.2107265510289462E-2</c:v>
                </c:pt>
                <c:pt idx="29">
                  <c:v>-9.5067269491251105E-2</c:v>
                </c:pt>
                <c:pt idx="30">
                  <c:v>-0.10631493887403498</c:v>
                </c:pt>
                <c:pt idx="31">
                  <c:v>-0.11545089066160841</c:v>
                </c:pt>
                <c:pt idx="32">
                  <c:v>-0.122090374460055</c:v>
                </c:pt>
                <c:pt idx="33">
                  <c:v>-0.12586593850731836</c:v>
                </c:pt>
                <c:pt idx="34">
                  <c:v>-0.126429975835536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E6-4959-BD93-4BECB4D59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9300816"/>
        <c:axId val="1"/>
      </c:scatterChart>
      <c:valAx>
        <c:axId val="71930081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00661540114501"/>
              <c:y val="0.86111323205811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707602339181284E-2"/>
              <c:y val="0.39394045441289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3008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43859649122806"/>
          <c:y val="0.93434343434343436"/>
          <c:w val="0.22368421052631582"/>
          <c:h val="5.05050505050504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138947214931464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53718285214346"/>
          <c:y val="0.14040140192056833"/>
          <c:w val="0.83611224516092275"/>
          <c:h val="0.719198713957727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1'!$H$21:$H$909</c:f>
              <c:numCache>
                <c:formatCode>General</c:formatCode>
                <c:ptCount val="889"/>
                <c:pt idx="0">
                  <c:v>-5.7723325004189974E-2</c:v>
                </c:pt>
                <c:pt idx="1">
                  <c:v>6.6775674997188617E-2</c:v>
                </c:pt>
                <c:pt idx="2">
                  <c:v>-6.5865400003531249E-2</c:v>
                </c:pt>
                <c:pt idx="3">
                  <c:v>-8.2030550005583791E-2</c:v>
                </c:pt>
                <c:pt idx="4">
                  <c:v>-6.5539150004042313E-2</c:v>
                </c:pt>
                <c:pt idx="5">
                  <c:v>-5.7021600005100481E-2</c:v>
                </c:pt>
                <c:pt idx="6">
                  <c:v>-8.2361925007717218E-2</c:v>
                </c:pt>
                <c:pt idx="7">
                  <c:v>-6.599475000257371E-2</c:v>
                </c:pt>
                <c:pt idx="8">
                  <c:v>-9.1442100005224347E-2</c:v>
                </c:pt>
                <c:pt idx="10">
                  <c:v>-7.0632050003041513E-2</c:v>
                </c:pt>
                <c:pt idx="11">
                  <c:v>-8.2596950003789971E-2</c:v>
                </c:pt>
                <c:pt idx="12">
                  <c:v>-7.4906650002958486E-2</c:v>
                </c:pt>
                <c:pt idx="13">
                  <c:v>-7.494310000402038E-2</c:v>
                </c:pt>
                <c:pt idx="14">
                  <c:v>-7.8164700003981125E-2</c:v>
                </c:pt>
                <c:pt idx="15">
                  <c:v>-7.7000900004350115E-2</c:v>
                </c:pt>
                <c:pt idx="16">
                  <c:v>-5.6315075005841209E-2</c:v>
                </c:pt>
                <c:pt idx="17">
                  <c:v>-9.5427225005551009E-2</c:v>
                </c:pt>
                <c:pt idx="18">
                  <c:v>-5.8409325003594859E-2</c:v>
                </c:pt>
                <c:pt idx="19">
                  <c:v>-7.2777850004058564E-2</c:v>
                </c:pt>
                <c:pt idx="20">
                  <c:v>-7.3614050001197029E-2</c:v>
                </c:pt>
                <c:pt idx="21">
                  <c:v>-6.0096500004874542E-2</c:v>
                </c:pt>
                <c:pt idx="22">
                  <c:v>-6.9698700008302694E-2</c:v>
                </c:pt>
                <c:pt idx="23">
                  <c:v>-6.9689750005636597E-2</c:v>
                </c:pt>
                <c:pt idx="25">
                  <c:v>-6.813710000278661E-2</c:v>
                </c:pt>
                <c:pt idx="26">
                  <c:v>-6.6113700006098952E-2</c:v>
                </c:pt>
                <c:pt idx="27">
                  <c:v>-6.759615000555641E-2</c:v>
                </c:pt>
                <c:pt idx="28">
                  <c:v>-6.8078600004810141E-2</c:v>
                </c:pt>
                <c:pt idx="29">
                  <c:v>-7.2825675004423829E-2</c:v>
                </c:pt>
                <c:pt idx="30">
                  <c:v>-7.6521475006302353E-2</c:v>
                </c:pt>
                <c:pt idx="31">
                  <c:v>-6.8163250001816778E-2</c:v>
                </c:pt>
                <c:pt idx="32">
                  <c:v>-6.3104750006459653E-2</c:v>
                </c:pt>
                <c:pt idx="35">
                  <c:v>-8.1746750001912005E-2</c:v>
                </c:pt>
                <c:pt idx="39">
                  <c:v>-7.0319350004865555E-2</c:v>
                </c:pt>
                <c:pt idx="2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16-44BD-BC11-E69F3DAAB1AA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1'!$I$21:$I$903</c:f>
              <c:numCache>
                <c:formatCode>General</c:formatCode>
                <c:ptCount val="883"/>
                <c:pt idx="9">
                  <c:v>-7.5442100005602697E-2</c:v>
                </c:pt>
                <c:pt idx="24">
                  <c:v>-6.778975000634091E-2</c:v>
                </c:pt>
                <c:pt idx="33">
                  <c:v>-6.8393000005016802E-2</c:v>
                </c:pt>
                <c:pt idx="34">
                  <c:v>-7.1840350003185449E-2</c:v>
                </c:pt>
                <c:pt idx="36">
                  <c:v>-7.270270000299206E-2</c:v>
                </c:pt>
                <c:pt idx="37">
                  <c:v>-7.210270000359742E-2</c:v>
                </c:pt>
                <c:pt idx="38">
                  <c:v>-6.909155000539613E-2</c:v>
                </c:pt>
                <c:pt idx="70">
                  <c:v>-1.719365000462858E-2</c:v>
                </c:pt>
                <c:pt idx="73">
                  <c:v>-1.5587250018143095E-3</c:v>
                </c:pt>
                <c:pt idx="74">
                  <c:v>-1.3877375007723458E-2</c:v>
                </c:pt>
                <c:pt idx="75">
                  <c:v>-1.7381500008923467E-2</c:v>
                </c:pt>
                <c:pt idx="76">
                  <c:v>-1.5252800003509037E-2</c:v>
                </c:pt>
                <c:pt idx="77">
                  <c:v>-7.5714500053436495E-3</c:v>
                </c:pt>
                <c:pt idx="78">
                  <c:v>-1.1422424999182113E-2</c:v>
                </c:pt>
                <c:pt idx="79">
                  <c:v>-2.0258625008864328E-2</c:v>
                </c:pt>
                <c:pt idx="80">
                  <c:v>-1.1129925005661789E-2</c:v>
                </c:pt>
                <c:pt idx="81">
                  <c:v>-1.4736600001924671E-2</c:v>
                </c:pt>
                <c:pt idx="82">
                  <c:v>-3.7142250002943911E-3</c:v>
                </c:pt>
                <c:pt idx="83">
                  <c:v>-1.335152499814285E-2</c:v>
                </c:pt>
                <c:pt idx="84">
                  <c:v>1.1673274995700922E-2</c:v>
                </c:pt>
                <c:pt idx="85">
                  <c:v>-7.3528749999240972E-3</c:v>
                </c:pt>
                <c:pt idx="86">
                  <c:v>-9.9595500068971887E-3</c:v>
                </c:pt>
                <c:pt idx="87">
                  <c:v>-9.6013250004034489E-3</c:v>
                </c:pt>
                <c:pt idx="88">
                  <c:v>-1.4025275006133597E-2</c:v>
                </c:pt>
                <c:pt idx="89">
                  <c:v>-2.7561750030145049E-3</c:v>
                </c:pt>
                <c:pt idx="94">
                  <c:v>-1.2207250038045458E-3</c:v>
                </c:pt>
                <c:pt idx="95">
                  <c:v>-3.5042750023421831E-3</c:v>
                </c:pt>
                <c:pt idx="96">
                  <c:v>-4.8931250057648867E-3</c:v>
                </c:pt>
                <c:pt idx="97">
                  <c:v>-2.3755750007694587E-3</c:v>
                </c:pt>
                <c:pt idx="98">
                  <c:v>-1.0546600002271589E-2</c:v>
                </c:pt>
                <c:pt idx="99">
                  <c:v>-1.3029050001932774E-2</c:v>
                </c:pt>
                <c:pt idx="100">
                  <c:v>-4.7059250064194202E-3</c:v>
                </c:pt>
                <c:pt idx="101">
                  <c:v>-3.5304250050103292E-3</c:v>
                </c:pt>
                <c:pt idx="102">
                  <c:v>-7.4368250061525032E-3</c:v>
                </c:pt>
                <c:pt idx="103">
                  <c:v>-1.1366625003574882E-2</c:v>
                </c:pt>
                <c:pt idx="104">
                  <c:v>-2.7113700001791585E-2</c:v>
                </c:pt>
                <c:pt idx="105">
                  <c:v>-1.2561050003569108E-2</c:v>
                </c:pt>
                <c:pt idx="106">
                  <c:v>-8.5610500027542002E-3</c:v>
                </c:pt>
                <c:pt idx="107">
                  <c:v>-7.7203750042826869E-3</c:v>
                </c:pt>
                <c:pt idx="108">
                  <c:v>-7.3927749981521629E-3</c:v>
                </c:pt>
                <c:pt idx="109">
                  <c:v>-6.0933749991818331E-3</c:v>
                </c:pt>
                <c:pt idx="110">
                  <c:v>-1.328332500270335E-2</c:v>
                </c:pt>
                <c:pt idx="111">
                  <c:v>-1.6442650005046744E-2</c:v>
                </c:pt>
                <c:pt idx="112">
                  <c:v>-5.5975000068428926E-3</c:v>
                </c:pt>
                <c:pt idx="113">
                  <c:v>-9.0448500050115399E-3</c:v>
                </c:pt>
                <c:pt idx="114">
                  <c:v>-3.946775002987124E-3</c:v>
                </c:pt>
                <c:pt idx="115">
                  <c:v>-4.5489750045817345E-3</c:v>
                </c:pt>
                <c:pt idx="116">
                  <c:v>-5.6732000011834316E-3</c:v>
                </c:pt>
                <c:pt idx="117">
                  <c:v>-9.6498000057181343E-3</c:v>
                </c:pt>
                <c:pt idx="118">
                  <c:v>-4.3851750015164725E-3</c:v>
                </c:pt>
                <c:pt idx="119">
                  <c:v>-2.9918500076746568E-3</c:v>
                </c:pt>
                <c:pt idx="120">
                  <c:v>5.5607999966014177E-3</c:v>
                </c:pt>
                <c:pt idx="121">
                  <c:v>-2.6993499996024184E-3</c:v>
                </c:pt>
                <c:pt idx="122">
                  <c:v>-1.7884750050143339E-3</c:v>
                </c:pt>
                <c:pt idx="123">
                  <c:v>-1.0624675000144634E-2</c:v>
                </c:pt>
                <c:pt idx="124">
                  <c:v>-8.5310750000644475E-3</c:v>
                </c:pt>
                <c:pt idx="125">
                  <c:v>-2.4478075007209554E-2</c:v>
                </c:pt>
                <c:pt idx="126">
                  <c:v>2.3694999981671572E-3</c:v>
                </c:pt>
                <c:pt idx="127">
                  <c:v>-6.3073750061448663E-3</c:v>
                </c:pt>
                <c:pt idx="128">
                  <c:v>-6.5018000095733441E-3</c:v>
                </c:pt>
                <c:pt idx="129">
                  <c:v>-4.1786750080063939E-3</c:v>
                </c:pt>
                <c:pt idx="130">
                  <c:v>-2.3380000056931749E-3</c:v>
                </c:pt>
                <c:pt idx="131">
                  <c:v>-9.4973250015755184E-3</c:v>
                </c:pt>
                <c:pt idx="132">
                  <c:v>-3.7808750057592988E-3</c:v>
                </c:pt>
                <c:pt idx="133">
                  <c:v>-8.1753000049502589E-3</c:v>
                </c:pt>
                <c:pt idx="134">
                  <c:v>-7.6521750015672296E-3</c:v>
                </c:pt>
                <c:pt idx="135">
                  <c:v>-1.1652500033960678E-3</c:v>
                </c:pt>
                <c:pt idx="136">
                  <c:v>-3.5520000528777018E-4</c:v>
                </c:pt>
                <c:pt idx="137">
                  <c:v>-5.7278750100522302E-3</c:v>
                </c:pt>
                <c:pt idx="138">
                  <c:v>-7.2409500062349252E-3</c:v>
                </c:pt>
                <c:pt idx="139">
                  <c:v>-1.2058499996783212E-3</c:v>
                </c:pt>
                <c:pt idx="140">
                  <c:v>4.3117000022903085E-3</c:v>
                </c:pt>
                <c:pt idx="141">
                  <c:v>-5.4353750019799918E-3</c:v>
                </c:pt>
                <c:pt idx="142">
                  <c:v>-1.1271575000137091E-2</c:v>
                </c:pt>
                <c:pt idx="143">
                  <c:v>6.3930000032996759E-4</c:v>
                </c:pt>
                <c:pt idx="144">
                  <c:v>-5.8431500001461245E-3</c:v>
                </c:pt>
                <c:pt idx="145">
                  <c:v>-4.9439750000601634E-3</c:v>
                </c:pt>
                <c:pt idx="146">
                  <c:v>-3.6793500039493665E-3</c:v>
                </c:pt>
                <c:pt idx="147">
                  <c:v>-5.3913250012556091E-3</c:v>
                </c:pt>
                <c:pt idx="148">
                  <c:v>-5.4219500016188249E-3</c:v>
                </c:pt>
                <c:pt idx="149">
                  <c:v>-1.0881000001973007E-2</c:v>
                </c:pt>
                <c:pt idx="150">
                  <c:v>4.4538250003824942E-3</c:v>
                </c:pt>
                <c:pt idx="151">
                  <c:v>-5.0286249970667996E-3</c:v>
                </c:pt>
                <c:pt idx="152">
                  <c:v>2.7769500011345372E-3</c:v>
                </c:pt>
                <c:pt idx="153">
                  <c:v>-7.0550000964431092E-4</c:v>
                </c:pt>
                <c:pt idx="154">
                  <c:v>-1.2199650002003182E-2</c:v>
                </c:pt>
                <c:pt idx="155">
                  <c:v>-3.1879500093054958E-3</c:v>
                </c:pt>
                <c:pt idx="156">
                  <c:v>-5.8414250015630387E-3</c:v>
                </c:pt>
                <c:pt idx="157">
                  <c:v>-4.0358500045840628E-3</c:v>
                </c:pt>
                <c:pt idx="158">
                  <c:v>-2.8603500031749718E-3</c:v>
                </c:pt>
                <c:pt idx="159">
                  <c:v>2.5914749930961989E-3</c:v>
                </c:pt>
                <c:pt idx="160">
                  <c:v>-1.189097500173375E-2</c:v>
                </c:pt>
                <c:pt idx="161">
                  <c:v>-7.5609500054270029E-3</c:v>
                </c:pt>
                <c:pt idx="162">
                  <c:v>5.0852999993367121E-3</c:v>
                </c:pt>
                <c:pt idx="164">
                  <c:v>-3.9408500015269965E-3</c:v>
                </c:pt>
                <c:pt idx="165">
                  <c:v>5.7669999659992754E-4</c:v>
                </c:pt>
                <c:pt idx="166">
                  <c:v>-6.5826250065583736E-3</c:v>
                </c:pt>
                <c:pt idx="167">
                  <c:v>-2.9460000223480165E-4</c:v>
                </c:pt>
                <c:pt idx="168">
                  <c:v>-1.4539250041707419E-3</c:v>
                </c:pt>
                <c:pt idx="169">
                  <c:v>-1.5781500042066909E-3</c:v>
                </c:pt>
                <c:pt idx="170">
                  <c:v>-1.0643875008099712E-2</c:v>
                </c:pt>
                <c:pt idx="171">
                  <c:v>-1.5736750065116212E-3</c:v>
                </c:pt>
                <c:pt idx="172">
                  <c:v>-1.2460750076570548E-3</c:v>
                </c:pt>
                <c:pt idx="173">
                  <c:v>-1.1012000031769276E-3</c:v>
                </c:pt>
                <c:pt idx="174">
                  <c:v>-5.3307250054785982E-3</c:v>
                </c:pt>
                <c:pt idx="175">
                  <c:v>-1.6077800006314646E-2</c:v>
                </c:pt>
                <c:pt idx="176">
                  <c:v>-7.9725000032340176E-3</c:v>
                </c:pt>
                <c:pt idx="177">
                  <c:v>-9.4666500081075355E-3</c:v>
                </c:pt>
                <c:pt idx="178">
                  <c:v>-4.3028500003856607E-3</c:v>
                </c:pt>
                <c:pt idx="179">
                  <c:v>-7.736000043223612E-4</c:v>
                </c:pt>
                <c:pt idx="180">
                  <c:v>-2.7502000011736527E-3</c:v>
                </c:pt>
                <c:pt idx="181">
                  <c:v>-4.9329250032315031E-3</c:v>
                </c:pt>
                <c:pt idx="182">
                  <c:v>-7.427075004670769E-3</c:v>
                </c:pt>
                <c:pt idx="183">
                  <c:v>-9.1741500000352971E-3</c:v>
                </c:pt>
                <c:pt idx="184">
                  <c:v>-4.644900000130292E-3</c:v>
                </c:pt>
                <c:pt idx="185">
                  <c:v>2.3901999957161024E-3</c:v>
                </c:pt>
                <c:pt idx="186">
                  <c:v>-2.5157500931527466E-4</c:v>
                </c:pt>
                <c:pt idx="187">
                  <c:v>-7.4811000013141893E-3</c:v>
                </c:pt>
                <c:pt idx="188">
                  <c:v>6.7411999916657805E-3</c:v>
                </c:pt>
                <c:pt idx="189">
                  <c:v>-7.9941750009311363E-3</c:v>
                </c:pt>
                <c:pt idx="190">
                  <c:v>-2.9590750054921955E-3</c:v>
                </c:pt>
                <c:pt idx="191">
                  <c:v>-1.9239750035922043E-3</c:v>
                </c:pt>
                <c:pt idx="192">
                  <c:v>5.8187499234918505E-4</c:v>
                </c:pt>
                <c:pt idx="193">
                  <c:v>-8.4721500024897978E-3</c:v>
                </c:pt>
                <c:pt idx="194">
                  <c:v>-4.4721500089508481E-3</c:v>
                </c:pt>
                <c:pt idx="195">
                  <c:v>-1.4721500047016889E-3</c:v>
                </c:pt>
                <c:pt idx="196">
                  <c:v>5.2784999570576474E-4</c:v>
                </c:pt>
                <c:pt idx="197">
                  <c:v>5.8509749942459166E-3</c:v>
                </c:pt>
                <c:pt idx="198">
                  <c:v>6.8860749961459078E-3</c:v>
                </c:pt>
                <c:pt idx="199">
                  <c:v>-5.0905250027426518E-3</c:v>
                </c:pt>
                <c:pt idx="200">
                  <c:v>4.691649999585934E-3</c:v>
                </c:pt>
                <c:pt idx="201">
                  <c:v>-7.6036000027670525E-3</c:v>
                </c:pt>
                <c:pt idx="202">
                  <c:v>-7.7629250008612871E-3</c:v>
                </c:pt>
                <c:pt idx="203">
                  <c:v>-8.1400750059401616E-3</c:v>
                </c:pt>
                <c:pt idx="204">
                  <c:v>-6.2252500356407836E-4</c:v>
                </c:pt>
                <c:pt idx="205">
                  <c:v>-1.2116675003198907E-2</c:v>
                </c:pt>
                <c:pt idx="206">
                  <c:v>-1.1818999999377411E-2</c:v>
                </c:pt>
                <c:pt idx="207">
                  <c:v>-6.8145250043016858E-3</c:v>
                </c:pt>
                <c:pt idx="208">
                  <c:v>-7.4914000069838949E-3</c:v>
                </c:pt>
                <c:pt idx="209">
                  <c:v>-3.2924999977694824E-3</c:v>
                </c:pt>
                <c:pt idx="210">
                  <c:v>-8.9693750051083043E-3</c:v>
                </c:pt>
                <c:pt idx="211">
                  <c:v>4.3186499897274189E-3</c:v>
                </c:pt>
                <c:pt idx="212">
                  <c:v>1.8361999973421916E-3</c:v>
                </c:pt>
                <c:pt idx="213">
                  <c:v>-6.7704750035773031E-3</c:v>
                </c:pt>
                <c:pt idx="215">
                  <c:v>1.999999993131496E-3</c:v>
                </c:pt>
                <c:pt idx="216">
                  <c:v>-1.0353750003559981E-2</c:v>
                </c:pt>
                <c:pt idx="217">
                  <c:v>-4.3186499970033765E-3</c:v>
                </c:pt>
                <c:pt idx="218">
                  <c:v>-1.2115275007090531E-2</c:v>
                </c:pt>
                <c:pt idx="219">
                  <c:v>-8.7921500016818754E-3</c:v>
                </c:pt>
                <c:pt idx="220">
                  <c:v>-2.2395000050892122E-3</c:v>
                </c:pt>
                <c:pt idx="221">
                  <c:v>-1.391637499909848E-2</c:v>
                </c:pt>
                <c:pt idx="222">
                  <c:v>-5.9324999892851338E-4</c:v>
                </c:pt>
                <c:pt idx="223">
                  <c:v>-3.6124998587183654E-5</c:v>
                </c:pt>
                <c:pt idx="224">
                  <c:v>-3.8723250036127865E-3</c:v>
                </c:pt>
                <c:pt idx="225">
                  <c:v>-8.723250066395849E-4</c:v>
                </c:pt>
                <c:pt idx="226">
                  <c:v>-7.5447249982971698E-3</c:v>
                </c:pt>
                <c:pt idx="227">
                  <c:v>-2.509625002858229E-3</c:v>
                </c:pt>
                <c:pt idx="229">
                  <c:v>-7.0405000587925315E-4</c:v>
                </c:pt>
                <c:pt idx="230">
                  <c:v>-1.1865000051329844E-3</c:v>
                </c:pt>
                <c:pt idx="231">
                  <c:v>-7.9335749978781678E-3</c:v>
                </c:pt>
                <c:pt idx="232">
                  <c:v>1.5839749903534539E-3</c:v>
                </c:pt>
                <c:pt idx="233">
                  <c:v>1.1015249910997227E-3</c:v>
                </c:pt>
                <c:pt idx="234">
                  <c:v>-1.2322424998274073E-2</c:v>
                </c:pt>
                <c:pt idx="235">
                  <c:v>-4.0578000043751672E-3</c:v>
                </c:pt>
                <c:pt idx="236">
                  <c:v>6.9655999977840111E-3</c:v>
                </c:pt>
                <c:pt idx="237">
                  <c:v>-6.5168500004801899E-3</c:v>
                </c:pt>
                <c:pt idx="238">
                  <c:v>-2.6995750013156794E-3</c:v>
                </c:pt>
                <c:pt idx="239">
                  <c:v>-7.1586250051041134E-3</c:v>
                </c:pt>
                <c:pt idx="240">
                  <c:v>-3.5474750038702041E-3</c:v>
                </c:pt>
                <c:pt idx="241">
                  <c:v>-3.0299250065581873E-3</c:v>
                </c:pt>
                <c:pt idx="242">
                  <c:v>-5.2477500066743232E-3</c:v>
                </c:pt>
                <c:pt idx="243">
                  <c:v>-2.5450004613958299E-5</c:v>
                </c:pt>
                <c:pt idx="244">
                  <c:v>-2.5079000042751431E-3</c:v>
                </c:pt>
                <c:pt idx="245">
                  <c:v>-3.99035000737058E-3</c:v>
                </c:pt>
                <c:pt idx="246">
                  <c:v>-7.2081750040524639E-3</c:v>
                </c:pt>
                <c:pt idx="247">
                  <c:v>-7.0232500729616731E-4</c:v>
                </c:pt>
                <c:pt idx="248">
                  <c:v>-1.0538525006268173E-2</c:v>
                </c:pt>
                <c:pt idx="249">
                  <c:v>-6.6978500035475008E-3</c:v>
                </c:pt>
                <c:pt idx="250">
                  <c:v>-1.5557450002233963E-2</c:v>
                </c:pt>
                <c:pt idx="251">
                  <c:v>-4.5340500073507428E-3</c:v>
                </c:pt>
                <c:pt idx="252">
                  <c:v>-8.0165000035776757E-3</c:v>
                </c:pt>
                <c:pt idx="253">
                  <c:v>-6.4989500024239533E-3</c:v>
                </c:pt>
                <c:pt idx="254">
                  <c:v>-8.8761000079102814E-3</c:v>
                </c:pt>
                <c:pt idx="255">
                  <c:v>-5.8761000036611222E-3</c:v>
                </c:pt>
                <c:pt idx="256">
                  <c:v>-5.8527000001049601E-3</c:v>
                </c:pt>
                <c:pt idx="257">
                  <c:v>-3.012025001225993E-3</c:v>
                </c:pt>
                <c:pt idx="258">
                  <c:v>-1.4944750073482282E-3</c:v>
                </c:pt>
                <c:pt idx="259">
                  <c:v>-2.3912250035209581E-3</c:v>
                </c:pt>
                <c:pt idx="260">
                  <c:v>7.1263249992625788E-3</c:v>
                </c:pt>
                <c:pt idx="261">
                  <c:v>-8.7449749989900738E-3</c:v>
                </c:pt>
                <c:pt idx="262">
                  <c:v>8.7770499958423898E-3</c:v>
                </c:pt>
                <c:pt idx="267">
                  <c:v>-3.8647250039502978E-3</c:v>
                </c:pt>
                <c:pt idx="268">
                  <c:v>-1.3576700002886355E-2</c:v>
                </c:pt>
                <c:pt idx="269">
                  <c:v>-2.5357500999234617E-4</c:v>
                </c:pt>
                <c:pt idx="270">
                  <c:v>-8.2140000013168901E-3</c:v>
                </c:pt>
                <c:pt idx="271">
                  <c:v>-1.7621750084799714E-3</c:v>
                </c:pt>
                <c:pt idx="272">
                  <c:v>6.7072499950882047E-4</c:v>
                </c:pt>
                <c:pt idx="273">
                  <c:v>-1.1565250024432316E-3</c:v>
                </c:pt>
                <c:pt idx="275">
                  <c:v>7.2749971877783537E-6</c:v>
                </c:pt>
                <c:pt idx="276">
                  <c:v>5.6535249968874268E-3</c:v>
                </c:pt>
                <c:pt idx="277">
                  <c:v>-1.5760000023874454E-3</c:v>
                </c:pt>
                <c:pt idx="278">
                  <c:v>-4.8055250008474104E-3</c:v>
                </c:pt>
                <c:pt idx="279">
                  <c:v>-5.793825002911035E-3</c:v>
                </c:pt>
                <c:pt idx="280">
                  <c:v>-8.2762750025722198E-3</c:v>
                </c:pt>
                <c:pt idx="281">
                  <c:v>-7.7704249997623265E-3</c:v>
                </c:pt>
                <c:pt idx="282">
                  <c:v>-2.7353250043233857E-3</c:v>
                </c:pt>
                <c:pt idx="283">
                  <c:v>2.5292999926023185E-3</c:v>
                </c:pt>
                <c:pt idx="284">
                  <c:v>5.9227499878033996E-4</c:v>
                </c:pt>
                <c:pt idx="285">
                  <c:v>-1.0784875004901551E-2</c:v>
                </c:pt>
                <c:pt idx="286">
                  <c:v>-2.4032500077737495E-3</c:v>
                </c:pt>
                <c:pt idx="287">
                  <c:v>-1.0262850009894464E-2</c:v>
                </c:pt>
                <c:pt idx="288">
                  <c:v>-8.4923750036978163E-3</c:v>
                </c:pt>
                <c:pt idx="289">
                  <c:v>-3.2394500012742355E-3</c:v>
                </c:pt>
                <c:pt idx="290">
                  <c:v>1.0836750007001683E-3</c:v>
                </c:pt>
                <c:pt idx="291">
                  <c:v>-3.1341500070993789E-3</c:v>
                </c:pt>
                <c:pt idx="292">
                  <c:v>-4.0756500020506792E-3</c:v>
                </c:pt>
                <c:pt idx="293">
                  <c:v>-1.8110250020981766E-3</c:v>
                </c:pt>
                <c:pt idx="294">
                  <c:v>-1.3452800005325116E-2</c:v>
                </c:pt>
                <c:pt idx="295">
                  <c:v>1.8510749941924587E-3</c:v>
                </c:pt>
                <c:pt idx="296">
                  <c:v>1.1174199993547518E-2</c:v>
                </c:pt>
                <c:pt idx="297">
                  <c:v>6.9174999225651845E-4</c:v>
                </c:pt>
                <c:pt idx="298">
                  <c:v>-5.7728000028873794E-3</c:v>
                </c:pt>
                <c:pt idx="299">
                  <c:v>-5.7800249996944331E-3</c:v>
                </c:pt>
                <c:pt idx="300">
                  <c:v>-4.7800250031286851E-3</c:v>
                </c:pt>
                <c:pt idx="301">
                  <c:v>-4.3749999967985786E-3</c:v>
                </c:pt>
                <c:pt idx="302">
                  <c:v>1.2165950000053272E-2</c:v>
                </c:pt>
                <c:pt idx="303">
                  <c:v>-6.0518750033224933E-3</c:v>
                </c:pt>
                <c:pt idx="304">
                  <c:v>1.2010499995085411E-3</c:v>
                </c:pt>
                <c:pt idx="305">
                  <c:v>-2.1761000025435351E-3</c:v>
                </c:pt>
                <c:pt idx="306">
                  <c:v>-2.1864674999960698E-2</c:v>
                </c:pt>
                <c:pt idx="307">
                  <c:v>-5.0474000017857179E-3</c:v>
                </c:pt>
                <c:pt idx="308">
                  <c:v>7.4701499979710206E-3</c:v>
                </c:pt>
                <c:pt idx="309">
                  <c:v>-2.0122999994782731E-3</c:v>
                </c:pt>
                <c:pt idx="310">
                  <c:v>-5.848500004503876E-3</c:v>
                </c:pt>
                <c:pt idx="311">
                  <c:v>-1.1342650002916344E-2</c:v>
                </c:pt>
                <c:pt idx="312">
                  <c:v>-9.3426500025088899E-3</c:v>
                </c:pt>
                <c:pt idx="313">
                  <c:v>-3.342650001286529E-3</c:v>
                </c:pt>
                <c:pt idx="314">
                  <c:v>-4.3309500033501536E-3</c:v>
                </c:pt>
                <c:pt idx="315">
                  <c:v>9.4395249907393008E-3</c:v>
                </c:pt>
                <c:pt idx="316">
                  <c:v>1.7977499956032261E-3</c:v>
                </c:pt>
                <c:pt idx="317">
                  <c:v>-1.9696399998792913E-2</c:v>
                </c:pt>
                <c:pt idx="318">
                  <c:v>-4.684700004872866E-3</c:v>
                </c:pt>
                <c:pt idx="319">
                  <c:v>-1.3167149998480454E-2</c:v>
                </c:pt>
                <c:pt idx="320">
                  <c:v>2.8328499975032173E-3</c:v>
                </c:pt>
                <c:pt idx="321">
                  <c:v>1.3386999926296994E-3</c:v>
                </c:pt>
                <c:pt idx="322">
                  <c:v>-1.6879125003470108E-2</c:v>
                </c:pt>
                <c:pt idx="323">
                  <c:v>-9.3615750010940246E-3</c:v>
                </c:pt>
                <c:pt idx="324">
                  <c:v>1.4427499263547361E-4</c:v>
                </c:pt>
                <c:pt idx="325">
                  <c:v>-4.8206250066868961E-3</c:v>
                </c:pt>
                <c:pt idx="326">
                  <c:v>1.7937499796971679E-4</c:v>
                </c:pt>
                <c:pt idx="327">
                  <c:v>2.9966499932925217E-3</c:v>
                </c:pt>
                <c:pt idx="328">
                  <c:v>-5.4975000020931475E-3</c:v>
                </c:pt>
                <c:pt idx="329">
                  <c:v>-9.7153250098926947E-3</c:v>
                </c:pt>
                <c:pt idx="330">
                  <c:v>-6.3922000044840388E-3</c:v>
                </c:pt>
                <c:pt idx="331">
                  <c:v>3.4718749957391992E-3</c:v>
                </c:pt>
                <c:pt idx="332">
                  <c:v>-3.2284000044455752E-3</c:v>
                </c:pt>
                <c:pt idx="333">
                  <c:v>-1.1193300000741147E-2</c:v>
                </c:pt>
                <c:pt idx="334">
                  <c:v>2.8066999948350713E-3</c:v>
                </c:pt>
                <c:pt idx="335">
                  <c:v>3.3242499994230457E-3</c:v>
                </c:pt>
                <c:pt idx="336">
                  <c:v>-8.4228250052547082E-3</c:v>
                </c:pt>
                <c:pt idx="337">
                  <c:v>-8.1699000074877404E-3</c:v>
                </c:pt>
                <c:pt idx="338">
                  <c:v>4.153224996116478E-3</c:v>
                </c:pt>
                <c:pt idx="339">
                  <c:v>-3.3292250009253621E-3</c:v>
                </c:pt>
                <c:pt idx="340">
                  <c:v>-5.4705000366084278E-4</c:v>
                </c:pt>
                <c:pt idx="341">
                  <c:v>-9.6829750036704354E-3</c:v>
                </c:pt>
                <c:pt idx="342">
                  <c:v>-1.6829750020406209E-3</c:v>
                </c:pt>
                <c:pt idx="343">
                  <c:v>1.8345749995205551E-3</c:v>
                </c:pt>
                <c:pt idx="344">
                  <c:v>-5.3832500052521937E-3</c:v>
                </c:pt>
                <c:pt idx="345">
                  <c:v>-1.3481500063790008E-3</c:v>
                </c:pt>
                <c:pt idx="346">
                  <c:v>-6.8422999975155108E-3</c:v>
                </c:pt>
                <c:pt idx="347">
                  <c:v>-8.423000035691075E-4</c:v>
                </c:pt>
                <c:pt idx="348">
                  <c:v>-8.5191750040394254E-3</c:v>
                </c:pt>
                <c:pt idx="349">
                  <c:v>4.8082499415613711E-4</c:v>
                </c:pt>
                <c:pt idx="350">
                  <c:v>-9.0016250032931566E-3</c:v>
                </c:pt>
                <c:pt idx="351">
                  <c:v>-2.7019000044674613E-3</c:v>
                </c:pt>
                <c:pt idx="352">
                  <c:v>-4.6785000013187528E-3</c:v>
                </c:pt>
                <c:pt idx="353">
                  <c:v>-1.4032250001037028E-2</c:v>
                </c:pt>
                <c:pt idx="354">
                  <c:v>-4.8894250066950917E-3</c:v>
                </c:pt>
                <c:pt idx="356">
                  <c:v>-1.0002975002862513E-2</c:v>
                </c:pt>
                <c:pt idx="357">
                  <c:v>-3.4296750091016293E-3</c:v>
                </c:pt>
                <c:pt idx="358">
                  <c:v>4.2048749965033494E-3</c:v>
                </c:pt>
                <c:pt idx="360">
                  <c:v>-8.7789500030339696E-3</c:v>
                </c:pt>
                <c:pt idx="361">
                  <c:v>8.0617249914212152E-3</c:v>
                </c:pt>
                <c:pt idx="362">
                  <c:v>5.3497499975492246E-3</c:v>
                </c:pt>
                <c:pt idx="363">
                  <c:v>-2.0976000014343299E-3</c:v>
                </c:pt>
                <c:pt idx="364">
                  <c:v>1.9023999993805774E-3</c:v>
                </c:pt>
                <c:pt idx="365">
                  <c:v>8.1012999944505282E-3</c:v>
                </c:pt>
                <c:pt idx="366">
                  <c:v>2.7124499902129173E-3</c:v>
                </c:pt>
                <c:pt idx="367">
                  <c:v>-1.4117750033619814E-3</c:v>
                </c:pt>
                <c:pt idx="368">
                  <c:v>-3.9059249975252897E-3</c:v>
                </c:pt>
                <c:pt idx="369">
                  <c:v>-3.6061999999219552E-3</c:v>
                </c:pt>
                <c:pt idx="370">
                  <c:v>-1.3796150007692631E-2</c:v>
                </c:pt>
                <c:pt idx="371">
                  <c:v>1.2038499917252921E-3</c:v>
                </c:pt>
                <c:pt idx="372">
                  <c:v>-7.2786000018822961E-3</c:v>
                </c:pt>
                <c:pt idx="373">
                  <c:v>2.4721399997361004E-2</c:v>
                </c:pt>
                <c:pt idx="374">
                  <c:v>-1.7376500036334619E-3</c:v>
                </c:pt>
                <c:pt idx="375">
                  <c:v>5.2623500014306046E-3</c:v>
                </c:pt>
                <c:pt idx="376">
                  <c:v>2.5620749947847798E-3</c:v>
                </c:pt>
                <c:pt idx="377">
                  <c:v>3.5620749986264855E-3</c:v>
                </c:pt>
                <c:pt idx="378">
                  <c:v>-1.2632350000785664E-2</c:v>
                </c:pt>
                <c:pt idx="379">
                  <c:v>-1.5114800000446849E-2</c:v>
                </c:pt>
                <c:pt idx="380">
                  <c:v>-8.5972500019124709E-3</c:v>
                </c:pt>
                <c:pt idx="381">
                  <c:v>-1.2768275002599694E-2</c:v>
                </c:pt>
                <c:pt idx="382">
                  <c:v>-8.9510000034351833E-3</c:v>
                </c:pt>
                <c:pt idx="383">
                  <c:v>-1.4616500047850423E-3</c:v>
                </c:pt>
                <c:pt idx="384">
                  <c:v>-6.5159999940078706E-4</c:v>
                </c:pt>
                <c:pt idx="385">
                  <c:v>-1.2655000027734786E-3</c:v>
                </c:pt>
                <c:pt idx="386">
                  <c:v>6.0386999975889921E-3</c:v>
                </c:pt>
                <c:pt idx="387">
                  <c:v>-1.2420350009051617E-2</c:v>
                </c:pt>
                <c:pt idx="388">
                  <c:v>5.5841249995864928E-3</c:v>
                </c:pt>
                <c:pt idx="389">
                  <c:v>-8.8938500048243441E-3</c:v>
                </c:pt>
                <c:pt idx="394">
                  <c:v>-5.149749995325692E-4</c:v>
                </c:pt>
                <c:pt idx="395">
                  <c:v>-5.9974250034429133E-3</c:v>
                </c:pt>
                <c:pt idx="396">
                  <c:v>1.3508424992323853E-2</c:v>
                </c:pt>
                <c:pt idx="397">
                  <c:v>1.4426999987335876E-3</c:v>
                </c:pt>
                <c:pt idx="398">
                  <c:v>-6.8291499992483296E-3</c:v>
                </c:pt>
                <c:pt idx="399">
                  <c:v>-1.4625009498558939E-5</c:v>
                </c:pt>
                <c:pt idx="400">
                  <c:v>-9.8675000481307507E-4</c:v>
                </c:pt>
                <c:pt idx="401">
                  <c:v>-8.3639000004041009E-3</c:v>
                </c:pt>
                <c:pt idx="402">
                  <c:v>5.9354999975766987E-3</c:v>
                </c:pt>
                <c:pt idx="403">
                  <c:v>-1.4223824997316115E-2</c:v>
                </c:pt>
                <c:pt idx="405">
                  <c:v>-3.4805000177584589E-4</c:v>
                </c:pt>
                <c:pt idx="406">
                  <c:v>3.007424995303154E-3</c:v>
                </c:pt>
                <c:pt idx="407">
                  <c:v>4.2107999979634769E-3</c:v>
                </c:pt>
                <c:pt idx="409">
                  <c:v>-1.7334500007564202E-3</c:v>
                </c:pt>
                <c:pt idx="410">
                  <c:v>-5.9278750049998052E-3</c:v>
                </c:pt>
                <c:pt idx="411">
                  <c:v>9.2359249974833801E-3</c:v>
                </c:pt>
                <c:pt idx="412">
                  <c:v>8.4707499627256766E-4</c:v>
                </c:pt>
                <c:pt idx="413">
                  <c:v>4.2638000013539568E-3</c:v>
                </c:pt>
                <c:pt idx="414">
                  <c:v>-2.1865000599063933E-4</c:v>
                </c:pt>
                <c:pt idx="415">
                  <c:v>-5.4320000053849071E-3</c:v>
                </c:pt>
                <c:pt idx="416">
                  <c:v>-6.5868500096257776E-3</c:v>
                </c:pt>
                <c:pt idx="417">
                  <c:v>-5.5634500022279099E-3</c:v>
                </c:pt>
                <c:pt idx="418">
                  <c:v>-1.0099925006215926E-2</c:v>
                </c:pt>
                <c:pt idx="419">
                  <c:v>-3.9361250019283034E-3</c:v>
                </c:pt>
                <c:pt idx="420">
                  <c:v>1.0638750027283095E-3</c:v>
                </c:pt>
                <c:pt idx="421">
                  <c:v>1.2686399997619446E-2</c:v>
                </c:pt>
                <c:pt idx="422">
                  <c:v>7.6908749979338609E-3</c:v>
                </c:pt>
                <c:pt idx="423">
                  <c:v>6.5360249936929904E-3</c:v>
                </c:pt>
                <c:pt idx="424">
                  <c:v>7.2569499970995821E-3</c:v>
                </c:pt>
                <c:pt idx="425">
                  <c:v>5.9382999970694073E-3</c:v>
                </c:pt>
                <c:pt idx="426">
                  <c:v>5.455849997815676E-3</c:v>
                </c:pt>
                <c:pt idx="427">
                  <c:v>8.2965249966946431E-3</c:v>
                </c:pt>
                <c:pt idx="428">
                  <c:v>8.6475249991053715E-3</c:v>
                </c:pt>
                <c:pt idx="429">
                  <c:v>3.8157999952090904E-3</c:v>
                </c:pt>
                <c:pt idx="430">
                  <c:v>6.9912999970256351E-3</c:v>
                </c:pt>
                <c:pt idx="431">
                  <c:v>1.2672649994783569E-2</c:v>
                </c:pt>
                <c:pt idx="434">
                  <c:v>2.8692499472526833E-4</c:v>
                </c:pt>
                <c:pt idx="435">
                  <c:v>1.2322024995228276E-2</c:v>
                </c:pt>
                <c:pt idx="436">
                  <c:v>7.2022749955067411E-3</c:v>
                </c:pt>
                <c:pt idx="437">
                  <c:v>4.7424997319467366E-5</c:v>
                </c:pt>
                <c:pt idx="438">
                  <c:v>1.1075299997173715E-2</c:v>
                </c:pt>
                <c:pt idx="439">
                  <c:v>3.2858999984455295E-3</c:v>
                </c:pt>
                <c:pt idx="440">
                  <c:v>1.1285900000075344E-2</c:v>
                </c:pt>
                <c:pt idx="441">
                  <c:v>8.5622249971493147E-3</c:v>
                </c:pt>
                <c:pt idx="442">
                  <c:v>5.8970499958377331E-3</c:v>
                </c:pt>
                <c:pt idx="443">
                  <c:v>6.8970499924034812E-3</c:v>
                </c:pt>
                <c:pt idx="445">
                  <c:v>-2.0633750027627684E-3</c:v>
                </c:pt>
                <c:pt idx="446">
                  <c:v>-4.9302000043098815E-3</c:v>
                </c:pt>
                <c:pt idx="447">
                  <c:v>-4.5719749978161417E-3</c:v>
                </c:pt>
                <c:pt idx="448">
                  <c:v>3.4280249965377152E-3</c:v>
                </c:pt>
                <c:pt idx="449">
                  <c:v>1.5567249938612804E-3</c:v>
                </c:pt>
                <c:pt idx="451">
                  <c:v>7.9046500031836331E-3</c:v>
                </c:pt>
                <c:pt idx="452">
                  <c:v>3.4985999955097213E-3</c:v>
                </c:pt>
                <c:pt idx="453">
                  <c:v>1.867409999249503E-2</c:v>
                </c:pt>
                <c:pt idx="454">
                  <c:v>4.0557249958510511E-3</c:v>
                </c:pt>
                <c:pt idx="455">
                  <c:v>8.8379000007989816E-3</c:v>
                </c:pt>
                <c:pt idx="457">
                  <c:v>1.4090824995946605E-2</c:v>
                </c:pt>
                <c:pt idx="458">
                  <c:v>8.5192499973345548E-3</c:v>
                </c:pt>
                <c:pt idx="460">
                  <c:v>6.8306749963085167E-3</c:v>
                </c:pt>
                <c:pt idx="461">
                  <c:v>9.3526999917230569E-3</c:v>
                </c:pt>
                <c:pt idx="462">
                  <c:v>-2.1837750027771108E-3</c:v>
                </c:pt>
                <c:pt idx="463">
                  <c:v>1.3337749987840652E-3</c:v>
                </c:pt>
                <c:pt idx="464">
                  <c:v>8.3337749965721741E-3</c:v>
                </c:pt>
                <c:pt idx="465">
                  <c:v>8.2069999916711822E-4</c:v>
                </c:pt>
                <c:pt idx="466">
                  <c:v>-3.1442000035895035E-3</c:v>
                </c:pt>
                <c:pt idx="467">
                  <c:v>1.1502049994305708E-2</c:v>
                </c:pt>
                <c:pt idx="468">
                  <c:v>2.8251749972696416E-3</c:v>
                </c:pt>
                <c:pt idx="469">
                  <c:v>6.0856999989482574E-3</c:v>
                </c:pt>
                <c:pt idx="470">
                  <c:v>4.339500010246411E-4</c:v>
                </c:pt>
                <c:pt idx="472">
                  <c:v>4.2790999941644259E-3</c:v>
                </c:pt>
                <c:pt idx="473">
                  <c:v>1.1925350001547486E-2</c:v>
                </c:pt>
                <c:pt idx="474">
                  <c:v>1.0606699994241353E-2</c:v>
                </c:pt>
                <c:pt idx="475">
                  <c:v>1.6508999993675388E-2</c:v>
                </c:pt>
                <c:pt idx="476">
                  <c:v>6.3675749916001223E-3</c:v>
                </c:pt>
                <c:pt idx="478">
                  <c:v>2.7423699997598305E-2</c:v>
                </c:pt>
                <c:pt idx="497">
                  <c:v>2.9851474995666649E-2</c:v>
                </c:pt>
                <c:pt idx="498">
                  <c:v>3.2692149994545616E-2</c:v>
                </c:pt>
                <c:pt idx="499">
                  <c:v>2.7794699999503791E-2</c:v>
                </c:pt>
                <c:pt idx="500">
                  <c:v>2.5028699994436465E-2</c:v>
                </c:pt>
                <c:pt idx="501">
                  <c:v>2.254624999477528E-2</c:v>
                </c:pt>
                <c:pt idx="502">
                  <c:v>2.8873849994852208E-2</c:v>
                </c:pt>
                <c:pt idx="503">
                  <c:v>1.3014249991101678E-2</c:v>
                </c:pt>
                <c:pt idx="504">
                  <c:v>2.0796799995878246E-2</c:v>
                </c:pt>
                <c:pt idx="505">
                  <c:v>2.3855300001741853E-2</c:v>
                </c:pt>
                <c:pt idx="506">
                  <c:v>2.8552825002407189E-2</c:v>
                </c:pt>
                <c:pt idx="507">
                  <c:v>3.5105474991723895E-2</c:v>
                </c:pt>
                <c:pt idx="508">
                  <c:v>2.7428599998529535E-2</c:v>
                </c:pt>
                <c:pt idx="509">
                  <c:v>2.8269274997001048E-2</c:v>
                </c:pt>
                <c:pt idx="510">
                  <c:v>2.2433074998843949E-2</c:v>
                </c:pt>
                <c:pt idx="511">
                  <c:v>1.4107199996942654E-2</c:v>
                </c:pt>
                <c:pt idx="512">
                  <c:v>2.3914174998935778E-2</c:v>
                </c:pt>
                <c:pt idx="513">
                  <c:v>1.9667449996632058E-2</c:v>
                </c:pt>
                <c:pt idx="517">
                  <c:v>2.9322649999812711E-2</c:v>
                </c:pt>
                <c:pt idx="520">
                  <c:v>2.0720449996588286E-2</c:v>
                </c:pt>
                <c:pt idx="523">
                  <c:v>3.3748699999705423E-2</c:v>
                </c:pt>
                <c:pt idx="524">
                  <c:v>2.4430049998045433E-2</c:v>
                </c:pt>
                <c:pt idx="527">
                  <c:v>4.0240100002847612E-2</c:v>
                </c:pt>
                <c:pt idx="528">
                  <c:v>3.2956549999653362E-2</c:v>
                </c:pt>
                <c:pt idx="529">
                  <c:v>3.2785524992505088E-2</c:v>
                </c:pt>
                <c:pt idx="530">
                  <c:v>2.5949324997782242E-2</c:v>
                </c:pt>
                <c:pt idx="531">
                  <c:v>3.9953799991053529E-2</c:v>
                </c:pt>
                <c:pt idx="532">
                  <c:v>3.19582750016707E-2</c:v>
                </c:pt>
                <c:pt idx="533">
                  <c:v>3.3775549993151799E-2</c:v>
                </c:pt>
                <c:pt idx="534">
                  <c:v>3.3293099993898068E-2</c:v>
                </c:pt>
                <c:pt idx="535">
                  <c:v>3.3316499990178272E-2</c:v>
                </c:pt>
                <c:pt idx="536">
                  <c:v>2.8834049997385591E-2</c:v>
                </c:pt>
                <c:pt idx="537">
                  <c:v>3.1962749992089812E-2</c:v>
                </c:pt>
                <c:pt idx="540">
                  <c:v>3.5562574994401075E-2</c:v>
                </c:pt>
                <c:pt idx="541">
                  <c:v>3.534475000196835E-2</c:v>
                </c:pt>
                <c:pt idx="542">
                  <c:v>2.0890174993837718E-2</c:v>
                </c:pt>
                <c:pt idx="543">
                  <c:v>3.3672350000415463E-2</c:v>
                </c:pt>
                <c:pt idx="544">
                  <c:v>3.767235000123037E-2</c:v>
                </c:pt>
                <c:pt idx="545">
                  <c:v>3.2178200002817903E-2</c:v>
                </c:pt>
                <c:pt idx="546">
                  <c:v>2.9213299996627029E-2</c:v>
                </c:pt>
                <c:pt idx="548">
                  <c:v>2.9536424997786526E-2</c:v>
                </c:pt>
                <c:pt idx="552">
                  <c:v>3.1187149994366337E-2</c:v>
                </c:pt>
                <c:pt idx="553">
                  <c:v>3.2992724991345312E-2</c:v>
                </c:pt>
                <c:pt idx="554">
                  <c:v>3.4257349994732067E-2</c:v>
                </c:pt>
                <c:pt idx="555">
                  <c:v>3.7627649995556567E-2</c:v>
                </c:pt>
                <c:pt idx="558">
                  <c:v>4.7994824992201757E-2</c:v>
                </c:pt>
                <c:pt idx="559">
                  <c:v>3.4123524994356558E-2</c:v>
                </c:pt>
                <c:pt idx="562">
                  <c:v>3.4490699996240437E-2</c:v>
                </c:pt>
                <c:pt idx="563">
                  <c:v>3.8141425000503659E-2</c:v>
                </c:pt>
                <c:pt idx="564">
                  <c:v>3.679905000171857E-2</c:v>
                </c:pt>
                <c:pt idx="571">
                  <c:v>4.0577449995907955E-2</c:v>
                </c:pt>
                <c:pt idx="572">
                  <c:v>4.1094999993219972E-2</c:v>
                </c:pt>
                <c:pt idx="573">
                  <c:v>3.5865474994352553E-2</c:v>
                </c:pt>
                <c:pt idx="574">
                  <c:v>4.1258799996285234E-2</c:v>
                </c:pt>
                <c:pt idx="575">
                  <c:v>3.4869949995481875E-2</c:v>
                </c:pt>
                <c:pt idx="580">
                  <c:v>5.407332500180928E-2</c:v>
                </c:pt>
                <c:pt idx="583">
                  <c:v>3.8913999997021165E-2</c:v>
                </c:pt>
                <c:pt idx="585">
                  <c:v>4.8077799998281989E-2</c:v>
                </c:pt>
                <c:pt idx="586">
                  <c:v>4.4206499995198101E-2</c:v>
                </c:pt>
                <c:pt idx="587">
                  <c:v>3.4443625001586042E-2</c:v>
                </c:pt>
                <c:pt idx="588">
                  <c:v>4.8487674997886643E-2</c:v>
                </c:pt>
                <c:pt idx="593">
                  <c:v>4.6182449994375929E-2</c:v>
                </c:pt>
                <c:pt idx="597">
                  <c:v>4.334625000046799E-2</c:v>
                </c:pt>
                <c:pt idx="598">
                  <c:v>4.2156299998168834E-2</c:v>
                </c:pt>
                <c:pt idx="599">
                  <c:v>5.1156299996364396E-2</c:v>
                </c:pt>
                <c:pt idx="605">
                  <c:v>4.6541049996449146E-2</c:v>
                </c:pt>
                <c:pt idx="615">
                  <c:v>4.8088199997437187E-2</c:v>
                </c:pt>
                <c:pt idx="616">
                  <c:v>5.0411324991728179E-2</c:v>
                </c:pt>
                <c:pt idx="617">
                  <c:v>5.793782499677036E-2</c:v>
                </c:pt>
                <c:pt idx="618">
                  <c:v>4.2414449992065784E-2</c:v>
                </c:pt>
                <c:pt idx="619">
                  <c:v>4.6901374997105449E-2</c:v>
                </c:pt>
                <c:pt idx="620">
                  <c:v>4.6910324999771547E-2</c:v>
                </c:pt>
                <c:pt idx="621">
                  <c:v>5.3502549992117565E-2</c:v>
                </c:pt>
                <c:pt idx="622">
                  <c:v>5.1317074998223688E-2</c:v>
                </c:pt>
                <c:pt idx="623">
                  <c:v>5.5326024994428735E-2</c:v>
                </c:pt>
                <c:pt idx="624">
                  <c:v>5.3373199996713083E-2</c:v>
                </c:pt>
                <c:pt idx="625">
                  <c:v>5.8408299999427982E-2</c:v>
                </c:pt>
                <c:pt idx="626">
                  <c:v>6.4284075000614394E-2</c:v>
                </c:pt>
                <c:pt idx="627">
                  <c:v>4.1595499998948071E-2</c:v>
                </c:pt>
                <c:pt idx="628">
                  <c:v>5.8447874995181337E-2</c:v>
                </c:pt>
                <c:pt idx="629">
                  <c:v>6.0518074998981319E-2</c:v>
                </c:pt>
                <c:pt idx="630">
                  <c:v>5.7775474997470155E-2</c:v>
                </c:pt>
                <c:pt idx="631">
                  <c:v>4.956934999790974E-2</c:v>
                </c:pt>
                <c:pt idx="632">
                  <c:v>6.1098599995602854E-2</c:v>
                </c:pt>
                <c:pt idx="633">
                  <c:v>5.8266874992114026E-2</c:v>
                </c:pt>
                <c:pt idx="634">
                  <c:v>6.3784424994082656E-2</c:v>
                </c:pt>
                <c:pt idx="635">
                  <c:v>5.0594474996614736E-2</c:v>
                </c:pt>
                <c:pt idx="639">
                  <c:v>4.8477849995833822E-2</c:v>
                </c:pt>
                <c:pt idx="640">
                  <c:v>5.6995399994775653E-2</c:v>
                </c:pt>
                <c:pt idx="645">
                  <c:v>5.7159199997840915E-2</c:v>
                </c:pt>
                <c:pt idx="646">
                  <c:v>6.0163674992509186E-2</c:v>
                </c:pt>
                <c:pt idx="648">
                  <c:v>6.0362575000908691E-2</c:v>
                </c:pt>
                <c:pt idx="649">
                  <c:v>6.1362574997474439E-2</c:v>
                </c:pt>
                <c:pt idx="654">
                  <c:v>5.5172624997794628E-2</c:v>
                </c:pt>
                <c:pt idx="655">
                  <c:v>6.6690175000985619E-2</c:v>
                </c:pt>
                <c:pt idx="656">
                  <c:v>5.7207724996260367E-2</c:v>
                </c:pt>
                <c:pt idx="658">
                  <c:v>6.0530850001669023E-2</c:v>
                </c:pt>
                <c:pt idx="659">
                  <c:v>5.98890749970451E-2</c:v>
                </c:pt>
                <c:pt idx="661">
                  <c:v>5.1722524993238039E-2</c:v>
                </c:pt>
                <c:pt idx="662">
                  <c:v>4.5504699999582954E-2</c:v>
                </c:pt>
                <c:pt idx="663">
                  <c:v>5.7022249995497987E-2</c:v>
                </c:pt>
                <c:pt idx="664">
                  <c:v>5.7691900001373142E-2</c:v>
                </c:pt>
                <c:pt idx="665">
                  <c:v>5.869189999793889E-2</c:v>
                </c:pt>
                <c:pt idx="666">
                  <c:v>5.9691899994504638E-2</c:v>
                </c:pt>
                <c:pt idx="667">
                  <c:v>6.2691899998753797E-2</c:v>
                </c:pt>
                <c:pt idx="668">
                  <c:v>6.3538449998304714E-2</c:v>
                </c:pt>
                <c:pt idx="669">
                  <c:v>6.0383599993656389E-2</c:v>
                </c:pt>
                <c:pt idx="670">
                  <c:v>5.9901150001678616E-2</c:v>
                </c:pt>
                <c:pt idx="671">
                  <c:v>6.6980299998249393E-2</c:v>
                </c:pt>
                <c:pt idx="672">
                  <c:v>6.574354999611387E-2</c:v>
                </c:pt>
                <c:pt idx="674">
                  <c:v>5.2907349992892705E-2</c:v>
                </c:pt>
                <c:pt idx="675">
                  <c:v>6.0471699995105155E-2</c:v>
                </c:pt>
                <c:pt idx="676">
                  <c:v>5.3036049997899681E-2</c:v>
                </c:pt>
                <c:pt idx="677">
                  <c:v>7.2829924996767659E-2</c:v>
                </c:pt>
                <c:pt idx="678">
                  <c:v>6.0923525001271628E-2</c:v>
                </c:pt>
                <c:pt idx="679">
                  <c:v>6.5063924994319677E-2</c:v>
                </c:pt>
                <c:pt idx="684">
                  <c:v>5.6445549998898059E-2</c:v>
                </c:pt>
                <c:pt idx="685">
                  <c:v>5.9126899999682792E-2</c:v>
                </c:pt>
                <c:pt idx="686">
                  <c:v>5.5773150001186877E-2</c:v>
                </c:pt>
                <c:pt idx="687">
                  <c:v>6.2096274996292777E-2</c:v>
                </c:pt>
                <c:pt idx="693">
                  <c:v>5.6506150001951028E-2</c:v>
                </c:pt>
                <c:pt idx="699">
                  <c:v>7.5187499998719431E-2</c:v>
                </c:pt>
                <c:pt idx="704">
                  <c:v>5.220092499803286E-2</c:v>
                </c:pt>
                <c:pt idx="705">
                  <c:v>6.5718474994355347E-2</c:v>
                </c:pt>
                <c:pt idx="706">
                  <c:v>7.2041599996737204E-2</c:v>
                </c:pt>
                <c:pt idx="707">
                  <c:v>7.4559149994456675E-2</c:v>
                </c:pt>
                <c:pt idx="710">
                  <c:v>7.5014100002590567E-2</c:v>
                </c:pt>
                <c:pt idx="711">
                  <c:v>7.7477624996390659E-2</c:v>
                </c:pt>
                <c:pt idx="713">
                  <c:v>6.8770124998991378E-2</c:v>
                </c:pt>
                <c:pt idx="714">
                  <c:v>7.688712499657413E-2</c:v>
                </c:pt>
                <c:pt idx="715">
                  <c:v>7.4292149998655077E-2</c:v>
                </c:pt>
                <c:pt idx="716">
                  <c:v>5.8938399997714441E-2</c:v>
                </c:pt>
                <c:pt idx="718">
                  <c:v>7.8296624989889096E-2</c:v>
                </c:pt>
                <c:pt idx="719">
                  <c:v>6.8301100000098813E-2</c:v>
                </c:pt>
                <c:pt idx="720">
                  <c:v>7.8947349997179117E-2</c:v>
                </c:pt>
                <c:pt idx="721">
                  <c:v>6.5464899998914916E-2</c:v>
                </c:pt>
                <c:pt idx="723">
                  <c:v>7.0305574998201337E-2</c:v>
                </c:pt>
                <c:pt idx="725">
                  <c:v>7.4666925000201445E-2</c:v>
                </c:pt>
                <c:pt idx="727">
                  <c:v>7.7671399994869716E-2</c:v>
                </c:pt>
                <c:pt idx="728">
                  <c:v>7.9029624997929204E-2</c:v>
                </c:pt>
                <c:pt idx="731">
                  <c:v>8.0380624996905681E-2</c:v>
                </c:pt>
                <c:pt idx="735">
                  <c:v>8.7197900000319351E-2</c:v>
                </c:pt>
                <c:pt idx="737">
                  <c:v>7.4038575003214646E-2</c:v>
                </c:pt>
                <c:pt idx="738">
                  <c:v>8.507367499259999E-2</c:v>
                </c:pt>
                <c:pt idx="739">
                  <c:v>6.9914349995087832E-2</c:v>
                </c:pt>
                <c:pt idx="742">
                  <c:v>9.402412499912316E-2</c:v>
                </c:pt>
                <c:pt idx="743">
                  <c:v>7.5312149994715583E-2</c:v>
                </c:pt>
                <c:pt idx="744">
                  <c:v>8.6082624999107793E-2</c:v>
                </c:pt>
                <c:pt idx="745">
                  <c:v>7.4370649992488325E-2</c:v>
                </c:pt>
                <c:pt idx="746">
                  <c:v>8.0211324995616451E-2</c:v>
                </c:pt>
                <c:pt idx="747">
                  <c:v>9.1728874998807441E-2</c:v>
                </c:pt>
                <c:pt idx="748">
                  <c:v>9.8546149994945154E-2</c:v>
                </c:pt>
                <c:pt idx="749">
                  <c:v>7.5052000000141561E-2</c:v>
                </c:pt>
                <c:pt idx="750">
                  <c:v>9.0410224991501309E-2</c:v>
                </c:pt>
                <c:pt idx="751">
                  <c:v>7.2215799991681706E-2</c:v>
                </c:pt>
                <c:pt idx="754">
                  <c:v>8.057402499980526E-2</c:v>
                </c:pt>
                <c:pt idx="755">
                  <c:v>7.6220274997467641E-2</c:v>
                </c:pt>
                <c:pt idx="756">
                  <c:v>8.6711349991674069E-2</c:v>
                </c:pt>
                <c:pt idx="761">
                  <c:v>9.578052500000922E-2</c:v>
                </c:pt>
                <c:pt idx="763">
                  <c:v>7.4426774997846223E-2</c:v>
                </c:pt>
                <c:pt idx="764">
                  <c:v>8.2461874997534323E-2</c:v>
                </c:pt>
                <c:pt idx="766">
                  <c:v>8.4625675001007039E-2</c:v>
                </c:pt>
                <c:pt idx="767">
                  <c:v>9.2901999996684026E-2</c:v>
                </c:pt>
                <c:pt idx="768">
                  <c:v>9.1454649991646875E-2</c:v>
                </c:pt>
                <c:pt idx="769">
                  <c:v>9.1707574989413843E-2</c:v>
                </c:pt>
                <c:pt idx="770">
                  <c:v>8.5466349999478552E-2</c:v>
                </c:pt>
                <c:pt idx="771">
                  <c:v>8.7248525000177324E-2</c:v>
                </c:pt>
                <c:pt idx="773">
                  <c:v>9.3665249994955957E-2</c:v>
                </c:pt>
                <c:pt idx="774">
                  <c:v>9.3929874994501006E-2</c:v>
                </c:pt>
                <c:pt idx="775">
                  <c:v>8.0793950000952464E-2</c:v>
                </c:pt>
                <c:pt idx="776">
                  <c:v>7.6311500000883825E-2</c:v>
                </c:pt>
                <c:pt idx="777">
                  <c:v>8.3311499998671934E-2</c:v>
                </c:pt>
                <c:pt idx="780">
                  <c:v>8.1440199995995499E-2</c:v>
                </c:pt>
                <c:pt idx="781">
                  <c:v>8.9802900001814123E-2</c:v>
                </c:pt>
                <c:pt idx="785">
                  <c:v>9.5152549998601899E-2</c:v>
                </c:pt>
                <c:pt idx="786">
                  <c:v>0.10316424999473384</c:v>
                </c:pt>
                <c:pt idx="787">
                  <c:v>9.7510774998227134E-2</c:v>
                </c:pt>
                <c:pt idx="788">
                  <c:v>7.352247500239173E-2</c:v>
                </c:pt>
                <c:pt idx="789">
                  <c:v>9.415702499973122E-2</c:v>
                </c:pt>
                <c:pt idx="791">
                  <c:v>9.8391024992452003E-2</c:v>
                </c:pt>
                <c:pt idx="792">
                  <c:v>8.4173199997167103E-2</c:v>
                </c:pt>
                <c:pt idx="793">
                  <c:v>9.824339999613585E-2</c:v>
                </c:pt>
                <c:pt idx="794">
                  <c:v>9.8519724997458979E-2</c:v>
                </c:pt>
                <c:pt idx="795">
                  <c:v>9.5084074993792456E-2</c:v>
                </c:pt>
                <c:pt idx="796">
                  <c:v>0.10240720000001602</c:v>
                </c:pt>
                <c:pt idx="797">
                  <c:v>0.10073032500076806</c:v>
                </c:pt>
                <c:pt idx="798">
                  <c:v>0.10260609999386361</c:v>
                </c:pt>
                <c:pt idx="801">
                  <c:v>7.9704174997459631E-2</c:v>
                </c:pt>
                <c:pt idx="802">
                  <c:v>9.3743749996065162E-2</c:v>
                </c:pt>
                <c:pt idx="803">
                  <c:v>9.2389999997976702E-2</c:v>
                </c:pt>
                <c:pt idx="804">
                  <c:v>8.1713125000533182E-2</c:v>
                </c:pt>
                <c:pt idx="806">
                  <c:v>8.8588899998285342E-2</c:v>
                </c:pt>
                <c:pt idx="809">
                  <c:v>9.9669449991779402E-2</c:v>
                </c:pt>
                <c:pt idx="810">
                  <c:v>8.775134999450529E-2</c:v>
                </c:pt>
                <c:pt idx="811">
                  <c:v>0.10177475000091363</c:v>
                </c:pt>
                <c:pt idx="812">
                  <c:v>0.10261989999708021</c:v>
                </c:pt>
                <c:pt idx="813">
                  <c:v>9.7666699999535922E-2</c:v>
                </c:pt>
                <c:pt idx="815">
                  <c:v>0.10131742499652319</c:v>
                </c:pt>
                <c:pt idx="816">
                  <c:v>0.1001581000018632</c:v>
                </c:pt>
                <c:pt idx="817">
                  <c:v>0.10296367499540793</c:v>
                </c:pt>
                <c:pt idx="818">
                  <c:v>8.0286800002795644E-2</c:v>
                </c:pt>
                <c:pt idx="819">
                  <c:v>8.8804350001737475E-2</c:v>
                </c:pt>
                <c:pt idx="822">
                  <c:v>0.1048910999961663</c:v>
                </c:pt>
                <c:pt idx="826">
                  <c:v>0.10868222499266267</c:v>
                </c:pt>
                <c:pt idx="827">
                  <c:v>0.10701704999519279</c:v>
                </c:pt>
                <c:pt idx="828">
                  <c:v>0.10453459999553161</c:v>
                </c:pt>
                <c:pt idx="829">
                  <c:v>0.10905214999365853</c:v>
                </c:pt>
                <c:pt idx="830">
                  <c:v>0.1063050749944523</c:v>
                </c:pt>
                <c:pt idx="831">
                  <c:v>0.10708724999858532</c:v>
                </c:pt>
                <c:pt idx="832">
                  <c:v>0.10960479999630479</c:v>
                </c:pt>
                <c:pt idx="833">
                  <c:v>0.10685772499709856</c:v>
                </c:pt>
                <c:pt idx="834">
                  <c:v>0.10892792500089854</c:v>
                </c:pt>
                <c:pt idx="835">
                  <c:v>0.10318084999744315</c:v>
                </c:pt>
                <c:pt idx="836">
                  <c:v>0.10172179999062791</c:v>
                </c:pt>
                <c:pt idx="837">
                  <c:v>0.11326274999737507</c:v>
                </c:pt>
                <c:pt idx="841">
                  <c:v>0.10872352499427507</c:v>
                </c:pt>
                <c:pt idx="847">
                  <c:v>0.11335672499262728</c:v>
                </c:pt>
                <c:pt idx="853">
                  <c:v>0.11144482499366859</c:v>
                </c:pt>
                <c:pt idx="859">
                  <c:v>0.11570432499866001</c:v>
                </c:pt>
                <c:pt idx="860">
                  <c:v>0.12199234999570763</c:v>
                </c:pt>
                <c:pt idx="861">
                  <c:v>0.11450989999866579</c:v>
                </c:pt>
                <c:pt idx="862">
                  <c:v>0.12302744999760762</c:v>
                </c:pt>
                <c:pt idx="863">
                  <c:v>0.11454499999672407</c:v>
                </c:pt>
                <c:pt idx="864">
                  <c:v>0.11554500000056578</c:v>
                </c:pt>
                <c:pt idx="865">
                  <c:v>0.11990322500059847</c:v>
                </c:pt>
                <c:pt idx="867">
                  <c:v>0.11419572499289643</c:v>
                </c:pt>
                <c:pt idx="868">
                  <c:v>0.11719572499714559</c:v>
                </c:pt>
                <c:pt idx="870">
                  <c:v>0.11687707500095712</c:v>
                </c:pt>
                <c:pt idx="875">
                  <c:v>0.11876044999371516</c:v>
                </c:pt>
                <c:pt idx="876">
                  <c:v>0.12604847499460448</c:v>
                </c:pt>
                <c:pt idx="878">
                  <c:v>0.12188914999569533</c:v>
                </c:pt>
                <c:pt idx="879">
                  <c:v>0.11940669999603415</c:v>
                </c:pt>
                <c:pt idx="882">
                  <c:v>0.12032204999559326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16-44BD-BC11-E69F3DAAB1AA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1'!$J$21:$J$909</c:f>
              <c:numCache>
                <c:formatCode>General</c:formatCode>
                <c:ptCount val="889"/>
                <c:pt idx="40">
                  <c:v>-5.1347175001865253E-2</c:v>
                </c:pt>
                <c:pt idx="41">
                  <c:v>-5.1088950000121258E-2</c:v>
                </c:pt>
                <c:pt idx="42">
                  <c:v>-5.0613175008038525E-2</c:v>
                </c:pt>
                <c:pt idx="43">
                  <c:v>-5.0943800000823103E-2</c:v>
                </c:pt>
                <c:pt idx="44">
                  <c:v>-5.0874425003712531E-2</c:v>
                </c:pt>
                <c:pt idx="45">
                  <c:v>-5.1216200008639134E-2</c:v>
                </c:pt>
                <c:pt idx="46">
                  <c:v>-5.1181100003304891E-2</c:v>
                </c:pt>
                <c:pt idx="47">
                  <c:v>-5.1240425003925338E-2</c:v>
                </c:pt>
                <c:pt idx="48">
                  <c:v>-5.1252400000521448E-2</c:v>
                </c:pt>
                <c:pt idx="49">
                  <c:v>-5.0682200009759981E-2</c:v>
                </c:pt>
                <c:pt idx="50">
                  <c:v>-5.1364650003961287E-2</c:v>
                </c:pt>
                <c:pt idx="51">
                  <c:v>-5.0911725003970787E-2</c:v>
                </c:pt>
                <c:pt idx="52">
                  <c:v>-5.1194175008276943E-2</c:v>
                </c:pt>
                <c:pt idx="53">
                  <c:v>-5.1176625005609822E-2</c:v>
                </c:pt>
                <c:pt idx="54">
                  <c:v>-4.9053600007027853E-2</c:v>
                </c:pt>
                <c:pt idx="55">
                  <c:v>-4.8831575004442129E-2</c:v>
                </c:pt>
                <c:pt idx="56">
                  <c:v>-4.5542800005932804E-2</c:v>
                </c:pt>
                <c:pt idx="57">
                  <c:v>-3.2032150003942661E-2</c:v>
                </c:pt>
                <c:pt idx="58">
                  <c:v>-3.2057525000709575E-2</c:v>
                </c:pt>
                <c:pt idx="59">
                  <c:v>-3.2334600000467617E-2</c:v>
                </c:pt>
                <c:pt idx="60">
                  <c:v>-3.2327050001185853E-2</c:v>
                </c:pt>
                <c:pt idx="61">
                  <c:v>-3.2289499999023974E-2</c:v>
                </c:pt>
                <c:pt idx="62">
                  <c:v>-1.8151750002289191E-2</c:v>
                </c:pt>
                <c:pt idx="63">
                  <c:v>-1.4487600004940759E-2</c:v>
                </c:pt>
                <c:pt idx="64">
                  <c:v>-1.4217399999324698E-2</c:v>
                </c:pt>
                <c:pt idx="65">
                  <c:v>-1.397417500265874E-2</c:v>
                </c:pt>
                <c:pt idx="66">
                  <c:v>-1.3321525002538692E-2</c:v>
                </c:pt>
                <c:pt idx="67">
                  <c:v>-1.436860000831075E-2</c:v>
                </c:pt>
                <c:pt idx="68">
                  <c:v>-1.4351050005643629E-2</c:v>
                </c:pt>
                <c:pt idx="69">
                  <c:v>-1.4333500002976507E-2</c:v>
                </c:pt>
                <c:pt idx="71">
                  <c:v>-1.3729025005886797E-2</c:v>
                </c:pt>
                <c:pt idx="72">
                  <c:v>-1.3970800006063655E-2</c:v>
                </c:pt>
                <c:pt idx="93">
                  <c:v>-4.2324250098317862E-3</c:v>
                </c:pt>
                <c:pt idx="228">
                  <c:v>-6.0040500029572286E-3</c:v>
                </c:pt>
                <c:pt idx="265">
                  <c:v>-4.5878500022809021E-3</c:v>
                </c:pt>
                <c:pt idx="266">
                  <c:v>-3.6878500031889416E-3</c:v>
                </c:pt>
                <c:pt idx="274">
                  <c:v>-3.8041500083636492E-3</c:v>
                </c:pt>
                <c:pt idx="390">
                  <c:v>-5.7822500821202993E-4</c:v>
                </c:pt>
                <c:pt idx="391">
                  <c:v>3.9324993849731982E-5</c:v>
                </c:pt>
                <c:pt idx="392">
                  <c:v>-1.1375500034773722E-3</c:v>
                </c:pt>
                <c:pt idx="393">
                  <c:v>-1.1200000008102506E-3</c:v>
                </c:pt>
                <c:pt idx="613">
                  <c:v>4.6307674994750414E-2</c:v>
                </c:pt>
                <c:pt idx="614">
                  <c:v>4.5865899999625981E-2</c:v>
                </c:pt>
                <c:pt idx="650">
                  <c:v>6.194474999938393E-2</c:v>
                </c:pt>
                <c:pt idx="651">
                  <c:v>6.7562299998826347E-2</c:v>
                </c:pt>
                <c:pt idx="652">
                  <c:v>7.1062299997720402E-2</c:v>
                </c:pt>
                <c:pt idx="653">
                  <c:v>4.4679849997919519E-2</c:v>
                </c:pt>
                <c:pt idx="736">
                  <c:v>8.2433000003220513E-2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16-44BD-BC11-E69F3DAAB1AA}"/>
            </c:ext>
          </c:extLst>
        </c:ser>
        <c:ser>
          <c:idx val="5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1'!$F$21:$F$1909</c:f>
              <c:numCache>
                <c:formatCode>General</c:formatCode>
                <c:ptCount val="1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1'!$K$21:$K$1909</c:f>
              <c:numCache>
                <c:formatCode>General</c:formatCode>
                <c:ptCount val="1889"/>
                <c:pt idx="90">
                  <c:v>-7.8786750018480234E-3</c:v>
                </c:pt>
                <c:pt idx="91">
                  <c:v>-9.7140500074601732E-3</c:v>
                </c:pt>
                <c:pt idx="92">
                  <c:v>-7.7733750003972091E-3</c:v>
                </c:pt>
                <c:pt idx="359">
                  <c:v>4.2048749965033494E-3</c:v>
                </c:pt>
                <c:pt idx="404">
                  <c:v>1.8112749967258424E-3</c:v>
                </c:pt>
                <c:pt idx="408">
                  <c:v>5.2107999945292249E-3</c:v>
                </c:pt>
                <c:pt idx="471">
                  <c:v>7.7916249938425608E-3</c:v>
                </c:pt>
                <c:pt idx="477">
                  <c:v>1.5796549996593967E-2</c:v>
                </c:pt>
                <c:pt idx="479">
                  <c:v>1.8119849992217496E-2</c:v>
                </c:pt>
                <c:pt idx="480">
                  <c:v>1.8319849994441029E-2</c:v>
                </c:pt>
                <c:pt idx="481">
                  <c:v>1.8719849991612136E-2</c:v>
                </c:pt>
                <c:pt idx="482">
                  <c:v>1.8772775001707487E-2</c:v>
                </c:pt>
                <c:pt idx="483">
                  <c:v>1.9072775001404807E-2</c:v>
                </c:pt>
                <c:pt idx="484">
                  <c:v>1.9072775001404807E-2</c:v>
                </c:pt>
                <c:pt idx="485">
                  <c:v>1.8412350000289734E-2</c:v>
                </c:pt>
                <c:pt idx="486">
                  <c:v>1.8712349999987055E-2</c:v>
                </c:pt>
                <c:pt idx="487">
                  <c:v>1.891234999493463E-2</c:v>
                </c:pt>
                <c:pt idx="488">
                  <c:v>1.951682499202434E-2</c:v>
                </c:pt>
                <c:pt idx="489">
                  <c:v>1.9616824996774085E-2</c:v>
                </c:pt>
                <c:pt idx="490">
                  <c:v>1.9616824996774085E-2</c:v>
                </c:pt>
                <c:pt idx="491">
                  <c:v>1.9891499992809258E-2</c:v>
                </c:pt>
                <c:pt idx="514">
                  <c:v>2.6695049993577413E-2</c:v>
                </c:pt>
                <c:pt idx="515">
                  <c:v>2.9247974998725113E-2</c:v>
                </c:pt>
                <c:pt idx="516">
                  <c:v>2.7118174992210697E-2</c:v>
                </c:pt>
                <c:pt idx="518">
                  <c:v>2.7980874991044402E-2</c:v>
                </c:pt>
                <c:pt idx="519">
                  <c:v>2.6198424995527603E-2</c:v>
                </c:pt>
                <c:pt idx="521">
                  <c:v>2.5843574992904905E-2</c:v>
                </c:pt>
                <c:pt idx="522">
                  <c:v>3.2252550001430791E-2</c:v>
                </c:pt>
                <c:pt idx="525">
                  <c:v>3.0630049994215369E-2</c:v>
                </c:pt>
                <c:pt idx="526">
                  <c:v>3.0830049996438902E-2</c:v>
                </c:pt>
                <c:pt idx="538">
                  <c:v>3.674384999612812E-2</c:v>
                </c:pt>
                <c:pt idx="539">
                  <c:v>3.1961399996362161E-2</c:v>
                </c:pt>
                <c:pt idx="547">
                  <c:v>3.1695475001470186E-2</c:v>
                </c:pt>
                <c:pt idx="549">
                  <c:v>3.0471249992842786E-2</c:v>
                </c:pt>
                <c:pt idx="550">
                  <c:v>3.2071249996079132E-2</c:v>
                </c:pt>
                <c:pt idx="551">
                  <c:v>3.3771249996789265E-2</c:v>
                </c:pt>
                <c:pt idx="556">
                  <c:v>3.5885599994799122E-2</c:v>
                </c:pt>
                <c:pt idx="557">
                  <c:v>3.6585599998943508E-2</c:v>
                </c:pt>
                <c:pt idx="560">
                  <c:v>3.6203499999828637E-2</c:v>
                </c:pt>
                <c:pt idx="561">
                  <c:v>3.6203499999828637E-2</c:v>
                </c:pt>
                <c:pt idx="576">
                  <c:v>4.026299999532057E-2</c:v>
                </c:pt>
                <c:pt idx="577">
                  <c:v>4.0362999992794357E-2</c:v>
                </c:pt>
                <c:pt idx="578">
                  <c:v>3.9221224993525539E-2</c:v>
                </c:pt>
                <c:pt idx="579">
                  <c:v>3.9421224995749071E-2</c:v>
                </c:pt>
                <c:pt idx="581">
                  <c:v>3.9585024998814333E-2</c:v>
                </c:pt>
                <c:pt idx="582">
                  <c:v>3.9585024998814333E-2</c:v>
                </c:pt>
                <c:pt idx="584">
                  <c:v>3.9571949993842281E-2</c:v>
                </c:pt>
                <c:pt idx="589">
                  <c:v>4.2637024998839479E-2</c:v>
                </c:pt>
                <c:pt idx="590">
                  <c:v>4.3000824996852316E-2</c:v>
                </c:pt>
                <c:pt idx="591">
                  <c:v>4.3700825000996701E-2</c:v>
                </c:pt>
                <c:pt idx="592">
                  <c:v>4.4900824999785982E-2</c:v>
                </c:pt>
                <c:pt idx="594">
                  <c:v>4.139414999372093E-2</c:v>
                </c:pt>
                <c:pt idx="595">
                  <c:v>4.2994149996957276E-2</c:v>
                </c:pt>
                <c:pt idx="596">
                  <c:v>4.3794149998575449E-2</c:v>
                </c:pt>
                <c:pt idx="600">
                  <c:v>4.7295349999330938E-2</c:v>
                </c:pt>
                <c:pt idx="601">
                  <c:v>4.5312899994314648E-2</c:v>
                </c:pt>
                <c:pt idx="602">
                  <c:v>4.6012899991183076E-2</c:v>
                </c:pt>
                <c:pt idx="603">
                  <c:v>4.771289999189321E-2</c:v>
                </c:pt>
                <c:pt idx="604">
                  <c:v>4.6041049994528294E-2</c:v>
                </c:pt>
                <c:pt idx="606">
                  <c:v>4.6470024994050618E-2</c:v>
                </c:pt>
                <c:pt idx="607">
                  <c:v>4.5690949998970609E-2</c:v>
                </c:pt>
                <c:pt idx="608">
                  <c:v>4.6290949998365249E-2</c:v>
                </c:pt>
                <c:pt idx="609">
                  <c:v>4.659094999806257E-2</c:v>
                </c:pt>
                <c:pt idx="610">
                  <c:v>4.577897499257233E-2</c:v>
                </c:pt>
                <c:pt idx="611">
                  <c:v>4.607897499226965E-2</c:v>
                </c:pt>
                <c:pt idx="612">
                  <c:v>4.6878974993887823E-2</c:v>
                </c:pt>
                <c:pt idx="636">
                  <c:v>5.621732500003418E-2</c:v>
                </c:pt>
                <c:pt idx="637">
                  <c:v>4.9381124990759417E-2</c:v>
                </c:pt>
                <c:pt idx="638">
                  <c:v>6.9759674996021204E-2</c:v>
                </c:pt>
                <c:pt idx="641">
                  <c:v>5.3260025000781752E-2</c:v>
                </c:pt>
                <c:pt idx="642">
                  <c:v>5.7971725000243168E-2</c:v>
                </c:pt>
                <c:pt idx="643">
                  <c:v>5.6977299995196518E-2</c:v>
                </c:pt>
                <c:pt idx="644">
                  <c:v>5.7194850000087172E-2</c:v>
                </c:pt>
                <c:pt idx="647">
                  <c:v>5.5875099998957012E-2</c:v>
                </c:pt>
                <c:pt idx="657">
                  <c:v>5.8472349999647122E-2</c:v>
                </c:pt>
                <c:pt idx="660">
                  <c:v>5.70943749989965E-2</c:v>
                </c:pt>
                <c:pt idx="673">
                  <c:v>6.2961099996755365E-2</c:v>
                </c:pt>
                <c:pt idx="680">
                  <c:v>6.3739700002770405E-2</c:v>
                </c:pt>
                <c:pt idx="681">
                  <c:v>6.3739700002770405E-2</c:v>
                </c:pt>
                <c:pt idx="682">
                  <c:v>6.3739700002770405E-2</c:v>
                </c:pt>
                <c:pt idx="683">
                  <c:v>6.3739700002770405E-2</c:v>
                </c:pt>
                <c:pt idx="688">
                  <c:v>6.8082399993727449E-2</c:v>
                </c:pt>
                <c:pt idx="689">
                  <c:v>6.8082399993727449E-2</c:v>
                </c:pt>
                <c:pt idx="690">
                  <c:v>6.8112399996607564E-2</c:v>
                </c:pt>
                <c:pt idx="691">
                  <c:v>6.8452874991635326E-2</c:v>
                </c:pt>
                <c:pt idx="692">
                  <c:v>6.8452874991635326E-2</c:v>
                </c:pt>
                <c:pt idx="694">
                  <c:v>6.9352674996480346E-2</c:v>
                </c:pt>
                <c:pt idx="695">
                  <c:v>6.816409999737516E-2</c:v>
                </c:pt>
                <c:pt idx="696">
                  <c:v>6.816409999737516E-2</c:v>
                </c:pt>
                <c:pt idx="697">
                  <c:v>6.816409999737516E-2</c:v>
                </c:pt>
                <c:pt idx="698">
                  <c:v>6.816409999737516E-2</c:v>
                </c:pt>
                <c:pt idx="700">
                  <c:v>6.8334024996147491E-2</c:v>
                </c:pt>
                <c:pt idx="702">
                  <c:v>6.9574699991790112E-2</c:v>
                </c:pt>
                <c:pt idx="703">
                  <c:v>6.9538499999907799E-2</c:v>
                </c:pt>
                <c:pt idx="708">
                  <c:v>7.1221874990442302E-2</c:v>
                </c:pt>
                <c:pt idx="709">
                  <c:v>7.4227449993486516E-2</c:v>
                </c:pt>
                <c:pt idx="717">
                  <c:v>7.4584924994269386E-2</c:v>
                </c:pt>
                <c:pt idx="724">
                  <c:v>8.416107499942882E-2</c:v>
                </c:pt>
                <c:pt idx="726">
                  <c:v>8.1660800002282485E-2</c:v>
                </c:pt>
                <c:pt idx="729">
                  <c:v>8.3227974995679688E-2</c:v>
                </c:pt>
                <c:pt idx="730">
                  <c:v>8.3445525000570342E-2</c:v>
                </c:pt>
                <c:pt idx="732">
                  <c:v>8.0580624999129213E-2</c:v>
                </c:pt>
                <c:pt idx="733">
                  <c:v>8.2251100000576116E-2</c:v>
                </c:pt>
                <c:pt idx="734">
                  <c:v>8.3068649997585453E-2</c:v>
                </c:pt>
                <c:pt idx="740">
                  <c:v>8.2678149999992456E-2</c:v>
                </c:pt>
                <c:pt idx="741">
                  <c:v>8.2100999999966007E-2</c:v>
                </c:pt>
                <c:pt idx="752">
                  <c:v>8.4727224995731376E-2</c:v>
                </c:pt>
                <c:pt idx="753">
                  <c:v>8.3844774999306537E-2</c:v>
                </c:pt>
                <c:pt idx="757">
                  <c:v>8.7006124995241407E-2</c:v>
                </c:pt>
                <c:pt idx="758">
                  <c:v>8.7270474992692471E-2</c:v>
                </c:pt>
                <c:pt idx="759">
                  <c:v>8.6464349995367229E-2</c:v>
                </c:pt>
                <c:pt idx="760">
                  <c:v>9.4022299999778625E-2</c:v>
                </c:pt>
                <c:pt idx="762">
                  <c:v>8.7898074991244357E-2</c:v>
                </c:pt>
                <c:pt idx="765">
                  <c:v>8.8061599999491591E-2</c:v>
                </c:pt>
                <c:pt idx="772">
                  <c:v>8.4647699994093273E-2</c:v>
                </c:pt>
                <c:pt idx="778">
                  <c:v>8.8911500002723187E-2</c:v>
                </c:pt>
                <c:pt idx="779">
                  <c:v>8.8552174995129462E-2</c:v>
                </c:pt>
                <c:pt idx="782">
                  <c:v>8.9938000004622154E-2</c:v>
                </c:pt>
                <c:pt idx="783">
                  <c:v>9.2726049995690119E-2</c:v>
                </c:pt>
                <c:pt idx="784">
                  <c:v>9.5030524993489962E-2</c:v>
                </c:pt>
                <c:pt idx="790">
                  <c:v>9.5792125001025852E-2</c:v>
                </c:pt>
                <c:pt idx="799">
                  <c:v>9.6694124993518926E-2</c:v>
                </c:pt>
                <c:pt idx="800">
                  <c:v>9.5534799998858944E-2</c:v>
                </c:pt>
                <c:pt idx="805">
                  <c:v>9.8513124998135027E-2</c:v>
                </c:pt>
                <c:pt idx="808">
                  <c:v>0.10059897499741055</c:v>
                </c:pt>
                <c:pt idx="814">
                  <c:v>0.10130097500223201</c:v>
                </c:pt>
                <c:pt idx="820">
                  <c:v>0.10452584999438841</c:v>
                </c:pt>
                <c:pt idx="821">
                  <c:v>0.10610444999474566</c:v>
                </c:pt>
                <c:pt idx="823">
                  <c:v>0.10433762500179</c:v>
                </c:pt>
                <c:pt idx="824">
                  <c:v>0.10509055000147782</c:v>
                </c:pt>
                <c:pt idx="825">
                  <c:v>0.10524319999967702</c:v>
                </c:pt>
                <c:pt idx="838">
                  <c:v>0.10556164999434259</c:v>
                </c:pt>
                <c:pt idx="839">
                  <c:v>0.10223769999720389</c:v>
                </c:pt>
                <c:pt idx="842">
                  <c:v>0.10666867499094224</c:v>
                </c:pt>
                <c:pt idx="843">
                  <c:v>0.10899904999678256</c:v>
                </c:pt>
                <c:pt idx="844">
                  <c:v>0.10975197499647038</c:v>
                </c:pt>
                <c:pt idx="845">
                  <c:v>0.110474824992707</c:v>
                </c:pt>
                <c:pt idx="846">
                  <c:v>0.10906285000237403</c:v>
                </c:pt>
                <c:pt idx="848">
                  <c:v>0.10939154999505263</c:v>
                </c:pt>
                <c:pt idx="849">
                  <c:v>0.10964949999470264</c:v>
                </c:pt>
                <c:pt idx="850">
                  <c:v>0.11040242500166642</c:v>
                </c:pt>
                <c:pt idx="851">
                  <c:v>0.10911969999870053</c:v>
                </c:pt>
                <c:pt idx="852">
                  <c:v>0.10923139999795239</c:v>
                </c:pt>
                <c:pt idx="854">
                  <c:v>0.11137297499954002</c:v>
                </c:pt>
                <c:pt idx="855">
                  <c:v>0.11149052499968093</c:v>
                </c:pt>
                <c:pt idx="856">
                  <c:v>0.11981922500126529</c:v>
                </c:pt>
                <c:pt idx="857">
                  <c:v>0.11514682499546325</c:v>
                </c:pt>
                <c:pt idx="858">
                  <c:v>0.11131509999540867</c:v>
                </c:pt>
                <c:pt idx="866">
                  <c:v>0.11596702499809908</c:v>
                </c:pt>
                <c:pt idx="869">
                  <c:v>0.11602497499552555</c:v>
                </c:pt>
                <c:pt idx="871">
                  <c:v>0.11563419999583857</c:v>
                </c:pt>
                <c:pt idx="872">
                  <c:v>0.1185745999973733</c:v>
                </c:pt>
                <c:pt idx="873">
                  <c:v>0.11502725000173086</c:v>
                </c:pt>
                <c:pt idx="874">
                  <c:v>0.12490219999745023</c:v>
                </c:pt>
                <c:pt idx="877">
                  <c:v>0.12008914999751141</c:v>
                </c:pt>
                <c:pt idx="880">
                  <c:v>0.12036547499883454</c:v>
                </c:pt>
                <c:pt idx="881">
                  <c:v>0.12031619999470422</c:v>
                </c:pt>
                <c:pt idx="884">
                  <c:v>0.12053374999959487</c:v>
                </c:pt>
                <c:pt idx="886">
                  <c:v>0.12065687499853084</c:v>
                </c:pt>
                <c:pt idx="887">
                  <c:v>0.12097999999969034</c:v>
                </c:pt>
                <c:pt idx="888">
                  <c:v>0.1203733249931247</c:v>
                </c:pt>
                <c:pt idx="889">
                  <c:v>0.12042625000322005</c:v>
                </c:pt>
                <c:pt idx="890">
                  <c:v>0.1212435249981354</c:v>
                </c:pt>
                <c:pt idx="891">
                  <c:v>0.12109644999873126</c:v>
                </c:pt>
                <c:pt idx="892">
                  <c:v>0.12074937500437954</c:v>
                </c:pt>
                <c:pt idx="893">
                  <c:v>0.12104269999690587</c:v>
                </c:pt>
                <c:pt idx="895">
                  <c:v>0.12105860000156099</c:v>
                </c:pt>
                <c:pt idx="896">
                  <c:v>0.12603747499088058</c:v>
                </c:pt>
                <c:pt idx="897">
                  <c:v>0.12258957499579992</c:v>
                </c:pt>
                <c:pt idx="898">
                  <c:v>0.12123235000035493</c:v>
                </c:pt>
                <c:pt idx="904">
                  <c:v>0.1257988249999471</c:v>
                </c:pt>
                <c:pt idx="908">
                  <c:v>0.12622724999528145</c:v>
                </c:pt>
                <c:pt idx="912">
                  <c:v>0.1254846500014537</c:v>
                </c:pt>
                <c:pt idx="913">
                  <c:v>0.1258077750026132</c:v>
                </c:pt>
                <c:pt idx="914">
                  <c:v>0.12627494999469491</c:v>
                </c:pt>
                <c:pt idx="915">
                  <c:v>0.12633289999939734</c:v>
                </c:pt>
                <c:pt idx="916">
                  <c:v>0.12482092499703867</c:v>
                </c:pt>
                <c:pt idx="917">
                  <c:v>0.12744212499819696</c:v>
                </c:pt>
                <c:pt idx="918">
                  <c:v>0.12633352499688044</c:v>
                </c:pt>
                <c:pt idx="919">
                  <c:v>0.13048392500058981</c:v>
                </c:pt>
                <c:pt idx="925">
                  <c:v>0.12982770000235178</c:v>
                </c:pt>
                <c:pt idx="931">
                  <c:v>0.13013692499953322</c:v>
                </c:pt>
                <c:pt idx="935">
                  <c:v>0.12964112500048941</c:v>
                </c:pt>
                <c:pt idx="936">
                  <c:v>0.13106452499778243</c:v>
                </c:pt>
                <c:pt idx="937">
                  <c:v>0.13076982500206213</c:v>
                </c:pt>
                <c:pt idx="938">
                  <c:v>0.13074924999091309</c:v>
                </c:pt>
                <c:pt idx="939">
                  <c:v>0.13081752500147559</c:v>
                </c:pt>
                <c:pt idx="941">
                  <c:v>0.13097547499637585</c:v>
                </c:pt>
                <c:pt idx="942">
                  <c:v>0.13480282499949681</c:v>
                </c:pt>
                <c:pt idx="943">
                  <c:v>0.13440757500211475</c:v>
                </c:pt>
                <c:pt idx="945">
                  <c:v>0.1343944999971427</c:v>
                </c:pt>
                <c:pt idx="947">
                  <c:v>0.13405244999739807</c:v>
                </c:pt>
                <c:pt idx="951">
                  <c:v>0.13529319999361178</c:v>
                </c:pt>
                <c:pt idx="952">
                  <c:v>0.13603532499837456</c:v>
                </c:pt>
                <c:pt idx="954">
                  <c:v>0.13838992499950109</c:v>
                </c:pt>
                <c:pt idx="962">
                  <c:v>0.13918050000211224</c:v>
                </c:pt>
                <c:pt idx="963">
                  <c:v>0.14036632500210544</c:v>
                </c:pt>
                <c:pt idx="964">
                  <c:v>0.13998834999802057</c:v>
                </c:pt>
                <c:pt idx="965">
                  <c:v>0.14031037499808008</c:v>
                </c:pt>
                <c:pt idx="967">
                  <c:v>0.13956722500006435</c:v>
                </c:pt>
                <c:pt idx="968">
                  <c:v>0.14093632499861997</c:v>
                </c:pt>
                <c:pt idx="969">
                  <c:v>0.14358899999933783</c:v>
                </c:pt>
                <c:pt idx="970">
                  <c:v>0.14396869999472983</c:v>
                </c:pt>
                <c:pt idx="971">
                  <c:v>0.14398597499530297</c:v>
                </c:pt>
                <c:pt idx="972">
                  <c:v>0.14404447499691742</c:v>
                </c:pt>
                <c:pt idx="974">
                  <c:v>0.14398349999828497</c:v>
                </c:pt>
                <c:pt idx="977">
                  <c:v>0.14338907499768538</c:v>
                </c:pt>
                <c:pt idx="978">
                  <c:v>0.14321137499791803</c:v>
                </c:pt>
                <c:pt idx="982">
                  <c:v>0.14397407499927795</c:v>
                </c:pt>
                <c:pt idx="983">
                  <c:v>0.14391502500075148</c:v>
                </c:pt>
                <c:pt idx="984">
                  <c:v>0.14443677499366459</c:v>
                </c:pt>
                <c:pt idx="986">
                  <c:v>0.14482205000240356</c:v>
                </c:pt>
                <c:pt idx="987">
                  <c:v>0.14637864999531303</c:v>
                </c:pt>
                <c:pt idx="988">
                  <c:v>0.14843604999623494</c:v>
                </c:pt>
                <c:pt idx="989">
                  <c:v>0.14836977499362547</c:v>
                </c:pt>
                <c:pt idx="990">
                  <c:v>0.14882524999120506</c:v>
                </c:pt>
                <c:pt idx="991">
                  <c:v>0.1497735249940888</c:v>
                </c:pt>
                <c:pt idx="993">
                  <c:v>0.15114964999520453</c:v>
                </c:pt>
                <c:pt idx="994">
                  <c:v>0.1513496499901521</c:v>
                </c:pt>
                <c:pt idx="995">
                  <c:v>0.1513496499901521</c:v>
                </c:pt>
                <c:pt idx="997">
                  <c:v>0.15297067478240933</c:v>
                </c:pt>
                <c:pt idx="998">
                  <c:v>0.15402360013104044</c:v>
                </c:pt>
                <c:pt idx="1000">
                  <c:v>0.15333337497577304</c:v>
                </c:pt>
                <c:pt idx="1003">
                  <c:v>0.15379049986950122</c:v>
                </c:pt>
                <c:pt idx="1004">
                  <c:v>0.15289607513113879</c:v>
                </c:pt>
                <c:pt idx="1005">
                  <c:v>0.15299607496126555</c:v>
                </c:pt>
                <c:pt idx="1006">
                  <c:v>0.15299607496126555</c:v>
                </c:pt>
                <c:pt idx="1008">
                  <c:v>0.15345767518738285</c:v>
                </c:pt>
                <c:pt idx="1009">
                  <c:v>0.15387522520904895</c:v>
                </c:pt>
                <c:pt idx="1010">
                  <c:v>0.15362147505220491</c:v>
                </c:pt>
                <c:pt idx="1011">
                  <c:v>0.15373902500141412</c:v>
                </c:pt>
                <c:pt idx="1037">
                  <c:v>0.15807027499249671</c:v>
                </c:pt>
                <c:pt idx="1038">
                  <c:v>0.15907365000020945</c:v>
                </c:pt>
                <c:pt idx="1039">
                  <c:v>0.15829677500005346</c:v>
                </c:pt>
                <c:pt idx="1048">
                  <c:v>0.16626422500121407</c:v>
                </c:pt>
                <c:pt idx="1049">
                  <c:v>0.16636422483134083</c:v>
                </c:pt>
                <c:pt idx="1050">
                  <c:v>0.16656422495725565</c:v>
                </c:pt>
                <c:pt idx="1051">
                  <c:v>0.1669800999952713</c:v>
                </c:pt>
                <c:pt idx="1052">
                  <c:v>0.16701247499440797</c:v>
                </c:pt>
                <c:pt idx="1053">
                  <c:v>0.16686539993679617</c:v>
                </c:pt>
                <c:pt idx="1054">
                  <c:v>0.16706540006271098</c:v>
                </c:pt>
                <c:pt idx="1055">
                  <c:v>0.16716539989283774</c:v>
                </c:pt>
                <c:pt idx="1056">
                  <c:v>0.16652377499849536</c:v>
                </c:pt>
                <c:pt idx="1057">
                  <c:v>0.16665232490777271</c:v>
                </c:pt>
                <c:pt idx="1058">
                  <c:v>0.16676987497339724</c:v>
                </c:pt>
                <c:pt idx="1059">
                  <c:v>0.16666822499973932</c:v>
                </c:pt>
                <c:pt idx="1060">
                  <c:v>0.16694822499994189</c:v>
                </c:pt>
                <c:pt idx="1061">
                  <c:v>0.16721502500149654</c:v>
                </c:pt>
                <c:pt idx="1062">
                  <c:v>0.16807759999210248</c:v>
                </c:pt>
                <c:pt idx="1063">
                  <c:v>0.16609199999220436</c:v>
                </c:pt>
                <c:pt idx="1064">
                  <c:v>0.16809199999261182</c:v>
                </c:pt>
                <c:pt idx="1065">
                  <c:v>0.16869199999200646</c:v>
                </c:pt>
                <c:pt idx="1066">
                  <c:v>0.16889199999422999</c:v>
                </c:pt>
                <c:pt idx="1067">
                  <c:v>0.16889199999422999</c:v>
                </c:pt>
                <c:pt idx="1068">
                  <c:v>0.17009199999301927</c:v>
                </c:pt>
                <c:pt idx="1069">
                  <c:v>0.16925579999224283</c:v>
                </c:pt>
                <c:pt idx="1070">
                  <c:v>0.16925579999224283</c:v>
                </c:pt>
                <c:pt idx="1071">
                  <c:v>0.17025579999608453</c:v>
                </c:pt>
                <c:pt idx="1072">
                  <c:v>0.16840872499597026</c:v>
                </c:pt>
                <c:pt idx="1073">
                  <c:v>0.1687984750024043</c:v>
                </c:pt>
                <c:pt idx="1074">
                  <c:v>0.1687984750024043</c:v>
                </c:pt>
                <c:pt idx="1075">
                  <c:v>0.16833942499943078</c:v>
                </c:pt>
                <c:pt idx="1076">
                  <c:v>0.16833942499943078</c:v>
                </c:pt>
                <c:pt idx="1077">
                  <c:v>0.17033942499983823</c:v>
                </c:pt>
                <c:pt idx="1078">
                  <c:v>0.17033942499983823</c:v>
                </c:pt>
                <c:pt idx="1079">
                  <c:v>0.16943499997432809</c:v>
                </c:pt>
                <c:pt idx="1080">
                  <c:v>0.16949255004874431</c:v>
                </c:pt>
                <c:pt idx="1081">
                  <c:v>0.168975475084153</c:v>
                </c:pt>
                <c:pt idx="1082">
                  <c:v>0.16928594999626512</c:v>
                </c:pt>
                <c:pt idx="1083">
                  <c:v>0.16928594999626512</c:v>
                </c:pt>
                <c:pt idx="1084">
                  <c:v>0.16953805000230204</c:v>
                </c:pt>
                <c:pt idx="1085">
                  <c:v>0.16953805000230204</c:v>
                </c:pt>
                <c:pt idx="1086">
                  <c:v>0.17000522499438375</c:v>
                </c:pt>
                <c:pt idx="1087">
                  <c:v>0.17000522499438375</c:v>
                </c:pt>
                <c:pt idx="1088">
                  <c:v>0.16935119999834569</c:v>
                </c:pt>
                <c:pt idx="1089">
                  <c:v>0.16935119999834569</c:v>
                </c:pt>
                <c:pt idx="1090">
                  <c:v>0.14717459999519633</c:v>
                </c:pt>
                <c:pt idx="1091">
                  <c:v>0.17052809999586316</c:v>
                </c:pt>
                <c:pt idx="1092">
                  <c:v>0.17052809999586316</c:v>
                </c:pt>
                <c:pt idx="1095">
                  <c:v>0.17024125000170898</c:v>
                </c:pt>
                <c:pt idx="1096">
                  <c:v>0.17024125000170898</c:v>
                </c:pt>
                <c:pt idx="1099">
                  <c:v>0.17024959999980638</c:v>
                </c:pt>
                <c:pt idx="1100">
                  <c:v>0.17024960005073808</c:v>
                </c:pt>
                <c:pt idx="1103">
                  <c:v>0.17100897500495194</c:v>
                </c:pt>
                <c:pt idx="1104">
                  <c:v>0.17084407499351073</c:v>
                </c:pt>
                <c:pt idx="1105">
                  <c:v>0.17059700000390876</c:v>
                </c:pt>
                <c:pt idx="1106">
                  <c:v>0.16986719999840716</c:v>
                </c:pt>
                <c:pt idx="1107">
                  <c:v>0.17016719999810448</c:v>
                </c:pt>
                <c:pt idx="1108">
                  <c:v>0.17016719999810448</c:v>
                </c:pt>
                <c:pt idx="1109">
                  <c:v>0.17116719999467023</c:v>
                </c:pt>
                <c:pt idx="1110">
                  <c:v>0.17132597499585245</c:v>
                </c:pt>
                <c:pt idx="1111">
                  <c:v>0.1708552249983768</c:v>
                </c:pt>
                <c:pt idx="1112">
                  <c:v>0.17012542497832328</c:v>
                </c:pt>
                <c:pt idx="1113">
                  <c:v>0.17042542493436486</c:v>
                </c:pt>
                <c:pt idx="1114">
                  <c:v>0.17042542493436486</c:v>
                </c:pt>
                <c:pt idx="1115">
                  <c:v>0.17202542501036078</c:v>
                </c:pt>
                <c:pt idx="1116">
                  <c:v>0.17047835012635915</c:v>
                </c:pt>
                <c:pt idx="1117">
                  <c:v>0.17043100006412715</c:v>
                </c:pt>
                <c:pt idx="1118">
                  <c:v>0.17053099989425391</c:v>
                </c:pt>
                <c:pt idx="1119">
                  <c:v>0.17053099989425391</c:v>
                </c:pt>
                <c:pt idx="1120">
                  <c:v>0.1731310001341626</c:v>
                </c:pt>
                <c:pt idx="1121">
                  <c:v>0.17128392482845811</c:v>
                </c:pt>
                <c:pt idx="1122">
                  <c:v>0.16958922510093544</c:v>
                </c:pt>
                <c:pt idx="1123">
                  <c:v>0.1703892251389334</c:v>
                </c:pt>
                <c:pt idx="1124">
                  <c:v>0.17128922500705812</c:v>
                </c:pt>
                <c:pt idx="1125">
                  <c:v>0.17033547510800418</c:v>
                </c:pt>
                <c:pt idx="1126">
                  <c:v>0.17043547493813094</c:v>
                </c:pt>
                <c:pt idx="1127">
                  <c:v>0.17043547493813094</c:v>
                </c:pt>
                <c:pt idx="1128">
                  <c:v>0.17112350004026666</c:v>
                </c:pt>
                <c:pt idx="1129">
                  <c:v>0.17097029999422375</c:v>
                </c:pt>
                <c:pt idx="1130">
                  <c:v>0.17033074985374697</c:v>
                </c:pt>
                <c:pt idx="1131">
                  <c:v>0.17123075018753298</c:v>
                </c:pt>
                <c:pt idx="1132">
                  <c:v>0.17249207500572084</c:v>
                </c:pt>
                <c:pt idx="1133">
                  <c:v>0.17232442495878786</c:v>
                </c:pt>
                <c:pt idx="1134">
                  <c:v>0.17143000022042543</c:v>
                </c:pt>
                <c:pt idx="1135">
                  <c:v>0.16882779993466102</c:v>
                </c:pt>
                <c:pt idx="1136">
                  <c:v>0.16982780009857379</c:v>
                </c:pt>
                <c:pt idx="1137">
                  <c:v>0.17253337483271025</c:v>
                </c:pt>
                <c:pt idx="1138">
                  <c:v>0.17130914984591072</c:v>
                </c:pt>
                <c:pt idx="1139">
                  <c:v>0.17150914997182554</c:v>
                </c:pt>
                <c:pt idx="1140">
                  <c:v>0.17197294978541322</c:v>
                </c:pt>
                <c:pt idx="1141">
                  <c:v>0.17191809996438678</c:v>
                </c:pt>
                <c:pt idx="1142">
                  <c:v>0.17201809979451355</c:v>
                </c:pt>
                <c:pt idx="1143">
                  <c:v>0.17151699991518399</c:v>
                </c:pt>
                <c:pt idx="1144">
                  <c:v>0.17221700012305519</c:v>
                </c:pt>
                <c:pt idx="1145">
                  <c:v>0.17139780000434257</c:v>
                </c:pt>
                <c:pt idx="1146">
                  <c:v>0.16918947509111604</c:v>
                </c:pt>
                <c:pt idx="1147">
                  <c:v>0.17387945004884386</c:v>
                </c:pt>
                <c:pt idx="1148">
                  <c:v>0.17208729979756754</c:v>
                </c:pt>
                <c:pt idx="1149">
                  <c:v>0.17408730012539309</c:v>
                </c:pt>
                <c:pt idx="1150">
                  <c:v>0.17271600019739708</c:v>
                </c:pt>
                <c:pt idx="1151">
                  <c:v>0.17301600015343865</c:v>
                </c:pt>
                <c:pt idx="1152">
                  <c:v>0.17269707499508513</c:v>
                </c:pt>
                <c:pt idx="1153">
                  <c:v>0.1726959750012611</c:v>
                </c:pt>
                <c:pt idx="1154">
                  <c:v>0.17318207483185688</c:v>
                </c:pt>
                <c:pt idx="1155">
                  <c:v>0.17346652499691118</c:v>
                </c:pt>
                <c:pt idx="1156">
                  <c:v>0.17309074999502627</c:v>
                </c:pt>
                <c:pt idx="1157">
                  <c:v>0.17442037499858998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16-44BD-BC11-E69F3DAAB1AA}"/>
            </c:ext>
          </c:extLst>
        </c:ser>
        <c:ser>
          <c:idx val="6"/>
          <c:order val="4"/>
          <c:tx>
            <c:strRef>
              <c:f>'Active 1'!$L$20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1'!$L$21:$L$909</c:f>
              <c:numCache>
                <c:formatCode>General</c:formatCode>
                <c:ptCount val="8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16-44BD-BC11-E69F3DAAB1A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1'!$M$21:$M$909</c:f>
              <c:numCache>
                <c:formatCode>General</c:formatCode>
                <c:ptCount val="889"/>
                <c:pt idx="807">
                  <c:v>9.9549074999231379E-2</c:v>
                </c:pt>
                <c:pt idx="84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16-44BD-BC11-E69F3DAAB1A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1'!$N$21:$N$909</c:f>
              <c:numCache>
                <c:formatCode>General</c:formatCode>
                <c:ptCount val="8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A16-44BD-BC11-E69F3DAAB1A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1'!$O$21:$O$909</c:f>
              <c:numCache>
                <c:formatCode>General</c:formatCode>
                <c:ptCount val="889"/>
                <c:pt idx="565">
                  <c:v>8.8911121594832943E-2</c:v>
                </c:pt>
                <c:pt idx="566">
                  <c:v>8.8918252429953937E-2</c:v>
                </c:pt>
                <c:pt idx="567">
                  <c:v>8.8926571737595078E-2</c:v>
                </c:pt>
                <c:pt idx="568">
                  <c:v>8.8933702572716072E-2</c:v>
                </c:pt>
                <c:pt idx="569">
                  <c:v>8.8940833407837053E-2</c:v>
                </c:pt>
                <c:pt idx="570">
                  <c:v>8.8946775770437872E-2</c:v>
                </c:pt>
                <c:pt idx="571">
                  <c:v>8.9072753857575293E-2</c:v>
                </c:pt>
                <c:pt idx="572">
                  <c:v>8.9079884692696287E-2</c:v>
                </c:pt>
                <c:pt idx="573">
                  <c:v>8.9088204000337443E-2</c:v>
                </c:pt>
                <c:pt idx="574">
                  <c:v>8.9146439153825502E-2</c:v>
                </c:pt>
                <c:pt idx="575">
                  <c:v>8.9191601109591748E-2</c:v>
                </c:pt>
                <c:pt idx="576">
                  <c:v>8.9270040295922601E-2</c:v>
                </c:pt>
                <c:pt idx="577">
                  <c:v>8.9270040295922601E-2</c:v>
                </c:pt>
                <c:pt idx="578">
                  <c:v>8.9314013779168672E-2</c:v>
                </c:pt>
                <c:pt idx="579">
                  <c:v>8.9314013779168672E-2</c:v>
                </c:pt>
                <c:pt idx="580">
                  <c:v>8.9375814350217242E-2</c:v>
                </c:pt>
                <c:pt idx="581">
                  <c:v>8.9380568240297886E-2</c:v>
                </c:pt>
                <c:pt idx="582">
                  <c:v>8.9380568240297886E-2</c:v>
                </c:pt>
                <c:pt idx="583">
                  <c:v>8.9412656998342332E-2</c:v>
                </c:pt>
                <c:pt idx="584">
                  <c:v>8.9476834514431211E-2</c:v>
                </c:pt>
                <c:pt idx="585">
                  <c:v>8.9479211459471547E-2</c:v>
                </c:pt>
                <c:pt idx="586">
                  <c:v>8.9531504250358773E-2</c:v>
                </c:pt>
                <c:pt idx="587">
                  <c:v>9.1557849897239113E-2</c:v>
                </c:pt>
                <c:pt idx="588">
                  <c:v>9.1778905785989712E-2</c:v>
                </c:pt>
                <c:pt idx="589">
                  <c:v>9.2042746685466206E-2</c:v>
                </c:pt>
                <c:pt idx="590">
                  <c:v>9.2109301146595407E-2</c:v>
                </c:pt>
                <c:pt idx="591">
                  <c:v>9.2109301146595407E-2</c:v>
                </c:pt>
                <c:pt idx="592">
                  <c:v>9.2109301146595407E-2</c:v>
                </c:pt>
                <c:pt idx="593">
                  <c:v>9.2162782410002808E-2</c:v>
                </c:pt>
                <c:pt idx="594">
                  <c:v>9.216753630008348E-2</c:v>
                </c:pt>
                <c:pt idx="595">
                  <c:v>9.216753630008348E-2</c:v>
                </c:pt>
                <c:pt idx="596">
                  <c:v>9.216753630008348E-2</c:v>
                </c:pt>
                <c:pt idx="597">
                  <c:v>9.2229336871132023E-2</c:v>
                </c:pt>
                <c:pt idx="598">
                  <c:v>9.2355314958269458E-2</c:v>
                </c:pt>
                <c:pt idx="599">
                  <c:v>9.2355314958269458E-2</c:v>
                </c:pt>
                <c:pt idx="600">
                  <c:v>9.4240232375250227E-2</c:v>
                </c:pt>
                <c:pt idx="601">
                  <c:v>9.4247363210371221E-2</c:v>
                </c:pt>
                <c:pt idx="602">
                  <c:v>9.4247363210371221E-2</c:v>
                </c:pt>
                <c:pt idx="603">
                  <c:v>9.4247363210371221E-2</c:v>
                </c:pt>
                <c:pt idx="604">
                  <c:v>9.4340064066944049E-2</c:v>
                </c:pt>
                <c:pt idx="605">
                  <c:v>9.4340064066944049E-2</c:v>
                </c:pt>
                <c:pt idx="606">
                  <c:v>9.4372152824988481E-2</c:v>
                </c:pt>
                <c:pt idx="607">
                  <c:v>9.4563496900734956E-2</c:v>
                </c:pt>
                <c:pt idx="608">
                  <c:v>9.4563496900734956E-2</c:v>
                </c:pt>
                <c:pt idx="609">
                  <c:v>9.4563496900734956E-2</c:v>
                </c:pt>
                <c:pt idx="610">
                  <c:v>9.4578947043497091E-2</c:v>
                </c:pt>
                <c:pt idx="611">
                  <c:v>9.4578947043497091E-2</c:v>
                </c:pt>
                <c:pt idx="612">
                  <c:v>9.4578947043497091E-2</c:v>
                </c:pt>
                <c:pt idx="613">
                  <c:v>9.4631239834384331E-2</c:v>
                </c:pt>
                <c:pt idx="614">
                  <c:v>9.4675213317630416E-2</c:v>
                </c:pt>
                <c:pt idx="615">
                  <c:v>9.4765537229162922E-2</c:v>
                </c:pt>
                <c:pt idx="616">
                  <c:v>9.4795249042167018E-2</c:v>
                </c:pt>
                <c:pt idx="617">
                  <c:v>9.5009174095796622E-2</c:v>
                </c:pt>
                <c:pt idx="618">
                  <c:v>9.6726516887434222E-2</c:v>
                </c:pt>
                <c:pt idx="619">
                  <c:v>9.6822783161567533E-2</c:v>
                </c:pt>
                <c:pt idx="620">
                  <c:v>9.7029577380076143E-2</c:v>
                </c:pt>
                <c:pt idx="621">
                  <c:v>9.7168628664935391E-2</c:v>
                </c:pt>
                <c:pt idx="622">
                  <c:v>9.7398003861327132E-2</c:v>
                </c:pt>
                <c:pt idx="623">
                  <c:v>9.7604798079835742E-2</c:v>
                </c:pt>
                <c:pt idx="624">
                  <c:v>9.9757121813853517E-2</c:v>
                </c:pt>
                <c:pt idx="625">
                  <c:v>9.9771383484095477E-2</c:v>
                </c:pt>
                <c:pt idx="626">
                  <c:v>9.9822487802462556E-2</c:v>
                </c:pt>
                <c:pt idx="627">
                  <c:v>9.9847445725386008E-2</c:v>
                </c:pt>
                <c:pt idx="628">
                  <c:v>9.9889042263591771E-2</c:v>
                </c:pt>
                <c:pt idx="629">
                  <c:v>9.991756560407572E-2</c:v>
                </c:pt>
                <c:pt idx="630">
                  <c:v>0.10002215118585017</c:v>
                </c:pt>
                <c:pt idx="631">
                  <c:v>0.10003997827365266</c:v>
                </c:pt>
                <c:pt idx="632">
                  <c:v>0.1000518629988543</c:v>
                </c:pt>
                <c:pt idx="633">
                  <c:v>0.1002218145692378</c:v>
                </c:pt>
                <c:pt idx="634">
                  <c:v>0.10022894540435878</c:v>
                </c:pt>
                <c:pt idx="635">
                  <c:v>0.10035492349149622</c:v>
                </c:pt>
                <c:pt idx="636">
                  <c:v>0.10040483933734312</c:v>
                </c:pt>
                <c:pt idx="637">
                  <c:v>0.10047139379847234</c:v>
                </c:pt>
                <c:pt idx="638">
                  <c:v>0.10204730836021036</c:v>
                </c:pt>
                <c:pt idx="639">
                  <c:v>0.10244069276438479</c:v>
                </c:pt>
                <c:pt idx="640">
                  <c:v>0.10244782359950579</c:v>
                </c:pt>
                <c:pt idx="641">
                  <c:v>0.1024537659621066</c:v>
                </c:pt>
                <c:pt idx="642">
                  <c:v>0.10245851985218726</c:v>
                </c:pt>
                <c:pt idx="643">
                  <c:v>0.10248110083007038</c:v>
                </c:pt>
                <c:pt idx="644">
                  <c:v>0.10248823166519137</c:v>
                </c:pt>
                <c:pt idx="645">
                  <c:v>0.10251437806063499</c:v>
                </c:pt>
                <c:pt idx="646">
                  <c:v>0.10261777516988929</c:v>
                </c:pt>
                <c:pt idx="647">
                  <c:v>0.10264273309281274</c:v>
                </c:pt>
                <c:pt idx="648">
                  <c:v>0.10269859130126047</c:v>
                </c:pt>
                <c:pt idx="649">
                  <c:v>0.10269859130126047</c:v>
                </c:pt>
                <c:pt idx="650">
                  <c:v>0.10271166449898228</c:v>
                </c:pt>
                <c:pt idx="651">
                  <c:v>0.10271879533410327</c:v>
                </c:pt>
                <c:pt idx="652">
                  <c:v>0.10271879533410327</c:v>
                </c:pt>
                <c:pt idx="653">
                  <c:v>0.10272592616922425</c:v>
                </c:pt>
                <c:pt idx="654">
                  <c:v>0.1028245693883979</c:v>
                </c:pt>
                <c:pt idx="655">
                  <c:v>0.1028317002235189</c:v>
                </c:pt>
                <c:pt idx="656">
                  <c:v>0.10283883105863988</c:v>
                </c:pt>
                <c:pt idx="657">
                  <c:v>0.1028447734212407</c:v>
                </c:pt>
                <c:pt idx="658">
                  <c:v>0.10286854287164399</c:v>
                </c:pt>
                <c:pt idx="659">
                  <c:v>0.10291251635489007</c:v>
                </c:pt>
                <c:pt idx="660">
                  <c:v>0.10295530136561599</c:v>
                </c:pt>
                <c:pt idx="661">
                  <c:v>0.10304800222218881</c:v>
                </c:pt>
                <c:pt idx="662">
                  <c:v>0.10306107541991062</c:v>
                </c:pt>
                <c:pt idx="663">
                  <c:v>0.10306820625503162</c:v>
                </c:pt>
                <c:pt idx="664">
                  <c:v>0.10313713766120115</c:v>
                </c:pt>
                <c:pt idx="665">
                  <c:v>0.10313713766120115</c:v>
                </c:pt>
                <c:pt idx="666">
                  <c:v>0.10313713766120115</c:v>
                </c:pt>
                <c:pt idx="667">
                  <c:v>0.10313713766120115</c:v>
                </c:pt>
                <c:pt idx="668">
                  <c:v>0.10490320782616548</c:v>
                </c:pt>
                <c:pt idx="669">
                  <c:v>0.10504344758354489</c:v>
                </c:pt>
                <c:pt idx="670">
                  <c:v>0.10505057841866587</c:v>
                </c:pt>
                <c:pt idx="671">
                  <c:v>0.10528589597765843</c:v>
                </c:pt>
                <c:pt idx="672">
                  <c:v>0.10539285850447323</c:v>
                </c:pt>
                <c:pt idx="673">
                  <c:v>0.10539998933959421</c:v>
                </c:pt>
                <c:pt idx="674">
                  <c:v>0.10545941296560243</c:v>
                </c:pt>
                <c:pt idx="675">
                  <c:v>0.10548555936104606</c:v>
                </c:pt>
                <c:pt idx="676">
                  <c:v>0.10551170575648967</c:v>
                </c:pt>
                <c:pt idx="677">
                  <c:v>0.10552953284429215</c:v>
                </c:pt>
                <c:pt idx="678">
                  <c:v>0.1055675639649374</c:v>
                </c:pt>
                <c:pt idx="679">
                  <c:v>0.1056246106459053</c:v>
                </c:pt>
                <c:pt idx="680">
                  <c:v>0.10567571496427236</c:v>
                </c:pt>
                <c:pt idx="681">
                  <c:v>0.10567571496427236</c:v>
                </c:pt>
                <c:pt idx="682">
                  <c:v>0.10567571496427236</c:v>
                </c:pt>
                <c:pt idx="683">
                  <c:v>0.10567571496427236</c:v>
                </c:pt>
                <c:pt idx="684">
                  <c:v>0.1056780919093127</c:v>
                </c:pt>
                <c:pt idx="685">
                  <c:v>0.10575177720556289</c:v>
                </c:pt>
                <c:pt idx="686">
                  <c:v>0.10581120083157111</c:v>
                </c:pt>
                <c:pt idx="687">
                  <c:v>0.10584091264457522</c:v>
                </c:pt>
                <c:pt idx="688">
                  <c:v>0.10772464158903584</c:v>
                </c:pt>
                <c:pt idx="689">
                  <c:v>0.10772464158903584</c:v>
                </c:pt>
                <c:pt idx="690">
                  <c:v>0.10772464158903584</c:v>
                </c:pt>
                <c:pt idx="691">
                  <c:v>0.10773296089667699</c:v>
                </c:pt>
                <c:pt idx="692">
                  <c:v>0.10773296089667699</c:v>
                </c:pt>
                <c:pt idx="693">
                  <c:v>0.10814060697109339</c:v>
                </c:pt>
                <c:pt idx="694">
                  <c:v>0.10817982656425881</c:v>
                </c:pt>
                <c:pt idx="695">
                  <c:v>0.10820478448718227</c:v>
                </c:pt>
                <c:pt idx="696">
                  <c:v>0.10820478448718227</c:v>
                </c:pt>
                <c:pt idx="697">
                  <c:v>0.10820478448718227</c:v>
                </c:pt>
                <c:pt idx="698">
                  <c:v>0.10820478448718227</c:v>
                </c:pt>
                <c:pt idx="699">
                  <c:v>0.10821429226734358</c:v>
                </c:pt>
                <c:pt idx="700">
                  <c:v>0.10825351186050901</c:v>
                </c:pt>
                <c:pt idx="701">
                  <c:v>0.10825826575058967</c:v>
                </c:pt>
                <c:pt idx="702">
                  <c:v>0.10829035450863411</c:v>
                </c:pt>
                <c:pt idx="703">
                  <c:v>0.10835690896976331</c:v>
                </c:pt>
                <c:pt idx="704">
                  <c:v>0.1085244835951065</c:v>
                </c:pt>
                <c:pt idx="705">
                  <c:v>0.10853161443022749</c:v>
                </c:pt>
                <c:pt idx="706">
                  <c:v>0.1085613262432316</c:v>
                </c:pt>
                <c:pt idx="707">
                  <c:v>0.10856845707835258</c:v>
                </c:pt>
                <c:pt idx="708">
                  <c:v>0.11044267824265189</c:v>
                </c:pt>
                <c:pt idx="709">
                  <c:v>0.11046525922053502</c:v>
                </c:pt>
                <c:pt idx="710">
                  <c:v>0.11058172952751112</c:v>
                </c:pt>
                <c:pt idx="711">
                  <c:v>0.11066848802148313</c:v>
                </c:pt>
                <c:pt idx="712">
                  <c:v>0.11076475429561645</c:v>
                </c:pt>
                <c:pt idx="713">
                  <c:v>0.11078733527349957</c:v>
                </c:pt>
                <c:pt idx="714">
                  <c:v>0.11083487417430615</c:v>
                </c:pt>
                <c:pt idx="715">
                  <c:v>0.11089786321787487</c:v>
                </c:pt>
                <c:pt idx="716">
                  <c:v>0.11095728684388309</c:v>
                </c:pt>
                <c:pt idx="717">
                  <c:v>0.11099650643704852</c:v>
                </c:pt>
                <c:pt idx="718">
                  <c:v>0.11100126032712918</c:v>
                </c:pt>
                <c:pt idx="719">
                  <c:v>0.11110465743638348</c:v>
                </c:pt>
                <c:pt idx="720">
                  <c:v>0.1111640810623917</c:v>
                </c:pt>
                <c:pt idx="721">
                  <c:v>0.11117121189751268</c:v>
                </c:pt>
                <c:pt idx="722">
                  <c:v>0.11117121189751268</c:v>
                </c:pt>
                <c:pt idx="723">
                  <c:v>0.11120805454563779</c:v>
                </c:pt>
                <c:pt idx="724">
                  <c:v>0.11318091892911074</c:v>
                </c:pt>
                <c:pt idx="725">
                  <c:v>0.11318329587415106</c:v>
                </c:pt>
                <c:pt idx="726">
                  <c:v>0.11320112296195353</c:v>
                </c:pt>
                <c:pt idx="727">
                  <c:v>0.11328669298340537</c:v>
                </c:pt>
                <c:pt idx="728">
                  <c:v>0.11333066646665145</c:v>
                </c:pt>
                <c:pt idx="729">
                  <c:v>0.11345189066370823</c:v>
                </c:pt>
                <c:pt idx="730">
                  <c:v>0.11345902149882921</c:v>
                </c:pt>
                <c:pt idx="731">
                  <c:v>0.11347328316907118</c:v>
                </c:pt>
                <c:pt idx="732">
                  <c:v>0.11347328316907118</c:v>
                </c:pt>
                <c:pt idx="733">
                  <c:v>0.11348160247671234</c:v>
                </c:pt>
                <c:pt idx="734">
                  <c:v>0.11348873331183332</c:v>
                </c:pt>
                <c:pt idx="735">
                  <c:v>0.11350061803703496</c:v>
                </c:pt>
                <c:pt idx="736">
                  <c:v>0.11351487970727693</c:v>
                </c:pt>
                <c:pt idx="737">
                  <c:v>0.11353746068516006</c:v>
                </c:pt>
                <c:pt idx="738">
                  <c:v>0.11355172235540203</c:v>
                </c:pt>
                <c:pt idx="739">
                  <c:v>0.11358856500352713</c:v>
                </c:pt>
                <c:pt idx="740">
                  <c:v>0.11365511946465634</c:v>
                </c:pt>
                <c:pt idx="741">
                  <c:v>0.11370503531050324</c:v>
                </c:pt>
                <c:pt idx="742">
                  <c:v>0.11373474712350735</c:v>
                </c:pt>
                <c:pt idx="743">
                  <c:v>0.11375019726626949</c:v>
                </c:pt>
                <c:pt idx="744">
                  <c:v>0.11375851657391065</c:v>
                </c:pt>
                <c:pt idx="745">
                  <c:v>0.11377396671667278</c:v>
                </c:pt>
                <c:pt idx="746">
                  <c:v>0.11381080936479789</c:v>
                </c:pt>
                <c:pt idx="747">
                  <c:v>0.11381794019991887</c:v>
                </c:pt>
                <c:pt idx="748">
                  <c:v>0.11384527506788265</c:v>
                </c:pt>
                <c:pt idx="749">
                  <c:v>0.11384765201292298</c:v>
                </c:pt>
                <c:pt idx="750">
                  <c:v>0.11389162549616906</c:v>
                </c:pt>
                <c:pt idx="751">
                  <c:v>0.11391420647405219</c:v>
                </c:pt>
                <c:pt idx="752">
                  <c:v>0.11393916439697564</c:v>
                </c:pt>
                <c:pt idx="753">
                  <c:v>0.11394629523209662</c:v>
                </c:pt>
                <c:pt idx="754">
                  <c:v>0.11395817995729826</c:v>
                </c:pt>
                <c:pt idx="755">
                  <c:v>0.1140176035833065</c:v>
                </c:pt>
                <c:pt idx="756">
                  <c:v>0.11553765993659679</c:v>
                </c:pt>
                <c:pt idx="757">
                  <c:v>0.1159215365606099</c:v>
                </c:pt>
                <c:pt idx="758">
                  <c:v>0.11594768295605352</c:v>
                </c:pt>
                <c:pt idx="759">
                  <c:v>0.11596551004385598</c:v>
                </c:pt>
                <c:pt idx="760">
                  <c:v>0.11602968755994486</c:v>
                </c:pt>
                <c:pt idx="761">
                  <c:v>0.11607366104319095</c:v>
                </c:pt>
                <c:pt idx="762">
                  <c:v>0.11608079187831194</c:v>
                </c:pt>
                <c:pt idx="763">
                  <c:v>0.11613308466919917</c:v>
                </c:pt>
                <c:pt idx="764">
                  <c:v>0.11614734633944114</c:v>
                </c:pt>
                <c:pt idx="765">
                  <c:v>0.11616755037228393</c:v>
                </c:pt>
                <c:pt idx="766">
                  <c:v>0.11621390080057035</c:v>
                </c:pt>
                <c:pt idx="767">
                  <c:v>0.11622459705325183</c:v>
                </c:pt>
                <c:pt idx="768">
                  <c:v>0.11624598955861479</c:v>
                </c:pt>
                <c:pt idx="769">
                  <c:v>0.11624717803113496</c:v>
                </c:pt>
                <c:pt idx="770">
                  <c:v>0.11625074344869545</c:v>
                </c:pt>
                <c:pt idx="771">
                  <c:v>0.11626381664641726</c:v>
                </c:pt>
                <c:pt idx="772">
                  <c:v>0.11632442874494564</c:v>
                </c:pt>
                <c:pt idx="773">
                  <c:v>0.11633155958006663</c:v>
                </c:pt>
                <c:pt idx="774">
                  <c:v>0.11633750194266745</c:v>
                </c:pt>
                <c:pt idx="775">
                  <c:v>0.11638385237095386</c:v>
                </c:pt>
                <c:pt idx="776">
                  <c:v>0.11639098320607486</c:v>
                </c:pt>
                <c:pt idx="777">
                  <c:v>0.11639098320607486</c:v>
                </c:pt>
                <c:pt idx="778">
                  <c:v>0.11639098320607486</c:v>
                </c:pt>
                <c:pt idx="779">
                  <c:v>0.11642782585419995</c:v>
                </c:pt>
                <c:pt idx="780">
                  <c:v>0.11644327599696208</c:v>
                </c:pt>
                <c:pt idx="781">
                  <c:v>0.11659064658946247</c:v>
                </c:pt>
                <c:pt idx="782">
                  <c:v>0.11660490825970445</c:v>
                </c:pt>
                <c:pt idx="783">
                  <c:v>0.1183472089742655</c:v>
                </c:pt>
                <c:pt idx="784">
                  <c:v>0.1184506060835198</c:v>
                </c:pt>
                <c:pt idx="785">
                  <c:v>0.1185611340278951</c:v>
                </c:pt>
                <c:pt idx="786">
                  <c:v>0.11856588791797576</c:v>
                </c:pt>
                <c:pt idx="787">
                  <c:v>0.11860510751114119</c:v>
                </c:pt>
                <c:pt idx="788">
                  <c:v>0.11860986140122184</c:v>
                </c:pt>
                <c:pt idx="789">
                  <c:v>0.11866453113714941</c:v>
                </c:pt>
                <c:pt idx="790">
                  <c:v>0.11867879280739138</c:v>
                </c:pt>
                <c:pt idx="791">
                  <c:v>0.11875960893876256</c:v>
                </c:pt>
                <c:pt idx="792">
                  <c:v>0.11877268213648437</c:v>
                </c:pt>
                <c:pt idx="793">
                  <c:v>0.11880120547696832</c:v>
                </c:pt>
                <c:pt idx="794">
                  <c:v>0.1188119017296498</c:v>
                </c:pt>
                <c:pt idx="795">
                  <c:v>0.11883804812509341</c:v>
                </c:pt>
                <c:pt idx="796">
                  <c:v>0.11886775993809752</c:v>
                </c:pt>
                <c:pt idx="797">
                  <c:v>0.11889747175110163</c:v>
                </c:pt>
                <c:pt idx="798">
                  <c:v>0.11894857606946871</c:v>
                </c:pt>
                <c:pt idx="799">
                  <c:v>0.11896402621223084</c:v>
                </c:pt>
                <c:pt idx="800">
                  <c:v>0.11900086886035594</c:v>
                </c:pt>
                <c:pt idx="801">
                  <c:v>0.11909000429936827</c:v>
                </c:pt>
                <c:pt idx="802">
                  <c:v>0.11920766307886455</c:v>
                </c:pt>
                <c:pt idx="803">
                  <c:v>0.11926708670487277</c:v>
                </c:pt>
                <c:pt idx="804">
                  <c:v>0.11929679851787688</c:v>
                </c:pt>
                <c:pt idx="805">
                  <c:v>0.11929679851787688</c:v>
                </c:pt>
                <c:pt idx="806">
                  <c:v>0.11934790283624395</c:v>
                </c:pt>
                <c:pt idx="807">
                  <c:v>0.12097729866138938</c:v>
                </c:pt>
                <c:pt idx="808">
                  <c:v>0.12120073149518029</c:v>
                </c:pt>
                <c:pt idx="809">
                  <c:v>0.12120905080282145</c:v>
                </c:pt>
                <c:pt idx="810">
                  <c:v>0.12124232803338605</c:v>
                </c:pt>
                <c:pt idx="811">
                  <c:v>0.12125183581354737</c:v>
                </c:pt>
                <c:pt idx="812">
                  <c:v>0.12139207557092677</c:v>
                </c:pt>
                <c:pt idx="813">
                  <c:v>0.1214110911312494</c:v>
                </c:pt>
                <c:pt idx="814">
                  <c:v>0.12148596490001976</c:v>
                </c:pt>
                <c:pt idx="815">
                  <c:v>0.12157391186651192</c:v>
                </c:pt>
                <c:pt idx="816">
                  <c:v>0.12161075451463702</c:v>
                </c:pt>
                <c:pt idx="817">
                  <c:v>0.12163333549252014</c:v>
                </c:pt>
                <c:pt idx="818">
                  <c:v>0.12166304730552426</c:v>
                </c:pt>
                <c:pt idx="819">
                  <c:v>0.12167017814064525</c:v>
                </c:pt>
                <c:pt idx="820">
                  <c:v>0.12354796472250504</c:v>
                </c:pt>
                <c:pt idx="821">
                  <c:v>0.12382369034718319</c:v>
                </c:pt>
                <c:pt idx="822">
                  <c:v>0.1239401606541593</c:v>
                </c:pt>
                <c:pt idx="823">
                  <c:v>0.12397938024732473</c:v>
                </c:pt>
                <c:pt idx="824">
                  <c:v>0.12398056871984489</c:v>
                </c:pt>
                <c:pt idx="825">
                  <c:v>0.12400196122520785</c:v>
                </c:pt>
                <c:pt idx="826">
                  <c:v>0.12416002807038973</c:v>
                </c:pt>
                <c:pt idx="827">
                  <c:v>0.1241944937734745</c:v>
                </c:pt>
                <c:pt idx="828">
                  <c:v>0.12420162460859548</c:v>
                </c:pt>
                <c:pt idx="829">
                  <c:v>0.12420875544371646</c:v>
                </c:pt>
                <c:pt idx="830">
                  <c:v>0.12420994391623663</c:v>
                </c:pt>
                <c:pt idx="831">
                  <c:v>0.12422301711395843</c:v>
                </c:pt>
                <c:pt idx="832">
                  <c:v>0.12423014794907943</c:v>
                </c:pt>
                <c:pt idx="833">
                  <c:v>0.12423133642159959</c:v>
                </c:pt>
                <c:pt idx="834">
                  <c:v>0.12425985976208354</c:v>
                </c:pt>
                <c:pt idx="835">
                  <c:v>0.1242610482346037</c:v>
                </c:pt>
                <c:pt idx="836">
                  <c:v>0.12427768684988599</c:v>
                </c:pt>
                <c:pt idx="837">
                  <c:v>0.1242943254651683</c:v>
                </c:pt>
                <c:pt idx="838">
                  <c:v>0.12437514159653948</c:v>
                </c:pt>
                <c:pt idx="839">
                  <c:v>0.12440604188206376</c:v>
                </c:pt>
                <c:pt idx="840">
                  <c:v>0.12447972717831395</c:v>
                </c:pt>
                <c:pt idx="841">
                  <c:v>0.12458312428756825</c:v>
                </c:pt>
                <c:pt idx="842">
                  <c:v>0.12472336404494766</c:v>
                </c:pt>
                <c:pt idx="843">
                  <c:v>0.12638128321057704</c:v>
                </c:pt>
                <c:pt idx="844">
                  <c:v>0.12638247168309719</c:v>
                </c:pt>
                <c:pt idx="845">
                  <c:v>0.12643238752894409</c:v>
                </c:pt>
                <c:pt idx="846">
                  <c:v>0.12644783767170625</c:v>
                </c:pt>
                <c:pt idx="847">
                  <c:v>0.12646566475950871</c:v>
                </c:pt>
                <c:pt idx="848">
                  <c:v>0.12650013046259348</c:v>
                </c:pt>
                <c:pt idx="849">
                  <c:v>0.12656430797868234</c:v>
                </c:pt>
                <c:pt idx="850">
                  <c:v>0.12656549645120252</c:v>
                </c:pt>
                <c:pt idx="851">
                  <c:v>0.12659283131916632</c:v>
                </c:pt>
                <c:pt idx="852">
                  <c:v>0.12659758520924697</c:v>
                </c:pt>
                <c:pt idx="853">
                  <c:v>0.12690777653700988</c:v>
                </c:pt>
                <c:pt idx="854">
                  <c:v>0.12700047739358272</c:v>
                </c:pt>
                <c:pt idx="855">
                  <c:v>0.12700760822870369</c:v>
                </c:pt>
                <c:pt idx="856">
                  <c:v>0.12705990101959092</c:v>
                </c:pt>
                <c:pt idx="857">
                  <c:v>0.12719300994184934</c:v>
                </c:pt>
                <c:pt idx="858">
                  <c:v>0.12736296151223286</c:v>
                </c:pt>
                <c:pt idx="859">
                  <c:v>0.12945110773016177</c:v>
                </c:pt>
                <c:pt idx="860">
                  <c:v>0.12946655787292388</c:v>
                </c:pt>
                <c:pt idx="861">
                  <c:v>0.12947368870804488</c:v>
                </c:pt>
                <c:pt idx="862">
                  <c:v>0.12948081954316587</c:v>
                </c:pt>
                <c:pt idx="863">
                  <c:v>0.12948795037828686</c:v>
                </c:pt>
                <c:pt idx="864">
                  <c:v>0.12948795037828686</c:v>
                </c:pt>
                <c:pt idx="865">
                  <c:v>0.12953192386153295</c:v>
                </c:pt>
                <c:pt idx="866">
                  <c:v>0.12959847832266214</c:v>
                </c:pt>
                <c:pt idx="867">
                  <c:v>0.12965077111354939</c:v>
                </c:pt>
                <c:pt idx="868">
                  <c:v>0.12965077111354939</c:v>
                </c:pt>
                <c:pt idx="869">
                  <c:v>0.12966265583875103</c:v>
                </c:pt>
                <c:pt idx="870">
                  <c:v>0.12972445640979957</c:v>
                </c:pt>
                <c:pt idx="871">
                  <c:v>0.12984924602441683</c:v>
                </c:pt>
                <c:pt idx="872">
                  <c:v>0.12990629270538473</c:v>
                </c:pt>
                <c:pt idx="873">
                  <c:v>0.12992768521074771</c:v>
                </c:pt>
                <c:pt idx="874">
                  <c:v>0.13003940162764316</c:v>
                </c:pt>
                <c:pt idx="875">
                  <c:v>0.13181022568268813</c:v>
                </c:pt>
                <c:pt idx="876">
                  <c:v>0.13182567582545029</c:v>
                </c:pt>
                <c:pt idx="877">
                  <c:v>0.13186251847357539</c:v>
                </c:pt>
                <c:pt idx="878">
                  <c:v>0.13186251847357539</c:v>
                </c:pt>
                <c:pt idx="879">
                  <c:v>0.13186964930869638</c:v>
                </c:pt>
                <c:pt idx="880">
                  <c:v>0.13187321472625685</c:v>
                </c:pt>
                <c:pt idx="881">
                  <c:v>0.13203603546151937</c:v>
                </c:pt>
                <c:pt idx="882">
                  <c:v>0.13203841240655972</c:v>
                </c:pt>
                <c:pt idx="883">
                  <c:v>0.1320396008790799</c:v>
                </c:pt>
                <c:pt idx="884">
                  <c:v>0.13204316629664037</c:v>
                </c:pt>
                <c:pt idx="885">
                  <c:v>0.13204673171420087</c:v>
                </c:pt>
                <c:pt idx="886">
                  <c:v>0.13207287810964446</c:v>
                </c:pt>
                <c:pt idx="887">
                  <c:v>0.13210258992264859</c:v>
                </c:pt>
                <c:pt idx="888">
                  <c:v>0.13216082507613663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16-44BD-BC11-E69F3DAAB1AA}"/>
            </c:ext>
          </c:extLst>
        </c:ser>
        <c:ser>
          <c:idx val="3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1'!$P$21:$P$909</c:f>
              <c:numCache>
                <c:formatCode>General</c:formatCode>
                <c:ptCount val="889"/>
                <c:pt idx="0">
                  <c:v>-4.0839042926403085E-2</c:v>
                </c:pt>
                <c:pt idx="1">
                  <c:v>-4.1488469360186811E-2</c:v>
                </c:pt>
                <c:pt idx="2">
                  <c:v>-4.1724499338345475E-2</c:v>
                </c:pt>
                <c:pt idx="3">
                  <c:v>-4.2186965838590842E-2</c:v>
                </c:pt>
                <c:pt idx="4">
                  <c:v>-4.2237464874483197E-2</c:v>
                </c:pt>
                <c:pt idx="5">
                  <c:v>-4.2239261156521629E-2</c:v>
                </c:pt>
                <c:pt idx="6">
                  <c:v>-4.2331683342067605E-2</c:v>
                </c:pt>
                <c:pt idx="7">
                  <c:v>-4.2393622385024782E-2</c:v>
                </c:pt>
                <c:pt idx="8">
                  <c:v>-4.2398877639849494E-2</c:v>
                </c:pt>
                <c:pt idx="9">
                  <c:v>-4.2398877639849494E-2</c:v>
                </c:pt>
                <c:pt idx="10">
                  <c:v>-4.2429733911399266E-2</c:v>
                </c:pt>
                <c:pt idx="11">
                  <c:v>-4.2433217234158611E-2</c:v>
                </c:pt>
                <c:pt idx="12">
                  <c:v>-4.2501315859377997E-2</c:v>
                </c:pt>
                <c:pt idx="13">
                  <c:v>-4.2922963421194844E-2</c:v>
                </c:pt>
                <c:pt idx="14">
                  <c:v>-4.3081942920644864E-2</c:v>
                </c:pt>
                <c:pt idx="15">
                  <c:v>-4.3096327370477513E-2</c:v>
                </c:pt>
                <c:pt idx="16">
                  <c:v>-4.313438801853231E-2</c:v>
                </c:pt>
                <c:pt idx="17">
                  <c:v>-4.3579423962983969E-2</c:v>
                </c:pt>
                <c:pt idx="18">
                  <c:v>-4.3658206295889013E-2</c:v>
                </c:pt>
                <c:pt idx="19">
                  <c:v>-4.3943174391080364E-2</c:v>
                </c:pt>
                <c:pt idx="20">
                  <c:v>-4.3954661972428165E-2</c:v>
                </c:pt>
                <c:pt idx="21">
                  <c:v>-4.3955890199615544E-2</c:v>
                </c:pt>
                <c:pt idx="22">
                  <c:v>-4.3983595813043355E-2</c:v>
                </c:pt>
                <c:pt idx="23">
                  <c:v>-4.4018667861328679E-2</c:v>
                </c:pt>
                <c:pt idx="24">
                  <c:v>-4.4018667861328679E-2</c:v>
                </c:pt>
                <c:pt idx="25">
                  <c:v>-4.4022271987842948E-2</c:v>
                </c:pt>
                <c:pt idx="26">
                  <c:v>-4.4023872376417104E-2</c:v>
                </c:pt>
                <c:pt idx="27">
                  <c:v>-4.4025072084115491E-2</c:v>
                </c:pt>
                <c:pt idx="28">
                  <c:v>-4.402627129147197E-2</c:v>
                </c:pt>
                <c:pt idx="29">
                  <c:v>-4.4026471110720361E-2</c:v>
                </c:pt>
                <c:pt idx="30">
                  <c:v>-4.4047176427363201E-2</c:v>
                </c:pt>
                <c:pt idx="31">
                  <c:v>-4.4054506487997004E-2</c:v>
                </c:pt>
                <c:pt idx="32">
                  <c:v>-4.4058460760853915E-2</c:v>
                </c:pt>
                <c:pt idx="33">
                  <c:v>-4.50918908813518E-2</c:v>
                </c:pt>
                <c:pt idx="34">
                  <c:v>-4.5093716292368025E-2</c:v>
                </c:pt>
                <c:pt idx="35">
                  <c:v>-4.5096950348798806E-2</c:v>
                </c:pt>
                <c:pt idx="36">
                  <c:v>-4.5115466525915859E-2</c:v>
                </c:pt>
                <c:pt idx="37">
                  <c:v>-4.5115466525915859E-2</c:v>
                </c:pt>
                <c:pt idx="38">
                  <c:v>-4.5119190249278004E-2</c:v>
                </c:pt>
                <c:pt idx="39">
                  <c:v>-4.514450628209539E-2</c:v>
                </c:pt>
                <c:pt idx="40">
                  <c:v>-4.1445580542572094E-2</c:v>
                </c:pt>
                <c:pt idx="41">
                  <c:v>-4.1433206971920752E-2</c:v>
                </c:pt>
                <c:pt idx="42">
                  <c:v>-4.1418802971074226E-2</c:v>
                </c:pt>
                <c:pt idx="43">
                  <c:v>-4.139361821342373E-2</c:v>
                </c:pt>
                <c:pt idx="44">
                  <c:v>-4.1368355277349445E-2</c:v>
                </c:pt>
                <c:pt idx="45">
                  <c:v>-4.1355863431429399E-2</c:v>
                </c:pt>
                <c:pt idx="46">
                  <c:v>-4.13518079358162E-2</c:v>
                </c:pt>
                <c:pt idx="47">
                  <c:v>-4.1341321975540871E-2</c:v>
                </c:pt>
                <c:pt idx="48">
                  <c:v>-4.1336920662422366E-2</c:v>
                </c:pt>
                <c:pt idx="49">
                  <c:v>-4.1328788990396922E-2</c:v>
                </c:pt>
                <c:pt idx="50">
                  <c:v>-4.1326754821535791E-2</c:v>
                </c:pt>
                <c:pt idx="51">
                  <c:v>-4.1326415744747914E-2</c:v>
                </c:pt>
                <c:pt idx="52">
                  <c:v>-4.1324380992154547E-2</c:v>
                </c:pt>
                <c:pt idx="53">
                  <c:v>-4.1322345739219259E-2</c:v>
                </c:pt>
                <c:pt idx="54">
                  <c:v>-4.0537551580056057E-2</c:v>
                </c:pt>
                <c:pt idx="55">
                  <c:v>-4.050308076531995E-2</c:v>
                </c:pt>
                <c:pt idx="56">
                  <c:v>-3.8905412142483241E-2</c:v>
                </c:pt>
                <c:pt idx="57">
                  <c:v>-3.2912965548698769E-2</c:v>
                </c:pt>
                <c:pt idx="58">
                  <c:v>-3.291001222180167E-2</c:v>
                </c:pt>
                <c:pt idx="59">
                  <c:v>-3.2909421514727089E-2</c:v>
                </c:pt>
                <c:pt idx="60">
                  <c:v>-3.2905876980413501E-2</c:v>
                </c:pt>
                <c:pt idx="61">
                  <c:v>-3.2902331945757993E-2</c:v>
                </c:pt>
                <c:pt idx="62">
                  <c:v>-2.5090461857254519E-2</c:v>
                </c:pt>
                <c:pt idx="63">
                  <c:v>-2.1646469021587258E-2</c:v>
                </c:pt>
                <c:pt idx="64">
                  <c:v>-2.1626937559433061E-2</c:v>
                </c:pt>
                <c:pt idx="65">
                  <c:v>-2.1433634514414997E-2</c:v>
                </c:pt>
                <c:pt idx="66">
                  <c:v>-2.1418921373692668E-2</c:v>
                </c:pt>
                <c:pt idx="67">
                  <c:v>-2.14181038449512E-2</c:v>
                </c:pt>
                <c:pt idx="68">
                  <c:v>-2.1413198380636281E-2</c:v>
                </c:pt>
                <c:pt idx="69">
                  <c:v>-2.1408292415979451E-2</c:v>
                </c:pt>
                <c:pt idx="70">
                  <c:v>-2.1341194086957765E-2</c:v>
                </c:pt>
                <c:pt idx="71">
                  <c:v>-2.1337099702532999E-2</c:v>
                </c:pt>
                <c:pt idx="72">
                  <c:v>-2.1306790458743459E-2</c:v>
                </c:pt>
                <c:pt idx="73">
                  <c:v>-1.9810152940517398E-2</c:v>
                </c:pt>
                <c:pt idx="74">
                  <c:v>-1.9757771625575102E-2</c:v>
                </c:pt>
                <c:pt idx="75">
                  <c:v>-1.954177060834255E-2</c:v>
                </c:pt>
                <c:pt idx="76">
                  <c:v>-1.9504408420998695E-2</c:v>
                </c:pt>
                <c:pt idx="77">
                  <c:v>-1.9451716032370846E-2</c:v>
                </c:pt>
                <c:pt idx="78">
                  <c:v>-1.8305907408847001E-2</c:v>
                </c:pt>
                <c:pt idx="79">
                  <c:v>-1.8257230876614083E-2</c:v>
                </c:pt>
                <c:pt idx="80">
                  <c:v>-1.8218954453409455E-2</c:v>
                </c:pt>
                <c:pt idx="81">
                  <c:v>-1.8176296769185318E-2</c:v>
                </c:pt>
                <c:pt idx="82">
                  <c:v>-1.7796137917931314E-2</c:v>
                </c:pt>
                <c:pt idx="83">
                  <c:v>-1.7687289106836448E-2</c:v>
                </c:pt>
                <c:pt idx="84">
                  <c:v>-1.6465075294062596E-2</c:v>
                </c:pt>
                <c:pt idx="85">
                  <c:v>-1.6319449502103907E-2</c:v>
                </c:pt>
                <c:pt idx="86">
                  <c:v>-1.6275330346950851E-2</c:v>
                </c:pt>
                <c:pt idx="87">
                  <c:v>-1.6241993770522843E-2</c:v>
                </c:pt>
                <c:pt idx="88">
                  <c:v>-1.6218556685389518E-2</c:v>
                </c:pt>
                <c:pt idx="89">
                  <c:v>-1.6135550020629958E-2</c:v>
                </c:pt>
                <c:pt idx="90">
                  <c:v>-1.5864058888681951E-2</c:v>
                </c:pt>
                <c:pt idx="91">
                  <c:v>-1.5859523438963147E-2</c:v>
                </c:pt>
                <c:pt idx="92">
                  <c:v>-1.5831395895406931E-2</c:v>
                </c:pt>
                <c:pt idx="93">
                  <c:v>-1.5818688755809166E-2</c:v>
                </c:pt>
                <c:pt idx="94">
                  <c:v>-1.5815057644153606E-2</c:v>
                </c:pt>
                <c:pt idx="95">
                  <c:v>-1.5747841967782457E-2</c:v>
                </c:pt>
                <c:pt idx="96">
                  <c:v>-1.5713296233879549E-2</c:v>
                </c:pt>
                <c:pt idx="97">
                  <c:v>-1.5707839809728921E-2</c:v>
                </c:pt>
                <c:pt idx="98">
                  <c:v>-1.5683279709319931E-2</c:v>
                </c:pt>
                <c:pt idx="99">
                  <c:v>-1.5677820533288783E-2</c:v>
                </c:pt>
                <c:pt idx="100">
                  <c:v>-1.5655068580867595E-2</c:v>
                </c:pt>
                <c:pt idx="101">
                  <c:v>-1.5600428454171287E-2</c:v>
                </c:pt>
                <c:pt idx="102">
                  <c:v>-1.5571266594841732E-2</c:v>
                </c:pt>
                <c:pt idx="103">
                  <c:v>-1.5549385860628871E-2</c:v>
                </c:pt>
                <c:pt idx="104">
                  <c:v>-1.5548473989640174E-2</c:v>
                </c:pt>
                <c:pt idx="105">
                  <c:v>-1.5532057935219492E-2</c:v>
                </c:pt>
                <c:pt idx="106">
                  <c:v>-1.5532057935219492E-2</c:v>
                </c:pt>
                <c:pt idx="107">
                  <c:v>-1.5503775285670478E-2</c:v>
                </c:pt>
                <c:pt idx="108">
                  <c:v>-1.5401481511601783E-2</c:v>
                </c:pt>
                <c:pt idx="109">
                  <c:v>-1.4361517097218401E-2</c:v>
                </c:pt>
                <c:pt idx="110">
                  <c:v>-1.4262880962532243E-2</c:v>
                </c:pt>
                <c:pt idx="111">
                  <c:v>-1.4234005032560776E-2</c:v>
                </c:pt>
                <c:pt idx="112">
                  <c:v>-1.4123968021631503E-2</c:v>
                </c:pt>
                <c:pt idx="113">
                  <c:v>-1.4107165703254564E-2</c:v>
                </c:pt>
                <c:pt idx="114">
                  <c:v>-1.3995970416843194E-2</c:v>
                </c:pt>
                <c:pt idx="115">
                  <c:v>-1.386864909149485E-2</c:v>
                </c:pt>
                <c:pt idx="116">
                  <c:v>-1.3828339596275333E-2</c:v>
                </c:pt>
                <c:pt idx="117">
                  <c:v>-1.3820837320033424E-2</c:v>
                </c:pt>
                <c:pt idx="118">
                  <c:v>-1.3816147945684672E-2</c:v>
                </c:pt>
                <c:pt idx="119">
                  <c:v>-1.3770173689501621E-2</c:v>
                </c:pt>
                <c:pt idx="120">
                  <c:v>-1.3753276806503267E-2</c:v>
                </c:pt>
                <c:pt idx="121">
                  <c:v>-1.3676245133904088E-2</c:v>
                </c:pt>
                <c:pt idx="122">
                  <c:v>-1.3624525186453193E-2</c:v>
                </c:pt>
                <c:pt idx="123">
                  <c:v>-1.3571821680136285E-2</c:v>
                </c:pt>
                <c:pt idx="124">
                  <c:v>-1.3541685821884211E-2</c:v>
                </c:pt>
                <c:pt idx="125">
                  <c:v>-1.3201676746400385E-2</c:v>
                </c:pt>
                <c:pt idx="126">
                  <c:v>-1.2191040684092103E-2</c:v>
                </c:pt>
                <c:pt idx="127">
                  <c:v>-1.2166994096972958E-2</c:v>
                </c:pt>
                <c:pt idx="128">
                  <c:v>-1.2148712881236872E-2</c:v>
                </c:pt>
                <c:pt idx="129">
                  <c:v>-1.2124651005892634E-2</c:v>
                </c:pt>
                <c:pt idx="130">
                  <c:v>-1.2094802216666336E-2</c:v>
                </c:pt>
                <c:pt idx="131">
                  <c:v>-1.2064940071090657E-2</c:v>
                </c:pt>
                <c:pt idx="132">
                  <c:v>-1.1993602244485096E-2</c:v>
                </c:pt>
                <c:pt idx="133">
                  <c:v>-1.1975273496267348E-2</c:v>
                </c:pt>
                <c:pt idx="134">
                  <c:v>-1.1951149078184075E-2</c:v>
                </c:pt>
                <c:pt idx="135">
                  <c:v>-1.1872926297821241E-2</c:v>
                </c:pt>
                <c:pt idx="136">
                  <c:v>-1.1770422937104964E-2</c:v>
                </c:pt>
                <c:pt idx="137">
                  <c:v>-1.164546761634629E-2</c:v>
                </c:pt>
                <c:pt idx="138">
                  <c:v>-1.1566889092883843E-2</c:v>
                </c:pt>
                <c:pt idx="139">
                  <c:v>-1.1555240074849026E-2</c:v>
                </c:pt>
                <c:pt idx="140">
                  <c:v>-1.1549414815318747E-2</c:v>
                </c:pt>
                <c:pt idx="141">
                  <c:v>-1.1548443890086016E-2</c:v>
                </c:pt>
                <c:pt idx="142">
                  <c:v>-1.1494049895228243E-2</c:v>
                </c:pt>
                <c:pt idx="143">
                  <c:v>-1.1440584796882571E-2</c:v>
                </c:pt>
                <c:pt idx="144">
                  <c:v>-1.1434749697294687E-2</c:v>
                </c:pt>
                <c:pt idx="145">
                  <c:v>-1.1385131149492958E-2</c:v>
                </c:pt>
                <c:pt idx="146">
                  <c:v>-1.1380264640208882E-2</c:v>
                </c:pt>
                <c:pt idx="147">
                  <c:v>-1.136761008995907E-2</c:v>
                </c:pt>
                <c:pt idx="148">
                  <c:v>-1.1294557204611779E-2</c:v>
                </c:pt>
                <c:pt idx="149">
                  <c:v>-1.1280912007318858E-2</c:v>
                </c:pt>
                <c:pt idx="150">
                  <c:v>-1.1252638290139569E-2</c:v>
                </c:pt>
                <c:pt idx="151">
                  <c:v>-1.1246787096220174E-2</c:v>
                </c:pt>
                <c:pt idx="152">
                  <c:v>-1.122825501460864E-2</c:v>
                </c:pt>
                <c:pt idx="153">
                  <c:v>-1.1222401735931278E-2</c:v>
                </c:pt>
                <c:pt idx="154">
                  <c:v>-1.1220450531851729E-2</c:v>
                </c:pt>
                <c:pt idx="155">
                  <c:v>-1.1216547956912001E-2</c:v>
                </c:pt>
                <c:pt idx="156">
                  <c:v>-1.1184343228694304E-2</c:v>
                </c:pt>
                <c:pt idx="157">
                  <c:v>-1.1165794246644845E-2</c:v>
                </c:pt>
                <c:pt idx="158">
                  <c:v>-1.1107185574681188E-2</c:v>
                </c:pt>
                <c:pt idx="159">
                  <c:v>-1.1039723747154081E-2</c:v>
                </c:pt>
                <c:pt idx="160">
                  <c:v>-1.1033854374145207E-2</c:v>
                </c:pt>
                <c:pt idx="161">
                  <c:v>-9.9960301780935932E-3</c:v>
                </c:pt>
                <c:pt idx="162">
                  <c:v>-9.9463675285652742E-3</c:v>
                </c:pt>
                <c:pt idx="163">
                  <c:v>-9.8529076831725335E-3</c:v>
                </c:pt>
                <c:pt idx="164">
                  <c:v>-9.7852218810013797E-3</c:v>
                </c:pt>
                <c:pt idx="165">
                  <c:v>-9.7792465188974269E-3</c:v>
                </c:pt>
                <c:pt idx="166">
                  <c:v>-9.7483658439690406E-3</c:v>
                </c:pt>
                <c:pt idx="167">
                  <c:v>-9.7354119085766768E-3</c:v>
                </c:pt>
                <c:pt idx="168">
                  <c:v>-9.7045122762491696E-3</c:v>
                </c:pt>
                <c:pt idx="169">
                  <c:v>-9.6616293835910753E-3</c:v>
                </c:pt>
                <c:pt idx="170">
                  <c:v>-9.5987545527517378E-3</c:v>
                </c:pt>
                <c:pt idx="171">
                  <c:v>-9.5747877263260596E-3</c:v>
                </c:pt>
                <c:pt idx="172">
                  <c:v>-9.4628366862283438E-3</c:v>
                </c:pt>
                <c:pt idx="173">
                  <c:v>-9.327663979548163E-3</c:v>
                </c:pt>
                <c:pt idx="174">
                  <c:v>-9.3206481168889039E-3</c:v>
                </c:pt>
                <c:pt idx="175">
                  <c:v>-9.3196457952011771E-3</c:v>
                </c:pt>
                <c:pt idx="176">
                  <c:v>-9.2835529581176673E-3</c:v>
                </c:pt>
                <c:pt idx="177">
                  <c:v>-9.2815472723632303E-3</c:v>
                </c:pt>
                <c:pt idx="178">
                  <c:v>-9.2253655002594338E-3</c:v>
                </c:pt>
                <c:pt idx="179">
                  <c:v>-9.2153284544876542E-3</c:v>
                </c:pt>
                <c:pt idx="180">
                  <c:v>-9.2072978171864068E-3</c:v>
                </c:pt>
                <c:pt idx="181">
                  <c:v>-9.1842047801705511E-3</c:v>
                </c:pt>
                <c:pt idx="182">
                  <c:v>-9.1821963425355972E-3</c:v>
                </c:pt>
                <c:pt idx="183">
                  <c:v>-9.1811921028705414E-3</c:v>
                </c:pt>
                <c:pt idx="184">
                  <c:v>-9.1711489418087235E-3</c:v>
                </c:pt>
                <c:pt idx="185">
                  <c:v>-9.1590953139475319E-3</c:v>
                </c:pt>
                <c:pt idx="186">
                  <c:v>-9.1219173624882046E-3</c:v>
                </c:pt>
                <c:pt idx="187">
                  <c:v>-9.1148815556443864E-3</c:v>
                </c:pt>
                <c:pt idx="188">
                  <c:v>-9.0384489601149139E-3</c:v>
                </c:pt>
                <c:pt idx="189">
                  <c:v>-9.0334176854594567E-3</c:v>
                </c:pt>
                <c:pt idx="190">
                  <c:v>-9.0213412086509372E-3</c:v>
                </c:pt>
                <c:pt idx="191">
                  <c:v>-9.0092627304747697E-3</c:v>
                </c:pt>
                <c:pt idx="192">
                  <c:v>-9.0072494562013303E-3</c:v>
                </c:pt>
                <c:pt idx="193">
                  <c:v>-8.9397726419208692E-3</c:v>
                </c:pt>
                <c:pt idx="194">
                  <c:v>-8.9397726419208692E-3</c:v>
                </c:pt>
                <c:pt idx="195">
                  <c:v>-8.9397726419208692E-3</c:v>
                </c:pt>
                <c:pt idx="196">
                  <c:v>-8.9397726419208692E-3</c:v>
                </c:pt>
                <c:pt idx="197">
                  <c:v>-8.9145787430001573E-3</c:v>
                </c:pt>
                <c:pt idx="198">
                  <c:v>-8.9024825860764233E-3</c:v>
                </c:pt>
                <c:pt idx="199">
                  <c:v>-8.8944173695896852E-3</c:v>
                </c:pt>
                <c:pt idx="200">
                  <c:v>-8.8833262445390335E-3</c:v>
                </c:pt>
                <c:pt idx="201">
                  <c:v>-8.8127069559274917E-3</c:v>
                </c:pt>
                <c:pt idx="202">
                  <c:v>-8.7814109416183908E-3</c:v>
                </c:pt>
                <c:pt idx="203">
                  <c:v>-8.7389885837473712E-3</c:v>
                </c:pt>
                <c:pt idx="204">
                  <c:v>-8.7329262455410062E-3</c:v>
                </c:pt>
                <c:pt idx="205">
                  <c:v>-8.7309053549517908E-3</c:v>
                </c:pt>
                <c:pt idx="206">
                  <c:v>-7.8455234549566957E-3</c:v>
                </c:pt>
                <c:pt idx="207">
                  <c:v>-7.7565077286926246E-3</c:v>
                </c:pt>
                <c:pt idx="208">
                  <c:v>-7.7309090392665147E-3</c:v>
                </c:pt>
                <c:pt idx="209">
                  <c:v>-7.6612366573295355E-3</c:v>
                </c:pt>
                <c:pt idx="210">
                  <c:v>-7.6356056541549257E-3</c:v>
                </c:pt>
                <c:pt idx="211">
                  <c:v>-7.6222740996026751E-3</c:v>
                </c:pt>
                <c:pt idx="212">
                  <c:v>-7.6161202822166854E-3</c:v>
                </c:pt>
                <c:pt idx="213">
                  <c:v>-7.5658453788220274E-3</c:v>
                </c:pt>
                <c:pt idx="214">
                  <c:v>-7.5586605256819034E-3</c:v>
                </c:pt>
                <c:pt idx="215">
                  <c:v>-7.5586605256819034E-3</c:v>
                </c:pt>
                <c:pt idx="216">
                  <c:v>-7.5073203409088945E-3</c:v>
                </c:pt>
                <c:pt idx="217">
                  <c:v>-7.4949935263636126E-3</c:v>
                </c:pt>
                <c:pt idx="218">
                  <c:v>-7.3355922919537374E-3</c:v>
                </c:pt>
                <c:pt idx="219">
                  <c:v>-7.3098511440664992E-3</c:v>
                </c:pt>
                <c:pt idx="220">
                  <c:v>-7.2913121389121312E-3</c:v>
                </c:pt>
                <c:pt idx="221">
                  <c:v>-7.2655560502594583E-3</c:v>
                </c:pt>
                <c:pt idx="222">
                  <c:v>-7.2397912751152533E-3</c:v>
                </c:pt>
                <c:pt idx="223">
                  <c:v>-7.1314843630220608E-3</c:v>
                </c:pt>
                <c:pt idx="224">
                  <c:v>-7.0736580226462347E-3</c:v>
                </c:pt>
                <c:pt idx="225">
                  <c:v>-7.0736580226462347E-3</c:v>
                </c:pt>
                <c:pt idx="226">
                  <c:v>-6.9578745858748479E-3</c:v>
                </c:pt>
                <c:pt idx="227">
                  <c:v>-6.9454588772498221E-3</c:v>
                </c:pt>
                <c:pt idx="228">
                  <c:v>-6.9257965788520554E-3</c:v>
                </c:pt>
                <c:pt idx="229">
                  <c:v>-6.9257965788520554E-3</c:v>
                </c:pt>
                <c:pt idx="230">
                  <c:v>-6.9195863896106182E-3</c:v>
                </c:pt>
                <c:pt idx="231">
                  <c:v>-6.9185513094260258E-3</c:v>
                </c:pt>
                <c:pt idx="232">
                  <c:v>-6.9123405364523586E-3</c:v>
                </c:pt>
                <c:pt idx="233">
                  <c:v>-6.9061292631367784E-3</c:v>
                </c:pt>
                <c:pt idx="234">
                  <c:v>-6.8792079637071688E-3</c:v>
                </c:pt>
                <c:pt idx="235">
                  <c:v>-6.8740297136149859E-3</c:v>
                </c:pt>
                <c:pt idx="236">
                  <c:v>-6.8657437907513981E-3</c:v>
                </c:pt>
                <c:pt idx="237">
                  <c:v>-6.8595287648714762E-3</c:v>
                </c:pt>
                <c:pt idx="238">
                  <c:v>-6.835699863886561E-3</c:v>
                </c:pt>
                <c:pt idx="239">
                  <c:v>-6.8211917157788701E-3</c:v>
                </c:pt>
                <c:pt idx="240">
                  <c:v>-6.7817987250236075E-3</c:v>
                </c:pt>
                <c:pt idx="241">
                  <c:v>-6.775576944527871E-3</c:v>
                </c:pt>
                <c:pt idx="242">
                  <c:v>-6.7641690474532197E-3</c:v>
                </c:pt>
                <c:pt idx="243">
                  <c:v>-6.6853049014172919E-3</c:v>
                </c:pt>
                <c:pt idx="244">
                  <c:v>-6.6790753656219152E-3</c:v>
                </c:pt>
                <c:pt idx="245">
                  <c:v>-6.6728453294846255E-3</c:v>
                </c:pt>
                <c:pt idx="246">
                  <c:v>-6.6614222970671289E-3</c:v>
                </c:pt>
                <c:pt idx="247">
                  <c:v>-6.6593452014031057E-3</c:v>
                </c:pt>
                <c:pt idx="248">
                  <c:v>-6.6011639518308556E-3</c:v>
                </c:pt>
                <c:pt idx="249">
                  <c:v>-6.5689377324149442E-3</c:v>
                </c:pt>
                <c:pt idx="250">
                  <c:v>-6.5190127187528214E-3</c:v>
                </c:pt>
                <c:pt idx="251">
                  <c:v>-6.5106887699039016E-3</c:v>
                </c:pt>
                <c:pt idx="252">
                  <c:v>-6.5044452245349819E-3</c:v>
                </c:pt>
                <c:pt idx="253">
                  <c:v>-6.4982011788241494E-3</c:v>
                </c:pt>
                <c:pt idx="254">
                  <c:v>-6.4544788492747794E-3</c:v>
                </c:pt>
                <c:pt idx="255">
                  <c:v>-6.4544788492747794E-3</c:v>
                </c:pt>
                <c:pt idx="256">
                  <c:v>-6.4461480068261807E-3</c:v>
                </c:pt>
                <c:pt idx="257">
                  <c:v>-6.4138575907632502E-3</c:v>
                </c:pt>
                <c:pt idx="258">
                  <c:v>-6.4076062900946902E-3</c:v>
                </c:pt>
                <c:pt idx="259">
                  <c:v>-5.474788459612352E-3</c:v>
                </c:pt>
                <c:pt idx="260">
                  <c:v>-5.4684624412182289E-3</c:v>
                </c:pt>
                <c:pt idx="261">
                  <c:v>-5.4220563514362288E-3</c:v>
                </c:pt>
                <c:pt idx="262">
                  <c:v>-5.3238822129079311E-3</c:v>
                </c:pt>
                <c:pt idx="263">
                  <c:v>-5.3175442696982329E-3</c:v>
                </c:pt>
                <c:pt idx="264">
                  <c:v>-5.3175442696982329E-3</c:v>
                </c:pt>
                <c:pt idx="265">
                  <c:v>-5.3112058261466219E-3</c:v>
                </c:pt>
                <c:pt idx="266">
                  <c:v>-5.3112058261466219E-3</c:v>
                </c:pt>
                <c:pt idx="267">
                  <c:v>-5.2847902590568282E-3</c:v>
                </c:pt>
                <c:pt idx="268">
                  <c:v>-5.2710507312686821E-3</c:v>
                </c:pt>
                <c:pt idx="269">
                  <c:v>-5.2446219607117581E-3</c:v>
                </c:pt>
                <c:pt idx="270">
                  <c:v>-5.1398787210103014E-3</c:v>
                </c:pt>
                <c:pt idx="271">
                  <c:v>-5.0667953019280813E-3</c:v>
                </c:pt>
                <c:pt idx="272">
                  <c:v>-4.9098134836070119E-3</c:v>
                </c:pt>
                <c:pt idx="273">
                  <c:v>-4.6652510895733345E-3</c:v>
                </c:pt>
                <c:pt idx="274">
                  <c:v>-4.62797061932278E-3</c:v>
                </c:pt>
                <c:pt idx="275">
                  <c:v>-4.6055941649212132E-3</c:v>
                </c:pt>
                <c:pt idx="276">
                  <c:v>-4.552292222900582E-3</c:v>
                </c:pt>
                <c:pt idx="277">
                  <c:v>-4.5448271782895962E-3</c:v>
                </c:pt>
                <c:pt idx="278">
                  <c:v>-4.5373614526576745E-3</c:v>
                </c:pt>
                <c:pt idx="279">
                  <c:v>-4.533095017960646E-3</c:v>
                </c:pt>
                <c:pt idx="280">
                  <c:v>-4.5266949489635097E-3</c:v>
                </c:pt>
                <c:pt idx="281">
                  <c:v>-4.5245614814440381E-3</c:v>
                </c:pt>
                <c:pt idx="282">
                  <c:v>-4.5117595088627538E-3</c:v>
                </c:pt>
                <c:pt idx="283">
                  <c:v>-4.5064247629391279E-3</c:v>
                </c:pt>
                <c:pt idx="284">
                  <c:v>-4.3921779210419117E-3</c:v>
                </c:pt>
                <c:pt idx="285">
                  <c:v>-4.3472898782273128E-3</c:v>
                </c:pt>
                <c:pt idx="286">
                  <c:v>-4.2991683405487627E-3</c:v>
                </c:pt>
                <c:pt idx="287">
                  <c:v>-4.2478076791597503E-3</c:v>
                </c:pt>
                <c:pt idx="288">
                  <c:v>-4.2403149072677941E-3</c:v>
                </c:pt>
                <c:pt idx="289">
                  <c:v>-4.2392444556896836E-3</c:v>
                </c:pt>
                <c:pt idx="290">
                  <c:v>-4.2124786492613118E-3</c:v>
                </c:pt>
                <c:pt idx="291">
                  <c:v>-4.2006989425523106E-3</c:v>
                </c:pt>
                <c:pt idx="292">
                  <c:v>-4.1792769854906908E-3</c:v>
                </c:pt>
                <c:pt idx="293">
                  <c:v>-4.1739206275761328E-3</c:v>
                </c:pt>
                <c:pt idx="294">
                  <c:v>-4.1342727799621301E-3</c:v>
                </c:pt>
                <c:pt idx="295">
                  <c:v>-2.8217522156430827E-3</c:v>
                </c:pt>
                <c:pt idx="296">
                  <c:v>-2.7945301946794418E-3</c:v>
                </c:pt>
                <c:pt idx="297">
                  <c:v>-2.7879956170982281E-3</c:v>
                </c:pt>
                <c:pt idx="298">
                  <c:v>-2.4015699346219316E-3</c:v>
                </c:pt>
                <c:pt idx="299">
                  <c:v>-2.3107152486674006E-3</c:v>
                </c:pt>
                <c:pt idx="300">
                  <c:v>-2.3107152486674006E-3</c:v>
                </c:pt>
                <c:pt idx="301">
                  <c:v>-2.2526495160441937E-3</c:v>
                </c:pt>
                <c:pt idx="302">
                  <c:v>-2.2373048796495345E-3</c:v>
                </c:pt>
                <c:pt idx="303">
                  <c:v>-2.2252464685970225E-3</c:v>
                </c:pt>
                <c:pt idx="304">
                  <c:v>-2.224150166020112E-3</c:v>
                </c:pt>
                <c:pt idx="305">
                  <c:v>-2.1780929075468965E-3</c:v>
                </c:pt>
                <c:pt idx="306">
                  <c:v>-2.1550550845276513E-3</c:v>
                </c:pt>
                <c:pt idx="307">
                  <c:v>-2.1298161505420763E-3</c:v>
                </c:pt>
                <c:pt idx="308">
                  <c:v>-2.1232308716470877E-3</c:v>
                </c:pt>
                <c:pt idx="309">
                  <c:v>-2.1166450924101866E-3</c:v>
                </c:pt>
                <c:pt idx="310">
                  <c:v>-2.0551536919335657E-3</c:v>
                </c:pt>
                <c:pt idx="311">
                  <c:v>-2.0529567643815575E-3</c:v>
                </c:pt>
                <c:pt idx="312">
                  <c:v>-2.0529567643815575E-3</c:v>
                </c:pt>
                <c:pt idx="313">
                  <c:v>-2.0529567643815575E-3</c:v>
                </c:pt>
                <c:pt idx="314">
                  <c:v>-2.0485627424969045E-3</c:v>
                </c:pt>
                <c:pt idx="315">
                  <c:v>-2.0408726691108839E-3</c:v>
                </c:pt>
                <c:pt idx="316">
                  <c:v>-2.0002138250696288E-3</c:v>
                </c:pt>
                <c:pt idx="317">
                  <c:v>-1.9980155076789754E-3</c:v>
                </c:pt>
                <c:pt idx="318">
                  <c:v>-1.9936187061170324E-3</c:v>
                </c:pt>
                <c:pt idx="319">
                  <c:v>-1.9870230868225241E-3</c:v>
                </c:pt>
                <c:pt idx="320">
                  <c:v>-1.9870230868225241E-3</c:v>
                </c:pt>
                <c:pt idx="321">
                  <c:v>-1.9848244358705962E-3</c:v>
                </c:pt>
                <c:pt idx="322">
                  <c:v>-1.9727308619003616E-3</c:v>
                </c:pt>
                <c:pt idx="323">
                  <c:v>-1.9661336581897979E-3</c:v>
                </c:pt>
                <c:pt idx="324">
                  <c:v>-1.9639344790991853E-3</c:v>
                </c:pt>
                <c:pt idx="325">
                  <c:v>-1.950738237091045E-3</c:v>
                </c:pt>
                <c:pt idx="326">
                  <c:v>-1.950738237091045E-3</c:v>
                </c:pt>
                <c:pt idx="327">
                  <c:v>-1.9254398458082315E-3</c:v>
                </c:pt>
                <c:pt idx="328">
                  <c:v>-1.9232396382370209E-3</c:v>
                </c:pt>
                <c:pt idx="329">
                  <c:v>-1.9111375028607325E-3</c:v>
                </c:pt>
                <c:pt idx="330">
                  <c:v>-1.883626395458902E-3</c:v>
                </c:pt>
                <c:pt idx="331">
                  <c:v>-1.8406917227257538E-3</c:v>
                </c:pt>
                <c:pt idx="332">
                  <c:v>-1.8219699933383281E-3</c:v>
                </c:pt>
                <c:pt idx="333">
                  <c:v>-1.8087522366279619E-3</c:v>
                </c:pt>
                <c:pt idx="334">
                  <c:v>-1.8087522366279619E-3</c:v>
                </c:pt>
                <c:pt idx="335">
                  <c:v>-1.8021426077599102E-3</c:v>
                </c:pt>
                <c:pt idx="336">
                  <c:v>-1.801040954304216E-3</c:v>
                </c:pt>
                <c:pt idx="337">
                  <c:v>-1.7999392869501355E-3</c:v>
                </c:pt>
                <c:pt idx="338">
                  <c:v>-1.7723930861225142E-3</c:v>
                </c:pt>
                <c:pt idx="339">
                  <c:v>-1.7657807053739452E-3</c:v>
                </c:pt>
                <c:pt idx="340">
                  <c:v>-1.7536567078357687E-3</c:v>
                </c:pt>
                <c:pt idx="341">
                  <c:v>-1.7106580747281717E-3</c:v>
                </c:pt>
                <c:pt idx="342">
                  <c:v>-1.7106580747281717E-3</c:v>
                </c:pt>
                <c:pt idx="343">
                  <c:v>-1.704041024121755E-3</c:v>
                </c:pt>
                <c:pt idx="344">
                  <c:v>-1.6919084651775245E-3</c:v>
                </c:pt>
                <c:pt idx="345">
                  <c:v>-1.6786710283519428E-3</c:v>
                </c:pt>
                <c:pt idx="346">
                  <c:v>-1.6764645943036019E-3</c:v>
                </c:pt>
                <c:pt idx="347">
                  <c:v>-1.6764645943036019E-3</c:v>
                </c:pt>
                <c:pt idx="348">
                  <c:v>-1.6488794779939175E-3</c:v>
                </c:pt>
                <c:pt idx="349">
                  <c:v>-1.6488794779939175E-3</c:v>
                </c:pt>
                <c:pt idx="350">
                  <c:v>-1.6422577575296532E-3</c:v>
                </c:pt>
                <c:pt idx="351">
                  <c:v>-1.6234934990796862E-3</c:v>
                </c:pt>
                <c:pt idx="352">
                  <c:v>-1.6146618699704679E-3</c:v>
                </c:pt>
                <c:pt idx="353">
                  <c:v>-1.559444035377502E-3</c:v>
                </c:pt>
                <c:pt idx="354">
                  <c:v>-4.6009447769647616E-4</c:v>
                </c:pt>
                <c:pt idx="355">
                  <c:v>-2.6527384382690284E-4</c:v>
                </c:pt>
                <c:pt idx="356">
                  <c:v>7.1611976052509611E-5</c:v>
                </c:pt>
                <c:pt idx="357">
                  <c:v>2.9238628447569132E-4</c:v>
                </c:pt>
                <c:pt idx="358">
                  <c:v>3.4427802140216183E-4</c:v>
                </c:pt>
                <c:pt idx="359">
                  <c:v>3.4427802140216183E-4</c:v>
                </c:pt>
                <c:pt idx="360">
                  <c:v>4.470200496095154E-4</c:v>
                </c:pt>
                <c:pt idx="361">
                  <c:v>4.820463630454151E-4</c:v>
                </c:pt>
                <c:pt idx="362">
                  <c:v>4.9673879200544727E-4</c:v>
                </c:pt>
                <c:pt idx="363">
                  <c:v>5.1708603283069556E-4</c:v>
                </c:pt>
                <c:pt idx="364">
                  <c:v>5.1708603283069556E-4</c:v>
                </c:pt>
                <c:pt idx="365">
                  <c:v>5.9399402594139555E-4</c:v>
                </c:pt>
                <c:pt idx="366">
                  <c:v>6.3700001344180602E-4</c:v>
                </c:pt>
                <c:pt idx="367">
                  <c:v>6.8568888754806537E-4</c:v>
                </c:pt>
                <c:pt idx="368">
                  <c:v>6.8795411177109504E-4</c:v>
                </c:pt>
                <c:pt idx="369">
                  <c:v>7.072107622562644E-4</c:v>
                </c:pt>
                <c:pt idx="370">
                  <c:v>8.2737224533330255E-4</c:v>
                </c:pt>
                <c:pt idx="371">
                  <c:v>8.2737224533330255E-4</c:v>
                </c:pt>
                <c:pt idx="372">
                  <c:v>8.3417850857286924E-4</c:v>
                </c:pt>
                <c:pt idx="373">
                  <c:v>8.3417850857286924E-4</c:v>
                </c:pt>
                <c:pt idx="374">
                  <c:v>8.5006173523929614E-4</c:v>
                </c:pt>
                <c:pt idx="375">
                  <c:v>8.5006173523929614E-4</c:v>
                </c:pt>
                <c:pt idx="376">
                  <c:v>8.6935217270192903E-4</c:v>
                </c:pt>
                <c:pt idx="377">
                  <c:v>8.6935217270192903E-4</c:v>
                </c:pt>
                <c:pt idx="378">
                  <c:v>8.9091682664362579E-4</c:v>
                </c:pt>
                <c:pt idx="379">
                  <c:v>8.9772775974104023E-4</c:v>
                </c:pt>
                <c:pt idx="380">
                  <c:v>9.0453919318036699E-4</c:v>
                </c:pt>
                <c:pt idx="381">
                  <c:v>9.3519683538850231E-4</c:v>
                </c:pt>
                <c:pt idx="382">
                  <c:v>9.6132059624912298E-4</c:v>
                </c:pt>
                <c:pt idx="383">
                  <c:v>2.1295458998854973E-3</c:v>
                </c:pt>
                <c:pt idx="384">
                  <c:v>2.2515430262514983E-3</c:v>
                </c:pt>
                <c:pt idx="385">
                  <c:v>2.4036822919201424E-3</c:v>
                </c:pt>
                <c:pt idx="386">
                  <c:v>2.5237201531424563E-3</c:v>
                </c:pt>
                <c:pt idx="387">
                  <c:v>2.5398905760665143E-3</c:v>
                </c:pt>
                <c:pt idx="388">
                  <c:v>2.6404392667983257E-3</c:v>
                </c:pt>
                <c:pt idx="389">
                  <c:v>2.7480386794889984E-3</c:v>
                </c:pt>
                <c:pt idx="390">
                  <c:v>2.892850911524122E-3</c:v>
                </c:pt>
                <c:pt idx="391">
                  <c:v>2.8998073607276833E-3</c:v>
                </c:pt>
                <c:pt idx="392">
                  <c:v>2.9287979513672718E-3</c:v>
                </c:pt>
                <c:pt idx="393">
                  <c:v>2.9357569856707129E-3</c:v>
                </c:pt>
                <c:pt idx="394">
                  <c:v>2.9972501854783275E-3</c:v>
                </c:pt>
                <c:pt idx="395">
                  <c:v>3.0042141398105727E-3</c:v>
                </c:pt>
                <c:pt idx="396">
                  <c:v>3.0065355691084117E-3</c:v>
                </c:pt>
                <c:pt idx="397">
                  <c:v>3.0796890489366308E-3</c:v>
                </c:pt>
                <c:pt idx="398">
                  <c:v>3.1703364511891418E-3</c:v>
                </c:pt>
                <c:pt idx="399">
                  <c:v>3.3949941281082533E-3</c:v>
                </c:pt>
                <c:pt idx="400">
                  <c:v>3.5057670523733317E-3</c:v>
                </c:pt>
                <c:pt idx="401">
                  <c:v>3.5547803308641343E-3</c:v>
                </c:pt>
                <c:pt idx="402">
                  <c:v>4.8803082204401469E-3</c:v>
                </c:pt>
                <c:pt idx="403">
                  <c:v>4.9169864126993486E-3</c:v>
                </c:pt>
                <c:pt idx="404">
                  <c:v>4.9311880083898404E-3</c:v>
                </c:pt>
                <c:pt idx="405">
                  <c:v>4.9678847271981833E-3</c:v>
                </c:pt>
                <c:pt idx="406">
                  <c:v>5.2132664665815358E-3</c:v>
                </c:pt>
                <c:pt idx="407">
                  <c:v>5.3973963355932386E-3</c:v>
                </c:pt>
                <c:pt idx="408">
                  <c:v>5.3973963355932386E-3</c:v>
                </c:pt>
                <c:pt idx="409">
                  <c:v>5.6235594365783665E-3</c:v>
                </c:pt>
                <c:pt idx="410">
                  <c:v>5.646203341923178E-3</c:v>
                </c:pt>
                <c:pt idx="411">
                  <c:v>5.7129724600773315E-3</c:v>
                </c:pt>
                <c:pt idx="412">
                  <c:v>5.7583048984858522E-3</c:v>
                </c:pt>
                <c:pt idx="413">
                  <c:v>5.826341185979949E-3</c:v>
                </c:pt>
                <c:pt idx="414">
                  <c:v>5.8335055272480509E-3</c:v>
                </c:pt>
                <c:pt idx="415">
                  <c:v>5.9505939274710779E-3</c:v>
                </c:pt>
                <c:pt idx="416">
                  <c:v>6.0917550406132913E-3</c:v>
                </c:pt>
                <c:pt idx="417">
                  <c:v>6.1013322903588577E-3</c:v>
                </c:pt>
                <c:pt idx="418">
                  <c:v>6.1887657848666879E-3</c:v>
                </c:pt>
                <c:pt idx="419">
                  <c:v>6.2558882555979831E-3</c:v>
                </c:pt>
                <c:pt idx="420">
                  <c:v>6.2558882555979831E-3</c:v>
                </c:pt>
                <c:pt idx="421">
                  <c:v>7.6475789988586082E-3</c:v>
                </c:pt>
                <c:pt idx="422">
                  <c:v>7.7533391675581233E-3</c:v>
                </c:pt>
                <c:pt idx="423">
                  <c:v>7.8969520950542393E-3</c:v>
                </c:pt>
                <c:pt idx="424">
                  <c:v>8.0932106977874129E-3</c:v>
                </c:pt>
                <c:pt idx="425">
                  <c:v>8.1688846243482098E-3</c:v>
                </c:pt>
                <c:pt idx="426">
                  <c:v>8.1762107428346061E-3</c:v>
                </c:pt>
                <c:pt idx="427">
                  <c:v>8.214070325738957E-3</c:v>
                </c:pt>
                <c:pt idx="428">
                  <c:v>8.3607494692660728E-3</c:v>
                </c:pt>
                <c:pt idx="429">
                  <c:v>8.5358034675105804E-3</c:v>
                </c:pt>
                <c:pt idx="430">
                  <c:v>8.6093373387167299E-3</c:v>
                </c:pt>
                <c:pt idx="431">
                  <c:v>8.6853749026606451E-3</c:v>
                </c:pt>
                <c:pt idx="432">
                  <c:v>8.9150375820982331E-3</c:v>
                </c:pt>
                <c:pt idx="433">
                  <c:v>1.0300729880393733E-2</c:v>
                </c:pt>
                <c:pt idx="434">
                  <c:v>1.074483357048471E-2</c:v>
                </c:pt>
                <c:pt idx="435">
                  <c:v>1.0759834045428431E-2</c:v>
                </c:pt>
                <c:pt idx="436">
                  <c:v>1.0922467472759035E-2</c:v>
                </c:pt>
                <c:pt idx="437">
                  <c:v>1.1070291944911218E-2</c:v>
                </c:pt>
                <c:pt idx="438">
                  <c:v>1.1189443789416286E-2</c:v>
                </c:pt>
                <c:pt idx="439">
                  <c:v>1.1279831902351056E-2</c:v>
                </c:pt>
                <c:pt idx="440">
                  <c:v>1.1279831902351056E-2</c:v>
                </c:pt>
                <c:pt idx="441">
                  <c:v>1.1291135482429762E-2</c:v>
                </c:pt>
                <c:pt idx="442">
                  <c:v>1.1327565787360976E-2</c:v>
                </c:pt>
                <c:pt idx="443">
                  <c:v>1.1327565787360976E-2</c:v>
                </c:pt>
                <c:pt idx="444">
                  <c:v>1.1405490474217269E-2</c:v>
                </c:pt>
                <c:pt idx="445">
                  <c:v>1.145201937126823E-2</c:v>
                </c:pt>
                <c:pt idx="446">
                  <c:v>1.1616909755428308E-2</c:v>
                </c:pt>
                <c:pt idx="447">
                  <c:v>1.1663525044849448E-2</c:v>
                </c:pt>
                <c:pt idx="448">
                  <c:v>1.1663525044849448E-2</c:v>
                </c:pt>
                <c:pt idx="449">
                  <c:v>1.1718984210004654E-2</c:v>
                </c:pt>
                <c:pt idx="450">
                  <c:v>1.1718984210004654E-2</c:v>
                </c:pt>
                <c:pt idx="451">
                  <c:v>1.3498922705449112E-2</c:v>
                </c:pt>
                <c:pt idx="452">
                  <c:v>1.3978694383686235E-2</c:v>
                </c:pt>
                <c:pt idx="453">
                  <c:v>1.4055844059111597E-2</c:v>
                </c:pt>
                <c:pt idx="454">
                  <c:v>1.4113739150618611E-2</c:v>
                </c:pt>
                <c:pt idx="455">
                  <c:v>1.4127895564801129E-2</c:v>
                </c:pt>
                <c:pt idx="456">
                  <c:v>1.4129182594935315E-2</c:v>
                </c:pt>
                <c:pt idx="457">
                  <c:v>1.4129182594935315E-2</c:v>
                </c:pt>
                <c:pt idx="458">
                  <c:v>1.4207717714969323E-2</c:v>
                </c:pt>
                <c:pt idx="459">
                  <c:v>1.4209005606803465E-2</c:v>
                </c:pt>
                <c:pt idx="460">
                  <c:v>1.4234766362147502E-2</c:v>
                </c:pt>
                <c:pt idx="461">
                  <c:v>1.4354626903568878E-2</c:v>
                </c:pt>
                <c:pt idx="462">
                  <c:v>1.444879519479304E-2</c:v>
                </c:pt>
                <c:pt idx="463">
                  <c:v>1.44565383482633E-2</c:v>
                </c:pt>
                <c:pt idx="464">
                  <c:v>1.44565383482633E-2</c:v>
                </c:pt>
                <c:pt idx="465">
                  <c:v>1.4561119891076467E-2</c:v>
                </c:pt>
                <c:pt idx="466">
                  <c:v>1.4576621208274354E-2</c:v>
                </c:pt>
                <c:pt idx="467">
                  <c:v>1.4641231572431215E-2</c:v>
                </c:pt>
                <c:pt idx="468">
                  <c:v>1.4673549784246944E-2</c:v>
                </c:pt>
                <c:pt idx="469">
                  <c:v>1.6908682754237195E-2</c:v>
                </c:pt>
                <c:pt idx="470">
                  <c:v>1.7291113121538318E-2</c:v>
                </c:pt>
                <c:pt idx="471">
                  <c:v>1.7384920740028433E-2</c:v>
                </c:pt>
                <c:pt idx="472">
                  <c:v>1.7447057281226398E-2</c:v>
                </c:pt>
                <c:pt idx="473">
                  <c:v>1.751319368821563E-2</c:v>
                </c:pt>
                <c:pt idx="474">
                  <c:v>1.7595251088080039E-2</c:v>
                </c:pt>
                <c:pt idx="475">
                  <c:v>1.9833690118874796E-2</c:v>
                </c:pt>
                <c:pt idx="476">
                  <c:v>2.034528885508129E-2</c:v>
                </c:pt>
                <c:pt idx="477">
                  <c:v>2.0381811380099372E-2</c:v>
                </c:pt>
                <c:pt idx="478">
                  <c:v>2.3057379729833023E-2</c:v>
                </c:pt>
                <c:pt idx="479">
                  <c:v>2.338623401373352E-2</c:v>
                </c:pt>
                <c:pt idx="480">
                  <c:v>2.338623401373352E-2</c:v>
                </c:pt>
                <c:pt idx="481">
                  <c:v>2.338623401373352E-2</c:v>
                </c:pt>
                <c:pt idx="482">
                  <c:v>2.3387617415279355E-2</c:v>
                </c:pt>
                <c:pt idx="483">
                  <c:v>2.3387617415279355E-2</c:v>
                </c:pt>
                <c:pt idx="484">
                  <c:v>2.3387617415279355E-2</c:v>
                </c:pt>
                <c:pt idx="485">
                  <c:v>2.35246429653303E-2</c:v>
                </c:pt>
                <c:pt idx="486">
                  <c:v>2.35246429653303E-2</c:v>
                </c:pt>
                <c:pt idx="487">
                  <c:v>2.35246429653303E-2</c:v>
                </c:pt>
                <c:pt idx="488">
                  <c:v>2.3645171809644094E-2</c:v>
                </c:pt>
                <c:pt idx="489">
                  <c:v>2.3645171809644094E-2</c:v>
                </c:pt>
                <c:pt idx="490">
                  <c:v>2.3645171809644094E-2</c:v>
                </c:pt>
                <c:pt idx="491">
                  <c:v>2.3799102719689023E-2</c:v>
                </c:pt>
                <c:pt idx="492">
                  <c:v>2.6134258232403292E-2</c:v>
                </c:pt>
                <c:pt idx="493">
                  <c:v>2.6135668972075282E-2</c:v>
                </c:pt>
                <c:pt idx="494">
                  <c:v>2.614413370197333E-2</c:v>
                </c:pt>
                <c:pt idx="495">
                  <c:v>2.6152598932213285E-2</c:v>
                </c:pt>
                <c:pt idx="496">
                  <c:v>2.6154009852564303E-2</c:v>
                </c:pt>
                <c:pt idx="497">
                  <c:v>2.6244337663672911E-2</c:v>
                </c:pt>
                <c:pt idx="498">
                  <c:v>2.6288110662552693E-2</c:v>
                </c:pt>
                <c:pt idx="499">
                  <c:v>2.6579328573781633E-2</c:v>
                </c:pt>
                <c:pt idx="500">
                  <c:v>2.6692581905780475E-2</c:v>
                </c:pt>
                <c:pt idx="501">
                  <c:v>2.6701079491464091E-2</c:v>
                </c:pt>
                <c:pt idx="502">
                  <c:v>2.6859792931429295E-2</c:v>
                </c:pt>
                <c:pt idx="503">
                  <c:v>2.6927866346932641E-2</c:v>
                </c:pt>
                <c:pt idx="504">
                  <c:v>2.9512396755704398E-2</c:v>
                </c:pt>
                <c:pt idx="505">
                  <c:v>2.95412721394522E-2</c:v>
                </c:pt>
                <c:pt idx="506">
                  <c:v>2.9762352763318428E-2</c:v>
                </c:pt>
                <c:pt idx="507">
                  <c:v>2.9788383638095904E-2</c:v>
                </c:pt>
                <c:pt idx="508">
                  <c:v>2.9824545101225126E-2</c:v>
                </c:pt>
                <c:pt idx="509">
                  <c:v>2.9869397379304795E-2</c:v>
                </c:pt>
                <c:pt idx="510">
                  <c:v>2.9950454705853599E-2</c:v>
                </c:pt>
                <c:pt idx="511">
                  <c:v>3.0160537817761165E-2</c:v>
                </c:pt>
                <c:pt idx="512">
                  <c:v>3.2184857676333903E-2</c:v>
                </c:pt>
                <c:pt idx="513">
                  <c:v>3.2689588115701572E-2</c:v>
                </c:pt>
                <c:pt idx="514">
                  <c:v>3.2854752185973723E-2</c:v>
                </c:pt>
                <c:pt idx="515">
                  <c:v>3.2856227650431419E-2</c:v>
                </c:pt>
                <c:pt idx="516">
                  <c:v>3.2891642966931985E-2</c:v>
                </c:pt>
                <c:pt idx="517">
                  <c:v>3.3020090597605516E-2</c:v>
                </c:pt>
                <c:pt idx="518">
                  <c:v>3.3074749633778981E-2</c:v>
                </c:pt>
                <c:pt idx="519">
                  <c:v>3.3083615054158425E-2</c:v>
                </c:pt>
                <c:pt idx="520">
                  <c:v>3.3221093051261807E-2</c:v>
                </c:pt>
                <c:pt idx="521">
                  <c:v>3.3258070002216061E-2</c:v>
                </c:pt>
                <c:pt idx="522">
                  <c:v>3.5683208039668082E-2</c:v>
                </c:pt>
                <c:pt idx="523">
                  <c:v>3.604104540714545E-2</c:v>
                </c:pt>
                <c:pt idx="524">
                  <c:v>3.6134392799885645E-2</c:v>
                </c:pt>
                <c:pt idx="525">
                  <c:v>3.6134392799885645E-2</c:v>
                </c:pt>
                <c:pt idx="526">
                  <c:v>3.6134392799885645E-2</c:v>
                </c:pt>
                <c:pt idx="527">
                  <c:v>3.6294110480642183E-2</c:v>
                </c:pt>
                <c:pt idx="528">
                  <c:v>3.6405704066310891E-2</c:v>
                </c:pt>
                <c:pt idx="529">
                  <c:v>3.6446439595315613E-2</c:v>
                </c:pt>
                <c:pt idx="530">
                  <c:v>3.6530960399768116E-2</c:v>
                </c:pt>
                <c:pt idx="531">
                  <c:v>3.6662355961598322E-2</c:v>
                </c:pt>
                <c:pt idx="532">
                  <c:v>3.6793856720315585E-2</c:v>
                </c:pt>
                <c:pt idx="533">
                  <c:v>3.6828638870170967E-2</c:v>
                </c:pt>
                <c:pt idx="534">
                  <c:v>3.683771368364068E-2</c:v>
                </c:pt>
                <c:pt idx="535">
                  <c:v>3.6849814213243286E-2</c:v>
                </c:pt>
                <c:pt idx="536">
                  <c:v>3.6858890194177464E-2</c:v>
                </c:pt>
                <c:pt idx="537">
                  <c:v>3.6925462675919896E-2</c:v>
                </c:pt>
                <c:pt idx="538">
                  <c:v>3.9260173803813761E-2</c:v>
                </c:pt>
                <c:pt idx="539">
                  <c:v>3.9269381708232146E-2</c:v>
                </c:pt>
                <c:pt idx="540">
                  <c:v>3.9716565670446437E-2</c:v>
                </c:pt>
                <c:pt idx="541">
                  <c:v>3.9733492616780962E-2</c:v>
                </c:pt>
                <c:pt idx="542">
                  <c:v>3.9888991369671743E-2</c:v>
                </c:pt>
                <c:pt idx="543">
                  <c:v>3.9905935438818374E-2</c:v>
                </c:pt>
                <c:pt idx="544">
                  <c:v>3.9905935438818374E-2</c:v>
                </c:pt>
                <c:pt idx="545">
                  <c:v>3.9909016359342242E-2</c:v>
                </c:pt>
                <c:pt idx="546">
                  <c:v>3.9927503049949901E-2</c:v>
                </c:pt>
                <c:pt idx="547">
                  <c:v>3.9944450941152815E-2</c:v>
                </c:pt>
                <c:pt idx="548">
                  <c:v>3.9966023416719593E-2</c:v>
                </c:pt>
                <c:pt idx="549">
                  <c:v>4.0010717924609029E-2</c:v>
                </c:pt>
                <c:pt idx="550">
                  <c:v>4.0010717924609029E-2</c:v>
                </c:pt>
                <c:pt idx="551">
                  <c:v>4.0010717924609029E-2</c:v>
                </c:pt>
                <c:pt idx="552">
                  <c:v>4.0177269257011962E-2</c:v>
                </c:pt>
                <c:pt idx="553">
                  <c:v>4.0206586722782399E-2</c:v>
                </c:pt>
                <c:pt idx="554">
                  <c:v>4.0214302679256755E-2</c:v>
                </c:pt>
                <c:pt idx="555">
                  <c:v>4.3071090697881398E-2</c:v>
                </c:pt>
                <c:pt idx="556">
                  <c:v>4.3155823109560391E-2</c:v>
                </c:pt>
                <c:pt idx="557">
                  <c:v>4.3155823109560391E-2</c:v>
                </c:pt>
                <c:pt idx="558">
                  <c:v>4.3402404956847364E-2</c:v>
                </c:pt>
                <c:pt idx="559">
                  <c:v>4.3471572156153188E-2</c:v>
                </c:pt>
                <c:pt idx="560">
                  <c:v>4.3702848593604945E-2</c:v>
                </c:pt>
                <c:pt idx="561">
                  <c:v>4.3702848593604945E-2</c:v>
                </c:pt>
                <c:pt idx="562">
                  <c:v>4.3803634217802173E-2</c:v>
                </c:pt>
                <c:pt idx="563">
                  <c:v>4.4019569804533247E-2</c:v>
                </c:pt>
                <c:pt idx="564">
                  <c:v>4.5866351122590895E-2</c:v>
                </c:pt>
                <c:pt idx="565">
                  <c:v>4.6619944361341516E-2</c:v>
                </c:pt>
                <c:pt idx="566">
                  <c:v>4.662954386669655E-2</c:v>
                </c:pt>
                <c:pt idx="567">
                  <c:v>4.6640743921987339E-2</c:v>
                </c:pt>
                <c:pt idx="568">
                  <c:v>4.6650344511416517E-2</c:v>
                </c:pt>
                <c:pt idx="569">
                  <c:v>4.6659945601187615E-2</c:v>
                </c:pt>
                <c:pt idx="570">
                  <c:v>4.6667946891535819E-2</c:v>
                </c:pt>
                <c:pt idx="571">
                  <c:v>4.6837656011125217E-2</c:v>
                </c:pt>
                <c:pt idx="572">
                  <c:v>4.6847266857563588E-2</c:v>
                </c:pt>
                <c:pt idx="573">
                  <c:v>4.6858480144118281E-2</c:v>
                </c:pt>
                <c:pt idx="574">
                  <c:v>4.6936992218587346E-2</c:v>
                </c:pt>
                <c:pt idx="575">
                  <c:v>4.6997902107514526E-2</c:v>
                </c:pt>
                <c:pt idx="576">
                  <c:v>4.7103740666492457E-2</c:v>
                </c:pt>
                <c:pt idx="577">
                  <c:v>4.7103740666492457E-2</c:v>
                </c:pt>
                <c:pt idx="578">
                  <c:v>4.7163100887476682E-2</c:v>
                </c:pt>
                <c:pt idx="579">
                  <c:v>4.7163100887476682E-2</c:v>
                </c:pt>
                <c:pt idx="580">
                  <c:v>4.7246558223780211E-2</c:v>
                </c:pt>
                <c:pt idx="581">
                  <c:v>4.7252979575499766E-2</c:v>
                </c:pt>
                <c:pt idx="582">
                  <c:v>4.7252979575499766E-2</c:v>
                </c:pt>
                <c:pt idx="583">
                  <c:v>4.7296329516081488E-2</c:v>
                </c:pt>
                <c:pt idx="584">
                  <c:v>4.7383059793016102E-2</c:v>
                </c:pt>
                <c:pt idx="585">
                  <c:v>4.7386272803804808E-2</c:v>
                </c:pt>
                <c:pt idx="586">
                  <c:v>4.7456973106323318E-2</c:v>
                </c:pt>
                <c:pt idx="587">
                  <c:v>5.021733263582849E-2</c:v>
                </c:pt>
                <c:pt idx="588">
                  <c:v>5.052090697825648E-2</c:v>
                </c:pt>
                <c:pt idx="589">
                  <c:v>5.0883867075150975E-2</c:v>
                </c:pt>
                <c:pt idx="590">
                  <c:v>5.0975532762110448E-2</c:v>
                </c:pt>
                <c:pt idx="591">
                  <c:v>5.0975532762110448E-2</c:v>
                </c:pt>
                <c:pt idx="592">
                  <c:v>5.0975532762110448E-2</c:v>
                </c:pt>
                <c:pt idx="593">
                  <c:v>5.1049224273214663E-2</c:v>
                </c:pt>
                <c:pt idx="594">
                  <c:v>5.1055775991799127E-2</c:v>
                </c:pt>
                <c:pt idx="595">
                  <c:v>5.1055775991799127E-2</c:v>
                </c:pt>
                <c:pt idx="596">
                  <c:v>5.1055775991799127E-2</c:v>
                </c:pt>
                <c:pt idx="597">
                  <c:v>5.11409685694479E-2</c:v>
                </c:pt>
                <c:pt idx="598">
                  <c:v>5.1314746747435469E-2</c:v>
                </c:pt>
                <c:pt idx="599">
                  <c:v>5.1314746747435469E-2</c:v>
                </c:pt>
                <c:pt idx="600">
                  <c:v>5.3933509993566622E-2</c:v>
                </c:pt>
                <c:pt idx="601">
                  <c:v>5.3943483421110744E-2</c:v>
                </c:pt>
                <c:pt idx="602">
                  <c:v>5.3943483421110744E-2</c:v>
                </c:pt>
                <c:pt idx="603">
                  <c:v>5.3943483421110744E-2</c:v>
                </c:pt>
                <c:pt idx="604">
                  <c:v>5.4073183510298391E-2</c:v>
                </c:pt>
                <c:pt idx="605">
                  <c:v>5.4073183510298391E-2</c:v>
                </c:pt>
                <c:pt idx="606">
                  <c:v>5.4118099395979988E-2</c:v>
                </c:pt>
                <c:pt idx="607">
                  <c:v>5.4386141496928567E-2</c:v>
                </c:pt>
                <c:pt idx="608">
                  <c:v>5.4386141496928567E-2</c:v>
                </c:pt>
                <c:pt idx="609">
                  <c:v>5.4386141496928567E-2</c:v>
                </c:pt>
                <c:pt idx="610">
                  <c:v>5.440780036701192E-2</c:v>
                </c:pt>
                <c:pt idx="611">
                  <c:v>5.440780036701192E-2</c:v>
                </c:pt>
                <c:pt idx="612">
                  <c:v>5.440780036701192E-2</c:v>
                </c:pt>
                <c:pt idx="613">
                  <c:v>5.4481124740486012E-2</c:v>
                </c:pt>
                <c:pt idx="614">
                  <c:v>5.4542804699457687E-2</c:v>
                </c:pt>
                <c:pt idx="615">
                  <c:v>5.466955834890877E-2</c:v>
                </c:pt>
                <c:pt idx="616">
                  <c:v>5.4711271175046365E-2</c:v>
                </c:pt>
                <c:pt idx="617">
                  <c:v>5.5011859948467065E-2</c:v>
                </c:pt>
                <c:pt idx="618">
                  <c:v>5.7441237398326392E-2</c:v>
                </c:pt>
                <c:pt idx="619">
                  <c:v>5.7578275995901901E-2</c:v>
                </c:pt>
                <c:pt idx="620">
                  <c:v>5.7872963541211978E-2</c:v>
                </c:pt>
                <c:pt idx="621">
                  <c:v>5.8071352110516027E-2</c:v>
                </c:pt>
                <c:pt idx="622">
                  <c:v>5.8399024238658531E-2</c:v>
                </c:pt>
                <c:pt idx="623">
                  <c:v>5.8694882250482E-2</c:v>
                </c:pt>
                <c:pt idx="624">
                  <c:v>6.1799167243237543E-2</c:v>
                </c:pt>
                <c:pt idx="625">
                  <c:v>6.1819888794386595E-2</c:v>
                </c:pt>
                <c:pt idx="626">
                  <c:v>6.1894157454179352E-2</c:v>
                </c:pt>
                <c:pt idx="627">
                  <c:v>6.1930437534724075E-2</c:v>
                </c:pt>
                <c:pt idx="628">
                  <c:v>6.1990917956050662E-2</c:v>
                </c:pt>
                <c:pt idx="629">
                  <c:v>6.2032400085017925E-2</c:v>
                </c:pt>
                <c:pt idx="630">
                  <c:v>6.2184569715813001E-2</c:v>
                </c:pt>
                <c:pt idx="631">
                  <c:v>6.2210518457565686E-2</c:v>
                </c:pt>
                <c:pt idx="632">
                  <c:v>6.2227819356032457E-2</c:v>
                </c:pt>
                <c:pt idx="633">
                  <c:v>6.2475374245505845E-2</c:v>
                </c:pt>
                <c:pt idx="634">
                  <c:v>6.2485767376524025E-2</c:v>
                </c:pt>
                <c:pt idx="635">
                  <c:v>6.26694618586673E-2</c:v>
                </c:pt>
                <c:pt idx="636">
                  <c:v>6.2742289660984635E-2</c:v>
                </c:pt>
                <c:pt idx="637">
                  <c:v>6.2839431534580159E-2</c:v>
                </c:pt>
                <c:pt idx="638">
                  <c:v>6.5152346946177497E-2</c:v>
                </c:pt>
                <c:pt idx="639">
                  <c:v>6.573351506218815E-2</c:v>
                </c:pt>
                <c:pt idx="640">
                  <c:v>6.5744063882931358E-2</c:v>
                </c:pt>
                <c:pt idx="641">
                  <c:v>6.5752854949089667E-2</c:v>
                </c:pt>
                <c:pt idx="642">
                  <c:v>6.5759888052187271E-2</c:v>
                </c:pt>
                <c:pt idx="643">
                  <c:v>6.5793298328698319E-2</c:v>
                </c:pt>
                <c:pt idx="644">
                  <c:v>6.5803849984712365E-2</c:v>
                </c:pt>
                <c:pt idx="645">
                  <c:v>6.5842543670800252E-2</c:v>
                </c:pt>
                <c:pt idx="646">
                  <c:v>6.5995625510438055E-2</c:v>
                </c:pt>
                <c:pt idx="647">
                  <c:v>6.6032592060086395E-2</c:v>
                </c:pt>
                <c:pt idx="648">
                  <c:v>6.6115348928444673E-2</c:v>
                </c:pt>
                <c:pt idx="649">
                  <c:v>6.6115348928444673E-2</c:v>
                </c:pt>
                <c:pt idx="650">
                  <c:v>6.6134721990794648E-2</c:v>
                </c:pt>
                <c:pt idx="651">
                  <c:v>6.6145289824530537E-2</c:v>
                </c:pt>
                <c:pt idx="652">
                  <c:v>6.6145289824530537E-2</c:v>
                </c:pt>
                <c:pt idx="653">
                  <c:v>6.6155858158608333E-2</c:v>
                </c:pt>
                <c:pt idx="654">
                  <c:v>6.6302104780374835E-2</c:v>
                </c:pt>
                <c:pt idx="655">
                  <c:v>6.6312680536190993E-2</c:v>
                </c:pt>
                <c:pt idx="656">
                  <c:v>6.6323256792349058E-2</c:v>
                </c:pt>
                <c:pt idx="657">
                  <c:v>6.6332070721353081E-2</c:v>
                </c:pt>
                <c:pt idx="658">
                  <c:v>6.6367329911965769E-2</c:v>
                </c:pt>
                <c:pt idx="659">
                  <c:v>6.6432574070447767E-2</c:v>
                </c:pt>
                <c:pt idx="660">
                  <c:v>6.6496073135774908E-2</c:v>
                </c:pt>
                <c:pt idx="661">
                  <c:v>6.6633716236209881E-2</c:v>
                </c:pt>
                <c:pt idx="662">
                  <c:v>6.6653134245941645E-2</c:v>
                </c:pt>
                <c:pt idx="663">
                  <c:v>6.6663726596431216E-2</c:v>
                </c:pt>
                <c:pt idx="664">
                  <c:v>6.6766145113235767E-2</c:v>
                </c:pt>
                <c:pt idx="665">
                  <c:v>6.6766145113235767E-2</c:v>
                </c:pt>
                <c:pt idx="666">
                  <c:v>6.6766145113235767E-2</c:v>
                </c:pt>
                <c:pt idx="667">
                  <c:v>6.6766145113235767E-2</c:v>
                </c:pt>
                <c:pt idx="668">
                  <c:v>6.9406122264978054E-2</c:v>
                </c:pt>
                <c:pt idx="669">
                  <c:v>6.9617072346692802E-2</c:v>
                </c:pt>
                <c:pt idx="670">
                  <c:v>6.9627803792233989E-2</c:v>
                </c:pt>
                <c:pt idx="671">
                  <c:v>6.9982222186905974E-2</c:v>
                </c:pt>
                <c:pt idx="672">
                  <c:v>7.0143501580299819E-2</c:v>
                </c:pt>
                <c:pt idx="673">
                  <c:v>7.0154257542594717E-2</c:v>
                </c:pt>
                <c:pt idx="674">
                  <c:v>7.0243910019459802E-2</c:v>
                </c:pt>
                <c:pt idx="675">
                  <c:v>7.0283368116802525E-2</c:v>
                </c:pt>
                <c:pt idx="676">
                  <c:v>7.0322832940964281E-2</c:v>
                </c:pt>
                <c:pt idx="677">
                  <c:v>7.0349744632422259E-2</c:v>
                </c:pt>
                <c:pt idx="678">
                  <c:v>7.0407166692452575E-2</c:v>
                </c:pt>
                <c:pt idx="679">
                  <c:v>7.049332646740003E-2</c:v>
                </c:pt>
                <c:pt idx="680">
                  <c:v>7.0570538457983542E-2</c:v>
                </c:pt>
                <c:pt idx="681">
                  <c:v>7.0570538457983542E-2</c:v>
                </c:pt>
                <c:pt idx="682">
                  <c:v>7.0570538457983542E-2</c:v>
                </c:pt>
                <c:pt idx="683">
                  <c:v>7.0570538457983542E-2</c:v>
                </c:pt>
                <c:pt idx="684">
                  <c:v>7.05741303387869E-2</c:v>
                </c:pt>
                <c:pt idx="685">
                  <c:v>7.0685506218090027E-2</c:v>
                </c:pt>
                <c:pt idx="686">
                  <c:v>7.0775364391074611E-2</c:v>
                </c:pt>
                <c:pt idx="687">
                  <c:v>7.0820306507304198E-2</c:v>
                </c:pt>
                <c:pt idx="688">
                  <c:v>7.3687369974993255E-2</c:v>
                </c:pt>
                <c:pt idx="689">
                  <c:v>7.3687369974993255E-2</c:v>
                </c:pt>
                <c:pt idx="690">
                  <c:v>7.3687369974993255E-2</c:v>
                </c:pt>
                <c:pt idx="691">
                  <c:v>7.3700109526754487E-2</c:v>
                </c:pt>
                <c:pt idx="692">
                  <c:v>7.3700109526754487E-2</c:v>
                </c:pt>
                <c:pt idx="693">
                  <c:v>7.4325181813702318E-2</c:v>
                </c:pt>
                <c:pt idx="694">
                  <c:v>7.4385406189348066E-2</c:v>
                </c:pt>
                <c:pt idx="695">
                  <c:v>7.4423738672416848E-2</c:v>
                </c:pt>
                <c:pt idx="696">
                  <c:v>7.4423738672416848E-2</c:v>
                </c:pt>
                <c:pt idx="697">
                  <c:v>7.4423738672416848E-2</c:v>
                </c:pt>
                <c:pt idx="698">
                  <c:v>7.4423738672416848E-2</c:v>
                </c:pt>
                <c:pt idx="699">
                  <c:v>7.4438343135322549E-2</c:v>
                </c:pt>
                <c:pt idx="700">
                  <c:v>7.4498595947066967E-2</c:v>
                </c:pt>
                <c:pt idx="701">
                  <c:v>7.4505900346668111E-2</c:v>
                </c:pt>
                <c:pt idx="702">
                  <c:v>7.4555210860450499E-2</c:v>
                </c:pt>
                <c:pt idx="703">
                  <c:v>7.4657516818515929E-2</c:v>
                </c:pt>
                <c:pt idx="704">
                  <c:v>7.4915301633528053E-2</c:v>
                </c:pt>
                <c:pt idx="705">
                  <c:v>7.4926277329312743E-2</c:v>
                </c:pt>
                <c:pt idx="706">
                  <c:v>7.4972014780707016E-2</c:v>
                </c:pt>
                <c:pt idx="707">
                  <c:v>7.4982993061591577E-2</c:v>
                </c:pt>
                <c:pt idx="708">
                  <c:v>7.788579912417759E-2</c:v>
                </c:pt>
                <c:pt idx="709">
                  <c:v>7.7920983418532069E-2</c:v>
                </c:pt>
                <c:pt idx="710">
                  <c:v>7.8102539984652108E-2</c:v>
                </c:pt>
                <c:pt idx="711">
                  <c:v>7.8237867847010339E-2</c:v>
                </c:pt>
                <c:pt idx="712">
                  <c:v>7.8388112844274285E-2</c:v>
                </c:pt>
                <c:pt idx="713">
                  <c:v>7.8423368701420609E-2</c:v>
                </c:pt>
                <c:pt idx="714">
                  <c:v>7.8497607958666782E-2</c:v>
                </c:pt>
                <c:pt idx="715">
                  <c:v>7.8596009227091354E-2</c:v>
                </c:pt>
                <c:pt idx="716">
                  <c:v>7.868887640074268E-2</c:v>
                </c:pt>
                <c:pt idx="717">
                  <c:v>7.8750187769192806E-2</c:v>
                </c:pt>
                <c:pt idx="718">
                  <c:v>7.8757620478697651E-2</c:v>
                </c:pt>
                <c:pt idx="719">
                  <c:v>7.8919336927190997E-2</c:v>
                </c:pt>
                <c:pt idx="720">
                  <c:v>7.9012325016804455E-2</c:v>
                </c:pt>
                <c:pt idx="721">
                  <c:v>7.9023485922486994E-2</c:v>
                </c:pt>
                <c:pt idx="722">
                  <c:v>7.9023485922486994E-2</c:v>
                </c:pt>
                <c:pt idx="723">
                  <c:v>7.9081158572571406E-2</c:v>
                </c:pt>
                <c:pt idx="724">
                  <c:v>8.2188942766524387E-2</c:v>
                </c:pt>
                <c:pt idx="725">
                  <c:v>8.2192710183948609E-2</c:v>
                </c:pt>
                <c:pt idx="726">
                  <c:v>8.222096758667477E-2</c:v>
                </c:pt>
                <c:pt idx="727">
                  <c:v>8.2356646649506621E-2</c:v>
                </c:pt>
                <c:pt idx="728">
                  <c:v>8.2426398638447071E-2</c:v>
                </c:pt>
                <c:pt idx="729">
                  <c:v>8.2618786430917385E-2</c:v>
                </c:pt>
                <c:pt idx="730">
                  <c:v>8.2630107862963431E-2</c:v>
                </c:pt>
                <c:pt idx="731">
                  <c:v>8.2652752228081272E-2</c:v>
                </c:pt>
                <c:pt idx="732">
                  <c:v>8.2652752228081272E-2</c:v>
                </c:pt>
                <c:pt idx="733">
                  <c:v>8.2665962365309376E-2</c:v>
                </c:pt>
                <c:pt idx="734">
                  <c:v>8.2677285882113399E-2</c:v>
                </c:pt>
                <c:pt idx="735">
                  <c:v>8.2696159521991025E-2</c:v>
                </c:pt>
                <c:pt idx="736">
                  <c:v>8.2718809724431158E-2</c:v>
                </c:pt>
                <c:pt idx="737">
                  <c:v>8.275467663803622E-2</c:v>
                </c:pt>
                <c:pt idx="738">
                  <c:v>8.2777332010676122E-2</c:v>
                </c:pt>
                <c:pt idx="739">
                  <c:v>8.2835867653270473E-2</c:v>
                </c:pt>
                <c:pt idx="740">
                  <c:v>8.294164331571674E-2</c:v>
                </c:pt>
                <c:pt idx="741">
                  <c:v>8.3021003665430748E-2</c:v>
                </c:pt>
                <c:pt idx="742">
                  <c:v>8.3068253608730602E-2</c:v>
                </c:pt>
                <c:pt idx="743">
                  <c:v>8.3092827012147985E-2</c:v>
                </c:pt>
                <c:pt idx="744">
                  <c:v>8.3106059817644393E-2</c:v>
                </c:pt>
                <c:pt idx="745">
                  <c:v>8.3130636834642252E-2</c:v>
                </c:pt>
                <c:pt idx="746">
                  <c:v>8.3189253046182854E-2</c:v>
                </c:pt>
                <c:pt idx="747">
                  <c:v>8.3200599662105149E-2</c:v>
                </c:pt>
                <c:pt idx="748">
                  <c:v>8.3244099658252524E-2</c:v>
                </c:pt>
                <c:pt idx="749">
                  <c:v>8.3247882614072816E-2</c:v>
                </c:pt>
                <c:pt idx="750">
                  <c:v>8.3317877324434256E-2</c:v>
                </c:pt>
                <c:pt idx="751">
                  <c:v>8.3353827948020903E-2</c:v>
                </c:pt>
                <c:pt idx="752">
                  <c:v>8.3393568685096869E-2</c:v>
                </c:pt>
                <c:pt idx="753">
                  <c:v>8.3404924307173584E-2</c:v>
                </c:pt>
                <c:pt idx="754">
                  <c:v>8.342385145583904E-2</c:v>
                </c:pt>
                <c:pt idx="755">
                  <c:v>8.3518508046745987E-2</c:v>
                </c:pt>
                <c:pt idx="756">
                  <c:v>8.5951635818248079E-2</c:v>
                </c:pt>
                <c:pt idx="757">
                  <c:v>8.6569696287073283E-2</c:v>
                </c:pt>
                <c:pt idx="758">
                  <c:v>8.6611846029326506E-2</c:v>
                </c:pt>
                <c:pt idx="759">
                  <c:v>8.6640588346755948E-2</c:v>
                </c:pt>
                <c:pt idx="760">
                  <c:v>8.6744086582195873E-2</c:v>
                </c:pt>
                <c:pt idx="761">
                  <c:v>8.6815025437745719E-2</c:v>
                </c:pt>
                <c:pt idx="762">
                  <c:v>8.6826530828834847E-2</c:v>
                </c:pt>
                <c:pt idx="763">
                  <c:v>8.6910918985046839E-2</c:v>
                </c:pt>
                <c:pt idx="764">
                  <c:v>8.6933938606598871E-2</c:v>
                </c:pt>
                <c:pt idx="765">
                  <c:v>8.6966553163083174E-2</c:v>
                </c:pt>
                <c:pt idx="766">
                  <c:v>8.7041389969702815E-2</c:v>
                </c:pt>
                <c:pt idx="767">
                  <c:v>8.7058663004051129E-2</c:v>
                </c:pt>
                <c:pt idx="768">
                  <c:v>8.7093212450055663E-2</c:v>
                </c:pt>
                <c:pt idx="769">
                  <c:v>8.7095131995757261E-2</c:v>
                </c:pt>
                <c:pt idx="770">
                  <c:v>8.7100890716252349E-2</c:v>
                </c:pt>
                <c:pt idx="771">
                  <c:v>8.7122007094910109E-2</c:v>
                </c:pt>
                <c:pt idx="772">
                  <c:v>8.7219932278399553E-2</c:v>
                </c:pt>
                <c:pt idx="773">
                  <c:v>8.7231455264845922E-2</c:v>
                </c:pt>
                <c:pt idx="774">
                  <c:v>8.724105813575686E-2</c:v>
                </c:pt>
                <c:pt idx="775">
                  <c:v>8.731597245367774E-2</c:v>
                </c:pt>
                <c:pt idx="776">
                  <c:v>8.732749960964005E-2</c:v>
                </c:pt>
                <c:pt idx="777">
                  <c:v>8.732749960964005E-2</c:v>
                </c:pt>
                <c:pt idx="778">
                  <c:v>8.732749960964005E-2</c:v>
                </c:pt>
                <c:pt idx="779">
                  <c:v>8.7387064552836596E-2</c:v>
                </c:pt>
                <c:pt idx="780">
                  <c:v>8.7412047374922058E-2</c:v>
                </c:pt>
                <c:pt idx="781">
                  <c:v>8.7650463115401006E-2</c:v>
                </c:pt>
                <c:pt idx="782">
                  <c:v>8.7673546947498446E-2</c:v>
                </c:pt>
                <c:pt idx="783">
                  <c:v>9.0508678919258734E-2</c:v>
                </c:pt>
                <c:pt idx="784">
                  <c:v>9.0677869183371188E-2</c:v>
                </c:pt>
                <c:pt idx="785">
                  <c:v>9.0858844071054976E-2</c:v>
                </c:pt>
                <c:pt idx="786">
                  <c:v>9.0866630633478884E-2</c:v>
                </c:pt>
                <c:pt idx="787">
                  <c:v>9.0930878258441053E-2</c:v>
                </c:pt>
                <c:pt idx="788">
                  <c:v>9.0938666877826146E-2</c:v>
                </c:pt>
                <c:pt idx="789">
                  <c:v>9.1028251983899272E-2</c:v>
                </c:pt>
                <c:pt idx="790">
                  <c:v>9.1051626848208986E-2</c:v>
                </c:pt>
                <c:pt idx="791">
                  <c:v>9.1184122216241947E-2</c:v>
                </c:pt>
                <c:pt idx="792">
                  <c:v>9.1205561329331483E-2</c:v>
                </c:pt>
                <c:pt idx="793">
                  <c:v>9.125234341339461E-2</c:v>
                </c:pt>
                <c:pt idx="794">
                  <c:v>9.126988875882866E-2</c:v>
                </c:pt>
                <c:pt idx="795">
                  <c:v>9.1312782120350572E-2</c:v>
                </c:pt>
                <c:pt idx="796">
                  <c:v>9.1361532741927529E-2</c:v>
                </c:pt>
                <c:pt idx="797">
                  <c:v>9.1410292049996011E-2</c:v>
                </c:pt>
                <c:pt idx="798">
                  <c:v>9.1494178379314797E-2</c:v>
                </c:pt>
                <c:pt idx="799">
                  <c:v>9.151954442160988E-2</c:v>
                </c:pt>
                <c:pt idx="800">
                  <c:v>9.1580042155013114E-2</c:v>
                </c:pt>
                <c:pt idx="801">
                  <c:v>9.1726462885139359E-2</c:v>
                </c:pt>
                <c:pt idx="802">
                  <c:v>9.1919857955708492E-2</c:v>
                </c:pt>
                <c:pt idx="803">
                  <c:v>9.2017584005263248E-2</c:v>
                </c:pt>
                <c:pt idx="804">
                  <c:v>9.2066460059777921E-2</c:v>
                </c:pt>
                <c:pt idx="805">
                  <c:v>9.2066460059777921E-2</c:v>
                </c:pt>
                <c:pt idx="806">
                  <c:v>9.2150547192984156E-2</c:v>
                </c:pt>
                <c:pt idx="807">
                  <c:v>9.4845029546247211E-2</c:v>
                </c:pt>
                <c:pt idx="808">
                  <c:v>9.5216550385558249E-2</c:v>
                </c:pt>
                <c:pt idx="809">
                  <c:v>9.5230393093947319E-2</c:v>
                </c:pt>
                <c:pt idx="810">
                  <c:v>9.528577073771291E-2</c:v>
                </c:pt>
                <c:pt idx="811">
                  <c:v>9.5301594923013586E-2</c:v>
                </c:pt>
                <c:pt idx="812">
                  <c:v>9.5535104976803439E-2</c:v>
                </c:pt>
                <c:pt idx="813">
                  <c:v>9.5566782256048602E-2</c:v>
                </c:pt>
                <c:pt idx="814">
                  <c:v>9.5691546129211158E-2</c:v>
                </c:pt>
                <c:pt idx="815">
                  <c:v>9.5838164621624589E-2</c:v>
                </c:pt>
                <c:pt idx="816">
                  <c:v>9.5899608501583897E-2</c:v>
                </c:pt>
                <c:pt idx="817">
                  <c:v>9.5937274255550584E-2</c:v>
                </c:pt>
                <c:pt idx="818">
                  <c:v>9.5986842102250863E-2</c:v>
                </c:pt>
                <c:pt idx="819">
                  <c:v>9.5998739678008899E-2</c:v>
                </c:pt>
                <c:pt idx="820">
                  <c:v>9.9149181805272296E-2</c:v>
                </c:pt>
                <c:pt idx="821">
                  <c:v>9.9614699700439513E-2</c:v>
                </c:pt>
                <c:pt idx="822">
                  <c:v>9.9811565617203557E-2</c:v>
                </c:pt>
                <c:pt idx="823">
                  <c:v>9.9877887242782334E-2</c:v>
                </c:pt>
                <c:pt idx="824">
                  <c:v>9.9879897225284564E-2</c:v>
                </c:pt>
                <c:pt idx="825">
                  <c:v>9.9916079286948789E-2</c:v>
                </c:pt>
                <c:pt idx="826">
                  <c:v>0.10018356408100415</c:v>
                </c:pt>
                <c:pt idx="827">
                  <c:v>0.10024192048040118</c:v>
                </c:pt>
                <c:pt idx="828">
                  <c:v>0.10025399567753805</c:v>
                </c:pt>
                <c:pt idx="829">
                  <c:v>0.10026607137501682</c:v>
                </c:pt>
                <c:pt idx="830">
                  <c:v>0.10026808403990764</c:v>
                </c:pt>
                <c:pt idx="831">
                  <c:v>0.10029022427100011</c:v>
                </c:pt>
                <c:pt idx="832">
                  <c:v>0.10030230146950461</c:v>
                </c:pt>
                <c:pt idx="833">
                  <c:v>0.10030431438456638</c:v>
                </c:pt>
                <c:pt idx="834">
                  <c:v>0.10035262851556483</c:v>
                </c:pt>
                <c:pt idx="835">
                  <c:v>0.10035464177808626</c:v>
                </c:pt>
                <c:pt idx="836">
                  <c:v>0.10038282891271688</c:v>
                </c:pt>
                <c:pt idx="837">
                  <c:v>0.10041101877143126</c:v>
                </c:pt>
                <c:pt idx="838">
                  <c:v>0.10054797969103108</c:v>
                </c:pt>
                <c:pt idx="839">
                  <c:v>0.10060036408529452</c:v>
                </c:pt>
                <c:pt idx="840">
                  <c:v>0.10072531863256717</c:v>
                </c:pt>
                <c:pt idx="841">
                  <c:v>0.10090074816032543</c:v>
                </c:pt>
                <c:pt idx="842">
                  <c:v>0.10113885516102764</c:v>
                </c:pt>
                <c:pt idx="843">
                  <c:v>0.10396843140519696</c:v>
                </c:pt>
                <c:pt idx="844">
                  <c:v>0.10397046947633821</c:v>
                </c:pt>
                <c:pt idx="845">
                  <c:v>0.10405608101451358</c:v>
                </c:pt>
                <c:pt idx="846">
                  <c:v>0.10408258479262197</c:v>
                </c:pt>
                <c:pt idx="847">
                  <c:v>0.10411316899371589</c:v>
                </c:pt>
                <c:pt idx="848">
                  <c:v>0.1041723073163347</c:v>
                </c:pt>
                <c:pt idx="849">
                  <c:v>0.10428245809783994</c:v>
                </c:pt>
                <c:pt idx="850">
                  <c:v>0.1042844983093327</c:v>
                </c:pt>
                <c:pt idx="851">
                  <c:v>0.10433142700962086</c:v>
                </c:pt>
                <c:pt idx="852">
                  <c:v>0.10433958927322734</c:v>
                </c:pt>
                <c:pt idx="853">
                  <c:v>0.10487265761449859</c:v>
                </c:pt>
                <c:pt idx="854">
                  <c:v>0.10503214914521589</c:v>
                </c:pt>
                <c:pt idx="855">
                  <c:v>0.10504442122689522</c:v>
                </c:pt>
                <c:pt idx="856">
                  <c:v>0.10513443178076876</c:v>
                </c:pt>
                <c:pt idx="857">
                  <c:v>0.10536367097056906</c:v>
                </c:pt>
                <c:pt idx="858">
                  <c:v>0.10565661369559148</c:v>
                </c:pt>
                <c:pt idx="859">
                  <c:v>0.10927911545911609</c:v>
                </c:pt>
                <c:pt idx="860">
                  <c:v>0.1093060781619451</c:v>
                </c:pt>
                <c:pt idx="861">
                  <c:v>0.10931852327853575</c:v>
                </c:pt>
                <c:pt idx="862">
                  <c:v>0.10933096889546833</c:v>
                </c:pt>
                <c:pt idx="863">
                  <c:v>0.10934341501274281</c:v>
                </c:pt>
                <c:pt idx="864">
                  <c:v>0.10934341501274281</c:v>
                </c:pt>
                <c:pt idx="865">
                  <c:v>0.10942017712543517</c:v>
                </c:pt>
                <c:pt idx="866">
                  <c:v>0.10953639381171923</c:v>
                </c:pt>
                <c:pt idx="867">
                  <c:v>0.10962773749882118</c:v>
                </c:pt>
                <c:pt idx="868">
                  <c:v>0.10962773749882118</c:v>
                </c:pt>
                <c:pt idx="869">
                  <c:v>0.10964850118027233</c:v>
                </c:pt>
                <c:pt idx="870">
                  <c:v>0.10975649472801727</c:v>
                </c:pt>
                <c:pt idx="871">
                  <c:v>0.10997467317995258</c:v>
                </c:pt>
                <c:pt idx="872">
                  <c:v>0.11007446293571234</c:v>
                </c:pt>
                <c:pt idx="873">
                  <c:v>0.11011189234976379</c:v>
                </c:pt>
                <c:pt idx="874">
                  <c:v>0.11030743022869438</c:v>
                </c:pt>
                <c:pt idx="875">
                  <c:v>0.11342331483664786</c:v>
                </c:pt>
                <c:pt idx="876">
                  <c:v>0.11345063618733925</c:v>
                </c:pt>
                <c:pt idx="877">
                  <c:v>0.113515796579226</c:v>
                </c:pt>
                <c:pt idx="878">
                  <c:v>0.113515796579226</c:v>
                </c:pt>
                <c:pt idx="879">
                  <c:v>0.11352840981069917</c:v>
                </c:pt>
                <c:pt idx="880">
                  <c:v>0.11353471661406397</c:v>
                </c:pt>
                <c:pt idx="881">
                  <c:v>0.11382286058658267</c:v>
                </c:pt>
                <c:pt idx="882">
                  <c:v>0.11382706899980902</c:v>
                </c:pt>
                <c:pt idx="883">
                  <c:v>0.11382917322726978</c:v>
                </c:pt>
                <c:pt idx="884">
                  <c:v>0.11383548599304236</c:v>
                </c:pt>
                <c:pt idx="885">
                  <c:v>0.11384179888390042</c:v>
                </c:pt>
                <c:pt idx="886">
                  <c:v>0.11388809723891587</c:v>
                </c:pt>
                <c:pt idx="887">
                  <c:v>0.1139407171712809</c:v>
                </c:pt>
                <c:pt idx="888">
                  <c:v>0.114043877436491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A16-44BD-BC11-E69F3DAAB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92216"/>
        <c:axId val="1"/>
      </c:scatterChart>
      <c:valAx>
        <c:axId val="676692216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22295129775442"/>
              <c:y val="0.914041317901164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611111111111112E-2"/>
              <c:y val="0.41260805150072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922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88888888888888"/>
          <c:y val="0.92550143266475648"/>
          <c:w val="0.64861111111111114"/>
          <c:h val="5.73065902578796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682469809384059"/>
          <c:y val="3.4883720930232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506286789348"/>
          <c:y val="0.13953488372093023"/>
          <c:w val="0.83595907659617552"/>
          <c:h val="0.69476744186046513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1'!$J$21:$J$909</c:f>
              <c:numCache>
                <c:formatCode>General</c:formatCode>
                <c:ptCount val="889"/>
                <c:pt idx="40">
                  <c:v>-5.1347175001865253E-2</c:v>
                </c:pt>
                <c:pt idx="41">
                  <c:v>-5.1088950000121258E-2</c:v>
                </c:pt>
                <c:pt idx="42">
                  <c:v>-5.0613175008038525E-2</c:v>
                </c:pt>
                <c:pt idx="43">
                  <c:v>-5.0943800000823103E-2</c:v>
                </c:pt>
                <c:pt idx="44">
                  <c:v>-5.0874425003712531E-2</c:v>
                </c:pt>
                <c:pt idx="45">
                  <c:v>-5.1216200008639134E-2</c:v>
                </c:pt>
                <c:pt idx="46">
                  <c:v>-5.1181100003304891E-2</c:v>
                </c:pt>
                <c:pt idx="47">
                  <c:v>-5.1240425003925338E-2</c:v>
                </c:pt>
                <c:pt idx="48">
                  <c:v>-5.1252400000521448E-2</c:v>
                </c:pt>
                <c:pt idx="49">
                  <c:v>-5.0682200009759981E-2</c:v>
                </c:pt>
                <c:pt idx="50">
                  <c:v>-5.1364650003961287E-2</c:v>
                </c:pt>
                <c:pt idx="51">
                  <c:v>-5.0911725003970787E-2</c:v>
                </c:pt>
                <c:pt idx="52">
                  <c:v>-5.1194175008276943E-2</c:v>
                </c:pt>
                <c:pt idx="53">
                  <c:v>-5.1176625005609822E-2</c:v>
                </c:pt>
                <c:pt idx="54">
                  <c:v>-4.9053600007027853E-2</c:v>
                </c:pt>
                <c:pt idx="55">
                  <c:v>-4.8831575004442129E-2</c:v>
                </c:pt>
                <c:pt idx="56">
                  <c:v>-4.5542800005932804E-2</c:v>
                </c:pt>
                <c:pt idx="57">
                  <c:v>-3.2032150003942661E-2</c:v>
                </c:pt>
                <c:pt idx="58">
                  <c:v>-3.2057525000709575E-2</c:v>
                </c:pt>
                <c:pt idx="59">
                  <c:v>-3.2334600000467617E-2</c:v>
                </c:pt>
                <c:pt idx="60">
                  <c:v>-3.2327050001185853E-2</c:v>
                </c:pt>
                <c:pt idx="61">
                  <c:v>-3.2289499999023974E-2</c:v>
                </c:pt>
                <c:pt idx="62">
                  <c:v>-1.8151750002289191E-2</c:v>
                </c:pt>
                <c:pt idx="63">
                  <c:v>-1.4487600004940759E-2</c:v>
                </c:pt>
                <c:pt idx="64">
                  <c:v>-1.4217399999324698E-2</c:v>
                </c:pt>
                <c:pt idx="65">
                  <c:v>-1.397417500265874E-2</c:v>
                </c:pt>
                <c:pt idx="66">
                  <c:v>-1.3321525002538692E-2</c:v>
                </c:pt>
                <c:pt idx="67">
                  <c:v>-1.436860000831075E-2</c:v>
                </c:pt>
                <c:pt idx="68">
                  <c:v>-1.4351050005643629E-2</c:v>
                </c:pt>
                <c:pt idx="69">
                  <c:v>-1.4333500002976507E-2</c:v>
                </c:pt>
                <c:pt idx="71">
                  <c:v>-1.3729025005886797E-2</c:v>
                </c:pt>
                <c:pt idx="72">
                  <c:v>-1.3970800006063655E-2</c:v>
                </c:pt>
                <c:pt idx="93">
                  <c:v>-4.2324250098317862E-3</c:v>
                </c:pt>
                <c:pt idx="228">
                  <c:v>-6.0040500029572286E-3</c:v>
                </c:pt>
                <c:pt idx="265">
                  <c:v>-4.5878500022809021E-3</c:v>
                </c:pt>
                <c:pt idx="266">
                  <c:v>-3.6878500031889416E-3</c:v>
                </c:pt>
                <c:pt idx="274">
                  <c:v>-3.8041500083636492E-3</c:v>
                </c:pt>
                <c:pt idx="390">
                  <c:v>-5.7822500821202993E-4</c:v>
                </c:pt>
                <c:pt idx="391">
                  <c:v>3.9324993849731982E-5</c:v>
                </c:pt>
                <c:pt idx="392">
                  <c:v>-1.1375500034773722E-3</c:v>
                </c:pt>
                <c:pt idx="393">
                  <c:v>-1.1200000008102506E-3</c:v>
                </c:pt>
                <c:pt idx="613">
                  <c:v>4.6307674994750414E-2</c:v>
                </c:pt>
                <c:pt idx="614">
                  <c:v>4.5865899999625981E-2</c:v>
                </c:pt>
                <c:pt idx="650">
                  <c:v>6.194474999938393E-2</c:v>
                </c:pt>
                <c:pt idx="651">
                  <c:v>6.7562299998826347E-2</c:v>
                </c:pt>
                <c:pt idx="652">
                  <c:v>7.1062299997720402E-2</c:v>
                </c:pt>
                <c:pt idx="653">
                  <c:v>4.4679849997919519E-2</c:v>
                </c:pt>
                <c:pt idx="736">
                  <c:v>8.2433000003220513E-2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6-4E30-865B-2AFDF2BBAB10}"/>
            </c:ext>
          </c:extLst>
        </c:ser>
        <c:ser>
          <c:idx val="5"/>
          <c:order val="1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1'!$F$21:$F$1909</c:f>
              <c:numCache>
                <c:formatCode>General</c:formatCode>
                <c:ptCount val="1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  <c:pt idx="889">
                  <c:v>38825</c:v>
                </c:pt>
                <c:pt idx="890">
                  <c:v>38836.5</c:v>
                </c:pt>
                <c:pt idx="891">
                  <c:v>38837</c:v>
                </c:pt>
                <c:pt idx="892">
                  <c:v>38837.5</c:v>
                </c:pt>
                <c:pt idx="893">
                  <c:v>38862</c:v>
                </c:pt>
                <c:pt idx="894">
                  <c:v>38916</c:v>
                </c:pt>
                <c:pt idx="895">
                  <c:v>38916</c:v>
                </c:pt>
                <c:pt idx="896">
                  <c:v>39023.5</c:v>
                </c:pt>
                <c:pt idx="897">
                  <c:v>39049.5</c:v>
                </c:pt>
                <c:pt idx="898">
                  <c:v>39091</c:v>
                </c:pt>
                <c:pt idx="899">
                  <c:v>39788</c:v>
                </c:pt>
                <c:pt idx="900">
                  <c:v>39809.5</c:v>
                </c:pt>
                <c:pt idx="901">
                  <c:v>39815.5</c:v>
                </c:pt>
                <c:pt idx="902">
                  <c:v>39852.5</c:v>
                </c:pt>
                <c:pt idx="903">
                  <c:v>39853</c:v>
                </c:pt>
                <c:pt idx="904">
                  <c:v>39854.5</c:v>
                </c:pt>
                <c:pt idx="905">
                  <c:v>39855.5</c:v>
                </c:pt>
                <c:pt idx="906">
                  <c:v>39862</c:v>
                </c:pt>
                <c:pt idx="907">
                  <c:v>39875</c:v>
                </c:pt>
                <c:pt idx="908">
                  <c:v>39885</c:v>
                </c:pt>
                <c:pt idx="909">
                  <c:v>39912</c:v>
                </c:pt>
                <c:pt idx="910">
                  <c:v>39921</c:v>
                </c:pt>
                <c:pt idx="911">
                  <c:v>39927</c:v>
                </c:pt>
                <c:pt idx="912">
                  <c:v>39929</c:v>
                </c:pt>
                <c:pt idx="913">
                  <c:v>39941.5</c:v>
                </c:pt>
                <c:pt idx="914">
                  <c:v>40047</c:v>
                </c:pt>
                <c:pt idx="915">
                  <c:v>40074</c:v>
                </c:pt>
                <c:pt idx="916">
                  <c:v>40080.5</c:v>
                </c:pt>
                <c:pt idx="917">
                  <c:v>40152.5</c:v>
                </c:pt>
                <c:pt idx="918">
                  <c:v>40236.5</c:v>
                </c:pt>
                <c:pt idx="919">
                  <c:v>40860.5</c:v>
                </c:pt>
                <c:pt idx="920">
                  <c:v>40904.5</c:v>
                </c:pt>
                <c:pt idx="921">
                  <c:v>40907.5</c:v>
                </c:pt>
                <c:pt idx="922">
                  <c:v>40916.5</c:v>
                </c:pt>
                <c:pt idx="923">
                  <c:v>40932</c:v>
                </c:pt>
                <c:pt idx="924">
                  <c:v>40932.5</c:v>
                </c:pt>
                <c:pt idx="925">
                  <c:v>40962</c:v>
                </c:pt>
                <c:pt idx="926">
                  <c:v>41003.5</c:v>
                </c:pt>
                <c:pt idx="927">
                  <c:v>41013</c:v>
                </c:pt>
                <c:pt idx="928">
                  <c:v>41019</c:v>
                </c:pt>
                <c:pt idx="929">
                  <c:v>41025.5</c:v>
                </c:pt>
                <c:pt idx="930">
                  <c:v>41037.5</c:v>
                </c:pt>
                <c:pt idx="931">
                  <c:v>41040.5</c:v>
                </c:pt>
                <c:pt idx="932">
                  <c:v>41041</c:v>
                </c:pt>
                <c:pt idx="933">
                  <c:v>41065.5</c:v>
                </c:pt>
                <c:pt idx="934">
                  <c:v>41068.5</c:v>
                </c:pt>
                <c:pt idx="935">
                  <c:v>41092.5</c:v>
                </c:pt>
                <c:pt idx="936">
                  <c:v>41096.5</c:v>
                </c:pt>
                <c:pt idx="937">
                  <c:v>41114.5</c:v>
                </c:pt>
                <c:pt idx="938">
                  <c:v>41205</c:v>
                </c:pt>
                <c:pt idx="939">
                  <c:v>41276.5</c:v>
                </c:pt>
                <c:pt idx="940">
                  <c:v>41277</c:v>
                </c:pt>
                <c:pt idx="941">
                  <c:v>41303.5</c:v>
                </c:pt>
                <c:pt idx="942">
                  <c:v>42094.5</c:v>
                </c:pt>
                <c:pt idx="943">
                  <c:v>42129.5</c:v>
                </c:pt>
                <c:pt idx="944">
                  <c:v>42151.5</c:v>
                </c:pt>
                <c:pt idx="945">
                  <c:v>42170</c:v>
                </c:pt>
                <c:pt idx="946">
                  <c:v>42176</c:v>
                </c:pt>
                <c:pt idx="947">
                  <c:v>42197</c:v>
                </c:pt>
                <c:pt idx="948">
                  <c:v>42219.5</c:v>
                </c:pt>
                <c:pt idx="949">
                  <c:v>42226</c:v>
                </c:pt>
                <c:pt idx="950">
                  <c:v>42232</c:v>
                </c:pt>
                <c:pt idx="951">
                  <c:v>42392</c:v>
                </c:pt>
                <c:pt idx="952">
                  <c:v>42544.5</c:v>
                </c:pt>
                <c:pt idx="953">
                  <c:v>43147</c:v>
                </c:pt>
                <c:pt idx="954">
                  <c:v>43220.5</c:v>
                </c:pt>
                <c:pt idx="955">
                  <c:v>43252.5</c:v>
                </c:pt>
                <c:pt idx="956">
                  <c:v>43305</c:v>
                </c:pt>
                <c:pt idx="957">
                  <c:v>43305.5</c:v>
                </c:pt>
                <c:pt idx="958">
                  <c:v>43308.5</c:v>
                </c:pt>
                <c:pt idx="959">
                  <c:v>43323.5</c:v>
                </c:pt>
                <c:pt idx="960">
                  <c:v>43324</c:v>
                </c:pt>
                <c:pt idx="961">
                  <c:v>43327</c:v>
                </c:pt>
                <c:pt idx="962">
                  <c:v>43330</c:v>
                </c:pt>
                <c:pt idx="963">
                  <c:v>43404.5</c:v>
                </c:pt>
                <c:pt idx="964">
                  <c:v>43451</c:v>
                </c:pt>
                <c:pt idx="965">
                  <c:v>43497.5</c:v>
                </c:pt>
                <c:pt idx="966">
                  <c:v>43558.5</c:v>
                </c:pt>
                <c:pt idx="967">
                  <c:v>43558.5</c:v>
                </c:pt>
                <c:pt idx="968">
                  <c:v>43604.5</c:v>
                </c:pt>
                <c:pt idx="969">
                  <c:v>44340</c:v>
                </c:pt>
                <c:pt idx="970">
                  <c:v>44422</c:v>
                </c:pt>
                <c:pt idx="971">
                  <c:v>44433.5</c:v>
                </c:pt>
                <c:pt idx="972">
                  <c:v>44443.5</c:v>
                </c:pt>
                <c:pt idx="973">
                  <c:v>44496.5</c:v>
                </c:pt>
                <c:pt idx="974">
                  <c:v>44510</c:v>
                </c:pt>
                <c:pt idx="975">
                  <c:v>44512</c:v>
                </c:pt>
                <c:pt idx="976">
                  <c:v>44513.5</c:v>
                </c:pt>
                <c:pt idx="977">
                  <c:v>44519.5</c:v>
                </c:pt>
                <c:pt idx="978">
                  <c:v>44557.5</c:v>
                </c:pt>
                <c:pt idx="979">
                  <c:v>44588</c:v>
                </c:pt>
                <c:pt idx="980">
                  <c:v>44597.5</c:v>
                </c:pt>
                <c:pt idx="981">
                  <c:v>44613</c:v>
                </c:pt>
                <c:pt idx="982">
                  <c:v>44619.5</c:v>
                </c:pt>
                <c:pt idx="983">
                  <c:v>44626.5</c:v>
                </c:pt>
                <c:pt idx="984">
                  <c:v>44681.5</c:v>
                </c:pt>
                <c:pt idx="985">
                  <c:v>44684.5</c:v>
                </c:pt>
                <c:pt idx="986">
                  <c:v>44773</c:v>
                </c:pt>
                <c:pt idx="987">
                  <c:v>45569</c:v>
                </c:pt>
                <c:pt idx="988">
                  <c:v>45613</c:v>
                </c:pt>
                <c:pt idx="989">
                  <c:v>45661.5</c:v>
                </c:pt>
                <c:pt idx="990">
                  <c:v>45765</c:v>
                </c:pt>
                <c:pt idx="991">
                  <c:v>46636.5</c:v>
                </c:pt>
                <c:pt idx="992">
                  <c:v>46791.5</c:v>
                </c:pt>
                <c:pt idx="993">
                  <c:v>46829</c:v>
                </c:pt>
                <c:pt idx="994">
                  <c:v>46829</c:v>
                </c:pt>
                <c:pt idx="995">
                  <c:v>46829</c:v>
                </c:pt>
                <c:pt idx="996">
                  <c:v>47738</c:v>
                </c:pt>
                <c:pt idx="997">
                  <c:v>47815.5</c:v>
                </c:pt>
                <c:pt idx="998">
                  <c:v>47816</c:v>
                </c:pt>
                <c:pt idx="999">
                  <c:v>47849.5</c:v>
                </c:pt>
                <c:pt idx="1000">
                  <c:v>47877.5</c:v>
                </c:pt>
                <c:pt idx="1001">
                  <c:v>47887</c:v>
                </c:pt>
                <c:pt idx="1002">
                  <c:v>47908.5</c:v>
                </c:pt>
                <c:pt idx="1003">
                  <c:v>47930</c:v>
                </c:pt>
                <c:pt idx="1004">
                  <c:v>47939.5</c:v>
                </c:pt>
                <c:pt idx="1005">
                  <c:v>47939.5</c:v>
                </c:pt>
                <c:pt idx="1006">
                  <c:v>47939.5</c:v>
                </c:pt>
                <c:pt idx="1007">
                  <c:v>48011</c:v>
                </c:pt>
                <c:pt idx="1008">
                  <c:v>48035.5</c:v>
                </c:pt>
                <c:pt idx="1009">
                  <c:v>48038.5</c:v>
                </c:pt>
                <c:pt idx="1010">
                  <c:v>48063.5</c:v>
                </c:pt>
                <c:pt idx="1011">
                  <c:v>48066.5</c:v>
                </c:pt>
                <c:pt idx="1012">
                  <c:v>48889</c:v>
                </c:pt>
                <c:pt idx="1013">
                  <c:v>48904.5</c:v>
                </c:pt>
                <c:pt idx="1014">
                  <c:v>48920</c:v>
                </c:pt>
                <c:pt idx="1015">
                  <c:v>48935.5</c:v>
                </c:pt>
                <c:pt idx="1016">
                  <c:v>48976</c:v>
                </c:pt>
                <c:pt idx="1017">
                  <c:v>48984</c:v>
                </c:pt>
                <c:pt idx="1018">
                  <c:v>48985</c:v>
                </c:pt>
                <c:pt idx="1019">
                  <c:v>49050</c:v>
                </c:pt>
                <c:pt idx="1020">
                  <c:v>49059.5</c:v>
                </c:pt>
                <c:pt idx="1021">
                  <c:v>49068.5</c:v>
                </c:pt>
                <c:pt idx="1022">
                  <c:v>49069</c:v>
                </c:pt>
                <c:pt idx="1023">
                  <c:v>49078</c:v>
                </c:pt>
                <c:pt idx="1024">
                  <c:v>49081</c:v>
                </c:pt>
                <c:pt idx="1025">
                  <c:v>49081</c:v>
                </c:pt>
                <c:pt idx="1026">
                  <c:v>49084</c:v>
                </c:pt>
                <c:pt idx="1027">
                  <c:v>49093.5</c:v>
                </c:pt>
                <c:pt idx="1028">
                  <c:v>49096.5</c:v>
                </c:pt>
                <c:pt idx="1029">
                  <c:v>49134</c:v>
                </c:pt>
                <c:pt idx="1030">
                  <c:v>49146.5</c:v>
                </c:pt>
                <c:pt idx="1031">
                  <c:v>49300.5</c:v>
                </c:pt>
                <c:pt idx="1032">
                  <c:v>50080</c:v>
                </c:pt>
                <c:pt idx="1033">
                  <c:v>50088.5</c:v>
                </c:pt>
                <c:pt idx="1034">
                  <c:v>50123.5</c:v>
                </c:pt>
                <c:pt idx="1035">
                  <c:v>50129.5</c:v>
                </c:pt>
                <c:pt idx="1036">
                  <c:v>50142</c:v>
                </c:pt>
                <c:pt idx="1037">
                  <c:v>50191.5</c:v>
                </c:pt>
                <c:pt idx="1038">
                  <c:v>50269</c:v>
                </c:pt>
                <c:pt idx="1039">
                  <c:v>50281.5</c:v>
                </c:pt>
                <c:pt idx="1040">
                  <c:v>50324</c:v>
                </c:pt>
                <c:pt idx="1041">
                  <c:v>50404.5</c:v>
                </c:pt>
                <c:pt idx="1042">
                  <c:v>50412</c:v>
                </c:pt>
                <c:pt idx="1043">
                  <c:v>51205</c:v>
                </c:pt>
                <c:pt idx="1044">
                  <c:v>51376.5</c:v>
                </c:pt>
                <c:pt idx="1045">
                  <c:v>51376.5</c:v>
                </c:pt>
                <c:pt idx="1046">
                  <c:v>51376.5</c:v>
                </c:pt>
                <c:pt idx="1047">
                  <c:v>51530.5</c:v>
                </c:pt>
                <c:pt idx="1048">
                  <c:v>52378.5</c:v>
                </c:pt>
                <c:pt idx="1049">
                  <c:v>52378.5</c:v>
                </c:pt>
                <c:pt idx="1050">
                  <c:v>52378.5</c:v>
                </c:pt>
                <c:pt idx="1051">
                  <c:v>52506</c:v>
                </c:pt>
                <c:pt idx="1052">
                  <c:v>52523.5</c:v>
                </c:pt>
                <c:pt idx="1053">
                  <c:v>52524</c:v>
                </c:pt>
                <c:pt idx="1054">
                  <c:v>52524</c:v>
                </c:pt>
                <c:pt idx="1055">
                  <c:v>52524</c:v>
                </c:pt>
                <c:pt idx="1056">
                  <c:v>52561.5</c:v>
                </c:pt>
                <c:pt idx="1057">
                  <c:v>52564.5</c:v>
                </c:pt>
                <c:pt idx="1058">
                  <c:v>52567.5</c:v>
                </c:pt>
                <c:pt idx="1059">
                  <c:v>52618.5</c:v>
                </c:pt>
                <c:pt idx="1060">
                  <c:v>52618.5</c:v>
                </c:pt>
                <c:pt idx="1061">
                  <c:v>52626.5</c:v>
                </c:pt>
                <c:pt idx="1062">
                  <c:v>52656</c:v>
                </c:pt>
                <c:pt idx="1063">
                  <c:v>53520</c:v>
                </c:pt>
                <c:pt idx="1064">
                  <c:v>53520</c:v>
                </c:pt>
                <c:pt idx="1065">
                  <c:v>53520</c:v>
                </c:pt>
                <c:pt idx="1066">
                  <c:v>53520</c:v>
                </c:pt>
                <c:pt idx="1067">
                  <c:v>53520</c:v>
                </c:pt>
                <c:pt idx="1068">
                  <c:v>53520</c:v>
                </c:pt>
                <c:pt idx="1069">
                  <c:v>53548</c:v>
                </c:pt>
                <c:pt idx="1070">
                  <c:v>53548</c:v>
                </c:pt>
                <c:pt idx="1071">
                  <c:v>53548</c:v>
                </c:pt>
                <c:pt idx="1072">
                  <c:v>53548.5</c:v>
                </c:pt>
                <c:pt idx="1073">
                  <c:v>53683.5</c:v>
                </c:pt>
                <c:pt idx="1074">
                  <c:v>53683.5</c:v>
                </c:pt>
                <c:pt idx="1075">
                  <c:v>53690.5</c:v>
                </c:pt>
                <c:pt idx="1076">
                  <c:v>53690.5</c:v>
                </c:pt>
                <c:pt idx="1077">
                  <c:v>53690.5</c:v>
                </c:pt>
                <c:pt idx="1078">
                  <c:v>53690.5</c:v>
                </c:pt>
                <c:pt idx="1079">
                  <c:v>53700</c:v>
                </c:pt>
                <c:pt idx="1080">
                  <c:v>53703</c:v>
                </c:pt>
                <c:pt idx="1081">
                  <c:v>53703.5</c:v>
                </c:pt>
                <c:pt idx="1082">
                  <c:v>53707</c:v>
                </c:pt>
                <c:pt idx="1083">
                  <c:v>53707</c:v>
                </c:pt>
                <c:pt idx="1084">
                  <c:v>53733</c:v>
                </c:pt>
                <c:pt idx="1085">
                  <c:v>53733</c:v>
                </c:pt>
                <c:pt idx="1086">
                  <c:v>53838.5</c:v>
                </c:pt>
                <c:pt idx="1087">
                  <c:v>53838.5</c:v>
                </c:pt>
                <c:pt idx="1088">
                  <c:v>53872</c:v>
                </c:pt>
                <c:pt idx="1089">
                  <c:v>53872</c:v>
                </c:pt>
                <c:pt idx="1090">
                  <c:v>53876</c:v>
                </c:pt>
                <c:pt idx="1091">
                  <c:v>54586</c:v>
                </c:pt>
                <c:pt idx="1092">
                  <c:v>54586</c:v>
                </c:pt>
                <c:pt idx="1093">
                  <c:v>54724</c:v>
                </c:pt>
                <c:pt idx="1094">
                  <c:v>54724.5</c:v>
                </c:pt>
                <c:pt idx="1095">
                  <c:v>54725</c:v>
                </c:pt>
                <c:pt idx="1096">
                  <c:v>54725</c:v>
                </c:pt>
                <c:pt idx="1097">
                  <c:v>54752</c:v>
                </c:pt>
                <c:pt idx="1098">
                  <c:v>54752.5</c:v>
                </c:pt>
                <c:pt idx="1099">
                  <c:v>54776</c:v>
                </c:pt>
                <c:pt idx="1100">
                  <c:v>54776</c:v>
                </c:pt>
                <c:pt idx="1101">
                  <c:v>54795</c:v>
                </c:pt>
                <c:pt idx="1102">
                  <c:v>54795.5</c:v>
                </c:pt>
                <c:pt idx="1103">
                  <c:v>54813.5</c:v>
                </c:pt>
                <c:pt idx="1104">
                  <c:v>54819.5</c:v>
                </c:pt>
                <c:pt idx="1105">
                  <c:v>54820</c:v>
                </c:pt>
                <c:pt idx="1106">
                  <c:v>54832</c:v>
                </c:pt>
                <c:pt idx="1107">
                  <c:v>54832</c:v>
                </c:pt>
                <c:pt idx="1108">
                  <c:v>54832</c:v>
                </c:pt>
                <c:pt idx="1109">
                  <c:v>54832</c:v>
                </c:pt>
                <c:pt idx="1110">
                  <c:v>54833.5</c:v>
                </c:pt>
                <c:pt idx="1111">
                  <c:v>54838.5</c:v>
                </c:pt>
                <c:pt idx="1112">
                  <c:v>54850.5</c:v>
                </c:pt>
                <c:pt idx="1113">
                  <c:v>54850.5</c:v>
                </c:pt>
                <c:pt idx="1114">
                  <c:v>54850.5</c:v>
                </c:pt>
                <c:pt idx="1115">
                  <c:v>54850.5</c:v>
                </c:pt>
                <c:pt idx="1116">
                  <c:v>54851</c:v>
                </c:pt>
                <c:pt idx="1117">
                  <c:v>54860</c:v>
                </c:pt>
                <c:pt idx="1118">
                  <c:v>54860</c:v>
                </c:pt>
                <c:pt idx="1119">
                  <c:v>54860</c:v>
                </c:pt>
                <c:pt idx="1120">
                  <c:v>54860</c:v>
                </c:pt>
                <c:pt idx="1121">
                  <c:v>54860.5</c:v>
                </c:pt>
                <c:pt idx="1122">
                  <c:v>54878.5</c:v>
                </c:pt>
                <c:pt idx="1123">
                  <c:v>54878.5</c:v>
                </c:pt>
                <c:pt idx="1124">
                  <c:v>54878.5</c:v>
                </c:pt>
                <c:pt idx="1125">
                  <c:v>54903.5</c:v>
                </c:pt>
                <c:pt idx="1126">
                  <c:v>54903.5</c:v>
                </c:pt>
                <c:pt idx="1127">
                  <c:v>54903.5</c:v>
                </c:pt>
                <c:pt idx="1128">
                  <c:v>54910</c:v>
                </c:pt>
                <c:pt idx="1129">
                  <c:v>54918</c:v>
                </c:pt>
                <c:pt idx="1130">
                  <c:v>55595</c:v>
                </c:pt>
                <c:pt idx="1131">
                  <c:v>55595</c:v>
                </c:pt>
                <c:pt idx="1132">
                  <c:v>55699.5</c:v>
                </c:pt>
                <c:pt idx="1133">
                  <c:v>55790.5</c:v>
                </c:pt>
                <c:pt idx="1134">
                  <c:v>55800</c:v>
                </c:pt>
                <c:pt idx="1135">
                  <c:v>55868</c:v>
                </c:pt>
                <c:pt idx="1136">
                  <c:v>55868</c:v>
                </c:pt>
                <c:pt idx="1137">
                  <c:v>55877.5</c:v>
                </c:pt>
                <c:pt idx="1138">
                  <c:v>55899</c:v>
                </c:pt>
                <c:pt idx="1139">
                  <c:v>55899</c:v>
                </c:pt>
                <c:pt idx="1140">
                  <c:v>55927</c:v>
                </c:pt>
                <c:pt idx="1141">
                  <c:v>55986</c:v>
                </c:pt>
                <c:pt idx="1142">
                  <c:v>55986</c:v>
                </c:pt>
                <c:pt idx="1143">
                  <c:v>56020</c:v>
                </c:pt>
                <c:pt idx="1144">
                  <c:v>56020</c:v>
                </c:pt>
                <c:pt idx="1145">
                  <c:v>56068</c:v>
                </c:pt>
                <c:pt idx="1146">
                  <c:v>56143.5</c:v>
                </c:pt>
                <c:pt idx="1147">
                  <c:v>56817</c:v>
                </c:pt>
                <c:pt idx="1148">
                  <c:v>56938</c:v>
                </c:pt>
                <c:pt idx="1149">
                  <c:v>56938</c:v>
                </c:pt>
                <c:pt idx="1150">
                  <c:v>56960</c:v>
                </c:pt>
                <c:pt idx="1151">
                  <c:v>56960</c:v>
                </c:pt>
                <c:pt idx="1152">
                  <c:v>56999.5</c:v>
                </c:pt>
                <c:pt idx="1153">
                  <c:v>57033.5</c:v>
                </c:pt>
                <c:pt idx="1154">
                  <c:v>57099.5</c:v>
                </c:pt>
                <c:pt idx="1155">
                  <c:v>57216.5</c:v>
                </c:pt>
                <c:pt idx="1156">
                  <c:v>57195</c:v>
                </c:pt>
                <c:pt idx="1157">
                  <c:v>58097.5</c:v>
                </c:pt>
              </c:numCache>
            </c:numRef>
          </c:xVal>
          <c:yVal>
            <c:numRef>
              <c:f>'Active 1'!$K$21:$K$1909</c:f>
              <c:numCache>
                <c:formatCode>General</c:formatCode>
                <c:ptCount val="1889"/>
                <c:pt idx="90">
                  <c:v>-7.8786750018480234E-3</c:v>
                </c:pt>
                <c:pt idx="91">
                  <c:v>-9.7140500074601732E-3</c:v>
                </c:pt>
                <c:pt idx="92">
                  <c:v>-7.7733750003972091E-3</c:v>
                </c:pt>
                <c:pt idx="359">
                  <c:v>4.2048749965033494E-3</c:v>
                </c:pt>
                <c:pt idx="404">
                  <c:v>1.8112749967258424E-3</c:v>
                </c:pt>
                <c:pt idx="408">
                  <c:v>5.2107999945292249E-3</c:v>
                </c:pt>
                <c:pt idx="471">
                  <c:v>7.7916249938425608E-3</c:v>
                </c:pt>
                <c:pt idx="477">
                  <c:v>1.5796549996593967E-2</c:v>
                </c:pt>
                <c:pt idx="479">
                  <c:v>1.8119849992217496E-2</c:v>
                </c:pt>
                <c:pt idx="480">
                  <c:v>1.8319849994441029E-2</c:v>
                </c:pt>
                <c:pt idx="481">
                  <c:v>1.8719849991612136E-2</c:v>
                </c:pt>
                <c:pt idx="482">
                  <c:v>1.8772775001707487E-2</c:v>
                </c:pt>
                <c:pt idx="483">
                  <c:v>1.9072775001404807E-2</c:v>
                </c:pt>
                <c:pt idx="484">
                  <c:v>1.9072775001404807E-2</c:v>
                </c:pt>
                <c:pt idx="485">
                  <c:v>1.8412350000289734E-2</c:v>
                </c:pt>
                <c:pt idx="486">
                  <c:v>1.8712349999987055E-2</c:v>
                </c:pt>
                <c:pt idx="487">
                  <c:v>1.891234999493463E-2</c:v>
                </c:pt>
                <c:pt idx="488">
                  <c:v>1.951682499202434E-2</c:v>
                </c:pt>
                <c:pt idx="489">
                  <c:v>1.9616824996774085E-2</c:v>
                </c:pt>
                <c:pt idx="490">
                  <c:v>1.9616824996774085E-2</c:v>
                </c:pt>
                <c:pt idx="491">
                  <c:v>1.9891499992809258E-2</c:v>
                </c:pt>
                <c:pt idx="514">
                  <c:v>2.6695049993577413E-2</c:v>
                </c:pt>
                <c:pt idx="515">
                  <c:v>2.9247974998725113E-2</c:v>
                </c:pt>
                <c:pt idx="516">
                  <c:v>2.7118174992210697E-2</c:v>
                </c:pt>
                <c:pt idx="518">
                  <c:v>2.7980874991044402E-2</c:v>
                </c:pt>
                <c:pt idx="519">
                  <c:v>2.6198424995527603E-2</c:v>
                </c:pt>
                <c:pt idx="521">
                  <c:v>2.5843574992904905E-2</c:v>
                </c:pt>
                <c:pt idx="522">
                  <c:v>3.2252550001430791E-2</c:v>
                </c:pt>
                <c:pt idx="525">
                  <c:v>3.0630049994215369E-2</c:v>
                </c:pt>
                <c:pt idx="526">
                  <c:v>3.0830049996438902E-2</c:v>
                </c:pt>
                <c:pt idx="538">
                  <c:v>3.674384999612812E-2</c:v>
                </c:pt>
                <c:pt idx="539">
                  <c:v>3.1961399996362161E-2</c:v>
                </c:pt>
                <c:pt idx="547">
                  <c:v>3.1695475001470186E-2</c:v>
                </c:pt>
                <c:pt idx="549">
                  <c:v>3.0471249992842786E-2</c:v>
                </c:pt>
                <c:pt idx="550">
                  <c:v>3.2071249996079132E-2</c:v>
                </c:pt>
                <c:pt idx="551">
                  <c:v>3.3771249996789265E-2</c:v>
                </c:pt>
                <c:pt idx="556">
                  <c:v>3.5885599994799122E-2</c:v>
                </c:pt>
                <c:pt idx="557">
                  <c:v>3.6585599998943508E-2</c:v>
                </c:pt>
                <c:pt idx="560">
                  <c:v>3.6203499999828637E-2</c:v>
                </c:pt>
                <c:pt idx="561">
                  <c:v>3.6203499999828637E-2</c:v>
                </c:pt>
                <c:pt idx="576">
                  <c:v>4.026299999532057E-2</c:v>
                </c:pt>
                <c:pt idx="577">
                  <c:v>4.0362999992794357E-2</c:v>
                </c:pt>
                <c:pt idx="578">
                  <c:v>3.9221224993525539E-2</c:v>
                </c:pt>
                <c:pt idx="579">
                  <c:v>3.9421224995749071E-2</c:v>
                </c:pt>
                <c:pt idx="581">
                  <c:v>3.9585024998814333E-2</c:v>
                </c:pt>
                <c:pt idx="582">
                  <c:v>3.9585024998814333E-2</c:v>
                </c:pt>
                <c:pt idx="584">
                  <c:v>3.9571949993842281E-2</c:v>
                </c:pt>
                <c:pt idx="589">
                  <c:v>4.2637024998839479E-2</c:v>
                </c:pt>
                <c:pt idx="590">
                  <c:v>4.3000824996852316E-2</c:v>
                </c:pt>
                <c:pt idx="591">
                  <c:v>4.3700825000996701E-2</c:v>
                </c:pt>
                <c:pt idx="592">
                  <c:v>4.4900824999785982E-2</c:v>
                </c:pt>
                <c:pt idx="594">
                  <c:v>4.139414999372093E-2</c:v>
                </c:pt>
                <c:pt idx="595">
                  <c:v>4.2994149996957276E-2</c:v>
                </c:pt>
                <c:pt idx="596">
                  <c:v>4.3794149998575449E-2</c:v>
                </c:pt>
                <c:pt idx="600">
                  <c:v>4.7295349999330938E-2</c:v>
                </c:pt>
                <c:pt idx="601">
                  <c:v>4.5312899994314648E-2</c:v>
                </c:pt>
                <c:pt idx="602">
                  <c:v>4.6012899991183076E-2</c:v>
                </c:pt>
                <c:pt idx="603">
                  <c:v>4.771289999189321E-2</c:v>
                </c:pt>
                <c:pt idx="604">
                  <c:v>4.6041049994528294E-2</c:v>
                </c:pt>
                <c:pt idx="606">
                  <c:v>4.6470024994050618E-2</c:v>
                </c:pt>
                <c:pt idx="607">
                  <c:v>4.5690949998970609E-2</c:v>
                </c:pt>
                <c:pt idx="608">
                  <c:v>4.6290949998365249E-2</c:v>
                </c:pt>
                <c:pt idx="609">
                  <c:v>4.659094999806257E-2</c:v>
                </c:pt>
                <c:pt idx="610">
                  <c:v>4.577897499257233E-2</c:v>
                </c:pt>
                <c:pt idx="611">
                  <c:v>4.607897499226965E-2</c:v>
                </c:pt>
                <c:pt idx="612">
                  <c:v>4.6878974993887823E-2</c:v>
                </c:pt>
                <c:pt idx="636">
                  <c:v>5.621732500003418E-2</c:v>
                </c:pt>
                <c:pt idx="637">
                  <c:v>4.9381124990759417E-2</c:v>
                </c:pt>
                <c:pt idx="638">
                  <c:v>6.9759674996021204E-2</c:v>
                </c:pt>
                <c:pt idx="641">
                  <c:v>5.3260025000781752E-2</c:v>
                </c:pt>
                <c:pt idx="642">
                  <c:v>5.7971725000243168E-2</c:v>
                </c:pt>
                <c:pt idx="643">
                  <c:v>5.6977299995196518E-2</c:v>
                </c:pt>
                <c:pt idx="644">
                  <c:v>5.7194850000087172E-2</c:v>
                </c:pt>
                <c:pt idx="647">
                  <c:v>5.5875099998957012E-2</c:v>
                </c:pt>
                <c:pt idx="657">
                  <c:v>5.8472349999647122E-2</c:v>
                </c:pt>
                <c:pt idx="660">
                  <c:v>5.70943749989965E-2</c:v>
                </c:pt>
                <c:pt idx="673">
                  <c:v>6.2961099996755365E-2</c:v>
                </c:pt>
                <c:pt idx="680">
                  <c:v>6.3739700002770405E-2</c:v>
                </c:pt>
                <c:pt idx="681">
                  <c:v>6.3739700002770405E-2</c:v>
                </c:pt>
                <c:pt idx="682">
                  <c:v>6.3739700002770405E-2</c:v>
                </c:pt>
                <c:pt idx="683">
                  <c:v>6.3739700002770405E-2</c:v>
                </c:pt>
                <c:pt idx="688">
                  <c:v>6.8082399993727449E-2</c:v>
                </c:pt>
                <c:pt idx="689">
                  <c:v>6.8082399993727449E-2</c:v>
                </c:pt>
                <c:pt idx="690">
                  <c:v>6.8112399996607564E-2</c:v>
                </c:pt>
                <c:pt idx="691">
                  <c:v>6.8452874991635326E-2</c:v>
                </c:pt>
                <c:pt idx="692">
                  <c:v>6.8452874991635326E-2</c:v>
                </c:pt>
                <c:pt idx="694">
                  <c:v>6.9352674996480346E-2</c:v>
                </c:pt>
                <c:pt idx="695">
                  <c:v>6.816409999737516E-2</c:v>
                </c:pt>
                <c:pt idx="696">
                  <c:v>6.816409999737516E-2</c:v>
                </c:pt>
                <c:pt idx="697">
                  <c:v>6.816409999737516E-2</c:v>
                </c:pt>
                <c:pt idx="698">
                  <c:v>6.816409999737516E-2</c:v>
                </c:pt>
                <c:pt idx="700">
                  <c:v>6.8334024996147491E-2</c:v>
                </c:pt>
                <c:pt idx="702">
                  <c:v>6.9574699991790112E-2</c:v>
                </c:pt>
                <c:pt idx="703">
                  <c:v>6.9538499999907799E-2</c:v>
                </c:pt>
                <c:pt idx="708">
                  <c:v>7.1221874990442302E-2</c:v>
                </c:pt>
                <c:pt idx="709">
                  <c:v>7.4227449993486516E-2</c:v>
                </c:pt>
                <c:pt idx="717">
                  <c:v>7.4584924994269386E-2</c:v>
                </c:pt>
                <c:pt idx="724">
                  <c:v>8.416107499942882E-2</c:v>
                </c:pt>
                <c:pt idx="726">
                  <c:v>8.1660800002282485E-2</c:v>
                </c:pt>
                <c:pt idx="729">
                  <c:v>8.3227974995679688E-2</c:v>
                </c:pt>
                <c:pt idx="730">
                  <c:v>8.3445525000570342E-2</c:v>
                </c:pt>
                <c:pt idx="732">
                  <c:v>8.0580624999129213E-2</c:v>
                </c:pt>
                <c:pt idx="733">
                  <c:v>8.2251100000576116E-2</c:v>
                </c:pt>
                <c:pt idx="734">
                  <c:v>8.3068649997585453E-2</c:v>
                </c:pt>
                <c:pt idx="740">
                  <c:v>8.2678149999992456E-2</c:v>
                </c:pt>
                <c:pt idx="741">
                  <c:v>8.2100999999966007E-2</c:v>
                </c:pt>
                <c:pt idx="752">
                  <c:v>8.4727224995731376E-2</c:v>
                </c:pt>
                <c:pt idx="753">
                  <c:v>8.3844774999306537E-2</c:v>
                </c:pt>
                <c:pt idx="757">
                  <c:v>8.7006124995241407E-2</c:v>
                </c:pt>
                <c:pt idx="758">
                  <c:v>8.7270474992692471E-2</c:v>
                </c:pt>
                <c:pt idx="759">
                  <c:v>8.6464349995367229E-2</c:v>
                </c:pt>
                <c:pt idx="760">
                  <c:v>9.4022299999778625E-2</c:v>
                </c:pt>
                <c:pt idx="762">
                  <c:v>8.7898074991244357E-2</c:v>
                </c:pt>
                <c:pt idx="765">
                  <c:v>8.8061599999491591E-2</c:v>
                </c:pt>
                <c:pt idx="772">
                  <c:v>8.4647699994093273E-2</c:v>
                </c:pt>
                <c:pt idx="778">
                  <c:v>8.8911500002723187E-2</c:v>
                </c:pt>
                <c:pt idx="779">
                  <c:v>8.8552174995129462E-2</c:v>
                </c:pt>
                <c:pt idx="782">
                  <c:v>8.9938000004622154E-2</c:v>
                </c:pt>
                <c:pt idx="783">
                  <c:v>9.2726049995690119E-2</c:v>
                </c:pt>
                <c:pt idx="784">
                  <c:v>9.5030524993489962E-2</c:v>
                </c:pt>
                <c:pt idx="790">
                  <c:v>9.5792125001025852E-2</c:v>
                </c:pt>
                <c:pt idx="799">
                  <c:v>9.6694124993518926E-2</c:v>
                </c:pt>
                <c:pt idx="800">
                  <c:v>9.5534799998858944E-2</c:v>
                </c:pt>
                <c:pt idx="805">
                  <c:v>9.8513124998135027E-2</c:v>
                </c:pt>
                <c:pt idx="808">
                  <c:v>0.10059897499741055</c:v>
                </c:pt>
                <c:pt idx="814">
                  <c:v>0.10130097500223201</c:v>
                </c:pt>
                <c:pt idx="820">
                  <c:v>0.10452584999438841</c:v>
                </c:pt>
                <c:pt idx="821">
                  <c:v>0.10610444999474566</c:v>
                </c:pt>
                <c:pt idx="823">
                  <c:v>0.10433762500179</c:v>
                </c:pt>
                <c:pt idx="824">
                  <c:v>0.10509055000147782</c:v>
                </c:pt>
                <c:pt idx="825">
                  <c:v>0.10524319999967702</c:v>
                </c:pt>
                <c:pt idx="838">
                  <c:v>0.10556164999434259</c:v>
                </c:pt>
                <c:pt idx="839">
                  <c:v>0.10223769999720389</c:v>
                </c:pt>
                <c:pt idx="842">
                  <c:v>0.10666867499094224</c:v>
                </c:pt>
                <c:pt idx="843">
                  <c:v>0.10899904999678256</c:v>
                </c:pt>
                <c:pt idx="844">
                  <c:v>0.10975197499647038</c:v>
                </c:pt>
                <c:pt idx="845">
                  <c:v>0.110474824992707</c:v>
                </c:pt>
                <c:pt idx="846">
                  <c:v>0.10906285000237403</c:v>
                </c:pt>
                <c:pt idx="848">
                  <c:v>0.10939154999505263</c:v>
                </c:pt>
                <c:pt idx="849">
                  <c:v>0.10964949999470264</c:v>
                </c:pt>
                <c:pt idx="850">
                  <c:v>0.11040242500166642</c:v>
                </c:pt>
                <c:pt idx="851">
                  <c:v>0.10911969999870053</c:v>
                </c:pt>
                <c:pt idx="852">
                  <c:v>0.10923139999795239</c:v>
                </c:pt>
                <c:pt idx="854">
                  <c:v>0.11137297499954002</c:v>
                </c:pt>
                <c:pt idx="855">
                  <c:v>0.11149052499968093</c:v>
                </c:pt>
                <c:pt idx="856">
                  <c:v>0.11981922500126529</c:v>
                </c:pt>
                <c:pt idx="857">
                  <c:v>0.11514682499546325</c:v>
                </c:pt>
                <c:pt idx="858">
                  <c:v>0.11131509999540867</c:v>
                </c:pt>
                <c:pt idx="866">
                  <c:v>0.11596702499809908</c:v>
                </c:pt>
                <c:pt idx="869">
                  <c:v>0.11602497499552555</c:v>
                </c:pt>
                <c:pt idx="871">
                  <c:v>0.11563419999583857</c:v>
                </c:pt>
                <c:pt idx="872">
                  <c:v>0.1185745999973733</c:v>
                </c:pt>
                <c:pt idx="873">
                  <c:v>0.11502725000173086</c:v>
                </c:pt>
                <c:pt idx="874">
                  <c:v>0.12490219999745023</c:v>
                </c:pt>
                <c:pt idx="877">
                  <c:v>0.12008914999751141</c:v>
                </c:pt>
                <c:pt idx="880">
                  <c:v>0.12036547499883454</c:v>
                </c:pt>
                <c:pt idx="881">
                  <c:v>0.12031619999470422</c:v>
                </c:pt>
                <c:pt idx="884">
                  <c:v>0.12053374999959487</c:v>
                </c:pt>
                <c:pt idx="886">
                  <c:v>0.12065687499853084</c:v>
                </c:pt>
                <c:pt idx="887">
                  <c:v>0.12097999999969034</c:v>
                </c:pt>
                <c:pt idx="888">
                  <c:v>0.1203733249931247</c:v>
                </c:pt>
                <c:pt idx="889">
                  <c:v>0.12042625000322005</c:v>
                </c:pt>
                <c:pt idx="890">
                  <c:v>0.1212435249981354</c:v>
                </c:pt>
                <c:pt idx="891">
                  <c:v>0.12109644999873126</c:v>
                </c:pt>
                <c:pt idx="892">
                  <c:v>0.12074937500437954</c:v>
                </c:pt>
                <c:pt idx="893">
                  <c:v>0.12104269999690587</c:v>
                </c:pt>
                <c:pt idx="895">
                  <c:v>0.12105860000156099</c:v>
                </c:pt>
                <c:pt idx="896">
                  <c:v>0.12603747499088058</c:v>
                </c:pt>
                <c:pt idx="897">
                  <c:v>0.12258957499579992</c:v>
                </c:pt>
                <c:pt idx="898">
                  <c:v>0.12123235000035493</c:v>
                </c:pt>
                <c:pt idx="904">
                  <c:v>0.1257988249999471</c:v>
                </c:pt>
                <c:pt idx="908">
                  <c:v>0.12622724999528145</c:v>
                </c:pt>
                <c:pt idx="912">
                  <c:v>0.1254846500014537</c:v>
                </c:pt>
                <c:pt idx="913">
                  <c:v>0.1258077750026132</c:v>
                </c:pt>
                <c:pt idx="914">
                  <c:v>0.12627494999469491</c:v>
                </c:pt>
                <c:pt idx="915">
                  <c:v>0.12633289999939734</c:v>
                </c:pt>
                <c:pt idx="916">
                  <c:v>0.12482092499703867</c:v>
                </c:pt>
                <c:pt idx="917">
                  <c:v>0.12744212499819696</c:v>
                </c:pt>
                <c:pt idx="918">
                  <c:v>0.12633352499688044</c:v>
                </c:pt>
                <c:pt idx="919">
                  <c:v>0.13048392500058981</c:v>
                </c:pt>
                <c:pt idx="925">
                  <c:v>0.12982770000235178</c:v>
                </c:pt>
                <c:pt idx="931">
                  <c:v>0.13013692499953322</c:v>
                </c:pt>
                <c:pt idx="935">
                  <c:v>0.12964112500048941</c:v>
                </c:pt>
                <c:pt idx="936">
                  <c:v>0.13106452499778243</c:v>
                </c:pt>
                <c:pt idx="937">
                  <c:v>0.13076982500206213</c:v>
                </c:pt>
                <c:pt idx="938">
                  <c:v>0.13074924999091309</c:v>
                </c:pt>
                <c:pt idx="939">
                  <c:v>0.13081752500147559</c:v>
                </c:pt>
                <c:pt idx="941">
                  <c:v>0.13097547499637585</c:v>
                </c:pt>
                <c:pt idx="942">
                  <c:v>0.13480282499949681</c:v>
                </c:pt>
                <c:pt idx="943">
                  <c:v>0.13440757500211475</c:v>
                </c:pt>
                <c:pt idx="945">
                  <c:v>0.1343944999971427</c:v>
                </c:pt>
                <c:pt idx="947">
                  <c:v>0.13405244999739807</c:v>
                </c:pt>
                <c:pt idx="951">
                  <c:v>0.13529319999361178</c:v>
                </c:pt>
                <c:pt idx="952">
                  <c:v>0.13603532499837456</c:v>
                </c:pt>
                <c:pt idx="954">
                  <c:v>0.13838992499950109</c:v>
                </c:pt>
                <c:pt idx="962">
                  <c:v>0.13918050000211224</c:v>
                </c:pt>
                <c:pt idx="963">
                  <c:v>0.14036632500210544</c:v>
                </c:pt>
                <c:pt idx="964">
                  <c:v>0.13998834999802057</c:v>
                </c:pt>
                <c:pt idx="965">
                  <c:v>0.14031037499808008</c:v>
                </c:pt>
                <c:pt idx="967">
                  <c:v>0.13956722500006435</c:v>
                </c:pt>
                <c:pt idx="968">
                  <c:v>0.14093632499861997</c:v>
                </c:pt>
                <c:pt idx="969">
                  <c:v>0.14358899999933783</c:v>
                </c:pt>
                <c:pt idx="970">
                  <c:v>0.14396869999472983</c:v>
                </c:pt>
                <c:pt idx="971">
                  <c:v>0.14398597499530297</c:v>
                </c:pt>
                <c:pt idx="972">
                  <c:v>0.14404447499691742</c:v>
                </c:pt>
                <c:pt idx="974">
                  <c:v>0.14398349999828497</c:v>
                </c:pt>
                <c:pt idx="977">
                  <c:v>0.14338907499768538</c:v>
                </c:pt>
                <c:pt idx="978">
                  <c:v>0.14321137499791803</c:v>
                </c:pt>
                <c:pt idx="982">
                  <c:v>0.14397407499927795</c:v>
                </c:pt>
                <c:pt idx="983">
                  <c:v>0.14391502500075148</c:v>
                </c:pt>
                <c:pt idx="984">
                  <c:v>0.14443677499366459</c:v>
                </c:pt>
                <c:pt idx="986">
                  <c:v>0.14482205000240356</c:v>
                </c:pt>
                <c:pt idx="987">
                  <c:v>0.14637864999531303</c:v>
                </c:pt>
                <c:pt idx="988">
                  <c:v>0.14843604999623494</c:v>
                </c:pt>
                <c:pt idx="989">
                  <c:v>0.14836977499362547</c:v>
                </c:pt>
                <c:pt idx="990">
                  <c:v>0.14882524999120506</c:v>
                </c:pt>
                <c:pt idx="991">
                  <c:v>0.1497735249940888</c:v>
                </c:pt>
                <c:pt idx="993">
                  <c:v>0.15114964999520453</c:v>
                </c:pt>
                <c:pt idx="994">
                  <c:v>0.1513496499901521</c:v>
                </c:pt>
                <c:pt idx="995">
                  <c:v>0.1513496499901521</c:v>
                </c:pt>
                <c:pt idx="997">
                  <c:v>0.15297067478240933</c:v>
                </c:pt>
                <c:pt idx="998">
                  <c:v>0.15402360013104044</c:v>
                </c:pt>
                <c:pt idx="1000">
                  <c:v>0.15333337497577304</c:v>
                </c:pt>
                <c:pt idx="1003">
                  <c:v>0.15379049986950122</c:v>
                </c:pt>
                <c:pt idx="1004">
                  <c:v>0.15289607513113879</c:v>
                </c:pt>
                <c:pt idx="1005">
                  <c:v>0.15299607496126555</c:v>
                </c:pt>
                <c:pt idx="1006">
                  <c:v>0.15299607496126555</c:v>
                </c:pt>
                <c:pt idx="1008">
                  <c:v>0.15345767518738285</c:v>
                </c:pt>
                <c:pt idx="1009">
                  <c:v>0.15387522520904895</c:v>
                </c:pt>
                <c:pt idx="1010">
                  <c:v>0.15362147505220491</c:v>
                </c:pt>
                <c:pt idx="1011">
                  <c:v>0.15373902500141412</c:v>
                </c:pt>
                <c:pt idx="1037">
                  <c:v>0.15807027499249671</c:v>
                </c:pt>
                <c:pt idx="1038">
                  <c:v>0.15907365000020945</c:v>
                </c:pt>
                <c:pt idx="1039">
                  <c:v>0.15829677500005346</c:v>
                </c:pt>
                <c:pt idx="1048">
                  <c:v>0.16626422500121407</c:v>
                </c:pt>
                <c:pt idx="1049">
                  <c:v>0.16636422483134083</c:v>
                </c:pt>
                <c:pt idx="1050">
                  <c:v>0.16656422495725565</c:v>
                </c:pt>
                <c:pt idx="1051">
                  <c:v>0.1669800999952713</c:v>
                </c:pt>
                <c:pt idx="1052">
                  <c:v>0.16701247499440797</c:v>
                </c:pt>
                <c:pt idx="1053">
                  <c:v>0.16686539993679617</c:v>
                </c:pt>
                <c:pt idx="1054">
                  <c:v>0.16706540006271098</c:v>
                </c:pt>
                <c:pt idx="1055">
                  <c:v>0.16716539989283774</c:v>
                </c:pt>
                <c:pt idx="1056">
                  <c:v>0.16652377499849536</c:v>
                </c:pt>
                <c:pt idx="1057">
                  <c:v>0.16665232490777271</c:v>
                </c:pt>
                <c:pt idx="1058">
                  <c:v>0.16676987497339724</c:v>
                </c:pt>
                <c:pt idx="1059">
                  <c:v>0.16666822499973932</c:v>
                </c:pt>
                <c:pt idx="1060">
                  <c:v>0.16694822499994189</c:v>
                </c:pt>
                <c:pt idx="1061">
                  <c:v>0.16721502500149654</c:v>
                </c:pt>
                <c:pt idx="1062">
                  <c:v>0.16807759999210248</c:v>
                </c:pt>
                <c:pt idx="1063">
                  <c:v>0.16609199999220436</c:v>
                </c:pt>
                <c:pt idx="1064">
                  <c:v>0.16809199999261182</c:v>
                </c:pt>
                <c:pt idx="1065">
                  <c:v>0.16869199999200646</c:v>
                </c:pt>
                <c:pt idx="1066">
                  <c:v>0.16889199999422999</c:v>
                </c:pt>
                <c:pt idx="1067">
                  <c:v>0.16889199999422999</c:v>
                </c:pt>
                <c:pt idx="1068">
                  <c:v>0.17009199999301927</c:v>
                </c:pt>
                <c:pt idx="1069">
                  <c:v>0.16925579999224283</c:v>
                </c:pt>
                <c:pt idx="1070">
                  <c:v>0.16925579999224283</c:v>
                </c:pt>
                <c:pt idx="1071">
                  <c:v>0.17025579999608453</c:v>
                </c:pt>
                <c:pt idx="1072">
                  <c:v>0.16840872499597026</c:v>
                </c:pt>
                <c:pt idx="1073">
                  <c:v>0.1687984750024043</c:v>
                </c:pt>
                <c:pt idx="1074">
                  <c:v>0.1687984750024043</c:v>
                </c:pt>
                <c:pt idx="1075">
                  <c:v>0.16833942499943078</c:v>
                </c:pt>
                <c:pt idx="1076">
                  <c:v>0.16833942499943078</c:v>
                </c:pt>
                <c:pt idx="1077">
                  <c:v>0.17033942499983823</c:v>
                </c:pt>
                <c:pt idx="1078">
                  <c:v>0.17033942499983823</c:v>
                </c:pt>
                <c:pt idx="1079">
                  <c:v>0.16943499997432809</c:v>
                </c:pt>
                <c:pt idx="1080">
                  <c:v>0.16949255004874431</c:v>
                </c:pt>
                <c:pt idx="1081">
                  <c:v>0.168975475084153</c:v>
                </c:pt>
                <c:pt idx="1082">
                  <c:v>0.16928594999626512</c:v>
                </c:pt>
                <c:pt idx="1083">
                  <c:v>0.16928594999626512</c:v>
                </c:pt>
                <c:pt idx="1084">
                  <c:v>0.16953805000230204</c:v>
                </c:pt>
                <c:pt idx="1085">
                  <c:v>0.16953805000230204</c:v>
                </c:pt>
                <c:pt idx="1086">
                  <c:v>0.17000522499438375</c:v>
                </c:pt>
                <c:pt idx="1087">
                  <c:v>0.17000522499438375</c:v>
                </c:pt>
                <c:pt idx="1088">
                  <c:v>0.16935119999834569</c:v>
                </c:pt>
                <c:pt idx="1089">
                  <c:v>0.16935119999834569</c:v>
                </c:pt>
                <c:pt idx="1090">
                  <c:v>0.14717459999519633</c:v>
                </c:pt>
                <c:pt idx="1091">
                  <c:v>0.17052809999586316</c:v>
                </c:pt>
                <c:pt idx="1092">
                  <c:v>0.17052809999586316</c:v>
                </c:pt>
                <c:pt idx="1095">
                  <c:v>0.17024125000170898</c:v>
                </c:pt>
                <c:pt idx="1096">
                  <c:v>0.17024125000170898</c:v>
                </c:pt>
                <c:pt idx="1099">
                  <c:v>0.17024959999980638</c:v>
                </c:pt>
                <c:pt idx="1100">
                  <c:v>0.17024960005073808</c:v>
                </c:pt>
                <c:pt idx="1103">
                  <c:v>0.17100897500495194</c:v>
                </c:pt>
                <c:pt idx="1104">
                  <c:v>0.17084407499351073</c:v>
                </c:pt>
                <c:pt idx="1105">
                  <c:v>0.17059700000390876</c:v>
                </c:pt>
                <c:pt idx="1106">
                  <c:v>0.16986719999840716</c:v>
                </c:pt>
                <c:pt idx="1107">
                  <c:v>0.17016719999810448</c:v>
                </c:pt>
                <c:pt idx="1108">
                  <c:v>0.17016719999810448</c:v>
                </c:pt>
                <c:pt idx="1109">
                  <c:v>0.17116719999467023</c:v>
                </c:pt>
                <c:pt idx="1110">
                  <c:v>0.17132597499585245</c:v>
                </c:pt>
                <c:pt idx="1111">
                  <c:v>0.1708552249983768</c:v>
                </c:pt>
                <c:pt idx="1112">
                  <c:v>0.17012542497832328</c:v>
                </c:pt>
                <c:pt idx="1113">
                  <c:v>0.17042542493436486</c:v>
                </c:pt>
                <c:pt idx="1114">
                  <c:v>0.17042542493436486</c:v>
                </c:pt>
                <c:pt idx="1115">
                  <c:v>0.17202542501036078</c:v>
                </c:pt>
                <c:pt idx="1116">
                  <c:v>0.17047835012635915</c:v>
                </c:pt>
                <c:pt idx="1117">
                  <c:v>0.17043100006412715</c:v>
                </c:pt>
                <c:pt idx="1118">
                  <c:v>0.17053099989425391</c:v>
                </c:pt>
                <c:pt idx="1119">
                  <c:v>0.17053099989425391</c:v>
                </c:pt>
                <c:pt idx="1120">
                  <c:v>0.1731310001341626</c:v>
                </c:pt>
                <c:pt idx="1121">
                  <c:v>0.17128392482845811</c:v>
                </c:pt>
                <c:pt idx="1122">
                  <c:v>0.16958922510093544</c:v>
                </c:pt>
                <c:pt idx="1123">
                  <c:v>0.1703892251389334</c:v>
                </c:pt>
                <c:pt idx="1124">
                  <c:v>0.17128922500705812</c:v>
                </c:pt>
                <c:pt idx="1125">
                  <c:v>0.17033547510800418</c:v>
                </c:pt>
                <c:pt idx="1126">
                  <c:v>0.17043547493813094</c:v>
                </c:pt>
                <c:pt idx="1127">
                  <c:v>0.17043547493813094</c:v>
                </c:pt>
                <c:pt idx="1128">
                  <c:v>0.17112350004026666</c:v>
                </c:pt>
                <c:pt idx="1129">
                  <c:v>0.17097029999422375</c:v>
                </c:pt>
                <c:pt idx="1130">
                  <c:v>0.17033074985374697</c:v>
                </c:pt>
                <c:pt idx="1131">
                  <c:v>0.17123075018753298</c:v>
                </c:pt>
                <c:pt idx="1132">
                  <c:v>0.17249207500572084</c:v>
                </c:pt>
                <c:pt idx="1133">
                  <c:v>0.17232442495878786</c:v>
                </c:pt>
                <c:pt idx="1134">
                  <c:v>0.17143000022042543</c:v>
                </c:pt>
                <c:pt idx="1135">
                  <c:v>0.16882779993466102</c:v>
                </c:pt>
                <c:pt idx="1136">
                  <c:v>0.16982780009857379</c:v>
                </c:pt>
                <c:pt idx="1137">
                  <c:v>0.17253337483271025</c:v>
                </c:pt>
                <c:pt idx="1138">
                  <c:v>0.17130914984591072</c:v>
                </c:pt>
                <c:pt idx="1139">
                  <c:v>0.17150914997182554</c:v>
                </c:pt>
                <c:pt idx="1140">
                  <c:v>0.17197294978541322</c:v>
                </c:pt>
                <c:pt idx="1141">
                  <c:v>0.17191809996438678</c:v>
                </c:pt>
                <c:pt idx="1142">
                  <c:v>0.17201809979451355</c:v>
                </c:pt>
                <c:pt idx="1143">
                  <c:v>0.17151699991518399</c:v>
                </c:pt>
                <c:pt idx="1144">
                  <c:v>0.17221700012305519</c:v>
                </c:pt>
                <c:pt idx="1145">
                  <c:v>0.17139780000434257</c:v>
                </c:pt>
                <c:pt idx="1146">
                  <c:v>0.16918947509111604</c:v>
                </c:pt>
                <c:pt idx="1147">
                  <c:v>0.17387945004884386</c:v>
                </c:pt>
                <c:pt idx="1148">
                  <c:v>0.17208729979756754</c:v>
                </c:pt>
                <c:pt idx="1149">
                  <c:v>0.17408730012539309</c:v>
                </c:pt>
                <c:pt idx="1150">
                  <c:v>0.17271600019739708</c:v>
                </c:pt>
                <c:pt idx="1151">
                  <c:v>0.17301600015343865</c:v>
                </c:pt>
                <c:pt idx="1152">
                  <c:v>0.17269707499508513</c:v>
                </c:pt>
                <c:pt idx="1153">
                  <c:v>0.1726959750012611</c:v>
                </c:pt>
                <c:pt idx="1154">
                  <c:v>0.17318207483185688</c:v>
                </c:pt>
                <c:pt idx="1155">
                  <c:v>0.17346652499691118</c:v>
                </c:pt>
                <c:pt idx="1156">
                  <c:v>0.17309074999502627</c:v>
                </c:pt>
                <c:pt idx="1157">
                  <c:v>0.17442037499858998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E6-4E30-865B-2AFDF2BBAB10}"/>
            </c:ext>
          </c:extLst>
        </c:ser>
        <c:ser>
          <c:idx val="6"/>
          <c:order val="2"/>
          <c:tx>
            <c:strRef>
              <c:f>'Active 1'!$L$20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1'!$L$21:$L$909</c:f>
              <c:numCache>
                <c:formatCode>General</c:formatCode>
                <c:ptCount val="8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E6-4E30-865B-2AFDF2BBAB10}"/>
            </c:ext>
          </c:extLst>
        </c:ser>
        <c:ser>
          <c:idx val="5"/>
          <c:order val="3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1'!$M$21:$M$909</c:f>
              <c:numCache>
                <c:formatCode>General</c:formatCode>
                <c:ptCount val="889"/>
                <c:pt idx="807">
                  <c:v>9.9549074999231379E-2</c:v>
                </c:pt>
                <c:pt idx="840">
                  <c:v>0.10561904999485705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E6-4E30-865B-2AFDF2BBAB10}"/>
            </c:ext>
          </c:extLst>
        </c:ser>
        <c:ser>
          <c:idx val="6"/>
          <c:order val="4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1'!$N$21:$N$909</c:f>
              <c:numCache>
                <c:formatCode>General</c:formatCode>
                <c:ptCount val="88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E6-4E30-865B-2AFDF2BBAB10}"/>
            </c:ext>
          </c:extLst>
        </c:ser>
        <c:ser>
          <c:idx val="7"/>
          <c:order val="5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1'!$F$21:$F$909</c:f>
              <c:numCache>
                <c:formatCode>General</c:formatCode>
                <c:ptCount val="889"/>
                <c:pt idx="0">
                  <c:v>-49824.5</c:v>
                </c:pt>
                <c:pt idx="1">
                  <c:v>-48884.5</c:v>
                </c:pt>
                <c:pt idx="2">
                  <c:v>-48524</c:v>
                </c:pt>
                <c:pt idx="3">
                  <c:v>-47783</c:v>
                </c:pt>
                <c:pt idx="4">
                  <c:v>-47699</c:v>
                </c:pt>
                <c:pt idx="5">
                  <c:v>-47696</c:v>
                </c:pt>
                <c:pt idx="6">
                  <c:v>-47540.5</c:v>
                </c:pt>
                <c:pt idx="7">
                  <c:v>-47435</c:v>
                </c:pt>
                <c:pt idx="8">
                  <c:v>-47426</c:v>
                </c:pt>
                <c:pt idx="9">
                  <c:v>-47426</c:v>
                </c:pt>
                <c:pt idx="10">
                  <c:v>-47373</c:v>
                </c:pt>
                <c:pt idx="11">
                  <c:v>-47367</c:v>
                </c:pt>
                <c:pt idx="12">
                  <c:v>-47249</c:v>
                </c:pt>
                <c:pt idx="13">
                  <c:v>-46486</c:v>
                </c:pt>
                <c:pt idx="14">
                  <c:v>-46182</c:v>
                </c:pt>
                <c:pt idx="15">
                  <c:v>-46154</c:v>
                </c:pt>
                <c:pt idx="16">
                  <c:v>-46079.5</c:v>
                </c:pt>
                <c:pt idx="17">
                  <c:v>-45158.5</c:v>
                </c:pt>
                <c:pt idx="18">
                  <c:v>-44984.5</c:v>
                </c:pt>
                <c:pt idx="19">
                  <c:v>-44321</c:v>
                </c:pt>
                <c:pt idx="20">
                  <c:v>-44293</c:v>
                </c:pt>
                <c:pt idx="21">
                  <c:v>-44290</c:v>
                </c:pt>
                <c:pt idx="22">
                  <c:v>-44222</c:v>
                </c:pt>
                <c:pt idx="23">
                  <c:v>-44135</c:v>
                </c:pt>
                <c:pt idx="24">
                  <c:v>-44135</c:v>
                </c:pt>
                <c:pt idx="25">
                  <c:v>-44126</c:v>
                </c:pt>
                <c:pt idx="26">
                  <c:v>-44122</c:v>
                </c:pt>
                <c:pt idx="27">
                  <c:v>-44119</c:v>
                </c:pt>
                <c:pt idx="28">
                  <c:v>-44116</c:v>
                </c:pt>
                <c:pt idx="29">
                  <c:v>-44115.5</c:v>
                </c:pt>
                <c:pt idx="30">
                  <c:v>-44063.5</c:v>
                </c:pt>
                <c:pt idx="31">
                  <c:v>-44045</c:v>
                </c:pt>
                <c:pt idx="32">
                  <c:v>-44035</c:v>
                </c:pt>
                <c:pt idx="33">
                  <c:v>-40580</c:v>
                </c:pt>
                <c:pt idx="34">
                  <c:v>-40571</c:v>
                </c:pt>
                <c:pt idx="35">
                  <c:v>-40555</c:v>
                </c:pt>
                <c:pt idx="36">
                  <c:v>-40462</c:v>
                </c:pt>
                <c:pt idx="37">
                  <c:v>-40462</c:v>
                </c:pt>
                <c:pt idx="38">
                  <c:v>-40443</c:v>
                </c:pt>
                <c:pt idx="39">
                  <c:v>-40311</c:v>
                </c:pt>
                <c:pt idx="40">
                  <c:v>-24905.5</c:v>
                </c:pt>
                <c:pt idx="41">
                  <c:v>-24887</c:v>
                </c:pt>
                <c:pt idx="42">
                  <c:v>-24865.5</c:v>
                </c:pt>
                <c:pt idx="43">
                  <c:v>-24828</c:v>
                </c:pt>
                <c:pt idx="44">
                  <c:v>-24790.5</c:v>
                </c:pt>
                <c:pt idx="45">
                  <c:v>-24772</c:v>
                </c:pt>
                <c:pt idx="46">
                  <c:v>-24766</c:v>
                </c:pt>
                <c:pt idx="47">
                  <c:v>-24750.5</c:v>
                </c:pt>
                <c:pt idx="48">
                  <c:v>-24744</c:v>
                </c:pt>
                <c:pt idx="49">
                  <c:v>-24732</c:v>
                </c:pt>
                <c:pt idx="50">
                  <c:v>-24729</c:v>
                </c:pt>
                <c:pt idx="51">
                  <c:v>-24728.5</c:v>
                </c:pt>
                <c:pt idx="52">
                  <c:v>-24725.5</c:v>
                </c:pt>
                <c:pt idx="53">
                  <c:v>-24722.5</c:v>
                </c:pt>
                <c:pt idx="54">
                  <c:v>-23616</c:v>
                </c:pt>
                <c:pt idx="55">
                  <c:v>-23569.5</c:v>
                </c:pt>
                <c:pt idx="56">
                  <c:v>-21568</c:v>
                </c:pt>
                <c:pt idx="57">
                  <c:v>-15679</c:v>
                </c:pt>
                <c:pt idx="58">
                  <c:v>-15676.5</c:v>
                </c:pt>
                <c:pt idx="59">
                  <c:v>-15676</c:v>
                </c:pt>
                <c:pt idx="60">
                  <c:v>-15673</c:v>
                </c:pt>
                <c:pt idx="61">
                  <c:v>-15670</c:v>
                </c:pt>
                <c:pt idx="62">
                  <c:v>-9855</c:v>
                </c:pt>
                <c:pt idx="63">
                  <c:v>-7656</c:v>
                </c:pt>
                <c:pt idx="64">
                  <c:v>-7644</c:v>
                </c:pt>
                <c:pt idx="65">
                  <c:v>-7525.5</c:v>
                </c:pt>
                <c:pt idx="66">
                  <c:v>-7516.5</c:v>
                </c:pt>
                <c:pt idx="67">
                  <c:v>-7516</c:v>
                </c:pt>
                <c:pt idx="68">
                  <c:v>-7513</c:v>
                </c:pt>
                <c:pt idx="69">
                  <c:v>-7510</c:v>
                </c:pt>
                <c:pt idx="70">
                  <c:v>-7469</c:v>
                </c:pt>
                <c:pt idx="71">
                  <c:v>-7466.5</c:v>
                </c:pt>
                <c:pt idx="72">
                  <c:v>-7448</c:v>
                </c:pt>
                <c:pt idx="73">
                  <c:v>-6548.5</c:v>
                </c:pt>
                <c:pt idx="74">
                  <c:v>-6517.5</c:v>
                </c:pt>
                <c:pt idx="75">
                  <c:v>-6390</c:v>
                </c:pt>
                <c:pt idx="76">
                  <c:v>-6368</c:v>
                </c:pt>
                <c:pt idx="77">
                  <c:v>-6337</c:v>
                </c:pt>
                <c:pt idx="78">
                  <c:v>-5670.5</c:v>
                </c:pt>
                <c:pt idx="79">
                  <c:v>-5642.5</c:v>
                </c:pt>
                <c:pt idx="80">
                  <c:v>-5620.5</c:v>
                </c:pt>
                <c:pt idx="81">
                  <c:v>-5596</c:v>
                </c:pt>
                <c:pt idx="82">
                  <c:v>-5378.5</c:v>
                </c:pt>
                <c:pt idx="83">
                  <c:v>-5316.5</c:v>
                </c:pt>
                <c:pt idx="84">
                  <c:v>-4628.5</c:v>
                </c:pt>
                <c:pt idx="85">
                  <c:v>-4547.5</c:v>
                </c:pt>
                <c:pt idx="86">
                  <c:v>-4523</c:v>
                </c:pt>
                <c:pt idx="87">
                  <c:v>-4504.5</c:v>
                </c:pt>
                <c:pt idx="88">
                  <c:v>-4491.5</c:v>
                </c:pt>
                <c:pt idx="89">
                  <c:v>-4445.5</c:v>
                </c:pt>
                <c:pt idx="90">
                  <c:v>-4295.5</c:v>
                </c:pt>
                <c:pt idx="91">
                  <c:v>-4293</c:v>
                </c:pt>
                <c:pt idx="92">
                  <c:v>-4277.5</c:v>
                </c:pt>
                <c:pt idx="93">
                  <c:v>-4270.5</c:v>
                </c:pt>
                <c:pt idx="94">
                  <c:v>-4268.5</c:v>
                </c:pt>
                <c:pt idx="95">
                  <c:v>-4231.5</c:v>
                </c:pt>
                <c:pt idx="96">
                  <c:v>-4212.5</c:v>
                </c:pt>
                <c:pt idx="97">
                  <c:v>-4209.5</c:v>
                </c:pt>
                <c:pt idx="98">
                  <c:v>-4196</c:v>
                </c:pt>
                <c:pt idx="99">
                  <c:v>-4193</c:v>
                </c:pt>
                <c:pt idx="100">
                  <c:v>-4180.5</c:v>
                </c:pt>
                <c:pt idx="101">
                  <c:v>-4150.5</c:v>
                </c:pt>
                <c:pt idx="102">
                  <c:v>-4134.5</c:v>
                </c:pt>
                <c:pt idx="103">
                  <c:v>-4122.5</c:v>
                </c:pt>
                <c:pt idx="104">
                  <c:v>-4122</c:v>
                </c:pt>
                <c:pt idx="105">
                  <c:v>-4113</c:v>
                </c:pt>
                <c:pt idx="106">
                  <c:v>-4113</c:v>
                </c:pt>
                <c:pt idx="107">
                  <c:v>-4097.5</c:v>
                </c:pt>
                <c:pt idx="108">
                  <c:v>-4041.5</c:v>
                </c:pt>
                <c:pt idx="109">
                  <c:v>-3477.5</c:v>
                </c:pt>
                <c:pt idx="110">
                  <c:v>-3424.5</c:v>
                </c:pt>
                <c:pt idx="111">
                  <c:v>-3409</c:v>
                </c:pt>
                <c:pt idx="112">
                  <c:v>-3350</c:v>
                </c:pt>
                <c:pt idx="113">
                  <c:v>-3341</c:v>
                </c:pt>
                <c:pt idx="114">
                  <c:v>-3281.5</c:v>
                </c:pt>
                <c:pt idx="115">
                  <c:v>-3213.5</c:v>
                </c:pt>
                <c:pt idx="116">
                  <c:v>-3192</c:v>
                </c:pt>
                <c:pt idx="117">
                  <c:v>-3188</c:v>
                </c:pt>
                <c:pt idx="118">
                  <c:v>-3185.5</c:v>
                </c:pt>
                <c:pt idx="119">
                  <c:v>-3161</c:v>
                </c:pt>
                <c:pt idx="120">
                  <c:v>-3152</c:v>
                </c:pt>
                <c:pt idx="121">
                  <c:v>-3111</c:v>
                </c:pt>
                <c:pt idx="122">
                  <c:v>-3083.5</c:v>
                </c:pt>
                <c:pt idx="123">
                  <c:v>-3055.5</c:v>
                </c:pt>
                <c:pt idx="124">
                  <c:v>-3039.5</c:v>
                </c:pt>
                <c:pt idx="125">
                  <c:v>-2859.5</c:v>
                </c:pt>
                <c:pt idx="126">
                  <c:v>-2330</c:v>
                </c:pt>
                <c:pt idx="127">
                  <c:v>-2317.5</c:v>
                </c:pt>
                <c:pt idx="128">
                  <c:v>-2308</c:v>
                </c:pt>
                <c:pt idx="129">
                  <c:v>-2295.5</c:v>
                </c:pt>
                <c:pt idx="130">
                  <c:v>-2280</c:v>
                </c:pt>
                <c:pt idx="131">
                  <c:v>-2264.5</c:v>
                </c:pt>
                <c:pt idx="132">
                  <c:v>-2227.5</c:v>
                </c:pt>
                <c:pt idx="133">
                  <c:v>-2218</c:v>
                </c:pt>
                <c:pt idx="134">
                  <c:v>-2205.5</c:v>
                </c:pt>
                <c:pt idx="135">
                  <c:v>-2165</c:v>
                </c:pt>
                <c:pt idx="136">
                  <c:v>-2112</c:v>
                </c:pt>
                <c:pt idx="137">
                  <c:v>-2047.5</c:v>
                </c:pt>
                <c:pt idx="138">
                  <c:v>-2007</c:v>
                </c:pt>
                <c:pt idx="139">
                  <c:v>-2001</c:v>
                </c:pt>
                <c:pt idx="140">
                  <c:v>-1998</c:v>
                </c:pt>
                <c:pt idx="141">
                  <c:v>-1997.5</c:v>
                </c:pt>
                <c:pt idx="142">
                  <c:v>-1969.5</c:v>
                </c:pt>
                <c:pt idx="143">
                  <c:v>-1942</c:v>
                </c:pt>
                <c:pt idx="144">
                  <c:v>-1939</c:v>
                </c:pt>
                <c:pt idx="145">
                  <c:v>-1913.5</c:v>
                </c:pt>
                <c:pt idx="146">
                  <c:v>-1911</c:v>
                </c:pt>
                <c:pt idx="147">
                  <c:v>-1904.5</c:v>
                </c:pt>
                <c:pt idx="148">
                  <c:v>-1867</c:v>
                </c:pt>
                <c:pt idx="149">
                  <c:v>-1860</c:v>
                </c:pt>
                <c:pt idx="150">
                  <c:v>-1845.5</c:v>
                </c:pt>
                <c:pt idx="151">
                  <c:v>-1842.5</c:v>
                </c:pt>
                <c:pt idx="152">
                  <c:v>-1833</c:v>
                </c:pt>
                <c:pt idx="153">
                  <c:v>-1830</c:v>
                </c:pt>
                <c:pt idx="154">
                  <c:v>-1829</c:v>
                </c:pt>
                <c:pt idx="155">
                  <c:v>-1827</c:v>
                </c:pt>
                <c:pt idx="156">
                  <c:v>-1810.5</c:v>
                </c:pt>
                <c:pt idx="157">
                  <c:v>-1801</c:v>
                </c:pt>
                <c:pt idx="158">
                  <c:v>-1771</c:v>
                </c:pt>
                <c:pt idx="159">
                  <c:v>-1736.5</c:v>
                </c:pt>
                <c:pt idx="160">
                  <c:v>-1733.5</c:v>
                </c:pt>
                <c:pt idx="161">
                  <c:v>-1207</c:v>
                </c:pt>
                <c:pt idx="162">
                  <c:v>-1182</c:v>
                </c:pt>
                <c:pt idx="163">
                  <c:v>-1135</c:v>
                </c:pt>
                <c:pt idx="164">
                  <c:v>-1101</c:v>
                </c:pt>
                <c:pt idx="165">
                  <c:v>-1098</c:v>
                </c:pt>
                <c:pt idx="166">
                  <c:v>-1082.5</c:v>
                </c:pt>
                <c:pt idx="167">
                  <c:v>-1076</c:v>
                </c:pt>
                <c:pt idx="168">
                  <c:v>-1060.5</c:v>
                </c:pt>
                <c:pt idx="169">
                  <c:v>-1039</c:v>
                </c:pt>
                <c:pt idx="170">
                  <c:v>-1007.5</c:v>
                </c:pt>
                <c:pt idx="171">
                  <c:v>-995.5</c:v>
                </c:pt>
                <c:pt idx="172">
                  <c:v>-939.5</c:v>
                </c:pt>
                <c:pt idx="173">
                  <c:v>-872</c:v>
                </c:pt>
                <c:pt idx="174">
                  <c:v>-868.5</c:v>
                </c:pt>
                <c:pt idx="175">
                  <c:v>-868</c:v>
                </c:pt>
                <c:pt idx="176">
                  <c:v>-850</c:v>
                </c:pt>
                <c:pt idx="177">
                  <c:v>-849</c:v>
                </c:pt>
                <c:pt idx="178">
                  <c:v>-821</c:v>
                </c:pt>
                <c:pt idx="179">
                  <c:v>-816</c:v>
                </c:pt>
                <c:pt idx="180">
                  <c:v>-812</c:v>
                </c:pt>
                <c:pt idx="181">
                  <c:v>-800.5</c:v>
                </c:pt>
                <c:pt idx="182">
                  <c:v>-799.5</c:v>
                </c:pt>
                <c:pt idx="183">
                  <c:v>-799</c:v>
                </c:pt>
                <c:pt idx="184">
                  <c:v>-794</c:v>
                </c:pt>
                <c:pt idx="185">
                  <c:v>-788</c:v>
                </c:pt>
                <c:pt idx="186">
                  <c:v>-769.5</c:v>
                </c:pt>
                <c:pt idx="187">
                  <c:v>-766</c:v>
                </c:pt>
                <c:pt idx="188">
                  <c:v>-728</c:v>
                </c:pt>
                <c:pt idx="189">
                  <c:v>-725.5</c:v>
                </c:pt>
                <c:pt idx="190">
                  <c:v>-719.5</c:v>
                </c:pt>
                <c:pt idx="191">
                  <c:v>-713.5</c:v>
                </c:pt>
                <c:pt idx="192">
                  <c:v>-712.5</c:v>
                </c:pt>
                <c:pt idx="193">
                  <c:v>-679</c:v>
                </c:pt>
                <c:pt idx="194">
                  <c:v>-679</c:v>
                </c:pt>
                <c:pt idx="195">
                  <c:v>-679</c:v>
                </c:pt>
                <c:pt idx="196">
                  <c:v>-679</c:v>
                </c:pt>
                <c:pt idx="197">
                  <c:v>-666.5</c:v>
                </c:pt>
                <c:pt idx="198">
                  <c:v>-660.5</c:v>
                </c:pt>
                <c:pt idx="199">
                  <c:v>-656.5</c:v>
                </c:pt>
                <c:pt idx="200">
                  <c:v>-651</c:v>
                </c:pt>
                <c:pt idx="201">
                  <c:v>-616</c:v>
                </c:pt>
                <c:pt idx="202">
                  <c:v>-600.5</c:v>
                </c:pt>
                <c:pt idx="203">
                  <c:v>-579.5</c:v>
                </c:pt>
                <c:pt idx="204">
                  <c:v>-576.5</c:v>
                </c:pt>
                <c:pt idx="205">
                  <c:v>-575.5</c:v>
                </c:pt>
                <c:pt idx="206">
                  <c:v>-140</c:v>
                </c:pt>
                <c:pt idx="207">
                  <c:v>-96.5</c:v>
                </c:pt>
                <c:pt idx="208">
                  <c:v>-84</c:v>
                </c:pt>
                <c:pt idx="209">
                  <c:v>-50</c:v>
                </c:pt>
                <c:pt idx="210">
                  <c:v>-37.5</c:v>
                </c:pt>
                <c:pt idx="211">
                  <c:v>-31</c:v>
                </c:pt>
                <c:pt idx="212">
                  <c:v>-28</c:v>
                </c:pt>
                <c:pt idx="213">
                  <c:v>-3.5</c:v>
                </c:pt>
                <c:pt idx="214">
                  <c:v>0</c:v>
                </c:pt>
                <c:pt idx="215">
                  <c:v>0</c:v>
                </c:pt>
                <c:pt idx="216">
                  <c:v>25</c:v>
                </c:pt>
                <c:pt idx="217">
                  <c:v>31</c:v>
                </c:pt>
                <c:pt idx="218">
                  <c:v>108.5</c:v>
                </c:pt>
                <c:pt idx="219">
                  <c:v>121</c:v>
                </c:pt>
                <c:pt idx="220">
                  <c:v>130</c:v>
                </c:pt>
                <c:pt idx="221">
                  <c:v>142.5</c:v>
                </c:pt>
                <c:pt idx="222">
                  <c:v>155</c:v>
                </c:pt>
                <c:pt idx="223">
                  <c:v>207.5</c:v>
                </c:pt>
                <c:pt idx="224">
                  <c:v>235.5</c:v>
                </c:pt>
                <c:pt idx="225">
                  <c:v>235.5</c:v>
                </c:pt>
                <c:pt idx="226">
                  <c:v>291.5</c:v>
                </c:pt>
                <c:pt idx="227">
                  <c:v>297.5</c:v>
                </c:pt>
                <c:pt idx="228">
                  <c:v>307</c:v>
                </c:pt>
                <c:pt idx="229">
                  <c:v>307</c:v>
                </c:pt>
                <c:pt idx="230">
                  <c:v>310</c:v>
                </c:pt>
                <c:pt idx="231">
                  <c:v>310.5</c:v>
                </c:pt>
                <c:pt idx="232">
                  <c:v>313.5</c:v>
                </c:pt>
                <c:pt idx="233">
                  <c:v>316.5</c:v>
                </c:pt>
                <c:pt idx="234">
                  <c:v>329.5</c:v>
                </c:pt>
                <c:pt idx="235">
                  <c:v>332</c:v>
                </c:pt>
                <c:pt idx="236">
                  <c:v>336</c:v>
                </c:pt>
                <c:pt idx="237">
                  <c:v>339</c:v>
                </c:pt>
                <c:pt idx="238">
                  <c:v>350.5</c:v>
                </c:pt>
                <c:pt idx="239">
                  <c:v>357.5</c:v>
                </c:pt>
                <c:pt idx="240">
                  <c:v>376.5</c:v>
                </c:pt>
                <c:pt idx="241">
                  <c:v>379.5</c:v>
                </c:pt>
                <c:pt idx="242">
                  <c:v>385</c:v>
                </c:pt>
                <c:pt idx="243">
                  <c:v>423</c:v>
                </c:pt>
                <c:pt idx="244">
                  <c:v>426</c:v>
                </c:pt>
                <c:pt idx="245">
                  <c:v>429</c:v>
                </c:pt>
                <c:pt idx="246">
                  <c:v>434.5</c:v>
                </c:pt>
                <c:pt idx="247">
                  <c:v>435.5</c:v>
                </c:pt>
                <c:pt idx="248">
                  <c:v>463.5</c:v>
                </c:pt>
                <c:pt idx="249">
                  <c:v>479</c:v>
                </c:pt>
                <c:pt idx="250">
                  <c:v>503</c:v>
                </c:pt>
                <c:pt idx="251">
                  <c:v>507</c:v>
                </c:pt>
                <c:pt idx="252">
                  <c:v>510</c:v>
                </c:pt>
                <c:pt idx="253">
                  <c:v>513</c:v>
                </c:pt>
                <c:pt idx="254">
                  <c:v>534</c:v>
                </c:pt>
                <c:pt idx="255">
                  <c:v>534</c:v>
                </c:pt>
                <c:pt idx="256">
                  <c:v>538</c:v>
                </c:pt>
                <c:pt idx="257">
                  <c:v>553.5</c:v>
                </c:pt>
                <c:pt idx="258">
                  <c:v>556.5</c:v>
                </c:pt>
                <c:pt idx="259">
                  <c:v>1001.5</c:v>
                </c:pt>
                <c:pt idx="260">
                  <c:v>1004.5</c:v>
                </c:pt>
                <c:pt idx="261">
                  <c:v>1026.5</c:v>
                </c:pt>
                <c:pt idx="262">
                  <c:v>1073</c:v>
                </c:pt>
                <c:pt idx="263">
                  <c:v>1076</c:v>
                </c:pt>
                <c:pt idx="264">
                  <c:v>1076</c:v>
                </c:pt>
                <c:pt idx="265">
                  <c:v>1079</c:v>
                </c:pt>
                <c:pt idx="266">
                  <c:v>1079</c:v>
                </c:pt>
                <c:pt idx="267">
                  <c:v>1091.5</c:v>
                </c:pt>
                <c:pt idx="268">
                  <c:v>1098</c:v>
                </c:pt>
                <c:pt idx="269">
                  <c:v>1110.5</c:v>
                </c:pt>
                <c:pt idx="270">
                  <c:v>1160</c:v>
                </c:pt>
                <c:pt idx="271">
                  <c:v>1194.5</c:v>
                </c:pt>
                <c:pt idx="272">
                  <c:v>1268.5</c:v>
                </c:pt>
                <c:pt idx="273">
                  <c:v>1383.5</c:v>
                </c:pt>
                <c:pt idx="274">
                  <c:v>1401</c:v>
                </c:pt>
                <c:pt idx="275">
                  <c:v>1411.5</c:v>
                </c:pt>
                <c:pt idx="276">
                  <c:v>1436.5</c:v>
                </c:pt>
                <c:pt idx="277">
                  <c:v>1440</c:v>
                </c:pt>
                <c:pt idx="278">
                  <c:v>1443.5</c:v>
                </c:pt>
                <c:pt idx="279">
                  <c:v>1445.5</c:v>
                </c:pt>
                <c:pt idx="280">
                  <c:v>1448.5</c:v>
                </c:pt>
                <c:pt idx="281">
                  <c:v>1449.5</c:v>
                </c:pt>
                <c:pt idx="282">
                  <c:v>1455.5</c:v>
                </c:pt>
                <c:pt idx="283">
                  <c:v>1458</c:v>
                </c:pt>
                <c:pt idx="284">
                  <c:v>1511.5</c:v>
                </c:pt>
                <c:pt idx="285">
                  <c:v>1532.5</c:v>
                </c:pt>
                <c:pt idx="286">
                  <c:v>1555</c:v>
                </c:pt>
                <c:pt idx="287">
                  <c:v>1579</c:v>
                </c:pt>
                <c:pt idx="288">
                  <c:v>1582.5</c:v>
                </c:pt>
                <c:pt idx="289">
                  <c:v>1583</c:v>
                </c:pt>
                <c:pt idx="290">
                  <c:v>1595.5</c:v>
                </c:pt>
                <c:pt idx="291">
                  <c:v>1601</c:v>
                </c:pt>
                <c:pt idx="292">
                  <c:v>1611</c:v>
                </c:pt>
                <c:pt idx="293">
                  <c:v>1613.5</c:v>
                </c:pt>
                <c:pt idx="294">
                  <c:v>1632</c:v>
                </c:pt>
                <c:pt idx="295">
                  <c:v>2239.5</c:v>
                </c:pt>
                <c:pt idx="296">
                  <c:v>2252</c:v>
                </c:pt>
                <c:pt idx="297">
                  <c:v>2255</c:v>
                </c:pt>
                <c:pt idx="298">
                  <c:v>2432</c:v>
                </c:pt>
                <c:pt idx="299">
                  <c:v>2473.5</c:v>
                </c:pt>
                <c:pt idx="300">
                  <c:v>2473.5</c:v>
                </c:pt>
                <c:pt idx="301">
                  <c:v>2500</c:v>
                </c:pt>
                <c:pt idx="302">
                  <c:v>2507</c:v>
                </c:pt>
                <c:pt idx="303">
                  <c:v>2512.5</c:v>
                </c:pt>
                <c:pt idx="304">
                  <c:v>2513</c:v>
                </c:pt>
                <c:pt idx="305">
                  <c:v>2534</c:v>
                </c:pt>
                <c:pt idx="306">
                  <c:v>2544.5</c:v>
                </c:pt>
                <c:pt idx="307">
                  <c:v>2556</c:v>
                </c:pt>
                <c:pt idx="308">
                  <c:v>2559</c:v>
                </c:pt>
                <c:pt idx="309">
                  <c:v>2562</c:v>
                </c:pt>
                <c:pt idx="310">
                  <c:v>2590</c:v>
                </c:pt>
                <c:pt idx="311">
                  <c:v>2591</c:v>
                </c:pt>
                <c:pt idx="312">
                  <c:v>2591</c:v>
                </c:pt>
                <c:pt idx="313">
                  <c:v>2591</c:v>
                </c:pt>
                <c:pt idx="314">
                  <c:v>2593</c:v>
                </c:pt>
                <c:pt idx="315">
                  <c:v>2596.5</c:v>
                </c:pt>
                <c:pt idx="316">
                  <c:v>2615</c:v>
                </c:pt>
                <c:pt idx="317">
                  <c:v>2616</c:v>
                </c:pt>
                <c:pt idx="318">
                  <c:v>2618</c:v>
                </c:pt>
                <c:pt idx="319">
                  <c:v>2621</c:v>
                </c:pt>
                <c:pt idx="320">
                  <c:v>2621</c:v>
                </c:pt>
                <c:pt idx="321">
                  <c:v>2622</c:v>
                </c:pt>
                <c:pt idx="322">
                  <c:v>2627.5</c:v>
                </c:pt>
                <c:pt idx="323">
                  <c:v>2630.5</c:v>
                </c:pt>
                <c:pt idx="324">
                  <c:v>2631.5</c:v>
                </c:pt>
                <c:pt idx="325">
                  <c:v>2637.5</c:v>
                </c:pt>
                <c:pt idx="326">
                  <c:v>2637.5</c:v>
                </c:pt>
                <c:pt idx="327">
                  <c:v>2649</c:v>
                </c:pt>
                <c:pt idx="328">
                  <c:v>2650</c:v>
                </c:pt>
                <c:pt idx="329">
                  <c:v>2655.5</c:v>
                </c:pt>
                <c:pt idx="330">
                  <c:v>2668</c:v>
                </c:pt>
                <c:pt idx="331">
                  <c:v>2687.5</c:v>
                </c:pt>
                <c:pt idx="332">
                  <c:v>2696</c:v>
                </c:pt>
                <c:pt idx="333">
                  <c:v>2702</c:v>
                </c:pt>
                <c:pt idx="334">
                  <c:v>2702</c:v>
                </c:pt>
                <c:pt idx="335">
                  <c:v>2705</c:v>
                </c:pt>
                <c:pt idx="336">
                  <c:v>2705.5</c:v>
                </c:pt>
                <c:pt idx="337">
                  <c:v>2706</c:v>
                </c:pt>
                <c:pt idx="338">
                  <c:v>2718.5</c:v>
                </c:pt>
                <c:pt idx="339">
                  <c:v>2721.5</c:v>
                </c:pt>
                <c:pt idx="340">
                  <c:v>2727</c:v>
                </c:pt>
                <c:pt idx="341">
                  <c:v>2746.5</c:v>
                </c:pt>
                <c:pt idx="342">
                  <c:v>2746.5</c:v>
                </c:pt>
                <c:pt idx="343">
                  <c:v>2749.5</c:v>
                </c:pt>
                <c:pt idx="344">
                  <c:v>2755</c:v>
                </c:pt>
                <c:pt idx="345">
                  <c:v>2761</c:v>
                </c:pt>
                <c:pt idx="346">
                  <c:v>2762</c:v>
                </c:pt>
                <c:pt idx="347">
                  <c:v>2762</c:v>
                </c:pt>
                <c:pt idx="348">
                  <c:v>2774.5</c:v>
                </c:pt>
                <c:pt idx="349">
                  <c:v>2774.5</c:v>
                </c:pt>
                <c:pt idx="350">
                  <c:v>2777.5</c:v>
                </c:pt>
                <c:pt idx="351">
                  <c:v>2786</c:v>
                </c:pt>
                <c:pt idx="352">
                  <c:v>2790</c:v>
                </c:pt>
                <c:pt idx="353">
                  <c:v>2815</c:v>
                </c:pt>
                <c:pt idx="354">
                  <c:v>3309.5</c:v>
                </c:pt>
                <c:pt idx="355">
                  <c:v>3396.5</c:v>
                </c:pt>
                <c:pt idx="356">
                  <c:v>3546.5</c:v>
                </c:pt>
                <c:pt idx="357">
                  <c:v>3644.5</c:v>
                </c:pt>
                <c:pt idx="358">
                  <c:v>3667.5</c:v>
                </c:pt>
                <c:pt idx="359">
                  <c:v>3667.5</c:v>
                </c:pt>
                <c:pt idx="360">
                  <c:v>3713</c:v>
                </c:pt>
                <c:pt idx="361">
                  <c:v>3728.5</c:v>
                </c:pt>
                <c:pt idx="362">
                  <c:v>3735</c:v>
                </c:pt>
                <c:pt idx="363">
                  <c:v>3744</c:v>
                </c:pt>
                <c:pt idx="364">
                  <c:v>3744</c:v>
                </c:pt>
                <c:pt idx="365">
                  <c:v>3778</c:v>
                </c:pt>
                <c:pt idx="366">
                  <c:v>3797</c:v>
                </c:pt>
                <c:pt idx="367">
                  <c:v>3818.5</c:v>
                </c:pt>
                <c:pt idx="368">
                  <c:v>3819.5</c:v>
                </c:pt>
                <c:pt idx="369">
                  <c:v>3828</c:v>
                </c:pt>
                <c:pt idx="370">
                  <c:v>3881</c:v>
                </c:pt>
                <c:pt idx="371">
                  <c:v>3881</c:v>
                </c:pt>
                <c:pt idx="372">
                  <c:v>3884</c:v>
                </c:pt>
                <c:pt idx="373">
                  <c:v>3884</c:v>
                </c:pt>
                <c:pt idx="374">
                  <c:v>3891</c:v>
                </c:pt>
                <c:pt idx="375">
                  <c:v>3891</c:v>
                </c:pt>
                <c:pt idx="376">
                  <c:v>3899.5</c:v>
                </c:pt>
                <c:pt idx="377">
                  <c:v>3899.5</c:v>
                </c:pt>
                <c:pt idx="378">
                  <c:v>3909</c:v>
                </c:pt>
                <c:pt idx="379">
                  <c:v>3912</c:v>
                </c:pt>
                <c:pt idx="380">
                  <c:v>3915</c:v>
                </c:pt>
                <c:pt idx="381">
                  <c:v>3928.5</c:v>
                </c:pt>
                <c:pt idx="382">
                  <c:v>3940</c:v>
                </c:pt>
                <c:pt idx="383">
                  <c:v>4451</c:v>
                </c:pt>
                <c:pt idx="384">
                  <c:v>4504</c:v>
                </c:pt>
                <c:pt idx="385">
                  <c:v>4570</c:v>
                </c:pt>
                <c:pt idx="386">
                  <c:v>4622</c:v>
                </c:pt>
                <c:pt idx="387">
                  <c:v>4629</c:v>
                </c:pt>
                <c:pt idx="388">
                  <c:v>4672.5</c:v>
                </c:pt>
                <c:pt idx="389">
                  <c:v>4719</c:v>
                </c:pt>
                <c:pt idx="390">
                  <c:v>4781.5</c:v>
                </c:pt>
                <c:pt idx="391">
                  <c:v>4784.5</c:v>
                </c:pt>
                <c:pt idx="392">
                  <c:v>4797</c:v>
                </c:pt>
                <c:pt idx="393">
                  <c:v>4800</c:v>
                </c:pt>
                <c:pt idx="394">
                  <c:v>4826.5</c:v>
                </c:pt>
                <c:pt idx="395">
                  <c:v>4829.5</c:v>
                </c:pt>
                <c:pt idx="396">
                  <c:v>4830.5</c:v>
                </c:pt>
                <c:pt idx="397">
                  <c:v>4862</c:v>
                </c:pt>
                <c:pt idx="398">
                  <c:v>4901</c:v>
                </c:pt>
                <c:pt idx="399">
                  <c:v>4997.5</c:v>
                </c:pt>
                <c:pt idx="400">
                  <c:v>5045</c:v>
                </c:pt>
                <c:pt idx="401">
                  <c:v>5066</c:v>
                </c:pt>
                <c:pt idx="402">
                  <c:v>5630</c:v>
                </c:pt>
                <c:pt idx="403">
                  <c:v>5645.5</c:v>
                </c:pt>
                <c:pt idx="404">
                  <c:v>5651.5</c:v>
                </c:pt>
                <c:pt idx="405">
                  <c:v>5667</c:v>
                </c:pt>
                <c:pt idx="406">
                  <c:v>5770.5</c:v>
                </c:pt>
                <c:pt idx="407">
                  <c:v>5848</c:v>
                </c:pt>
                <c:pt idx="408">
                  <c:v>5848</c:v>
                </c:pt>
                <c:pt idx="409">
                  <c:v>5943</c:v>
                </c:pt>
                <c:pt idx="410">
                  <c:v>5952.5</c:v>
                </c:pt>
                <c:pt idx="411">
                  <c:v>5980.5</c:v>
                </c:pt>
                <c:pt idx="412">
                  <c:v>5999.5</c:v>
                </c:pt>
                <c:pt idx="413">
                  <c:v>6028</c:v>
                </c:pt>
                <c:pt idx="414">
                  <c:v>6031</c:v>
                </c:pt>
                <c:pt idx="415">
                  <c:v>6080</c:v>
                </c:pt>
                <c:pt idx="416">
                  <c:v>6139</c:v>
                </c:pt>
                <c:pt idx="417">
                  <c:v>6143</c:v>
                </c:pt>
                <c:pt idx="418">
                  <c:v>6179.5</c:v>
                </c:pt>
                <c:pt idx="419">
                  <c:v>6207.5</c:v>
                </c:pt>
                <c:pt idx="420">
                  <c:v>6207.5</c:v>
                </c:pt>
                <c:pt idx="421">
                  <c:v>6784</c:v>
                </c:pt>
                <c:pt idx="422">
                  <c:v>6827.5</c:v>
                </c:pt>
                <c:pt idx="423">
                  <c:v>6886.5</c:v>
                </c:pt>
                <c:pt idx="424">
                  <c:v>6967</c:v>
                </c:pt>
                <c:pt idx="425">
                  <c:v>6998</c:v>
                </c:pt>
                <c:pt idx="426">
                  <c:v>7001</c:v>
                </c:pt>
                <c:pt idx="427">
                  <c:v>7016.5</c:v>
                </c:pt>
                <c:pt idx="428">
                  <c:v>7076.5</c:v>
                </c:pt>
                <c:pt idx="429">
                  <c:v>7148</c:v>
                </c:pt>
                <c:pt idx="430">
                  <c:v>7178</c:v>
                </c:pt>
                <c:pt idx="431">
                  <c:v>7209</c:v>
                </c:pt>
                <c:pt idx="432">
                  <c:v>7302.5</c:v>
                </c:pt>
                <c:pt idx="433">
                  <c:v>7862.5</c:v>
                </c:pt>
                <c:pt idx="434">
                  <c:v>8040.5</c:v>
                </c:pt>
                <c:pt idx="435">
                  <c:v>8046.5</c:v>
                </c:pt>
                <c:pt idx="436">
                  <c:v>8111.5</c:v>
                </c:pt>
                <c:pt idx="437">
                  <c:v>8170.5</c:v>
                </c:pt>
                <c:pt idx="438">
                  <c:v>8218</c:v>
                </c:pt>
                <c:pt idx="439">
                  <c:v>8254</c:v>
                </c:pt>
                <c:pt idx="440">
                  <c:v>8254</c:v>
                </c:pt>
                <c:pt idx="441">
                  <c:v>8258.5</c:v>
                </c:pt>
                <c:pt idx="442">
                  <c:v>8273</c:v>
                </c:pt>
                <c:pt idx="443">
                  <c:v>8273</c:v>
                </c:pt>
                <c:pt idx="444">
                  <c:v>8304</c:v>
                </c:pt>
                <c:pt idx="445">
                  <c:v>8322.5</c:v>
                </c:pt>
                <c:pt idx="446">
                  <c:v>8388</c:v>
                </c:pt>
                <c:pt idx="447">
                  <c:v>8406.5</c:v>
                </c:pt>
                <c:pt idx="448">
                  <c:v>8406.5</c:v>
                </c:pt>
                <c:pt idx="449">
                  <c:v>8428.5</c:v>
                </c:pt>
                <c:pt idx="450">
                  <c:v>8428.5</c:v>
                </c:pt>
                <c:pt idx="451">
                  <c:v>9129</c:v>
                </c:pt>
                <c:pt idx="452">
                  <c:v>9316</c:v>
                </c:pt>
                <c:pt idx="453">
                  <c:v>9346</c:v>
                </c:pt>
                <c:pt idx="454">
                  <c:v>9368.5</c:v>
                </c:pt>
                <c:pt idx="455">
                  <c:v>9374</c:v>
                </c:pt>
                <c:pt idx="456">
                  <c:v>9374.5</c:v>
                </c:pt>
                <c:pt idx="457">
                  <c:v>9374.5</c:v>
                </c:pt>
                <c:pt idx="458">
                  <c:v>9405</c:v>
                </c:pt>
                <c:pt idx="459">
                  <c:v>9405.5</c:v>
                </c:pt>
                <c:pt idx="460">
                  <c:v>9415.5</c:v>
                </c:pt>
                <c:pt idx="461">
                  <c:v>9462</c:v>
                </c:pt>
                <c:pt idx="462">
                  <c:v>9498.5</c:v>
                </c:pt>
                <c:pt idx="463">
                  <c:v>9501.5</c:v>
                </c:pt>
                <c:pt idx="464">
                  <c:v>9501.5</c:v>
                </c:pt>
                <c:pt idx="465">
                  <c:v>9542</c:v>
                </c:pt>
                <c:pt idx="466">
                  <c:v>9548</c:v>
                </c:pt>
                <c:pt idx="467">
                  <c:v>9573</c:v>
                </c:pt>
                <c:pt idx="468">
                  <c:v>9585.5</c:v>
                </c:pt>
                <c:pt idx="469">
                  <c:v>10442</c:v>
                </c:pt>
                <c:pt idx="470">
                  <c:v>10587</c:v>
                </c:pt>
                <c:pt idx="471">
                  <c:v>10622.5</c:v>
                </c:pt>
                <c:pt idx="472">
                  <c:v>10646</c:v>
                </c:pt>
                <c:pt idx="473">
                  <c:v>10671</c:v>
                </c:pt>
                <c:pt idx="474">
                  <c:v>10702</c:v>
                </c:pt>
                <c:pt idx="475">
                  <c:v>11540</c:v>
                </c:pt>
                <c:pt idx="476">
                  <c:v>11729.5</c:v>
                </c:pt>
                <c:pt idx="477">
                  <c:v>11743</c:v>
                </c:pt>
                <c:pt idx="478">
                  <c:v>12722</c:v>
                </c:pt>
                <c:pt idx="479">
                  <c:v>12841</c:v>
                </c:pt>
                <c:pt idx="480">
                  <c:v>12841</c:v>
                </c:pt>
                <c:pt idx="481">
                  <c:v>12841</c:v>
                </c:pt>
                <c:pt idx="482">
                  <c:v>12841.5</c:v>
                </c:pt>
                <c:pt idx="483">
                  <c:v>12841.5</c:v>
                </c:pt>
                <c:pt idx="484">
                  <c:v>12841.5</c:v>
                </c:pt>
                <c:pt idx="485">
                  <c:v>12891</c:v>
                </c:pt>
                <c:pt idx="486">
                  <c:v>12891</c:v>
                </c:pt>
                <c:pt idx="487">
                  <c:v>12891</c:v>
                </c:pt>
                <c:pt idx="488">
                  <c:v>12934.5</c:v>
                </c:pt>
                <c:pt idx="489">
                  <c:v>12934.5</c:v>
                </c:pt>
                <c:pt idx="490">
                  <c:v>12934.5</c:v>
                </c:pt>
                <c:pt idx="491">
                  <c:v>12990</c:v>
                </c:pt>
                <c:pt idx="492">
                  <c:v>13824.5</c:v>
                </c:pt>
                <c:pt idx="493">
                  <c:v>13825</c:v>
                </c:pt>
                <c:pt idx="494">
                  <c:v>13828</c:v>
                </c:pt>
                <c:pt idx="495">
                  <c:v>13831</c:v>
                </c:pt>
                <c:pt idx="496">
                  <c:v>13831.5</c:v>
                </c:pt>
                <c:pt idx="497">
                  <c:v>13863.5</c:v>
                </c:pt>
                <c:pt idx="498">
                  <c:v>13879</c:v>
                </c:pt>
                <c:pt idx="499">
                  <c:v>13982</c:v>
                </c:pt>
                <c:pt idx="500">
                  <c:v>14022</c:v>
                </c:pt>
                <c:pt idx="501">
                  <c:v>14025</c:v>
                </c:pt>
                <c:pt idx="502">
                  <c:v>14081</c:v>
                </c:pt>
                <c:pt idx="503">
                  <c:v>14105</c:v>
                </c:pt>
                <c:pt idx="504">
                  <c:v>15008</c:v>
                </c:pt>
                <c:pt idx="505">
                  <c:v>15018</c:v>
                </c:pt>
                <c:pt idx="506">
                  <c:v>15094.5</c:v>
                </c:pt>
                <c:pt idx="507">
                  <c:v>15103.5</c:v>
                </c:pt>
                <c:pt idx="508">
                  <c:v>15116</c:v>
                </c:pt>
                <c:pt idx="509">
                  <c:v>15131.5</c:v>
                </c:pt>
                <c:pt idx="510">
                  <c:v>15159.5</c:v>
                </c:pt>
                <c:pt idx="511">
                  <c:v>15232</c:v>
                </c:pt>
                <c:pt idx="512">
                  <c:v>15925.5</c:v>
                </c:pt>
                <c:pt idx="513">
                  <c:v>16097</c:v>
                </c:pt>
                <c:pt idx="514">
                  <c:v>16153</c:v>
                </c:pt>
                <c:pt idx="515">
                  <c:v>16153.5</c:v>
                </c:pt>
                <c:pt idx="516">
                  <c:v>16165.5</c:v>
                </c:pt>
                <c:pt idx="517">
                  <c:v>16209</c:v>
                </c:pt>
                <c:pt idx="518">
                  <c:v>16227.5</c:v>
                </c:pt>
                <c:pt idx="519">
                  <c:v>16230.5</c:v>
                </c:pt>
                <c:pt idx="520">
                  <c:v>16277</c:v>
                </c:pt>
                <c:pt idx="521">
                  <c:v>16289.5</c:v>
                </c:pt>
                <c:pt idx="522">
                  <c:v>17103</c:v>
                </c:pt>
                <c:pt idx="523">
                  <c:v>17222</c:v>
                </c:pt>
                <c:pt idx="524">
                  <c:v>17253</c:v>
                </c:pt>
                <c:pt idx="525">
                  <c:v>17253</c:v>
                </c:pt>
                <c:pt idx="526">
                  <c:v>17253</c:v>
                </c:pt>
                <c:pt idx="527">
                  <c:v>17306</c:v>
                </c:pt>
                <c:pt idx="528">
                  <c:v>17343</c:v>
                </c:pt>
                <c:pt idx="529">
                  <c:v>17356.5</c:v>
                </c:pt>
                <c:pt idx="530">
                  <c:v>17384.5</c:v>
                </c:pt>
                <c:pt idx="531">
                  <c:v>17428</c:v>
                </c:pt>
                <c:pt idx="532">
                  <c:v>17471.5</c:v>
                </c:pt>
                <c:pt idx="533">
                  <c:v>17483</c:v>
                </c:pt>
                <c:pt idx="534">
                  <c:v>17486</c:v>
                </c:pt>
                <c:pt idx="535">
                  <c:v>17490</c:v>
                </c:pt>
                <c:pt idx="536">
                  <c:v>17493</c:v>
                </c:pt>
                <c:pt idx="537">
                  <c:v>17515</c:v>
                </c:pt>
                <c:pt idx="538">
                  <c:v>18281</c:v>
                </c:pt>
                <c:pt idx="539">
                  <c:v>18284</c:v>
                </c:pt>
                <c:pt idx="540">
                  <c:v>18429.5</c:v>
                </c:pt>
                <c:pt idx="541">
                  <c:v>18435</c:v>
                </c:pt>
                <c:pt idx="542">
                  <c:v>18485.5</c:v>
                </c:pt>
                <c:pt idx="543">
                  <c:v>18491</c:v>
                </c:pt>
                <c:pt idx="544">
                  <c:v>18491</c:v>
                </c:pt>
                <c:pt idx="545">
                  <c:v>18492</c:v>
                </c:pt>
                <c:pt idx="546">
                  <c:v>18498</c:v>
                </c:pt>
                <c:pt idx="547">
                  <c:v>18503.5</c:v>
                </c:pt>
                <c:pt idx="548">
                  <c:v>18510.5</c:v>
                </c:pt>
                <c:pt idx="549">
                  <c:v>18525</c:v>
                </c:pt>
                <c:pt idx="550">
                  <c:v>18525</c:v>
                </c:pt>
                <c:pt idx="551">
                  <c:v>18525</c:v>
                </c:pt>
                <c:pt idx="552">
                  <c:v>18579</c:v>
                </c:pt>
                <c:pt idx="553">
                  <c:v>18588.5</c:v>
                </c:pt>
                <c:pt idx="554">
                  <c:v>18591</c:v>
                </c:pt>
                <c:pt idx="555">
                  <c:v>19509</c:v>
                </c:pt>
                <c:pt idx="556">
                  <c:v>19536</c:v>
                </c:pt>
                <c:pt idx="557">
                  <c:v>19536</c:v>
                </c:pt>
                <c:pt idx="558">
                  <c:v>19614.5</c:v>
                </c:pt>
                <c:pt idx="559">
                  <c:v>19636.5</c:v>
                </c:pt>
                <c:pt idx="560">
                  <c:v>19710</c:v>
                </c:pt>
                <c:pt idx="561">
                  <c:v>19710</c:v>
                </c:pt>
                <c:pt idx="562">
                  <c:v>19742</c:v>
                </c:pt>
                <c:pt idx="563">
                  <c:v>19810.5</c:v>
                </c:pt>
                <c:pt idx="564">
                  <c:v>20393</c:v>
                </c:pt>
                <c:pt idx="565">
                  <c:v>20629</c:v>
                </c:pt>
                <c:pt idx="566">
                  <c:v>20632</c:v>
                </c:pt>
                <c:pt idx="567">
                  <c:v>20635.5</c:v>
                </c:pt>
                <c:pt idx="568">
                  <c:v>20638.5</c:v>
                </c:pt>
                <c:pt idx="569">
                  <c:v>20641.5</c:v>
                </c:pt>
                <c:pt idx="570">
                  <c:v>20644</c:v>
                </c:pt>
                <c:pt idx="571">
                  <c:v>20697</c:v>
                </c:pt>
                <c:pt idx="572">
                  <c:v>20700</c:v>
                </c:pt>
                <c:pt idx="573">
                  <c:v>20703.5</c:v>
                </c:pt>
                <c:pt idx="574">
                  <c:v>20728</c:v>
                </c:pt>
                <c:pt idx="575">
                  <c:v>20747</c:v>
                </c:pt>
                <c:pt idx="576">
                  <c:v>20780</c:v>
                </c:pt>
                <c:pt idx="577">
                  <c:v>20780</c:v>
                </c:pt>
                <c:pt idx="578">
                  <c:v>20798.5</c:v>
                </c:pt>
                <c:pt idx="579">
                  <c:v>20798.5</c:v>
                </c:pt>
                <c:pt idx="580">
                  <c:v>20824.5</c:v>
                </c:pt>
                <c:pt idx="581">
                  <c:v>20826.5</c:v>
                </c:pt>
                <c:pt idx="582">
                  <c:v>20826.5</c:v>
                </c:pt>
                <c:pt idx="583">
                  <c:v>20840</c:v>
                </c:pt>
                <c:pt idx="584">
                  <c:v>20867</c:v>
                </c:pt>
                <c:pt idx="585">
                  <c:v>20868</c:v>
                </c:pt>
                <c:pt idx="586">
                  <c:v>20890</c:v>
                </c:pt>
                <c:pt idx="587">
                  <c:v>21742.5</c:v>
                </c:pt>
                <c:pt idx="588">
                  <c:v>21835.5</c:v>
                </c:pt>
                <c:pt idx="589">
                  <c:v>21946.5</c:v>
                </c:pt>
                <c:pt idx="590">
                  <c:v>21974.5</c:v>
                </c:pt>
                <c:pt idx="591">
                  <c:v>21974.5</c:v>
                </c:pt>
                <c:pt idx="592">
                  <c:v>21974.5</c:v>
                </c:pt>
                <c:pt idx="593">
                  <c:v>21997</c:v>
                </c:pt>
                <c:pt idx="594">
                  <c:v>21999</c:v>
                </c:pt>
                <c:pt idx="595">
                  <c:v>21999</c:v>
                </c:pt>
                <c:pt idx="596">
                  <c:v>21999</c:v>
                </c:pt>
                <c:pt idx="597">
                  <c:v>22025</c:v>
                </c:pt>
                <c:pt idx="598">
                  <c:v>22078</c:v>
                </c:pt>
                <c:pt idx="599">
                  <c:v>22078</c:v>
                </c:pt>
                <c:pt idx="600">
                  <c:v>22871</c:v>
                </c:pt>
                <c:pt idx="601">
                  <c:v>22874</c:v>
                </c:pt>
                <c:pt idx="602">
                  <c:v>22874</c:v>
                </c:pt>
                <c:pt idx="603">
                  <c:v>22874</c:v>
                </c:pt>
                <c:pt idx="604">
                  <c:v>22913</c:v>
                </c:pt>
                <c:pt idx="605">
                  <c:v>22913</c:v>
                </c:pt>
                <c:pt idx="606">
                  <c:v>22926.5</c:v>
                </c:pt>
                <c:pt idx="607">
                  <c:v>23007</c:v>
                </c:pt>
                <c:pt idx="608">
                  <c:v>23007</c:v>
                </c:pt>
                <c:pt idx="609">
                  <c:v>23007</c:v>
                </c:pt>
                <c:pt idx="610">
                  <c:v>23013.5</c:v>
                </c:pt>
                <c:pt idx="611">
                  <c:v>23013.5</c:v>
                </c:pt>
                <c:pt idx="612">
                  <c:v>23013.5</c:v>
                </c:pt>
                <c:pt idx="613">
                  <c:v>23035.5</c:v>
                </c:pt>
                <c:pt idx="614">
                  <c:v>23054</c:v>
                </c:pt>
                <c:pt idx="615">
                  <c:v>23092</c:v>
                </c:pt>
                <c:pt idx="616">
                  <c:v>23104.5</c:v>
                </c:pt>
                <c:pt idx="617">
                  <c:v>23194.5</c:v>
                </c:pt>
                <c:pt idx="618">
                  <c:v>23917</c:v>
                </c:pt>
                <c:pt idx="619">
                  <c:v>23957.5</c:v>
                </c:pt>
                <c:pt idx="620">
                  <c:v>24044.5</c:v>
                </c:pt>
                <c:pt idx="621">
                  <c:v>24103</c:v>
                </c:pt>
                <c:pt idx="622">
                  <c:v>24199.5</c:v>
                </c:pt>
                <c:pt idx="623">
                  <c:v>24286.5</c:v>
                </c:pt>
                <c:pt idx="624">
                  <c:v>25192</c:v>
                </c:pt>
                <c:pt idx="625">
                  <c:v>25198</c:v>
                </c:pt>
                <c:pt idx="626">
                  <c:v>25219.5</c:v>
                </c:pt>
                <c:pt idx="627">
                  <c:v>25230</c:v>
                </c:pt>
                <c:pt idx="628">
                  <c:v>25247.5</c:v>
                </c:pt>
                <c:pt idx="629">
                  <c:v>25259.5</c:v>
                </c:pt>
                <c:pt idx="630">
                  <c:v>25303.5</c:v>
                </c:pt>
                <c:pt idx="631">
                  <c:v>25311</c:v>
                </c:pt>
                <c:pt idx="632">
                  <c:v>25316</c:v>
                </c:pt>
                <c:pt idx="633">
                  <c:v>25387.5</c:v>
                </c:pt>
                <c:pt idx="634">
                  <c:v>25390.5</c:v>
                </c:pt>
                <c:pt idx="635">
                  <c:v>25443.5</c:v>
                </c:pt>
                <c:pt idx="636">
                  <c:v>25464.5</c:v>
                </c:pt>
                <c:pt idx="637">
                  <c:v>25492.5</c:v>
                </c:pt>
                <c:pt idx="638">
                  <c:v>26155.5</c:v>
                </c:pt>
                <c:pt idx="639">
                  <c:v>26321</c:v>
                </c:pt>
                <c:pt idx="640">
                  <c:v>26324</c:v>
                </c:pt>
                <c:pt idx="641">
                  <c:v>26326.5</c:v>
                </c:pt>
                <c:pt idx="642">
                  <c:v>26328.5</c:v>
                </c:pt>
                <c:pt idx="643">
                  <c:v>26338</c:v>
                </c:pt>
                <c:pt idx="644">
                  <c:v>26341</c:v>
                </c:pt>
                <c:pt idx="645">
                  <c:v>26352</c:v>
                </c:pt>
                <c:pt idx="646">
                  <c:v>26395.5</c:v>
                </c:pt>
                <c:pt idx="647">
                  <c:v>26406</c:v>
                </c:pt>
                <c:pt idx="648">
                  <c:v>26429.5</c:v>
                </c:pt>
                <c:pt idx="649">
                  <c:v>26429.5</c:v>
                </c:pt>
                <c:pt idx="650">
                  <c:v>26435</c:v>
                </c:pt>
                <c:pt idx="651">
                  <c:v>26438</c:v>
                </c:pt>
                <c:pt idx="652">
                  <c:v>26438</c:v>
                </c:pt>
                <c:pt idx="653">
                  <c:v>26441</c:v>
                </c:pt>
                <c:pt idx="654">
                  <c:v>26482.5</c:v>
                </c:pt>
                <c:pt idx="655">
                  <c:v>26485.5</c:v>
                </c:pt>
                <c:pt idx="656">
                  <c:v>26488.5</c:v>
                </c:pt>
                <c:pt idx="657">
                  <c:v>26491</c:v>
                </c:pt>
                <c:pt idx="658">
                  <c:v>26501</c:v>
                </c:pt>
                <c:pt idx="659">
                  <c:v>26519.5</c:v>
                </c:pt>
                <c:pt idx="660">
                  <c:v>26537.5</c:v>
                </c:pt>
                <c:pt idx="661">
                  <c:v>26576.5</c:v>
                </c:pt>
                <c:pt idx="662">
                  <c:v>26582</c:v>
                </c:pt>
                <c:pt idx="663">
                  <c:v>26585</c:v>
                </c:pt>
                <c:pt idx="664">
                  <c:v>26614</c:v>
                </c:pt>
                <c:pt idx="665">
                  <c:v>26614</c:v>
                </c:pt>
                <c:pt idx="666">
                  <c:v>26614</c:v>
                </c:pt>
                <c:pt idx="667">
                  <c:v>26614</c:v>
                </c:pt>
                <c:pt idx="668">
                  <c:v>27357</c:v>
                </c:pt>
                <c:pt idx="669">
                  <c:v>27416</c:v>
                </c:pt>
                <c:pt idx="670">
                  <c:v>27419</c:v>
                </c:pt>
                <c:pt idx="671">
                  <c:v>27518</c:v>
                </c:pt>
                <c:pt idx="672">
                  <c:v>27563</c:v>
                </c:pt>
                <c:pt idx="673">
                  <c:v>27566</c:v>
                </c:pt>
                <c:pt idx="674">
                  <c:v>27591</c:v>
                </c:pt>
                <c:pt idx="675">
                  <c:v>27602</c:v>
                </c:pt>
                <c:pt idx="676">
                  <c:v>27613</c:v>
                </c:pt>
                <c:pt idx="677">
                  <c:v>27620.5</c:v>
                </c:pt>
                <c:pt idx="678">
                  <c:v>27636.5</c:v>
                </c:pt>
                <c:pt idx="679">
                  <c:v>27660.5</c:v>
                </c:pt>
                <c:pt idx="680">
                  <c:v>27682</c:v>
                </c:pt>
                <c:pt idx="681">
                  <c:v>27682</c:v>
                </c:pt>
                <c:pt idx="682">
                  <c:v>27682</c:v>
                </c:pt>
                <c:pt idx="683">
                  <c:v>27682</c:v>
                </c:pt>
                <c:pt idx="684">
                  <c:v>27683</c:v>
                </c:pt>
                <c:pt idx="685">
                  <c:v>27714</c:v>
                </c:pt>
                <c:pt idx="686">
                  <c:v>27739</c:v>
                </c:pt>
                <c:pt idx="687">
                  <c:v>27751.5</c:v>
                </c:pt>
                <c:pt idx="688">
                  <c:v>28544</c:v>
                </c:pt>
                <c:pt idx="689">
                  <c:v>28544</c:v>
                </c:pt>
                <c:pt idx="690">
                  <c:v>28544</c:v>
                </c:pt>
                <c:pt idx="691">
                  <c:v>28547.5</c:v>
                </c:pt>
                <c:pt idx="692">
                  <c:v>28547.5</c:v>
                </c:pt>
                <c:pt idx="693">
                  <c:v>28719</c:v>
                </c:pt>
                <c:pt idx="694">
                  <c:v>28735.5</c:v>
                </c:pt>
                <c:pt idx="695">
                  <c:v>28746</c:v>
                </c:pt>
                <c:pt idx="696">
                  <c:v>28746</c:v>
                </c:pt>
                <c:pt idx="697">
                  <c:v>28746</c:v>
                </c:pt>
                <c:pt idx="698">
                  <c:v>28746</c:v>
                </c:pt>
                <c:pt idx="699">
                  <c:v>28750</c:v>
                </c:pt>
                <c:pt idx="700">
                  <c:v>28766.5</c:v>
                </c:pt>
                <c:pt idx="701">
                  <c:v>28768.5</c:v>
                </c:pt>
                <c:pt idx="702">
                  <c:v>28782</c:v>
                </c:pt>
                <c:pt idx="703">
                  <c:v>28810</c:v>
                </c:pt>
                <c:pt idx="704">
                  <c:v>28880.5</c:v>
                </c:pt>
                <c:pt idx="705">
                  <c:v>28883.5</c:v>
                </c:pt>
                <c:pt idx="706">
                  <c:v>28896</c:v>
                </c:pt>
                <c:pt idx="707">
                  <c:v>28899</c:v>
                </c:pt>
                <c:pt idx="708">
                  <c:v>29687.5</c:v>
                </c:pt>
                <c:pt idx="709">
                  <c:v>29697</c:v>
                </c:pt>
                <c:pt idx="710">
                  <c:v>29746</c:v>
                </c:pt>
                <c:pt idx="711">
                  <c:v>29782.5</c:v>
                </c:pt>
                <c:pt idx="712">
                  <c:v>29823</c:v>
                </c:pt>
                <c:pt idx="713">
                  <c:v>29832.5</c:v>
                </c:pt>
                <c:pt idx="714">
                  <c:v>29852.5</c:v>
                </c:pt>
                <c:pt idx="715">
                  <c:v>29879</c:v>
                </c:pt>
                <c:pt idx="716">
                  <c:v>29904</c:v>
                </c:pt>
                <c:pt idx="717">
                  <c:v>29920.5</c:v>
                </c:pt>
                <c:pt idx="718">
                  <c:v>29922.5</c:v>
                </c:pt>
                <c:pt idx="719">
                  <c:v>29966</c:v>
                </c:pt>
                <c:pt idx="720">
                  <c:v>29991</c:v>
                </c:pt>
                <c:pt idx="721">
                  <c:v>29994</c:v>
                </c:pt>
                <c:pt idx="722">
                  <c:v>29994</c:v>
                </c:pt>
                <c:pt idx="723">
                  <c:v>30009.5</c:v>
                </c:pt>
                <c:pt idx="724">
                  <c:v>30839.5</c:v>
                </c:pt>
                <c:pt idx="725">
                  <c:v>30840.5</c:v>
                </c:pt>
                <c:pt idx="726">
                  <c:v>30848</c:v>
                </c:pt>
                <c:pt idx="727">
                  <c:v>30884</c:v>
                </c:pt>
                <c:pt idx="728">
                  <c:v>30902.5</c:v>
                </c:pt>
                <c:pt idx="729">
                  <c:v>30953.5</c:v>
                </c:pt>
                <c:pt idx="730">
                  <c:v>30956.5</c:v>
                </c:pt>
                <c:pt idx="731">
                  <c:v>30962.5</c:v>
                </c:pt>
                <c:pt idx="732">
                  <c:v>30962.5</c:v>
                </c:pt>
                <c:pt idx="733">
                  <c:v>30966</c:v>
                </c:pt>
                <c:pt idx="734">
                  <c:v>30969</c:v>
                </c:pt>
                <c:pt idx="735">
                  <c:v>30974</c:v>
                </c:pt>
                <c:pt idx="736">
                  <c:v>30980</c:v>
                </c:pt>
                <c:pt idx="737">
                  <c:v>30989.5</c:v>
                </c:pt>
                <c:pt idx="738">
                  <c:v>30995.5</c:v>
                </c:pt>
                <c:pt idx="739">
                  <c:v>31011</c:v>
                </c:pt>
                <c:pt idx="740">
                  <c:v>31039</c:v>
                </c:pt>
                <c:pt idx="741">
                  <c:v>31060</c:v>
                </c:pt>
                <c:pt idx="742">
                  <c:v>31072.5</c:v>
                </c:pt>
                <c:pt idx="743">
                  <c:v>31079</c:v>
                </c:pt>
                <c:pt idx="744">
                  <c:v>31082.5</c:v>
                </c:pt>
                <c:pt idx="745">
                  <c:v>31089</c:v>
                </c:pt>
                <c:pt idx="746">
                  <c:v>31104.5</c:v>
                </c:pt>
                <c:pt idx="747">
                  <c:v>31107.5</c:v>
                </c:pt>
                <c:pt idx="748">
                  <c:v>31119</c:v>
                </c:pt>
                <c:pt idx="749">
                  <c:v>31120</c:v>
                </c:pt>
                <c:pt idx="750">
                  <c:v>31138.5</c:v>
                </c:pt>
                <c:pt idx="751">
                  <c:v>31148</c:v>
                </c:pt>
                <c:pt idx="752">
                  <c:v>31158.5</c:v>
                </c:pt>
                <c:pt idx="753">
                  <c:v>31161.5</c:v>
                </c:pt>
                <c:pt idx="754">
                  <c:v>31166.5</c:v>
                </c:pt>
                <c:pt idx="755">
                  <c:v>31191.5</c:v>
                </c:pt>
                <c:pt idx="756">
                  <c:v>31831</c:v>
                </c:pt>
                <c:pt idx="757">
                  <c:v>31992.5</c:v>
                </c:pt>
                <c:pt idx="758">
                  <c:v>32003.5</c:v>
                </c:pt>
                <c:pt idx="759">
                  <c:v>32011</c:v>
                </c:pt>
                <c:pt idx="760">
                  <c:v>32038</c:v>
                </c:pt>
                <c:pt idx="761">
                  <c:v>32056.5</c:v>
                </c:pt>
                <c:pt idx="762">
                  <c:v>32059.5</c:v>
                </c:pt>
                <c:pt idx="763">
                  <c:v>32081.5</c:v>
                </c:pt>
                <c:pt idx="764">
                  <c:v>32087.5</c:v>
                </c:pt>
                <c:pt idx="765">
                  <c:v>32096</c:v>
                </c:pt>
                <c:pt idx="766">
                  <c:v>32115.5</c:v>
                </c:pt>
                <c:pt idx="767">
                  <c:v>32120</c:v>
                </c:pt>
                <c:pt idx="768">
                  <c:v>32129</c:v>
                </c:pt>
                <c:pt idx="769">
                  <c:v>32129.5</c:v>
                </c:pt>
                <c:pt idx="770">
                  <c:v>32131</c:v>
                </c:pt>
                <c:pt idx="771">
                  <c:v>32136.5</c:v>
                </c:pt>
                <c:pt idx="772">
                  <c:v>32162</c:v>
                </c:pt>
                <c:pt idx="773">
                  <c:v>32165</c:v>
                </c:pt>
                <c:pt idx="774">
                  <c:v>32167.5</c:v>
                </c:pt>
                <c:pt idx="775">
                  <c:v>32187</c:v>
                </c:pt>
                <c:pt idx="776">
                  <c:v>32190</c:v>
                </c:pt>
                <c:pt idx="777">
                  <c:v>32190</c:v>
                </c:pt>
                <c:pt idx="778">
                  <c:v>32190</c:v>
                </c:pt>
                <c:pt idx="779">
                  <c:v>32205.5</c:v>
                </c:pt>
                <c:pt idx="780">
                  <c:v>32212</c:v>
                </c:pt>
                <c:pt idx="781">
                  <c:v>32274</c:v>
                </c:pt>
                <c:pt idx="782">
                  <c:v>32280</c:v>
                </c:pt>
                <c:pt idx="783">
                  <c:v>33013</c:v>
                </c:pt>
                <c:pt idx="784">
                  <c:v>33056.5</c:v>
                </c:pt>
                <c:pt idx="785">
                  <c:v>33103</c:v>
                </c:pt>
                <c:pt idx="786">
                  <c:v>33105</c:v>
                </c:pt>
                <c:pt idx="787">
                  <c:v>33121.5</c:v>
                </c:pt>
                <c:pt idx="788">
                  <c:v>33123.5</c:v>
                </c:pt>
                <c:pt idx="789">
                  <c:v>33146.5</c:v>
                </c:pt>
                <c:pt idx="790">
                  <c:v>33152.5</c:v>
                </c:pt>
                <c:pt idx="791">
                  <c:v>33186.5</c:v>
                </c:pt>
                <c:pt idx="792">
                  <c:v>33192</c:v>
                </c:pt>
                <c:pt idx="793">
                  <c:v>33204</c:v>
                </c:pt>
                <c:pt idx="794">
                  <c:v>33208.5</c:v>
                </c:pt>
                <c:pt idx="795">
                  <c:v>33219.5</c:v>
                </c:pt>
                <c:pt idx="796">
                  <c:v>33232</c:v>
                </c:pt>
                <c:pt idx="797">
                  <c:v>33244.5</c:v>
                </c:pt>
                <c:pt idx="798">
                  <c:v>33266</c:v>
                </c:pt>
                <c:pt idx="799">
                  <c:v>33272.5</c:v>
                </c:pt>
                <c:pt idx="800">
                  <c:v>33288</c:v>
                </c:pt>
                <c:pt idx="801">
                  <c:v>33325.5</c:v>
                </c:pt>
                <c:pt idx="802">
                  <c:v>33375</c:v>
                </c:pt>
                <c:pt idx="803">
                  <c:v>33400</c:v>
                </c:pt>
                <c:pt idx="804">
                  <c:v>33412.5</c:v>
                </c:pt>
                <c:pt idx="805">
                  <c:v>33412.5</c:v>
                </c:pt>
                <c:pt idx="806">
                  <c:v>33434</c:v>
                </c:pt>
                <c:pt idx="807">
                  <c:v>34119.5</c:v>
                </c:pt>
                <c:pt idx="808">
                  <c:v>34213.5</c:v>
                </c:pt>
                <c:pt idx="809">
                  <c:v>34217</c:v>
                </c:pt>
                <c:pt idx="810">
                  <c:v>34231</c:v>
                </c:pt>
                <c:pt idx="811">
                  <c:v>34235</c:v>
                </c:pt>
                <c:pt idx="812">
                  <c:v>34294</c:v>
                </c:pt>
                <c:pt idx="813">
                  <c:v>34302</c:v>
                </c:pt>
                <c:pt idx="814">
                  <c:v>34333.5</c:v>
                </c:pt>
                <c:pt idx="815">
                  <c:v>34370.5</c:v>
                </c:pt>
                <c:pt idx="816">
                  <c:v>34386</c:v>
                </c:pt>
                <c:pt idx="817">
                  <c:v>34395.5</c:v>
                </c:pt>
                <c:pt idx="818">
                  <c:v>34408</c:v>
                </c:pt>
                <c:pt idx="819">
                  <c:v>34411</c:v>
                </c:pt>
                <c:pt idx="820">
                  <c:v>35201</c:v>
                </c:pt>
                <c:pt idx="821">
                  <c:v>35317</c:v>
                </c:pt>
                <c:pt idx="822">
                  <c:v>35366</c:v>
                </c:pt>
                <c:pt idx="823">
                  <c:v>35382.5</c:v>
                </c:pt>
                <c:pt idx="824">
                  <c:v>35383</c:v>
                </c:pt>
                <c:pt idx="825">
                  <c:v>35392</c:v>
                </c:pt>
                <c:pt idx="826">
                  <c:v>35458.5</c:v>
                </c:pt>
                <c:pt idx="827">
                  <c:v>35473</c:v>
                </c:pt>
                <c:pt idx="828">
                  <c:v>35476</c:v>
                </c:pt>
                <c:pt idx="829">
                  <c:v>35479</c:v>
                </c:pt>
                <c:pt idx="830">
                  <c:v>35479.5</c:v>
                </c:pt>
                <c:pt idx="831">
                  <c:v>35485</c:v>
                </c:pt>
                <c:pt idx="832">
                  <c:v>35488</c:v>
                </c:pt>
                <c:pt idx="833">
                  <c:v>35488.5</c:v>
                </c:pt>
                <c:pt idx="834">
                  <c:v>35500.5</c:v>
                </c:pt>
                <c:pt idx="835">
                  <c:v>35501</c:v>
                </c:pt>
                <c:pt idx="836">
                  <c:v>35508</c:v>
                </c:pt>
                <c:pt idx="837">
                  <c:v>35515</c:v>
                </c:pt>
                <c:pt idx="838">
                  <c:v>35549</c:v>
                </c:pt>
                <c:pt idx="839">
                  <c:v>35562</c:v>
                </c:pt>
                <c:pt idx="840">
                  <c:v>35593</c:v>
                </c:pt>
                <c:pt idx="841">
                  <c:v>35636.5</c:v>
                </c:pt>
                <c:pt idx="842">
                  <c:v>35695.5</c:v>
                </c:pt>
                <c:pt idx="843">
                  <c:v>36393</c:v>
                </c:pt>
                <c:pt idx="844">
                  <c:v>36393.5</c:v>
                </c:pt>
                <c:pt idx="845">
                  <c:v>36414.5</c:v>
                </c:pt>
                <c:pt idx="846">
                  <c:v>36421</c:v>
                </c:pt>
                <c:pt idx="847">
                  <c:v>36428.5</c:v>
                </c:pt>
                <c:pt idx="848">
                  <c:v>36443</c:v>
                </c:pt>
                <c:pt idx="849">
                  <c:v>36470</c:v>
                </c:pt>
                <c:pt idx="850">
                  <c:v>36470.5</c:v>
                </c:pt>
                <c:pt idx="851">
                  <c:v>36482</c:v>
                </c:pt>
                <c:pt idx="852">
                  <c:v>36484</c:v>
                </c:pt>
                <c:pt idx="853">
                  <c:v>36614.5</c:v>
                </c:pt>
                <c:pt idx="854">
                  <c:v>36653.5</c:v>
                </c:pt>
                <c:pt idx="855">
                  <c:v>36656.5</c:v>
                </c:pt>
                <c:pt idx="856">
                  <c:v>36678.5</c:v>
                </c:pt>
                <c:pt idx="857">
                  <c:v>36734.5</c:v>
                </c:pt>
                <c:pt idx="858">
                  <c:v>36806</c:v>
                </c:pt>
                <c:pt idx="859">
                  <c:v>37684.5</c:v>
                </c:pt>
                <c:pt idx="860">
                  <c:v>37691</c:v>
                </c:pt>
                <c:pt idx="861">
                  <c:v>37694</c:v>
                </c:pt>
                <c:pt idx="862">
                  <c:v>37697</c:v>
                </c:pt>
                <c:pt idx="863">
                  <c:v>37700</c:v>
                </c:pt>
                <c:pt idx="864">
                  <c:v>37700</c:v>
                </c:pt>
                <c:pt idx="865">
                  <c:v>37718.5</c:v>
                </c:pt>
                <c:pt idx="866">
                  <c:v>37746.5</c:v>
                </c:pt>
                <c:pt idx="867">
                  <c:v>37768.5</c:v>
                </c:pt>
                <c:pt idx="868">
                  <c:v>37768.5</c:v>
                </c:pt>
                <c:pt idx="869">
                  <c:v>37773.5</c:v>
                </c:pt>
                <c:pt idx="870">
                  <c:v>37799.5</c:v>
                </c:pt>
                <c:pt idx="871">
                  <c:v>37852</c:v>
                </c:pt>
                <c:pt idx="872">
                  <c:v>37876</c:v>
                </c:pt>
                <c:pt idx="873">
                  <c:v>37885</c:v>
                </c:pt>
                <c:pt idx="874">
                  <c:v>37932</c:v>
                </c:pt>
                <c:pt idx="875">
                  <c:v>38677</c:v>
                </c:pt>
                <c:pt idx="876">
                  <c:v>38683.5</c:v>
                </c:pt>
                <c:pt idx="877">
                  <c:v>38699</c:v>
                </c:pt>
                <c:pt idx="878">
                  <c:v>38699</c:v>
                </c:pt>
                <c:pt idx="879">
                  <c:v>38702</c:v>
                </c:pt>
                <c:pt idx="880">
                  <c:v>38703.5</c:v>
                </c:pt>
                <c:pt idx="881">
                  <c:v>38772</c:v>
                </c:pt>
                <c:pt idx="882">
                  <c:v>38773</c:v>
                </c:pt>
                <c:pt idx="883">
                  <c:v>38773.5</c:v>
                </c:pt>
                <c:pt idx="884">
                  <c:v>38775</c:v>
                </c:pt>
                <c:pt idx="885">
                  <c:v>38776.5</c:v>
                </c:pt>
                <c:pt idx="886">
                  <c:v>38787.5</c:v>
                </c:pt>
                <c:pt idx="887">
                  <c:v>38800</c:v>
                </c:pt>
                <c:pt idx="888">
                  <c:v>38824.5</c:v>
                </c:pt>
              </c:numCache>
            </c:numRef>
          </c:xVal>
          <c:yVal>
            <c:numRef>
              <c:f>'Active 1'!$O$21:$O$909</c:f>
              <c:numCache>
                <c:formatCode>General</c:formatCode>
                <c:ptCount val="889"/>
                <c:pt idx="565">
                  <c:v>8.8911121594832943E-2</c:v>
                </c:pt>
                <c:pt idx="566">
                  <c:v>8.8918252429953937E-2</c:v>
                </c:pt>
                <c:pt idx="567">
                  <c:v>8.8926571737595078E-2</c:v>
                </c:pt>
                <c:pt idx="568">
                  <c:v>8.8933702572716072E-2</c:v>
                </c:pt>
                <c:pt idx="569">
                  <c:v>8.8940833407837053E-2</c:v>
                </c:pt>
                <c:pt idx="570">
                  <c:v>8.8946775770437872E-2</c:v>
                </c:pt>
                <c:pt idx="571">
                  <c:v>8.9072753857575293E-2</c:v>
                </c:pt>
                <c:pt idx="572">
                  <c:v>8.9079884692696287E-2</c:v>
                </c:pt>
                <c:pt idx="573">
                  <c:v>8.9088204000337443E-2</c:v>
                </c:pt>
                <c:pt idx="574">
                  <c:v>8.9146439153825502E-2</c:v>
                </c:pt>
                <c:pt idx="575">
                  <c:v>8.9191601109591748E-2</c:v>
                </c:pt>
                <c:pt idx="576">
                  <c:v>8.9270040295922601E-2</c:v>
                </c:pt>
                <c:pt idx="577">
                  <c:v>8.9270040295922601E-2</c:v>
                </c:pt>
                <c:pt idx="578">
                  <c:v>8.9314013779168672E-2</c:v>
                </c:pt>
                <c:pt idx="579">
                  <c:v>8.9314013779168672E-2</c:v>
                </c:pt>
                <c:pt idx="580">
                  <c:v>8.9375814350217242E-2</c:v>
                </c:pt>
                <c:pt idx="581">
                  <c:v>8.9380568240297886E-2</c:v>
                </c:pt>
                <c:pt idx="582">
                  <c:v>8.9380568240297886E-2</c:v>
                </c:pt>
                <c:pt idx="583">
                  <c:v>8.9412656998342332E-2</c:v>
                </c:pt>
                <c:pt idx="584">
                  <c:v>8.9476834514431211E-2</c:v>
                </c:pt>
                <c:pt idx="585">
                  <c:v>8.9479211459471547E-2</c:v>
                </c:pt>
                <c:pt idx="586">
                  <c:v>8.9531504250358773E-2</c:v>
                </c:pt>
                <c:pt idx="587">
                  <c:v>9.1557849897239113E-2</c:v>
                </c:pt>
                <c:pt idx="588">
                  <c:v>9.1778905785989712E-2</c:v>
                </c:pt>
                <c:pt idx="589">
                  <c:v>9.2042746685466206E-2</c:v>
                </c:pt>
                <c:pt idx="590">
                  <c:v>9.2109301146595407E-2</c:v>
                </c:pt>
                <c:pt idx="591">
                  <c:v>9.2109301146595407E-2</c:v>
                </c:pt>
                <c:pt idx="592">
                  <c:v>9.2109301146595407E-2</c:v>
                </c:pt>
                <c:pt idx="593">
                  <c:v>9.2162782410002808E-2</c:v>
                </c:pt>
                <c:pt idx="594">
                  <c:v>9.216753630008348E-2</c:v>
                </c:pt>
                <c:pt idx="595">
                  <c:v>9.216753630008348E-2</c:v>
                </c:pt>
                <c:pt idx="596">
                  <c:v>9.216753630008348E-2</c:v>
                </c:pt>
                <c:pt idx="597">
                  <c:v>9.2229336871132023E-2</c:v>
                </c:pt>
                <c:pt idx="598">
                  <c:v>9.2355314958269458E-2</c:v>
                </c:pt>
                <c:pt idx="599">
                  <c:v>9.2355314958269458E-2</c:v>
                </c:pt>
                <c:pt idx="600">
                  <c:v>9.4240232375250227E-2</c:v>
                </c:pt>
                <c:pt idx="601">
                  <c:v>9.4247363210371221E-2</c:v>
                </c:pt>
                <c:pt idx="602">
                  <c:v>9.4247363210371221E-2</c:v>
                </c:pt>
                <c:pt idx="603">
                  <c:v>9.4247363210371221E-2</c:v>
                </c:pt>
                <c:pt idx="604">
                  <c:v>9.4340064066944049E-2</c:v>
                </c:pt>
                <c:pt idx="605">
                  <c:v>9.4340064066944049E-2</c:v>
                </c:pt>
                <c:pt idx="606">
                  <c:v>9.4372152824988481E-2</c:v>
                </c:pt>
                <c:pt idx="607">
                  <c:v>9.4563496900734956E-2</c:v>
                </c:pt>
                <c:pt idx="608">
                  <c:v>9.4563496900734956E-2</c:v>
                </c:pt>
                <c:pt idx="609">
                  <c:v>9.4563496900734956E-2</c:v>
                </c:pt>
                <c:pt idx="610">
                  <c:v>9.4578947043497091E-2</c:v>
                </c:pt>
                <c:pt idx="611">
                  <c:v>9.4578947043497091E-2</c:v>
                </c:pt>
                <c:pt idx="612">
                  <c:v>9.4578947043497091E-2</c:v>
                </c:pt>
                <c:pt idx="613">
                  <c:v>9.4631239834384331E-2</c:v>
                </c:pt>
                <c:pt idx="614">
                  <c:v>9.4675213317630416E-2</c:v>
                </c:pt>
                <c:pt idx="615">
                  <c:v>9.4765537229162922E-2</c:v>
                </c:pt>
                <c:pt idx="616">
                  <c:v>9.4795249042167018E-2</c:v>
                </c:pt>
                <c:pt idx="617">
                  <c:v>9.5009174095796622E-2</c:v>
                </c:pt>
                <c:pt idx="618">
                  <c:v>9.6726516887434222E-2</c:v>
                </c:pt>
                <c:pt idx="619">
                  <c:v>9.6822783161567533E-2</c:v>
                </c:pt>
                <c:pt idx="620">
                  <c:v>9.7029577380076143E-2</c:v>
                </c:pt>
                <c:pt idx="621">
                  <c:v>9.7168628664935391E-2</c:v>
                </c:pt>
                <c:pt idx="622">
                  <c:v>9.7398003861327132E-2</c:v>
                </c:pt>
                <c:pt idx="623">
                  <c:v>9.7604798079835742E-2</c:v>
                </c:pt>
                <c:pt idx="624">
                  <c:v>9.9757121813853517E-2</c:v>
                </c:pt>
                <c:pt idx="625">
                  <c:v>9.9771383484095477E-2</c:v>
                </c:pt>
                <c:pt idx="626">
                  <c:v>9.9822487802462556E-2</c:v>
                </c:pt>
                <c:pt idx="627">
                  <c:v>9.9847445725386008E-2</c:v>
                </c:pt>
                <c:pt idx="628">
                  <c:v>9.9889042263591771E-2</c:v>
                </c:pt>
                <c:pt idx="629">
                  <c:v>9.991756560407572E-2</c:v>
                </c:pt>
                <c:pt idx="630">
                  <c:v>0.10002215118585017</c:v>
                </c:pt>
                <c:pt idx="631">
                  <c:v>0.10003997827365266</c:v>
                </c:pt>
                <c:pt idx="632">
                  <c:v>0.1000518629988543</c:v>
                </c:pt>
                <c:pt idx="633">
                  <c:v>0.1002218145692378</c:v>
                </c:pt>
                <c:pt idx="634">
                  <c:v>0.10022894540435878</c:v>
                </c:pt>
                <c:pt idx="635">
                  <c:v>0.10035492349149622</c:v>
                </c:pt>
                <c:pt idx="636">
                  <c:v>0.10040483933734312</c:v>
                </c:pt>
                <c:pt idx="637">
                  <c:v>0.10047139379847234</c:v>
                </c:pt>
                <c:pt idx="638">
                  <c:v>0.10204730836021036</c:v>
                </c:pt>
                <c:pt idx="639">
                  <c:v>0.10244069276438479</c:v>
                </c:pt>
                <c:pt idx="640">
                  <c:v>0.10244782359950579</c:v>
                </c:pt>
                <c:pt idx="641">
                  <c:v>0.1024537659621066</c:v>
                </c:pt>
                <c:pt idx="642">
                  <c:v>0.10245851985218726</c:v>
                </c:pt>
                <c:pt idx="643">
                  <c:v>0.10248110083007038</c:v>
                </c:pt>
                <c:pt idx="644">
                  <c:v>0.10248823166519137</c:v>
                </c:pt>
                <c:pt idx="645">
                  <c:v>0.10251437806063499</c:v>
                </c:pt>
                <c:pt idx="646">
                  <c:v>0.10261777516988929</c:v>
                </c:pt>
                <c:pt idx="647">
                  <c:v>0.10264273309281274</c:v>
                </c:pt>
                <c:pt idx="648">
                  <c:v>0.10269859130126047</c:v>
                </c:pt>
                <c:pt idx="649">
                  <c:v>0.10269859130126047</c:v>
                </c:pt>
                <c:pt idx="650">
                  <c:v>0.10271166449898228</c:v>
                </c:pt>
                <c:pt idx="651">
                  <c:v>0.10271879533410327</c:v>
                </c:pt>
                <c:pt idx="652">
                  <c:v>0.10271879533410327</c:v>
                </c:pt>
                <c:pt idx="653">
                  <c:v>0.10272592616922425</c:v>
                </c:pt>
                <c:pt idx="654">
                  <c:v>0.1028245693883979</c:v>
                </c:pt>
                <c:pt idx="655">
                  <c:v>0.1028317002235189</c:v>
                </c:pt>
                <c:pt idx="656">
                  <c:v>0.10283883105863988</c:v>
                </c:pt>
                <c:pt idx="657">
                  <c:v>0.1028447734212407</c:v>
                </c:pt>
                <c:pt idx="658">
                  <c:v>0.10286854287164399</c:v>
                </c:pt>
                <c:pt idx="659">
                  <c:v>0.10291251635489007</c:v>
                </c:pt>
                <c:pt idx="660">
                  <c:v>0.10295530136561599</c:v>
                </c:pt>
                <c:pt idx="661">
                  <c:v>0.10304800222218881</c:v>
                </c:pt>
                <c:pt idx="662">
                  <c:v>0.10306107541991062</c:v>
                </c:pt>
                <c:pt idx="663">
                  <c:v>0.10306820625503162</c:v>
                </c:pt>
                <c:pt idx="664">
                  <c:v>0.10313713766120115</c:v>
                </c:pt>
                <c:pt idx="665">
                  <c:v>0.10313713766120115</c:v>
                </c:pt>
                <c:pt idx="666">
                  <c:v>0.10313713766120115</c:v>
                </c:pt>
                <c:pt idx="667">
                  <c:v>0.10313713766120115</c:v>
                </c:pt>
                <c:pt idx="668">
                  <c:v>0.10490320782616548</c:v>
                </c:pt>
                <c:pt idx="669">
                  <c:v>0.10504344758354489</c:v>
                </c:pt>
                <c:pt idx="670">
                  <c:v>0.10505057841866587</c:v>
                </c:pt>
                <c:pt idx="671">
                  <c:v>0.10528589597765843</c:v>
                </c:pt>
                <c:pt idx="672">
                  <c:v>0.10539285850447323</c:v>
                </c:pt>
                <c:pt idx="673">
                  <c:v>0.10539998933959421</c:v>
                </c:pt>
                <c:pt idx="674">
                  <c:v>0.10545941296560243</c:v>
                </c:pt>
                <c:pt idx="675">
                  <c:v>0.10548555936104606</c:v>
                </c:pt>
                <c:pt idx="676">
                  <c:v>0.10551170575648967</c:v>
                </c:pt>
                <c:pt idx="677">
                  <c:v>0.10552953284429215</c:v>
                </c:pt>
                <c:pt idx="678">
                  <c:v>0.1055675639649374</c:v>
                </c:pt>
                <c:pt idx="679">
                  <c:v>0.1056246106459053</c:v>
                </c:pt>
                <c:pt idx="680">
                  <c:v>0.10567571496427236</c:v>
                </c:pt>
                <c:pt idx="681">
                  <c:v>0.10567571496427236</c:v>
                </c:pt>
                <c:pt idx="682">
                  <c:v>0.10567571496427236</c:v>
                </c:pt>
                <c:pt idx="683">
                  <c:v>0.10567571496427236</c:v>
                </c:pt>
                <c:pt idx="684">
                  <c:v>0.1056780919093127</c:v>
                </c:pt>
                <c:pt idx="685">
                  <c:v>0.10575177720556289</c:v>
                </c:pt>
                <c:pt idx="686">
                  <c:v>0.10581120083157111</c:v>
                </c:pt>
                <c:pt idx="687">
                  <c:v>0.10584091264457522</c:v>
                </c:pt>
                <c:pt idx="688">
                  <c:v>0.10772464158903584</c:v>
                </c:pt>
                <c:pt idx="689">
                  <c:v>0.10772464158903584</c:v>
                </c:pt>
                <c:pt idx="690">
                  <c:v>0.10772464158903584</c:v>
                </c:pt>
                <c:pt idx="691">
                  <c:v>0.10773296089667699</c:v>
                </c:pt>
                <c:pt idx="692">
                  <c:v>0.10773296089667699</c:v>
                </c:pt>
                <c:pt idx="693">
                  <c:v>0.10814060697109339</c:v>
                </c:pt>
                <c:pt idx="694">
                  <c:v>0.10817982656425881</c:v>
                </c:pt>
                <c:pt idx="695">
                  <c:v>0.10820478448718227</c:v>
                </c:pt>
                <c:pt idx="696">
                  <c:v>0.10820478448718227</c:v>
                </c:pt>
                <c:pt idx="697">
                  <c:v>0.10820478448718227</c:v>
                </c:pt>
                <c:pt idx="698">
                  <c:v>0.10820478448718227</c:v>
                </c:pt>
                <c:pt idx="699">
                  <c:v>0.10821429226734358</c:v>
                </c:pt>
                <c:pt idx="700">
                  <c:v>0.10825351186050901</c:v>
                </c:pt>
                <c:pt idx="701">
                  <c:v>0.10825826575058967</c:v>
                </c:pt>
                <c:pt idx="702">
                  <c:v>0.10829035450863411</c:v>
                </c:pt>
                <c:pt idx="703">
                  <c:v>0.10835690896976331</c:v>
                </c:pt>
                <c:pt idx="704">
                  <c:v>0.1085244835951065</c:v>
                </c:pt>
                <c:pt idx="705">
                  <c:v>0.10853161443022749</c:v>
                </c:pt>
                <c:pt idx="706">
                  <c:v>0.1085613262432316</c:v>
                </c:pt>
                <c:pt idx="707">
                  <c:v>0.10856845707835258</c:v>
                </c:pt>
                <c:pt idx="708">
                  <c:v>0.11044267824265189</c:v>
                </c:pt>
                <c:pt idx="709">
                  <c:v>0.11046525922053502</c:v>
                </c:pt>
                <c:pt idx="710">
                  <c:v>0.11058172952751112</c:v>
                </c:pt>
                <c:pt idx="711">
                  <c:v>0.11066848802148313</c:v>
                </c:pt>
                <c:pt idx="712">
                  <c:v>0.11076475429561645</c:v>
                </c:pt>
                <c:pt idx="713">
                  <c:v>0.11078733527349957</c:v>
                </c:pt>
                <c:pt idx="714">
                  <c:v>0.11083487417430615</c:v>
                </c:pt>
                <c:pt idx="715">
                  <c:v>0.11089786321787487</c:v>
                </c:pt>
                <c:pt idx="716">
                  <c:v>0.11095728684388309</c:v>
                </c:pt>
                <c:pt idx="717">
                  <c:v>0.11099650643704852</c:v>
                </c:pt>
                <c:pt idx="718">
                  <c:v>0.11100126032712918</c:v>
                </c:pt>
                <c:pt idx="719">
                  <c:v>0.11110465743638348</c:v>
                </c:pt>
                <c:pt idx="720">
                  <c:v>0.1111640810623917</c:v>
                </c:pt>
                <c:pt idx="721">
                  <c:v>0.11117121189751268</c:v>
                </c:pt>
                <c:pt idx="722">
                  <c:v>0.11117121189751268</c:v>
                </c:pt>
                <c:pt idx="723">
                  <c:v>0.11120805454563779</c:v>
                </c:pt>
                <c:pt idx="724">
                  <c:v>0.11318091892911074</c:v>
                </c:pt>
                <c:pt idx="725">
                  <c:v>0.11318329587415106</c:v>
                </c:pt>
                <c:pt idx="726">
                  <c:v>0.11320112296195353</c:v>
                </c:pt>
                <c:pt idx="727">
                  <c:v>0.11328669298340537</c:v>
                </c:pt>
                <c:pt idx="728">
                  <c:v>0.11333066646665145</c:v>
                </c:pt>
                <c:pt idx="729">
                  <c:v>0.11345189066370823</c:v>
                </c:pt>
                <c:pt idx="730">
                  <c:v>0.11345902149882921</c:v>
                </c:pt>
                <c:pt idx="731">
                  <c:v>0.11347328316907118</c:v>
                </c:pt>
                <c:pt idx="732">
                  <c:v>0.11347328316907118</c:v>
                </c:pt>
                <c:pt idx="733">
                  <c:v>0.11348160247671234</c:v>
                </c:pt>
                <c:pt idx="734">
                  <c:v>0.11348873331183332</c:v>
                </c:pt>
                <c:pt idx="735">
                  <c:v>0.11350061803703496</c:v>
                </c:pt>
                <c:pt idx="736">
                  <c:v>0.11351487970727693</c:v>
                </c:pt>
                <c:pt idx="737">
                  <c:v>0.11353746068516006</c:v>
                </c:pt>
                <c:pt idx="738">
                  <c:v>0.11355172235540203</c:v>
                </c:pt>
                <c:pt idx="739">
                  <c:v>0.11358856500352713</c:v>
                </c:pt>
                <c:pt idx="740">
                  <c:v>0.11365511946465634</c:v>
                </c:pt>
                <c:pt idx="741">
                  <c:v>0.11370503531050324</c:v>
                </c:pt>
                <c:pt idx="742">
                  <c:v>0.11373474712350735</c:v>
                </c:pt>
                <c:pt idx="743">
                  <c:v>0.11375019726626949</c:v>
                </c:pt>
                <c:pt idx="744">
                  <c:v>0.11375851657391065</c:v>
                </c:pt>
                <c:pt idx="745">
                  <c:v>0.11377396671667278</c:v>
                </c:pt>
                <c:pt idx="746">
                  <c:v>0.11381080936479789</c:v>
                </c:pt>
                <c:pt idx="747">
                  <c:v>0.11381794019991887</c:v>
                </c:pt>
                <c:pt idx="748">
                  <c:v>0.11384527506788265</c:v>
                </c:pt>
                <c:pt idx="749">
                  <c:v>0.11384765201292298</c:v>
                </c:pt>
                <c:pt idx="750">
                  <c:v>0.11389162549616906</c:v>
                </c:pt>
                <c:pt idx="751">
                  <c:v>0.11391420647405219</c:v>
                </c:pt>
                <c:pt idx="752">
                  <c:v>0.11393916439697564</c:v>
                </c:pt>
                <c:pt idx="753">
                  <c:v>0.11394629523209662</c:v>
                </c:pt>
                <c:pt idx="754">
                  <c:v>0.11395817995729826</c:v>
                </c:pt>
                <c:pt idx="755">
                  <c:v>0.1140176035833065</c:v>
                </c:pt>
                <c:pt idx="756">
                  <c:v>0.11553765993659679</c:v>
                </c:pt>
                <c:pt idx="757">
                  <c:v>0.1159215365606099</c:v>
                </c:pt>
                <c:pt idx="758">
                  <c:v>0.11594768295605352</c:v>
                </c:pt>
                <c:pt idx="759">
                  <c:v>0.11596551004385598</c:v>
                </c:pt>
                <c:pt idx="760">
                  <c:v>0.11602968755994486</c:v>
                </c:pt>
                <c:pt idx="761">
                  <c:v>0.11607366104319095</c:v>
                </c:pt>
                <c:pt idx="762">
                  <c:v>0.11608079187831194</c:v>
                </c:pt>
                <c:pt idx="763">
                  <c:v>0.11613308466919917</c:v>
                </c:pt>
                <c:pt idx="764">
                  <c:v>0.11614734633944114</c:v>
                </c:pt>
                <c:pt idx="765">
                  <c:v>0.11616755037228393</c:v>
                </c:pt>
                <c:pt idx="766">
                  <c:v>0.11621390080057035</c:v>
                </c:pt>
                <c:pt idx="767">
                  <c:v>0.11622459705325183</c:v>
                </c:pt>
                <c:pt idx="768">
                  <c:v>0.11624598955861479</c:v>
                </c:pt>
                <c:pt idx="769">
                  <c:v>0.11624717803113496</c:v>
                </c:pt>
                <c:pt idx="770">
                  <c:v>0.11625074344869545</c:v>
                </c:pt>
                <c:pt idx="771">
                  <c:v>0.11626381664641726</c:v>
                </c:pt>
                <c:pt idx="772">
                  <c:v>0.11632442874494564</c:v>
                </c:pt>
                <c:pt idx="773">
                  <c:v>0.11633155958006663</c:v>
                </c:pt>
                <c:pt idx="774">
                  <c:v>0.11633750194266745</c:v>
                </c:pt>
                <c:pt idx="775">
                  <c:v>0.11638385237095386</c:v>
                </c:pt>
                <c:pt idx="776">
                  <c:v>0.11639098320607486</c:v>
                </c:pt>
                <c:pt idx="777">
                  <c:v>0.11639098320607486</c:v>
                </c:pt>
                <c:pt idx="778">
                  <c:v>0.11639098320607486</c:v>
                </c:pt>
                <c:pt idx="779">
                  <c:v>0.11642782585419995</c:v>
                </c:pt>
                <c:pt idx="780">
                  <c:v>0.11644327599696208</c:v>
                </c:pt>
                <c:pt idx="781">
                  <c:v>0.11659064658946247</c:v>
                </c:pt>
                <c:pt idx="782">
                  <c:v>0.11660490825970445</c:v>
                </c:pt>
                <c:pt idx="783">
                  <c:v>0.1183472089742655</c:v>
                </c:pt>
                <c:pt idx="784">
                  <c:v>0.1184506060835198</c:v>
                </c:pt>
                <c:pt idx="785">
                  <c:v>0.1185611340278951</c:v>
                </c:pt>
                <c:pt idx="786">
                  <c:v>0.11856588791797576</c:v>
                </c:pt>
                <c:pt idx="787">
                  <c:v>0.11860510751114119</c:v>
                </c:pt>
                <c:pt idx="788">
                  <c:v>0.11860986140122184</c:v>
                </c:pt>
                <c:pt idx="789">
                  <c:v>0.11866453113714941</c:v>
                </c:pt>
                <c:pt idx="790">
                  <c:v>0.11867879280739138</c:v>
                </c:pt>
                <c:pt idx="791">
                  <c:v>0.11875960893876256</c:v>
                </c:pt>
                <c:pt idx="792">
                  <c:v>0.11877268213648437</c:v>
                </c:pt>
                <c:pt idx="793">
                  <c:v>0.11880120547696832</c:v>
                </c:pt>
                <c:pt idx="794">
                  <c:v>0.1188119017296498</c:v>
                </c:pt>
                <c:pt idx="795">
                  <c:v>0.11883804812509341</c:v>
                </c:pt>
                <c:pt idx="796">
                  <c:v>0.11886775993809752</c:v>
                </c:pt>
                <c:pt idx="797">
                  <c:v>0.11889747175110163</c:v>
                </c:pt>
                <c:pt idx="798">
                  <c:v>0.11894857606946871</c:v>
                </c:pt>
                <c:pt idx="799">
                  <c:v>0.11896402621223084</c:v>
                </c:pt>
                <c:pt idx="800">
                  <c:v>0.11900086886035594</c:v>
                </c:pt>
                <c:pt idx="801">
                  <c:v>0.11909000429936827</c:v>
                </c:pt>
                <c:pt idx="802">
                  <c:v>0.11920766307886455</c:v>
                </c:pt>
                <c:pt idx="803">
                  <c:v>0.11926708670487277</c:v>
                </c:pt>
                <c:pt idx="804">
                  <c:v>0.11929679851787688</c:v>
                </c:pt>
                <c:pt idx="805">
                  <c:v>0.11929679851787688</c:v>
                </c:pt>
                <c:pt idx="806">
                  <c:v>0.11934790283624395</c:v>
                </c:pt>
                <c:pt idx="807">
                  <c:v>0.12097729866138938</c:v>
                </c:pt>
                <c:pt idx="808">
                  <c:v>0.12120073149518029</c:v>
                </c:pt>
                <c:pt idx="809">
                  <c:v>0.12120905080282145</c:v>
                </c:pt>
                <c:pt idx="810">
                  <c:v>0.12124232803338605</c:v>
                </c:pt>
                <c:pt idx="811">
                  <c:v>0.12125183581354737</c:v>
                </c:pt>
                <c:pt idx="812">
                  <c:v>0.12139207557092677</c:v>
                </c:pt>
                <c:pt idx="813">
                  <c:v>0.1214110911312494</c:v>
                </c:pt>
                <c:pt idx="814">
                  <c:v>0.12148596490001976</c:v>
                </c:pt>
                <c:pt idx="815">
                  <c:v>0.12157391186651192</c:v>
                </c:pt>
                <c:pt idx="816">
                  <c:v>0.12161075451463702</c:v>
                </c:pt>
                <c:pt idx="817">
                  <c:v>0.12163333549252014</c:v>
                </c:pt>
                <c:pt idx="818">
                  <c:v>0.12166304730552426</c:v>
                </c:pt>
                <c:pt idx="819">
                  <c:v>0.12167017814064525</c:v>
                </c:pt>
                <c:pt idx="820">
                  <c:v>0.12354796472250504</c:v>
                </c:pt>
                <c:pt idx="821">
                  <c:v>0.12382369034718319</c:v>
                </c:pt>
                <c:pt idx="822">
                  <c:v>0.1239401606541593</c:v>
                </c:pt>
                <c:pt idx="823">
                  <c:v>0.12397938024732473</c:v>
                </c:pt>
                <c:pt idx="824">
                  <c:v>0.12398056871984489</c:v>
                </c:pt>
                <c:pt idx="825">
                  <c:v>0.12400196122520785</c:v>
                </c:pt>
                <c:pt idx="826">
                  <c:v>0.12416002807038973</c:v>
                </c:pt>
                <c:pt idx="827">
                  <c:v>0.1241944937734745</c:v>
                </c:pt>
                <c:pt idx="828">
                  <c:v>0.12420162460859548</c:v>
                </c:pt>
                <c:pt idx="829">
                  <c:v>0.12420875544371646</c:v>
                </c:pt>
                <c:pt idx="830">
                  <c:v>0.12420994391623663</c:v>
                </c:pt>
                <c:pt idx="831">
                  <c:v>0.12422301711395843</c:v>
                </c:pt>
                <c:pt idx="832">
                  <c:v>0.12423014794907943</c:v>
                </c:pt>
                <c:pt idx="833">
                  <c:v>0.12423133642159959</c:v>
                </c:pt>
                <c:pt idx="834">
                  <c:v>0.12425985976208354</c:v>
                </c:pt>
                <c:pt idx="835">
                  <c:v>0.1242610482346037</c:v>
                </c:pt>
                <c:pt idx="836">
                  <c:v>0.12427768684988599</c:v>
                </c:pt>
                <c:pt idx="837">
                  <c:v>0.1242943254651683</c:v>
                </c:pt>
                <c:pt idx="838">
                  <c:v>0.12437514159653948</c:v>
                </c:pt>
                <c:pt idx="839">
                  <c:v>0.12440604188206376</c:v>
                </c:pt>
                <c:pt idx="840">
                  <c:v>0.12447972717831395</c:v>
                </c:pt>
                <c:pt idx="841">
                  <c:v>0.12458312428756825</c:v>
                </c:pt>
                <c:pt idx="842">
                  <c:v>0.12472336404494766</c:v>
                </c:pt>
                <c:pt idx="843">
                  <c:v>0.12638128321057704</c:v>
                </c:pt>
                <c:pt idx="844">
                  <c:v>0.12638247168309719</c:v>
                </c:pt>
                <c:pt idx="845">
                  <c:v>0.12643238752894409</c:v>
                </c:pt>
                <c:pt idx="846">
                  <c:v>0.12644783767170625</c:v>
                </c:pt>
                <c:pt idx="847">
                  <c:v>0.12646566475950871</c:v>
                </c:pt>
                <c:pt idx="848">
                  <c:v>0.12650013046259348</c:v>
                </c:pt>
                <c:pt idx="849">
                  <c:v>0.12656430797868234</c:v>
                </c:pt>
                <c:pt idx="850">
                  <c:v>0.12656549645120252</c:v>
                </c:pt>
                <c:pt idx="851">
                  <c:v>0.12659283131916632</c:v>
                </c:pt>
                <c:pt idx="852">
                  <c:v>0.12659758520924697</c:v>
                </c:pt>
                <c:pt idx="853">
                  <c:v>0.12690777653700988</c:v>
                </c:pt>
                <c:pt idx="854">
                  <c:v>0.12700047739358272</c:v>
                </c:pt>
                <c:pt idx="855">
                  <c:v>0.12700760822870369</c:v>
                </c:pt>
                <c:pt idx="856">
                  <c:v>0.12705990101959092</c:v>
                </c:pt>
                <c:pt idx="857">
                  <c:v>0.12719300994184934</c:v>
                </c:pt>
                <c:pt idx="858">
                  <c:v>0.12736296151223286</c:v>
                </c:pt>
                <c:pt idx="859">
                  <c:v>0.12945110773016177</c:v>
                </c:pt>
                <c:pt idx="860">
                  <c:v>0.12946655787292388</c:v>
                </c:pt>
                <c:pt idx="861">
                  <c:v>0.12947368870804488</c:v>
                </c:pt>
                <c:pt idx="862">
                  <c:v>0.12948081954316587</c:v>
                </c:pt>
                <c:pt idx="863">
                  <c:v>0.12948795037828686</c:v>
                </c:pt>
                <c:pt idx="864">
                  <c:v>0.12948795037828686</c:v>
                </c:pt>
                <c:pt idx="865">
                  <c:v>0.12953192386153295</c:v>
                </c:pt>
                <c:pt idx="866">
                  <c:v>0.12959847832266214</c:v>
                </c:pt>
                <c:pt idx="867">
                  <c:v>0.12965077111354939</c:v>
                </c:pt>
                <c:pt idx="868">
                  <c:v>0.12965077111354939</c:v>
                </c:pt>
                <c:pt idx="869">
                  <c:v>0.12966265583875103</c:v>
                </c:pt>
                <c:pt idx="870">
                  <c:v>0.12972445640979957</c:v>
                </c:pt>
                <c:pt idx="871">
                  <c:v>0.12984924602441683</c:v>
                </c:pt>
                <c:pt idx="872">
                  <c:v>0.12990629270538473</c:v>
                </c:pt>
                <c:pt idx="873">
                  <c:v>0.12992768521074771</c:v>
                </c:pt>
                <c:pt idx="874">
                  <c:v>0.13003940162764316</c:v>
                </c:pt>
                <c:pt idx="875">
                  <c:v>0.13181022568268813</c:v>
                </c:pt>
                <c:pt idx="876">
                  <c:v>0.13182567582545029</c:v>
                </c:pt>
                <c:pt idx="877">
                  <c:v>0.13186251847357539</c:v>
                </c:pt>
                <c:pt idx="878">
                  <c:v>0.13186251847357539</c:v>
                </c:pt>
                <c:pt idx="879">
                  <c:v>0.13186964930869638</c:v>
                </c:pt>
                <c:pt idx="880">
                  <c:v>0.13187321472625685</c:v>
                </c:pt>
                <c:pt idx="881">
                  <c:v>0.13203603546151937</c:v>
                </c:pt>
                <c:pt idx="882">
                  <c:v>0.13203841240655972</c:v>
                </c:pt>
                <c:pt idx="883">
                  <c:v>0.1320396008790799</c:v>
                </c:pt>
                <c:pt idx="884">
                  <c:v>0.13204316629664037</c:v>
                </c:pt>
                <c:pt idx="885">
                  <c:v>0.13204673171420087</c:v>
                </c:pt>
                <c:pt idx="886">
                  <c:v>0.13207287810964446</c:v>
                </c:pt>
                <c:pt idx="887">
                  <c:v>0.13210258992264859</c:v>
                </c:pt>
                <c:pt idx="888">
                  <c:v>0.13216082507613663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E6-4E30-865B-2AFDF2BBAB10}"/>
            </c:ext>
          </c:extLst>
        </c:ser>
        <c:ser>
          <c:idx val="3"/>
          <c:order val="6"/>
          <c:tx>
            <c:strRef>
              <c:f>'Active 1'!$AB$1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1'!$AA$2:$AA$25</c:f>
              <c:numCache>
                <c:formatCode>General</c:formatCode>
                <c:ptCount val="24"/>
                <c:pt idx="0">
                  <c:v>-60000</c:v>
                </c:pt>
                <c:pt idx="1">
                  <c:v>-55000</c:v>
                </c:pt>
                <c:pt idx="2">
                  <c:v>-50000</c:v>
                </c:pt>
                <c:pt idx="3">
                  <c:v>-45000</c:v>
                </c:pt>
                <c:pt idx="4">
                  <c:v>-40000</c:v>
                </c:pt>
                <c:pt idx="5">
                  <c:v>-35000</c:v>
                </c:pt>
                <c:pt idx="6">
                  <c:v>-30000</c:v>
                </c:pt>
                <c:pt idx="7">
                  <c:v>-25000</c:v>
                </c:pt>
                <c:pt idx="8">
                  <c:v>-20000</c:v>
                </c:pt>
                <c:pt idx="9">
                  <c:v>-15000</c:v>
                </c:pt>
                <c:pt idx="10">
                  <c:v>-10000</c:v>
                </c:pt>
                <c:pt idx="11">
                  <c:v>-5000</c:v>
                </c:pt>
                <c:pt idx="12">
                  <c:v>0</c:v>
                </c:pt>
                <c:pt idx="13">
                  <c:v>5000</c:v>
                </c:pt>
                <c:pt idx="14">
                  <c:v>10000</c:v>
                </c:pt>
                <c:pt idx="15">
                  <c:v>15000</c:v>
                </c:pt>
                <c:pt idx="16">
                  <c:v>20000</c:v>
                </c:pt>
                <c:pt idx="17">
                  <c:v>25000</c:v>
                </c:pt>
                <c:pt idx="18">
                  <c:v>30000</c:v>
                </c:pt>
              </c:numCache>
            </c:numRef>
          </c:xVal>
          <c:yVal>
            <c:numRef>
              <c:f>'Active 1'!$AB$2:$AB$25</c:f>
              <c:numCache>
                <c:formatCode>General</c:formatCode>
                <c:ptCount val="24"/>
                <c:pt idx="0">
                  <c:v>-3.0665026371045193E-2</c:v>
                </c:pt>
                <c:pt idx="1">
                  <c:v>-3.6383608432233983E-2</c:v>
                </c:pt>
                <c:pt idx="2">
                  <c:v>-4.0712351848276887E-2</c:v>
                </c:pt>
                <c:pt idx="3">
                  <c:v>-4.3651256619173892E-2</c:v>
                </c:pt>
                <c:pt idx="4">
                  <c:v>-4.5200322744925005E-2</c:v>
                </c:pt>
                <c:pt idx="5">
                  <c:v>-4.5359550225530232E-2</c:v>
                </c:pt>
                <c:pt idx="6">
                  <c:v>-4.4128939060989567E-2</c:v>
                </c:pt>
                <c:pt idx="7">
                  <c:v>-4.1508489251303016E-2</c:v>
                </c:pt>
                <c:pt idx="8">
                  <c:v>-3.7498200796470572E-2</c:v>
                </c:pt>
                <c:pt idx="9">
                  <c:v>-3.2098073696492244E-2</c:v>
                </c:pt>
                <c:pt idx="10">
                  <c:v>-2.5308107951368015E-2</c:v>
                </c:pt>
                <c:pt idx="11">
                  <c:v>-1.7128303561097905E-2</c:v>
                </c:pt>
                <c:pt idx="12">
                  <c:v>-7.5586605256819034E-3</c:v>
                </c:pt>
                <c:pt idx="13">
                  <c:v>3.4008211548799887E-3</c:v>
                </c:pt>
                <c:pt idx="14">
                  <c:v>1.5750141480587773E-2</c:v>
                </c:pt>
                <c:pt idx="15">
                  <c:v>2.9489300451441446E-2</c:v>
                </c:pt>
                <c:pt idx="16">
                  <c:v>4.4618298067441005E-2</c:v>
                </c:pt>
                <c:pt idx="17">
                  <c:v>6.1137134328586459E-2</c:v>
                </c:pt>
                <c:pt idx="18">
                  <c:v>7.9045809234877806E-2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5E6-4E30-865B-2AFDF2BBA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6686312"/>
        <c:axId val="1"/>
      </c:scatterChart>
      <c:valAx>
        <c:axId val="6766863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401685025592268"/>
              <c:y val="0.86627906976744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244094488188976E-2"/>
              <c:y val="0.398255813953488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766863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04724409448819"/>
          <c:y val="0.92441860465116277"/>
          <c:w val="0.75984251968503935"/>
          <c:h val="5.81395348837209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79222074675348"/>
          <c:y val="3.4782608695652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3895486935867"/>
          <c:y val="0.13913082860855019"/>
          <c:w val="0.84798099762470314"/>
          <c:h val="0.69565414304275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question'!$H$21:$H$1183</c:f>
              <c:numCache>
                <c:formatCode>General</c:formatCode>
                <c:ptCount val="1163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5D-4C77-BF74-B50BF798434C}"/>
            </c:ext>
          </c:extLst>
        </c:ser>
        <c:ser>
          <c:idx val="1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Lit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question'!$I$21:$I$1183</c:f>
              <c:numCache>
                <c:formatCode>General</c:formatCode>
                <c:ptCount val="1163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  <c:pt idx="715">
                  <c:v>1.1950618005357683E-2</c:v>
                </c:pt>
                <c:pt idx="716">
                  <c:v>-4.3195400212425739E-4</c:v>
                </c:pt>
                <c:pt idx="717">
                  <c:v>-4.1989840028691106E-3</c:v>
                </c:pt>
                <c:pt idx="718">
                  <c:v>-2.115647992468439E-3</c:v>
                </c:pt>
                <c:pt idx="719">
                  <c:v>5.5017799968481995E-3</c:v>
                </c:pt>
                <c:pt idx="720">
                  <c:v>2.7648200193652883E-4</c:v>
                </c:pt>
                <c:pt idx="721">
                  <c:v>-8.6174539974308573E-3</c:v>
                </c:pt>
                <c:pt idx="722">
                  <c:v>4.6588200348196551E-4</c:v>
                </c:pt>
                <c:pt idx="723">
                  <c:v>-3.1913119964883663E-3</c:v>
                </c:pt>
                <c:pt idx="724">
                  <c:v>7.3825780054903589E-3</c:v>
                </c:pt>
                <c:pt idx="725">
                  <c:v>-2.3825659955036826E-3</c:v>
                </c:pt>
                <c:pt idx="726">
                  <c:v>2.1223577998171095E-2</c:v>
                </c:pt>
                <c:pt idx="727">
                  <c:v>2.0304060017224401E-3</c:v>
                </c:pt>
                <c:pt idx="728">
                  <c:v>-6.2678799440618604E-4</c:v>
                </c:pt>
                <c:pt idx="729">
                  <c:v>-3.0670999694848433E-4</c:v>
                </c:pt>
                <c:pt idx="730">
                  <c:v>-4.7574659984093159E-3</c:v>
                </c:pt>
                <c:pt idx="731">
                  <c:v>6.4167820019065402E-3</c:v>
                </c:pt>
                <c:pt idx="732">
                  <c:v>7.5872579982387833E-3</c:v>
                </c:pt>
                <c:pt idx="733">
                  <c:v>5.2274140034569427E-3</c:v>
                </c:pt>
                <c:pt idx="734">
                  <c:v>3.7993860023561865E-3</c:v>
                </c:pt>
                <c:pt idx="735">
                  <c:v>6.310750002739951E-3</c:v>
                </c:pt>
                <c:pt idx="736">
                  <c:v>-1.8881119976867922E-3</c:v>
                </c:pt>
                <c:pt idx="737">
                  <c:v>-4.3767479946836829E-3</c:v>
                </c:pt>
                <c:pt idx="738">
                  <c:v>3.9206020010169595E-3</c:v>
                </c:pt>
                <c:pt idx="739">
                  <c:v>5.0342419999651611E-3</c:v>
                </c:pt>
                <c:pt idx="740">
                  <c:v>1.0948499984806404E-3</c:v>
                </c:pt>
                <c:pt idx="741">
                  <c:v>-2.859694002836477E-3</c:v>
                </c:pt>
                <c:pt idx="742">
                  <c:v>-1.8607799996971153E-2</c:v>
                </c:pt>
                <c:pt idx="743">
                  <c:v>-4.0737079980317503E-3</c:v>
                </c:pt>
                <c:pt idx="744">
                  <c:v>-7.3707997216843069E-5</c:v>
                </c:pt>
                <c:pt idx="745">
                  <c:v>7.3500600410625339E-4</c:v>
                </c:pt>
                <c:pt idx="746">
                  <c:v>9.4713400903856382E-4</c:v>
                </c:pt>
                <c:pt idx="747">
                  <c:v>1.0835660068551078E-3</c:v>
                </c:pt>
                <c:pt idx="748">
                  <c:v>-6.2156699932529591E-3</c:v>
                </c:pt>
                <c:pt idx="749">
                  <c:v>-9.4069560000207275E-3</c:v>
                </c:pt>
                <c:pt idx="750">
                  <c:v>1.3165359996492043E-3</c:v>
                </c:pt>
                <c:pt idx="751">
                  <c:v>-2.1493719978025183E-3</c:v>
                </c:pt>
                <c:pt idx="752">
                  <c:v>2.8260140024940483E-3</c:v>
                </c:pt>
                <c:pt idx="753">
                  <c:v>2.083598003082443E-3</c:v>
                </c:pt>
                <c:pt idx="754">
                  <c:v>9.1504000010900199E-4</c:v>
                </c:pt>
                <c:pt idx="755">
                  <c:v>-3.0698080008733086E-3</c:v>
                </c:pt>
                <c:pt idx="756">
                  <c:v>2.1896620019106194E-3</c:v>
                </c:pt>
                <c:pt idx="757">
                  <c:v>3.5324679993209429E-3</c:v>
                </c:pt>
                <c:pt idx="758">
                  <c:v>1.2066560004313942E-2</c:v>
                </c:pt>
                <c:pt idx="759">
                  <c:v>3.7218680008663796E-3</c:v>
                </c:pt>
                <c:pt idx="760">
                  <c:v>4.5760380016872659E-3</c:v>
                </c:pt>
                <c:pt idx="761">
                  <c:v>-4.3178979976801202E-3</c:v>
                </c:pt>
                <c:pt idx="762">
                  <c:v>-2.25728999794228E-3</c:v>
                </c:pt>
                <c:pt idx="763">
                  <c:v>-1.8575449998024851E-2</c:v>
                </c:pt>
                <c:pt idx="764">
                  <c:v>7.1802960010245442E-3</c:v>
                </c:pt>
                <c:pt idx="765">
                  <c:v>-1.5223539958242327E-3</c:v>
                </c:pt>
                <c:pt idx="766">
                  <c:v>-1.7363680017297156E-3</c:v>
                </c:pt>
                <c:pt idx="767">
                  <c:v>5.6098200002452359E-4</c:v>
                </c:pt>
                <c:pt idx="768">
                  <c:v>2.369695997913368E-3</c:v>
                </c:pt>
                <c:pt idx="769">
                  <c:v>-4.8215899951173924E-3</c:v>
                </c:pt>
                <c:pt idx="770">
                  <c:v>8.1856599717866629E-4</c:v>
                </c:pt>
                <c:pt idx="771">
                  <c:v>-3.5954479972133413E-3</c:v>
                </c:pt>
                <c:pt idx="772">
                  <c:v>-3.0980979936430231E-3</c:v>
                </c:pt>
                <c:pt idx="773">
                  <c:v>3.3053160077542998E-3</c:v>
                </c:pt>
                <c:pt idx="774">
                  <c:v>4.0060800020000897E-3</c:v>
                </c:pt>
                <c:pt idx="775">
                  <c:v>-1.4995940000517294E-3</c:v>
                </c:pt>
                <c:pt idx="776">
                  <c:v>-3.096180000284221E-3</c:v>
                </c:pt>
                <c:pt idx="777">
                  <c:v>2.9265480043250136E-3</c:v>
                </c:pt>
                <c:pt idx="778">
                  <c:v>8.4379120016819797E-3</c:v>
                </c:pt>
                <c:pt idx="779">
                  <c:v>-1.3101939985062927E-3</c:v>
                </c:pt>
                <c:pt idx="780">
                  <c:v>-7.2041299936245196E-3</c:v>
                </c:pt>
                <c:pt idx="781">
                  <c:v>4.6500400057993829E-3</c:v>
                </c:pt>
                <c:pt idx="782">
                  <c:v>-1.8385959920124151E-3</c:v>
                </c:pt>
                <c:pt idx="783">
                  <c:v>-9.9200199474580586E-4</c:v>
                </c:pt>
                <c:pt idx="784">
                  <c:v>2.6746800722321495E-4</c:v>
                </c:pt>
                <c:pt idx="785">
                  <c:v>-1.4579099952243268E-3</c:v>
                </c:pt>
                <c:pt idx="786">
                  <c:v>8.2655820006038994E-3</c:v>
                </c:pt>
                <c:pt idx="787">
                  <c:v>-1.2230539941811003E-3</c:v>
                </c:pt>
                <c:pt idx="788">
                  <c:v>6.5629320015432313E-3</c:v>
                </c:pt>
                <c:pt idx="789">
                  <c:v>3.0742960007046349E-3</c:v>
                </c:pt>
                <c:pt idx="790">
                  <c:v>5.8565999643178657E-4</c:v>
                </c:pt>
                <c:pt idx="791">
                  <c:v>7.97788001364097E-4</c:v>
                </c:pt>
                <c:pt idx="792">
                  <c:v>6.1784740028087981E-3</c:v>
                </c:pt>
                <c:pt idx="793">
                  <c:v>-8.3101619966328144E-3</c:v>
                </c:pt>
                <c:pt idx="794">
                  <c:v>-5.0657800020417199E-3</c:v>
                </c:pt>
                <c:pt idx="795">
                  <c:v>7.5289200030965731E-3</c:v>
                </c:pt>
                <c:pt idx="797">
                  <c:v>-1.6642519985907711E-3</c:v>
                </c:pt>
                <c:pt idx="798">
                  <c:v>2.8471120094764046E-3</c:v>
                </c:pt>
                <c:pt idx="799">
                  <c:v>-4.344173998106271E-3</c:v>
                </c:pt>
                <c:pt idx="800">
                  <c:v>1.9304480083519593E-3</c:v>
                </c:pt>
                <c:pt idx="801">
                  <c:v>7.391620019916445E-4</c:v>
                </c:pt>
                <c:pt idx="802">
                  <c:v>5.7060399558395147E-4</c:v>
                </c:pt>
                <c:pt idx="803">
                  <c:v>-8.5600739985238761E-3</c:v>
                </c:pt>
                <c:pt idx="804">
                  <c:v>4.8538199916947633E-4</c:v>
                </c:pt>
                <c:pt idx="805">
                  <c:v>6.9750999682582915E-4</c:v>
                </c:pt>
                <c:pt idx="806">
                  <c:v>7.0319999940693378E-4</c:v>
                </c:pt>
                <c:pt idx="807">
                  <c:v>-3.5335419961484149E-3</c:v>
                </c:pt>
                <c:pt idx="808">
                  <c:v>-1.4281648000178393E-2</c:v>
                </c:pt>
                <c:pt idx="809">
                  <c:v>-6.2134640029398724E-3</c:v>
                </c:pt>
                <c:pt idx="810">
                  <c:v>9.1532800433924422E-4</c:v>
                </c:pt>
                <c:pt idx="811">
                  <c:v>-3.2759579989942722E-3</c:v>
                </c:pt>
                <c:pt idx="812">
                  <c:v>-3.0013359937584028E-3</c:v>
                </c:pt>
                <c:pt idx="813">
                  <c:v>4.0213920001406223E-3</c:v>
                </c:pt>
                <c:pt idx="814">
                  <c:v>1.3414700006251223E-3</c:v>
                </c:pt>
                <c:pt idx="815">
                  <c:v>-5.8952719991793856E-3</c:v>
                </c:pt>
                <c:pt idx="816">
                  <c:v>-6.4918579955701716E-3</c:v>
                </c:pt>
                <c:pt idx="817">
                  <c:v>-1.4691300020786002E-3</c:v>
                </c:pt>
                <c:pt idx="818">
                  <c:v>-4.4640200212597847E-4</c:v>
                </c:pt>
                <c:pt idx="819">
                  <c:v>-7.0657159958500415E-3</c:v>
                </c:pt>
                <c:pt idx="820">
                  <c:v>-3.0657160023110919E-3</c:v>
                </c:pt>
                <c:pt idx="821">
                  <c:v>-6.5715998061932623E-5</c:v>
                </c:pt>
                <c:pt idx="822">
                  <c:v>1.934284002345521E-3</c:v>
                </c:pt>
                <c:pt idx="823">
                  <c:v>7.2316340010729618E-3</c:v>
                </c:pt>
                <c:pt idx="824">
                  <c:v>8.2543620010255836E-3</c:v>
                </c:pt>
                <c:pt idx="825">
                  <c:v>6.0403480092645623E-3</c:v>
                </c:pt>
                <c:pt idx="826">
                  <c:v>-6.9388100018841214E-3</c:v>
                </c:pt>
                <c:pt idx="827">
                  <c:v>5.7255400315625593E-4</c:v>
                </c:pt>
                <c:pt idx="828">
                  <c:v>-1.1523983994266018E-2</c:v>
                </c:pt>
                <c:pt idx="829">
                  <c:v>-6.6092059932998382E-3</c:v>
                </c:pt>
                <c:pt idx="830">
                  <c:v>-7.3118560030707158E-3</c:v>
                </c:pt>
                <c:pt idx="831">
                  <c:v>-3.1830639927648008E-3</c:v>
                </c:pt>
                <c:pt idx="832">
                  <c:v>-8.8857139999163337E-3</c:v>
                </c:pt>
                <c:pt idx="833">
                  <c:v>4.3889079970540479E-3</c:v>
                </c:pt>
                <c:pt idx="834">
                  <c:v>1.9002720073331147E-3</c:v>
                </c:pt>
                <c:pt idx="835">
                  <c:v>-6.7569219972938299E-3</c:v>
                </c:pt>
                <c:pt idx="837">
                  <c:v>2.0063359988853335E-3</c:v>
                </c:pt>
                <c:pt idx="838">
                  <c:v>-1.0398963997431565E-2</c:v>
                </c:pt>
                <c:pt idx="839">
                  <c:v>-4.3762359928223304E-3</c:v>
                </c:pt>
                <c:pt idx="840">
                  <c:v>-1.2332665995927528E-2</c:v>
                </c:pt>
                <c:pt idx="841">
                  <c:v>-9.0353159903315827E-3</c:v>
                </c:pt>
                <c:pt idx="842">
                  <c:v>-2.5012240002979524E-3</c:v>
                </c:pt>
                <c:pt idx="843">
                  <c:v>-1.4203873994119931E-2</c:v>
                </c:pt>
                <c:pt idx="844">
                  <c:v>-9.0652399376267567E-4</c:v>
                </c:pt>
                <c:pt idx="845">
                  <c:v>-4.576539940899238E-4</c:v>
                </c:pt>
                <c:pt idx="846">
                  <c:v>-4.3515899960766546E-3</c:v>
                </c:pt>
                <c:pt idx="847">
                  <c:v>-1.351589999103453E-3</c:v>
                </c:pt>
                <c:pt idx="848">
                  <c:v>-8.1394619992352091E-3</c:v>
                </c:pt>
                <c:pt idx="849">
                  <c:v>-3.1167339911917225E-3</c:v>
                </c:pt>
                <c:pt idx="850">
                  <c:v>-1.3307479966897517E-3</c:v>
                </c:pt>
                <c:pt idx="851">
                  <c:v>-1.8193840005551465E-3</c:v>
                </c:pt>
                <c:pt idx="852">
                  <c:v>-8.5674899964942597E-3</c:v>
                </c:pt>
                <c:pt idx="853">
                  <c:v>-4.7360479948110878E-3</c:v>
                </c:pt>
                <c:pt idx="854">
                  <c:v>-3.4159699935116805E-3</c:v>
                </c:pt>
                <c:pt idx="855">
                  <c:v>-8.0977780016837642E-3</c:v>
                </c:pt>
                <c:pt idx="856">
                  <c:v>-1.6588300000876188E-2</c:v>
                </c:pt>
                <c:pt idx="857">
                  <c:v>-9.9708720008493401E-3</c:v>
                </c:pt>
                <c:pt idx="858">
                  <c:v>-6.9708719966001809E-3</c:v>
                </c:pt>
                <c:pt idx="859">
                  <c:v>-4.44998199964175E-3</c:v>
                </c:pt>
                <c:pt idx="860">
                  <c:v>5.061382005806081E-3</c:v>
                </c:pt>
                <c:pt idx="861">
                  <c:v>-1.0855281994736288E-2</c:v>
                </c:pt>
                <c:pt idx="862">
                  <c:v>6.5708600013749674E-3</c:v>
                </c:pt>
                <c:pt idx="865">
                  <c:v>-6.109061992901843E-3</c:v>
                </c:pt>
                <c:pt idx="866">
                  <c:v>-1.5834440004255157E-2</c:v>
                </c:pt>
                <c:pt idx="867">
                  <c:v>-2.537089996621944E-3</c:v>
                </c:pt>
                <c:pt idx="868">
                  <c:v>-1.0599583998555318E-2</c:v>
                </c:pt>
                <c:pt idx="869">
                  <c:v>-4.2188980005448684E-3</c:v>
                </c:pt>
                <c:pt idx="870">
                  <c:v>-1.9385859923204407E-3</c:v>
                </c:pt>
                <c:pt idx="871">
                  <c:v>-4.0029659940046258E-3</c:v>
                </c:pt>
                <c:pt idx="872">
                  <c:v>-2.8969019986107014E-3</c:v>
                </c:pt>
                <c:pt idx="873">
                  <c:v>2.697798001463525E-3</c:v>
                </c:pt>
                <c:pt idx="874">
                  <c:v>-8.7681099976180121E-3</c:v>
                </c:pt>
                <c:pt idx="875">
                  <c:v>-1.1256745994614903E-2</c:v>
                </c:pt>
                <c:pt idx="876">
                  <c:v>-4.7076000191736966E-4</c:v>
                </c:pt>
                <c:pt idx="877">
                  <c:v>-1.3938553995103575E-2</c:v>
                </c:pt>
                <c:pt idx="878">
                  <c:v>-1.3512411998817697E-2</c:v>
                </c:pt>
                <c:pt idx="879">
                  <c:v>-1.1749154000426643E-2</c:v>
                </c:pt>
                <c:pt idx="880">
                  <c:v>-6.429075998312328E-3</c:v>
                </c:pt>
                <c:pt idx="881">
                  <c:v>-5.1317259931238368E-3</c:v>
                </c:pt>
                <c:pt idx="882">
                  <c:v>-1.6811647998110857E-2</c:v>
                </c:pt>
                <c:pt idx="883">
                  <c:v>-2.7604379938566126E-3</c:v>
                </c:pt>
                <c:pt idx="884">
                  <c:v>6.5369119984097779E-3</c:v>
                </c:pt>
                <c:pt idx="885">
                  <c:v>-3.9517240002169274E-3</c:v>
                </c:pt>
                <c:pt idx="886">
                  <c:v>-1.0781247998238541E-2</c:v>
                </c:pt>
                <c:pt idx="887">
                  <c:v>-9.5236639972426929E-3</c:v>
                </c:pt>
                <c:pt idx="888">
                  <c:v>-1.1226313996303361E-2</c:v>
                </c:pt>
                <c:pt idx="889">
                  <c:v>-3.9744199966662563E-3</c:v>
                </c:pt>
                <c:pt idx="890">
                  <c:v>-7.3948719946201891E-3</c:v>
                </c:pt>
                <c:pt idx="891">
                  <c:v>-1.0311535996152088E-2</c:v>
                </c:pt>
                <c:pt idx="892">
                  <c:v>2.199827998992987E-3</c:v>
                </c:pt>
                <c:pt idx="893">
                  <c:v>-7.2888079957920127E-3</c:v>
                </c:pt>
                <c:pt idx="894">
                  <c:v>-1.1182743997778744E-2</c:v>
                </c:pt>
                <c:pt idx="895">
                  <c:v>-9.6713800012366846E-3</c:v>
                </c:pt>
                <c:pt idx="896">
                  <c:v>4.0918779995990917E-3</c:v>
                </c:pt>
                <c:pt idx="897">
                  <c:v>-3.5880439972970635E-3</c:v>
                </c:pt>
                <c:pt idx="898">
                  <c:v>-1.0076680002384819E-2</c:v>
                </c:pt>
                <c:pt idx="899">
                  <c:v>-1.8565315993328113E-2</c:v>
                </c:pt>
                <c:pt idx="900">
                  <c:v>-2.5653159973444417E-3</c:v>
                </c:pt>
                <c:pt idx="901">
                  <c:v>-2.2290693996183109E-2</c:v>
                </c:pt>
                <c:pt idx="902">
                  <c:v>-1.4779329998418689E-2</c:v>
                </c:pt>
                <c:pt idx="903">
                  <c:v>-2.4592519985162653E-3</c:v>
                </c:pt>
                <c:pt idx="904">
                  <c:v>-1.5184629999566823E-2</c:v>
                </c:pt>
                <c:pt idx="905">
                  <c:v>-1.1887279993970878E-2</c:v>
                </c:pt>
                <c:pt idx="906">
                  <c:v>-8.7812159981695004E-3</c:v>
                </c:pt>
                <c:pt idx="907">
                  <c:v>-1.6758487996412441E-2</c:v>
                </c:pt>
                <c:pt idx="908">
                  <c:v>-2.7584880008362234E-3</c:v>
                </c:pt>
                <c:pt idx="909">
                  <c:v>-2.2471239935839549E-3</c:v>
                </c:pt>
                <c:pt idx="910">
                  <c:v>-1.3995230001455639E-2</c:v>
                </c:pt>
                <c:pt idx="911">
                  <c:v>-6.1637879916816019E-3</c:v>
                </c:pt>
                <c:pt idx="912">
                  <c:v>-1.1057723997510038E-2</c:v>
                </c:pt>
                <c:pt idx="913">
                  <c:v>-7.0349960005842149E-3</c:v>
                </c:pt>
                <c:pt idx="914">
                  <c:v>-8.4402959982980974E-3</c:v>
                </c:pt>
                <c:pt idx="915">
                  <c:v>-1.1707277997629717E-2</c:v>
                </c:pt>
                <c:pt idx="916">
                  <c:v>0</c:v>
                </c:pt>
                <c:pt idx="917">
                  <c:v>-1.0938298000837676E-2</c:v>
                </c:pt>
                <c:pt idx="918">
                  <c:v>-3.3511739966343157E-3</c:v>
                </c:pt>
                <c:pt idx="919">
                  <c:v>-1.6428820003056899E-2</c:v>
                </c:pt>
                <c:pt idx="920">
                  <c:v>3.7989400152582675E-4</c:v>
                </c:pt>
                <c:pt idx="921">
                  <c:v>-2.3454839974874631E-3</c:v>
                </c:pt>
                <c:pt idx="922">
                  <c:v>-9.8113919957540929E-3</c:v>
                </c:pt>
                <c:pt idx="923">
                  <c:v>-5.8113919949391857E-3</c:v>
                </c:pt>
                <c:pt idx="924">
                  <c:v>3.1740000122226775E-4</c:v>
                </c:pt>
                <c:pt idx="925">
                  <c:v>-5.1106280006933957E-3</c:v>
                </c:pt>
                <c:pt idx="926">
                  <c:v>-9.2791860006400384E-3</c:v>
                </c:pt>
                <c:pt idx="927">
                  <c:v>-1.1775397993915249E-2</c:v>
                </c:pt>
                <c:pt idx="928">
                  <c:v>-1.149319999240106E-2</c:v>
                </c:pt>
                <c:pt idx="929">
                  <c:v>-2.1792436004034244E-2</c:v>
                </c:pt>
                <c:pt idx="930">
                  <c:v>-6.7924360046163201E-3</c:v>
                </c:pt>
                <c:pt idx="931">
                  <c:v>-1.5281071995559614E-2</c:v>
                </c:pt>
                <c:pt idx="932">
                  <c:v>1.6718928003683686E-2</c:v>
                </c:pt>
                <c:pt idx="933">
                  <c:v>-9.7545559983700514E-3</c:v>
                </c:pt>
                <c:pt idx="934">
                  <c:v>-2.7545559933059849E-3</c:v>
                </c:pt>
                <c:pt idx="935">
                  <c:v>-5.4723580033169128E-3</c:v>
                </c:pt>
                <c:pt idx="936">
                  <c:v>-4.4723579994752072E-3</c:v>
                </c:pt>
                <c:pt idx="937">
                  <c:v>-2.3175007998361252E-2</c:v>
                </c:pt>
                <c:pt idx="938">
                  <c:v>-1.666364399716258E-2</c:v>
                </c:pt>
                <c:pt idx="939">
                  <c:v>-2.0862505996774416E-2</c:v>
                </c:pt>
                <c:pt idx="940">
                  <c:v>-1.7068943991034757E-2</c:v>
                </c:pt>
                <c:pt idx="941">
                  <c:v>-1.0633275996951852E-2</c:v>
                </c:pt>
                <c:pt idx="942">
                  <c:v>-9.9325119954301044E-3</c:v>
                </c:pt>
                <c:pt idx="943">
                  <c:v>-1.0682503991120029E-2</c:v>
                </c:pt>
                <c:pt idx="944">
                  <c:v>-3.4855279955081642E-3</c:v>
                </c:pt>
                <c:pt idx="945">
                  <c:v>-2.1959012003208045E-2</c:v>
                </c:pt>
                <c:pt idx="946">
                  <c:v>-4.0442339959554374E-3</c:v>
                </c:pt>
                <c:pt idx="947">
                  <c:v>-1.8618091999087483E-2</c:v>
                </c:pt>
                <c:pt idx="948">
                  <c:v>-1.0460881996550597E-2</c:v>
                </c:pt>
                <c:pt idx="949">
                  <c:v>-1.5949517997796647E-2</c:v>
                </c:pt>
                <c:pt idx="950">
                  <c:v>3.5542699988582171E-3</c:v>
                </c:pt>
                <c:pt idx="951">
                  <c:v>-8.576407992222812E-3</c:v>
                </c:pt>
                <c:pt idx="952">
                  <c:v>-1.6928675999224652E-2</c:v>
                </c:pt>
                <c:pt idx="953">
                  <c:v>-1.0313134000170976E-2</c:v>
                </c:pt>
                <c:pt idx="954">
                  <c:v>-1.1383203993318602E-2</c:v>
                </c:pt>
                <c:pt idx="955">
                  <c:v>-1.88036559993634E-2</c:v>
                </c:pt>
                <c:pt idx="956">
                  <c:v>-5.6672239952604286E-3</c:v>
                </c:pt>
                <c:pt idx="957">
                  <c:v>-2.5858509994577616E-2</c:v>
                </c:pt>
                <c:pt idx="958">
                  <c:v>-1.2027067990857176E-2</c:v>
                </c:pt>
                <c:pt idx="959">
                  <c:v>-8.8850099928095005E-3</c:v>
                </c:pt>
                <c:pt idx="960">
                  <c:v>-7.8414399977191351E-3</c:v>
                </c:pt>
                <c:pt idx="961">
                  <c:v>-1.3981579992105253E-2</c:v>
                </c:pt>
                <c:pt idx="962">
                  <c:v>-1.8195593998825643E-2</c:v>
                </c:pt>
                <c:pt idx="963">
                  <c:v>-3.0895300005795434E-3</c:v>
                </c:pt>
                <c:pt idx="964">
                  <c:v>-1.1517557999468409E-2</c:v>
                </c:pt>
                <c:pt idx="965">
                  <c:v>-8.1595999945420772E-3</c:v>
                </c:pt>
                <c:pt idx="966">
                  <c:v>-1.2648235999222379E-2</c:v>
                </c:pt>
                <c:pt idx="967">
                  <c:v>-1.7962623998755589E-2</c:v>
                </c:pt>
                <c:pt idx="968">
                  <c:v>-1.9239132001530379E-2</c:v>
                </c:pt>
                <c:pt idx="969">
                  <c:v>-1.8223979997856077E-2</c:v>
                </c:pt>
                <c:pt idx="970">
                  <c:v>-2.2835718002170324E-2</c:v>
                </c:pt>
                <c:pt idx="971">
                  <c:v>-1.6729654002119787E-2</c:v>
                </c:pt>
                <c:pt idx="972">
                  <c:v>-1.1729653997463174E-2</c:v>
                </c:pt>
                <c:pt idx="973">
                  <c:v>-1.2958719962625764E-3</c:v>
                </c:pt>
                <c:pt idx="974">
                  <c:v>-6.3810939973336644E-3</c:v>
                </c:pt>
                <c:pt idx="975">
                  <c:v>-7.6576020001084544E-3</c:v>
                </c:pt>
                <c:pt idx="976">
                  <c:v>-7.1026679943315685E-3</c:v>
                </c:pt>
                <c:pt idx="977">
                  <c:v>-8.4852399959345348E-3</c:v>
                </c:pt>
                <c:pt idx="978">
                  <c:v>-8.9738759925239719E-3</c:v>
                </c:pt>
                <c:pt idx="979">
                  <c:v>-6.1651619980693795E-3</c:v>
                </c:pt>
                <c:pt idx="980">
                  <c:v>-5.93788200058043E-3</c:v>
                </c:pt>
                <c:pt idx="981">
                  <c:v>-1.0917040002823342E-2</c:v>
                </c:pt>
                <c:pt idx="982">
                  <c:v>-7.8033999961917289E-3</c:v>
                </c:pt>
                <c:pt idx="983">
                  <c:v>-2.1859720000065863E-3</c:v>
                </c:pt>
                <c:pt idx="986">
                  <c:v>-1.6286250000121072E-2</c:v>
                </c:pt>
                <c:pt idx="987">
                  <c:v>-4.263522001565434E-3</c:v>
                </c:pt>
                <c:pt idx="988">
                  <c:v>-9.5173020017682575E-3</c:v>
                </c:pt>
                <c:pt idx="989">
                  <c:v>-1.6793809998489451E-2</c:v>
                </c:pt>
                <c:pt idx="990">
                  <c:v>-5.863879996468313E-3</c:v>
                </c:pt>
                <c:pt idx="991">
                  <c:v>-1.3727511999604758E-2</c:v>
                </c:pt>
                <c:pt idx="992">
                  <c:v>-5.7275119979749434E-3</c:v>
                </c:pt>
                <c:pt idx="993">
                  <c:v>-8.4604659932665527E-3</c:v>
                </c:pt>
                <c:pt idx="994">
                  <c:v>-1.1155539992614649E-2</c:v>
                </c:pt>
                <c:pt idx="995">
                  <c:v>-1.0155539996048901E-2</c:v>
                </c:pt>
                <c:pt idx="997">
                  <c:v>-1.921803400182398E-2</c:v>
                </c:pt>
                <c:pt idx="998">
                  <c:v>-2.2219919999770354E-2</c:v>
                </c:pt>
                <c:pt idx="999">
                  <c:v>-2.1899841995036695E-2</c:v>
                </c:pt>
                <c:pt idx="1000">
                  <c:v>-1.3899842000682838E-2</c:v>
                </c:pt>
                <c:pt idx="1001">
                  <c:v>-1.5816505998373032E-2</c:v>
                </c:pt>
                <c:pt idx="1003">
                  <c:v>-1.0913011996308342E-2</c:v>
                </c:pt>
                <c:pt idx="1004">
                  <c:v>-1.5704655997978989E-2</c:v>
                </c:pt>
                <c:pt idx="1005">
                  <c:v>-5.9101600345456973E-4</c:v>
                </c:pt>
                <c:pt idx="1006">
                  <c:v>-1.5255785998306237E-2</c:v>
                </c:pt>
                <c:pt idx="1007">
                  <c:v>-1.0484951992111746E-2</c:v>
                </c:pt>
                <c:pt idx="1009">
                  <c:v>-5.2330579928820953E-3</c:v>
                </c:pt>
                <c:pt idx="1010">
                  <c:v>-1.0867523989873007E-2</c:v>
                </c:pt>
                <c:pt idx="1012">
                  <c:v>-1.257774999976391E-2</c:v>
                </c:pt>
                <c:pt idx="1013">
                  <c:v>-1.0151608003070578E-2</c:v>
                </c:pt>
                <c:pt idx="1014">
                  <c:v>-2.1763345997896977E-2</c:v>
                </c:pt>
                <c:pt idx="1015">
                  <c:v>-1.8251981993671507E-2</c:v>
                </c:pt>
                <c:pt idx="1016">
                  <c:v>-1.1251981995883398E-2</c:v>
                </c:pt>
                <c:pt idx="1017">
                  <c:v>-1.884856799733825E-2</c:v>
                </c:pt>
                <c:pt idx="1018">
                  <c:v>-2.2825839994766284E-2</c:v>
                </c:pt>
                <c:pt idx="1019">
                  <c:v>-8.2311399964964949E-3</c:v>
                </c:pt>
                <c:pt idx="1020">
                  <c:v>-1.6933789993345272E-2</c:v>
                </c:pt>
                <c:pt idx="1021">
                  <c:v>-1.543936799862422E-2</c:v>
                </c:pt>
                <c:pt idx="1022">
                  <c:v>-2.1390107991464902E-2</c:v>
                </c:pt>
                <c:pt idx="1023">
                  <c:v>-1.7666616004134994E-2</c:v>
                </c:pt>
                <c:pt idx="1024">
                  <c:v>-1.0071915996377356E-2</c:v>
                </c:pt>
                <c:pt idx="1025">
                  <c:v>-1.1454487997980323E-2</c:v>
                </c:pt>
                <c:pt idx="1026">
                  <c:v>-7.2801440037437715E-3</c:v>
                </c:pt>
                <c:pt idx="1027">
                  <c:v>-1.7812318001233507E-2</c:v>
                </c:pt>
                <c:pt idx="1028">
                  <c:v>1.197272002173122E-3</c:v>
                </c:pt>
                <c:pt idx="1034">
                  <c:v>1.271274006285239E-3</c:v>
                </c:pt>
                <c:pt idx="1035">
                  <c:v>4.0799880007398315E-3</c:v>
                </c:pt>
                <c:pt idx="1036">
                  <c:v>-1.0298479974153452E-3</c:v>
                </c:pt>
                <c:pt idx="1037">
                  <c:v>-3.8783279960625805E-3</c:v>
                </c:pt>
                <c:pt idx="1038">
                  <c:v>-6.3669640003354289E-3</c:v>
                </c:pt>
                <c:pt idx="1039">
                  <c:v>-1.5483599418075755E-4</c:v>
                </c:pt>
                <c:pt idx="1040">
                  <c:v>-1.6063923998444807E-2</c:v>
                </c:pt>
                <c:pt idx="1041">
                  <c:v>-1.0143359999347012E-2</c:v>
                </c:pt>
                <c:pt idx="1042">
                  <c:v>-7.1054799991543405E-3</c:v>
                </c:pt>
                <c:pt idx="1043">
                  <c:v>-2.565697992395144E-3</c:v>
                </c:pt>
                <c:pt idx="1044">
                  <c:v>3.9683939976384863E-3</c:v>
                </c:pt>
                <c:pt idx="1045">
                  <c:v>-3.734255995368585E-3</c:v>
                </c:pt>
                <c:pt idx="1046">
                  <c:v>-2.9255419940454885E-3</c:v>
                </c:pt>
                <c:pt idx="1047">
                  <c:v>-8.819477996439673E-3</c:v>
                </c:pt>
                <c:pt idx="1048">
                  <c:v>-1.72948479957995E-2</c:v>
                </c:pt>
                <c:pt idx="1049">
                  <c:v>-8.9178699927288108E-3</c:v>
                </c:pt>
                <c:pt idx="1050">
                  <c:v>-1.3518227999156807E-2</c:v>
                </c:pt>
                <c:pt idx="1051">
                  <c:v>-4.0939719983725809E-3</c:v>
                </c:pt>
                <c:pt idx="1052">
                  <c:v>-1.2836387992138043E-2</c:v>
                </c:pt>
                <c:pt idx="1053">
                  <c:v>-1.7567279937793501E-3</c:v>
                </c:pt>
                <c:pt idx="1054">
                  <c:v>-1.1139299997012131E-2</c:v>
                </c:pt>
                <c:pt idx="1055">
                  <c:v>4.56146400392754E-3</c:v>
                </c:pt>
                <c:pt idx="1056">
                  <c:v>-2.7983799955109134E-3</c:v>
                </c:pt>
                <c:pt idx="1057">
                  <c:v>-2.9972420015837997E-3</c:v>
                </c:pt>
                <c:pt idx="1058">
                  <c:v>-9.8911780005437322E-3</c:v>
                </c:pt>
                <c:pt idx="1059">
                  <c:v>4.0235999986180104E-3</c:v>
                </c:pt>
                <c:pt idx="1060">
                  <c:v>-4.0616219921503216E-3</c:v>
                </c:pt>
                <c:pt idx="1061">
                  <c:v>-2.2680600013700314E-3</c:v>
                </c:pt>
                <c:pt idx="1062">
                  <c:v>-2.7566959979594685E-3</c:v>
                </c:pt>
                <c:pt idx="1063">
                  <c:v>-2.7415439981268719E-3</c:v>
                </c:pt>
                <c:pt idx="1064">
                  <c:v>-7.2301799955312163E-3</c:v>
                </c:pt>
                <c:pt idx="1065">
                  <c:v>-4.146844003116712E-3</c:v>
                </c:pt>
                <c:pt idx="1066">
                  <c:v>-2.4327179999090731E-3</c:v>
                </c:pt>
                <c:pt idx="1067">
                  <c:v>-2.661883998371195E-3</c:v>
                </c:pt>
                <c:pt idx="1068">
                  <c:v>-1.7220590001670644E-2</c:v>
                </c:pt>
                <c:pt idx="1069">
                  <c:v>-4.4497559938463382E-3</c:v>
                </c:pt>
                <c:pt idx="1070">
                  <c:v>-4.4975599303143099E-4</c:v>
                </c:pt>
                <c:pt idx="1071">
                  <c:v>-5.9459679978317581E-3</c:v>
                </c:pt>
                <c:pt idx="1072">
                  <c:v>-8.923239991418086E-3</c:v>
                </c:pt>
                <c:pt idx="1073">
                  <c:v>-8.625889997347258E-3</c:v>
                </c:pt>
                <c:pt idx="1074">
                  <c:v>-7.116411994502414E-3</c:v>
                </c:pt>
                <c:pt idx="1075">
                  <c:v>-5.3304260000004433E-3</c:v>
                </c:pt>
                <c:pt idx="1076">
                  <c:v>-4.0709559980314225E-3</c:v>
                </c:pt>
                <c:pt idx="1077">
                  <c:v>-2.5935719968401827E-3</c:v>
                </c:pt>
                <c:pt idx="1078">
                  <c:v>7.5560620025498793E-3</c:v>
                </c:pt>
                <c:pt idx="1079">
                  <c:v>-6.3606019975850359E-3</c:v>
                </c:pt>
                <c:pt idx="1080">
                  <c:v>-6.210968000232242E-3</c:v>
                </c:pt>
                <c:pt idx="1081">
                  <c:v>-2.7014899969799444E-3</c:v>
                </c:pt>
                <c:pt idx="1082">
                  <c:v>-5.2449799986789003E-3</c:v>
                </c:pt>
                <c:pt idx="1083">
                  <c:v>-2.0934279964421876E-3</c:v>
                </c:pt>
                <c:pt idx="1084">
                  <c:v>-1.5820639964658767E-3</c:v>
                </c:pt>
                <c:pt idx="1085">
                  <c:v>-6.818805995862931E-3</c:v>
                </c:pt>
                <c:pt idx="1086">
                  <c:v>-1.4759999976377003E-3</c:v>
                </c:pt>
                <c:pt idx="1087">
                  <c:v>-7.9040280033950694E-3</c:v>
                </c:pt>
                <c:pt idx="1088">
                  <c:v>1.1139542002638336E-2</c:v>
                </c:pt>
                <c:pt idx="1089">
                  <c:v>-4.0517439992981963E-3</c:v>
                </c:pt>
                <c:pt idx="1090">
                  <c:v>5.0543200050015002E-3</c:v>
                </c:pt>
                <c:pt idx="1091">
                  <c:v>1.1376559996278957E-3</c:v>
                </c:pt>
                <c:pt idx="1092">
                  <c:v>-1.0383073997218162E-2</c:v>
                </c:pt>
                <c:pt idx="1093">
                  <c:v>3.4692100089159794E-3</c:v>
                </c:pt>
                <c:pt idx="1094">
                  <c:v>8.309719996759668E-4</c:v>
                </c:pt>
                <c:pt idx="1095">
                  <c:v>-2.0629639984690584E-3</c:v>
                </c:pt>
                <c:pt idx="1096">
                  <c:v>-3.3621999973547645E-3</c:v>
                </c:pt>
                <c:pt idx="1097">
                  <c:v>5.637800000840798E-3</c:v>
                </c:pt>
                <c:pt idx="1098">
                  <c:v>4.7883200022624806E-4</c:v>
                </c:pt>
                <c:pt idx="1099">
                  <c:v>2.7761820019804873E-3</c:v>
                </c:pt>
                <c:pt idx="1100">
                  <c:v>1.0117101999639999E-2</c:v>
                </c:pt>
                <c:pt idx="1101">
                  <c:v>-6.8960680000600405E-3</c:v>
                </c:pt>
                <c:pt idx="1102">
                  <c:v>-2.4926539990701713E-3</c:v>
                </c:pt>
                <c:pt idx="1103">
                  <c:v>-2.6630979991750792E-3</c:v>
                </c:pt>
                <c:pt idx="1104">
                  <c:v>3.8084999978309497E-3</c:v>
                </c:pt>
                <c:pt idx="1105">
                  <c:v>1.4240420059650205E-3</c:v>
                </c:pt>
                <c:pt idx="1106">
                  <c:v>5.2535979993990622E-3</c:v>
                </c:pt>
                <c:pt idx="1107">
                  <c:v>1.4336320018628612E-3</c:v>
                </c:pt>
                <c:pt idx="1108">
                  <c:v>6.4563600026303902E-3</c:v>
                </c:pt>
                <c:pt idx="1109">
                  <c:v>1.2287802004721016E-2</c:v>
                </c:pt>
                <c:pt idx="1110">
                  <c:v>6.3938660023268312E-3</c:v>
                </c:pt>
                <c:pt idx="1111">
                  <c:v>8.4393220022320747E-3</c:v>
                </c:pt>
                <c:pt idx="1112">
                  <c:v>5.6059939961414784E-3</c:v>
                </c:pt>
                <c:pt idx="1113">
                  <c:v>8.9033440017374232E-3</c:v>
                </c:pt>
                <c:pt idx="1114">
                  <c:v>5.9241859999019653E-3</c:v>
                </c:pt>
                <c:pt idx="1115">
                  <c:v>1.1435550004534889E-2</c:v>
                </c:pt>
                <c:pt idx="1116">
                  <c:v>-1.8636859967955388E-3</c:v>
                </c:pt>
                <c:pt idx="1118">
                  <c:v>-5.7897160004358739E-3</c:v>
                </c:pt>
                <c:pt idx="1119">
                  <c:v>2.7216480011702515E-3</c:v>
                </c:pt>
                <c:pt idx="1120">
                  <c:v>2.8277120072743855E-3</c:v>
                </c:pt>
                <c:pt idx="1121">
                  <c:v>5.7424900005571544E-3</c:v>
                </c:pt>
                <c:pt idx="1122">
                  <c:v>5.8712820027722046E-3</c:v>
                </c:pt>
                <c:pt idx="1123">
                  <c:v>6.8712819993379526E-3</c:v>
                </c:pt>
                <c:pt idx="1124">
                  <c:v>5.7204600307159126E-4</c:v>
                </c:pt>
                <c:pt idx="1125">
                  <c:v>1.2083410001650918E-2</c:v>
                </c:pt>
                <c:pt idx="1126">
                  <c:v>2.594773999589961E-3</c:v>
                </c:pt>
                <c:pt idx="1127">
                  <c:v>5.8921240051859058E-3</c:v>
                </c:pt>
                <c:pt idx="1128">
                  <c:v>5.2122020060778596E-3</c:v>
                </c:pt>
                <c:pt idx="1129">
                  <c:v>-3.0718819980393164E-3</c:v>
                </c:pt>
                <c:pt idx="1130">
                  <c:v>-9.3010479977237992E-3</c:v>
                </c:pt>
                <c:pt idx="1131">
                  <c:v>2.2103160008555278E-3</c:v>
                </c:pt>
                <c:pt idx="1132">
                  <c:v>7.1346519980579615E-3</c:v>
                </c:pt>
                <c:pt idx="1133">
                  <c:v>3.8581440021516755E-3</c:v>
                </c:pt>
                <c:pt idx="1134">
                  <c:v>3.3695080055622384E-3</c:v>
                </c:pt>
                <c:pt idx="1135">
                  <c:v>1.0244520010019187E-2</c:v>
                </c:pt>
                <c:pt idx="1136">
                  <c:v>3.5627120014396496E-3</c:v>
                </c:pt>
                <c:pt idx="1137">
                  <c:v>1.5882790001342073E-2</c:v>
                </c:pt>
                <c:pt idx="1138">
                  <c:v>3.9433980055036955E-3</c:v>
                </c:pt>
                <c:pt idx="1139">
                  <c:v>8.0343099980382249E-3</c:v>
                </c:pt>
                <c:pt idx="1140">
                  <c:v>-6.3045999559108168E-4</c:v>
                </c:pt>
                <c:pt idx="1141">
                  <c:v>1.9869680036208592E-3</c:v>
                </c:pt>
                <c:pt idx="1142">
                  <c:v>-1.4183320017764345E-3</c:v>
                </c:pt>
                <c:pt idx="1143">
                  <c:v>4.8790180080686696E-3</c:v>
                </c:pt>
                <c:pt idx="1144">
                  <c:v>-2.7060919965151697E-3</c:v>
                </c:pt>
                <c:pt idx="1145">
                  <c:v>1.59113360059564E-2</c:v>
                </c:pt>
                <c:pt idx="1147">
                  <c:v>-7.3443299916107208E-3</c:v>
                </c:pt>
                <c:pt idx="1148">
                  <c:v>6.1670340001001023E-3</c:v>
                </c:pt>
                <c:pt idx="1149">
                  <c:v>1.2464384002669249E-2</c:v>
                </c:pt>
                <c:pt idx="1150">
                  <c:v>1.4975748003053013E-2</c:v>
                </c:pt>
                <c:pt idx="1151">
                  <c:v>1.3684183999430388E-2</c:v>
                </c:pt>
                <c:pt idx="1152">
                  <c:v>1.6072446007456165E-2</c:v>
                </c:pt>
                <c:pt idx="1154">
                  <c:v>7.2618460035300814E-3</c:v>
                </c:pt>
                <c:pt idx="1155">
                  <c:v>1.2687988004472572E-2</c:v>
                </c:pt>
                <c:pt idx="1156">
                  <c:v>-2.7173119960934855E-3</c:v>
                </c:pt>
                <c:pt idx="1157">
                  <c:v>1.6602765994321089E-2</c:v>
                </c:pt>
                <c:pt idx="1158">
                  <c:v>6.5175440031453036E-3</c:v>
                </c:pt>
                <c:pt idx="1159">
                  <c:v>1.7112244000600185E-2</c:v>
                </c:pt>
                <c:pt idx="1160">
                  <c:v>3.6236079977243207E-3</c:v>
                </c:pt>
                <c:pt idx="1162">
                  <c:v>8.4323219998623244E-3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5D-4C77-BF74-B50BF798434C}"/>
            </c:ext>
          </c:extLst>
        </c:ser>
        <c:ser>
          <c:idx val="2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question'!$J$21:$J$1183</c:f>
              <c:numCache>
                <c:formatCode>General</c:formatCode>
                <c:ptCount val="1163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  <c:pt idx="836">
                  <c:v>6.3360057538375258E-6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5D-4C77-BF74-B50BF798434C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question'!$K$21:$K$1183</c:f>
              <c:numCache>
                <c:formatCode>General</c:formatCode>
                <c:ptCount val="1163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  <c:pt idx="527">
                  <c:v>5.6481303967302665E-2</c:v>
                </c:pt>
                <c:pt idx="528">
                  <c:v>5.6581303797429428E-2</c:v>
                </c:pt>
                <c:pt idx="529">
                  <c:v>5.6010095926467329E-2</c:v>
                </c:pt>
                <c:pt idx="530">
                  <c:v>5.6710096134338528E-2</c:v>
                </c:pt>
                <c:pt idx="531">
                  <c:v>5.5791920007322915E-2</c:v>
                </c:pt>
                <c:pt idx="532">
                  <c:v>5.3427914099302143E-2</c:v>
                </c:pt>
                <c:pt idx="533">
                  <c:v>5.6729132054897491E-2</c:v>
                </c:pt>
                <c:pt idx="534">
                  <c:v>5.4687479801941663E-2</c:v>
                </c:pt>
                <c:pt idx="535">
                  <c:v>5.6687480129767209E-2</c:v>
                </c:pt>
                <c:pt idx="536">
                  <c:v>5.5270816199481487E-2</c:v>
                </c:pt>
                <c:pt idx="537">
                  <c:v>5.5570816155523062E-2</c:v>
                </c:pt>
                <c:pt idx="538">
                  <c:v>5.5170441999507602E-2</c:v>
                </c:pt>
                <c:pt idx="539">
                  <c:v>5.5099234006775077E-2</c:v>
                </c:pt>
                <c:pt idx="540">
                  <c:v>5.5449241837777663E-2</c:v>
                </c:pt>
                <c:pt idx="541">
                  <c:v>5.5160996002086904E-2</c:v>
                </c:pt>
                <c:pt idx="542">
                  <c:v>5.5492438004876021E-2</c:v>
                </c:pt>
                <c:pt idx="543">
                  <c:v>5.4629666003165767E-2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85D-4C77-BF74-B50BF798434C}"/>
            </c:ext>
          </c:extLst>
        </c:ser>
        <c:ser>
          <c:idx val="6"/>
          <c:order val="4"/>
          <c:tx>
            <c:strRef>
              <c:f>'Active 2 question'!$L$20</c:f>
              <c:strCache>
                <c:ptCount val="1"/>
                <c:pt idx="0">
                  <c:v>TESS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question'!$L$21:$L$1183</c:f>
              <c:numCache>
                <c:formatCode>General</c:formatCode>
                <c:ptCount val="1163"/>
                <c:pt idx="482">
                  <c:v>5.7330932271725032E-2</c:v>
                </c:pt>
                <c:pt idx="483">
                  <c:v>5.7612842647358775E-2</c:v>
                </c:pt>
                <c:pt idx="485">
                  <c:v>5.7307582348585129E-2</c:v>
                </c:pt>
                <c:pt idx="486">
                  <c:v>5.7339478706126101E-2</c:v>
                </c:pt>
                <c:pt idx="489">
                  <c:v>5.7122698919556569E-2</c:v>
                </c:pt>
                <c:pt idx="490">
                  <c:v>5.7989874003396835E-2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85D-4C77-BF74-B50BF798434C}"/>
            </c:ext>
          </c:extLst>
        </c:ser>
        <c:ser>
          <c:idx val="5"/>
          <c:order val="5"/>
          <c:tx>
            <c:strRef>
              <c:f>'Active 2 question'!$M$20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question'!$M$21:$M$1183</c:f>
              <c:numCache>
                <c:formatCode>General</c:formatCode>
                <c:ptCount val="116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85D-4C77-BF74-B50BF798434C}"/>
            </c:ext>
          </c:extLst>
        </c:ser>
        <c:ser>
          <c:idx val="6"/>
          <c:order val="6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question'!$N$21:$N$1183</c:f>
              <c:numCache>
                <c:formatCode>General</c:formatCode>
                <c:ptCount val="1163"/>
                <c:pt idx="606">
                  <c:v>7.4421160024940036E-3</c:v>
                </c:pt>
                <c:pt idx="607">
                  <c:v>1.3053480004600715E-2</c:v>
                </c:pt>
                <c:pt idx="608">
                  <c:v>1.6553480003494769E-2</c:v>
                </c:pt>
                <c:pt idx="609">
                  <c:v>-9.8351559936418198E-3</c:v>
                </c:pt>
                <c:pt idx="610">
                  <c:v>1.8558576004579663E-2</c:v>
                </c:pt>
                <c:pt idx="611">
                  <c:v>1.8682068002817687E-2</c:v>
                </c:pt>
                <c:pt idx="612">
                  <c:v>2.1043926004495006E-2</c:v>
                </c:pt>
                <c:pt idx="613">
                  <c:v>2.1285593997163232E-2</c:v>
                </c:pt>
                <c:pt idx="614">
                  <c:v>2.0464004002860747E-2</c:v>
                </c:pt>
                <c:pt idx="615">
                  <c:v>2.7966280002146959E-2</c:v>
                </c:pt>
                <c:pt idx="616">
                  <c:v>2.1797722001792863E-2</c:v>
                </c:pt>
                <c:pt idx="617">
                  <c:v>1.8335992004722357E-2</c:v>
                </c:pt>
                <c:pt idx="618">
                  <c:v>2.2542056009115186E-2</c:v>
                </c:pt>
                <c:pt idx="619">
                  <c:v>2.2150770004373044E-2</c:v>
                </c:pt>
                <c:pt idx="620">
                  <c:v>2.3382976003631484E-2</c:v>
                </c:pt>
                <c:pt idx="621">
                  <c:v>2.4659579998115078E-2</c:v>
                </c:pt>
                <c:pt idx="622">
                  <c:v>2.6874358001805376E-2</c:v>
                </c:pt>
                <c:pt idx="623">
                  <c:v>2.7438006000011228E-2</c:v>
                </c:pt>
                <c:pt idx="624">
                  <c:v>2.8092566004488617E-2</c:v>
                </c:pt>
                <c:pt idx="625">
                  <c:v>2.690128000540426E-2</c:v>
                </c:pt>
                <c:pt idx="626">
                  <c:v>2.9622886002471205E-2</c:v>
                </c:pt>
                <c:pt idx="627">
                  <c:v>3.0057074000069406E-2</c:v>
                </c:pt>
                <c:pt idx="628">
                  <c:v>3.3287131998804398E-2</c:v>
                </c:pt>
                <c:pt idx="629">
                  <c:v>3.1385246002173517E-2</c:v>
                </c:pt>
                <c:pt idx="630">
                  <c:v>3.2137140005943365E-2</c:v>
                </c:pt>
                <c:pt idx="631">
                  <c:v>3.2271232004859485E-2</c:v>
                </c:pt>
                <c:pt idx="632">
                  <c:v>3.2265948000713252E-2</c:v>
                </c:pt>
                <c:pt idx="633">
                  <c:v>2.8915192007843871E-2</c:v>
                </c:pt>
                <c:pt idx="634">
                  <c:v>3.3070890000090003E-2</c:v>
                </c:pt>
                <c:pt idx="635">
                  <c:v>3.396301999600837E-2</c:v>
                </c:pt>
                <c:pt idx="636">
                  <c:v>3.4714914007054176E-2</c:v>
                </c:pt>
                <c:pt idx="637">
                  <c:v>3.5394462000112981E-2</c:v>
                </c:pt>
                <c:pt idx="638">
                  <c:v>3.3969084004638717E-2</c:v>
                </c:pt>
                <c:pt idx="639">
                  <c:v>3.4252420002303552E-2</c:v>
                </c:pt>
                <c:pt idx="640">
                  <c:v>3.4007728005235549E-2</c:v>
                </c:pt>
                <c:pt idx="641">
                  <c:v>3.579979400819866E-2</c:v>
                </c:pt>
                <c:pt idx="642">
                  <c:v>3.5911158003727905E-2</c:v>
                </c:pt>
                <c:pt idx="643">
                  <c:v>4.4194494003022555E-2</c:v>
                </c:pt>
                <c:pt idx="644">
                  <c:v>3.9406622003298253E-2</c:v>
                </c:pt>
                <c:pt idx="645">
                  <c:v>3.5427464004897047E-2</c:v>
                </c:pt>
                <c:pt idx="646">
                  <c:v>3.8140078009746503E-2</c:v>
                </c:pt>
                <c:pt idx="647">
                  <c:v>3.8142354002047796E-2</c:v>
                </c:pt>
                <c:pt idx="648">
                  <c:v>3.7589711995678954E-2</c:v>
                </c:pt>
                <c:pt idx="649">
                  <c:v>4.048062399670016E-2</c:v>
                </c:pt>
                <c:pt idx="650">
                  <c:v>3.691471600177465E-2</c:v>
                </c:pt>
                <c:pt idx="651">
                  <c:v>4.6692752002854832E-2</c:v>
                </c:pt>
                <c:pt idx="652">
                  <c:v>4.0298148007423151E-2</c:v>
                </c:pt>
                <c:pt idx="653">
                  <c:v>4.0915592006058432E-2</c:v>
                </c:pt>
                <c:pt idx="654">
                  <c:v>4.0820144000463188E-2</c:v>
                </c:pt>
                <c:pt idx="655">
                  <c:v>4.5577354001579806E-2</c:v>
                </c:pt>
                <c:pt idx="656">
                  <c:v>4.2075842000485864E-2</c:v>
                </c:pt>
                <c:pt idx="657">
                  <c:v>4.6235909998358693E-2</c:v>
                </c:pt>
                <c:pt idx="658">
                  <c:v>4.920258200581884E-2</c:v>
                </c:pt>
                <c:pt idx="659">
                  <c:v>4.6713946008821949E-2</c:v>
                </c:pt>
                <c:pt idx="660">
                  <c:v>4.8248038001474924E-2</c:v>
                </c:pt>
                <c:pt idx="661">
                  <c:v>4.7056752002390567E-2</c:v>
                </c:pt>
                <c:pt idx="662">
                  <c:v>4.6308646000397857E-2</c:v>
                </c:pt>
                <c:pt idx="663">
                  <c:v>4.2863579998083878E-2</c:v>
                </c:pt>
                <c:pt idx="664">
                  <c:v>4.8886308002693113E-2</c:v>
                </c:pt>
                <c:pt idx="665">
                  <c:v>5.1160930008336436E-2</c:v>
                </c:pt>
                <c:pt idx="666">
                  <c:v>4.5517750004364643E-2</c:v>
                </c:pt>
                <c:pt idx="667">
                  <c:v>4.2969643996912055E-2</c:v>
                </c:pt>
                <c:pt idx="668">
                  <c:v>4.7312450005847495E-2</c:v>
                </c:pt>
                <c:pt idx="669">
                  <c:v>4.2823814001167193E-2</c:v>
                </c:pt>
                <c:pt idx="670">
                  <c:v>4.6329878001415636E-2</c:v>
                </c:pt>
                <c:pt idx="671">
                  <c:v>4.579087599995546E-2</c:v>
                </c:pt>
                <c:pt idx="672">
                  <c:v>4.5711718004895374E-2</c:v>
                </c:pt>
                <c:pt idx="673">
                  <c:v>4.5863612001994625E-2</c:v>
                </c:pt>
                <c:pt idx="674">
                  <c:v>4.754288200638257E-2</c:v>
                </c:pt>
                <c:pt idx="675">
                  <c:v>4.9426218000007793E-2</c:v>
                </c:pt>
                <c:pt idx="676">
                  <c:v>4.7446296004636679E-2</c:v>
                </c:pt>
                <c:pt idx="677">
                  <c:v>4.8769024004286621E-2</c:v>
                </c:pt>
                <c:pt idx="678">
                  <c:v>4.9683802004437894E-2</c:v>
                </c:pt>
                <c:pt idx="679">
                  <c:v>4.8958424005832057E-2</c:v>
                </c:pt>
                <c:pt idx="680">
                  <c:v>4.698115200153552E-2</c:v>
                </c:pt>
                <c:pt idx="681">
                  <c:v>5.0947171999723651E-2</c:v>
                </c:pt>
                <c:pt idx="682">
                  <c:v>4.9275590004981495E-2</c:v>
                </c:pt>
                <c:pt idx="683">
                  <c:v>5.3545676004432607E-2</c:v>
                </c:pt>
                <c:pt idx="684">
                  <c:v>5.3797570006281603E-2</c:v>
                </c:pt>
                <c:pt idx="685">
                  <c:v>5.0308934005443007E-2</c:v>
                </c:pt>
                <c:pt idx="686">
                  <c:v>4.9865754001075402E-2</c:v>
                </c:pt>
                <c:pt idx="687">
                  <c:v>4.8117648002516944E-2</c:v>
                </c:pt>
                <c:pt idx="688">
                  <c:v>4.7629012005927507E-2</c:v>
                </c:pt>
                <c:pt idx="689">
                  <c:v>4.9840376006613951E-2</c:v>
                </c:pt>
                <c:pt idx="690">
                  <c:v>5.0872582003648859E-2</c:v>
                </c:pt>
                <c:pt idx="691">
                  <c:v>5.0398724000842776E-2</c:v>
                </c:pt>
                <c:pt idx="692">
                  <c:v>5.0624866002181079E-2</c:v>
                </c:pt>
                <c:pt idx="693">
                  <c:v>4.8255934001645073E-2</c:v>
                </c:pt>
                <c:pt idx="694">
                  <c:v>5.2376872001332231E-2</c:v>
                </c:pt>
                <c:pt idx="695">
                  <c:v>5.2370434001204558E-2</c:v>
                </c:pt>
                <c:pt idx="696">
                  <c:v>5.2408314004424028E-2</c:v>
                </c:pt>
                <c:pt idx="697">
                  <c:v>4.7809077994315885E-2</c:v>
                </c:pt>
                <c:pt idx="698">
                  <c:v>5.2617792003729846E-2</c:v>
                </c:pt>
                <c:pt idx="699">
                  <c:v>5.5373474002408329E-2</c:v>
                </c:pt>
                <c:pt idx="700">
                  <c:v>5.1691666005353909E-2</c:v>
                </c:pt>
                <c:pt idx="701">
                  <c:v>5.7500379996781703E-2</c:v>
                </c:pt>
                <c:pt idx="702">
                  <c:v>5.1901517996157054E-2</c:v>
                </c:pt>
                <c:pt idx="703">
                  <c:v>5.3521221998380497E-2</c:v>
                </c:pt>
                <c:pt idx="704">
                  <c:v>5.2506460007862188E-2</c:v>
                </c:pt>
                <c:pt idx="705">
                  <c:v>5.4388379998272285E-2</c:v>
                </c:pt>
                <c:pt idx="706">
                  <c:v>5.4464156004542019E-2</c:v>
                </c:pt>
                <c:pt idx="707">
                  <c:v>5.2002538002852816E-2</c:v>
                </c:pt>
                <c:pt idx="708">
                  <c:v>5.4594588007603306E-2</c:v>
                </c:pt>
                <c:pt idx="709">
                  <c:v>5.4794588002550881E-2</c:v>
                </c:pt>
                <c:pt idx="710">
                  <c:v>5.4794588002550881E-2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85D-4C77-BF74-B50BF798434C}"/>
            </c:ext>
          </c:extLst>
        </c:ser>
        <c:ser>
          <c:idx val="7"/>
          <c:order val="7"/>
          <c:tx>
            <c:strRef>
              <c:f>'Active 2 question'!$O$20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question'!$O$21:$O$1183</c:f>
              <c:numCache>
                <c:formatCode>General</c:formatCode>
                <c:ptCount val="1163"/>
                <c:pt idx="46">
                  <c:v>0.11562234510254331</c:v>
                </c:pt>
                <c:pt idx="47">
                  <c:v>0.11443637359500518</c:v>
                </c:pt>
                <c:pt idx="48">
                  <c:v>0.11437882211803625</c:v>
                </c:pt>
                <c:pt idx="50">
                  <c:v>0.11341329332138801</c:v>
                </c:pt>
                <c:pt idx="51">
                  <c:v>0.11337475438591775</c:v>
                </c:pt>
                <c:pt idx="52">
                  <c:v>0.1132694146289657</c:v>
                </c:pt>
                <c:pt idx="53">
                  <c:v>0.11324063889048125</c:v>
                </c:pt>
                <c:pt idx="54">
                  <c:v>0.11323755577564362</c:v>
                </c:pt>
                <c:pt idx="55">
                  <c:v>0.113234472660806</c:v>
                </c:pt>
                <c:pt idx="56">
                  <c:v>0.11320878003715916</c:v>
                </c:pt>
                <c:pt idx="60">
                  <c:v>0.11105111350329755</c:v>
                </c:pt>
                <c:pt idx="61">
                  <c:v>0.11093909366419732</c:v>
                </c:pt>
                <c:pt idx="62">
                  <c:v>0.11092316423753629</c:v>
                </c:pt>
                <c:pt idx="63">
                  <c:v>0.11091031792571286</c:v>
                </c:pt>
                <c:pt idx="64">
                  <c:v>0.11090723481087525</c:v>
                </c:pt>
                <c:pt idx="65">
                  <c:v>0.1108913053842142</c:v>
                </c:pt>
                <c:pt idx="66">
                  <c:v>0.11086869587540499</c:v>
                </c:pt>
                <c:pt idx="67">
                  <c:v>0.11011692970749845</c:v>
                </c:pt>
                <c:pt idx="68">
                  <c:v>0.10999257740904775</c:v>
                </c:pt>
                <c:pt idx="70">
                  <c:v>0.10976288535364499</c:v>
                </c:pt>
                <c:pt idx="71">
                  <c:v>0.10972434641817473</c:v>
                </c:pt>
                <c:pt idx="72">
                  <c:v>0.10906507369539682</c:v>
                </c:pt>
                <c:pt idx="73">
                  <c:v>0.10900443910359028</c:v>
                </c:pt>
                <c:pt idx="74">
                  <c:v>0.10891194565846166</c:v>
                </c:pt>
                <c:pt idx="79">
                  <c:v>0.10876498385120173</c:v>
                </c:pt>
                <c:pt idx="80">
                  <c:v>0.10857691384610686</c:v>
                </c:pt>
                <c:pt idx="82">
                  <c:v>0.10783131390787556</c:v>
                </c:pt>
                <c:pt idx="83">
                  <c:v>0.10775166677457036</c:v>
                </c:pt>
                <c:pt idx="85">
                  <c:v>0.10744849381553764</c:v>
                </c:pt>
                <c:pt idx="86">
                  <c:v>0.10648913124856466</c:v>
                </c:pt>
                <c:pt idx="87">
                  <c:v>0.10641565034493469</c:v>
                </c:pt>
                <c:pt idx="88">
                  <c:v>0.10527438400254206</c:v>
                </c:pt>
                <c:pt idx="89">
                  <c:v>0.10423229118742623</c:v>
                </c:pt>
                <c:pt idx="90">
                  <c:v>0.10418758602228073</c:v>
                </c:pt>
                <c:pt idx="91">
                  <c:v>0.10413363151262237</c:v>
                </c:pt>
                <c:pt idx="92">
                  <c:v>0.10408532938016631</c:v>
                </c:pt>
                <c:pt idx="93">
                  <c:v>0.10403754110018318</c:v>
                </c:pt>
                <c:pt idx="94">
                  <c:v>0.10303039025322706</c:v>
                </c:pt>
                <c:pt idx="96">
                  <c:v>0.10190197022265784</c:v>
                </c:pt>
                <c:pt idx="97">
                  <c:v>0.10170722013541481</c:v>
                </c:pt>
                <c:pt idx="99">
                  <c:v>0.10068722297663527</c:v>
                </c:pt>
                <c:pt idx="113">
                  <c:v>9.9514097780920546E-2</c:v>
                </c:pt>
                <c:pt idx="114">
                  <c:v>9.9498168354259509E-2</c:v>
                </c:pt>
                <c:pt idx="115">
                  <c:v>9.9351206546999582E-2</c:v>
                </c:pt>
                <c:pt idx="116">
                  <c:v>9.9348123432161956E-2</c:v>
                </c:pt>
                <c:pt idx="117">
                  <c:v>9.9290571955193044E-2</c:v>
                </c:pt>
                <c:pt idx="118">
                  <c:v>9.8337889470368228E-2</c:v>
                </c:pt>
                <c:pt idx="119">
                  <c:v>9.8315279961559005E-2</c:v>
                </c:pt>
                <c:pt idx="120">
                  <c:v>9.7218718784311875E-2</c:v>
                </c:pt>
                <c:pt idx="124">
                  <c:v>9.7103615830374024E-2</c:v>
                </c:pt>
                <c:pt idx="127">
                  <c:v>9.703373189405462E-2</c:v>
                </c:pt>
                <c:pt idx="132">
                  <c:v>9.5924324404984079E-2</c:v>
                </c:pt>
                <c:pt idx="133">
                  <c:v>9.5895548666499617E-2</c:v>
                </c:pt>
                <c:pt idx="134">
                  <c:v>9.5850843501354116E-2</c:v>
                </c:pt>
                <c:pt idx="135">
                  <c:v>9.5761433171063115E-2</c:v>
                </c:pt>
                <c:pt idx="138">
                  <c:v>9.4815944620859405E-2</c:v>
                </c:pt>
                <c:pt idx="139">
                  <c:v>9.4764045521092785E-2</c:v>
                </c:pt>
                <c:pt idx="140">
                  <c:v>9.475119920926936E-2</c:v>
                </c:pt>
                <c:pt idx="145">
                  <c:v>9.4667955108653612E-2</c:v>
                </c:pt>
                <c:pt idx="146">
                  <c:v>9.4658191911667799E-2</c:v>
                </c:pt>
                <c:pt idx="149">
                  <c:v>9.3603766637201491E-2</c:v>
                </c:pt>
                <c:pt idx="150">
                  <c:v>9.3581157128392267E-2</c:v>
                </c:pt>
                <c:pt idx="153">
                  <c:v>9.3402336467810265E-2</c:v>
                </c:pt>
                <c:pt idx="154">
                  <c:v>9.2803698336838908E-2</c:v>
                </c:pt>
                <c:pt idx="161">
                  <c:v>9.2484595951145152E-2</c:v>
                </c:pt>
                <c:pt idx="162">
                  <c:v>9.2484595951145152E-2</c:v>
                </c:pt>
                <c:pt idx="167">
                  <c:v>9.2360243652694435E-2</c:v>
                </c:pt>
                <c:pt idx="171">
                  <c:v>9.2292928978739724E-2</c:v>
                </c:pt>
                <c:pt idx="172">
                  <c:v>9.1416810512382485E-2</c:v>
                </c:pt>
                <c:pt idx="173">
                  <c:v>9.1321233952416231E-2</c:v>
                </c:pt>
                <c:pt idx="178">
                  <c:v>9.1155259603657654E-2</c:v>
                </c:pt>
                <c:pt idx="196">
                  <c:v>9.0029922687926062E-2</c:v>
                </c:pt>
                <c:pt idx="197">
                  <c:v>9.0029922687926062E-2</c:v>
                </c:pt>
                <c:pt idx="198">
                  <c:v>9.001707637610265E-2</c:v>
                </c:pt>
                <c:pt idx="199">
                  <c:v>8.9924582930974023E-2</c:v>
                </c:pt>
                <c:pt idx="200">
                  <c:v>8.9140444057272464E-2</c:v>
                </c:pt>
                <c:pt idx="201">
                  <c:v>8.8990912987647858E-2</c:v>
                </c:pt>
                <c:pt idx="202">
                  <c:v>8.8891739460371044E-2</c:v>
                </c:pt>
                <c:pt idx="203">
                  <c:v>8.8891739460371044E-2</c:v>
                </c:pt>
                <c:pt idx="204">
                  <c:v>8.8802329130080043E-2</c:v>
                </c:pt>
                <c:pt idx="205">
                  <c:v>8.7865576071916265E-2</c:v>
                </c:pt>
                <c:pt idx="206">
                  <c:v>8.7843480415579989E-2</c:v>
                </c:pt>
                <c:pt idx="207">
                  <c:v>8.7814704677095526E-2</c:v>
                </c:pt>
                <c:pt idx="208">
                  <c:v>8.77571532001266E-2</c:v>
                </c:pt>
                <c:pt idx="209">
                  <c:v>8.77571532001266E-2</c:v>
                </c:pt>
                <c:pt idx="210">
                  <c:v>8.7670825984673212E-2</c:v>
                </c:pt>
                <c:pt idx="211">
                  <c:v>8.7667742869835599E-2</c:v>
                </c:pt>
                <c:pt idx="212">
                  <c:v>8.76132745077043E-2</c:v>
                </c:pt>
                <c:pt idx="215">
                  <c:v>8.6881548586242308E-2</c:v>
                </c:pt>
                <c:pt idx="216">
                  <c:v>8.6708380302862598E-2</c:v>
                </c:pt>
                <c:pt idx="221">
                  <c:v>8.6679604564378135E-2</c:v>
                </c:pt>
                <c:pt idx="222">
                  <c:v>8.6634899399232634E-2</c:v>
                </c:pt>
                <c:pt idx="224">
                  <c:v>8.6542405954104007E-2</c:v>
                </c:pt>
                <c:pt idx="225">
                  <c:v>8.6539322839266394E-2</c:v>
                </c:pt>
                <c:pt idx="227">
                  <c:v>8.6526476527442969E-2</c:v>
                </c:pt>
                <c:pt idx="228">
                  <c:v>8.6507463985944305E-2</c:v>
                </c:pt>
                <c:pt idx="230">
                  <c:v>8.6448884804029513E-2</c:v>
                </c:pt>
                <c:pt idx="231">
                  <c:v>8.6443232426827207E-2</c:v>
                </c:pt>
                <c:pt idx="232">
                  <c:v>8.6440149311989595E-2</c:v>
                </c:pt>
                <c:pt idx="233">
                  <c:v>8.564676109377517E-2</c:v>
                </c:pt>
                <c:pt idx="234">
                  <c:v>8.5586126501968632E-2</c:v>
                </c:pt>
                <c:pt idx="235">
                  <c:v>8.5583043387131019E-2</c:v>
                </c:pt>
                <c:pt idx="236">
                  <c:v>8.5481300597489526E-2</c:v>
                </c:pt>
                <c:pt idx="238">
                  <c:v>8.5394973382036138E-2</c:v>
                </c:pt>
                <c:pt idx="239">
                  <c:v>8.5359517561403503E-2</c:v>
                </c:pt>
                <c:pt idx="241">
                  <c:v>8.5312756986366256E-2</c:v>
                </c:pt>
                <c:pt idx="244">
                  <c:v>8.531172928142039E-2</c:v>
                </c:pt>
                <c:pt idx="245">
                  <c:v>8.5279870428098301E-2</c:v>
                </c:pt>
                <c:pt idx="246">
                  <c:v>8.5254177804451464E-2</c:v>
                </c:pt>
                <c:pt idx="247">
                  <c:v>8.5241331492628039E-2</c:v>
                </c:pt>
                <c:pt idx="250">
                  <c:v>8.4426875323023204E-2</c:v>
                </c:pt>
                <c:pt idx="253">
                  <c:v>8.4247026957495336E-2</c:v>
                </c:pt>
                <c:pt idx="257">
                  <c:v>8.4219278923956753E-2</c:v>
                </c:pt>
                <c:pt idx="259">
                  <c:v>8.421516810417326E-2</c:v>
                </c:pt>
                <c:pt idx="261">
                  <c:v>8.4196155562674596E-2</c:v>
                </c:pt>
                <c:pt idx="264">
                  <c:v>8.4077969493899118E-2</c:v>
                </c:pt>
                <c:pt idx="265">
                  <c:v>8.4065123182075707E-2</c:v>
                </c:pt>
                <c:pt idx="266">
                  <c:v>8.4062040067238081E-2</c:v>
                </c:pt>
                <c:pt idx="269">
                  <c:v>8.3191573978083147E-2</c:v>
                </c:pt>
                <c:pt idx="270">
                  <c:v>8.3154062747558766E-2</c:v>
                </c:pt>
                <c:pt idx="271">
                  <c:v>8.3112440697250878E-2</c:v>
                </c:pt>
                <c:pt idx="272">
                  <c:v>8.3102677500265093E-2</c:v>
                </c:pt>
                <c:pt idx="273">
                  <c:v>8.3054889220281952E-2</c:v>
                </c:pt>
                <c:pt idx="275">
                  <c:v>8.3010184055136466E-2</c:v>
                </c:pt>
                <c:pt idx="276">
                  <c:v>8.2965478889990951E-2</c:v>
                </c:pt>
                <c:pt idx="277">
                  <c:v>8.2939786266344129E-2</c:v>
                </c:pt>
                <c:pt idx="278">
                  <c:v>8.2920773724845465E-2</c:v>
                </c:pt>
                <c:pt idx="279">
                  <c:v>8.2067778619770382E-2</c:v>
                </c:pt>
                <c:pt idx="280">
                  <c:v>8.2066750914824502E-2</c:v>
                </c:pt>
                <c:pt idx="281">
                  <c:v>8.2059043127730449E-2</c:v>
                </c:pt>
                <c:pt idx="282">
                  <c:v>8.2022045749679001E-2</c:v>
                </c:pt>
                <c:pt idx="283">
                  <c:v>8.2003033208180337E-2</c:v>
                </c:pt>
                <c:pt idx="284">
                  <c:v>8.1950620255940784E-2</c:v>
                </c:pt>
                <c:pt idx="285">
                  <c:v>8.1947537141103172E-2</c:v>
                </c:pt>
                <c:pt idx="286">
                  <c:v>8.1941370911427919E-2</c:v>
                </c:pt>
                <c:pt idx="287">
                  <c:v>8.1937773944117359E-2</c:v>
                </c:pt>
                <c:pt idx="288">
                  <c:v>8.1934690829279733E-2</c:v>
                </c:pt>
                <c:pt idx="289">
                  <c:v>8.1929552304550374E-2</c:v>
                </c:pt>
                <c:pt idx="290">
                  <c:v>8.1913622877889336E-2</c:v>
                </c:pt>
                <c:pt idx="291">
                  <c:v>8.1907456648214083E-2</c:v>
                </c:pt>
                <c:pt idx="292">
                  <c:v>8.1891527221553045E-2</c:v>
                </c:pt>
                <c:pt idx="293">
                  <c:v>8.1841169679205239E-2</c:v>
                </c:pt>
                <c:pt idx="294">
                  <c:v>8.1818046317923082E-2</c:v>
                </c:pt>
                <c:pt idx="295">
                  <c:v>8.181136623577491E-2</c:v>
                </c:pt>
                <c:pt idx="296">
                  <c:v>8.1795436809113872E-2</c:v>
                </c:pt>
                <c:pt idx="297">
                  <c:v>8.1792353694276246E-2</c:v>
                </c:pt>
                <c:pt idx="298">
                  <c:v>8.1779507382452821E-2</c:v>
                </c:pt>
                <c:pt idx="299">
                  <c:v>8.1760494840954157E-2</c:v>
                </c:pt>
                <c:pt idx="300">
                  <c:v>8.1750731643968372E-2</c:v>
                </c:pt>
                <c:pt idx="301">
                  <c:v>8.1739940742036693E-2</c:v>
                </c:pt>
                <c:pt idx="302">
                  <c:v>8.1736857627199067E-2</c:v>
                </c:pt>
                <c:pt idx="303">
                  <c:v>8.1731719102469708E-2</c:v>
                </c:pt>
                <c:pt idx="304">
                  <c:v>8.1706026478822857E-2</c:v>
                </c:pt>
                <c:pt idx="305">
                  <c:v>8.0817061700642207E-2</c:v>
                </c:pt>
                <c:pt idx="306">
                  <c:v>8.0776467355280199E-2</c:v>
                </c:pt>
                <c:pt idx="307">
                  <c:v>8.0740497682174617E-2</c:v>
                </c:pt>
                <c:pt idx="308">
                  <c:v>8.0705555714014915E-2</c:v>
                </c:pt>
                <c:pt idx="309">
                  <c:v>8.0682946205205691E-2</c:v>
                </c:pt>
                <c:pt idx="310">
                  <c:v>8.0679863090368079E-2</c:v>
                </c:pt>
                <c:pt idx="311">
                  <c:v>8.0660850548869428E-2</c:v>
                </c:pt>
                <c:pt idx="312">
                  <c:v>7.9720500523395077E-2</c:v>
                </c:pt>
                <c:pt idx="313">
                  <c:v>7.9637770275252262E-2</c:v>
                </c:pt>
                <c:pt idx="314">
                  <c:v>7.962184084859121E-2</c:v>
                </c:pt>
                <c:pt idx="315">
                  <c:v>7.9608994536767785E-2</c:v>
                </c:pt>
                <c:pt idx="316">
                  <c:v>7.9574052568608084E-2</c:v>
                </c:pt>
                <c:pt idx="317">
                  <c:v>7.9512904124328612E-2</c:v>
                </c:pt>
                <c:pt idx="318">
                  <c:v>7.9465115844345485E-2</c:v>
                </c:pt>
                <c:pt idx="319">
                  <c:v>7.9423493794037611E-2</c:v>
                </c:pt>
                <c:pt idx="320">
                  <c:v>7.8696906397304978E-2</c:v>
                </c:pt>
                <c:pt idx="321">
                  <c:v>7.858231729584006E-2</c:v>
                </c:pt>
                <c:pt idx="322">
                  <c:v>7.8509350244683043E-2</c:v>
                </c:pt>
                <c:pt idx="323">
                  <c:v>7.8476977538888021E-2</c:v>
                </c:pt>
                <c:pt idx="324">
                  <c:v>7.8400413520420445E-2</c:v>
                </c:pt>
                <c:pt idx="325">
                  <c:v>7.8397330405582819E-2</c:v>
                </c:pt>
                <c:pt idx="326">
                  <c:v>7.7585443498342677E-2</c:v>
                </c:pt>
                <c:pt idx="327">
                  <c:v>7.7182583159560225E-2</c:v>
                </c:pt>
                <c:pt idx="328">
                  <c:v>7.7137877994414739E-2</c:v>
                </c:pt>
                <c:pt idx="329">
                  <c:v>7.6281285922029082E-2</c:v>
                </c:pt>
                <c:pt idx="330">
                  <c:v>7.6280772069556149E-2</c:v>
                </c:pt>
                <c:pt idx="331">
                  <c:v>7.6268953462678604E-2</c:v>
                </c:pt>
                <c:pt idx="332">
                  <c:v>7.6188278624427522E-2</c:v>
                </c:pt>
                <c:pt idx="333">
                  <c:v>7.6089618949623655E-2</c:v>
                </c:pt>
                <c:pt idx="334">
                  <c:v>7.6067009440814445E-2</c:v>
                </c:pt>
                <c:pt idx="335">
                  <c:v>7.600945796384552E-2</c:v>
                </c:pt>
                <c:pt idx="336">
                  <c:v>7.4998196297105899E-2</c:v>
                </c:pt>
                <c:pt idx="337">
                  <c:v>7.498483613280954E-2</c:v>
                </c:pt>
                <c:pt idx="338">
                  <c:v>7.4978669903134301E-2</c:v>
                </c:pt>
                <c:pt idx="339">
                  <c:v>7.4962740476473264E-2</c:v>
                </c:pt>
                <c:pt idx="340">
                  <c:v>7.4950408017122772E-2</c:v>
                </c:pt>
                <c:pt idx="341">
                  <c:v>7.4947324902285159E-2</c:v>
                </c:pt>
                <c:pt idx="342">
                  <c:v>7.4930881623151174E-2</c:v>
                </c:pt>
                <c:pt idx="343">
                  <c:v>7.4876413261019875E-2</c:v>
                </c:pt>
                <c:pt idx="344">
                  <c:v>7.4836332768130814E-2</c:v>
                </c:pt>
                <c:pt idx="345">
                  <c:v>7.4822458751361509E-2</c:v>
                </c:pt>
                <c:pt idx="346">
                  <c:v>7.4780836701053635E-2</c:v>
                </c:pt>
                <c:pt idx="347">
                  <c:v>7.4778781291161889E-2</c:v>
                </c:pt>
                <c:pt idx="348">
                  <c:v>7.3985906925420411E-2</c:v>
                </c:pt>
                <c:pt idx="349">
                  <c:v>7.3962269711665321E-2</c:v>
                </c:pt>
                <c:pt idx="350">
                  <c:v>7.3949423399841896E-2</c:v>
                </c:pt>
                <c:pt idx="351">
                  <c:v>7.391550913662806E-2</c:v>
                </c:pt>
                <c:pt idx="352">
                  <c:v>7.3912426021790448E-2</c:v>
                </c:pt>
                <c:pt idx="353">
                  <c:v>7.3899579709967023E-2</c:v>
                </c:pt>
                <c:pt idx="354">
                  <c:v>7.3886733398143611E-2</c:v>
                </c:pt>
                <c:pt idx="355">
                  <c:v>7.3861554626969708E-2</c:v>
                </c:pt>
                <c:pt idx="356">
                  <c:v>7.3861040774496761E-2</c:v>
                </c:pt>
                <c:pt idx="357">
                  <c:v>7.3849222167619216E-2</c:v>
                </c:pt>
                <c:pt idx="358">
                  <c:v>7.3848708315146283E-2</c:v>
                </c:pt>
                <c:pt idx="359">
                  <c:v>7.384819446267335E-2</c:v>
                </c:pt>
                <c:pt idx="360">
                  <c:v>7.3657041342740856E-2</c:v>
                </c:pt>
                <c:pt idx="361">
                  <c:v>7.3587671258894385E-2</c:v>
                </c:pt>
                <c:pt idx="362">
                  <c:v>7.2803018532719893E-2</c:v>
                </c:pt>
                <c:pt idx="363">
                  <c:v>7.2771673531870751E-2</c:v>
                </c:pt>
                <c:pt idx="364">
                  <c:v>7.2726454514252317E-2</c:v>
                </c:pt>
                <c:pt idx="365">
                  <c:v>7.2713608202428892E-2</c:v>
                </c:pt>
                <c:pt idx="366">
                  <c:v>7.2629336396867264E-2</c:v>
                </c:pt>
                <c:pt idx="367">
                  <c:v>7.2605185330639227E-2</c:v>
                </c:pt>
                <c:pt idx="368">
                  <c:v>7.2577437297100644E-2</c:v>
                </c:pt>
                <c:pt idx="369">
                  <c:v>7.2570757214952458E-2</c:v>
                </c:pt>
                <c:pt idx="370">
                  <c:v>7.2496762458849562E-2</c:v>
                </c:pt>
                <c:pt idx="371">
                  <c:v>7.2461306638216927E-2</c:v>
                </c:pt>
                <c:pt idx="372">
                  <c:v>7.24582235233793E-2</c:v>
                </c:pt>
                <c:pt idx="373">
                  <c:v>7.2455140408541688E-2</c:v>
                </c:pt>
                <c:pt idx="374">
                  <c:v>7.2410435243396187E-2</c:v>
                </c:pt>
                <c:pt idx="375">
                  <c:v>7.166483530516489E-2</c:v>
                </c:pt>
                <c:pt idx="376">
                  <c:v>7.166483530516489E-2</c:v>
                </c:pt>
                <c:pt idx="377">
                  <c:v>7.1530719809728388E-2</c:v>
                </c:pt>
                <c:pt idx="378">
                  <c:v>7.1530719809728388E-2</c:v>
                </c:pt>
                <c:pt idx="379">
                  <c:v>7.1508110300919164E-2</c:v>
                </c:pt>
                <c:pt idx="380">
                  <c:v>7.1438226364599761E-2</c:v>
                </c:pt>
                <c:pt idx="381">
                  <c:v>7.1435143249762134E-2</c:v>
                </c:pt>
                <c:pt idx="382">
                  <c:v>7.1416130708263484E-2</c:v>
                </c:pt>
                <c:pt idx="383">
                  <c:v>7.1389410379670767E-2</c:v>
                </c:pt>
                <c:pt idx="384">
                  <c:v>7.1352413001619319E-2</c:v>
                </c:pt>
                <c:pt idx="385">
                  <c:v>7.1313874066149058E-2</c:v>
                </c:pt>
                <c:pt idx="386">
                  <c:v>7.1313874066149058E-2</c:v>
                </c:pt>
                <c:pt idx="387">
                  <c:v>7.1291264557339834E-2</c:v>
                </c:pt>
                <c:pt idx="388">
                  <c:v>7.0500959453963036E-2</c:v>
                </c:pt>
                <c:pt idx="389">
                  <c:v>7.0500959453963036E-2</c:v>
                </c:pt>
                <c:pt idx="390">
                  <c:v>7.0395619697010997E-2</c:v>
                </c:pt>
                <c:pt idx="391">
                  <c:v>7.0395619697010997E-2</c:v>
                </c:pt>
                <c:pt idx="392">
                  <c:v>7.0393050434646318E-2</c:v>
                </c:pt>
                <c:pt idx="393">
                  <c:v>7.0345262154663191E-2</c:v>
                </c:pt>
                <c:pt idx="394">
                  <c:v>7.0246088627386391E-2</c:v>
                </c:pt>
                <c:pt idx="395">
                  <c:v>7.0195217232565651E-2</c:v>
                </c:pt>
                <c:pt idx="396">
                  <c:v>7.0195217232565651E-2</c:v>
                </c:pt>
                <c:pt idx="397">
                  <c:v>7.0038492228319926E-2</c:v>
                </c:pt>
                <c:pt idx="398">
                  <c:v>7.0025645916496501E-2</c:v>
                </c:pt>
                <c:pt idx="399">
                  <c:v>6.911458548197956E-2</c:v>
                </c:pt>
                <c:pt idx="400">
                  <c:v>6.8996399413204096E-2</c:v>
                </c:pt>
                <c:pt idx="401">
                  <c:v>6.8949124985693916E-2</c:v>
                </c:pt>
                <c:pt idx="402">
                  <c:v>6.8949124985693916E-2</c:v>
                </c:pt>
                <c:pt idx="403">
                  <c:v>6.8193247998003886E-2</c:v>
                </c:pt>
                <c:pt idx="404">
                  <c:v>6.8193247998003886E-2</c:v>
                </c:pt>
                <c:pt idx="405">
                  <c:v>6.8018538157205363E-2</c:v>
                </c:pt>
                <c:pt idx="406">
                  <c:v>6.8014941189894818E-2</c:v>
                </c:pt>
                <c:pt idx="407">
                  <c:v>6.8008774960219565E-2</c:v>
                </c:pt>
                <c:pt idx="408">
                  <c:v>6.796972217227637E-2</c:v>
                </c:pt>
                <c:pt idx="409">
                  <c:v>6.796972217227637E-2</c:v>
                </c:pt>
                <c:pt idx="410">
                  <c:v>6.7938377171427228E-2</c:v>
                </c:pt>
                <c:pt idx="411">
                  <c:v>6.7928613974441429E-2</c:v>
                </c:pt>
                <c:pt idx="412">
                  <c:v>6.7912684547780391E-2</c:v>
                </c:pt>
                <c:pt idx="413">
                  <c:v>6.7906004465632205E-2</c:v>
                </c:pt>
                <c:pt idx="414">
                  <c:v>6.7906004465632205E-2</c:v>
                </c:pt>
                <c:pt idx="415">
                  <c:v>6.7842286758988041E-2</c:v>
                </c:pt>
                <c:pt idx="416">
                  <c:v>6.7842286758988041E-2</c:v>
                </c:pt>
                <c:pt idx="417">
                  <c:v>6.7839203644150428E-2</c:v>
                </c:pt>
                <c:pt idx="418">
                  <c:v>6.6930198619525233E-2</c:v>
                </c:pt>
                <c:pt idx="419">
                  <c:v>6.6835135912031926E-2</c:v>
                </c:pt>
                <c:pt idx="420">
                  <c:v>6.583312358980517E-2</c:v>
                </c:pt>
                <c:pt idx="421">
                  <c:v>6.5785849162294976E-2</c:v>
                </c:pt>
                <c:pt idx="422">
                  <c:v>6.5785849162294976E-2</c:v>
                </c:pt>
                <c:pt idx="423">
                  <c:v>6.462145945862019E-2</c:v>
                </c:pt>
                <c:pt idx="424">
                  <c:v>6.4620945606147256E-2</c:v>
                </c:pt>
                <c:pt idx="425">
                  <c:v>6.4557741751976025E-2</c:v>
                </c:pt>
                <c:pt idx="426">
                  <c:v>6.4503787242317673E-2</c:v>
                </c:pt>
                <c:pt idx="427">
                  <c:v>6.4494024045331874E-2</c:v>
                </c:pt>
                <c:pt idx="428">
                  <c:v>6.4494024045331874E-2</c:v>
                </c:pt>
                <c:pt idx="429">
                  <c:v>6.4494024045331874E-2</c:v>
                </c:pt>
                <c:pt idx="430">
                  <c:v>6.3420586229366901E-2</c:v>
                </c:pt>
                <c:pt idx="431">
                  <c:v>6.3095317613997906E-2</c:v>
                </c:pt>
                <c:pt idx="432">
                  <c:v>6.2285486116649511E-2</c:v>
                </c:pt>
                <c:pt idx="433">
                  <c:v>6.2179632507224525E-2</c:v>
                </c:pt>
                <c:pt idx="434">
                  <c:v>6.2099985373919322E-2</c:v>
                </c:pt>
                <c:pt idx="435">
                  <c:v>6.2087139062095911E-2</c:v>
                </c:pt>
                <c:pt idx="436">
                  <c:v>6.2043461601896277E-2</c:v>
                </c:pt>
                <c:pt idx="437">
                  <c:v>6.1960731353753448E-2</c:v>
                </c:pt>
                <c:pt idx="438">
                  <c:v>6.1138053544581641E-2</c:v>
                </c:pt>
                <c:pt idx="439">
                  <c:v>6.080353558469978E-2</c:v>
                </c:pt>
                <c:pt idx="440">
                  <c:v>6.0743414845366175E-2</c:v>
                </c:pt>
                <c:pt idx="441">
                  <c:v>6.0733651648380377E-2</c:v>
                </c:pt>
                <c:pt idx="442">
                  <c:v>5.9932041790598967E-2</c:v>
                </c:pt>
                <c:pt idx="443">
                  <c:v>5.9932041790598967E-2</c:v>
                </c:pt>
                <c:pt idx="444">
                  <c:v>5.9932041790598967E-2</c:v>
                </c:pt>
                <c:pt idx="445">
                  <c:v>5.9801009410000092E-2</c:v>
                </c:pt>
                <c:pt idx="446">
                  <c:v>5.9783024573447308E-2</c:v>
                </c:pt>
                <c:pt idx="447">
                  <c:v>5.9783024573447308E-2</c:v>
                </c:pt>
                <c:pt idx="448">
                  <c:v>5.9782510720974361E-2</c:v>
                </c:pt>
                <c:pt idx="449">
                  <c:v>5.9782510720974361E-2</c:v>
                </c:pt>
                <c:pt idx="450">
                  <c:v>5.9782510720974361E-2</c:v>
                </c:pt>
                <c:pt idx="451">
                  <c:v>5.9743971785504099E-2</c:v>
                </c:pt>
                <c:pt idx="452">
                  <c:v>5.9740888670666487E-2</c:v>
                </c:pt>
                <c:pt idx="453">
                  <c:v>5.973780555582886E-2</c:v>
                </c:pt>
                <c:pt idx="454">
                  <c:v>5.9685392603589307E-2</c:v>
                </c:pt>
                <c:pt idx="455">
                  <c:v>5.9685392603589307E-2</c:v>
                </c:pt>
                <c:pt idx="456">
                  <c:v>5.9677170964022322E-2</c:v>
                </c:pt>
                <c:pt idx="457">
                  <c:v>5.9646853668119046E-2</c:v>
                </c:pt>
                <c:pt idx="458">
                  <c:v>5.8758916594884261E-2</c:v>
                </c:pt>
                <c:pt idx="459">
                  <c:v>5.8758916594884261E-2</c:v>
                </c:pt>
                <c:pt idx="460">
                  <c:v>5.8758916594884261E-2</c:v>
                </c:pt>
                <c:pt idx="461">
                  <c:v>5.8758916594884261E-2</c:v>
                </c:pt>
                <c:pt idx="462">
                  <c:v>5.8758916594884261E-2</c:v>
                </c:pt>
                <c:pt idx="463">
                  <c:v>5.8758916594884261E-2</c:v>
                </c:pt>
                <c:pt idx="464">
                  <c:v>5.8730140856399798E-2</c:v>
                </c:pt>
                <c:pt idx="465">
                  <c:v>5.8730140856399798E-2</c:v>
                </c:pt>
                <c:pt idx="466">
                  <c:v>5.8730140856399798E-2</c:v>
                </c:pt>
                <c:pt idx="467">
                  <c:v>5.8729627003926865E-2</c:v>
                </c:pt>
                <c:pt idx="468">
                  <c:v>5.8590886836233924E-2</c:v>
                </c:pt>
                <c:pt idx="469">
                  <c:v>5.8583692901612819E-2</c:v>
                </c:pt>
                <c:pt idx="470">
                  <c:v>5.8583692901612819E-2</c:v>
                </c:pt>
                <c:pt idx="471">
                  <c:v>5.8583692901612819E-2</c:v>
                </c:pt>
                <c:pt idx="472">
                  <c:v>5.8583692901612819E-2</c:v>
                </c:pt>
                <c:pt idx="473">
                  <c:v>5.857392970462702E-2</c:v>
                </c:pt>
                <c:pt idx="474">
                  <c:v>5.8570846589789394E-2</c:v>
                </c:pt>
                <c:pt idx="475">
                  <c:v>5.8570332737316461E-2</c:v>
                </c:pt>
                <c:pt idx="476">
                  <c:v>5.8566735770005901E-2</c:v>
                </c:pt>
                <c:pt idx="477">
                  <c:v>5.8540015441413185E-2</c:v>
                </c:pt>
                <c:pt idx="478">
                  <c:v>5.8431592569623519E-2</c:v>
                </c:pt>
                <c:pt idx="479">
                  <c:v>5.8397164453936751E-2</c:v>
                </c:pt>
                <c:pt idx="480">
                  <c:v>5.8393053634153258E-2</c:v>
                </c:pt>
                <c:pt idx="481">
                  <c:v>5.7663383122583012E-2</c:v>
                </c:pt>
                <c:pt idx="482">
                  <c:v>5.7521559840052458E-2</c:v>
                </c:pt>
                <c:pt idx="483">
                  <c:v>5.7521045987579511E-2</c:v>
                </c:pt>
                <c:pt idx="484">
                  <c:v>5.7520532135106578E-2</c:v>
                </c:pt>
                <c:pt idx="485">
                  <c:v>5.7492784101567995E-2</c:v>
                </c:pt>
                <c:pt idx="486">
                  <c:v>5.7492270249095048E-2</c:v>
                </c:pt>
                <c:pt idx="487">
                  <c:v>5.7468119182867025E-2</c:v>
                </c:pt>
                <c:pt idx="488">
                  <c:v>5.7448592788895428E-2</c:v>
                </c:pt>
                <c:pt idx="489">
                  <c:v>5.7448078936422495E-2</c:v>
                </c:pt>
                <c:pt idx="490">
                  <c:v>5.7429580247396764E-2</c:v>
                </c:pt>
                <c:pt idx="491">
                  <c:v>5.7423414017721525E-2</c:v>
                </c:pt>
                <c:pt idx="492">
                  <c:v>5.7422900165248592E-2</c:v>
                </c:pt>
                <c:pt idx="493">
                  <c:v>5.74105677058981E-2</c:v>
                </c:pt>
                <c:pt idx="494">
                  <c:v>5.74105677058981E-2</c:v>
                </c:pt>
                <c:pt idx="495">
                  <c:v>5.74105677058981E-2</c:v>
                </c:pt>
                <c:pt idx="496">
                  <c:v>5.74105677058981E-2</c:v>
                </c:pt>
                <c:pt idx="497">
                  <c:v>5.7409026148479286E-2</c:v>
                </c:pt>
                <c:pt idx="498">
                  <c:v>5.7403887623749927E-2</c:v>
                </c:pt>
                <c:pt idx="499">
                  <c:v>5.7391555164399435E-2</c:v>
                </c:pt>
                <c:pt idx="500">
                  <c:v>5.7391555164399435E-2</c:v>
                </c:pt>
                <c:pt idx="501">
                  <c:v>5.7391555164399435E-2</c:v>
                </c:pt>
                <c:pt idx="502">
                  <c:v>5.7391555164399435E-2</c:v>
                </c:pt>
                <c:pt idx="503">
                  <c:v>5.7391041311926502E-2</c:v>
                </c:pt>
                <c:pt idx="504">
                  <c:v>5.7381791967413637E-2</c:v>
                </c:pt>
                <c:pt idx="505">
                  <c:v>5.7381791967413637E-2</c:v>
                </c:pt>
                <c:pt idx="506">
                  <c:v>5.7381791967413637E-2</c:v>
                </c:pt>
                <c:pt idx="507">
                  <c:v>5.7381791967413637E-2</c:v>
                </c:pt>
                <c:pt idx="508">
                  <c:v>5.7381278114940704E-2</c:v>
                </c:pt>
                <c:pt idx="509">
                  <c:v>5.7362779425914986E-2</c:v>
                </c:pt>
                <c:pt idx="510">
                  <c:v>5.7362779425914986E-2</c:v>
                </c:pt>
                <c:pt idx="511">
                  <c:v>5.7362779425914986E-2</c:v>
                </c:pt>
                <c:pt idx="512">
                  <c:v>5.7337086802268136E-2</c:v>
                </c:pt>
                <c:pt idx="513">
                  <c:v>5.7337086802268136E-2</c:v>
                </c:pt>
                <c:pt idx="514">
                  <c:v>5.7337086802268136E-2</c:v>
                </c:pt>
                <c:pt idx="515">
                  <c:v>5.7330406720119964E-2</c:v>
                </c:pt>
                <c:pt idx="516">
                  <c:v>5.7322185080552979E-2</c:v>
                </c:pt>
                <c:pt idx="517">
                  <c:v>5.6626428832196554E-2</c:v>
                </c:pt>
                <c:pt idx="518">
                  <c:v>5.6626428832196554E-2</c:v>
                </c:pt>
                <c:pt idx="519">
                  <c:v>5.6425512515278262E-2</c:v>
                </c:pt>
                <c:pt idx="520">
                  <c:v>5.6415749318292463E-2</c:v>
                </c:pt>
                <c:pt idx="521">
                  <c:v>5.6345865381973059E-2</c:v>
                </c:pt>
                <c:pt idx="522">
                  <c:v>5.6345865381973059E-2</c:v>
                </c:pt>
                <c:pt idx="523">
                  <c:v>5.6336102184987261E-2</c:v>
                </c:pt>
                <c:pt idx="524">
                  <c:v>5.631400652865097E-2</c:v>
                </c:pt>
                <c:pt idx="525">
                  <c:v>5.631400652865097E-2</c:v>
                </c:pt>
                <c:pt idx="526">
                  <c:v>5.6285230790166521E-2</c:v>
                </c:pt>
                <c:pt idx="527">
                  <c:v>5.6224596198359969E-2</c:v>
                </c:pt>
                <c:pt idx="528">
                  <c:v>5.6224596198359969E-2</c:v>
                </c:pt>
                <c:pt idx="529">
                  <c:v>5.6189654230200267E-2</c:v>
                </c:pt>
                <c:pt idx="530">
                  <c:v>5.6189654230200267E-2</c:v>
                </c:pt>
                <c:pt idx="531">
                  <c:v>5.6140324392798341E-2</c:v>
                </c:pt>
                <c:pt idx="532">
                  <c:v>5.6062732669384885E-2</c:v>
                </c:pt>
                <c:pt idx="533">
                  <c:v>5.537057338833902E-2</c:v>
                </c:pt>
                <c:pt idx="534">
                  <c:v>5.5246221089888303E-2</c:v>
                </c:pt>
                <c:pt idx="535">
                  <c:v>5.5246221089888303E-2</c:v>
                </c:pt>
                <c:pt idx="536">
                  <c:v>5.5223611581079093E-2</c:v>
                </c:pt>
                <c:pt idx="537">
                  <c:v>5.5223611581079093E-2</c:v>
                </c:pt>
                <c:pt idx="538">
                  <c:v>5.5183017235717086E-2</c:v>
                </c:pt>
                <c:pt idx="539">
                  <c:v>5.5148075267557384E-2</c:v>
                </c:pt>
                <c:pt idx="540">
                  <c:v>5.5080246741129726E-2</c:v>
                </c:pt>
                <c:pt idx="541">
                  <c:v>5.4982100918798793E-2</c:v>
                </c:pt>
                <c:pt idx="542">
                  <c:v>5.4960005262462516E-2</c:v>
                </c:pt>
                <c:pt idx="543">
                  <c:v>5.4054597205147867E-2</c:v>
                </c:pt>
                <c:pt idx="606">
                  <c:v>8.6594305053870627E-2</c:v>
                </c:pt>
                <c:pt idx="607">
                  <c:v>8.6591221939033014E-2</c:v>
                </c:pt>
                <c:pt idx="608">
                  <c:v>8.6591221939033014E-2</c:v>
                </c:pt>
                <c:pt idx="609">
                  <c:v>8.6588138824195388E-2</c:v>
                </c:pt>
                <c:pt idx="610">
                  <c:v>8.1923386074875135E-2</c:v>
                </c:pt>
                <c:pt idx="611">
                  <c:v>8.1862751483068597E-2</c:v>
                </c:pt>
                <c:pt idx="612">
                  <c:v>8.0882834817178118E-2</c:v>
                </c:pt>
                <c:pt idx="613">
                  <c:v>8.0871530062773506E-2</c:v>
                </c:pt>
                <c:pt idx="614">
                  <c:v>8.0863822275679453E-2</c:v>
                </c:pt>
                <c:pt idx="615">
                  <c:v>8.0836074242140871E-2</c:v>
                </c:pt>
                <c:pt idx="616">
                  <c:v>8.081397858580458E-2</c:v>
                </c:pt>
                <c:pt idx="617">
                  <c:v>8.0708638828852541E-2</c:v>
                </c:pt>
                <c:pt idx="618">
                  <c:v>8.0679863090368079E-2</c:v>
                </c:pt>
                <c:pt idx="619">
                  <c:v>8.0663933663707041E-2</c:v>
                </c:pt>
                <c:pt idx="620">
                  <c:v>8.0587369645239465E-2</c:v>
                </c:pt>
                <c:pt idx="621">
                  <c:v>7.9834061919914101E-2</c:v>
                </c:pt>
                <c:pt idx="622">
                  <c:v>7.9789356754768614E-2</c:v>
                </c:pt>
                <c:pt idx="623">
                  <c:v>7.9690697079964734E-2</c:v>
                </c:pt>
                <c:pt idx="624">
                  <c:v>7.9567372486459911E-2</c:v>
                </c:pt>
                <c:pt idx="625">
                  <c:v>7.9551443059798874E-2</c:v>
                </c:pt>
                <c:pt idx="626">
                  <c:v>7.9423493794037611E-2</c:v>
                </c:pt>
                <c:pt idx="627">
                  <c:v>7.8600302132392857E-2</c:v>
                </c:pt>
                <c:pt idx="628">
                  <c:v>7.7466229724621333E-2</c:v>
                </c:pt>
                <c:pt idx="629">
                  <c:v>7.7398915050666622E-2</c:v>
                </c:pt>
                <c:pt idx="630">
                  <c:v>7.7398401198193689E-2</c:v>
                </c:pt>
                <c:pt idx="631">
                  <c:v>7.7389151853680824E-2</c:v>
                </c:pt>
                <c:pt idx="632">
                  <c:v>7.7227802177178673E-2</c:v>
                </c:pt>
                <c:pt idx="633">
                  <c:v>7.7214442012882314E-2</c:v>
                </c:pt>
                <c:pt idx="634">
                  <c:v>7.7077243402608187E-2</c:v>
                </c:pt>
                <c:pt idx="635">
                  <c:v>7.6360419202861352E-2</c:v>
                </c:pt>
                <c:pt idx="636">
                  <c:v>7.6359905350388418E-2</c:v>
                </c:pt>
                <c:pt idx="637">
                  <c:v>7.6338323546525075E-2</c:v>
                </c:pt>
                <c:pt idx="638">
                  <c:v>7.6331643464376889E-2</c:v>
                </c:pt>
                <c:pt idx="639">
                  <c:v>7.6309033955567679E-2</c:v>
                </c:pt>
                <c:pt idx="640">
                  <c:v>7.6266898052786858E-2</c:v>
                </c:pt>
                <c:pt idx="641">
                  <c:v>7.6092702064461282E-2</c:v>
                </c:pt>
                <c:pt idx="642">
                  <c:v>7.6089618949623655E-2</c:v>
                </c:pt>
                <c:pt idx="643">
                  <c:v>7.6067009440814445E-2</c:v>
                </c:pt>
                <c:pt idx="644">
                  <c:v>7.600945796384552E-2</c:v>
                </c:pt>
                <c:pt idx="645">
                  <c:v>7.5935977060215556E-2</c:v>
                </c:pt>
                <c:pt idx="646">
                  <c:v>7.4969420558621436E-2</c:v>
                </c:pt>
                <c:pt idx="647">
                  <c:v>7.4941672525082853E-2</c:v>
                </c:pt>
                <c:pt idx="648">
                  <c:v>7.4860997686831771E-2</c:v>
                </c:pt>
                <c:pt idx="649">
                  <c:v>7.4836332768130814E-2</c:v>
                </c:pt>
                <c:pt idx="650">
                  <c:v>7.4827083423617949E-2</c:v>
                </c:pt>
                <c:pt idx="651">
                  <c:v>7.4778781291161889E-2</c:v>
                </c:pt>
                <c:pt idx="652">
                  <c:v>7.3990531597676837E-2</c:v>
                </c:pt>
                <c:pt idx="653">
                  <c:v>7.3823015691499447E-2</c:v>
                </c:pt>
                <c:pt idx="654">
                  <c:v>7.3767519624422268E-2</c:v>
                </c:pt>
                <c:pt idx="655">
                  <c:v>7.3657041342740856E-2</c:v>
                </c:pt>
                <c:pt idx="656">
                  <c:v>7.363032101414814E-2</c:v>
                </c:pt>
                <c:pt idx="657">
                  <c:v>7.1769147357171062E-2</c:v>
                </c:pt>
                <c:pt idx="658">
                  <c:v>7.1723928339552614E-2</c:v>
                </c:pt>
                <c:pt idx="659">
                  <c:v>7.1720845224715002E-2</c:v>
                </c:pt>
                <c:pt idx="660">
                  <c:v>7.1711595880202136E-2</c:v>
                </c:pt>
                <c:pt idx="661">
                  <c:v>7.1695666453541099E-2</c:v>
                </c:pt>
                <c:pt idx="662">
                  <c:v>7.1695152601068166E-2</c:v>
                </c:pt>
                <c:pt idx="663">
                  <c:v>7.1612422352925337E-2</c:v>
                </c:pt>
                <c:pt idx="664">
                  <c:v>7.1606256123250098E-2</c:v>
                </c:pt>
                <c:pt idx="665">
                  <c:v>7.1599576041101912E-2</c:v>
                </c:pt>
                <c:pt idx="666">
                  <c:v>7.1584160466913807E-2</c:v>
                </c:pt>
                <c:pt idx="667">
                  <c:v>7.1583646614440874E-2</c:v>
                </c:pt>
                <c:pt idx="668">
                  <c:v>7.1558467843266971E-2</c:v>
                </c:pt>
                <c:pt idx="669">
                  <c:v>7.1555384728429358E-2</c:v>
                </c:pt>
                <c:pt idx="670">
                  <c:v>7.1526608989944895E-2</c:v>
                </c:pt>
                <c:pt idx="671">
                  <c:v>7.1415103003317604E-2</c:v>
                </c:pt>
                <c:pt idx="672">
                  <c:v>7.134162209968764E-2</c:v>
                </c:pt>
                <c:pt idx="673">
                  <c:v>7.1341108247214707E-2</c:v>
                </c:pt>
                <c:pt idx="674">
                  <c:v>7.0464989780857468E-2</c:v>
                </c:pt>
                <c:pt idx="675">
                  <c:v>7.0442380272048244E-2</c:v>
                </c:pt>
                <c:pt idx="676">
                  <c:v>7.042336773054958E-2</c:v>
                </c:pt>
                <c:pt idx="677">
                  <c:v>7.0417201500874341E-2</c:v>
                </c:pt>
                <c:pt idx="678">
                  <c:v>7.037249633572884E-2</c:v>
                </c:pt>
                <c:pt idx="679">
                  <c:v>7.0365816253580668E-2</c:v>
                </c:pt>
                <c:pt idx="680">
                  <c:v>7.0359650023905415E-2</c:v>
                </c:pt>
                <c:pt idx="681">
                  <c:v>6.9419299998431078E-2</c:v>
                </c:pt>
                <c:pt idx="682">
                  <c:v>6.9343763684909368E-2</c:v>
                </c:pt>
                <c:pt idx="683">
                  <c:v>6.9256922616983047E-2</c:v>
                </c:pt>
                <c:pt idx="684">
                  <c:v>6.9256408764510113E-2</c:v>
                </c:pt>
                <c:pt idx="685">
                  <c:v>6.9253325649672501E-2</c:v>
                </c:pt>
                <c:pt idx="686">
                  <c:v>6.9237910075484396E-2</c:v>
                </c:pt>
                <c:pt idx="687">
                  <c:v>6.9237396223011449E-2</c:v>
                </c:pt>
                <c:pt idx="688">
                  <c:v>6.9234313108173837E-2</c:v>
                </c:pt>
                <c:pt idx="689">
                  <c:v>6.923122999333621E-2</c:v>
                </c:pt>
                <c:pt idx="690">
                  <c:v>6.9154665974868634E-2</c:v>
                </c:pt>
                <c:pt idx="691">
                  <c:v>6.9106877694885507E-2</c:v>
                </c:pt>
                <c:pt idx="692">
                  <c:v>6.905908941490238E-2</c:v>
                </c:pt>
                <c:pt idx="693">
                  <c:v>6.8996399413204096E-2</c:v>
                </c:pt>
                <c:pt idx="694">
                  <c:v>6.8108976192442244E-2</c:v>
                </c:pt>
                <c:pt idx="695">
                  <c:v>6.8097157585564699E-2</c:v>
                </c:pt>
                <c:pt idx="696">
                  <c:v>6.8086880536105968E-2</c:v>
                </c:pt>
                <c:pt idx="697">
                  <c:v>6.8032412173974668E-2</c:v>
                </c:pt>
                <c:pt idx="698">
                  <c:v>6.8016482747313617E-2</c:v>
                </c:pt>
                <c:pt idx="699">
                  <c:v>6.8014941189894818E-2</c:v>
                </c:pt>
                <c:pt idx="700">
                  <c:v>6.7928613974441429E-2</c:v>
                </c:pt>
                <c:pt idx="701">
                  <c:v>6.7912684547780391E-2</c:v>
                </c:pt>
                <c:pt idx="702">
                  <c:v>6.78988105310111E-2</c:v>
                </c:pt>
                <c:pt idx="703">
                  <c:v>6.7839203644150428E-2</c:v>
                </c:pt>
                <c:pt idx="704">
                  <c:v>6.7748251756440614E-2</c:v>
                </c:pt>
                <c:pt idx="705">
                  <c:v>6.6884979601906785E-2</c:v>
                </c:pt>
                <c:pt idx="706">
                  <c:v>6.6728768450134007E-2</c:v>
                </c:pt>
                <c:pt idx="707">
                  <c:v>6.5673829323194752E-2</c:v>
                </c:pt>
                <c:pt idx="708">
                  <c:v>6.5635290387724504E-2</c:v>
                </c:pt>
                <c:pt idx="709">
                  <c:v>6.5635290387724504E-2</c:v>
                </c:pt>
                <c:pt idx="710">
                  <c:v>6.5635290387724504E-2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85D-4C77-BF74-B50BF798434C}"/>
            </c:ext>
          </c:extLst>
        </c:ser>
        <c:ser>
          <c:idx val="3"/>
          <c:order val="8"/>
          <c:tx>
            <c:strRef>
              <c:f>'Active 2 question'!$W$1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question'!$V$2:$V$20</c:f>
              <c:numCache>
                <c:formatCode>General</c:formatCode>
                <c:ptCount val="19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  <c:pt idx="16">
                  <c:v>40000</c:v>
                </c:pt>
                <c:pt idx="17">
                  <c:v>45000</c:v>
                </c:pt>
                <c:pt idx="18">
                  <c:v>50000</c:v>
                </c:pt>
              </c:numCache>
            </c:numRef>
          </c:xVal>
          <c:yVal>
            <c:numRef>
              <c:f>'Active 2 question'!$W$2:$W$20</c:f>
              <c:numCache>
                <c:formatCode>General</c:formatCode>
                <c:ptCount val="19"/>
                <c:pt idx="0">
                  <c:v>7.0202764356306721E-2</c:v>
                </c:pt>
                <c:pt idx="1">
                  <c:v>5.7724915304222538E-2</c:v>
                </c:pt>
                <c:pt idx="2">
                  <c:v>4.6324137227007123E-2</c:v>
                </c:pt>
                <c:pt idx="3">
                  <c:v>3.6000430124660483E-2</c:v>
                </c:pt>
                <c:pt idx="4">
                  <c:v>2.6753793997182612E-2</c:v>
                </c:pt>
                <c:pt idx="5">
                  <c:v>1.858422884457352E-2</c:v>
                </c:pt>
                <c:pt idx="6">
                  <c:v>1.1491734666833193E-2</c:v>
                </c:pt>
                <c:pt idx="7">
                  <c:v>5.4763114639616419E-3</c:v>
                </c:pt>
                <c:pt idx="8">
                  <c:v>5.3795923595886276E-4</c:v>
                </c:pt>
                <c:pt idx="9">
                  <c:v>-3.3233220171751442E-3</c:v>
                </c:pt>
                <c:pt idx="10">
                  <c:v>-6.1075322954403785E-3</c:v>
                </c:pt>
                <c:pt idx="11">
                  <c:v>-7.81467159883684E-3</c:v>
                </c:pt>
                <c:pt idx="12">
                  <c:v>-8.4447399273645321E-3</c:v>
                </c:pt>
                <c:pt idx="13">
                  <c:v>-7.9977372810234506E-3</c:v>
                </c:pt>
                <c:pt idx="14">
                  <c:v>-6.4736636598135937E-3</c:v>
                </c:pt>
                <c:pt idx="15">
                  <c:v>-3.8725190637349666E-3</c:v>
                </c:pt>
                <c:pt idx="16">
                  <c:v>-1.9430349278756753E-4</c:v>
                </c:pt>
                <c:pt idx="17">
                  <c:v>4.5609830530286E-3</c:v>
                </c:pt>
                <c:pt idx="18">
                  <c:v>1.039334057371355E-2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85D-4C77-BF74-B50BF798434C}"/>
            </c:ext>
          </c:extLst>
        </c:ser>
        <c:ser>
          <c:idx val="4"/>
          <c:order val="9"/>
          <c:tx>
            <c:strRef>
              <c:f>'Active 2 question'!$U$20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'Active 2 question'!$F$21:$F$1183</c:f>
              <c:numCache>
                <c:formatCode>General</c:formatCode>
                <c:ptCount val="1163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  <c:pt idx="715">
                  <c:v>18223.5</c:v>
                </c:pt>
                <c:pt idx="716">
                  <c:v>18254.5</c:v>
                </c:pt>
                <c:pt idx="717">
                  <c:v>18382</c:v>
                </c:pt>
                <c:pt idx="718">
                  <c:v>18404</c:v>
                </c:pt>
                <c:pt idx="719">
                  <c:v>18435</c:v>
                </c:pt>
                <c:pt idx="720">
                  <c:v>19101.5</c:v>
                </c:pt>
                <c:pt idx="721">
                  <c:v>19129.5</c:v>
                </c:pt>
                <c:pt idx="722">
                  <c:v>19151.5</c:v>
                </c:pt>
                <c:pt idx="723">
                  <c:v>19176</c:v>
                </c:pt>
                <c:pt idx="724">
                  <c:v>19393.5</c:v>
                </c:pt>
                <c:pt idx="725">
                  <c:v>19455.5</c:v>
                </c:pt>
                <c:pt idx="726">
                  <c:v>20143.5</c:v>
                </c:pt>
                <c:pt idx="727">
                  <c:v>20224.5</c:v>
                </c:pt>
                <c:pt idx="728">
                  <c:v>20249</c:v>
                </c:pt>
                <c:pt idx="729">
                  <c:v>20267.5</c:v>
                </c:pt>
                <c:pt idx="730">
                  <c:v>20280.5</c:v>
                </c:pt>
                <c:pt idx="731">
                  <c:v>20326.5</c:v>
                </c:pt>
                <c:pt idx="732">
                  <c:v>20503.5</c:v>
                </c:pt>
                <c:pt idx="733">
                  <c:v>20540.5</c:v>
                </c:pt>
                <c:pt idx="734">
                  <c:v>20559.5</c:v>
                </c:pt>
                <c:pt idx="735">
                  <c:v>20562.5</c:v>
                </c:pt>
                <c:pt idx="736">
                  <c:v>20576</c:v>
                </c:pt>
                <c:pt idx="737">
                  <c:v>20579</c:v>
                </c:pt>
                <c:pt idx="738">
                  <c:v>20591.5</c:v>
                </c:pt>
                <c:pt idx="739">
                  <c:v>20621.5</c:v>
                </c:pt>
                <c:pt idx="740">
                  <c:v>20637.5</c:v>
                </c:pt>
                <c:pt idx="741">
                  <c:v>20649.5</c:v>
                </c:pt>
                <c:pt idx="742">
                  <c:v>20650</c:v>
                </c:pt>
                <c:pt idx="743">
                  <c:v>20659</c:v>
                </c:pt>
                <c:pt idx="744">
                  <c:v>20659</c:v>
                </c:pt>
                <c:pt idx="745">
                  <c:v>20674.5</c:v>
                </c:pt>
                <c:pt idx="746">
                  <c:v>20730.5</c:v>
                </c:pt>
                <c:pt idx="747">
                  <c:v>21294.5</c:v>
                </c:pt>
                <c:pt idx="748">
                  <c:v>21347.5</c:v>
                </c:pt>
                <c:pt idx="749">
                  <c:v>21363</c:v>
                </c:pt>
                <c:pt idx="750">
                  <c:v>21422</c:v>
                </c:pt>
                <c:pt idx="751">
                  <c:v>21431</c:v>
                </c:pt>
                <c:pt idx="752">
                  <c:v>21490.5</c:v>
                </c:pt>
                <c:pt idx="753">
                  <c:v>21558.5</c:v>
                </c:pt>
                <c:pt idx="754">
                  <c:v>21580</c:v>
                </c:pt>
                <c:pt idx="755">
                  <c:v>21584</c:v>
                </c:pt>
                <c:pt idx="756">
                  <c:v>21586.5</c:v>
                </c:pt>
                <c:pt idx="757">
                  <c:v>21611</c:v>
                </c:pt>
                <c:pt idx="758">
                  <c:v>21620</c:v>
                </c:pt>
                <c:pt idx="759">
                  <c:v>21661</c:v>
                </c:pt>
                <c:pt idx="760">
                  <c:v>21688.5</c:v>
                </c:pt>
                <c:pt idx="761">
                  <c:v>21716.5</c:v>
                </c:pt>
                <c:pt idx="762">
                  <c:v>21732.5</c:v>
                </c:pt>
                <c:pt idx="763">
                  <c:v>21912.5</c:v>
                </c:pt>
                <c:pt idx="764">
                  <c:v>22442</c:v>
                </c:pt>
                <c:pt idx="765">
                  <c:v>22454.5</c:v>
                </c:pt>
                <c:pt idx="766">
                  <c:v>22464</c:v>
                </c:pt>
                <c:pt idx="767">
                  <c:v>22476.5</c:v>
                </c:pt>
                <c:pt idx="768">
                  <c:v>22492</c:v>
                </c:pt>
                <c:pt idx="769">
                  <c:v>22507.5</c:v>
                </c:pt>
                <c:pt idx="770">
                  <c:v>22544.5</c:v>
                </c:pt>
                <c:pt idx="771">
                  <c:v>22554</c:v>
                </c:pt>
                <c:pt idx="772">
                  <c:v>22566.5</c:v>
                </c:pt>
                <c:pt idx="773">
                  <c:v>22607</c:v>
                </c:pt>
                <c:pt idx="774">
                  <c:v>22660</c:v>
                </c:pt>
                <c:pt idx="775">
                  <c:v>22724.5</c:v>
                </c:pt>
                <c:pt idx="776">
                  <c:v>22765</c:v>
                </c:pt>
                <c:pt idx="777">
                  <c:v>22771</c:v>
                </c:pt>
                <c:pt idx="778">
                  <c:v>22774</c:v>
                </c:pt>
                <c:pt idx="779">
                  <c:v>22774.5</c:v>
                </c:pt>
                <c:pt idx="780">
                  <c:v>22802.5</c:v>
                </c:pt>
                <c:pt idx="781">
                  <c:v>22830</c:v>
                </c:pt>
                <c:pt idx="782">
                  <c:v>22833</c:v>
                </c:pt>
                <c:pt idx="783">
                  <c:v>22858.5</c:v>
                </c:pt>
                <c:pt idx="784">
                  <c:v>22861</c:v>
                </c:pt>
                <c:pt idx="785">
                  <c:v>22867.5</c:v>
                </c:pt>
                <c:pt idx="786">
                  <c:v>22926.5</c:v>
                </c:pt>
                <c:pt idx="787">
                  <c:v>22929.5</c:v>
                </c:pt>
                <c:pt idx="788">
                  <c:v>22939</c:v>
                </c:pt>
                <c:pt idx="789">
                  <c:v>22942</c:v>
                </c:pt>
                <c:pt idx="790">
                  <c:v>22945</c:v>
                </c:pt>
                <c:pt idx="791">
                  <c:v>23001</c:v>
                </c:pt>
                <c:pt idx="792">
                  <c:v>23035.5</c:v>
                </c:pt>
                <c:pt idx="793">
                  <c:v>23038.5</c:v>
                </c:pt>
                <c:pt idx="794">
                  <c:v>23565</c:v>
                </c:pt>
                <c:pt idx="795">
                  <c:v>23590</c:v>
                </c:pt>
                <c:pt idx="796">
                  <c:v>23637</c:v>
                </c:pt>
                <c:pt idx="797">
                  <c:v>23671</c:v>
                </c:pt>
                <c:pt idx="798">
                  <c:v>23674</c:v>
                </c:pt>
                <c:pt idx="799">
                  <c:v>23689.5</c:v>
                </c:pt>
                <c:pt idx="800">
                  <c:v>23696</c:v>
                </c:pt>
                <c:pt idx="801">
                  <c:v>23711.5</c:v>
                </c:pt>
                <c:pt idx="802">
                  <c:v>23733</c:v>
                </c:pt>
                <c:pt idx="803">
                  <c:v>23764.5</c:v>
                </c:pt>
                <c:pt idx="804">
                  <c:v>23776.5</c:v>
                </c:pt>
                <c:pt idx="805">
                  <c:v>23832.5</c:v>
                </c:pt>
                <c:pt idx="806">
                  <c:v>23900</c:v>
                </c:pt>
                <c:pt idx="807">
                  <c:v>23903.5</c:v>
                </c:pt>
                <c:pt idx="808">
                  <c:v>23904</c:v>
                </c:pt>
                <c:pt idx="809">
                  <c:v>23922</c:v>
                </c:pt>
                <c:pt idx="810">
                  <c:v>23956</c:v>
                </c:pt>
                <c:pt idx="811">
                  <c:v>23971.5</c:v>
                </c:pt>
                <c:pt idx="812">
                  <c:v>23978</c:v>
                </c:pt>
                <c:pt idx="813">
                  <c:v>23984</c:v>
                </c:pt>
                <c:pt idx="814">
                  <c:v>24002.5</c:v>
                </c:pt>
                <c:pt idx="815">
                  <c:v>24006</c:v>
                </c:pt>
                <c:pt idx="816">
                  <c:v>24046.5</c:v>
                </c:pt>
                <c:pt idx="817">
                  <c:v>24052.5</c:v>
                </c:pt>
                <c:pt idx="818">
                  <c:v>24058.5</c:v>
                </c:pt>
                <c:pt idx="819">
                  <c:v>24093</c:v>
                </c:pt>
                <c:pt idx="820">
                  <c:v>24093</c:v>
                </c:pt>
                <c:pt idx="821">
                  <c:v>24093</c:v>
                </c:pt>
                <c:pt idx="822">
                  <c:v>24093</c:v>
                </c:pt>
                <c:pt idx="823">
                  <c:v>24105.5</c:v>
                </c:pt>
                <c:pt idx="824">
                  <c:v>24111.5</c:v>
                </c:pt>
                <c:pt idx="825">
                  <c:v>24121</c:v>
                </c:pt>
                <c:pt idx="826">
                  <c:v>24192.5</c:v>
                </c:pt>
                <c:pt idx="827">
                  <c:v>24195.5</c:v>
                </c:pt>
                <c:pt idx="828">
                  <c:v>24632</c:v>
                </c:pt>
                <c:pt idx="829">
                  <c:v>24675.5</c:v>
                </c:pt>
                <c:pt idx="830">
                  <c:v>24688</c:v>
                </c:pt>
                <c:pt idx="831">
                  <c:v>24722</c:v>
                </c:pt>
                <c:pt idx="832">
                  <c:v>24734.5</c:v>
                </c:pt>
                <c:pt idx="833">
                  <c:v>24741</c:v>
                </c:pt>
                <c:pt idx="834">
                  <c:v>24744</c:v>
                </c:pt>
                <c:pt idx="835">
                  <c:v>24768.5</c:v>
                </c:pt>
                <c:pt idx="836">
                  <c:v>24772</c:v>
                </c:pt>
                <c:pt idx="837">
                  <c:v>24772</c:v>
                </c:pt>
                <c:pt idx="838">
                  <c:v>24797</c:v>
                </c:pt>
                <c:pt idx="839">
                  <c:v>24803</c:v>
                </c:pt>
                <c:pt idx="840">
                  <c:v>24880.5</c:v>
                </c:pt>
                <c:pt idx="841">
                  <c:v>24893</c:v>
                </c:pt>
                <c:pt idx="842">
                  <c:v>24902</c:v>
                </c:pt>
                <c:pt idx="843">
                  <c:v>24914.5</c:v>
                </c:pt>
                <c:pt idx="844">
                  <c:v>24927</c:v>
                </c:pt>
                <c:pt idx="845">
                  <c:v>24979.5</c:v>
                </c:pt>
                <c:pt idx="846">
                  <c:v>25007.5</c:v>
                </c:pt>
                <c:pt idx="847">
                  <c:v>25007.5</c:v>
                </c:pt>
                <c:pt idx="848">
                  <c:v>25063.5</c:v>
                </c:pt>
                <c:pt idx="849">
                  <c:v>25069.5</c:v>
                </c:pt>
                <c:pt idx="850">
                  <c:v>25079</c:v>
                </c:pt>
                <c:pt idx="851">
                  <c:v>25082</c:v>
                </c:pt>
                <c:pt idx="852">
                  <c:v>25082.5</c:v>
                </c:pt>
                <c:pt idx="853">
                  <c:v>25104</c:v>
                </c:pt>
                <c:pt idx="854">
                  <c:v>25122.5</c:v>
                </c:pt>
                <c:pt idx="855">
                  <c:v>25206.5</c:v>
                </c:pt>
                <c:pt idx="856">
                  <c:v>25275</c:v>
                </c:pt>
                <c:pt idx="857">
                  <c:v>25306</c:v>
                </c:pt>
                <c:pt idx="858">
                  <c:v>25306</c:v>
                </c:pt>
                <c:pt idx="859">
                  <c:v>25773.5</c:v>
                </c:pt>
                <c:pt idx="860">
                  <c:v>25776.5</c:v>
                </c:pt>
                <c:pt idx="861">
                  <c:v>25798.5</c:v>
                </c:pt>
                <c:pt idx="862">
                  <c:v>25845</c:v>
                </c:pt>
                <c:pt idx="863">
                  <c:v>25848</c:v>
                </c:pt>
                <c:pt idx="864">
                  <c:v>25848</c:v>
                </c:pt>
                <c:pt idx="865">
                  <c:v>25863.5</c:v>
                </c:pt>
                <c:pt idx="866">
                  <c:v>25870</c:v>
                </c:pt>
                <c:pt idx="867">
                  <c:v>25882.5</c:v>
                </c:pt>
                <c:pt idx="868">
                  <c:v>25932</c:v>
                </c:pt>
                <c:pt idx="869">
                  <c:v>25966.5</c:v>
                </c:pt>
                <c:pt idx="870">
                  <c:v>26040.5</c:v>
                </c:pt>
                <c:pt idx="871">
                  <c:v>26155.5</c:v>
                </c:pt>
                <c:pt idx="872">
                  <c:v>26183.5</c:v>
                </c:pt>
                <c:pt idx="873">
                  <c:v>26208.5</c:v>
                </c:pt>
                <c:pt idx="874">
                  <c:v>26217.5</c:v>
                </c:pt>
                <c:pt idx="875">
                  <c:v>26220.5</c:v>
                </c:pt>
                <c:pt idx="876">
                  <c:v>26230</c:v>
                </c:pt>
                <c:pt idx="877">
                  <c:v>26304.5</c:v>
                </c:pt>
                <c:pt idx="878">
                  <c:v>26351</c:v>
                </c:pt>
                <c:pt idx="879">
                  <c:v>26354.5</c:v>
                </c:pt>
                <c:pt idx="880">
                  <c:v>26373</c:v>
                </c:pt>
                <c:pt idx="881">
                  <c:v>26385.5</c:v>
                </c:pt>
                <c:pt idx="882">
                  <c:v>26404</c:v>
                </c:pt>
                <c:pt idx="883">
                  <c:v>27011.5</c:v>
                </c:pt>
                <c:pt idx="884">
                  <c:v>27024</c:v>
                </c:pt>
                <c:pt idx="885">
                  <c:v>27027</c:v>
                </c:pt>
                <c:pt idx="886">
                  <c:v>27204</c:v>
                </c:pt>
                <c:pt idx="887">
                  <c:v>27272</c:v>
                </c:pt>
                <c:pt idx="888">
                  <c:v>27284.5</c:v>
                </c:pt>
                <c:pt idx="889">
                  <c:v>27285</c:v>
                </c:pt>
                <c:pt idx="890">
                  <c:v>27306</c:v>
                </c:pt>
                <c:pt idx="891">
                  <c:v>27328</c:v>
                </c:pt>
                <c:pt idx="892">
                  <c:v>27331</c:v>
                </c:pt>
                <c:pt idx="893">
                  <c:v>27334</c:v>
                </c:pt>
                <c:pt idx="894">
                  <c:v>27362</c:v>
                </c:pt>
                <c:pt idx="895">
                  <c:v>27365</c:v>
                </c:pt>
                <c:pt idx="896">
                  <c:v>27368.5</c:v>
                </c:pt>
                <c:pt idx="897">
                  <c:v>27387</c:v>
                </c:pt>
                <c:pt idx="898">
                  <c:v>27390</c:v>
                </c:pt>
                <c:pt idx="899">
                  <c:v>27393</c:v>
                </c:pt>
                <c:pt idx="900">
                  <c:v>27393</c:v>
                </c:pt>
                <c:pt idx="901">
                  <c:v>27399.5</c:v>
                </c:pt>
                <c:pt idx="902">
                  <c:v>27402.5</c:v>
                </c:pt>
                <c:pt idx="903">
                  <c:v>27421</c:v>
                </c:pt>
                <c:pt idx="904">
                  <c:v>27427.5</c:v>
                </c:pt>
                <c:pt idx="905">
                  <c:v>27440</c:v>
                </c:pt>
                <c:pt idx="906">
                  <c:v>27468</c:v>
                </c:pt>
                <c:pt idx="907">
                  <c:v>27474</c:v>
                </c:pt>
                <c:pt idx="908">
                  <c:v>27474</c:v>
                </c:pt>
                <c:pt idx="909">
                  <c:v>27477</c:v>
                </c:pt>
                <c:pt idx="910">
                  <c:v>27477.5</c:v>
                </c:pt>
                <c:pt idx="911">
                  <c:v>27499</c:v>
                </c:pt>
                <c:pt idx="912">
                  <c:v>27527</c:v>
                </c:pt>
                <c:pt idx="913">
                  <c:v>27533</c:v>
                </c:pt>
                <c:pt idx="914">
                  <c:v>27558</c:v>
                </c:pt>
                <c:pt idx="915">
                  <c:v>28081.5</c:v>
                </c:pt>
                <c:pt idx="916">
                  <c:v>28168</c:v>
                </c:pt>
                <c:pt idx="917">
                  <c:v>28416.5</c:v>
                </c:pt>
                <c:pt idx="918">
                  <c:v>28439.5</c:v>
                </c:pt>
                <c:pt idx="919">
                  <c:v>28485</c:v>
                </c:pt>
                <c:pt idx="920">
                  <c:v>28500.5</c:v>
                </c:pt>
                <c:pt idx="921">
                  <c:v>28507</c:v>
                </c:pt>
                <c:pt idx="922">
                  <c:v>28516</c:v>
                </c:pt>
                <c:pt idx="923">
                  <c:v>28516</c:v>
                </c:pt>
                <c:pt idx="924">
                  <c:v>28550</c:v>
                </c:pt>
                <c:pt idx="925">
                  <c:v>28569</c:v>
                </c:pt>
                <c:pt idx="926">
                  <c:v>28590.5</c:v>
                </c:pt>
                <c:pt idx="927">
                  <c:v>28591.5</c:v>
                </c:pt>
                <c:pt idx="928">
                  <c:v>28600</c:v>
                </c:pt>
                <c:pt idx="929">
                  <c:v>28653</c:v>
                </c:pt>
                <c:pt idx="930">
                  <c:v>28653</c:v>
                </c:pt>
                <c:pt idx="931">
                  <c:v>28656</c:v>
                </c:pt>
                <c:pt idx="932">
                  <c:v>28656</c:v>
                </c:pt>
                <c:pt idx="933">
                  <c:v>28663</c:v>
                </c:pt>
                <c:pt idx="934">
                  <c:v>28663</c:v>
                </c:pt>
                <c:pt idx="935">
                  <c:v>28671.5</c:v>
                </c:pt>
                <c:pt idx="936">
                  <c:v>28671.5</c:v>
                </c:pt>
                <c:pt idx="937">
                  <c:v>28684</c:v>
                </c:pt>
                <c:pt idx="938">
                  <c:v>28687</c:v>
                </c:pt>
                <c:pt idx="939">
                  <c:v>28700.5</c:v>
                </c:pt>
                <c:pt idx="940">
                  <c:v>28712</c:v>
                </c:pt>
                <c:pt idx="941">
                  <c:v>29223</c:v>
                </c:pt>
                <c:pt idx="942">
                  <c:v>29276</c:v>
                </c:pt>
                <c:pt idx="943">
                  <c:v>29342</c:v>
                </c:pt>
                <c:pt idx="944">
                  <c:v>29394</c:v>
                </c:pt>
                <c:pt idx="945">
                  <c:v>29401</c:v>
                </c:pt>
                <c:pt idx="946">
                  <c:v>29444.5</c:v>
                </c:pt>
                <c:pt idx="947">
                  <c:v>29491</c:v>
                </c:pt>
                <c:pt idx="948">
                  <c:v>29598.5</c:v>
                </c:pt>
                <c:pt idx="949">
                  <c:v>29601.5</c:v>
                </c:pt>
                <c:pt idx="950">
                  <c:v>29602.5</c:v>
                </c:pt>
                <c:pt idx="951">
                  <c:v>29634</c:v>
                </c:pt>
                <c:pt idx="952">
                  <c:v>29673</c:v>
                </c:pt>
                <c:pt idx="953">
                  <c:v>29769.5</c:v>
                </c:pt>
                <c:pt idx="954">
                  <c:v>29817</c:v>
                </c:pt>
                <c:pt idx="955">
                  <c:v>29838</c:v>
                </c:pt>
                <c:pt idx="956">
                  <c:v>30402</c:v>
                </c:pt>
                <c:pt idx="957">
                  <c:v>30417.5</c:v>
                </c:pt>
                <c:pt idx="958">
                  <c:v>30439</c:v>
                </c:pt>
                <c:pt idx="959">
                  <c:v>30542.5</c:v>
                </c:pt>
                <c:pt idx="960">
                  <c:v>30620</c:v>
                </c:pt>
                <c:pt idx="961">
                  <c:v>30715</c:v>
                </c:pt>
                <c:pt idx="962">
                  <c:v>30724.5</c:v>
                </c:pt>
                <c:pt idx="963">
                  <c:v>30752.5</c:v>
                </c:pt>
                <c:pt idx="964">
                  <c:v>30771.5</c:v>
                </c:pt>
                <c:pt idx="965">
                  <c:v>30800</c:v>
                </c:pt>
                <c:pt idx="966">
                  <c:v>30803</c:v>
                </c:pt>
                <c:pt idx="967">
                  <c:v>30852</c:v>
                </c:pt>
                <c:pt idx="968">
                  <c:v>30911</c:v>
                </c:pt>
                <c:pt idx="969">
                  <c:v>30915</c:v>
                </c:pt>
                <c:pt idx="970">
                  <c:v>30951.5</c:v>
                </c:pt>
                <c:pt idx="971">
                  <c:v>30979.5</c:v>
                </c:pt>
                <c:pt idx="972">
                  <c:v>30979.5</c:v>
                </c:pt>
                <c:pt idx="973">
                  <c:v>31556</c:v>
                </c:pt>
                <c:pt idx="974">
                  <c:v>31599.5</c:v>
                </c:pt>
                <c:pt idx="975">
                  <c:v>31658.5</c:v>
                </c:pt>
                <c:pt idx="976">
                  <c:v>31739</c:v>
                </c:pt>
                <c:pt idx="977">
                  <c:v>31770</c:v>
                </c:pt>
                <c:pt idx="978">
                  <c:v>31773</c:v>
                </c:pt>
                <c:pt idx="979">
                  <c:v>31788.5</c:v>
                </c:pt>
                <c:pt idx="980">
                  <c:v>31848.5</c:v>
                </c:pt>
                <c:pt idx="981">
                  <c:v>31920</c:v>
                </c:pt>
                <c:pt idx="982">
                  <c:v>31950</c:v>
                </c:pt>
                <c:pt idx="983">
                  <c:v>31981</c:v>
                </c:pt>
                <c:pt idx="984">
                  <c:v>32074.5</c:v>
                </c:pt>
                <c:pt idx="985">
                  <c:v>32634.5</c:v>
                </c:pt>
                <c:pt idx="986">
                  <c:v>32812.5</c:v>
                </c:pt>
                <c:pt idx="987">
                  <c:v>32818.5</c:v>
                </c:pt>
                <c:pt idx="988">
                  <c:v>32883.5</c:v>
                </c:pt>
                <c:pt idx="989">
                  <c:v>32942.5</c:v>
                </c:pt>
                <c:pt idx="990">
                  <c:v>32990</c:v>
                </c:pt>
                <c:pt idx="991">
                  <c:v>33026</c:v>
                </c:pt>
                <c:pt idx="992">
                  <c:v>33026</c:v>
                </c:pt>
                <c:pt idx="993">
                  <c:v>33030.5</c:v>
                </c:pt>
                <c:pt idx="994">
                  <c:v>33045</c:v>
                </c:pt>
                <c:pt idx="995">
                  <c:v>33045</c:v>
                </c:pt>
                <c:pt idx="996">
                  <c:v>33076</c:v>
                </c:pt>
                <c:pt idx="997">
                  <c:v>33094.5</c:v>
                </c:pt>
                <c:pt idx="998">
                  <c:v>33160</c:v>
                </c:pt>
                <c:pt idx="999">
                  <c:v>33178.5</c:v>
                </c:pt>
                <c:pt idx="1000">
                  <c:v>33178.5</c:v>
                </c:pt>
                <c:pt idx="1001">
                  <c:v>33200.5</c:v>
                </c:pt>
                <c:pt idx="1002">
                  <c:v>33200.5</c:v>
                </c:pt>
                <c:pt idx="1003">
                  <c:v>33901</c:v>
                </c:pt>
                <c:pt idx="1004">
                  <c:v>34088</c:v>
                </c:pt>
                <c:pt idx="1005">
                  <c:v>34118</c:v>
                </c:pt>
                <c:pt idx="1006">
                  <c:v>34140.5</c:v>
                </c:pt>
                <c:pt idx="1007">
                  <c:v>34146</c:v>
                </c:pt>
                <c:pt idx="1008">
                  <c:v>34146</c:v>
                </c:pt>
                <c:pt idx="1009">
                  <c:v>34146.5</c:v>
                </c:pt>
                <c:pt idx="1010">
                  <c:v>34177</c:v>
                </c:pt>
                <c:pt idx="1011">
                  <c:v>34177.5</c:v>
                </c:pt>
                <c:pt idx="1012">
                  <c:v>34187.5</c:v>
                </c:pt>
                <c:pt idx="1013">
                  <c:v>34234</c:v>
                </c:pt>
                <c:pt idx="1014">
                  <c:v>34270.5</c:v>
                </c:pt>
                <c:pt idx="1015">
                  <c:v>34273.5</c:v>
                </c:pt>
                <c:pt idx="1016">
                  <c:v>34273.5</c:v>
                </c:pt>
                <c:pt idx="1017">
                  <c:v>34314</c:v>
                </c:pt>
                <c:pt idx="1018">
                  <c:v>34320</c:v>
                </c:pt>
                <c:pt idx="1019">
                  <c:v>34345</c:v>
                </c:pt>
                <c:pt idx="1020">
                  <c:v>34357.5</c:v>
                </c:pt>
                <c:pt idx="1021">
                  <c:v>35214</c:v>
                </c:pt>
                <c:pt idx="1022">
                  <c:v>35359</c:v>
                </c:pt>
                <c:pt idx="1023">
                  <c:v>35418</c:v>
                </c:pt>
                <c:pt idx="1024">
                  <c:v>35443</c:v>
                </c:pt>
                <c:pt idx="1025">
                  <c:v>35474</c:v>
                </c:pt>
                <c:pt idx="1026">
                  <c:v>36312</c:v>
                </c:pt>
                <c:pt idx="1027">
                  <c:v>36501.5</c:v>
                </c:pt>
                <c:pt idx="1028">
                  <c:v>37494</c:v>
                </c:pt>
                <c:pt idx="1029">
                  <c:v>38596.5</c:v>
                </c:pt>
                <c:pt idx="1030">
                  <c:v>38597</c:v>
                </c:pt>
                <c:pt idx="1031">
                  <c:v>38600</c:v>
                </c:pt>
                <c:pt idx="1032">
                  <c:v>38603</c:v>
                </c:pt>
                <c:pt idx="1033">
                  <c:v>38603.5</c:v>
                </c:pt>
                <c:pt idx="1034">
                  <c:v>38635.5</c:v>
                </c:pt>
                <c:pt idx="1035">
                  <c:v>38651</c:v>
                </c:pt>
                <c:pt idx="1036">
                  <c:v>38754</c:v>
                </c:pt>
                <c:pt idx="1037">
                  <c:v>38794</c:v>
                </c:pt>
                <c:pt idx="1038">
                  <c:v>38797</c:v>
                </c:pt>
                <c:pt idx="1039">
                  <c:v>38853</c:v>
                </c:pt>
                <c:pt idx="1040">
                  <c:v>38877</c:v>
                </c:pt>
                <c:pt idx="1041">
                  <c:v>39780</c:v>
                </c:pt>
                <c:pt idx="1042">
                  <c:v>39790</c:v>
                </c:pt>
                <c:pt idx="1043">
                  <c:v>39866.5</c:v>
                </c:pt>
                <c:pt idx="1044">
                  <c:v>39875.5</c:v>
                </c:pt>
                <c:pt idx="1045">
                  <c:v>39888</c:v>
                </c:pt>
                <c:pt idx="1046">
                  <c:v>39903.5</c:v>
                </c:pt>
                <c:pt idx="1047">
                  <c:v>39931.5</c:v>
                </c:pt>
                <c:pt idx="1048">
                  <c:v>40004</c:v>
                </c:pt>
                <c:pt idx="1049">
                  <c:v>40697.5</c:v>
                </c:pt>
                <c:pt idx="1050">
                  <c:v>40869</c:v>
                </c:pt>
                <c:pt idx="1051">
                  <c:v>40981</c:v>
                </c:pt>
                <c:pt idx="1052">
                  <c:v>41049</c:v>
                </c:pt>
                <c:pt idx="1053">
                  <c:v>41994</c:v>
                </c:pt>
                <c:pt idx="1054">
                  <c:v>42025</c:v>
                </c:pt>
                <c:pt idx="1055">
                  <c:v>42078</c:v>
                </c:pt>
                <c:pt idx="1056">
                  <c:v>42115</c:v>
                </c:pt>
                <c:pt idx="1057">
                  <c:v>42128.5</c:v>
                </c:pt>
                <c:pt idx="1058">
                  <c:v>42156.5</c:v>
                </c:pt>
                <c:pt idx="1059">
                  <c:v>42200</c:v>
                </c:pt>
                <c:pt idx="1060">
                  <c:v>42243.5</c:v>
                </c:pt>
                <c:pt idx="1061">
                  <c:v>42255</c:v>
                </c:pt>
                <c:pt idx="1062">
                  <c:v>42258</c:v>
                </c:pt>
                <c:pt idx="1063">
                  <c:v>42262</c:v>
                </c:pt>
                <c:pt idx="1064">
                  <c:v>42265</c:v>
                </c:pt>
                <c:pt idx="1065">
                  <c:v>42287</c:v>
                </c:pt>
                <c:pt idx="1066">
                  <c:v>43201.5</c:v>
                </c:pt>
                <c:pt idx="1067">
                  <c:v>43207</c:v>
                </c:pt>
                <c:pt idx="1068">
                  <c:v>43257.5</c:v>
                </c:pt>
                <c:pt idx="1069">
                  <c:v>43263</c:v>
                </c:pt>
                <c:pt idx="1070">
                  <c:v>43263</c:v>
                </c:pt>
                <c:pt idx="1071">
                  <c:v>43264</c:v>
                </c:pt>
                <c:pt idx="1072">
                  <c:v>43270</c:v>
                </c:pt>
                <c:pt idx="1073">
                  <c:v>43282.5</c:v>
                </c:pt>
                <c:pt idx="1074">
                  <c:v>43351</c:v>
                </c:pt>
                <c:pt idx="1075">
                  <c:v>43360.5</c:v>
                </c:pt>
                <c:pt idx="1076">
                  <c:v>43363</c:v>
                </c:pt>
                <c:pt idx="1077">
                  <c:v>44281</c:v>
                </c:pt>
                <c:pt idx="1078">
                  <c:v>44386.5</c:v>
                </c:pt>
                <c:pt idx="1079">
                  <c:v>44408.5</c:v>
                </c:pt>
                <c:pt idx="1080">
                  <c:v>44514</c:v>
                </c:pt>
                <c:pt idx="1081">
                  <c:v>44582.5</c:v>
                </c:pt>
                <c:pt idx="1082">
                  <c:v>45165</c:v>
                </c:pt>
                <c:pt idx="1083">
                  <c:v>45469</c:v>
                </c:pt>
                <c:pt idx="1084">
                  <c:v>45472</c:v>
                </c:pt>
                <c:pt idx="1085">
                  <c:v>45475.5</c:v>
                </c:pt>
                <c:pt idx="1086">
                  <c:v>45500</c:v>
                </c:pt>
                <c:pt idx="1087">
                  <c:v>45519</c:v>
                </c:pt>
                <c:pt idx="1088">
                  <c:v>45596.5</c:v>
                </c:pt>
                <c:pt idx="1089">
                  <c:v>45612</c:v>
                </c:pt>
                <c:pt idx="1090">
                  <c:v>45640</c:v>
                </c:pt>
                <c:pt idx="1091">
                  <c:v>45662</c:v>
                </c:pt>
                <c:pt idx="1092">
                  <c:v>46514.5</c:v>
                </c:pt>
                <c:pt idx="1093">
                  <c:v>46607.5</c:v>
                </c:pt>
                <c:pt idx="1094">
                  <c:v>46769</c:v>
                </c:pt>
                <c:pt idx="1095">
                  <c:v>46797</c:v>
                </c:pt>
                <c:pt idx="1096">
                  <c:v>46850</c:v>
                </c:pt>
                <c:pt idx="1097">
                  <c:v>46850</c:v>
                </c:pt>
                <c:pt idx="1098">
                  <c:v>47864</c:v>
                </c:pt>
                <c:pt idx="1099">
                  <c:v>47876.5</c:v>
                </c:pt>
                <c:pt idx="1100">
                  <c:v>47966.5</c:v>
                </c:pt>
                <c:pt idx="1101">
                  <c:v>48689</c:v>
                </c:pt>
                <c:pt idx="1102">
                  <c:v>48729.5</c:v>
                </c:pt>
                <c:pt idx="1103">
                  <c:v>48816.5</c:v>
                </c:pt>
                <c:pt idx="1104">
                  <c:v>48875</c:v>
                </c:pt>
                <c:pt idx="1105">
                  <c:v>48971.5</c:v>
                </c:pt>
                <c:pt idx="1106">
                  <c:v>49058.5</c:v>
                </c:pt>
                <c:pt idx="1107">
                  <c:v>49964</c:v>
                </c:pt>
                <c:pt idx="1108">
                  <c:v>49970</c:v>
                </c:pt>
                <c:pt idx="1109">
                  <c:v>49991.5</c:v>
                </c:pt>
                <c:pt idx="1110">
                  <c:v>50019.5</c:v>
                </c:pt>
                <c:pt idx="1111">
                  <c:v>50031.5</c:v>
                </c:pt>
                <c:pt idx="1112">
                  <c:v>50075.5</c:v>
                </c:pt>
                <c:pt idx="1113">
                  <c:v>50088</c:v>
                </c:pt>
                <c:pt idx="1114">
                  <c:v>50159.5</c:v>
                </c:pt>
                <c:pt idx="1115">
                  <c:v>50162.5</c:v>
                </c:pt>
                <c:pt idx="1116">
                  <c:v>50215.5</c:v>
                </c:pt>
                <c:pt idx="1117">
                  <c:v>50927.5</c:v>
                </c:pt>
                <c:pt idx="1118">
                  <c:v>51093</c:v>
                </c:pt>
                <c:pt idx="1119">
                  <c:v>51096</c:v>
                </c:pt>
                <c:pt idx="1120">
                  <c:v>51124</c:v>
                </c:pt>
                <c:pt idx="1121">
                  <c:v>51167.5</c:v>
                </c:pt>
                <c:pt idx="1122">
                  <c:v>51201.5</c:v>
                </c:pt>
                <c:pt idx="1123">
                  <c:v>51201.5</c:v>
                </c:pt>
                <c:pt idx="1124">
                  <c:v>51254.5</c:v>
                </c:pt>
                <c:pt idx="1125">
                  <c:v>51257.5</c:v>
                </c:pt>
                <c:pt idx="1126">
                  <c:v>51260.5</c:v>
                </c:pt>
                <c:pt idx="1127">
                  <c:v>51273</c:v>
                </c:pt>
                <c:pt idx="1128">
                  <c:v>51291.5</c:v>
                </c:pt>
                <c:pt idx="1129">
                  <c:v>51348.5</c:v>
                </c:pt>
                <c:pt idx="1130">
                  <c:v>51354</c:v>
                </c:pt>
                <c:pt idx="1131">
                  <c:v>51357</c:v>
                </c:pt>
                <c:pt idx="1132">
                  <c:v>52129</c:v>
                </c:pt>
                <c:pt idx="1133">
                  <c:v>52188</c:v>
                </c:pt>
                <c:pt idx="1134">
                  <c:v>52191</c:v>
                </c:pt>
                <c:pt idx="1135">
                  <c:v>52290</c:v>
                </c:pt>
                <c:pt idx="1136">
                  <c:v>52374</c:v>
                </c:pt>
                <c:pt idx="1137">
                  <c:v>52392.5</c:v>
                </c:pt>
                <c:pt idx="1138">
                  <c:v>52408.5</c:v>
                </c:pt>
                <c:pt idx="1139">
                  <c:v>52432.5</c:v>
                </c:pt>
                <c:pt idx="1140">
                  <c:v>52455</c:v>
                </c:pt>
                <c:pt idx="1141">
                  <c:v>52486</c:v>
                </c:pt>
                <c:pt idx="1142">
                  <c:v>52511</c:v>
                </c:pt>
                <c:pt idx="1143">
                  <c:v>52523.5</c:v>
                </c:pt>
                <c:pt idx="1144">
                  <c:v>53491</c:v>
                </c:pt>
                <c:pt idx="1145">
                  <c:v>53522</c:v>
                </c:pt>
                <c:pt idx="1146">
                  <c:v>53540</c:v>
                </c:pt>
                <c:pt idx="1147">
                  <c:v>53652.5</c:v>
                </c:pt>
                <c:pt idx="1148">
                  <c:v>53655.5</c:v>
                </c:pt>
                <c:pt idx="1149">
                  <c:v>53668</c:v>
                </c:pt>
                <c:pt idx="1150">
                  <c:v>53671</c:v>
                </c:pt>
                <c:pt idx="1151">
                  <c:v>54518</c:v>
                </c:pt>
                <c:pt idx="1152">
                  <c:v>54554.5</c:v>
                </c:pt>
                <c:pt idx="1153">
                  <c:v>54594.5</c:v>
                </c:pt>
                <c:pt idx="1154">
                  <c:v>54604.5</c:v>
                </c:pt>
                <c:pt idx="1155">
                  <c:v>54651</c:v>
                </c:pt>
                <c:pt idx="1156">
                  <c:v>54676</c:v>
                </c:pt>
                <c:pt idx="1157">
                  <c:v>54694.5</c:v>
                </c:pt>
                <c:pt idx="1158">
                  <c:v>54738</c:v>
                </c:pt>
                <c:pt idx="1159">
                  <c:v>54763</c:v>
                </c:pt>
                <c:pt idx="1160">
                  <c:v>54766</c:v>
                </c:pt>
                <c:pt idx="1161">
                  <c:v>54765.5</c:v>
                </c:pt>
                <c:pt idx="1162">
                  <c:v>54781.5</c:v>
                </c:pt>
              </c:numCache>
            </c:numRef>
          </c:xVal>
          <c:yVal>
            <c:numRef>
              <c:f>'Active 2 question'!$U$21:$U$1183</c:f>
              <c:numCache>
                <c:formatCode>General</c:formatCode>
                <c:ptCount val="1163"/>
                <c:pt idx="480">
                  <c:v>3.6088623994146474E-2</c:v>
                </c:pt>
                <c:pt idx="796">
                  <c:v>-7.5139750006201211E-2</c:v>
                </c:pt>
                <c:pt idx="863">
                  <c:v>3.0294600001070648E-2</c:v>
                </c:pt>
                <c:pt idx="864">
                  <c:v>3.329459999804385E-2</c:v>
                </c:pt>
                <c:pt idx="916">
                  <c:v>-7.8880475004552864E-2</c:v>
                </c:pt>
                <c:pt idx="984">
                  <c:v>3.7969624994730111E-2</c:v>
                </c:pt>
                <c:pt idx="985">
                  <c:v>5.9245624994218815E-2</c:v>
                </c:pt>
                <c:pt idx="996">
                  <c:v>4.257839999627322E-2</c:v>
                </c:pt>
                <c:pt idx="1002">
                  <c:v>6.1556724991532974E-2</c:v>
                </c:pt>
                <c:pt idx="1008">
                  <c:v>-6.5909175005799625E-2</c:v>
                </c:pt>
                <c:pt idx="1011">
                  <c:v>-1.5227825002511963E-2</c:v>
                </c:pt>
                <c:pt idx="1029">
                  <c:v>-1.4976675003708806E-2</c:v>
                </c:pt>
                <c:pt idx="1030">
                  <c:v>-1.6523750004125759E-2</c:v>
                </c:pt>
                <c:pt idx="1031">
                  <c:v>-1.4706200003274716E-2</c:v>
                </c:pt>
                <c:pt idx="1032">
                  <c:v>-1.508865000505466E-2</c:v>
                </c:pt>
                <c:pt idx="1033">
                  <c:v>-1.4535725007590372E-2</c:v>
                </c:pt>
                <c:pt idx="1117">
                  <c:v>1.5833370001928415E-2</c:v>
                </c:pt>
                <c:pt idx="1161">
                  <c:v>0.18437171400728403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85D-4C77-BF74-B50BF7984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782344"/>
        <c:axId val="1"/>
      </c:scatterChart>
      <c:valAx>
        <c:axId val="4597823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40259724066558"/>
              <c:y val="0.86666910114496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53199793018743E-2"/>
              <c:y val="0.400001217239149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97823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558194774346792"/>
          <c:y val="0.92464041994750656"/>
          <c:w val="0.68764845605700708"/>
          <c:h val="5.79713188025410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779222821866368"/>
          <c:y val="3.35196227120686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35345143942562"/>
          <c:y val="0.1292877655113239"/>
          <c:w val="0.84144921564013686"/>
          <c:h val="0.72031755070594738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question'!$H$21:$H$731</c:f>
              <c:numCache>
                <c:formatCode>General</c:formatCode>
                <c:ptCount val="711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D9-4083-B778-0EC554E106A7}"/>
            </c:ext>
          </c:extLst>
        </c:ser>
        <c:ser>
          <c:idx val="5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question'!$I$21:$I$731</c:f>
              <c:numCache>
                <c:formatCode>General</c:formatCode>
                <c:ptCount val="711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D9-4083-B778-0EC554E106A7}"/>
            </c:ext>
          </c:extLst>
        </c:ser>
        <c:ser>
          <c:idx val="6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question'!$J$21:$J$731</c:f>
              <c:numCache>
                <c:formatCode>General</c:formatCode>
                <c:ptCount val="711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D9-4083-B778-0EC554E106A7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question'!$K$21:$K$731</c:f>
              <c:numCache>
                <c:formatCode>General</c:formatCode>
                <c:ptCount val="711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  <c:pt idx="527">
                  <c:v>5.6481303967302665E-2</c:v>
                </c:pt>
                <c:pt idx="528">
                  <c:v>5.6581303797429428E-2</c:v>
                </c:pt>
                <c:pt idx="529">
                  <c:v>5.6010095926467329E-2</c:v>
                </c:pt>
                <c:pt idx="530">
                  <c:v>5.6710096134338528E-2</c:v>
                </c:pt>
                <c:pt idx="531">
                  <c:v>5.5791920007322915E-2</c:v>
                </c:pt>
                <c:pt idx="532">
                  <c:v>5.3427914099302143E-2</c:v>
                </c:pt>
                <c:pt idx="533">
                  <c:v>5.6729132054897491E-2</c:v>
                </c:pt>
                <c:pt idx="534">
                  <c:v>5.4687479801941663E-2</c:v>
                </c:pt>
                <c:pt idx="535">
                  <c:v>5.6687480129767209E-2</c:v>
                </c:pt>
                <c:pt idx="536">
                  <c:v>5.5270816199481487E-2</c:v>
                </c:pt>
                <c:pt idx="537">
                  <c:v>5.5570816155523062E-2</c:v>
                </c:pt>
                <c:pt idx="538">
                  <c:v>5.5170441999507602E-2</c:v>
                </c:pt>
                <c:pt idx="539">
                  <c:v>5.5099234006775077E-2</c:v>
                </c:pt>
                <c:pt idx="540">
                  <c:v>5.5449241837777663E-2</c:v>
                </c:pt>
                <c:pt idx="541">
                  <c:v>5.5160996002086904E-2</c:v>
                </c:pt>
                <c:pt idx="542">
                  <c:v>5.5492438004876021E-2</c:v>
                </c:pt>
                <c:pt idx="543">
                  <c:v>5.4629666003165767E-2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1D9-4083-B778-0EC554E106A7}"/>
            </c:ext>
          </c:extLst>
        </c:ser>
        <c:ser>
          <c:idx val="6"/>
          <c:order val="4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question'!$N$21:$N$731</c:f>
              <c:numCache>
                <c:formatCode>General</c:formatCode>
                <c:ptCount val="711"/>
                <c:pt idx="606">
                  <c:v>7.4421160024940036E-3</c:v>
                </c:pt>
                <c:pt idx="607">
                  <c:v>1.3053480004600715E-2</c:v>
                </c:pt>
                <c:pt idx="608">
                  <c:v>1.6553480003494769E-2</c:v>
                </c:pt>
                <c:pt idx="609">
                  <c:v>-9.8351559936418198E-3</c:v>
                </c:pt>
                <c:pt idx="610">
                  <c:v>1.8558576004579663E-2</c:v>
                </c:pt>
                <c:pt idx="611">
                  <c:v>1.8682068002817687E-2</c:v>
                </c:pt>
                <c:pt idx="612">
                  <c:v>2.1043926004495006E-2</c:v>
                </c:pt>
                <c:pt idx="613">
                  <c:v>2.1285593997163232E-2</c:v>
                </c:pt>
                <c:pt idx="614">
                  <c:v>2.0464004002860747E-2</c:v>
                </c:pt>
                <c:pt idx="615">
                  <c:v>2.7966280002146959E-2</c:v>
                </c:pt>
                <c:pt idx="616">
                  <c:v>2.1797722001792863E-2</c:v>
                </c:pt>
                <c:pt idx="617">
                  <c:v>1.8335992004722357E-2</c:v>
                </c:pt>
                <c:pt idx="618">
                  <c:v>2.2542056009115186E-2</c:v>
                </c:pt>
                <c:pt idx="619">
                  <c:v>2.2150770004373044E-2</c:v>
                </c:pt>
                <c:pt idx="620">
                  <c:v>2.3382976003631484E-2</c:v>
                </c:pt>
                <c:pt idx="621">
                  <c:v>2.4659579998115078E-2</c:v>
                </c:pt>
                <c:pt idx="622">
                  <c:v>2.6874358001805376E-2</c:v>
                </c:pt>
                <c:pt idx="623">
                  <c:v>2.7438006000011228E-2</c:v>
                </c:pt>
                <c:pt idx="624">
                  <c:v>2.8092566004488617E-2</c:v>
                </c:pt>
                <c:pt idx="625">
                  <c:v>2.690128000540426E-2</c:v>
                </c:pt>
                <c:pt idx="626">
                  <c:v>2.9622886002471205E-2</c:v>
                </c:pt>
                <c:pt idx="627">
                  <c:v>3.0057074000069406E-2</c:v>
                </c:pt>
                <c:pt idx="628">
                  <c:v>3.3287131998804398E-2</c:v>
                </c:pt>
                <c:pt idx="629">
                  <c:v>3.1385246002173517E-2</c:v>
                </c:pt>
                <c:pt idx="630">
                  <c:v>3.2137140005943365E-2</c:v>
                </c:pt>
                <c:pt idx="631">
                  <c:v>3.2271232004859485E-2</c:v>
                </c:pt>
                <c:pt idx="632">
                  <c:v>3.2265948000713252E-2</c:v>
                </c:pt>
                <c:pt idx="633">
                  <c:v>2.8915192007843871E-2</c:v>
                </c:pt>
                <c:pt idx="634">
                  <c:v>3.3070890000090003E-2</c:v>
                </c:pt>
                <c:pt idx="635">
                  <c:v>3.396301999600837E-2</c:v>
                </c:pt>
                <c:pt idx="636">
                  <c:v>3.4714914007054176E-2</c:v>
                </c:pt>
                <c:pt idx="637">
                  <c:v>3.5394462000112981E-2</c:v>
                </c:pt>
                <c:pt idx="638">
                  <c:v>3.3969084004638717E-2</c:v>
                </c:pt>
                <c:pt idx="639">
                  <c:v>3.4252420002303552E-2</c:v>
                </c:pt>
                <c:pt idx="640">
                  <c:v>3.4007728005235549E-2</c:v>
                </c:pt>
                <c:pt idx="641">
                  <c:v>3.579979400819866E-2</c:v>
                </c:pt>
                <c:pt idx="642">
                  <c:v>3.5911158003727905E-2</c:v>
                </c:pt>
                <c:pt idx="643">
                  <c:v>4.4194494003022555E-2</c:v>
                </c:pt>
                <c:pt idx="644">
                  <c:v>3.9406622003298253E-2</c:v>
                </c:pt>
                <c:pt idx="645">
                  <c:v>3.5427464004897047E-2</c:v>
                </c:pt>
                <c:pt idx="646">
                  <c:v>3.8140078009746503E-2</c:v>
                </c:pt>
                <c:pt idx="647">
                  <c:v>3.8142354002047796E-2</c:v>
                </c:pt>
                <c:pt idx="648">
                  <c:v>3.7589711995678954E-2</c:v>
                </c:pt>
                <c:pt idx="649">
                  <c:v>4.048062399670016E-2</c:v>
                </c:pt>
                <c:pt idx="650">
                  <c:v>3.691471600177465E-2</c:v>
                </c:pt>
                <c:pt idx="651">
                  <c:v>4.6692752002854832E-2</c:v>
                </c:pt>
                <c:pt idx="652">
                  <c:v>4.0298148007423151E-2</c:v>
                </c:pt>
                <c:pt idx="653">
                  <c:v>4.0915592006058432E-2</c:v>
                </c:pt>
                <c:pt idx="654">
                  <c:v>4.0820144000463188E-2</c:v>
                </c:pt>
                <c:pt idx="655">
                  <c:v>4.5577354001579806E-2</c:v>
                </c:pt>
                <c:pt idx="656">
                  <c:v>4.2075842000485864E-2</c:v>
                </c:pt>
                <c:pt idx="657">
                  <c:v>4.6235909998358693E-2</c:v>
                </c:pt>
                <c:pt idx="658">
                  <c:v>4.920258200581884E-2</c:v>
                </c:pt>
                <c:pt idx="659">
                  <c:v>4.6713946008821949E-2</c:v>
                </c:pt>
                <c:pt idx="660">
                  <c:v>4.8248038001474924E-2</c:v>
                </c:pt>
                <c:pt idx="661">
                  <c:v>4.7056752002390567E-2</c:v>
                </c:pt>
                <c:pt idx="662">
                  <c:v>4.6308646000397857E-2</c:v>
                </c:pt>
                <c:pt idx="663">
                  <c:v>4.2863579998083878E-2</c:v>
                </c:pt>
                <c:pt idx="664">
                  <c:v>4.8886308002693113E-2</c:v>
                </c:pt>
                <c:pt idx="665">
                  <c:v>5.1160930008336436E-2</c:v>
                </c:pt>
                <c:pt idx="666">
                  <c:v>4.5517750004364643E-2</c:v>
                </c:pt>
                <c:pt idx="667">
                  <c:v>4.2969643996912055E-2</c:v>
                </c:pt>
                <c:pt idx="668">
                  <c:v>4.7312450005847495E-2</c:v>
                </c:pt>
                <c:pt idx="669">
                  <c:v>4.2823814001167193E-2</c:v>
                </c:pt>
                <c:pt idx="670">
                  <c:v>4.6329878001415636E-2</c:v>
                </c:pt>
                <c:pt idx="671">
                  <c:v>4.579087599995546E-2</c:v>
                </c:pt>
                <c:pt idx="672">
                  <c:v>4.5711718004895374E-2</c:v>
                </c:pt>
                <c:pt idx="673">
                  <c:v>4.5863612001994625E-2</c:v>
                </c:pt>
                <c:pt idx="674">
                  <c:v>4.754288200638257E-2</c:v>
                </c:pt>
                <c:pt idx="675">
                  <c:v>4.9426218000007793E-2</c:v>
                </c:pt>
                <c:pt idx="676">
                  <c:v>4.7446296004636679E-2</c:v>
                </c:pt>
                <c:pt idx="677">
                  <c:v>4.8769024004286621E-2</c:v>
                </c:pt>
                <c:pt idx="678">
                  <c:v>4.9683802004437894E-2</c:v>
                </c:pt>
                <c:pt idx="679">
                  <c:v>4.8958424005832057E-2</c:v>
                </c:pt>
                <c:pt idx="680">
                  <c:v>4.698115200153552E-2</c:v>
                </c:pt>
                <c:pt idx="681">
                  <c:v>5.0947171999723651E-2</c:v>
                </c:pt>
                <c:pt idx="682">
                  <c:v>4.9275590004981495E-2</c:v>
                </c:pt>
                <c:pt idx="683">
                  <c:v>5.3545676004432607E-2</c:v>
                </c:pt>
                <c:pt idx="684">
                  <c:v>5.3797570006281603E-2</c:v>
                </c:pt>
                <c:pt idx="685">
                  <c:v>5.0308934005443007E-2</c:v>
                </c:pt>
                <c:pt idx="686">
                  <c:v>4.9865754001075402E-2</c:v>
                </c:pt>
                <c:pt idx="687">
                  <c:v>4.8117648002516944E-2</c:v>
                </c:pt>
                <c:pt idx="688">
                  <c:v>4.7629012005927507E-2</c:v>
                </c:pt>
                <c:pt idx="689">
                  <c:v>4.9840376006613951E-2</c:v>
                </c:pt>
                <c:pt idx="690">
                  <c:v>5.0872582003648859E-2</c:v>
                </c:pt>
                <c:pt idx="691">
                  <c:v>5.0398724000842776E-2</c:v>
                </c:pt>
                <c:pt idx="692">
                  <c:v>5.0624866002181079E-2</c:v>
                </c:pt>
                <c:pt idx="693">
                  <c:v>4.8255934001645073E-2</c:v>
                </c:pt>
                <c:pt idx="694">
                  <c:v>5.2376872001332231E-2</c:v>
                </c:pt>
                <c:pt idx="695">
                  <c:v>5.2370434001204558E-2</c:v>
                </c:pt>
                <c:pt idx="696">
                  <c:v>5.2408314004424028E-2</c:v>
                </c:pt>
                <c:pt idx="697">
                  <c:v>4.7809077994315885E-2</c:v>
                </c:pt>
                <c:pt idx="698">
                  <c:v>5.2617792003729846E-2</c:v>
                </c:pt>
                <c:pt idx="699">
                  <c:v>5.5373474002408329E-2</c:v>
                </c:pt>
                <c:pt idx="700">
                  <c:v>5.1691666005353909E-2</c:v>
                </c:pt>
                <c:pt idx="701">
                  <c:v>5.7500379996781703E-2</c:v>
                </c:pt>
                <c:pt idx="702">
                  <c:v>5.1901517996157054E-2</c:v>
                </c:pt>
                <c:pt idx="703">
                  <c:v>5.3521221998380497E-2</c:v>
                </c:pt>
                <c:pt idx="704">
                  <c:v>5.2506460007862188E-2</c:v>
                </c:pt>
                <c:pt idx="705">
                  <c:v>5.4388379998272285E-2</c:v>
                </c:pt>
                <c:pt idx="706">
                  <c:v>5.4464156004542019E-2</c:v>
                </c:pt>
                <c:pt idx="707">
                  <c:v>5.2002538002852816E-2</c:v>
                </c:pt>
                <c:pt idx="708">
                  <c:v>5.4594588007603306E-2</c:v>
                </c:pt>
                <c:pt idx="709">
                  <c:v>5.4794588002550881E-2</c:v>
                </c:pt>
                <c:pt idx="710">
                  <c:v>5.4794588002550881E-2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D9-4083-B778-0EC554E106A7}"/>
            </c:ext>
          </c:extLst>
        </c:ser>
        <c:ser>
          <c:idx val="3"/>
          <c:order val="5"/>
          <c:tx>
            <c:strRef>
              <c:f>'Active 2 question'!$AX$1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question'!$AX$2:$AX$76</c:f>
              <c:numCache>
                <c:formatCode>General</c:formatCode>
                <c:ptCount val="75"/>
                <c:pt idx="0">
                  <c:v>4.9310754027169321E-2</c:v>
                </c:pt>
                <c:pt idx="1">
                  <c:v>4.3734924746266557E-2</c:v>
                </c:pt>
                <c:pt idx="2">
                  <c:v>3.8295170034885397E-2</c:v>
                </c:pt>
                <c:pt idx="3">
                  <c:v>3.3006338319713162E-2</c:v>
                </c:pt>
                <c:pt idx="4">
                  <c:v>2.7886921304109351E-2</c:v>
                </c:pt>
                <c:pt idx="5">
                  <c:v>2.2961010125949421E-2</c:v>
                </c:pt>
                <c:pt idx="6">
                  <c:v>1.8257642181542792E-2</c:v>
                </c:pt>
                <c:pt idx="7">
                  <c:v>1.3810173609308347E-2</c:v>
                </c:pt>
                <c:pt idx="8">
                  <c:v>9.658988933271306E-3</c:v>
                </c:pt>
                <c:pt idx="9">
                  <c:v>5.858703748363038E-3</c:v>
                </c:pt>
                <c:pt idx="10">
                  <c:v>2.4893831658091264E-3</c:v>
                </c:pt>
                <c:pt idx="11">
                  <c:v>-3.2557204533501666E-4</c:v>
                </c:pt>
                <c:pt idx="12">
                  <c:v>-2.3860314085435005E-3</c:v>
                </c:pt>
                <c:pt idx="13">
                  <c:v>-3.3567443603291346E-3</c:v>
                </c:pt>
                <c:pt idx="14">
                  <c:v>-2.7551108221918618E-3</c:v>
                </c:pt>
                <c:pt idx="15">
                  <c:v>-5.266390333398017E-4</c:v>
                </c:pt>
                <c:pt idx="16">
                  <c:v>1.9833862182820315E-3</c:v>
                </c:pt>
                <c:pt idx="17">
                  <c:v>3.4928744229918269E-3</c:v>
                </c:pt>
                <c:pt idx="18">
                  <c:v>3.9807658724435408E-3</c:v>
                </c:pt>
                <c:pt idx="19">
                  <c:v>3.7838906002845849E-3</c:v>
                </c:pt>
                <c:pt idx="20">
                  <c:v>3.1581594067705268E-3</c:v>
                </c:pt>
                <c:pt idx="21">
                  <c:v>2.2700766082360494E-3</c:v>
                </c:pt>
                <c:pt idx="22">
                  <c:v>1.2296079069293335E-3</c:v>
                </c:pt>
                <c:pt idx="23">
                  <c:v>1.1201375996416907E-4</c:v>
                </c:pt>
                <c:pt idx="24">
                  <c:v>-1.0291292397963695E-3</c:v>
                </c:pt>
                <c:pt idx="25">
                  <c:v>-2.1529312210429464E-3</c:v>
                </c:pt>
                <c:pt idx="26">
                  <c:v>-3.2251568253810993E-3</c:v>
                </c:pt>
                <c:pt idx="27">
                  <c:v>-4.2160515036064961E-3</c:v>
                </c:pt>
                <c:pt idx="28">
                  <c:v>-5.1010834409619139E-3</c:v>
                </c:pt>
                <c:pt idx="29">
                  <c:v>-5.8615411174940072E-3</c:v>
                </c:pt>
                <c:pt idx="30">
                  <c:v>-6.4825199457578088E-3</c:v>
                </c:pt>
                <c:pt idx="31">
                  <c:v>-6.9486402214225633E-3</c:v>
                </c:pt>
                <c:pt idx="32">
                  <c:v>-7.2401410657901236E-3</c:v>
                </c:pt>
                <c:pt idx="33">
                  <c:v>-7.3316393579332985E-3</c:v>
                </c:pt>
                <c:pt idx="34">
                  <c:v>-7.1930944650882653E-3</c:v>
                </c:pt>
                <c:pt idx="35">
                  <c:v>-6.7898977773812787E-3</c:v>
                </c:pt>
                <c:pt idx="36">
                  <c:v>-6.0790933601918475E-3</c:v>
                </c:pt>
                <c:pt idx="37">
                  <c:v>-5.0011995169212658E-3</c:v>
                </c:pt>
                <c:pt idx="38">
                  <c:v>-3.4678761203376044E-3</c:v>
                </c:pt>
                <c:pt idx="39">
                  <c:v>-1.3413546948601498E-3</c:v>
                </c:pt>
                <c:pt idx="40">
                  <c:v>1.6043460301145909E-3</c:v>
                </c:pt>
                <c:pt idx="41">
                  <c:v>5.7457902377203319E-3</c:v>
                </c:pt>
                <c:pt idx="42">
                  <c:v>1.1557170367764533E-2</c:v>
                </c:pt>
                <c:pt idx="43">
                  <c:v>1.8802246157125634E-2</c:v>
                </c:pt>
                <c:pt idx="44">
                  <c:v>2.5921740868196118E-2</c:v>
                </c:pt>
                <c:pt idx="45">
                  <c:v>3.1945992703725314E-2</c:v>
                </c:pt>
                <c:pt idx="46">
                  <c:v>3.7026639599068809E-2</c:v>
                </c:pt>
                <c:pt idx="47">
                  <c:v>4.1493101191003232E-2</c:v>
                </c:pt>
                <c:pt idx="48">
                  <c:v>4.557696860936046E-2</c:v>
                </c:pt>
                <c:pt idx="49">
                  <c:v>4.9428696073969068E-2</c:v>
                </c:pt>
                <c:pt idx="50">
                  <c:v>5.3148457167650182E-2</c:v>
                </c:pt>
                <c:pt idx="51">
                  <c:v>5.680539438225983E-2</c:v>
                </c:pt>
                <c:pt idx="52">
                  <c:v>6.0449356603671477E-2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D9-4083-B778-0EC554E106A7}"/>
            </c:ext>
          </c:extLst>
        </c:ser>
        <c:ser>
          <c:idx val="0"/>
          <c:order val="6"/>
          <c:tx>
            <c:strRef>
              <c:f>'Active 2 question'!$O$20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question'!$O$21:$O$731</c:f>
              <c:numCache>
                <c:formatCode>General</c:formatCode>
                <c:ptCount val="711"/>
                <c:pt idx="46">
                  <c:v>0.11562234510254331</c:v>
                </c:pt>
                <c:pt idx="47">
                  <c:v>0.11443637359500518</c:v>
                </c:pt>
                <c:pt idx="48">
                  <c:v>0.11437882211803625</c:v>
                </c:pt>
                <c:pt idx="50">
                  <c:v>0.11341329332138801</c:v>
                </c:pt>
                <c:pt idx="51">
                  <c:v>0.11337475438591775</c:v>
                </c:pt>
                <c:pt idx="52">
                  <c:v>0.1132694146289657</c:v>
                </c:pt>
                <c:pt idx="53">
                  <c:v>0.11324063889048125</c:v>
                </c:pt>
                <c:pt idx="54">
                  <c:v>0.11323755577564362</c:v>
                </c:pt>
                <c:pt idx="55">
                  <c:v>0.113234472660806</c:v>
                </c:pt>
                <c:pt idx="56">
                  <c:v>0.11320878003715916</c:v>
                </c:pt>
                <c:pt idx="60">
                  <c:v>0.11105111350329755</c:v>
                </c:pt>
                <c:pt idx="61">
                  <c:v>0.11093909366419732</c:v>
                </c:pt>
                <c:pt idx="62">
                  <c:v>0.11092316423753629</c:v>
                </c:pt>
                <c:pt idx="63">
                  <c:v>0.11091031792571286</c:v>
                </c:pt>
                <c:pt idx="64">
                  <c:v>0.11090723481087525</c:v>
                </c:pt>
                <c:pt idx="65">
                  <c:v>0.1108913053842142</c:v>
                </c:pt>
                <c:pt idx="66">
                  <c:v>0.11086869587540499</c:v>
                </c:pt>
                <c:pt idx="67">
                  <c:v>0.11011692970749845</c:v>
                </c:pt>
                <c:pt idx="68">
                  <c:v>0.10999257740904775</c:v>
                </c:pt>
                <c:pt idx="70">
                  <c:v>0.10976288535364499</c:v>
                </c:pt>
                <c:pt idx="71">
                  <c:v>0.10972434641817473</c:v>
                </c:pt>
                <c:pt idx="72">
                  <c:v>0.10906507369539682</c:v>
                </c:pt>
                <c:pt idx="73">
                  <c:v>0.10900443910359028</c:v>
                </c:pt>
                <c:pt idx="74">
                  <c:v>0.10891194565846166</c:v>
                </c:pt>
                <c:pt idx="79">
                  <c:v>0.10876498385120173</c:v>
                </c:pt>
                <c:pt idx="80">
                  <c:v>0.10857691384610686</c:v>
                </c:pt>
                <c:pt idx="82">
                  <c:v>0.10783131390787556</c:v>
                </c:pt>
                <c:pt idx="83">
                  <c:v>0.10775166677457036</c:v>
                </c:pt>
                <c:pt idx="85">
                  <c:v>0.10744849381553764</c:v>
                </c:pt>
                <c:pt idx="86">
                  <c:v>0.10648913124856466</c:v>
                </c:pt>
                <c:pt idx="87">
                  <c:v>0.10641565034493469</c:v>
                </c:pt>
                <c:pt idx="88">
                  <c:v>0.10527438400254206</c:v>
                </c:pt>
                <c:pt idx="89">
                  <c:v>0.10423229118742623</c:v>
                </c:pt>
                <c:pt idx="90">
                  <c:v>0.10418758602228073</c:v>
                </c:pt>
                <c:pt idx="91">
                  <c:v>0.10413363151262237</c:v>
                </c:pt>
                <c:pt idx="92">
                  <c:v>0.10408532938016631</c:v>
                </c:pt>
                <c:pt idx="93">
                  <c:v>0.10403754110018318</c:v>
                </c:pt>
                <c:pt idx="94">
                  <c:v>0.10303039025322706</c:v>
                </c:pt>
                <c:pt idx="96">
                  <c:v>0.10190197022265784</c:v>
                </c:pt>
                <c:pt idx="97">
                  <c:v>0.10170722013541481</c:v>
                </c:pt>
                <c:pt idx="99">
                  <c:v>0.10068722297663527</c:v>
                </c:pt>
                <c:pt idx="113">
                  <c:v>9.9514097780920546E-2</c:v>
                </c:pt>
                <c:pt idx="114">
                  <c:v>9.9498168354259509E-2</c:v>
                </c:pt>
                <c:pt idx="115">
                  <c:v>9.9351206546999582E-2</c:v>
                </c:pt>
                <c:pt idx="116">
                  <c:v>9.9348123432161956E-2</c:v>
                </c:pt>
                <c:pt idx="117">
                  <c:v>9.9290571955193044E-2</c:v>
                </c:pt>
                <c:pt idx="118">
                  <c:v>9.8337889470368228E-2</c:v>
                </c:pt>
                <c:pt idx="119">
                  <c:v>9.8315279961559005E-2</c:v>
                </c:pt>
                <c:pt idx="120">
                  <c:v>9.7218718784311875E-2</c:v>
                </c:pt>
                <c:pt idx="124">
                  <c:v>9.7103615830374024E-2</c:v>
                </c:pt>
                <c:pt idx="127">
                  <c:v>9.703373189405462E-2</c:v>
                </c:pt>
                <c:pt idx="132">
                  <c:v>9.5924324404984079E-2</c:v>
                </c:pt>
                <c:pt idx="133">
                  <c:v>9.5895548666499617E-2</c:v>
                </c:pt>
                <c:pt idx="134">
                  <c:v>9.5850843501354116E-2</c:v>
                </c:pt>
                <c:pt idx="135">
                  <c:v>9.5761433171063115E-2</c:v>
                </c:pt>
                <c:pt idx="138">
                  <c:v>9.4815944620859405E-2</c:v>
                </c:pt>
                <c:pt idx="139">
                  <c:v>9.4764045521092785E-2</c:v>
                </c:pt>
                <c:pt idx="140">
                  <c:v>9.475119920926936E-2</c:v>
                </c:pt>
                <c:pt idx="145">
                  <c:v>9.4667955108653612E-2</c:v>
                </c:pt>
                <c:pt idx="146">
                  <c:v>9.4658191911667799E-2</c:v>
                </c:pt>
                <c:pt idx="149">
                  <c:v>9.3603766637201491E-2</c:v>
                </c:pt>
                <c:pt idx="150">
                  <c:v>9.3581157128392267E-2</c:v>
                </c:pt>
                <c:pt idx="153">
                  <c:v>9.3402336467810265E-2</c:v>
                </c:pt>
                <c:pt idx="154">
                  <c:v>9.2803698336838908E-2</c:v>
                </c:pt>
                <c:pt idx="161">
                  <c:v>9.2484595951145152E-2</c:v>
                </c:pt>
                <c:pt idx="162">
                  <c:v>9.2484595951145152E-2</c:v>
                </c:pt>
                <c:pt idx="167">
                  <c:v>9.2360243652694435E-2</c:v>
                </c:pt>
                <c:pt idx="171">
                  <c:v>9.2292928978739724E-2</c:v>
                </c:pt>
                <c:pt idx="172">
                  <c:v>9.1416810512382485E-2</c:v>
                </c:pt>
                <c:pt idx="173">
                  <c:v>9.1321233952416231E-2</c:v>
                </c:pt>
                <c:pt idx="178">
                  <c:v>9.1155259603657654E-2</c:v>
                </c:pt>
                <c:pt idx="196">
                  <c:v>9.0029922687926062E-2</c:v>
                </c:pt>
                <c:pt idx="197">
                  <c:v>9.0029922687926062E-2</c:v>
                </c:pt>
                <c:pt idx="198">
                  <c:v>9.001707637610265E-2</c:v>
                </c:pt>
                <c:pt idx="199">
                  <c:v>8.9924582930974023E-2</c:v>
                </c:pt>
                <c:pt idx="200">
                  <c:v>8.9140444057272464E-2</c:v>
                </c:pt>
                <c:pt idx="201">
                  <c:v>8.8990912987647858E-2</c:v>
                </c:pt>
                <c:pt idx="202">
                  <c:v>8.8891739460371044E-2</c:v>
                </c:pt>
                <c:pt idx="203">
                  <c:v>8.8891739460371044E-2</c:v>
                </c:pt>
                <c:pt idx="204">
                  <c:v>8.8802329130080043E-2</c:v>
                </c:pt>
                <c:pt idx="205">
                  <c:v>8.7865576071916265E-2</c:v>
                </c:pt>
                <c:pt idx="206">
                  <c:v>8.7843480415579989E-2</c:v>
                </c:pt>
                <c:pt idx="207">
                  <c:v>8.7814704677095526E-2</c:v>
                </c:pt>
                <c:pt idx="208">
                  <c:v>8.77571532001266E-2</c:v>
                </c:pt>
                <c:pt idx="209">
                  <c:v>8.77571532001266E-2</c:v>
                </c:pt>
                <c:pt idx="210">
                  <c:v>8.7670825984673212E-2</c:v>
                </c:pt>
                <c:pt idx="211">
                  <c:v>8.7667742869835599E-2</c:v>
                </c:pt>
                <c:pt idx="212">
                  <c:v>8.76132745077043E-2</c:v>
                </c:pt>
                <c:pt idx="215">
                  <c:v>8.6881548586242308E-2</c:v>
                </c:pt>
                <c:pt idx="216">
                  <c:v>8.6708380302862598E-2</c:v>
                </c:pt>
                <c:pt idx="221">
                  <c:v>8.6679604564378135E-2</c:v>
                </c:pt>
                <c:pt idx="222">
                  <c:v>8.6634899399232634E-2</c:v>
                </c:pt>
                <c:pt idx="224">
                  <c:v>8.6542405954104007E-2</c:v>
                </c:pt>
                <c:pt idx="225">
                  <c:v>8.6539322839266394E-2</c:v>
                </c:pt>
                <c:pt idx="227">
                  <c:v>8.6526476527442969E-2</c:v>
                </c:pt>
                <c:pt idx="228">
                  <c:v>8.6507463985944305E-2</c:v>
                </c:pt>
                <c:pt idx="230">
                  <c:v>8.6448884804029513E-2</c:v>
                </c:pt>
                <c:pt idx="231">
                  <c:v>8.6443232426827207E-2</c:v>
                </c:pt>
                <c:pt idx="232">
                  <c:v>8.6440149311989595E-2</c:v>
                </c:pt>
                <c:pt idx="233">
                  <c:v>8.564676109377517E-2</c:v>
                </c:pt>
                <c:pt idx="234">
                  <c:v>8.5586126501968632E-2</c:v>
                </c:pt>
                <c:pt idx="235">
                  <c:v>8.5583043387131019E-2</c:v>
                </c:pt>
                <c:pt idx="236">
                  <c:v>8.5481300597489526E-2</c:v>
                </c:pt>
                <c:pt idx="238">
                  <c:v>8.5394973382036138E-2</c:v>
                </c:pt>
                <c:pt idx="239">
                  <c:v>8.5359517561403503E-2</c:v>
                </c:pt>
                <c:pt idx="241">
                  <c:v>8.5312756986366256E-2</c:v>
                </c:pt>
                <c:pt idx="244">
                  <c:v>8.531172928142039E-2</c:v>
                </c:pt>
                <c:pt idx="245">
                  <c:v>8.5279870428098301E-2</c:v>
                </c:pt>
                <c:pt idx="246">
                  <c:v>8.5254177804451464E-2</c:v>
                </c:pt>
                <c:pt idx="247">
                  <c:v>8.5241331492628039E-2</c:v>
                </c:pt>
                <c:pt idx="250">
                  <c:v>8.4426875323023204E-2</c:v>
                </c:pt>
                <c:pt idx="253">
                  <c:v>8.4247026957495336E-2</c:v>
                </c:pt>
                <c:pt idx="257">
                  <c:v>8.4219278923956753E-2</c:v>
                </c:pt>
                <c:pt idx="259">
                  <c:v>8.421516810417326E-2</c:v>
                </c:pt>
                <c:pt idx="261">
                  <c:v>8.4196155562674596E-2</c:v>
                </c:pt>
                <c:pt idx="264">
                  <c:v>8.4077969493899118E-2</c:v>
                </c:pt>
                <c:pt idx="265">
                  <c:v>8.4065123182075707E-2</c:v>
                </c:pt>
                <c:pt idx="266">
                  <c:v>8.4062040067238081E-2</c:v>
                </c:pt>
                <c:pt idx="269">
                  <c:v>8.3191573978083147E-2</c:v>
                </c:pt>
                <c:pt idx="270">
                  <c:v>8.3154062747558766E-2</c:v>
                </c:pt>
                <c:pt idx="271">
                  <c:v>8.3112440697250878E-2</c:v>
                </c:pt>
                <c:pt idx="272">
                  <c:v>8.3102677500265093E-2</c:v>
                </c:pt>
                <c:pt idx="273">
                  <c:v>8.3054889220281952E-2</c:v>
                </c:pt>
                <c:pt idx="275">
                  <c:v>8.3010184055136466E-2</c:v>
                </c:pt>
                <c:pt idx="276">
                  <c:v>8.2965478889990951E-2</c:v>
                </c:pt>
                <c:pt idx="277">
                  <c:v>8.2939786266344129E-2</c:v>
                </c:pt>
                <c:pt idx="278">
                  <c:v>8.2920773724845465E-2</c:v>
                </c:pt>
                <c:pt idx="279">
                  <c:v>8.2067778619770382E-2</c:v>
                </c:pt>
                <c:pt idx="280">
                  <c:v>8.2066750914824502E-2</c:v>
                </c:pt>
                <c:pt idx="281">
                  <c:v>8.2059043127730449E-2</c:v>
                </c:pt>
                <c:pt idx="282">
                  <c:v>8.2022045749679001E-2</c:v>
                </c:pt>
                <c:pt idx="283">
                  <c:v>8.2003033208180337E-2</c:v>
                </c:pt>
                <c:pt idx="284">
                  <c:v>8.1950620255940784E-2</c:v>
                </c:pt>
                <c:pt idx="285">
                  <c:v>8.1947537141103172E-2</c:v>
                </c:pt>
                <c:pt idx="286">
                  <c:v>8.1941370911427919E-2</c:v>
                </c:pt>
                <c:pt idx="287">
                  <c:v>8.1937773944117359E-2</c:v>
                </c:pt>
                <c:pt idx="288">
                  <c:v>8.1934690829279733E-2</c:v>
                </c:pt>
                <c:pt idx="289">
                  <c:v>8.1929552304550374E-2</c:v>
                </c:pt>
                <c:pt idx="290">
                  <c:v>8.1913622877889336E-2</c:v>
                </c:pt>
                <c:pt idx="291">
                  <c:v>8.1907456648214083E-2</c:v>
                </c:pt>
                <c:pt idx="292">
                  <c:v>8.1891527221553045E-2</c:v>
                </c:pt>
                <c:pt idx="293">
                  <c:v>8.1841169679205239E-2</c:v>
                </c:pt>
                <c:pt idx="294">
                  <c:v>8.1818046317923082E-2</c:v>
                </c:pt>
                <c:pt idx="295">
                  <c:v>8.181136623577491E-2</c:v>
                </c:pt>
                <c:pt idx="296">
                  <c:v>8.1795436809113872E-2</c:v>
                </c:pt>
                <c:pt idx="297">
                  <c:v>8.1792353694276246E-2</c:v>
                </c:pt>
                <c:pt idx="298">
                  <c:v>8.1779507382452821E-2</c:v>
                </c:pt>
                <c:pt idx="299">
                  <c:v>8.1760494840954157E-2</c:v>
                </c:pt>
                <c:pt idx="300">
                  <c:v>8.1750731643968372E-2</c:v>
                </c:pt>
                <c:pt idx="301">
                  <c:v>8.1739940742036693E-2</c:v>
                </c:pt>
                <c:pt idx="302">
                  <c:v>8.1736857627199067E-2</c:v>
                </c:pt>
                <c:pt idx="303">
                  <c:v>8.1731719102469708E-2</c:v>
                </c:pt>
                <c:pt idx="304">
                  <c:v>8.1706026478822857E-2</c:v>
                </c:pt>
                <c:pt idx="305">
                  <c:v>8.0817061700642207E-2</c:v>
                </c:pt>
                <c:pt idx="306">
                  <c:v>8.0776467355280199E-2</c:v>
                </c:pt>
                <c:pt idx="307">
                  <c:v>8.0740497682174617E-2</c:v>
                </c:pt>
                <c:pt idx="308">
                  <c:v>8.0705555714014915E-2</c:v>
                </c:pt>
                <c:pt idx="309">
                  <c:v>8.0682946205205691E-2</c:v>
                </c:pt>
                <c:pt idx="310">
                  <c:v>8.0679863090368079E-2</c:v>
                </c:pt>
                <c:pt idx="311">
                  <c:v>8.0660850548869428E-2</c:v>
                </c:pt>
                <c:pt idx="312">
                  <c:v>7.9720500523395077E-2</c:v>
                </c:pt>
                <c:pt idx="313">
                  <c:v>7.9637770275252262E-2</c:v>
                </c:pt>
                <c:pt idx="314">
                  <c:v>7.962184084859121E-2</c:v>
                </c:pt>
                <c:pt idx="315">
                  <c:v>7.9608994536767785E-2</c:v>
                </c:pt>
                <c:pt idx="316">
                  <c:v>7.9574052568608084E-2</c:v>
                </c:pt>
                <c:pt idx="317">
                  <c:v>7.9512904124328612E-2</c:v>
                </c:pt>
                <c:pt idx="318">
                  <c:v>7.9465115844345485E-2</c:v>
                </c:pt>
                <c:pt idx="319">
                  <c:v>7.9423493794037611E-2</c:v>
                </c:pt>
                <c:pt idx="320">
                  <c:v>7.8696906397304978E-2</c:v>
                </c:pt>
                <c:pt idx="321">
                  <c:v>7.858231729584006E-2</c:v>
                </c:pt>
                <c:pt idx="322">
                  <c:v>7.8509350244683043E-2</c:v>
                </c:pt>
                <c:pt idx="323">
                  <c:v>7.8476977538888021E-2</c:v>
                </c:pt>
                <c:pt idx="324">
                  <c:v>7.8400413520420445E-2</c:v>
                </c:pt>
                <c:pt idx="325">
                  <c:v>7.8397330405582819E-2</c:v>
                </c:pt>
                <c:pt idx="326">
                  <c:v>7.7585443498342677E-2</c:v>
                </c:pt>
                <c:pt idx="327">
                  <c:v>7.7182583159560225E-2</c:v>
                </c:pt>
                <c:pt idx="328">
                  <c:v>7.7137877994414739E-2</c:v>
                </c:pt>
                <c:pt idx="329">
                  <c:v>7.6281285922029082E-2</c:v>
                </c:pt>
                <c:pt idx="330">
                  <c:v>7.6280772069556149E-2</c:v>
                </c:pt>
                <c:pt idx="331">
                  <c:v>7.6268953462678604E-2</c:v>
                </c:pt>
                <c:pt idx="332">
                  <c:v>7.6188278624427522E-2</c:v>
                </c:pt>
                <c:pt idx="333">
                  <c:v>7.6089618949623655E-2</c:v>
                </c:pt>
                <c:pt idx="334">
                  <c:v>7.6067009440814445E-2</c:v>
                </c:pt>
                <c:pt idx="335">
                  <c:v>7.600945796384552E-2</c:v>
                </c:pt>
                <c:pt idx="336">
                  <c:v>7.4998196297105899E-2</c:v>
                </c:pt>
                <c:pt idx="337">
                  <c:v>7.498483613280954E-2</c:v>
                </c:pt>
                <c:pt idx="338">
                  <c:v>7.4978669903134301E-2</c:v>
                </c:pt>
                <c:pt idx="339">
                  <c:v>7.4962740476473264E-2</c:v>
                </c:pt>
                <c:pt idx="340">
                  <c:v>7.4950408017122772E-2</c:v>
                </c:pt>
                <c:pt idx="341">
                  <c:v>7.4947324902285159E-2</c:v>
                </c:pt>
                <c:pt idx="342">
                  <c:v>7.4930881623151174E-2</c:v>
                </c:pt>
                <c:pt idx="343">
                  <c:v>7.4876413261019875E-2</c:v>
                </c:pt>
                <c:pt idx="344">
                  <c:v>7.4836332768130814E-2</c:v>
                </c:pt>
                <c:pt idx="345">
                  <c:v>7.4822458751361509E-2</c:v>
                </c:pt>
                <c:pt idx="346">
                  <c:v>7.4780836701053635E-2</c:v>
                </c:pt>
                <c:pt idx="347">
                  <c:v>7.4778781291161889E-2</c:v>
                </c:pt>
                <c:pt idx="348">
                  <c:v>7.3985906925420411E-2</c:v>
                </c:pt>
                <c:pt idx="349">
                  <c:v>7.3962269711665321E-2</c:v>
                </c:pt>
                <c:pt idx="350">
                  <c:v>7.3949423399841896E-2</c:v>
                </c:pt>
                <c:pt idx="351">
                  <c:v>7.391550913662806E-2</c:v>
                </c:pt>
                <c:pt idx="352">
                  <c:v>7.3912426021790448E-2</c:v>
                </c:pt>
                <c:pt idx="353">
                  <c:v>7.3899579709967023E-2</c:v>
                </c:pt>
                <c:pt idx="354">
                  <c:v>7.3886733398143611E-2</c:v>
                </c:pt>
                <c:pt idx="355">
                  <c:v>7.3861554626969708E-2</c:v>
                </c:pt>
                <c:pt idx="356">
                  <c:v>7.3861040774496761E-2</c:v>
                </c:pt>
                <c:pt idx="357">
                  <c:v>7.3849222167619216E-2</c:v>
                </c:pt>
                <c:pt idx="358">
                  <c:v>7.3848708315146283E-2</c:v>
                </c:pt>
                <c:pt idx="359">
                  <c:v>7.384819446267335E-2</c:v>
                </c:pt>
                <c:pt idx="360">
                  <c:v>7.3657041342740856E-2</c:v>
                </c:pt>
                <c:pt idx="361">
                  <c:v>7.3587671258894385E-2</c:v>
                </c:pt>
                <c:pt idx="362">
                  <c:v>7.2803018532719893E-2</c:v>
                </c:pt>
                <c:pt idx="363">
                  <c:v>7.2771673531870751E-2</c:v>
                </c:pt>
                <c:pt idx="364">
                  <c:v>7.2726454514252317E-2</c:v>
                </c:pt>
                <c:pt idx="365">
                  <c:v>7.2713608202428892E-2</c:v>
                </c:pt>
                <c:pt idx="366">
                  <c:v>7.2629336396867264E-2</c:v>
                </c:pt>
                <c:pt idx="367">
                  <c:v>7.2605185330639227E-2</c:v>
                </c:pt>
                <c:pt idx="368">
                  <c:v>7.2577437297100644E-2</c:v>
                </c:pt>
                <c:pt idx="369">
                  <c:v>7.2570757214952458E-2</c:v>
                </c:pt>
                <c:pt idx="370">
                  <c:v>7.2496762458849562E-2</c:v>
                </c:pt>
                <c:pt idx="371">
                  <c:v>7.2461306638216927E-2</c:v>
                </c:pt>
                <c:pt idx="372">
                  <c:v>7.24582235233793E-2</c:v>
                </c:pt>
                <c:pt idx="373">
                  <c:v>7.2455140408541688E-2</c:v>
                </c:pt>
                <c:pt idx="374">
                  <c:v>7.2410435243396187E-2</c:v>
                </c:pt>
                <c:pt idx="375">
                  <c:v>7.166483530516489E-2</c:v>
                </c:pt>
                <c:pt idx="376">
                  <c:v>7.166483530516489E-2</c:v>
                </c:pt>
                <c:pt idx="377">
                  <c:v>7.1530719809728388E-2</c:v>
                </c:pt>
                <c:pt idx="378">
                  <c:v>7.1530719809728388E-2</c:v>
                </c:pt>
                <c:pt idx="379">
                  <c:v>7.1508110300919164E-2</c:v>
                </c:pt>
                <c:pt idx="380">
                  <c:v>7.1438226364599761E-2</c:v>
                </c:pt>
                <c:pt idx="381">
                  <c:v>7.1435143249762134E-2</c:v>
                </c:pt>
                <c:pt idx="382">
                  <c:v>7.1416130708263484E-2</c:v>
                </c:pt>
                <c:pt idx="383">
                  <c:v>7.1389410379670767E-2</c:v>
                </c:pt>
                <c:pt idx="384">
                  <c:v>7.1352413001619319E-2</c:v>
                </c:pt>
                <c:pt idx="385">
                  <c:v>7.1313874066149058E-2</c:v>
                </c:pt>
                <c:pt idx="386">
                  <c:v>7.1313874066149058E-2</c:v>
                </c:pt>
                <c:pt idx="387">
                  <c:v>7.1291264557339834E-2</c:v>
                </c:pt>
                <c:pt idx="388">
                  <c:v>7.0500959453963036E-2</c:v>
                </c:pt>
                <c:pt idx="389">
                  <c:v>7.0500959453963036E-2</c:v>
                </c:pt>
                <c:pt idx="390">
                  <c:v>7.0395619697010997E-2</c:v>
                </c:pt>
                <c:pt idx="391">
                  <c:v>7.0395619697010997E-2</c:v>
                </c:pt>
                <c:pt idx="392">
                  <c:v>7.0393050434646318E-2</c:v>
                </c:pt>
                <c:pt idx="393">
                  <c:v>7.0345262154663191E-2</c:v>
                </c:pt>
                <c:pt idx="394">
                  <c:v>7.0246088627386391E-2</c:v>
                </c:pt>
                <c:pt idx="395">
                  <c:v>7.0195217232565651E-2</c:v>
                </c:pt>
                <c:pt idx="396">
                  <c:v>7.0195217232565651E-2</c:v>
                </c:pt>
                <c:pt idx="397">
                  <c:v>7.0038492228319926E-2</c:v>
                </c:pt>
                <c:pt idx="398">
                  <c:v>7.0025645916496501E-2</c:v>
                </c:pt>
                <c:pt idx="399">
                  <c:v>6.911458548197956E-2</c:v>
                </c:pt>
                <c:pt idx="400">
                  <c:v>6.8996399413204096E-2</c:v>
                </c:pt>
                <c:pt idx="401">
                  <c:v>6.8949124985693916E-2</c:v>
                </c:pt>
                <c:pt idx="402">
                  <c:v>6.8949124985693916E-2</c:v>
                </c:pt>
                <c:pt idx="403">
                  <c:v>6.8193247998003886E-2</c:v>
                </c:pt>
                <c:pt idx="404">
                  <c:v>6.8193247998003886E-2</c:v>
                </c:pt>
                <c:pt idx="405">
                  <c:v>6.8018538157205363E-2</c:v>
                </c:pt>
                <c:pt idx="406">
                  <c:v>6.8014941189894818E-2</c:v>
                </c:pt>
                <c:pt idx="407">
                  <c:v>6.8008774960219565E-2</c:v>
                </c:pt>
                <c:pt idx="408">
                  <c:v>6.796972217227637E-2</c:v>
                </c:pt>
                <c:pt idx="409">
                  <c:v>6.796972217227637E-2</c:v>
                </c:pt>
                <c:pt idx="410">
                  <c:v>6.7938377171427228E-2</c:v>
                </c:pt>
                <c:pt idx="411">
                  <c:v>6.7928613974441429E-2</c:v>
                </c:pt>
                <c:pt idx="412">
                  <c:v>6.7912684547780391E-2</c:v>
                </c:pt>
                <c:pt idx="413">
                  <c:v>6.7906004465632205E-2</c:v>
                </c:pt>
                <c:pt idx="414">
                  <c:v>6.7906004465632205E-2</c:v>
                </c:pt>
                <c:pt idx="415">
                  <c:v>6.7842286758988041E-2</c:v>
                </c:pt>
                <c:pt idx="416">
                  <c:v>6.7842286758988041E-2</c:v>
                </c:pt>
                <c:pt idx="417">
                  <c:v>6.7839203644150428E-2</c:v>
                </c:pt>
                <c:pt idx="418">
                  <c:v>6.6930198619525233E-2</c:v>
                </c:pt>
                <c:pt idx="419">
                  <c:v>6.6835135912031926E-2</c:v>
                </c:pt>
                <c:pt idx="420">
                  <c:v>6.583312358980517E-2</c:v>
                </c:pt>
                <c:pt idx="421">
                  <c:v>6.5785849162294976E-2</c:v>
                </c:pt>
                <c:pt idx="422">
                  <c:v>6.5785849162294976E-2</c:v>
                </c:pt>
                <c:pt idx="423">
                  <c:v>6.462145945862019E-2</c:v>
                </c:pt>
                <c:pt idx="424">
                  <c:v>6.4620945606147256E-2</c:v>
                </c:pt>
                <c:pt idx="425">
                  <c:v>6.4557741751976025E-2</c:v>
                </c:pt>
                <c:pt idx="426">
                  <c:v>6.4503787242317673E-2</c:v>
                </c:pt>
                <c:pt idx="427">
                  <c:v>6.4494024045331874E-2</c:v>
                </c:pt>
                <c:pt idx="428">
                  <c:v>6.4494024045331874E-2</c:v>
                </c:pt>
                <c:pt idx="429">
                  <c:v>6.4494024045331874E-2</c:v>
                </c:pt>
                <c:pt idx="430">
                  <c:v>6.3420586229366901E-2</c:v>
                </c:pt>
                <c:pt idx="431">
                  <c:v>6.3095317613997906E-2</c:v>
                </c:pt>
                <c:pt idx="432">
                  <c:v>6.2285486116649511E-2</c:v>
                </c:pt>
                <c:pt idx="433">
                  <c:v>6.2179632507224525E-2</c:v>
                </c:pt>
                <c:pt idx="434">
                  <c:v>6.2099985373919322E-2</c:v>
                </c:pt>
                <c:pt idx="435">
                  <c:v>6.2087139062095911E-2</c:v>
                </c:pt>
                <c:pt idx="436">
                  <c:v>6.2043461601896277E-2</c:v>
                </c:pt>
                <c:pt idx="437">
                  <c:v>6.1960731353753448E-2</c:v>
                </c:pt>
                <c:pt idx="438">
                  <c:v>6.1138053544581641E-2</c:v>
                </c:pt>
                <c:pt idx="439">
                  <c:v>6.080353558469978E-2</c:v>
                </c:pt>
                <c:pt idx="440">
                  <c:v>6.0743414845366175E-2</c:v>
                </c:pt>
                <c:pt idx="441">
                  <c:v>6.0733651648380377E-2</c:v>
                </c:pt>
                <c:pt idx="442">
                  <c:v>5.9932041790598967E-2</c:v>
                </c:pt>
                <c:pt idx="443">
                  <c:v>5.9932041790598967E-2</c:v>
                </c:pt>
                <c:pt idx="444">
                  <c:v>5.9932041790598967E-2</c:v>
                </c:pt>
                <c:pt idx="445">
                  <c:v>5.9801009410000092E-2</c:v>
                </c:pt>
                <c:pt idx="446">
                  <c:v>5.9783024573447308E-2</c:v>
                </c:pt>
                <c:pt idx="447">
                  <c:v>5.9783024573447308E-2</c:v>
                </c:pt>
                <c:pt idx="448">
                  <c:v>5.9782510720974361E-2</c:v>
                </c:pt>
                <c:pt idx="449">
                  <c:v>5.9782510720974361E-2</c:v>
                </c:pt>
                <c:pt idx="450">
                  <c:v>5.9782510720974361E-2</c:v>
                </c:pt>
                <c:pt idx="451">
                  <c:v>5.9743971785504099E-2</c:v>
                </c:pt>
                <c:pt idx="452">
                  <c:v>5.9740888670666487E-2</c:v>
                </c:pt>
                <c:pt idx="453">
                  <c:v>5.973780555582886E-2</c:v>
                </c:pt>
                <c:pt idx="454">
                  <c:v>5.9685392603589307E-2</c:v>
                </c:pt>
                <c:pt idx="455">
                  <c:v>5.9685392603589307E-2</c:v>
                </c:pt>
                <c:pt idx="456">
                  <c:v>5.9677170964022322E-2</c:v>
                </c:pt>
                <c:pt idx="457">
                  <c:v>5.9646853668119046E-2</c:v>
                </c:pt>
                <c:pt idx="458">
                  <c:v>5.8758916594884261E-2</c:v>
                </c:pt>
                <c:pt idx="459">
                  <c:v>5.8758916594884261E-2</c:v>
                </c:pt>
                <c:pt idx="460">
                  <c:v>5.8758916594884261E-2</c:v>
                </c:pt>
                <c:pt idx="461">
                  <c:v>5.8758916594884261E-2</c:v>
                </c:pt>
                <c:pt idx="462">
                  <c:v>5.8758916594884261E-2</c:v>
                </c:pt>
                <c:pt idx="463">
                  <c:v>5.8758916594884261E-2</c:v>
                </c:pt>
                <c:pt idx="464">
                  <c:v>5.8730140856399798E-2</c:v>
                </c:pt>
                <c:pt idx="465">
                  <c:v>5.8730140856399798E-2</c:v>
                </c:pt>
                <c:pt idx="466">
                  <c:v>5.8730140856399798E-2</c:v>
                </c:pt>
                <c:pt idx="467">
                  <c:v>5.8729627003926865E-2</c:v>
                </c:pt>
                <c:pt idx="468">
                  <c:v>5.8590886836233924E-2</c:v>
                </c:pt>
                <c:pt idx="469">
                  <c:v>5.8583692901612819E-2</c:v>
                </c:pt>
                <c:pt idx="470">
                  <c:v>5.8583692901612819E-2</c:v>
                </c:pt>
                <c:pt idx="471">
                  <c:v>5.8583692901612819E-2</c:v>
                </c:pt>
                <c:pt idx="472">
                  <c:v>5.8583692901612819E-2</c:v>
                </c:pt>
                <c:pt idx="473">
                  <c:v>5.857392970462702E-2</c:v>
                </c:pt>
                <c:pt idx="474">
                  <c:v>5.8570846589789394E-2</c:v>
                </c:pt>
                <c:pt idx="475">
                  <c:v>5.8570332737316461E-2</c:v>
                </c:pt>
                <c:pt idx="476">
                  <c:v>5.8566735770005901E-2</c:v>
                </c:pt>
                <c:pt idx="477">
                  <c:v>5.8540015441413185E-2</c:v>
                </c:pt>
                <c:pt idx="478">
                  <c:v>5.8431592569623519E-2</c:v>
                </c:pt>
                <c:pt idx="479">
                  <c:v>5.8397164453936751E-2</c:v>
                </c:pt>
                <c:pt idx="480">
                  <c:v>5.8393053634153258E-2</c:v>
                </c:pt>
                <c:pt idx="481">
                  <c:v>5.7663383122583012E-2</c:v>
                </c:pt>
                <c:pt idx="482">
                  <c:v>5.7521559840052458E-2</c:v>
                </c:pt>
                <c:pt idx="483">
                  <c:v>5.7521045987579511E-2</c:v>
                </c:pt>
                <c:pt idx="484">
                  <c:v>5.7520532135106578E-2</c:v>
                </c:pt>
                <c:pt idx="485">
                  <c:v>5.7492784101567995E-2</c:v>
                </c:pt>
                <c:pt idx="486">
                  <c:v>5.7492270249095048E-2</c:v>
                </c:pt>
                <c:pt idx="487">
                  <c:v>5.7468119182867025E-2</c:v>
                </c:pt>
                <c:pt idx="488">
                  <c:v>5.7448592788895428E-2</c:v>
                </c:pt>
                <c:pt idx="489">
                  <c:v>5.7448078936422495E-2</c:v>
                </c:pt>
                <c:pt idx="490">
                  <c:v>5.7429580247396764E-2</c:v>
                </c:pt>
                <c:pt idx="491">
                  <c:v>5.7423414017721525E-2</c:v>
                </c:pt>
                <c:pt idx="492">
                  <c:v>5.7422900165248592E-2</c:v>
                </c:pt>
                <c:pt idx="493">
                  <c:v>5.74105677058981E-2</c:v>
                </c:pt>
                <c:pt idx="494">
                  <c:v>5.74105677058981E-2</c:v>
                </c:pt>
                <c:pt idx="495">
                  <c:v>5.74105677058981E-2</c:v>
                </c:pt>
                <c:pt idx="496">
                  <c:v>5.74105677058981E-2</c:v>
                </c:pt>
                <c:pt idx="497">
                  <c:v>5.7409026148479286E-2</c:v>
                </c:pt>
                <c:pt idx="498">
                  <c:v>5.7403887623749927E-2</c:v>
                </c:pt>
                <c:pt idx="499">
                  <c:v>5.7391555164399435E-2</c:v>
                </c:pt>
                <c:pt idx="500">
                  <c:v>5.7391555164399435E-2</c:v>
                </c:pt>
                <c:pt idx="501">
                  <c:v>5.7391555164399435E-2</c:v>
                </c:pt>
                <c:pt idx="502">
                  <c:v>5.7391555164399435E-2</c:v>
                </c:pt>
                <c:pt idx="503">
                  <c:v>5.7391041311926502E-2</c:v>
                </c:pt>
                <c:pt idx="504">
                  <c:v>5.7381791967413637E-2</c:v>
                </c:pt>
                <c:pt idx="505">
                  <c:v>5.7381791967413637E-2</c:v>
                </c:pt>
                <c:pt idx="506">
                  <c:v>5.7381791967413637E-2</c:v>
                </c:pt>
                <c:pt idx="507">
                  <c:v>5.7381791967413637E-2</c:v>
                </c:pt>
                <c:pt idx="508">
                  <c:v>5.7381278114940704E-2</c:v>
                </c:pt>
                <c:pt idx="509">
                  <c:v>5.7362779425914986E-2</c:v>
                </c:pt>
                <c:pt idx="510">
                  <c:v>5.7362779425914986E-2</c:v>
                </c:pt>
                <c:pt idx="511">
                  <c:v>5.7362779425914986E-2</c:v>
                </c:pt>
                <c:pt idx="512">
                  <c:v>5.7337086802268136E-2</c:v>
                </c:pt>
                <c:pt idx="513">
                  <c:v>5.7337086802268136E-2</c:v>
                </c:pt>
                <c:pt idx="514">
                  <c:v>5.7337086802268136E-2</c:v>
                </c:pt>
                <c:pt idx="515">
                  <c:v>5.7330406720119964E-2</c:v>
                </c:pt>
                <c:pt idx="516">
                  <c:v>5.7322185080552979E-2</c:v>
                </c:pt>
                <c:pt idx="517">
                  <c:v>5.6626428832196554E-2</c:v>
                </c:pt>
                <c:pt idx="518">
                  <c:v>5.6626428832196554E-2</c:v>
                </c:pt>
                <c:pt idx="519">
                  <c:v>5.6425512515278262E-2</c:v>
                </c:pt>
                <c:pt idx="520">
                  <c:v>5.6415749318292463E-2</c:v>
                </c:pt>
                <c:pt idx="521">
                  <c:v>5.6345865381973059E-2</c:v>
                </c:pt>
                <c:pt idx="522">
                  <c:v>5.6345865381973059E-2</c:v>
                </c:pt>
                <c:pt idx="523">
                  <c:v>5.6336102184987261E-2</c:v>
                </c:pt>
                <c:pt idx="524">
                  <c:v>5.631400652865097E-2</c:v>
                </c:pt>
                <c:pt idx="525">
                  <c:v>5.631400652865097E-2</c:v>
                </c:pt>
                <c:pt idx="526">
                  <c:v>5.6285230790166521E-2</c:v>
                </c:pt>
                <c:pt idx="527">
                  <c:v>5.6224596198359969E-2</c:v>
                </c:pt>
                <c:pt idx="528">
                  <c:v>5.6224596198359969E-2</c:v>
                </c:pt>
                <c:pt idx="529">
                  <c:v>5.6189654230200267E-2</c:v>
                </c:pt>
                <c:pt idx="530">
                  <c:v>5.6189654230200267E-2</c:v>
                </c:pt>
                <c:pt idx="531">
                  <c:v>5.6140324392798341E-2</c:v>
                </c:pt>
                <c:pt idx="532">
                  <c:v>5.6062732669384885E-2</c:v>
                </c:pt>
                <c:pt idx="533">
                  <c:v>5.537057338833902E-2</c:v>
                </c:pt>
                <c:pt idx="534">
                  <c:v>5.5246221089888303E-2</c:v>
                </c:pt>
                <c:pt idx="535">
                  <c:v>5.5246221089888303E-2</c:v>
                </c:pt>
                <c:pt idx="536">
                  <c:v>5.5223611581079093E-2</c:v>
                </c:pt>
                <c:pt idx="537">
                  <c:v>5.5223611581079093E-2</c:v>
                </c:pt>
                <c:pt idx="538">
                  <c:v>5.5183017235717086E-2</c:v>
                </c:pt>
                <c:pt idx="539">
                  <c:v>5.5148075267557384E-2</c:v>
                </c:pt>
                <c:pt idx="540">
                  <c:v>5.5080246741129726E-2</c:v>
                </c:pt>
                <c:pt idx="541">
                  <c:v>5.4982100918798793E-2</c:v>
                </c:pt>
                <c:pt idx="542">
                  <c:v>5.4960005262462516E-2</c:v>
                </c:pt>
                <c:pt idx="543">
                  <c:v>5.4054597205147867E-2</c:v>
                </c:pt>
                <c:pt idx="606">
                  <c:v>8.6594305053870627E-2</c:v>
                </c:pt>
                <c:pt idx="607">
                  <c:v>8.6591221939033014E-2</c:v>
                </c:pt>
                <c:pt idx="608">
                  <c:v>8.6591221939033014E-2</c:v>
                </c:pt>
                <c:pt idx="609">
                  <c:v>8.6588138824195388E-2</c:v>
                </c:pt>
                <c:pt idx="610">
                  <c:v>8.1923386074875135E-2</c:v>
                </c:pt>
                <c:pt idx="611">
                  <c:v>8.1862751483068597E-2</c:v>
                </c:pt>
                <c:pt idx="612">
                  <c:v>8.0882834817178118E-2</c:v>
                </c:pt>
                <c:pt idx="613">
                  <c:v>8.0871530062773506E-2</c:v>
                </c:pt>
                <c:pt idx="614">
                  <c:v>8.0863822275679453E-2</c:v>
                </c:pt>
                <c:pt idx="615">
                  <c:v>8.0836074242140871E-2</c:v>
                </c:pt>
                <c:pt idx="616">
                  <c:v>8.081397858580458E-2</c:v>
                </c:pt>
                <c:pt idx="617">
                  <c:v>8.0708638828852541E-2</c:v>
                </c:pt>
                <c:pt idx="618">
                  <c:v>8.0679863090368079E-2</c:v>
                </c:pt>
                <c:pt idx="619">
                  <c:v>8.0663933663707041E-2</c:v>
                </c:pt>
                <c:pt idx="620">
                  <c:v>8.0587369645239465E-2</c:v>
                </c:pt>
                <c:pt idx="621">
                  <c:v>7.9834061919914101E-2</c:v>
                </c:pt>
                <c:pt idx="622">
                  <c:v>7.9789356754768614E-2</c:v>
                </c:pt>
                <c:pt idx="623">
                  <c:v>7.9690697079964734E-2</c:v>
                </c:pt>
                <c:pt idx="624">
                  <c:v>7.9567372486459911E-2</c:v>
                </c:pt>
                <c:pt idx="625">
                  <c:v>7.9551443059798874E-2</c:v>
                </c:pt>
                <c:pt idx="626">
                  <c:v>7.9423493794037611E-2</c:v>
                </c:pt>
                <c:pt idx="627">
                  <c:v>7.8600302132392857E-2</c:v>
                </c:pt>
                <c:pt idx="628">
                  <c:v>7.7466229724621333E-2</c:v>
                </c:pt>
                <c:pt idx="629">
                  <c:v>7.7398915050666622E-2</c:v>
                </c:pt>
                <c:pt idx="630">
                  <c:v>7.7398401198193689E-2</c:v>
                </c:pt>
                <c:pt idx="631">
                  <c:v>7.7389151853680824E-2</c:v>
                </c:pt>
                <c:pt idx="632">
                  <c:v>7.7227802177178673E-2</c:v>
                </c:pt>
                <c:pt idx="633">
                  <c:v>7.7214442012882314E-2</c:v>
                </c:pt>
                <c:pt idx="634">
                  <c:v>7.7077243402608187E-2</c:v>
                </c:pt>
                <c:pt idx="635">
                  <c:v>7.6360419202861352E-2</c:v>
                </c:pt>
                <c:pt idx="636">
                  <c:v>7.6359905350388418E-2</c:v>
                </c:pt>
                <c:pt idx="637">
                  <c:v>7.6338323546525075E-2</c:v>
                </c:pt>
                <c:pt idx="638">
                  <c:v>7.6331643464376889E-2</c:v>
                </c:pt>
                <c:pt idx="639">
                  <c:v>7.6309033955567679E-2</c:v>
                </c:pt>
                <c:pt idx="640">
                  <c:v>7.6266898052786858E-2</c:v>
                </c:pt>
                <c:pt idx="641">
                  <c:v>7.6092702064461282E-2</c:v>
                </c:pt>
                <c:pt idx="642">
                  <c:v>7.6089618949623655E-2</c:v>
                </c:pt>
                <c:pt idx="643">
                  <c:v>7.6067009440814445E-2</c:v>
                </c:pt>
                <c:pt idx="644">
                  <c:v>7.600945796384552E-2</c:v>
                </c:pt>
                <c:pt idx="645">
                  <c:v>7.5935977060215556E-2</c:v>
                </c:pt>
                <c:pt idx="646">
                  <c:v>7.4969420558621436E-2</c:v>
                </c:pt>
                <c:pt idx="647">
                  <c:v>7.4941672525082853E-2</c:v>
                </c:pt>
                <c:pt idx="648">
                  <c:v>7.4860997686831771E-2</c:v>
                </c:pt>
                <c:pt idx="649">
                  <c:v>7.4836332768130814E-2</c:v>
                </c:pt>
                <c:pt idx="650">
                  <c:v>7.4827083423617949E-2</c:v>
                </c:pt>
                <c:pt idx="651">
                  <c:v>7.4778781291161889E-2</c:v>
                </c:pt>
                <c:pt idx="652">
                  <c:v>7.3990531597676837E-2</c:v>
                </c:pt>
                <c:pt idx="653">
                  <c:v>7.3823015691499447E-2</c:v>
                </c:pt>
                <c:pt idx="654">
                  <c:v>7.3767519624422268E-2</c:v>
                </c:pt>
                <c:pt idx="655">
                  <c:v>7.3657041342740856E-2</c:v>
                </c:pt>
                <c:pt idx="656">
                  <c:v>7.363032101414814E-2</c:v>
                </c:pt>
                <c:pt idx="657">
                  <c:v>7.1769147357171062E-2</c:v>
                </c:pt>
                <c:pt idx="658">
                  <c:v>7.1723928339552614E-2</c:v>
                </c:pt>
                <c:pt idx="659">
                  <c:v>7.1720845224715002E-2</c:v>
                </c:pt>
                <c:pt idx="660">
                  <c:v>7.1711595880202136E-2</c:v>
                </c:pt>
                <c:pt idx="661">
                  <c:v>7.1695666453541099E-2</c:v>
                </c:pt>
                <c:pt idx="662">
                  <c:v>7.1695152601068166E-2</c:v>
                </c:pt>
                <c:pt idx="663">
                  <c:v>7.1612422352925337E-2</c:v>
                </c:pt>
                <c:pt idx="664">
                  <c:v>7.1606256123250098E-2</c:v>
                </c:pt>
                <c:pt idx="665">
                  <c:v>7.1599576041101912E-2</c:v>
                </c:pt>
                <c:pt idx="666">
                  <c:v>7.1584160466913807E-2</c:v>
                </c:pt>
                <c:pt idx="667">
                  <c:v>7.1583646614440874E-2</c:v>
                </c:pt>
                <c:pt idx="668">
                  <c:v>7.1558467843266971E-2</c:v>
                </c:pt>
                <c:pt idx="669">
                  <c:v>7.1555384728429358E-2</c:v>
                </c:pt>
                <c:pt idx="670">
                  <c:v>7.1526608989944895E-2</c:v>
                </c:pt>
                <c:pt idx="671">
                  <c:v>7.1415103003317604E-2</c:v>
                </c:pt>
                <c:pt idx="672">
                  <c:v>7.134162209968764E-2</c:v>
                </c:pt>
                <c:pt idx="673">
                  <c:v>7.1341108247214707E-2</c:v>
                </c:pt>
                <c:pt idx="674">
                  <c:v>7.0464989780857468E-2</c:v>
                </c:pt>
                <c:pt idx="675">
                  <c:v>7.0442380272048244E-2</c:v>
                </c:pt>
                <c:pt idx="676">
                  <c:v>7.042336773054958E-2</c:v>
                </c:pt>
                <c:pt idx="677">
                  <c:v>7.0417201500874341E-2</c:v>
                </c:pt>
                <c:pt idx="678">
                  <c:v>7.037249633572884E-2</c:v>
                </c:pt>
                <c:pt idx="679">
                  <c:v>7.0365816253580668E-2</c:v>
                </c:pt>
                <c:pt idx="680">
                  <c:v>7.0359650023905415E-2</c:v>
                </c:pt>
                <c:pt idx="681">
                  <c:v>6.9419299998431078E-2</c:v>
                </c:pt>
                <c:pt idx="682">
                  <c:v>6.9343763684909368E-2</c:v>
                </c:pt>
                <c:pt idx="683">
                  <c:v>6.9256922616983047E-2</c:v>
                </c:pt>
                <c:pt idx="684">
                  <c:v>6.9256408764510113E-2</c:v>
                </c:pt>
                <c:pt idx="685">
                  <c:v>6.9253325649672501E-2</c:v>
                </c:pt>
                <c:pt idx="686">
                  <c:v>6.9237910075484396E-2</c:v>
                </c:pt>
                <c:pt idx="687">
                  <c:v>6.9237396223011449E-2</c:v>
                </c:pt>
                <c:pt idx="688">
                  <c:v>6.9234313108173837E-2</c:v>
                </c:pt>
                <c:pt idx="689">
                  <c:v>6.923122999333621E-2</c:v>
                </c:pt>
                <c:pt idx="690">
                  <c:v>6.9154665974868634E-2</c:v>
                </c:pt>
                <c:pt idx="691">
                  <c:v>6.9106877694885507E-2</c:v>
                </c:pt>
                <c:pt idx="692">
                  <c:v>6.905908941490238E-2</c:v>
                </c:pt>
                <c:pt idx="693">
                  <c:v>6.8996399413204096E-2</c:v>
                </c:pt>
                <c:pt idx="694">
                  <c:v>6.8108976192442244E-2</c:v>
                </c:pt>
                <c:pt idx="695">
                  <c:v>6.8097157585564699E-2</c:v>
                </c:pt>
                <c:pt idx="696">
                  <c:v>6.8086880536105968E-2</c:v>
                </c:pt>
                <c:pt idx="697">
                  <c:v>6.8032412173974668E-2</c:v>
                </c:pt>
                <c:pt idx="698">
                  <c:v>6.8016482747313617E-2</c:v>
                </c:pt>
                <c:pt idx="699">
                  <c:v>6.8014941189894818E-2</c:v>
                </c:pt>
                <c:pt idx="700">
                  <c:v>6.7928613974441429E-2</c:v>
                </c:pt>
                <c:pt idx="701">
                  <c:v>6.7912684547780391E-2</c:v>
                </c:pt>
                <c:pt idx="702">
                  <c:v>6.78988105310111E-2</c:v>
                </c:pt>
                <c:pt idx="703">
                  <c:v>6.7839203644150428E-2</c:v>
                </c:pt>
                <c:pt idx="704">
                  <c:v>6.7748251756440614E-2</c:v>
                </c:pt>
                <c:pt idx="705">
                  <c:v>6.6884979601906785E-2</c:v>
                </c:pt>
                <c:pt idx="706">
                  <c:v>6.6728768450134007E-2</c:v>
                </c:pt>
                <c:pt idx="707">
                  <c:v>6.5673829323194752E-2</c:v>
                </c:pt>
                <c:pt idx="708">
                  <c:v>6.5635290387724504E-2</c:v>
                </c:pt>
                <c:pt idx="709">
                  <c:v>6.5635290387724504E-2</c:v>
                </c:pt>
                <c:pt idx="710">
                  <c:v>6.5635290387724504E-2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1D9-4083-B778-0EC554E106A7}"/>
            </c:ext>
          </c:extLst>
        </c:ser>
        <c:ser>
          <c:idx val="1"/>
          <c:order val="7"/>
          <c:tx>
            <c:strRef>
              <c:f>'Active 2 question'!$U$20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 question'!$F$21:$F$731</c:f>
              <c:numCache>
                <c:formatCode>General</c:formatCode>
                <c:ptCount val="711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  <c:pt idx="667">
                  <c:v>65813</c:v>
                </c:pt>
                <c:pt idx="668">
                  <c:v>65837.5</c:v>
                </c:pt>
                <c:pt idx="669">
                  <c:v>65840.5</c:v>
                </c:pt>
                <c:pt idx="670">
                  <c:v>65868.5</c:v>
                </c:pt>
                <c:pt idx="671">
                  <c:v>65977</c:v>
                </c:pt>
                <c:pt idx="672">
                  <c:v>66048.5</c:v>
                </c:pt>
                <c:pt idx="673">
                  <c:v>66049</c:v>
                </c:pt>
                <c:pt idx="674">
                  <c:v>66901.5</c:v>
                </c:pt>
                <c:pt idx="675">
                  <c:v>66923.5</c:v>
                </c:pt>
                <c:pt idx="676">
                  <c:v>66942</c:v>
                </c:pt>
                <c:pt idx="677">
                  <c:v>66948</c:v>
                </c:pt>
                <c:pt idx="678">
                  <c:v>66991.5</c:v>
                </c:pt>
                <c:pt idx="679">
                  <c:v>66998</c:v>
                </c:pt>
                <c:pt idx="680">
                  <c:v>67004</c:v>
                </c:pt>
                <c:pt idx="681">
                  <c:v>67919</c:v>
                </c:pt>
                <c:pt idx="682">
                  <c:v>67992.5</c:v>
                </c:pt>
                <c:pt idx="683">
                  <c:v>68077</c:v>
                </c:pt>
                <c:pt idx="684">
                  <c:v>68077.5</c:v>
                </c:pt>
                <c:pt idx="685">
                  <c:v>68080.5</c:v>
                </c:pt>
                <c:pt idx="686">
                  <c:v>68095.5</c:v>
                </c:pt>
                <c:pt idx="687">
                  <c:v>68096</c:v>
                </c:pt>
                <c:pt idx="688">
                  <c:v>68099</c:v>
                </c:pt>
                <c:pt idx="689">
                  <c:v>68102</c:v>
                </c:pt>
                <c:pt idx="690">
                  <c:v>68176.5</c:v>
                </c:pt>
                <c:pt idx="691">
                  <c:v>68223</c:v>
                </c:pt>
                <c:pt idx="692">
                  <c:v>68269.5</c:v>
                </c:pt>
                <c:pt idx="693">
                  <c:v>68330.5</c:v>
                </c:pt>
                <c:pt idx="694">
                  <c:v>69194</c:v>
                </c:pt>
                <c:pt idx="695">
                  <c:v>69205.5</c:v>
                </c:pt>
                <c:pt idx="696">
                  <c:v>69215.5</c:v>
                </c:pt>
                <c:pt idx="697">
                  <c:v>69268.5</c:v>
                </c:pt>
                <c:pt idx="698">
                  <c:v>69284</c:v>
                </c:pt>
                <c:pt idx="699">
                  <c:v>69285.5</c:v>
                </c:pt>
                <c:pt idx="700">
                  <c:v>69369.5</c:v>
                </c:pt>
                <c:pt idx="701">
                  <c:v>69385</c:v>
                </c:pt>
                <c:pt idx="702">
                  <c:v>69398.5</c:v>
                </c:pt>
                <c:pt idx="703">
                  <c:v>69456.5</c:v>
                </c:pt>
                <c:pt idx="704">
                  <c:v>69545</c:v>
                </c:pt>
                <c:pt idx="705">
                  <c:v>70385</c:v>
                </c:pt>
                <c:pt idx="706">
                  <c:v>70537</c:v>
                </c:pt>
                <c:pt idx="707">
                  <c:v>71563.5</c:v>
                </c:pt>
                <c:pt idx="708">
                  <c:v>71601</c:v>
                </c:pt>
                <c:pt idx="709">
                  <c:v>71601</c:v>
                </c:pt>
                <c:pt idx="710">
                  <c:v>71601</c:v>
                </c:pt>
              </c:numCache>
            </c:numRef>
          </c:xVal>
          <c:yVal>
            <c:numRef>
              <c:f>'Active 2 question'!$U$21:$U$731</c:f>
              <c:numCache>
                <c:formatCode>General</c:formatCode>
                <c:ptCount val="711"/>
                <c:pt idx="480">
                  <c:v>3.6088623994146474E-2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1D9-4083-B778-0EC554E10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9782016"/>
        <c:axId val="1"/>
      </c:scatterChart>
      <c:valAx>
        <c:axId val="459782016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402597147266692"/>
              <c:y val="0.86871626534809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0000"/>
        <c:minorUnit val="5000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53238242223466E-2"/>
              <c:y val="0.405028566679824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978201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34719723704948"/>
          <c:y val="0.92876100250001725"/>
          <c:w val="0.62796583011393237"/>
          <c:h val="5.27704485488126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Q+S residuals</a:t>
            </a:r>
          </a:p>
        </c:rich>
      </c:tx>
      <c:layout>
        <c:manualLayout>
          <c:xMode val="edge"/>
          <c:yMode val="edge"/>
          <c:x val="0.38989664504372185"/>
          <c:y val="3.448275862068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94308547140992"/>
          <c:y val="0.14733564871860416"/>
          <c:w val="0.83031140599156894"/>
          <c:h val="0.67398222286169984"/>
        </c:manualLayout>
      </c:layout>
      <c:scatterChart>
        <c:scatterStyle val="lineMarker"/>
        <c:varyColors val="0"/>
        <c:ser>
          <c:idx val="5"/>
          <c:order val="0"/>
          <c:tx>
            <c:strRef>
              <c:f>'Active 2 question'!$AB$20</c:f>
              <c:strCache>
                <c:ptCount val="1"/>
                <c:pt idx="0">
                  <c:v>Q+S Resid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 question'!$D$21:$D$1383</c:f>
                <c:numCache>
                  <c:formatCode>General</c:formatCode>
                  <c:ptCount val="13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6">
                    <c:v>2.7E-4</c:v>
                  </c:pt>
                  <c:pt idx="47">
                    <c:v>7.5000000000000002E-4</c:v>
                  </c:pt>
                  <c:pt idx="48">
                    <c:v>6.7000000000000002E-4</c:v>
                  </c:pt>
                  <c:pt idx="50">
                    <c:v>1.6000000000000001E-4</c:v>
                  </c:pt>
                  <c:pt idx="51">
                    <c:v>1.6999999999999999E-3</c:v>
                  </c:pt>
                  <c:pt idx="52">
                    <c:v>1.1999999999999999E-3</c:v>
                  </c:pt>
                  <c:pt idx="53">
                    <c:v>0</c:v>
                  </c:pt>
                  <c:pt idx="54">
                    <c:v>2.5999999999999998E-4</c:v>
                  </c:pt>
                  <c:pt idx="55">
                    <c:v>3.2000000000000003E-4</c:v>
                  </c:pt>
                  <c:pt idx="56">
                    <c:v>1.1000000000000001E-3</c:v>
                  </c:pt>
                  <c:pt idx="59">
                    <c:v>0</c:v>
                  </c:pt>
                  <c:pt idx="60">
                    <c:v>3.5E-4</c:v>
                  </c:pt>
                  <c:pt idx="61">
                    <c:v>6.9999999999999999E-4</c:v>
                  </c:pt>
                  <c:pt idx="62">
                    <c:v>1.2999999999999999E-3</c:v>
                  </c:pt>
                  <c:pt idx="63">
                    <c:v>1.2999999999999999E-3</c:v>
                  </c:pt>
                  <c:pt idx="64">
                    <c:v>2.7999999999999998E-4</c:v>
                  </c:pt>
                  <c:pt idx="65">
                    <c:v>1.1000000000000001E-3</c:v>
                  </c:pt>
                  <c:pt idx="66">
                    <c:v>1.0000000000000001E-5</c:v>
                  </c:pt>
                  <c:pt idx="67">
                    <c:v>1.1999999999999999E-3</c:v>
                  </c:pt>
                  <c:pt idx="68">
                    <c:v>7.7999999999999999E-4</c:v>
                  </c:pt>
                  <c:pt idx="69">
                    <c:v>5.0000000000000001E-3</c:v>
                  </c:pt>
                  <c:pt idx="70">
                    <c:v>3.8000000000000002E-4</c:v>
                  </c:pt>
                  <c:pt idx="71">
                    <c:v>8.4999999999999995E-4</c:v>
                  </c:pt>
                  <c:pt idx="72">
                    <c:v>8.0000000000000007E-5</c:v>
                  </c:pt>
                  <c:pt idx="73">
                    <c:v>1.8000000000000001E-4</c:v>
                  </c:pt>
                  <c:pt idx="74">
                    <c:v>1.6999999999999999E-3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1.1000000000000001E-3</c:v>
                  </c:pt>
                  <c:pt idx="80">
                    <c:v>6.4999999999999997E-4</c:v>
                  </c:pt>
                  <c:pt idx="82">
                    <c:v>1.1000000000000001E-3</c:v>
                  </c:pt>
                  <c:pt idx="83">
                    <c:v>1E-3</c:v>
                  </c:pt>
                  <c:pt idx="84">
                    <c:v>2E-3</c:v>
                  </c:pt>
                  <c:pt idx="85">
                    <c:v>9.7000000000000005E-4</c:v>
                  </c:pt>
                  <c:pt idx="86">
                    <c:v>1.5E-3</c:v>
                  </c:pt>
                  <c:pt idx="87">
                    <c:v>6.8999999999999997E-4</c:v>
                  </c:pt>
                  <c:pt idx="88">
                    <c:v>4.8000000000000001E-4</c:v>
                  </c:pt>
                  <c:pt idx="89">
                    <c:v>0</c:v>
                  </c:pt>
                  <c:pt idx="90">
                    <c:v>3.8000000000000002E-4</c:v>
                  </c:pt>
                  <c:pt idx="91">
                    <c:v>4.8000000000000001E-4</c:v>
                  </c:pt>
                  <c:pt idx="92">
                    <c:v>1.5E-3</c:v>
                  </c:pt>
                  <c:pt idx="93">
                    <c:v>8.8999999999999995E-4</c:v>
                  </c:pt>
                  <c:pt idx="94">
                    <c:v>7.2000000000000005E-4</c:v>
                  </c:pt>
                  <c:pt idx="96">
                    <c:v>2.5000000000000001E-4</c:v>
                  </c:pt>
                  <c:pt idx="97">
                    <c:v>1.2999999999999999E-3</c:v>
                  </c:pt>
                  <c:pt idx="99">
                    <c:v>8.8999999999999995E-4</c:v>
                  </c:pt>
                  <c:pt idx="113">
                    <c:v>9.7999999999999997E-4</c:v>
                  </c:pt>
                  <c:pt idx="114">
                    <c:v>4.8000000000000001E-4</c:v>
                  </c:pt>
                  <c:pt idx="115">
                    <c:v>1E-3</c:v>
                  </c:pt>
                  <c:pt idx="116">
                    <c:v>1.1000000000000001E-3</c:v>
                  </c:pt>
                  <c:pt idx="117">
                    <c:v>2E-3</c:v>
                  </c:pt>
                  <c:pt idx="118">
                    <c:v>1.4E-3</c:v>
                  </c:pt>
                  <c:pt idx="119">
                    <c:v>5.9999999999999995E-4</c:v>
                  </c:pt>
                  <c:pt idx="120">
                    <c:v>1.1999999999999999E-3</c:v>
                  </c:pt>
                  <c:pt idx="124">
                    <c:v>2.4000000000000001E-4</c:v>
                  </c:pt>
                  <c:pt idx="127">
                    <c:v>2.2000000000000001E-3</c:v>
                  </c:pt>
                  <c:pt idx="132">
                    <c:v>1.1000000000000001E-3</c:v>
                  </c:pt>
                  <c:pt idx="133">
                    <c:v>8.0000000000000004E-4</c:v>
                  </c:pt>
                  <c:pt idx="134">
                    <c:v>4.0000000000000002E-4</c:v>
                  </c:pt>
                  <c:pt idx="135">
                    <c:v>8.0000000000000004E-4</c:v>
                  </c:pt>
                  <c:pt idx="138">
                    <c:v>1.2999999999999999E-3</c:v>
                  </c:pt>
                  <c:pt idx="139">
                    <c:v>2.3999999999999998E-3</c:v>
                  </c:pt>
                  <c:pt idx="140">
                    <c:v>7.6999999999999996E-4</c:v>
                  </c:pt>
                  <c:pt idx="145">
                    <c:v>1.6999999999999999E-3</c:v>
                  </c:pt>
                  <c:pt idx="146">
                    <c:v>3.3999999999999998E-3</c:v>
                  </c:pt>
                  <c:pt idx="149">
                    <c:v>1.1999999999999999E-3</c:v>
                  </c:pt>
                  <c:pt idx="150">
                    <c:v>2.2000000000000001E-3</c:v>
                  </c:pt>
                  <c:pt idx="153">
                    <c:v>2E-3</c:v>
                  </c:pt>
                  <c:pt idx="154">
                    <c:v>3.2000000000000003E-4</c:v>
                  </c:pt>
                  <c:pt idx="161">
                    <c:v>1.1999999999999999E-3</c:v>
                  </c:pt>
                  <c:pt idx="162">
                    <c:v>1.1999999999999999E-3</c:v>
                  </c:pt>
                  <c:pt idx="167">
                    <c:v>5.9999999999999995E-4</c:v>
                  </c:pt>
                  <c:pt idx="170">
                    <c:v>2E-3</c:v>
                  </c:pt>
                  <c:pt idx="171">
                    <c:v>2.0000000000000002E-5</c:v>
                  </c:pt>
                  <c:pt idx="172">
                    <c:v>2.2000000000000001E-3</c:v>
                  </c:pt>
                  <c:pt idx="173">
                    <c:v>5.0000000000000001E-4</c:v>
                  </c:pt>
                  <c:pt idx="174">
                    <c:v>5.0000000000000001E-3</c:v>
                  </c:pt>
                  <c:pt idx="178">
                    <c:v>6.7000000000000002E-4</c:v>
                  </c:pt>
                  <c:pt idx="182">
                    <c:v>3.0000000000000001E-3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1.5E-3</c:v>
                  </c:pt>
                  <c:pt idx="197">
                    <c:v>1.5E-3</c:v>
                  </c:pt>
                  <c:pt idx="198">
                    <c:v>7.1000000000000002E-4</c:v>
                  </c:pt>
                  <c:pt idx="199">
                    <c:v>2.7000000000000001E-3</c:v>
                  </c:pt>
                  <c:pt idx="200">
                    <c:v>1.6000000000000001E-3</c:v>
                  </c:pt>
                  <c:pt idx="201">
                    <c:v>0</c:v>
                  </c:pt>
                  <c:pt idx="202">
                    <c:v>5.5999999999999995E-4</c:v>
                  </c:pt>
                  <c:pt idx="203">
                    <c:v>5.5999999999999995E-4</c:v>
                  </c:pt>
                  <c:pt idx="204">
                    <c:v>4.0000000000000003E-5</c:v>
                  </c:pt>
                  <c:pt idx="205">
                    <c:v>9.3999999999999997E-4</c:v>
                  </c:pt>
                  <c:pt idx="206">
                    <c:v>1.2999999999999999E-3</c:v>
                  </c:pt>
                  <c:pt idx="207">
                    <c:v>5.1999999999999995E-4</c:v>
                  </c:pt>
                  <c:pt idx="208">
                    <c:v>1.0000000000000001E-5</c:v>
                  </c:pt>
                  <c:pt idx="209">
                    <c:v>1.0000000000000001E-5</c:v>
                  </c:pt>
                  <c:pt idx="210">
                    <c:v>4.4000000000000002E-4</c:v>
                  </c:pt>
                  <c:pt idx="211">
                    <c:v>1.8E-3</c:v>
                  </c:pt>
                  <c:pt idx="212">
                    <c:v>2.4000000000000001E-4</c:v>
                  </c:pt>
                  <c:pt idx="213">
                    <c:v>8.0000000000000002E-3</c:v>
                  </c:pt>
                  <c:pt idx="214">
                    <c:v>2E-3</c:v>
                  </c:pt>
                  <c:pt idx="215">
                    <c:v>1.0000000000000001E-5</c:v>
                  </c:pt>
                  <c:pt idx="216">
                    <c:v>1.1000000000000001E-3</c:v>
                  </c:pt>
                  <c:pt idx="217">
                    <c:v>7.0000000000000001E-3</c:v>
                  </c:pt>
                  <c:pt idx="221">
                    <c:v>8.0999999999999996E-4</c:v>
                  </c:pt>
                  <c:pt idx="222">
                    <c:v>6.2E-4</c:v>
                  </c:pt>
                  <c:pt idx="224">
                    <c:v>8.1999999999999998E-4</c:v>
                  </c:pt>
                  <c:pt idx="225">
                    <c:v>8.0000000000000007E-5</c:v>
                  </c:pt>
                  <c:pt idx="227">
                    <c:v>1.5E-3</c:v>
                  </c:pt>
                  <c:pt idx="228">
                    <c:v>4.2000000000000002E-4</c:v>
                  </c:pt>
                  <c:pt idx="230">
                    <c:v>8.9999999999999998E-4</c:v>
                  </c:pt>
                  <c:pt idx="231">
                    <c:v>1.8E-3</c:v>
                  </c:pt>
                  <c:pt idx="232">
                    <c:v>1.4E-3</c:v>
                  </c:pt>
                  <c:pt idx="233">
                    <c:v>8.8999999999999995E-4</c:v>
                  </c:pt>
                  <c:pt idx="234">
                    <c:v>1.1000000000000001E-3</c:v>
                  </c:pt>
                  <c:pt idx="235">
                    <c:v>4.0000000000000002E-4</c:v>
                  </c:pt>
                  <c:pt idx="236">
                    <c:v>6.0000000000000002E-5</c:v>
                  </c:pt>
                  <c:pt idx="238">
                    <c:v>9.5E-4</c:v>
                  </c:pt>
                  <c:pt idx="239">
                    <c:v>2.0000000000000002E-5</c:v>
                  </c:pt>
                  <c:pt idx="240">
                    <c:v>2.0000000000000001E-4</c:v>
                  </c:pt>
                  <c:pt idx="241">
                    <c:v>2.0000000000000001E-4</c:v>
                  </c:pt>
                  <c:pt idx="244">
                    <c:v>1.9000000000000001E-4</c:v>
                  </c:pt>
                  <c:pt idx="245">
                    <c:v>1.2999999999999999E-3</c:v>
                  </c:pt>
                  <c:pt idx="246">
                    <c:v>8.0999999999999996E-4</c:v>
                  </c:pt>
                  <c:pt idx="247">
                    <c:v>6.4000000000000005E-4</c:v>
                  </c:pt>
                  <c:pt idx="250">
                    <c:v>5.8E-4</c:v>
                  </c:pt>
                  <c:pt idx="253">
                    <c:v>4.0999999999999999E-4</c:v>
                  </c:pt>
                  <c:pt idx="255">
                    <c:v>4.0000000000000002E-4</c:v>
                  </c:pt>
                  <c:pt idx="256">
                    <c:v>4.0000000000000002E-4</c:v>
                  </c:pt>
                  <c:pt idx="257">
                    <c:v>4.0000000000000002E-4</c:v>
                  </c:pt>
                  <c:pt idx="259">
                    <c:v>7.6000000000000004E-4</c:v>
                  </c:pt>
                  <c:pt idx="261">
                    <c:v>8.8000000000000003E-4</c:v>
                  </c:pt>
                  <c:pt idx="264">
                    <c:v>7.1000000000000002E-4</c:v>
                  </c:pt>
                  <c:pt idx="265">
                    <c:v>7.5000000000000002E-4</c:v>
                  </c:pt>
                  <c:pt idx="266">
                    <c:v>4.4000000000000002E-4</c:v>
                  </c:pt>
                  <c:pt idx="269">
                    <c:v>1.5E-3</c:v>
                  </c:pt>
                  <c:pt idx="270">
                    <c:v>1.1000000000000001E-3</c:v>
                  </c:pt>
                  <c:pt idx="271">
                    <c:v>1.1000000000000001E-3</c:v>
                  </c:pt>
                  <c:pt idx="272">
                    <c:v>1.6000000000000001E-3</c:v>
                  </c:pt>
                  <c:pt idx="273">
                    <c:v>1.1999999999999999E-3</c:v>
                  </c:pt>
                  <c:pt idx="275">
                    <c:v>9.3000000000000005E-4</c:v>
                  </c:pt>
                  <c:pt idx="276">
                    <c:v>1.1999999999999999E-3</c:v>
                  </c:pt>
                  <c:pt idx="277">
                    <c:v>9.3999999999999997E-4</c:v>
                  </c:pt>
                  <c:pt idx="278">
                    <c:v>1.1999999999999999E-3</c:v>
                  </c:pt>
                  <c:pt idx="280">
                    <c:v>9.1E-4</c:v>
                  </c:pt>
                  <c:pt idx="282">
                    <c:v>1.4E-3</c:v>
                  </c:pt>
                  <c:pt idx="283">
                    <c:v>5.4000000000000001E-4</c:v>
                  </c:pt>
                  <c:pt idx="289">
                    <c:v>1.4E-3</c:v>
                  </c:pt>
                  <c:pt idx="290">
                    <c:v>8.1999999999999998E-4</c:v>
                  </c:pt>
                  <c:pt idx="291">
                    <c:v>1E-3</c:v>
                  </c:pt>
                  <c:pt idx="292">
                    <c:v>6.6E-4</c:v>
                  </c:pt>
                  <c:pt idx="293">
                    <c:v>4.0000000000000002E-4</c:v>
                  </c:pt>
                  <c:pt idx="294">
                    <c:v>6.3000000000000003E-4</c:v>
                  </c:pt>
                  <c:pt idx="295">
                    <c:v>8.0000000000000004E-4</c:v>
                  </c:pt>
                  <c:pt idx="296">
                    <c:v>5.1000000000000004E-4</c:v>
                  </c:pt>
                  <c:pt idx="297">
                    <c:v>1.1000000000000001E-3</c:v>
                  </c:pt>
                  <c:pt idx="298">
                    <c:v>9.7999999999999997E-4</c:v>
                  </c:pt>
                  <c:pt idx="299">
                    <c:v>1.1000000000000001E-3</c:v>
                  </c:pt>
                  <c:pt idx="300">
                    <c:v>1.2999999999999999E-3</c:v>
                  </c:pt>
                  <c:pt idx="303">
                    <c:v>8.1999999999999998E-4</c:v>
                  </c:pt>
                  <c:pt idx="304">
                    <c:v>1E-3</c:v>
                  </c:pt>
                  <c:pt idx="305">
                    <c:v>1.2999999999999999E-3</c:v>
                  </c:pt>
                  <c:pt idx="306">
                    <c:v>5.0000000000000001E-4</c:v>
                  </c:pt>
                  <c:pt idx="307">
                    <c:v>8.5999999999999998E-4</c:v>
                  </c:pt>
                  <c:pt idx="308">
                    <c:v>1.1000000000000001E-3</c:v>
                  </c:pt>
                  <c:pt idx="309">
                    <c:v>6.9999999999999999E-4</c:v>
                  </c:pt>
                  <c:pt idx="310">
                    <c:v>1.8E-3</c:v>
                  </c:pt>
                  <c:pt idx="311">
                    <c:v>1.4E-3</c:v>
                  </c:pt>
                  <c:pt idx="312">
                    <c:v>1.9E-3</c:v>
                  </c:pt>
                  <c:pt idx="313">
                    <c:v>8.9999999999999998E-4</c:v>
                  </c:pt>
                  <c:pt idx="314">
                    <c:v>3.8000000000000002E-4</c:v>
                  </c:pt>
                  <c:pt idx="315">
                    <c:v>1.2999999999999999E-3</c:v>
                  </c:pt>
                  <c:pt idx="316">
                    <c:v>7.2000000000000005E-4</c:v>
                  </c:pt>
                  <c:pt idx="317">
                    <c:v>1.2999999999999999E-3</c:v>
                  </c:pt>
                  <c:pt idx="318">
                    <c:v>6.3000000000000003E-4</c:v>
                  </c:pt>
                  <c:pt idx="319">
                    <c:v>7.1000000000000002E-4</c:v>
                  </c:pt>
                  <c:pt idx="320">
                    <c:v>1E-4</c:v>
                  </c:pt>
                  <c:pt idx="321">
                    <c:v>7.6000000000000004E-4</c:v>
                  </c:pt>
                  <c:pt idx="322">
                    <c:v>7.2000000000000005E-4</c:v>
                  </c:pt>
                  <c:pt idx="323">
                    <c:v>2.0000000000000001E-4</c:v>
                  </c:pt>
                  <c:pt idx="324">
                    <c:v>6.4000000000000005E-4</c:v>
                  </c:pt>
                  <c:pt idx="325">
                    <c:v>6.7000000000000002E-4</c:v>
                  </c:pt>
                  <c:pt idx="326">
                    <c:v>5.9999999999999995E-4</c:v>
                  </c:pt>
                  <c:pt idx="327">
                    <c:v>1E-4</c:v>
                  </c:pt>
                  <c:pt idx="328">
                    <c:v>9.5E-4</c:v>
                  </c:pt>
                  <c:pt idx="329">
                    <c:v>2.0000000000000001E-4</c:v>
                  </c:pt>
                  <c:pt idx="330">
                    <c:v>2.0000000000000001E-4</c:v>
                  </c:pt>
                  <c:pt idx="331">
                    <c:v>2.0000000000000001E-4</c:v>
                  </c:pt>
                  <c:pt idx="332">
                    <c:v>6.9999999999999994E-5</c:v>
                  </c:pt>
                  <c:pt idx="333">
                    <c:v>6.0000000000000002E-5</c:v>
                  </c:pt>
                  <c:pt idx="334">
                    <c:v>6.9999999999999999E-4</c:v>
                  </c:pt>
                  <c:pt idx="335">
                    <c:v>7.6000000000000004E-4</c:v>
                  </c:pt>
                  <c:pt idx="336">
                    <c:v>2.5000000000000001E-4</c:v>
                  </c:pt>
                  <c:pt idx="337">
                    <c:v>1.2E-4</c:v>
                  </c:pt>
                  <c:pt idx="338">
                    <c:v>9.0000000000000006E-5</c:v>
                  </c:pt>
                  <c:pt idx="339">
                    <c:v>6.9999999999999994E-5</c:v>
                  </c:pt>
                  <c:pt idx="340">
                    <c:v>6.0000000000000002E-5</c:v>
                  </c:pt>
                  <c:pt idx="341">
                    <c:v>6.0000000000000002E-5</c:v>
                  </c:pt>
                  <c:pt idx="342">
                    <c:v>8.0000000000000007E-5</c:v>
                  </c:pt>
                  <c:pt idx="343">
                    <c:v>4.8000000000000001E-4</c:v>
                  </c:pt>
                  <c:pt idx="344">
                    <c:v>1E-3</c:v>
                  </c:pt>
                  <c:pt idx="345">
                    <c:v>2.4000000000000001E-4</c:v>
                  </c:pt>
                  <c:pt idx="346">
                    <c:v>1.8000000000000001E-4</c:v>
                  </c:pt>
                  <c:pt idx="347">
                    <c:v>9.1E-4</c:v>
                  </c:pt>
                  <c:pt idx="348">
                    <c:v>2.9999999999999997E-4</c:v>
                  </c:pt>
                  <c:pt idx="349">
                    <c:v>2.5000000000000001E-4</c:v>
                  </c:pt>
                  <c:pt idx="350">
                    <c:v>5.0000000000000002E-5</c:v>
                  </c:pt>
                  <c:pt idx="351">
                    <c:v>2.9999999999999997E-4</c:v>
                  </c:pt>
                  <c:pt idx="352">
                    <c:v>2.0000000000000001E-4</c:v>
                  </c:pt>
                  <c:pt idx="353">
                    <c:v>1E-4</c:v>
                  </c:pt>
                  <c:pt idx="354">
                    <c:v>1E-4</c:v>
                  </c:pt>
                  <c:pt idx="355">
                    <c:v>2.0000000000000001E-4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2.0000000000000001E-4</c:v>
                  </c:pt>
                  <c:pt idx="360">
                    <c:v>1E-3</c:v>
                  </c:pt>
                  <c:pt idx="361">
                    <c:v>8.0000000000000004E-4</c:v>
                  </c:pt>
                  <c:pt idx="362">
                    <c:v>2.0000000000000001E-4</c:v>
                  </c:pt>
                  <c:pt idx="363">
                    <c:v>2.0000000000000001E-4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1.1E-4</c:v>
                  </c:pt>
                  <c:pt idx="367">
                    <c:v>2.0000000000000001E-4</c:v>
                  </c:pt>
                  <c:pt idx="368">
                    <c:v>2.0000000000000001E-4</c:v>
                  </c:pt>
                  <c:pt idx="369">
                    <c:v>2.9999999999999997E-4</c:v>
                  </c:pt>
                  <c:pt idx="370">
                    <c:v>2.0000000000000001E-4</c:v>
                  </c:pt>
                  <c:pt idx="371">
                    <c:v>8.7000000000000001E-4</c:v>
                  </c:pt>
                  <c:pt idx="372">
                    <c:v>6.0999999999999997E-4</c:v>
                  </c:pt>
                  <c:pt idx="373">
                    <c:v>1.1000000000000001E-3</c:v>
                  </c:pt>
                  <c:pt idx="374">
                    <c:v>2.0000000000000001E-4</c:v>
                  </c:pt>
                  <c:pt idx="375">
                    <c:v>2.2000000000000001E-4</c:v>
                  </c:pt>
                  <c:pt idx="376">
                    <c:v>2.0000000000000001E-4</c:v>
                  </c:pt>
                  <c:pt idx="377">
                    <c:v>1E-4</c:v>
                  </c:pt>
                  <c:pt idx="378">
                    <c:v>1.2E-4</c:v>
                  </c:pt>
                  <c:pt idx="379">
                    <c:v>2.0000000000000001E-4</c:v>
                  </c:pt>
                  <c:pt idx="380">
                    <c:v>1.8000000000000001E-4</c:v>
                  </c:pt>
                  <c:pt idx="381">
                    <c:v>6.9999999999999999E-4</c:v>
                  </c:pt>
                  <c:pt idx="382">
                    <c:v>1.5E-3</c:v>
                  </c:pt>
                  <c:pt idx="383">
                    <c:v>6.0000000000000002E-5</c:v>
                  </c:pt>
                  <c:pt idx="384">
                    <c:v>6.8999999999999997E-4</c:v>
                  </c:pt>
                  <c:pt idx="385">
                    <c:v>2.5999999999999998E-4</c:v>
                  </c:pt>
                  <c:pt idx="386">
                    <c:v>2.9999999999999997E-4</c:v>
                  </c:pt>
                  <c:pt idx="387">
                    <c:v>2.7E-4</c:v>
                  </c:pt>
                  <c:pt idx="388">
                    <c:v>1E-4</c:v>
                  </c:pt>
                  <c:pt idx="389">
                    <c:v>1.2E-4</c:v>
                  </c:pt>
                  <c:pt idx="390">
                    <c:v>1E-4</c:v>
                  </c:pt>
                  <c:pt idx="391">
                    <c:v>1.1E-4</c:v>
                  </c:pt>
                  <c:pt idx="392">
                    <c:v>5.0000000000000002E-5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1E-4</c:v>
                  </c:pt>
                  <c:pt idx="396">
                    <c:v>0</c:v>
                  </c:pt>
                  <c:pt idx="397">
                    <c:v>2.0000000000000001E-4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1E-4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1E-4</c:v>
                  </c:pt>
                  <c:pt idx="405">
                    <c:v>1E-4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1E-4</c:v>
                  </c:pt>
                  <c:pt idx="414">
                    <c:v>1E-4</c:v>
                  </c:pt>
                  <c:pt idx="415">
                    <c:v>2.9999999999999997E-4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5.0000000000000001E-4</c:v>
                  </c:pt>
                  <c:pt idx="419">
                    <c:v>2.0000000000000001E-4</c:v>
                  </c:pt>
                  <c:pt idx="420">
                    <c:v>2.0000000000000001E-4</c:v>
                  </c:pt>
                  <c:pt idx="421">
                    <c:v>0</c:v>
                  </c:pt>
                  <c:pt idx="422">
                    <c:v>1E-4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1E-4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5.1E-5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2.0000000000000001E-4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1.2999999999999999E-4</c:v>
                  </c:pt>
                  <c:pt idx="474">
                    <c:v>1.2E-4</c:v>
                  </c:pt>
                  <c:pt idx="475">
                    <c:v>1.7000000000000001E-4</c:v>
                  </c:pt>
                  <c:pt idx="476">
                    <c:v>6.9999999999999999E-4</c:v>
                  </c:pt>
                  <c:pt idx="477">
                    <c:v>1E-4</c:v>
                  </c:pt>
                  <c:pt idx="478">
                    <c:v>2.0000000000000001E-4</c:v>
                  </c:pt>
                  <c:pt idx="479">
                    <c:v>1E-4</c:v>
                  </c:pt>
                  <c:pt idx="480">
                    <c:v>0</c:v>
                  </c:pt>
                  <c:pt idx="481">
                    <c:v>1E-4</c:v>
                  </c:pt>
                  <c:pt idx="482">
                    <c:v>2.52E-4</c:v>
                  </c:pt>
                  <c:pt idx="483">
                    <c:v>4.1089999999999998E-3</c:v>
                  </c:pt>
                  <c:pt idx="484">
                    <c:v>2.0000000000000001E-4</c:v>
                  </c:pt>
                  <c:pt idx="485">
                    <c:v>1.132E-3</c:v>
                  </c:pt>
                  <c:pt idx="486">
                    <c:v>4.8329999999999996E-3</c:v>
                  </c:pt>
                  <c:pt idx="487">
                    <c:v>9.7000000000000005E-4</c:v>
                  </c:pt>
                  <c:pt idx="488">
                    <c:v>4.2200000000000001E-4</c:v>
                  </c:pt>
                  <c:pt idx="489">
                    <c:v>1.6750000000000001E-2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2.9999999999999997E-4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1E-4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31">
                    <c:v>1E-4</c:v>
                  </c:pt>
                  <c:pt idx="538">
                    <c:v>1E-4</c:v>
                  </c:pt>
                  <c:pt idx="539">
                    <c:v>1E-4</c:v>
                  </c:pt>
                  <c:pt idx="541">
                    <c:v>2.9999999999999997E-4</c:v>
                  </c:pt>
                  <c:pt idx="542">
                    <c:v>1E-4</c:v>
                  </c:pt>
                  <c:pt idx="543">
                    <c:v>1E-4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836">
                    <c:v>0</c:v>
                  </c:pt>
                  <c:pt idx="1029">
                    <c:v>0</c:v>
                  </c:pt>
                  <c:pt idx="1030">
                    <c:v>0</c:v>
                  </c:pt>
                  <c:pt idx="1031">
                    <c:v>0</c:v>
                  </c:pt>
                  <c:pt idx="1117">
                    <c:v>2E-3</c:v>
                  </c:pt>
                  <c:pt idx="1163">
                    <c:v>4.0000000000000002E-4</c:v>
                  </c:pt>
                  <c:pt idx="1164">
                    <c:v>0</c:v>
                  </c:pt>
                  <c:pt idx="1165">
                    <c:v>0</c:v>
                  </c:pt>
                  <c:pt idx="1166">
                    <c:v>0</c:v>
                  </c:pt>
                  <c:pt idx="1167">
                    <c:v>0</c:v>
                  </c:pt>
                  <c:pt idx="1168">
                    <c:v>0</c:v>
                  </c:pt>
                  <c:pt idx="1169">
                    <c:v>0</c:v>
                  </c:pt>
                  <c:pt idx="1170">
                    <c:v>0</c:v>
                  </c:pt>
                  <c:pt idx="1171">
                    <c:v>0</c:v>
                  </c:pt>
                  <c:pt idx="1172">
                    <c:v>0</c:v>
                  </c:pt>
                  <c:pt idx="1183">
                    <c:v>0</c:v>
                  </c:pt>
                  <c:pt idx="1184">
                    <c:v>0</c:v>
                  </c:pt>
                  <c:pt idx="1185">
                    <c:v>0</c:v>
                  </c:pt>
                  <c:pt idx="1186">
                    <c:v>0</c:v>
                  </c:pt>
                  <c:pt idx="1187">
                    <c:v>0</c:v>
                  </c:pt>
                  <c:pt idx="1188">
                    <c:v>0</c:v>
                  </c:pt>
                  <c:pt idx="1189">
                    <c:v>4.0000000000000002E-4</c:v>
                  </c:pt>
                </c:numCache>
              </c:numRef>
            </c:plus>
            <c:minus>
              <c:numRef>
                <c:f>'Active 2 question'!$D$21:$D$1383</c:f>
                <c:numCache>
                  <c:formatCode>General</c:formatCode>
                  <c:ptCount val="136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6">
                    <c:v>2.7E-4</c:v>
                  </c:pt>
                  <c:pt idx="47">
                    <c:v>7.5000000000000002E-4</c:v>
                  </c:pt>
                  <c:pt idx="48">
                    <c:v>6.7000000000000002E-4</c:v>
                  </c:pt>
                  <c:pt idx="50">
                    <c:v>1.6000000000000001E-4</c:v>
                  </c:pt>
                  <c:pt idx="51">
                    <c:v>1.6999999999999999E-3</c:v>
                  </c:pt>
                  <c:pt idx="52">
                    <c:v>1.1999999999999999E-3</c:v>
                  </c:pt>
                  <c:pt idx="53">
                    <c:v>0</c:v>
                  </c:pt>
                  <c:pt idx="54">
                    <c:v>2.5999999999999998E-4</c:v>
                  </c:pt>
                  <c:pt idx="55">
                    <c:v>3.2000000000000003E-4</c:v>
                  </c:pt>
                  <c:pt idx="56">
                    <c:v>1.1000000000000001E-3</c:v>
                  </c:pt>
                  <c:pt idx="59">
                    <c:v>0</c:v>
                  </c:pt>
                  <c:pt idx="60">
                    <c:v>3.5E-4</c:v>
                  </c:pt>
                  <c:pt idx="61">
                    <c:v>6.9999999999999999E-4</c:v>
                  </c:pt>
                  <c:pt idx="62">
                    <c:v>1.2999999999999999E-3</c:v>
                  </c:pt>
                  <c:pt idx="63">
                    <c:v>1.2999999999999999E-3</c:v>
                  </c:pt>
                  <c:pt idx="64">
                    <c:v>2.7999999999999998E-4</c:v>
                  </c:pt>
                  <c:pt idx="65">
                    <c:v>1.1000000000000001E-3</c:v>
                  </c:pt>
                  <c:pt idx="66">
                    <c:v>1.0000000000000001E-5</c:v>
                  </c:pt>
                  <c:pt idx="67">
                    <c:v>1.1999999999999999E-3</c:v>
                  </c:pt>
                  <c:pt idx="68">
                    <c:v>7.7999999999999999E-4</c:v>
                  </c:pt>
                  <c:pt idx="69">
                    <c:v>5.0000000000000001E-3</c:v>
                  </c:pt>
                  <c:pt idx="70">
                    <c:v>3.8000000000000002E-4</c:v>
                  </c:pt>
                  <c:pt idx="71">
                    <c:v>8.4999999999999995E-4</c:v>
                  </c:pt>
                  <c:pt idx="72">
                    <c:v>8.0000000000000007E-5</c:v>
                  </c:pt>
                  <c:pt idx="73">
                    <c:v>1.8000000000000001E-4</c:v>
                  </c:pt>
                  <c:pt idx="74">
                    <c:v>1.6999999999999999E-3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1.1000000000000001E-3</c:v>
                  </c:pt>
                  <c:pt idx="80">
                    <c:v>6.4999999999999997E-4</c:v>
                  </c:pt>
                  <c:pt idx="82">
                    <c:v>1.1000000000000001E-3</c:v>
                  </c:pt>
                  <c:pt idx="83">
                    <c:v>1E-3</c:v>
                  </c:pt>
                  <c:pt idx="84">
                    <c:v>2E-3</c:v>
                  </c:pt>
                  <c:pt idx="85">
                    <c:v>9.7000000000000005E-4</c:v>
                  </c:pt>
                  <c:pt idx="86">
                    <c:v>1.5E-3</c:v>
                  </c:pt>
                  <c:pt idx="87">
                    <c:v>6.8999999999999997E-4</c:v>
                  </c:pt>
                  <c:pt idx="88">
                    <c:v>4.8000000000000001E-4</c:v>
                  </c:pt>
                  <c:pt idx="89">
                    <c:v>0</c:v>
                  </c:pt>
                  <c:pt idx="90">
                    <c:v>3.8000000000000002E-4</c:v>
                  </c:pt>
                  <c:pt idx="91">
                    <c:v>4.8000000000000001E-4</c:v>
                  </c:pt>
                  <c:pt idx="92">
                    <c:v>1.5E-3</c:v>
                  </c:pt>
                  <c:pt idx="93">
                    <c:v>8.8999999999999995E-4</c:v>
                  </c:pt>
                  <c:pt idx="94">
                    <c:v>7.2000000000000005E-4</c:v>
                  </c:pt>
                  <c:pt idx="96">
                    <c:v>2.5000000000000001E-4</c:v>
                  </c:pt>
                  <c:pt idx="97">
                    <c:v>1.2999999999999999E-3</c:v>
                  </c:pt>
                  <c:pt idx="99">
                    <c:v>8.8999999999999995E-4</c:v>
                  </c:pt>
                  <c:pt idx="113">
                    <c:v>9.7999999999999997E-4</c:v>
                  </c:pt>
                  <c:pt idx="114">
                    <c:v>4.8000000000000001E-4</c:v>
                  </c:pt>
                  <c:pt idx="115">
                    <c:v>1E-3</c:v>
                  </c:pt>
                  <c:pt idx="116">
                    <c:v>1.1000000000000001E-3</c:v>
                  </c:pt>
                  <c:pt idx="117">
                    <c:v>2E-3</c:v>
                  </c:pt>
                  <c:pt idx="118">
                    <c:v>1.4E-3</c:v>
                  </c:pt>
                  <c:pt idx="119">
                    <c:v>5.9999999999999995E-4</c:v>
                  </c:pt>
                  <c:pt idx="120">
                    <c:v>1.1999999999999999E-3</c:v>
                  </c:pt>
                  <c:pt idx="124">
                    <c:v>2.4000000000000001E-4</c:v>
                  </c:pt>
                  <c:pt idx="127">
                    <c:v>2.2000000000000001E-3</c:v>
                  </c:pt>
                  <c:pt idx="132">
                    <c:v>1.1000000000000001E-3</c:v>
                  </c:pt>
                  <c:pt idx="133">
                    <c:v>8.0000000000000004E-4</c:v>
                  </c:pt>
                  <c:pt idx="134">
                    <c:v>4.0000000000000002E-4</c:v>
                  </c:pt>
                  <c:pt idx="135">
                    <c:v>8.0000000000000004E-4</c:v>
                  </c:pt>
                  <c:pt idx="138">
                    <c:v>1.2999999999999999E-3</c:v>
                  </c:pt>
                  <c:pt idx="139">
                    <c:v>2.3999999999999998E-3</c:v>
                  </c:pt>
                  <c:pt idx="140">
                    <c:v>7.6999999999999996E-4</c:v>
                  </c:pt>
                  <c:pt idx="145">
                    <c:v>1.6999999999999999E-3</c:v>
                  </c:pt>
                  <c:pt idx="146">
                    <c:v>3.3999999999999998E-3</c:v>
                  </c:pt>
                  <c:pt idx="149">
                    <c:v>1.1999999999999999E-3</c:v>
                  </c:pt>
                  <c:pt idx="150">
                    <c:v>2.2000000000000001E-3</c:v>
                  </c:pt>
                  <c:pt idx="153">
                    <c:v>2E-3</c:v>
                  </c:pt>
                  <c:pt idx="154">
                    <c:v>3.2000000000000003E-4</c:v>
                  </c:pt>
                  <c:pt idx="161">
                    <c:v>1.1999999999999999E-3</c:v>
                  </c:pt>
                  <c:pt idx="162">
                    <c:v>1.1999999999999999E-3</c:v>
                  </c:pt>
                  <c:pt idx="167">
                    <c:v>5.9999999999999995E-4</c:v>
                  </c:pt>
                  <c:pt idx="170">
                    <c:v>2E-3</c:v>
                  </c:pt>
                  <c:pt idx="171">
                    <c:v>2.0000000000000002E-5</c:v>
                  </c:pt>
                  <c:pt idx="172">
                    <c:v>2.2000000000000001E-3</c:v>
                  </c:pt>
                  <c:pt idx="173">
                    <c:v>5.0000000000000001E-4</c:v>
                  </c:pt>
                  <c:pt idx="174">
                    <c:v>5.0000000000000001E-3</c:v>
                  </c:pt>
                  <c:pt idx="178">
                    <c:v>6.7000000000000002E-4</c:v>
                  </c:pt>
                  <c:pt idx="182">
                    <c:v>3.0000000000000001E-3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1.5E-3</c:v>
                  </c:pt>
                  <c:pt idx="197">
                    <c:v>1.5E-3</c:v>
                  </c:pt>
                  <c:pt idx="198">
                    <c:v>7.1000000000000002E-4</c:v>
                  </c:pt>
                  <c:pt idx="199">
                    <c:v>2.7000000000000001E-3</c:v>
                  </c:pt>
                  <c:pt idx="200">
                    <c:v>1.6000000000000001E-3</c:v>
                  </c:pt>
                  <c:pt idx="201">
                    <c:v>0</c:v>
                  </c:pt>
                  <c:pt idx="202">
                    <c:v>5.5999999999999995E-4</c:v>
                  </c:pt>
                  <c:pt idx="203">
                    <c:v>5.5999999999999995E-4</c:v>
                  </c:pt>
                  <c:pt idx="204">
                    <c:v>4.0000000000000003E-5</c:v>
                  </c:pt>
                  <c:pt idx="205">
                    <c:v>9.3999999999999997E-4</c:v>
                  </c:pt>
                  <c:pt idx="206">
                    <c:v>1.2999999999999999E-3</c:v>
                  </c:pt>
                  <c:pt idx="207">
                    <c:v>5.1999999999999995E-4</c:v>
                  </c:pt>
                  <c:pt idx="208">
                    <c:v>1.0000000000000001E-5</c:v>
                  </c:pt>
                  <c:pt idx="209">
                    <c:v>1.0000000000000001E-5</c:v>
                  </c:pt>
                  <c:pt idx="210">
                    <c:v>4.4000000000000002E-4</c:v>
                  </c:pt>
                  <c:pt idx="211">
                    <c:v>1.8E-3</c:v>
                  </c:pt>
                  <c:pt idx="212">
                    <c:v>2.4000000000000001E-4</c:v>
                  </c:pt>
                  <c:pt idx="213">
                    <c:v>8.0000000000000002E-3</c:v>
                  </c:pt>
                  <c:pt idx="214">
                    <c:v>2E-3</c:v>
                  </c:pt>
                  <c:pt idx="215">
                    <c:v>1.0000000000000001E-5</c:v>
                  </c:pt>
                  <c:pt idx="216">
                    <c:v>1.1000000000000001E-3</c:v>
                  </c:pt>
                  <c:pt idx="217">
                    <c:v>7.0000000000000001E-3</c:v>
                  </c:pt>
                  <c:pt idx="221">
                    <c:v>8.0999999999999996E-4</c:v>
                  </c:pt>
                  <c:pt idx="222">
                    <c:v>6.2E-4</c:v>
                  </c:pt>
                  <c:pt idx="224">
                    <c:v>8.1999999999999998E-4</c:v>
                  </c:pt>
                  <c:pt idx="225">
                    <c:v>8.0000000000000007E-5</c:v>
                  </c:pt>
                  <c:pt idx="227">
                    <c:v>1.5E-3</c:v>
                  </c:pt>
                  <c:pt idx="228">
                    <c:v>4.2000000000000002E-4</c:v>
                  </c:pt>
                  <c:pt idx="230">
                    <c:v>8.9999999999999998E-4</c:v>
                  </c:pt>
                  <c:pt idx="231">
                    <c:v>1.8E-3</c:v>
                  </c:pt>
                  <c:pt idx="232">
                    <c:v>1.4E-3</c:v>
                  </c:pt>
                  <c:pt idx="233">
                    <c:v>8.8999999999999995E-4</c:v>
                  </c:pt>
                  <c:pt idx="234">
                    <c:v>1.1000000000000001E-3</c:v>
                  </c:pt>
                  <c:pt idx="235">
                    <c:v>4.0000000000000002E-4</c:v>
                  </c:pt>
                  <c:pt idx="236">
                    <c:v>6.0000000000000002E-5</c:v>
                  </c:pt>
                  <c:pt idx="238">
                    <c:v>9.5E-4</c:v>
                  </c:pt>
                  <c:pt idx="239">
                    <c:v>2.0000000000000002E-5</c:v>
                  </c:pt>
                  <c:pt idx="240">
                    <c:v>2.0000000000000001E-4</c:v>
                  </c:pt>
                  <c:pt idx="241">
                    <c:v>2.0000000000000001E-4</c:v>
                  </c:pt>
                  <c:pt idx="244">
                    <c:v>1.9000000000000001E-4</c:v>
                  </c:pt>
                  <c:pt idx="245">
                    <c:v>1.2999999999999999E-3</c:v>
                  </c:pt>
                  <c:pt idx="246">
                    <c:v>8.0999999999999996E-4</c:v>
                  </c:pt>
                  <c:pt idx="247">
                    <c:v>6.4000000000000005E-4</c:v>
                  </c:pt>
                  <c:pt idx="250">
                    <c:v>5.8E-4</c:v>
                  </c:pt>
                  <c:pt idx="253">
                    <c:v>4.0999999999999999E-4</c:v>
                  </c:pt>
                  <c:pt idx="255">
                    <c:v>4.0000000000000002E-4</c:v>
                  </c:pt>
                  <c:pt idx="256">
                    <c:v>4.0000000000000002E-4</c:v>
                  </c:pt>
                  <c:pt idx="257">
                    <c:v>4.0000000000000002E-4</c:v>
                  </c:pt>
                  <c:pt idx="259">
                    <c:v>7.6000000000000004E-4</c:v>
                  </c:pt>
                  <c:pt idx="261">
                    <c:v>8.8000000000000003E-4</c:v>
                  </c:pt>
                  <c:pt idx="264">
                    <c:v>7.1000000000000002E-4</c:v>
                  </c:pt>
                  <c:pt idx="265">
                    <c:v>7.5000000000000002E-4</c:v>
                  </c:pt>
                  <c:pt idx="266">
                    <c:v>4.4000000000000002E-4</c:v>
                  </c:pt>
                  <c:pt idx="269">
                    <c:v>1.5E-3</c:v>
                  </c:pt>
                  <c:pt idx="270">
                    <c:v>1.1000000000000001E-3</c:v>
                  </c:pt>
                  <c:pt idx="271">
                    <c:v>1.1000000000000001E-3</c:v>
                  </c:pt>
                  <c:pt idx="272">
                    <c:v>1.6000000000000001E-3</c:v>
                  </c:pt>
                  <c:pt idx="273">
                    <c:v>1.1999999999999999E-3</c:v>
                  </c:pt>
                  <c:pt idx="275">
                    <c:v>9.3000000000000005E-4</c:v>
                  </c:pt>
                  <c:pt idx="276">
                    <c:v>1.1999999999999999E-3</c:v>
                  </c:pt>
                  <c:pt idx="277">
                    <c:v>9.3999999999999997E-4</c:v>
                  </c:pt>
                  <c:pt idx="278">
                    <c:v>1.1999999999999999E-3</c:v>
                  </c:pt>
                  <c:pt idx="280">
                    <c:v>9.1E-4</c:v>
                  </c:pt>
                  <c:pt idx="282">
                    <c:v>1.4E-3</c:v>
                  </c:pt>
                  <c:pt idx="283">
                    <c:v>5.4000000000000001E-4</c:v>
                  </c:pt>
                  <c:pt idx="289">
                    <c:v>1.4E-3</c:v>
                  </c:pt>
                  <c:pt idx="290">
                    <c:v>8.1999999999999998E-4</c:v>
                  </c:pt>
                  <c:pt idx="291">
                    <c:v>1E-3</c:v>
                  </c:pt>
                  <c:pt idx="292">
                    <c:v>6.6E-4</c:v>
                  </c:pt>
                  <c:pt idx="293">
                    <c:v>4.0000000000000002E-4</c:v>
                  </c:pt>
                  <c:pt idx="294">
                    <c:v>6.3000000000000003E-4</c:v>
                  </c:pt>
                  <c:pt idx="295">
                    <c:v>8.0000000000000004E-4</c:v>
                  </c:pt>
                  <c:pt idx="296">
                    <c:v>5.1000000000000004E-4</c:v>
                  </c:pt>
                  <c:pt idx="297">
                    <c:v>1.1000000000000001E-3</c:v>
                  </c:pt>
                  <c:pt idx="298">
                    <c:v>9.7999999999999997E-4</c:v>
                  </c:pt>
                  <c:pt idx="299">
                    <c:v>1.1000000000000001E-3</c:v>
                  </c:pt>
                  <c:pt idx="300">
                    <c:v>1.2999999999999999E-3</c:v>
                  </c:pt>
                  <c:pt idx="303">
                    <c:v>8.1999999999999998E-4</c:v>
                  </c:pt>
                  <c:pt idx="304">
                    <c:v>1E-3</c:v>
                  </c:pt>
                  <c:pt idx="305">
                    <c:v>1.2999999999999999E-3</c:v>
                  </c:pt>
                  <c:pt idx="306">
                    <c:v>5.0000000000000001E-4</c:v>
                  </c:pt>
                  <c:pt idx="307">
                    <c:v>8.5999999999999998E-4</c:v>
                  </c:pt>
                  <c:pt idx="308">
                    <c:v>1.1000000000000001E-3</c:v>
                  </c:pt>
                  <c:pt idx="309">
                    <c:v>6.9999999999999999E-4</c:v>
                  </c:pt>
                  <c:pt idx="310">
                    <c:v>1.8E-3</c:v>
                  </c:pt>
                  <c:pt idx="311">
                    <c:v>1.4E-3</c:v>
                  </c:pt>
                  <c:pt idx="312">
                    <c:v>1.9E-3</c:v>
                  </c:pt>
                  <c:pt idx="313">
                    <c:v>8.9999999999999998E-4</c:v>
                  </c:pt>
                  <c:pt idx="314">
                    <c:v>3.8000000000000002E-4</c:v>
                  </c:pt>
                  <c:pt idx="315">
                    <c:v>1.2999999999999999E-3</c:v>
                  </c:pt>
                  <c:pt idx="316">
                    <c:v>7.2000000000000005E-4</c:v>
                  </c:pt>
                  <c:pt idx="317">
                    <c:v>1.2999999999999999E-3</c:v>
                  </c:pt>
                  <c:pt idx="318">
                    <c:v>6.3000000000000003E-4</c:v>
                  </c:pt>
                  <c:pt idx="319">
                    <c:v>7.1000000000000002E-4</c:v>
                  </c:pt>
                  <c:pt idx="320">
                    <c:v>1E-4</c:v>
                  </c:pt>
                  <c:pt idx="321">
                    <c:v>7.6000000000000004E-4</c:v>
                  </c:pt>
                  <c:pt idx="322">
                    <c:v>7.2000000000000005E-4</c:v>
                  </c:pt>
                  <c:pt idx="323">
                    <c:v>2.0000000000000001E-4</c:v>
                  </c:pt>
                  <c:pt idx="324">
                    <c:v>6.4000000000000005E-4</c:v>
                  </c:pt>
                  <c:pt idx="325">
                    <c:v>6.7000000000000002E-4</c:v>
                  </c:pt>
                  <c:pt idx="326">
                    <c:v>5.9999999999999995E-4</c:v>
                  </c:pt>
                  <c:pt idx="327">
                    <c:v>1E-4</c:v>
                  </c:pt>
                  <c:pt idx="328">
                    <c:v>9.5E-4</c:v>
                  </c:pt>
                  <c:pt idx="329">
                    <c:v>2.0000000000000001E-4</c:v>
                  </c:pt>
                  <c:pt idx="330">
                    <c:v>2.0000000000000001E-4</c:v>
                  </c:pt>
                  <c:pt idx="331">
                    <c:v>2.0000000000000001E-4</c:v>
                  </c:pt>
                  <c:pt idx="332">
                    <c:v>6.9999999999999994E-5</c:v>
                  </c:pt>
                  <c:pt idx="333">
                    <c:v>6.0000000000000002E-5</c:v>
                  </c:pt>
                  <c:pt idx="334">
                    <c:v>6.9999999999999999E-4</c:v>
                  </c:pt>
                  <c:pt idx="335">
                    <c:v>7.6000000000000004E-4</c:v>
                  </c:pt>
                  <c:pt idx="336">
                    <c:v>2.5000000000000001E-4</c:v>
                  </c:pt>
                  <c:pt idx="337">
                    <c:v>1.2E-4</c:v>
                  </c:pt>
                  <c:pt idx="338">
                    <c:v>9.0000000000000006E-5</c:v>
                  </c:pt>
                  <c:pt idx="339">
                    <c:v>6.9999999999999994E-5</c:v>
                  </c:pt>
                  <c:pt idx="340">
                    <c:v>6.0000000000000002E-5</c:v>
                  </c:pt>
                  <c:pt idx="341">
                    <c:v>6.0000000000000002E-5</c:v>
                  </c:pt>
                  <c:pt idx="342">
                    <c:v>8.0000000000000007E-5</c:v>
                  </c:pt>
                  <c:pt idx="343">
                    <c:v>4.8000000000000001E-4</c:v>
                  </c:pt>
                  <c:pt idx="344">
                    <c:v>1E-3</c:v>
                  </c:pt>
                  <c:pt idx="345">
                    <c:v>2.4000000000000001E-4</c:v>
                  </c:pt>
                  <c:pt idx="346">
                    <c:v>1.8000000000000001E-4</c:v>
                  </c:pt>
                  <c:pt idx="347">
                    <c:v>9.1E-4</c:v>
                  </c:pt>
                  <c:pt idx="348">
                    <c:v>2.9999999999999997E-4</c:v>
                  </c:pt>
                  <c:pt idx="349">
                    <c:v>2.5000000000000001E-4</c:v>
                  </c:pt>
                  <c:pt idx="350">
                    <c:v>5.0000000000000002E-5</c:v>
                  </c:pt>
                  <c:pt idx="351">
                    <c:v>2.9999999999999997E-4</c:v>
                  </c:pt>
                  <c:pt idx="352">
                    <c:v>2.0000000000000001E-4</c:v>
                  </c:pt>
                  <c:pt idx="353">
                    <c:v>1E-4</c:v>
                  </c:pt>
                  <c:pt idx="354">
                    <c:v>1E-4</c:v>
                  </c:pt>
                  <c:pt idx="355">
                    <c:v>2.0000000000000001E-4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2.0000000000000001E-4</c:v>
                  </c:pt>
                  <c:pt idx="360">
                    <c:v>1E-3</c:v>
                  </c:pt>
                  <c:pt idx="361">
                    <c:v>8.0000000000000004E-4</c:v>
                  </c:pt>
                  <c:pt idx="362">
                    <c:v>2.0000000000000001E-4</c:v>
                  </c:pt>
                  <c:pt idx="363">
                    <c:v>2.0000000000000001E-4</c:v>
                  </c:pt>
                  <c:pt idx="364">
                    <c:v>2.9999999999999997E-4</c:v>
                  </c:pt>
                  <c:pt idx="365">
                    <c:v>2.9999999999999997E-4</c:v>
                  </c:pt>
                  <c:pt idx="366">
                    <c:v>1.1E-4</c:v>
                  </c:pt>
                  <c:pt idx="367">
                    <c:v>2.0000000000000001E-4</c:v>
                  </c:pt>
                  <c:pt idx="368">
                    <c:v>2.0000000000000001E-4</c:v>
                  </c:pt>
                  <c:pt idx="369">
                    <c:v>2.9999999999999997E-4</c:v>
                  </c:pt>
                  <c:pt idx="370">
                    <c:v>2.0000000000000001E-4</c:v>
                  </c:pt>
                  <c:pt idx="371">
                    <c:v>8.7000000000000001E-4</c:v>
                  </c:pt>
                  <c:pt idx="372">
                    <c:v>6.0999999999999997E-4</c:v>
                  </c:pt>
                  <c:pt idx="373">
                    <c:v>1.1000000000000001E-3</c:v>
                  </c:pt>
                  <c:pt idx="374">
                    <c:v>2.0000000000000001E-4</c:v>
                  </c:pt>
                  <c:pt idx="375">
                    <c:v>2.2000000000000001E-4</c:v>
                  </c:pt>
                  <c:pt idx="376">
                    <c:v>2.0000000000000001E-4</c:v>
                  </c:pt>
                  <c:pt idx="377">
                    <c:v>1E-4</c:v>
                  </c:pt>
                  <c:pt idx="378">
                    <c:v>1.2E-4</c:v>
                  </c:pt>
                  <c:pt idx="379">
                    <c:v>2.0000000000000001E-4</c:v>
                  </c:pt>
                  <c:pt idx="380">
                    <c:v>1.8000000000000001E-4</c:v>
                  </c:pt>
                  <c:pt idx="381">
                    <c:v>6.9999999999999999E-4</c:v>
                  </c:pt>
                  <c:pt idx="382">
                    <c:v>1.5E-3</c:v>
                  </c:pt>
                  <c:pt idx="383">
                    <c:v>6.0000000000000002E-5</c:v>
                  </c:pt>
                  <c:pt idx="384">
                    <c:v>6.8999999999999997E-4</c:v>
                  </c:pt>
                  <c:pt idx="385">
                    <c:v>2.5999999999999998E-4</c:v>
                  </c:pt>
                  <c:pt idx="386">
                    <c:v>2.9999999999999997E-4</c:v>
                  </c:pt>
                  <c:pt idx="387">
                    <c:v>2.7E-4</c:v>
                  </c:pt>
                  <c:pt idx="388">
                    <c:v>1E-4</c:v>
                  </c:pt>
                  <c:pt idx="389">
                    <c:v>1.2E-4</c:v>
                  </c:pt>
                  <c:pt idx="390">
                    <c:v>1E-4</c:v>
                  </c:pt>
                  <c:pt idx="391">
                    <c:v>1.1E-4</c:v>
                  </c:pt>
                  <c:pt idx="392">
                    <c:v>5.0000000000000002E-5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1E-4</c:v>
                  </c:pt>
                  <c:pt idx="396">
                    <c:v>0</c:v>
                  </c:pt>
                  <c:pt idx="397">
                    <c:v>2.0000000000000001E-4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1E-4</c:v>
                  </c:pt>
                  <c:pt idx="401">
                    <c:v>2.0000000000000001E-4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1E-4</c:v>
                  </c:pt>
                  <c:pt idx="405">
                    <c:v>1E-4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1E-4</c:v>
                  </c:pt>
                  <c:pt idx="414">
                    <c:v>1E-4</c:v>
                  </c:pt>
                  <c:pt idx="415">
                    <c:v>2.9999999999999997E-4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5.0000000000000001E-4</c:v>
                  </c:pt>
                  <c:pt idx="419">
                    <c:v>2.0000000000000001E-4</c:v>
                  </c:pt>
                  <c:pt idx="420">
                    <c:v>2.0000000000000001E-4</c:v>
                  </c:pt>
                  <c:pt idx="421">
                    <c:v>0</c:v>
                  </c:pt>
                  <c:pt idx="422">
                    <c:v>1E-4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1E-4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5.1E-5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2.0000000000000001E-4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1.2999999999999999E-4</c:v>
                  </c:pt>
                  <c:pt idx="474">
                    <c:v>1.2E-4</c:v>
                  </c:pt>
                  <c:pt idx="475">
                    <c:v>1.7000000000000001E-4</c:v>
                  </c:pt>
                  <c:pt idx="476">
                    <c:v>6.9999999999999999E-4</c:v>
                  </c:pt>
                  <c:pt idx="477">
                    <c:v>1E-4</c:v>
                  </c:pt>
                  <c:pt idx="478">
                    <c:v>2.0000000000000001E-4</c:v>
                  </c:pt>
                  <c:pt idx="479">
                    <c:v>1E-4</c:v>
                  </c:pt>
                  <c:pt idx="480">
                    <c:v>0</c:v>
                  </c:pt>
                  <c:pt idx="481">
                    <c:v>1E-4</c:v>
                  </c:pt>
                  <c:pt idx="482">
                    <c:v>2.52E-4</c:v>
                  </c:pt>
                  <c:pt idx="483">
                    <c:v>4.1089999999999998E-3</c:v>
                  </c:pt>
                  <c:pt idx="484">
                    <c:v>2.0000000000000001E-4</c:v>
                  </c:pt>
                  <c:pt idx="485">
                    <c:v>1.132E-3</c:v>
                  </c:pt>
                  <c:pt idx="486">
                    <c:v>4.8329999999999996E-3</c:v>
                  </c:pt>
                  <c:pt idx="487">
                    <c:v>9.7000000000000005E-4</c:v>
                  </c:pt>
                  <c:pt idx="488">
                    <c:v>4.2200000000000001E-4</c:v>
                  </c:pt>
                  <c:pt idx="489">
                    <c:v>1.6750000000000001E-2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2.9999999999999997E-4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1E-4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31">
                    <c:v>1E-4</c:v>
                  </c:pt>
                  <c:pt idx="538">
                    <c:v>1E-4</c:v>
                  </c:pt>
                  <c:pt idx="539">
                    <c:v>1E-4</c:v>
                  </c:pt>
                  <c:pt idx="541">
                    <c:v>2.9999999999999997E-4</c:v>
                  </c:pt>
                  <c:pt idx="542">
                    <c:v>1E-4</c:v>
                  </c:pt>
                  <c:pt idx="543">
                    <c:v>1E-4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836">
                    <c:v>0</c:v>
                  </c:pt>
                  <c:pt idx="1029">
                    <c:v>0</c:v>
                  </c:pt>
                  <c:pt idx="1030">
                    <c:v>0</c:v>
                  </c:pt>
                  <c:pt idx="1031">
                    <c:v>0</c:v>
                  </c:pt>
                  <c:pt idx="1117">
                    <c:v>2E-3</c:v>
                  </c:pt>
                  <c:pt idx="1163">
                    <c:v>4.0000000000000002E-4</c:v>
                  </c:pt>
                  <c:pt idx="1164">
                    <c:v>0</c:v>
                  </c:pt>
                  <c:pt idx="1165">
                    <c:v>0</c:v>
                  </c:pt>
                  <c:pt idx="1166">
                    <c:v>0</c:v>
                  </c:pt>
                  <c:pt idx="1167">
                    <c:v>0</c:v>
                  </c:pt>
                  <c:pt idx="1168">
                    <c:v>0</c:v>
                  </c:pt>
                  <c:pt idx="1169">
                    <c:v>0</c:v>
                  </c:pt>
                  <c:pt idx="1170">
                    <c:v>0</c:v>
                  </c:pt>
                  <c:pt idx="1171">
                    <c:v>0</c:v>
                  </c:pt>
                  <c:pt idx="1172">
                    <c:v>0</c:v>
                  </c:pt>
                  <c:pt idx="1183">
                    <c:v>0</c:v>
                  </c:pt>
                  <c:pt idx="1184">
                    <c:v>0</c:v>
                  </c:pt>
                  <c:pt idx="1185">
                    <c:v>0</c:v>
                  </c:pt>
                  <c:pt idx="1186">
                    <c:v>0</c:v>
                  </c:pt>
                  <c:pt idx="1187">
                    <c:v>0</c:v>
                  </c:pt>
                  <c:pt idx="1188">
                    <c:v>0</c:v>
                  </c:pt>
                  <c:pt idx="1189">
                    <c:v>4.0000000000000002E-4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question'!$F$21:$F$687</c:f>
              <c:numCache>
                <c:formatCode>General</c:formatCode>
                <c:ptCount val="66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  <c:pt idx="527">
                  <c:v>80758</c:v>
                </c:pt>
                <c:pt idx="528">
                  <c:v>80758</c:v>
                </c:pt>
                <c:pt idx="529">
                  <c:v>80792</c:v>
                </c:pt>
                <c:pt idx="530">
                  <c:v>80792</c:v>
                </c:pt>
                <c:pt idx="531">
                  <c:v>80840</c:v>
                </c:pt>
                <c:pt idx="532">
                  <c:v>80915.5</c:v>
                </c:pt>
                <c:pt idx="533">
                  <c:v>81589</c:v>
                </c:pt>
                <c:pt idx="534">
                  <c:v>81710</c:v>
                </c:pt>
                <c:pt idx="535">
                  <c:v>81710</c:v>
                </c:pt>
                <c:pt idx="536">
                  <c:v>81732</c:v>
                </c:pt>
                <c:pt idx="537">
                  <c:v>81732</c:v>
                </c:pt>
                <c:pt idx="538">
                  <c:v>81771.5</c:v>
                </c:pt>
                <c:pt idx="539">
                  <c:v>81805.5</c:v>
                </c:pt>
                <c:pt idx="540">
                  <c:v>81871.5</c:v>
                </c:pt>
                <c:pt idx="541">
                  <c:v>81967</c:v>
                </c:pt>
                <c:pt idx="542">
                  <c:v>81988.5</c:v>
                </c:pt>
                <c:pt idx="543">
                  <c:v>82869.5</c:v>
                </c:pt>
                <c:pt idx="606">
                  <c:v>51207</c:v>
                </c:pt>
                <c:pt idx="607">
                  <c:v>51210</c:v>
                </c:pt>
                <c:pt idx="608">
                  <c:v>51210</c:v>
                </c:pt>
                <c:pt idx="609">
                  <c:v>51213</c:v>
                </c:pt>
                <c:pt idx="610">
                  <c:v>55752</c:v>
                </c:pt>
                <c:pt idx="611">
                  <c:v>55811</c:v>
                </c:pt>
                <c:pt idx="612">
                  <c:v>56764.5</c:v>
                </c:pt>
                <c:pt idx="613">
                  <c:v>56775.5</c:v>
                </c:pt>
                <c:pt idx="614">
                  <c:v>56783</c:v>
                </c:pt>
                <c:pt idx="615">
                  <c:v>56810</c:v>
                </c:pt>
                <c:pt idx="616">
                  <c:v>56831.5</c:v>
                </c:pt>
                <c:pt idx="617">
                  <c:v>56934</c:v>
                </c:pt>
                <c:pt idx="618">
                  <c:v>56962</c:v>
                </c:pt>
                <c:pt idx="619">
                  <c:v>56977.5</c:v>
                </c:pt>
                <c:pt idx="620">
                  <c:v>57052</c:v>
                </c:pt>
                <c:pt idx="621">
                  <c:v>57785</c:v>
                </c:pt>
                <c:pt idx="622">
                  <c:v>57828.5</c:v>
                </c:pt>
                <c:pt idx="623">
                  <c:v>57924.5</c:v>
                </c:pt>
                <c:pt idx="624">
                  <c:v>58044.5</c:v>
                </c:pt>
                <c:pt idx="625">
                  <c:v>58060</c:v>
                </c:pt>
                <c:pt idx="626">
                  <c:v>58184.5</c:v>
                </c:pt>
                <c:pt idx="627">
                  <c:v>58985.5</c:v>
                </c:pt>
                <c:pt idx="628">
                  <c:v>60089</c:v>
                </c:pt>
                <c:pt idx="629">
                  <c:v>60154.5</c:v>
                </c:pt>
                <c:pt idx="630">
                  <c:v>60155</c:v>
                </c:pt>
                <c:pt idx="631">
                  <c:v>60164</c:v>
                </c:pt>
                <c:pt idx="632">
                  <c:v>60321</c:v>
                </c:pt>
                <c:pt idx="633">
                  <c:v>60334</c:v>
                </c:pt>
                <c:pt idx="634">
                  <c:v>60467.5</c:v>
                </c:pt>
                <c:pt idx="635">
                  <c:v>61165</c:v>
                </c:pt>
                <c:pt idx="636">
                  <c:v>61165.5</c:v>
                </c:pt>
                <c:pt idx="637">
                  <c:v>61186.5</c:v>
                </c:pt>
                <c:pt idx="638">
                  <c:v>61193</c:v>
                </c:pt>
                <c:pt idx="639">
                  <c:v>61215</c:v>
                </c:pt>
                <c:pt idx="640">
                  <c:v>61256</c:v>
                </c:pt>
                <c:pt idx="641">
                  <c:v>61425.5</c:v>
                </c:pt>
                <c:pt idx="642">
                  <c:v>61428.5</c:v>
                </c:pt>
                <c:pt idx="643">
                  <c:v>61450.5</c:v>
                </c:pt>
                <c:pt idx="644">
                  <c:v>61506.5</c:v>
                </c:pt>
                <c:pt idx="645">
                  <c:v>61578</c:v>
                </c:pt>
                <c:pt idx="646">
                  <c:v>62518.5</c:v>
                </c:pt>
                <c:pt idx="647">
                  <c:v>62545.5</c:v>
                </c:pt>
                <c:pt idx="648">
                  <c:v>62624</c:v>
                </c:pt>
                <c:pt idx="649">
                  <c:v>62648</c:v>
                </c:pt>
                <c:pt idx="650">
                  <c:v>62657</c:v>
                </c:pt>
                <c:pt idx="651">
                  <c:v>62704</c:v>
                </c:pt>
                <c:pt idx="652">
                  <c:v>63471</c:v>
                </c:pt>
                <c:pt idx="653">
                  <c:v>63634</c:v>
                </c:pt>
                <c:pt idx="654">
                  <c:v>63688</c:v>
                </c:pt>
                <c:pt idx="655">
                  <c:v>63795.5</c:v>
                </c:pt>
                <c:pt idx="656">
                  <c:v>63821.5</c:v>
                </c:pt>
                <c:pt idx="657">
                  <c:v>65632.5</c:v>
                </c:pt>
                <c:pt idx="658">
                  <c:v>65676.5</c:v>
                </c:pt>
                <c:pt idx="659">
                  <c:v>65679.5</c:v>
                </c:pt>
                <c:pt idx="660">
                  <c:v>65688.5</c:v>
                </c:pt>
                <c:pt idx="661">
                  <c:v>65704</c:v>
                </c:pt>
                <c:pt idx="662">
                  <c:v>65704.5</c:v>
                </c:pt>
                <c:pt idx="663">
                  <c:v>65785</c:v>
                </c:pt>
                <c:pt idx="664">
                  <c:v>65791</c:v>
                </c:pt>
                <c:pt idx="665">
                  <c:v>65797.5</c:v>
                </c:pt>
                <c:pt idx="666">
                  <c:v>65812.5</c:v>
                </c:pt>
              </c:numCache>
            </c:numRef>
          </c:xVal>
          <c:yVal>
            <c:numRef>
              <c:f>'Active 2 question'!$AB$21:$AB$687</c:f>
              <c:numCache>
                <c:formatCode>General</c:formatCode>
                <c:ptCount val="667"/>
                <c:pt idx="0">
                  <c:v>-7.184316903068675E-3</c:v>
                </c:pt>
                <c:pt idx="1">
                  <c:v>1.0880685469488907E-2</c:v>
                </c:pt>
                <c:pt idx="2">
                  <c:v>-1.5067022634232888E-4</c:v>
                </c:pt>
                <c:pt idx="3">
                  <c:v>1.7856191042614974E-3</c:v>
                </c:pt>
                <c:pt idx="4">
                  <c:v>1.8912214047292729E-3</c:v>
                </c:pt>
                <c:pt idx="5">
                  <c:v>-1.5554368697256425E-3</c:v>
                </c:pt>
                <c:pt idx="6">
                  <c:v>-2.4098924624698925E-3</c:v>
                </c:pt>
                <c:pt idx="7">
                  <c:v>-1.8098924630752522E-3</c:v>
                </c:pt>
                <c:pt idx="8">
                  <c:v>1.2025419359451735E-3</c:v>
                </c:pt>
                <c:pt idx="9">
                  <c:v>-1.7091418822196003E-5</c:v>
                </c:pt>
                <c:pt idx="10">
                  <c:v>7.1940758111983013E-4</c:v>
                </c:pt>
                <c:pt idx="11">
                  <c:v>9.1484814107359422E-4</c:v>
                </c:pt>
                <c:pt idx="12">
                  <c:v>1.3176159401648872E-3</c:v>
                </c:pt>
                <c:pt idx="13">
                  <c:v>8.5955363087206692E-4</c:v>
                </c:pt>
                <c:pt idx="14">
                  <c:v>8.0137718099726571E-4</c:v>
                </c:pt>
                <c:pt idx="15">
                  <c:v>3.9663903298589912E-4</c:v>
                </c:pt>
                <c:pt idx="16">
                  <c:v>4.1131359730800792E-4</c:v>
                </c:pt>
                <c:pt idx="17">
                  <c:v>2.9921221976365918E-4</c:v>
                </c:pt>
                <c:pt idx="18">
                  <c:v>2.6510080187835126E-4</c:v>
                </c:pt>
                <c:pt idx="19">
                  <c:v>7.9442705910251845E-4</c:v>
                </c:pt>
                <c:pt idx="20">
                  <c:v>1.0175735948190286E-4</c:v>
                </c:pt>
                <c:pt idx="21">
                  <c:v>5.5297902324820793E-4</c:v>
                </c:pt>
                <c:pt idx="22">
                  <c:v>2.6030873631721423E-4</c:v>
                </c:pt>
                <c:pt idx="23">
                  <c:v>2.6763796930123036E-4</c:v>
                </c:pt>
                <c:pt idx="24">
                  <c:v>-1.3559293777917528E-3</c:v>
                </c:pt>
                <c:pt idx="25">
                  <c:v>-1.2880288174951945E-3</c:v>
                </c:pt>
                <c:pt idx="26">
                  <c:v>-4.0949557658475702E-3</c:v>
                </c:pt>
                <c:pt idx="27">
                  <c:v>-3.1785100530068132E-3</c:v>
                </c:pt>
                <c:pt idx="28">
                  <c:v>-3.2082301544877068E-3</c:v>
                </c:pt>
                <c:pt idx="29">
                  <c:v>-3.4861741102202477E-3</c:v>
                </c:pt>
                <c:pt idx="30">
                  <c:v>-3.4838374518786925E-3</c:v>
                </c:pt>
                <c:pt idx="31">
                  <c:v>-3.451500056892781E-3</c:v>
                </c:pt>
                <c:pt idx="32">
                  <c:v>1.4524532132686478E-3</c:v>
                </c:pt>
                <c:pt idx="33">
                  <c:v>1.8300714954030579E-3</c:v>
                </c:pt>
                <c:pt idx="34">
                  <c:v>2.0823844109439174E-3</c:v>
                </c:pt>
                <c:pt idx="35">
                  <c:v>2.148970560984927E-3</c:v>
                </c:pt>
                <c:pt idx="36">
                  <c:v>2.7882045349020236E-3</c:v>
                </c:pt>
                <c:pt idx="37">
                  <c:v>1.7403841961550924E-3</c:v>
                </c:pt>
                <c:pt idx="38">
                  <c:v>1.7534621668373928E-3</c:v>
                </c:pt>
                <c:pt idx="39">
                  <c:v>1.7665401360744681E-3</c:v>
                </c:pt>
                <c:pt idx="40">
                  <c:v>2.3061695470356905E-3</c:v>
                </c:pt>
                <c:pt idx="41">
                  <c:v>2.0368158754836326E-3</c:v>
                </c:pt>
                <c:pt idx="42">
                  <c:v>3.3992390634569585E-3</c:v>
                </c:pt>
                <c:pt idx="43">
                  <c:v>1.5600716091004529E-3</c:v>
                </c:pt>
                <c:pt idx="44">
                  <c:v>3.4772313246876499E-3</c:v>
                </c:pt>
                <c:pt idx="45">
                  <c:v>7.0075603294924588E-3</c:v>
                </c:pt>
                <c:pt idx="46">
                  <c:v>9.0149222876904304E-4</c:v>
                </c:pt>
                <c:pt idx="47">
                  <c:v>4.49762083733889E-4</c:v>
                </c:pt>
                <c:pt idx="48">
                  <c:v>-1.0911961727439995E-2</c:v>
                </c:pt>
                <c:pt idx="49">
                  <c:v>-1.9227518058653106E-3</c:v>
                </c:pt>
                <c:pt idx="50">
                  <c:v>-5.8274517558590637E-3</c:v>
                </c:pt>
                <c:pt idx="51">
                  <c:v>1.7210647585688913E-3</c:v>
                </c:pt>
                <c:pt idx="52">
                  <c:v>-6.4958682831805512E-3</c:v>
                </c:pt>
                <c:pt idx="53">
                  <c:v>-1.9576211471082107E-3</c:v>
                </c:pt>
                <c:pt idx="54">
                  <c:v>-1.2324953194294067E-2</c:v>
                </c:pt>
                <c:pt idx="55">
                  <c:v>-9.1228551353722803E-4</c:v>
                </c:pt>
                <c:pt idx="56">
                  <c:v>-3.0467318618873952E-3</c:v>
                </c:pt>
                <c:pt idx="57">
                  <c:v>-1.767168467308091E-3</c:v>
                </c:pt>
                <c:pt idx="58">
                  <c:v>-8.6716846821613056E-4</c:v>
                </c:pt>
                <c:pt idx="59">
                  <c:v>-1.51466214129037E-3</c:v>
                </c:pt>
                <c:pt idx="60">
                  <c:v>3.2080766792825649E-3</c:v>
                </c:pt>
                <c:pt idx="61">
                  <c:v>-9.6792490553979389E-3</c:v>
                </c:pt>
                <c:pt idx="62">
                  <c:v>2.650892820988621E-4</c:v>
                </c:pt>
                <c:pt idx="63">
                  <c:v>-7.1330309204427778E-3</c:v>
                </c:pt>
                <c:pt idx="64">
                  <c:v>3.8699419436514455E-2</c:v>
                </c:pt>
                <c:pt idx="65">
                  <c:v>3.1937414096311597E-3</c:v>
                </c:pt>
                <c:pt idx="66">
                  <c:v>-1.4864976958992838E-2</c:v>
                </c:pt>
                <c:pt idx="67">
                  <c:v>-1.123938490357671E-2</c:v>
                </c:pt>
                <c:pt idx="68">
                  <c:v>1.9892807075631881E-3</c:v>
                </c:pt>
                <c:pt idx="69">
                  <c:v>2.6592807088274585E-3</c:v>
                </c:pt>
                <c:pt idx="70">
                  <c:v>3.3589956628297547E-3</c:v>
                </c:pt>
                <c:pt idx="71">
                  <c:v>-1.1026865517314284E-2</c:v>
                </c:pt>
                <c:pt idx="72">
                  <c:v>-4.8480057527135788E-3</c:v>
                </c:pt>
                <c:pt idx="73">
                  <c:v>-1.5836987424205119E-2</c:v>
                </c:pt>
                <c:pt idx="74">
                  <c:v>-1.1279583257927521E-2</c:v>
                </c:pt>
                <c:pt idx="75">
                  <c:v>-4.0746204931029241E-3</c:v>
                </c:pt>
                <c:pt idx="76">
                  <c:v>-3.4623859758391318E-3</c:v>
                </c:pt>
                <c:pt idx="77">
                  <c:v>-4.6614124910717928E-3</c:v>
                </c:pt>
                <c:pt idx="78">
                  <c:v>-4.6491797345227974E-3</c:v>
                </c:pt>
                <c:pt idx="79">
                  <c:v>-2.2964455177355639E-3</c:v>
                </c:pt>
                <c:pt idx="80">
                  <c:v>-4.2013225582654837E-3</c:v>
                </c:pt>
                <c:pt idx="81">
                  <c:v>-3.2410552867733512E-3</c:v>
                </c:pt>
                <c:pt idx="82">
                  <c:v>-2.5600230385907511E-3</c:v>
                </c:pt>
                <c:pt idx="83">
                  <c:v>-2.097048591432631E-3</c:v>
                </c:pt>
                <c:pt idx="84">
                  <c:v>-1.9704859577492247E-4</c:v>
                </c:pt>
                <c:pt idx="85">
                  <c:v>-1.1067932644016022E-2</c:v>
                </c:pt>
                <c:pt idx="86">
                  <c:v>-1.7187203995099017E-3</c:v>
                </c:pt>
                <c:pt idx="87">
                  <c:v>-3.2638421687305082E-3</c:v>
                </c:pt>
                <c:pt idx="88">
                  <c:v>-1.3883470102220088E-3</c:v>
                </c:pt>
                <c:pt idx="89">
                  <c:v>-3.4454977768686092E-2</c:v>
                </c:pt>
                <c:pt idx="90">
                  <c:v>-8.5260773952844787E-3</c:v>
                </c:pt>
                <c:pt idx="91">
                  <c:v>-9.2123586858850835E-3</c:v>
                </c:pt>
                <c:pt idx="92">
                  <c:v>-5.6200997718496796E-3</c:v>
                </c:pt>
                <c:pt idx="93">
                  <c:v>-3.2498897143705095E-3</c:v>
                </c:pt>
                <c:pt idx="94">
                  <c:v>-8.3880022181699078E-3</c:v>
                </c:pt>
                <c:pt idx="95">
                  <c:v>-6.778870501331323E-3</c:v>
                </c:pt>
                <c:pt idx="96">
                  <c:v>7.6584332580132124E-4</c:v>
                </c:pt>
                <c:pt idx="97">
                  <c:v>-9.3925443624678154E-3</c:v>
                </c:pt>
                <c:pt idx="98">
                  <c:v>-1.0919301784080675E-3</c:v>
                </c:pt>
                <c:pt idx="99">
                  <c:v>6.308963213262484E-3</c:v>
                </c:pt>
                <c:pt idx="100">
                  <c:v>-1.1125570360351021E-3</c:v>
                </c:pt>
                <c:pt idx="101">
                  <c:v>-9.1255703381156947E-4</c:v>
                </c:pt>
                <c:pt idx="102">
                  <c:v>-5.1255703664046179E-4</c:v>
                </c:pt>
                <c:pt idx="103">
                  <c:v>-4.6071659154640118E-4</c:v>
                </c:pt>
                <c:pt idx="104">
                  <c:v>-1.6071659184908101E-4</c:v>
                </c:pt>
                <c:pt idx="105">
                  <c:v>-1.6071659184908101E-4</c:v>
                </c:pt>
                <c:pt idx="106">
                  <c:v>-9.2859279145902744E-4</c:v>
                </c:pt>
                <c:pt idx="107">
                  <c:v>-6.2859279176170728E-4</c:v>
                </c:pt>
                <c:pt idx="108">
                  <c:v>-4.2859279681413225E-4</c:v>
                </c:pt>
                <c:pt idx="109">
                  <c:v>8.1325018057708254E-5</c:v>
                </c:pt>
                <c:pt idx="110">
                  <c:v>1.8132502280745338E-4</c:v>
                </c:pt>
                <c:pt idx="111">
                  <c:v>1.8132502280745338E-4</c:v>
                </c:pt>
                <c:pt idx="112">
                  <c:v>3.351804256868816E-4</c:v>
                </c:pt>
                <c:pt idx="113">
                  <c:v>8.1767576071039554E-3</c:v>
                </c:pt>
                <c:pt idx="114">
                  <c:v>1.2152747519601466E-2</c:v>
                </c:pt>
                <c:pt idx="115">
                  <c:v>3.5885136426949075E-3</c:v>
                </c:pt>
                <c:pt idx="116">
                  <c:v>-6.8133565477718205E-7</c:v>
                </c:pt>
                <c:pt idx="117">
                  <c:v>6.000896783844834E-3</c:v>
                </c:pt>
                <c:pt idx="118">
                  <c:v>-6.5949363599692784E-3</c:v>
                </c:pt>
                <c:pt idx="119">
                  <c:v>-2.897728800497202E-2</c:v>
                </c:pt>
                <c:pt idx="120">
                  <c:v>-8.9963850922463902E-3</c:v>
                </c:pt>
                <c:pt idx="121">
                  <c:v>-1.0361401583876273E-4</c:v>
                </c:pt>
                <c:pt idx="122">
                  <c:v>2.4481059833189513E-3</c:v>
                </c:pt>
                <c:pt idx="123">
                  <c:v>2.8937988531423271E-4</c:v>
                </c:pt>
                <c:pt idx="124">
                  <c:v>1.3238897807255415E-2</c:v>
                </c:pt>
                <c:pt idx="125">
                  <c:v>1.0024382786276388E-3</c:v>
                </c:pt>
                <c:pt idx="126">
                  <c:v>-7.8726054307462229E-4</c:v>
                </c:pt>
                <c:pt idx="127">
                  <c:v>-9.8776881777840678E-3</c:v>
                </c:pt>
                <c:pt idx="128">
                  <c:v>-1.2848231628329087E-3</c:v>
                </c:pt>
                <c:pt idx="129">
                  <c:v>3.1260415824268034E-3</c:v>
                </c:pt>
                <c:pt idx="130">
                  <c:v>1.128733278574684E-3</c:v>
                </c:pt>
                <c:pt idx="131">
                  <c:v>1.3287332807982166E-3</c:v>
                </c:pt>
                <c:pt idx="132">
                  <c:v>3.0243931300940659E-3</c:v>
                </c:pt>
                <c:pt idx="133">
                  <c:v>-4.192264598586036E-3</c:v>
                </c:pt>
                <c:pt idx="134">
                  <c:v>9.6826052410785637E-3</c:v>
                </c:pt>
                <c:pt idx="135">
                  <c:v>2.3618163086361679E-3</c:v>
                </c:pt>
                <c:pt idx="136">
                  <c:v>4.6168493148687987E-3</c:v>
                </c:pt>
                <c:pt idx="137">
                  <c:v>-1.734146748997821E-4</c:v>
                </c:pt>
                <c:pt idx="138">
                  <c:v>3.2154440030989981E-3</c:v>
                </c:pt>
                <c:pt idx="139">
                  <c:v>-1.1871586628395239E-2</c:v>
                </c:pt>
                <c:pt idx="140">
                  <c:v>-3.0512884663773804E-3</c:v>
                </c:pt>
                <c:pt idx="141">
                  <c:v>-1.0135624214262073E-3</c:v>
                </c:pt>
                <c:pt idx="142">
                  <c:v>-2.2942998955630348E-3</c:v>
                </c:pt>
                <c:pt idx="143">
                  <c:v>-6.9429989232668889E-4</c:v>
                </c:pt>
                <c:pt idx="144">
                  <c:v>1.0057001083834446E-3</c:v>
                </c:pt>
                <c:pt idx="145">
                  <c:v>1.4794491430415689E-3</c:v>
                </c:pt>
                <c:pt idx="146">
                  <c:v>2.3599845310152742E-3</c:v>
                </c:pt>
                <c:pt idx="147">
                  <c:v>4.0618250427318717E-4</c:v>
                </c:pt>
                <c:pt idx="148">
                  <c:v>1.1061825084175726E-3</c:v>
                </c:pt>
                <c:pt idx="149">
                  <c:v>1.3499857688865254E-2</c:v>
                </c:pt>
                <c:pt idx="150">
                  <c:v>-1.0131981587248968E-2</c:v>
                </c:pt>
                <c:pt idx="151">
                  <c:v>2.4532019784684854E-4</c:v>
                </c:pt>
                <c:pt idx="152">
                  <c:v>2.4532019784684854E-4</c:v>
                </c:pt>
                <c:pt idx="153">
                  <c:v>-1.0949266364373364E-3</c:v>
                </c:pt>
                <c:pt idx="154">
                  <c:v>2.5810654629873989E-5</c:v>
                </c:pt>
                <c:pt idx="155">
                  <c:v>2.3079959008003546E-4</c:v>
                </c:pt>
                <c:pt idx="156">
                  <c:v>2.3971350848695644E-4</c:v>
                </c:pt>
                <c:pt idx="157">
                  <c:v>6.0011153752404824E-4</c:v>
                </c:pt>
                <c:pt idx="158">
                  <c:v>2.0902282189711081E-4</c:v>
                </c:pt>
                <c:pt idx="159">
                  <c:v>2.1793288900280768E-4</c:v>
                </c:pt>
                <c:pt idx="160">
                  <c:v>2.7535702167119994E-4</c:v>
                </c:pt>
                <c:pt idx="161">
                  <c:v>-2.6981984170091153E-3</c:v>
                </c:pt>
                <c:pt idx="162">
                  <c:v>-2.6981984170091153E-3</c:v>
                </c:pt>
                <c:pt idx="163">
                  <c:v>1.2779501202436396E-3</c:v>
                </c:pt>
                <c:pt idx="164">
                  <c:v>1.3779501177174271E-3</c:v>
                </c:pt>
                <c:pt idx="165">
                  <c:v>1.8251905901827369E-4</c:v>
                </c:pt>
                <c:pt idx="166">
                  <c:v>3.8251906124180633E-4</c:v>
                </c:pt>
                <c:pt idx="167">
                  <c:v>1.5559130728880667E-2</c:v>
                </c:pt>
                <c:pt idx="168">
                  <c:v>4.6502006194168444E-4</c:v>
                </c:pt>
                <c:pt idx="169">
                  <c:v>4.6502006194168444E-4</c:v>
                </c:pt>
                <c:pt idx="170">
                  <c:v>3.3415969116314115E-4</c:v>
                </c:pt>
                <c:pt idx="171">
                  <c:v>5.0517176351103019E-3</c:v>
                </c:pt>
                <c:pt idx="172">
                  <c:v>-8.6984792162306153E-3</c:v>
                </c:pt>
                <c:pt idx="173">
                  <c:v>7.1320726465075521E-3</c:v>
                </c:pt>
                <c:pt idx="174">
                  <c:v>1.7123603121699769E-4</c:v>
                </c:pt>
                <c:pt idx="175">
                  <c:v>4.4890699617377607E-4</c:v>
                </c:pt>
                <c:pt idx="176">
                  <c:v>1.1489070003181615E-3</c:v>
                </c:pt>
                <c:pt idx="177">
                  <c:v>2.3489069991074422E-3</c:v>
                </c:pt>
                <c:pt idx="178">
                  <c:v>1.9312280877059156E-3</c:v>
                </c:pt>
                <c:pt idx="179">
                  <c:v>-1.23323628484104E-3</c:v>
                </c:pt>
                <c:pt idx="180">
                  <c:v>3.667637183953059E-4</c:v>
                </c:pt>
                <c:pt idx="181">
                  <c:v>1.1667637200134789E-3</c:v>
                </c:pt>
                <c:pt idx="182">
                  <c:v>1.9146065242839783E-3</c:v>
                </c:pt>
                <c:pt idx="183">
                  <c:v>-7.7553323304254199E-5</c:v>
                </c:pt>
                <c:pt idx="184">
                  <c:v>6.2244667356417364E-4</c:v>
                </c:pt>
                <c:pt idx="185">
                  <c:v>2.3224466742743071E-3</c:v>
                </c:pt>
                <c:pt idx="186">
                  <c:v>5.2421301042354651E-4</c:v>
                </c:pt>
                <c:pt idx="187">
                  <c:v>9.0937224700269464E-4</c:v>
                </c:pt>
                <c:pt idx="188">
                  <c:v>-1.3170144339187673E-4</c:v>
                </c:pt>
                <c:pt idx="189">
                  <c:v>4.682985560027636E-4</c:v>
                </c:pt>
                <c:pt idx="190">
                  <c:v>7.6829855570008376E-4</c:v>
                </c:pt>
                <c:pt idx="191">
                  <c:v>-6.4886258783073206E-5</c:v>
                </c:pt>
                <c:pt idx="192">
                  <c:v>2.3511374091424696E-4</c:v>
                </c:pt>
                <c:pt idx="193">
                  <c:v>1.0351137425324199E-3</c:v>
                </c:pt>
                <c:pt idx="194">
                  <c:v>3.9196573069948636E-4</c:v>
                </c:pt>
                <c:pt idx="195">
                  <c:v>-1.1029995063857947E-4</c:v>
                </c:pt>
                <c:pt idx="196">
                  <c:v>1.3875386659387388E-3</c:v>
                </c:pt>
                <c:pt idx="197">
                  <c:v>1.3875386659387388E-3</c:v>
                </c:pt>
                <c:pt idx="198">
                  <c:v>3.5096603676162078E-3</c:v>
                </c:pt>
                <c:pt idx="199">
                  <c:v>1.6600022218463489E-2</c:v>
                </c:pt>
                <c:pt idx="200">
                  <c:v>2.7850490682474367E-3</c:v>
                </c:pt>
                <c:pt idx="201">
                  <c:v>4.6298590654297467E-3</c:v>
                </c:pt>
                <c:pt idx="202">
                  <c:v>2.3457944658480997E-3</c:v>
                </c:pt>
                <c:pt idx="203">
                  <c:v>2.3457944658480997E-3</c:v>
                </c:pt>
                <c:pt idx="204">
                  <c:v>-3.2243394194114011E-4</c:v>
                </c:pt>
                <c:pt idx="205">
                  <c:v>7.0238571201053542E-3</c:v>
                </c:pt>
                <c:pt idx="206">
                  <c:v>1.1098171733957579E-2</c:v>
                </c:pt>
                <c:pt idx="207">
                  <c:v>5.0756797364158741E-3</c:v>
                </c:pt>
                <c:pt idx="208">
                  <c:v>-3.5000172001110712E-4</c:v>
                </c:pt>
                <c:pt idx="209">
                  <c:v>-3.5000172001110712E-4</c:v>
                </c:pt>
                <c:pt idx="210">
                  <c:v>3.6497126100626786E-3</c:v>
                </c:pt>
                <c:pt idx="211">
                  <c:v>9.2457343254531994E-3</c:v>
                </c:pt>
                <c:pt idx="212">
                  <c:v>-4.388335763676211E-3</c:v>
                </c:pt>
                <c:pt idx="213">
                  <c:v>1.693397708979541E-3</c:v>
                </c:pt>
                <c:pt idx="214">
                  <c:v>-5.2511698993885983E-3</c:v>
                </c:pt>
                <c:pt idx="215">
                  <c:v>1.6567002083257523E-2</c:v>
                </c:pt>
                <c:pt idx="216">
                  <c:v>-1.0724161417568993E-3</c:v>
                </c:pt>
                <c:pt idx="217">
                  <c:v>-4.718182470250654E-3</c:v>
                </c:pt>
                <c:pt idx="218">
                  <c:v>-1.4797186150949243E-5</c:v>
                </c:pt>
                <c:pt idx="219">
                  <c:v>-1.0487371799819886E-3</c:v>
                </c:pt>
                <c:pt idx="220">
                  <c:v>-8.4367249526261928E-4</c:v>
                </c:pt>
                <c:pt idx="221">
                  <c:v>-2.2513035517103541E-4</c:v>
                </c:pt>
                <c:pt idx="222">
                  <c:v>2.8577569527500294E-3</c:v>
                </c:pt>
                <c:pt idx="223">
                  <c:v>-2.4347548549804292E-3</c:v>
                </c:pt>
                <c:pt idx="224">
                  <c:v>8.7363158566848738E-3</c:v>
                </c:pt>
                <c:pt idx="225">
                  <c:v>-1.5187846913414169E-3</c:v>
                </c:pt>
                <c:pt idx="226">
                  <c:v>-1.9470443033640754E-4</c:v>
                </c:pt>
                <c:pt idx="227">
                  <c:v>3.6215929337192303E-3</c:v>
                </c:pt>
                <c:pt idx="228">
                  <c:v>1.4116429111204112E-3</c:v>
                </c:pt>
                <c:pt idx="229">
                  <c:v>-1.7692444178453726E-3</c:v>
                </c:pt>
                <c:pt idx="230">
                  <c:v>-6.6365923910993441E-3</c:v>
                </c:pt>
                <c:pt idx="231">
                  <c:v>-1.3947803867222249E-2</c:v>
                </c:pt>
                <c:pt idx="232">
                  <c:v>-2.8430150470670733E-3</c:v>
                </c:pt>
                <c:pt idx="233">
                  <c:v>6.5863407705067916E-4</c:v>
                </c:pt>
                <c:pt idx="234">
                  <c:v>-3.5674888328513649E-4</c:v>
                </c:pt>
                <c:pt idx="235">
                  <c:v>2.0270043779200587E-3</c:v>
                </c:pt>
                <c:pt idx="236">
                  <c:v>3.858631251204934E-3</c:v>
                </c:pt>
                <c:pt idx="237">
                  <c:v>-4.7396612485191367E-4</c:v>
                </c:pt>
                <c:pt idx="238">
                  <c:v>-2.7115907381575393E-3</c:v>
                </c:pt>
                <c:pt idx="239">
                  <c:v>-5.8615274333666664E-3</c:v>
                </c:pt>
                <c:pt idx="240">
                  <c:v>-2.395112501543499E-4</c:v>
                </c:pt>
                <c:pt idx="241">
                  <c:v>-2.395112501543499E-4</c:v>
                </c:pt>
                <c:pt idx="242">
                  <c:v>-2.395112501543499E-4</c:v>
                </c:pt>
                <c:pt idx="243">
                  <c:v>-2.395112501543499E-4</c:v>
                </c:pt>
                <c:pt idx="244">
                  <c:v>-8.59837854963931E-3</c:v>
                </c:pt>
                <c:pt idx="245">
                  <c:v>-3.8034897324301627E-3</c:v>
                </c:pt>
                <c:pt idx="246">
                  <c:v>-6.9356714413343692E-3</c:v>
                </c:pt>
                <c:pt idx="247">
                  <c:v>-1.7018689120473557E-3</c:v>
                </c:pt>
                <c:pt idx="248">
                  <c:v>-1.3394482392696874E-4</c:v>
                </c:pt>
                <c:pt idx="249">
                  <c:v>-1.3394482392696874E-4</c:v>
                </c:pt>
                <c:pt idx="250">
                  <c:v>-1.0394482104685368E-4</c:v>
                </c:pt>
                <c:pt idx="251">
                  <c:v>2.1862554307548222E-4</c:v>
                </c:pt>
                <c:pt idx="252">
                  <c:v>2.1862554307548222E-4</c:v>
                </c:pt>
                <c:pt idx="253">
                  <c:v>-1.2912270680694254E-2</c:v>
                </c:pt>
                <c:pt idx="254">
                  <c:v>1.4848577195335222E-4</c:v>
                </c:pt>
                <c:pt idx="255">
                  <c:v>-1.0947328939745413E-3</c:v>
                </c:pt>
                <c:pt idx="256">
                  <c:v>-1.0947328939745413E-3</c:v>
                </c:pt>
                <c:pt idx="257">
                  <c:v>-1.0947328939745413E-3</c:v>
                </c:pt>
                <c:pt idx="258">
                  <c:v>-1.0947328939745413E-3</c:v>
                </c:pt>
                <c:pt idx="259">
                  <c:v>5.6778374617556943E-3</c:v>
                </c:pt>
                <c:pt idx="260">
                  <c:v>-1.0316355730495587E-3</c:v>
                </c:pt>
                <c:pt idx="261">
                  <c:v>1.2389632143185697E-2</c:v>
                </c:pt>
                <c:pt idx="262">
                  <c:v>1.2814248344041046E-4</c:v>
                </c:pt>
                <c:pt idx="263">
                  <c:v>-5.4465400072954001E-5</c:v>
                </c:pt>
                <c:pt idx="264">
                  <c:v>-4.2504635235570756E-3</c:v>
                </c:pt>
                <c:pt idx="265">
                  <c:v>9.4678325388742463E-4</c:v>
                </c:pt>
                <c:pt idx="266">
                  <c:v>6.8985123088320631E-3</c:v>
                </c:pt>
                <c:pt idx="267">
                  <c:v>-3.1242019877795423E-3</c:v>
                </c:pt>
                <c:pt idx="268">
                  <c:v>-1.716598737881523E-4</c:v>
                </c:pt>
                <c:pt idx="269">
                  <c:v>1.1409919031719531E-3</c:v>
                </c:pt>
                <c:pt idx="270">
                  <c:v>3.099925152422434E-3</c:v>
                </c:pt>
                <c:pt idx="271">
                  <c:v>7.6593601797496184E-3</c:v>
                </c:pt>
                <c:pt idx="272">
                  <c:v>-7.0884979087830428E-3</c:v>
                </c:pt>
                <c:pt idx="273">
                  <c:v>-6.2839547529688379E-4</c:v>
                </c:pt>
                <c:pt idx="274">
                  <c:v>-1.0699016381895653E-3</c:v>
                </c:pt>
                <c:pt idx="275">
                  <c:v>3.1904955382687436E-3</c:v>
                </c:pt>
                <c:pt idx="276">
                  <c:v>-9.1111357722938047E-3</c:v>
                </c:pt>
                <c:pt idx="277">
                  <c:v>3.3934446837696336E-3</c:v>
                </c:pt>
                <c:pt idx="278">
                  <c:v>-3.4532707856973523E-3</c:v>
                </c:pt>
                <c:pt idx="279">
                  <c:v>3.2274836231320075E-3</c:v>
                </c:pt>
                <c:pt idx="280">
                  <c:v>-6.3824673776741205E-3</c:v>
                </c:pt>
                <c:pt idx="281">
                  <c:v>6.7789879756523577E-4</c:v>
                </c:pt>
                <c:pt idx="282">
                  <c:v>-2.9203740787388764E-3</c:v>
                </c:pt>
                <c:pt idx="283">
                  <c:v>-1.6995034519591522E-3</c:v>
                </c:pt>
                <c:pt idx="284">
                  <c:v>1.6328533062362795E-3</c:v>
                </c:pt>
                <c:pt idx="285">
                  <c:v>1.8329904731001836E-3</c:v>
                </c:pt>
                <c:pt idx="286">
                  <c:v>-1.0667355636657695E-3</c:v>
                </c:pt>
                <c:pt idx="287">
                  <c:v>5.8342405219152099E-4</c:v>
                </c:pt>
                <c:pt idx="288">
                  <c:v>1.3835607511735112E-3</c:v>
                </c:pt>
                <c:pt idx="289">
                  <c:v>1.2383788404765807E-2</c:v>
                </c:pt>
                <c:pt idx="290">
                  <c:v>-8.7555071426613403E-3</c:v>
                </c:pt>
                <c:pt idx="291">
                  <c:v>3.8347651702848144E-3</c:v>
                </c:pt>
                <c:pt idx="292">
                  <c:v>-1.173453173012462E-2</c:v>
                </c:pt>
                <c:pt idx="293">
                  <c:v>-1.1230352759672435E-4</c:v>
                </c:pt>
                <c:pt idx="294">
                  <c:v>3.3187283319839819E-3</c:v>
                </c:pt>
                <c:pt idx="295">
                  <c:v>-7.1709719370086113E-3</c:v>
                </c:pt>
                <c:pt idx="296">
                  <c:v>-3.5902536003648844E-3</c:v>
                </c:pt>
                <c:pt idx="297">
                  <c:v>8.7398860785486386E-3</c:v>
                </c:pt>
                <c:pt idx="298">
                  <c:v>-4.9895294479837156E-3</c:v>
                </c:pt>
                <c:pt idx="299">
                  <c:v>1.0141343760179142E-2</c:v>
                </c:pt>
                <c:pt idx="300">
                  <c:v>-1.1008203597413849E-2</c:v>
                </c:pt>
                <c:pt idx="301">
                  <c:v>1.9423003698473967E-3</c:v>
                </c:pt>
                <c:pt idx="302">
                  <c:v>1.0424451152358204E-3</c:v>
                </c:pt>
                <c:pt idx="303">
                  <c:v>-1.7312892178971556E-5</c:v>
                </c:pt>
                <c:pt idx="304">
                  <c:v>-6.876087462880185E-3</c:v>
                </c:pt>
                <c:pt idx="305">
                  <c:v>7.6277467763981588E-3</c:v>
                </c:pt>
                <c:pt idx="306">
                  <c:v>-1.1541038490936115E-4</c:v>
                </c:pt>
                <c:pt idx="307">
                  <c:v>-4.0590586004805966E-3</c:v>
                </c:pt>
                <c:pt idx="308">
                  <c:v>6.5973770723320169E-3</c:v>
                </c:pt>
                <c:pt idx="309">
                  <c:v>-6.9183168589786112E-3</c:v>
                </c:pt>
                <c:pt idx="310">
                  <c:v>-1.7297720933053123E-2</c:v>
                </c:pt>
                <c:pt idx="311">
                  <c:v>7.8560005642105517E-3</c:v>
                </c:pt>
                <c:pt idx="312">
                  <c:v>-1.8146959907593487E-2</c:v>
                </c:pt>
                <c:pt idx="313">
                  <c:v>3.9306656465398424E-3</c:v>
                </c:pt>
                <c:pt idx="314">
                  <c:v>6.9813333010463122E-4</c:v>
                </c:pt>
                <c:pt idx="315">
                  <c:v>6.0542081923661284E-3</c:v>
                </c:pt>
                <c:pt idx="316">
                  <c:v>6.8509693626136181E-3</c:v>
                </c:pt>
                <c:pt idx="317">
                  <c:v>-1.4748861903116219E-2</c:v>
                </c:pt>
                <c:pt idx="318">
                  <c:v>-3.4145426834355334E-3</c:v>
                </c:pt>
                <c:pt idx="319">
                  <c:v>-1.2572830812476905E-2</c:v>
                </c:pt>
                <c:pt idx="320">
                  <c:v>4.5501645304677624E-4</c:v>
                </c:pt>
                <c:pt idx="321">
                  <c:v>-1.3279458215018233E-2</c:v>
                </c:pt>
                <c:pt idx="322">
                  <c:v>-1.993168510067117E-3</c:v>
                </c:pt>
                <c:pt idx="323">
                  <c:v>1.1222564976578059E-3</c:v>
                </c:pt>
                <c:pt idx="324">
                  <c:v>-2.0006516812926114E-2</c:v>
                </c:pt>
                <c:pt idx="325">
                  <c:v>-1.1554019267619446E-2</c:v>
                </c:pt>
                <c:pt idx="326">
                  <c:v>7.5960659099018335E-5</c:v>
                </c:pt>
                <c:pt idx="327">
                  <c:v>-7.0031843182485204E-4</c:v>
                </c:pt>
                <c:pt idx="328">
                  <c:v>2.6988279464026238E-3</c:v>
                </c:pt>
                <c:pt idx="329">
                  <c:v>-7.3459881102231478E-4</c:v>
                </c:pt>
                <c:pt idx="330">
                  <c:v>1.605103619595899E-5</c:v>
                </c:pt>
                <c:pt idx="331">
                  <c:v>-1.3189903245447512E-3</c:v>
                </c:pt>
                <c:pt idx="332">
                  <c:v>4.5537496871259492E-3</c:v>
                </c:pt>
                <c:pt idx="333">
                  <c:v>4.0308686719603068E-3</c:v>
                </c:pt>
                <c:pt idx="334">
                  <c:v>8.790225288542744E-3</c:v>
                </c:pt>
                <c:pt idx="335">
                  <c:v>4.0753250748149575E-3</c:v>
                </c:pt>
                <c:pt idx="336">
                  <c:v>-4.8425684428748256E-4</c:v>
                </c:pt>
                <c:pt idx="337">
                  <c:v>-4.9481242938452519E-4</c:v>
                </c:pt>
                <c:pt idx="338">
                  <c:v>-5.3583042514240148E-4</c:v>
                </c:pt>
                <c:pt idx="339">
                  <c:v>-1.5326045948424738E-3</c:v>
                </c:pt>
                <c:pt idx="340">
                  <c:v>-1.3246012528179557E-3</c:v>
                </c:pt>
                <c:pt idx="341">
                  <c:v>-1.3000974218834518E-3</c:v>
                </c:pt>
                <c:pt idx="342">
                  <c:v>-1.2260567629041874E-3</c:v>
                </c:pt>
                <c:pt idx="343">
                  <c:v>-1.7161803105469955E-3</c:v>
                </c:pt>
                <c:pt idx="344">
                  <c:v>2.552831914181472E-3</c:v>
                </c:pt>
                <c:pt idx="345">
                  <c:v>-8.9669468742364228E-4</c:v>
                </c:pt>
                <c:pt idx="346">
                  <c:v>-7.8513337464871519E-4</c:v>
                </c:pt>
                <c:pt idx="347">
                  <c:v>9.3079121517364999E-3</c:v>
                </c:pt>
                <c:pt idx="348">
                  <c:v>1.9871600433584574E-4</c:v>
                </c:pt>
                <c:pt idx="349">
                  <c:v>3.1584734598171654E-4</c:v>
                </c:pt>
                <c:pt idx="350">
                  <c:v>-2.3949035176454303E-5</c:v>
                </c:pt>
                <c:pt idx="351">
                  <c:v>-1.4053224350957239E-4</c:v>
                </c:pt>
                <c:pt idx="352">
                  <c:v>6.432950570203072E-5</c:v>
                </c:pt>
                <c:pt idx="353">
                  <c:v>1.3459693722242538E-4</c:v>
                </c:pt>
                <c:pt idx="354">
                  <c:v>4.0488069762285167E-4</c:v>
                </c:pt>
                <c:pt idx="355">
                  <c:v>-3.0531597135075722E-4</c:v>
                </c:pt>
                <c:pt idx="356">
                  <c:v>-2.5450299554149319E-4</c:v>
                </c:pt>
                <c:pt idx="357">
                  <c:v>5.1420225527760988E-4</c:v>
                </c:pt>
                <c:pt idx="358">
                  <c:v>3.6501584206629495E-4</c:v>
                </c:pt>
                <c:pt idx="359">
                  <c:v>1.5829445170034706E-5</c:v>
                </c:pt>
                <c:pt idx="360">
                  <c:v>3.1202560596558168E-3</c:v>
                </c:pt>
                <c:pt idx="361">
                  <c:v>-5.6841367334113657E-4</c:v>
                </c:pt>
                <c:pt idx="362">
                  <c:v>8.2001922117838633E-4</c:v>
                </c:pt>
                <c:pt idx="363">
                  <c:v>1.1225270752069777E-3</c:v>
                </c:pt>
                <c:pt idx="364">
                  <c:v>1.9840721140204631E-4</c:v>
                </c:pt>
                <c:pt idx="365">
                  <c:v>4.6999211273580921E-4</c:v>
                </c:pt>
                <c:pt idx="366">
                  <c:v>-3.8106736865467505E-5</c:v>
                </c:pt>
                <c:pt idx="367">
                  <c:v>5.0265645412024551E-4</c:v>
                </c:pt>
                <c:pt idx="368">
                  <c:v>4.4954318982461106E-4</c:v>
                </c:pt>
                <c:pt idx="369">
                  <c:v>-1.0891609281464265E-3</c:v>
                </c:pt>
                <c:pt idx="370">
                  <c:v>1.2361771531198829E-3</c:v>
                </c:pt>
                <c:pt idx="371">
                  <c:v>2.8263731068865899E-3</c:v>
                </c:pt>
                <c:pt idx="372">
                  <c:v>3.4116117336899926E-3</c:v>
                </c:pt>
                <c:pt idx="373">
                  <c:v>4.0568510199951516E-3</c:v>
                </c:pt>
                <c:pt idx="374">
                  <c:v>-2.1710447952919681E-4</c:v>
                </c:pt>
                <c:pt idx="375">
                  <c:v>2.1053694928432204E-4</c:v>
                </c:pt>
                <c:pt idx="376">
                  <c:v>3.2053695014346711E-4</c:v>
                </c:pt>
                <c:pt idx="377">
                  <c:v>-3.9425383452489082E-4</c:v>
                </c:pt>
                <c:pt idx="378">
                  <c:v>-3.3425383604061831E-4</c:v>
                </c:pt>
                <c:pt idx="379">
                  <c:v>6.4549832674535429E-4</c:v>
                </c:pt>
                <c:pt idx="380">
                  <c:v>-2.8145236425475978E-4</c:v>
                </c:pt>
                <c:pt idx="381">
                  <c:v>4.7839824561153044E-3</c:v>
                </c:pt>
                <c:pt idx="382">
                  <c:v>5.1575086697352307E-3</c:v>
                </c:pt>
                <c:pt idx="383">
                  <c:v>4.4465977382798089E-4</c:v>
                </c:pt>
                <c:pt idx="384">
                  <c:v>7.0400094570104779E-3</c:v>
                </c:pt>
                <c:pt idx="385">
                  <c:v>-3.1840157758020182E-5</c:v>
                </c:pt>
                <c:pt idx="386">
                  <c:v>8.8159846486482452E-5</c:v>
                </c:pt>
                <c:pt idx="387">
                  <c:v>-3.8182194545961778E-4</c:v>
                </c:pt>
                <c:pt idx="388">
                  <c:v>7.4283718003452515E-4</c:v>
                </c:pt>
                <c:pt idx="389">
                  <c:v>8.6283717700307017E-4</c:v>
                </c:pt>
                <c:pt idx="390">
                  <c:v>-4.1645601819326888E-4</c:v>
                </c:pt>
                <c:pt idx="391">
                  <c:v>-3.3645602021423887E-4</c:v>
                </c:pt>
                <c:pt idx="392">
                  <c:v>-4.0317988199772975E-3</c:v>
                </c:pt>
                <c:pt idx="393">
                  <c:v>1.7248748817847437E-3</c:v>
                </c:pt>
                <c:pt idx="394">
                  <c:v>5.0750434181339316E-3</c:v>
                </c:pt>
                <c:pt idx="395">
                  <c:v>4.7614396964323902E-5</c:v>
                </c:pt>
                <c:pt idx="396">
                  <c:v>1.0761440272455403E-4</c:v>
                </c:pt>
                <c:pt idx="397">
                  <c:v>1.8344139395313347E-4</c:v>
                </c:pt>
                <c:pt idx="398">
                  <c:v>-3.4430886163622498E-3</c:v>
                </c:pt>
                <c:pt idx="399">
                  <c:v>-4.0140919933618138E-3</c:v>
                </c:pt>
                <c:pt idx="400">
                  <c:v>-2.9439548267238408E-4</c:v>
                </c:pt>
                <c:pt idx="401">
                  <c:v>8.9359174802969982E-4</c:v>
                </c:pt>
                <c:pt idx="402">
                  <c:v>9.0359175141505738E-4</c:v>
                </c:pt>
                <c:pt idx="403">
                  <c:v>6.1806697353358753E-4</c:v>
                </c:pt>
                <c:pt idx="404">
                  <c:v>6.5806697252310253E-4</c:v>
                </c:pt>
                <c:pt idx="405">
                  <c:v>3.8683174666036962E-4</c:v>
                </c:pt>
                <c:pt idx="406">
                  <c:v>1.3136068667844586E-3</c:v>
                </c:pt>
                <c:pt idx="407">
                  <c:v>-2.4477803016616229E-4</c:v>
                </c:pt>
                <c:pt idx="408">
                  <c:v>-5.7119856705421801E-4</c:v>
                </c:pt>
                <c:pt idx="409">
                  <c:v>-4.7119856958043049E-4</c:v>
                </c:pt>
                <c:pt idx="410">
                  <c:v>8.9787994591072895E-4</c:v>
                </c:pt>
                <c:pt idx="411">
                  <c:v>-2.0437147049721868E-3</c:v>
                </c:pt>
                <c:pt idx="412">
                  <c:v>5.3463189434729969E-3</c:v>
                </c:pt>
                <c:pt idx="413">
                  <c:v>-5.1084870106750391E-5</c:v>
                </c:pt>
                <c:pt idx="414">
                  <c:v>-5.1084870106750391E-5</c:v>
                </c:pt>
                <c:pt idx="415">
                  <c:v>1.6910525654185993E-4</c:v>
                </c:pt>
                <c:pt idx="416">
                  <c:v>2.1910525891673249E-4</c:v>
                </c:pt>
                <c:pt idx="417">
                  <c:v>9.049228118967606E-4</c:v>
                </c:pt>
                <c:pt idx="418">
                  <c:v>-1.3531329302606185E-3</c:v>
                </c:pt>
                <c:pt idx="419">
                  <c:v>2.7761447959118168E-4</c:v>
                </c:pt>
                <c:pt idx="420">
                  <c:v>-2.1117775213293638E-3</c:v>
                </c:pt>
                <c:pt idx="421">
                  <c:v>-1.4914448309005651E-3</c:v>
                </c:pt>
                <c:pt idx="422">
                  <c:v>-1.3214448315571475E-3</c:v>
                </c:pt>
                <c:pt idx="423">
                  <c:v>-3.4938156915069254E-3</c:v>
                </c:pt>
                <c:pt idx="424">
                  <c:v>-2.4428317217435672E-3</c:v>
                </c:pt>
                <c:pt idx="425">
                  <c:v>-3.3718471833770261E-3</c:v>
                </c:pt>
                <c:pt idx="426">
                  <c:v>-3.1185685345842956E-3</c:v>
                </c:pt>
                <c:pt idx="427">
                  <c:v>-4.0498798859192539E-3</c:v>
                </c:pt>
                <c:pt idx="428">
                  <c:v>-3.9498800557924915E-3</c:v>
                </c:pt>
                <c:pt idx="429">
                  <c:v>-3.9498800557924915E-3</c:v>
                </c:pt>
                <c:pt idx="430">
                  <c:v>-6.2463885065573294E-3</c:v>
                </c:pt>
                <c:pt idx="431">
                  <c:v>-6.6050939924950439E-3</c:v>
                </c:pt>
                <c:pt idx="432">
                  <c:v>-6.6115376999641429E-3</c:v>
                </c:pt>
                <c:pt idx="433">
                  <c:v>-7.6302054759114363E-3</c:v>
                </c:pt>
                <c:pt idx="434">
                  <c:v>-6.9287921998060012E-3</c:v>
                </c:pt>
                <c:pt idx="435">
                  <c:v>-7.7543768493608667E-3</c:v>
                </c:pt>
                <c:pt idx="436">
                  <c:v>-7.0913776407377088E-3</c:v>
                </c:pt>
                <c:pt idx="437">
                  <c:v>-7.9642232859372525E-3</c:v>
                </c:pt>
                <c:pt idx="438">
                  <c:v>-7.6158856774153627E-3</c:v>
                </c:pt>
                <c:pt idx="439">
                  <c:v>-7.2748230464726449E-3</c:v>
                </c:pt>
                <c:pt idx="440">
                  <c:v>-6.291582242240662E-3</c:v>
                </c:pt>
                <c:pt idx="441">
                  <c:v>-6.833197934286106E-3</c:v>
                </c:pt>
                <c:pt idx="442">
                  <c:v>-7.9890525522658407E-3</c:v>
                </c:pt>
                <c:pt idx="443">
                  <c:v>-7.8890527221390783E-3</c:v>
                </c:pt>
                <c:pt idx="444">
                  <c:v>-7.6890525962242662E-3</c:v>
                </c:pt>
                <c:pt idx="445">
                  <c:v>-7.7742438810623898E-3</c:v>
                </c:pt>
                <c:pt idx="446">
                  <c:v>-7.970667362833958E-3</c:v>
                </c:pt>
                <c:pt idx="447">
                  <c:v>-7.810667366875898E-3</c:v>
                </c:pt>
                <c:pt idx="448">
                  <c:v>-7.9597081943947323E-3</c:v>
                </c:pt>
                <c:pt idx="449">
                  <c:v>-7.7597080684799202E-3</c:v>
                </c:pt>
                <c:pt idx="450">
                  <c:v>-7.6597082383531578E-3</c:v>
                </c:pt>
                <c:pt idx="451">
                  <c:v>-8.448779118054292E-3</c:v>
                </c:pt>
                <c:pt idx="452">
                  <c:v>-8.3320260839812449E-3</c:v>
                </c:pt>
                <c:pt idx="453">
                  <c:v>-8.2262730716471666E-3</c:v>
                </c:pt>
                <c:pt idx="454">
                  <c:v>-8.5285003408282906E-3</c:v>
                </c:pt>
                <c:pt idx="455">
                  <c:v>-8.2485003406257279E-3</c:v>
                </c:pt>
                <c:pt idx="456">
                  <c:v>-8.0131681460573895E-3</c:v>
                </c:pt>
                <c:pt idx="457">
                  <c:v>-7.2666417634495994E-3</c:v>
                </c:pt>
                <c:pt idx="458">
                  <c:v>-1.2659215206686517E-2</c:v>
                </c:pt>
                <c:pt idx="459">
                  <c:v>-1.0659215206279063E-2</c:v>
                </c:pt>
                <c:pt idx="460">
                  <c:v>-1.0059215206884423E-2</c:v>
                </c:pt>
                <c:pt idx="461">
                  <c:v>-9.85921520466089E-3</c:v>
                </c:pt>
                <c:pt idx="462">
                  <c:v>-9.85921520466089E-3</c:v>
                </c:pt>
                <c:pt idx="463">
                  <c:v>-8.6592152058716093E-3</c:v>
                </c:pt>
                <c:pt idx="464">
                  <c:v>-9.6061020375834139E-3</c:v>
                </c:pt>
                <c:pt idx="465">
                  <c:v>-9.6061020375834139E-3</c:v>
                </c:pt>
                <c:pt idx="466">
                  <c:v>-8.6061020337417082E-3</c:v>
                </c:pt>
                <c:pt idx="467">
                  <c:v>-1.0455153744397788E-2</c:v>
                </c:pt>
                <c:pt idx="468">
                  <c:v>-1.0599328980678419E-2</c:v>
                </c:pt>
                <c:pt idx="469">
                  <c:v>-1.1086075598736075E-2</c:v>
                </c:pt>
                <c:pt idx="470">
                  <c:v>-1.1086075598736075E-2</c:v>
                </c:pt>
                <c:pt idx="471">
                  <c:v>-9.0860755983286218E-3</c:v>
                </c:pt>
                <c:pt idx="472">
                  <c:v>-9.0860755983286218E-3</c:v>
                </c:pt>
                <c:pt idx="473">
                  <c:v>-1.0028090733893907E-2</c:v>
                </c:pt>
                <c:pt idx="474">
                  <c:v>-9.9824116679835678E-3</c:v>
                </c:pt>
                <c:pt idx="475">
                  <c:v>-1.0501465157024034E-2</c:v>
                </c:pt>
                <c:pt idx="476">
                  <c:v>-1.0204840051852196E-2</c:v>
                </c:pt>
                <c:pt idx="477">
                  <c:v>-1.005563342812292E-2</c:v>
                </c:pt>
                <c:pt idx="478">
                  <c:v>-1.0006132680098478E-2</c:v>
                </c:pt>
                <c:pt idx="479">
                  <c:v>-1.0792839734206874E-2</c:v>
                </c:pt>
                <c:pt idx="480">
                  <c:v>-3.2985284177626376E-2</c:v>
                </c:pt>
                <c:pt idx="481">
                  <c:v>-1.2450453057849337E-2</c:v>
                </c:pt>
                <c:pt idx="482">
                  <c:v>-1.3362420683794118E-2</c:v>
                </c:pt>
                <c:pt idx="483">
                  <c:v>-1.3081470627427483E-2</c:v>
                </c:pt>
                <c:pt idx="484">
                  <c:v>-1.3290637602728167E-2</c:v>
                </c:pt>
                <c:pt idx="485">
                  <c:v>-1.3439558704781904E-2</c:v>
                </c:pt>
                <c:pt idx="486">
                  <c:v>-1.3408623038283302E-2</c:v>
                </c:pt>
                <c:pt idx="487">
                  <c:v>-1.3485437723691013E-2</c:v>
                </c:pt>
                <c:pt idx="488">
                  <c:v>-1.3728984980515432E-2</c:v>
                </c:pt>
                <c:pt idx="489">
                  <c:v>-1.3708047161910722E-2</c:v>
                </c:pt>
                <c:pt idx="490">
                  <c:v>-1.2875482032989063E-2</c:v>
                </c:pt>
                <c:pt idx="491">
                  <c:v>-1.3064292616487144E-2</c:v>
                </c:pt>
                <c:pt idx="492">
                  <c:v>-1.3313360200896893E-2</c:v>
                </c:pt>
                <c:pt idx="493">
                  <c:v>-1.4090984410600346E-2</c:v>
                </c:pt>
                <c:pt idx="494">
                  <c:v>-1.3790984410903026E-2</c:v>
                </c:pt>
                <c:pt idx="495">
                  <c:v>-1.3790984410903026E-2</c:v>
                </c:pt>
                <c:pt idx="496">
                  <c:v>-1.2790984414337278E-2</c:v>
                </c:pt>
                <c:pt idx="497">
                  <c:v>-1.2638187712729329E-2</c:v>
                </c:pt>
                <c:pt idx="498">
                  <c:v>-1.3128865799045084E-2</c:v>
                </c:pt>
                <c:pt idx="499">
                  <c:v>-1.3906495976237526E-2</c:v>
                </c:pt>
                <c:pt idx="500">
                  <c:v>-1.3606496020195952E-2</c:v>
                </c:pt>
                <c:pt idx="501">
                  <c:v>-1.3606496020195952E-2</c:v>
                </c:pt>
                <c:pt idx="502">
                  <c:v>-1.200649594420003E-2</c:v>
                </c:pt>
                <c:pt idx="503">
                  <c:v>-1.3555563845918259E-2</c:v>
                </c:pt>
                <c:pt idx="504">
                  <c:v>-1.3638789179049815E-2</c:v>
                </c:pt>
                <c:pt idx="505">
                  <c:v>-1.3538789348923053E-2</c:v>
                </c:pt>
                <c:pt idx="506">
                  <c:v>-1.3538789348923053E-2</c:v>
                </c:pt>
                <c:pt idx="507">
                  <c:v>-1.0938789109014357E-2</c:v>
                </c:pt>
                <c:pt idx="508">
                  <c:v>-1.2787857552786192E-2</c:v>
                </c:pt>
                <c:pt idx="509">
                  <c:v>-1.4554314612742966E-2</c:v>
                </c:pt>
                <c:pt idx="510">
                  <c:v>-1.3754314574745005E-2</c:v>
                </c:pt>
                <c:pt idx="511">
                  <c:v>-1.2854314706620282E-2</c:v>
                </c:pt>
                <c:pt idx="512">
                  <c:v>-1.3907742046972343E-2</c:v>
                </c:pt>
                <c:pt idx="513">
                  <c:v>-1.3807742216845581E-2</c:v>
                </c:pt>
                <c:pt idx="514">
                  <c:v>-1.3807742216845581E-2</c:v>
                </c:pt>
                <c:pt idx="515">
                  <c:v>-1.3145636009411515E-2</c:v>
                </c:pt>
                <c:pt idx="516">
                  <c:v>-1.3330737803153317E-2</c:v>
                </c:pt>
                <c:pt idx="517">
                  <c:v>-1.6676373977117812E-2</c:v>
                </c:pt>
                <c:pt idx="518">
                  <c:v>-1.5776373643331801E-2</c:v>
                </c:pt>
                <c:pt idx="519">
                  <c:v>-1.5466562378225329E-2</c:v>
                </c:pt>
                <c:pt idx="520">
                  <c:v>-1.6399105937518338E-2</c:v>
                </c:pt>
                <c:pt idx="521">
                  <c:v>-1.9274233832811627E-2</c:v>
                </c:pt>
                <c:pt idx="522">
                  <c:v>-1.8274233668898854E-2</c:v>
                </c:pt>
                <c:pt idx="523">
                  <c:v>-1.5606799317382875E-2</c:v>
                </c:pt>
                <c:pt idx="524">
                  <c:v>-1.6917351790586274E-2</c:v>
                </c:pt>
                <c:pt idx="525">
                  <c:v>-1.6717351664671462E-2</c:v>
                </c:pt>
                <c:pt idx="526">
                  <c:v>-1.6365998746355179E-2</c:v>
                </c:pt>
                <c:pt idx="527">
                  <c:v>-1.665786598773869E-2</c:v>
                </c:pt>
                <c:pt idx="528">
                  <c:v>-1.6557866157611928E-2</c:v>
                </c:pt>
                <c:pt idx="529">
                  <c:v>-1.7195599132137043E-2</c:v>
                </c:pt>
                <c:pt idx="530">
                  <c:v>-1.6495598924265845E-2</c:v>
                </c:pt>
                <c:pt idx="531">
                  <c:v>-1.7507751301739496E-2</c:v>
                </c:pt>
                <c:pt idx="532">
                  <c:v>-2.001971304222018E-2</c:v>
                </c:pt>
                <c:pt idx="533">
                  <c:v>-1.8046003701736313E-2</c:v>
                </c:pt>
                <c:pt idx="534">
                  <c:v>-2.032764351268701E-2</c:v>
                </c:pt>
                <c:pt idx="535">
                  <c:v>-1.8327643184861464E-2</c:v>
                </c:pt>
                <c:pt idx="536">
                  <c:v>-1.9787990811818285E-2</c:v>
                </c:pt>
                <c:pt idx="537">
                  <c:v>-1.948799085577671E-2</c:v>
                </c:pt>
                <c:pt idx="538">
                  <c:v>-1.9966835543135442E-2</c:v>
                </c:pt>
                <c:pt idx="539">
                  <c:v>-2.0105627410769517E-2</c:v>
                </c:pt>
                <c:pt idx="540">
                  <c:v>-1.9886916741129995E-2</c:v>
                </c:pt>
                <c:pt idx="541">
                  <c:v>-2.0365391763954618E-2</c:v>
                </c:pt>
                <c:pt idx="542">
                  <c:v>-2.0076816523166729E-2</c:v>
                </c:pt>
                <c:pt idx="543">
                  <c:v>-2.270910960016212E-2</c:v>
                </c:pt>
                <c:pt idx="606">
                  <c:v>-4.5205407388328803E-3</c:v>
                </c:pt>
                <c:pt idx="607">
                  <c:v>1.0868445306361843E-3</c:v>
                </c:pt>
                <c:pt idx="608">
                  <c:v>4.5868445295302387E-3</c:v>
                </c:pt>
                <c:pt idx="609">
                  <c:v>-2.1805770587989555E-2</c:v>
                </c:pt>
                <c:pt idx="610">
                  <c:v>1.2345139337954086E-4</c:v>
                </c:pt>
                <c:pt idx="611">
                  <c:v>1.5707093153650986E-4</c:v>
                </c:pt>
                <c:pt idx="612">
                  <c:v>1.0457020922975818E-3</c:v>
                </c:pt>
                <c:pt idx="613">
                  <c:v>1.2701457413280132E-3</c:v>
                </c:pt>
                <c:pt idx="614">
                  <c:v>4.3680888749143137E-4</c:v>
                </c:pt>
                <c:pt idx="615">
                  <c:v>7.8967761266226441E-3</c:v>
                </c:pt>
                <c:pt idx="616">
                  <c:v>1.6945053549410616E-3</c:v>
                </c:pt>
                <c:pt idx="617">
                  <c:v>-1.9282221108302272E-3</c:v>
                </c:pt>
                <c:pt idx="618">
                  <c:v>2.2337833848877289E-3</c:v>
                </c:pt>
                <c:pt idx="619">
                  <c:v>1.8180933242556221E-3</c:v>
                </c:pt>
                <c:pt idx="620">
                  <c:v>2.9328579745026215E-3</c:v>
                </c:pt>
                <c:pt idx="621">
                  <c:v>3.0412148938823991E-3</c:v>
                </c:pt>
                <c:pt idx="622">
                  <c:v>5.1859354709325386E-3</c:v>
                </c:pt>
                <c:pt idx="623">
                  <c:v>5.5946854931736567E-3</c:v>
                </c:pt>
                <c:pt idx="624">
                  <c:v>6.0550646741017594E-3</c:v>
                </c:pt>
                <c:pt idx="625">
                  <c:v>4.8386517429426512E-3</c:v>
                </c:pt>
                <c:pt idx="626">
                  <c:v>7.3580562702737981E-3</c:v>
                </c:pt>
                <c:pt idx="627">
                  <c:v>6.4753644035825536E-3</c:v>
                </c:pt>
                <c:pt idx="628">
                  <c:v>7.8459472072809414E-3</c:v>
                </c:pt>
                <c:pt idx="629">
                  <c:v>5.83203968321723E-3</c:v>
                </c:pt>
                <c:pt idx="630">
                  <c:v>6.5830778499566187E-3</c:v>
                </c:pt>
                <c:pt idx="631">
                  <c:v>6.7017629405332207E-3</c:v>
                </c:pt>
                <c:pt idx="632">
                  <c:v>6.4271525673226526E-3</c:v>
                </c:pt>
                <c:pt idx="633">
                  <c:v>3.0540480583758287E-3</c:v>
                </c:pt>
                <c:pt idx="634">
                  <c:v>6.9798226799756072E-3</c:v>
                </c:pt>
                <c:pt idx="635">
                  <c:v>6.6581817580606412E-3</c:v>
                </c:pt>
                <c:pt idx="636">
                  <c:v>7.4091981644715879E-3</c:v>
                </c:pt>
                <c:pt idx="637">
                  <c:v>8.0518770369155737E-3</c:v>
                </c:pt>
                <c:pt idx="638">
                  <c:v>6.6150833202460804E-3</c:v>
                </c:pt>
                <c:pt idx="639">
                  <c:v>6.8597679858570584E-3</c:v>
                </c:pt>
                <c:pt idx="640">
                  <c:v>6.5429883193839286E-3</c:v>
                </c:pt>
                <c:pt idx="641">
                  <c:v>8.03626475514891E-3</c:v>
                </c:pt>
                <c:pt idx="642">
                  <c:v>8.1423292920697124E-3</c:v>
                </c:pt>
                <c:pt idx="643">
                  <c:v>1.6386790747121661E-2</c:v>
                </c:pt>
                <c:pt idx="644">
                  <c:v>1.1499871269131955E-2</c:v>
                </c:pt>
                <c:pt idx="645">
                  <c:v>7.394054488479955E-3</c:v>
                </c:pt>
                <c:pt idx="646">
                  <c:v>8.4201155360713112E-3</c:v>
                </c:pt>
                <c:pt idx="647">
                  <c:v>8.3734110243951429E-3</c:v>
                </c:pt>
                <c:pt idx="648">
                  <c:v>7.67818433729274E-3</c:v>
                </c:pt>
                <c:pt idx="649">
                  <c:v>1.0525450577790078E-2</c:v>
                </c:pt>
                <c:pt idx="650">
                  <c:v>6.9431690248665245E-3</c:v>
                </c:pt>
                <c:pt idx="651">
                  <c:v>1.663564197049635E-2</c:v>
                </c:pt>
                <c:pt idx="652">
                  <c:v>8.8312726029704802E-3</c:v>
                </c:pt>
                <c:pt idx="653">
                  <c:v>9.1458530209384062E-3</c:v>
                </c:pt>
                <c:pt idx="654">
                  <c:v>8.9498174190260904E-3</c:v>
                </c:pt>
                <c:pt idx="655">
                  <c:v>1.350640960817185E-2</c:v>
                </c:pt>
                <c:pt idx="656">
                  <c:v>9.9563013194969574E-3</c:v>
                </c:pt>
                <c:pt idx="657">
                  <c:v>1.0659786833384081E-2</c:v>
                </c:pt>
                <c:pt idx="658">
                  <c:v>1.3540719609038868E-2</c:v>
                </c:pt>
                <c:pt idx="659">
                  <c:v>1.1046234717987824E-2</c:v>
                </c:pt>
                <c:pt idx="660">
                  <c:v>1.2562777702005049E-2</c:v>
                </c:pt>
                <c:pt idx="661">
                  <c:v>1.1341260229916168E-2</c:v>
                </c:pt>
                <c:pt idx="662">
                  <c:v>1.0592178846785497E-2</c:v>
                </c:pt>
                <c:pt idx="663">
                  <c:v>6.9899360204351627E-3</c:v>
                </c:pt>
                <c:pt idx="664">
                  <c:v>1.3000937802262365E-2</c:v>
                </c:pt>
                <c:pt idx="665">
                  <c:v>1.5262854649651471E-2</c:v>
                </c:pt>
                <c:pt idx="666">
                  <c:v>9.5903481026006349E-3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6D-4E22-84B2-A6461D04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74512"/>
        <c:axId val="1"/>
      </c:scatterChart>
      <c:valAx>
        <c:axId val="66857451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64821236723644"/>
              <c:y val="0.85893548572886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32124352331605E-2"/>
              <c:y val="0.388715391767251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745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01049868766404"/>
          <c:y val="0.91849661425550644"/>
          <c:w val="0.7500004079800906"/>
          <c:h val="6.26959247648902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YY Eri - O-C Diagr.</a:t>
            </a:r>
          </a:p>
        </c:rich>
      </c:tx>
      <c:layout>
        <c:manualLayout>
          <c:xMode val="edge"/>
          <c:yMode val="edge"/>
          <c:x val="0.40856085596304348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3649025069637882"/>
          <c:w val="0.83787395361385586"/>
          <c:h val="0.70473537604456826"/>
        </c:manualLayout>
      </c:layout>
      <c:scatterChart>
        <c:scatterStyle val="lineMarker"/>
        <c:varyColors val="0"/>
        <c:ser>
          <c:idx val="2"/>
          <c:order val="0"/>
          <c:tx>
            <c:strRef>
              <c:f>'Active 2 question'!$H$20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plus>
            <c:minus>
              <c:numLit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question'!$H$21:$H$547</c:f>
              <c:numCache>
                <c:formatCode>General</c:formatCode>
                <c:ptCount val="527"/>
                <c:pt idx="1">
                  <c:v>3.435505000379635E-2</c:v>
                </c:pt>
                <c:pt idx="2">
                  <c:v>2.1493399999599205E-2</c:v>
                </c:pt>
                <c:pt idx="9">
                  <c:v>1.2808268002117984E-2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2-4A65-B625-4748F27A7631}"/>
            </c:ext>
          </c:extLst>
        </c:ser>
        <c:ser>
          <c:idx val="5"/>
          <c:order val="1"/>
          <c:tx>
            <c:strRef>
              <c:f>'Active 2 question'!$I$20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question'!$I$21:$I$547</c:f>
              <c:numCache>
                <c:formatCode>General</c:formatCode>
                <c:ptCount val="527"/>
                <c:pt idx="0">
                  <c:v>2.2356648001732538E-2</c:v>
                </c:pt>
                <c:pt idx="3">
                  <c:v>2.3222956002427964E-2</c:v>
                </c:pt>
                <c:pt idx="4">
                  <c:v>1.5289296003174968E-2</c:v>
                </c:pt>
                <c:pt idx="5">
                  <c:v>1.1823388002085267E-2</c:v>
                </c:pt>
                <c:pt idx="6">
                  <c:v>1.0736280004493892E-2</c:v>
                </c:pt>
                <c:pt idx="7">
                  <c:v>1.1336280003888533E-2</c:v>
                </c:pt>
                <c:pt idx="8">
                  <c:v>1.4308252000773791E-2</c:v>
                </c:pt>
                <c:pt idx="46">
                  <c:v>-2.8118379996158183E-3</c:v>
                </c:pt>
                <c:pt idx="47">
                  <c:v>-3.8204859956749715E-3</c:v>
                </c:pt>
                <c:pt idx="48">
                  <c:v>-1.5208357996016275E-2</c:v>
                </c:pt>
                <c:pt idx="50">
                  <c:v>-1.0549532002187334E-2</c:v>
                </c:pt>
                <c:pt idx="51">
                  <c:v>-3.0174819985404611E-3</c:v>
                </c:pt>
                <c:pt idx="52">
                  <c:v>-1.1279211998044048E-2</c:v>
                </c:pt>
                <c:pt idx="53">
                  <c:v>-6.753147994459141E-3</c:v>
                </c:pt>
                <c:pt idx="54">
                  <c:v>-1.7121783996117301E-2</c:v>
                </c:pt>
                <c:pt idx="55">
                  <c:v>-5.7104200022877194E-3</c:v>
                </c:pt>
                <c:pt idx="56">
                  <c:v>-7.8557199958595447E-3</c:v>
                </c:pt>
                <c:pt idx="60">
                  <c:v>-2.4428139950032346E-3</c:v>
                </c:pt>
                <c:pt idx="61">
                  <c:v>-1.5369921995443292E-2</c:v>
                </c:pt>
                <c:pt idx="62">
                  <c:v>-5.4312079955707304E-3</c:v>
                </c:pt>
                <c:pt idx="63">
                  <c:v>-1.2833857996156439E-2</c:v>
                </c:pt>
                <c:pt idx="64">
                  <c:v>3.299750600126572E-2</c:v>
                </c:pt>
                <c:pt idx="65">
                  <c:v>-2.5137799966614693E-3</c:v>
                </c:pt>
                <c:pt idx="66">
                  <c:v>-2.0580443997459952E-2</c:v>
                </c:pt>
                <c:pt idx="67">
                  <c:v>-1.7209521996846888E-2</c:v>
                </c:pt>
                <c:pt idx="68">
                  <c:v>-4.0211739978985861E-3</c:v>
                </c:pt>
                <c:pt idx="70">
                  <c:v>-2.7245559977018274E-3</c:v>
                </c:pt>
                <c:pt idx="71">
                  <c:v>-1.7122505996667314E-2</c:v>
                </c:pt>
                <c:pt idx="72">
                  <c:v>-1.1142503994051367E-2</c:v>
                </c:pt>
                <c:pt idx="73">
                  <c:v>-2.214901200204622E-2</c:v>
                </c:pt>
                <c:pt idx="74">
                  <c:v>-1.7618091995245777E-2</c:v>
                </c:pt>
                <c:pt idx="79">
                  <c:v>-8.6764079969725572E-3</c:v>
                </c:pt>
                <c:pt idx="80">
                  <c:v>-1.0633203994075302E-2</c:v>
                </c:pt>
                <c:pt idx="82">
                  <c:v>-9.1850099925068207E-3</c:v>
                </c:pt>
                <c:pt idx="83">
                  <c:v>-8.7414399968110956E-3</c:v>
                </c:pt>
                <c:pt idx="85">
                  <c:v>-1.7783980001695454E-2</c:v>
                </c:pt>
                <c:pt idx="86">
                  <c:v>-8.6378820051322691E-3</c:v>
                </c:pt>
                <c:pt idx="87">
                  <c:v>-1.0197039999184199E-2</c:v>
                </c:pt>
                <c:pt idx="88">
                  <c:v>-8.5104659956414253E-3</c:v>
                </c:pt>
                <c:pt idx="89">
                  <c:v>-4.1699433997564483E-2</c:v>
                </c:pt>
                <c:pt idx="90">
                  <c:v>-1.5774655999848619E-2</c:v>
                </c:pt>
                <c:pt idx="91">
                  <c:v>-1.6465786000480875E-2</c:v>
                </c:pt>
                <c:pt idx="92">
                  <c:v>-1.287774999946123E-2</c:v>
                </c:pt>
                <c:pt idx="93">
                  <c:v>-1.0511608001252171E-2</c:v>
                </c:pt>
                <c:pt idx="94">
                  <c:v>-1.5709367995441426E-2</c:v>
                </c:pt>
                <c:pt idx="96">
                  <c:v>-6.5601440001046285E-3</c:v>
                </c:pt>
                <c:pt idx="97">
                  <c:v>-1.6712317999918014E-2</c:v>
                </c:pt>
                <c:pt idx="99">
                  <c:v>-9.4272799469763413E-4</c:v>
                </c:pt>
                <c:pt idx="113">
                  <c:v>1.0812740074470639E-3</c:v>
                </c:pt>
                <c:pt idx="114">
                  <c:v>5.0599880050867796E-3</c:v>
                </c:pt>
                <c:pt idx="115">
                  <c:v>-3.4783279988914728E-3</c:v>
                </c:pt>
                <c:pt idx="116">
                  <c:v>-7.0669639972038567E-3</c:v>
                </c:pt>
                <c:pt idx="117">
                  <c:v>-1.054835993272718E-3</c:v>
                </c:pt>
                <c:pt idx="118">
                  <c:v>-1.3443360003293492E-2</c:v>
                </c:pt>
                <c:pt idx="119">
                  <c:v>-3.5820024000713602E-2</c:v>
                </c:pt>
                <c:pt idx="120">
                  <c:v>-1.551822799956426E-2</c:v>
                </c:pt>
                <c:pt idx="124">
                  <c:v>6.7560280003817752E-3</c:v>
                </c:pt>
                <c:pt idx="127">
                  <c:v>-1.6336387998308055E-2</c:v>
                </c:pt>
                <c:pt idx="132">
                  <c:v>-2.9972420015837997E-3</c:v>
                </c:pt>
                <c:pt idx="133">
                  <c:v>-1.020117800362641E-2</c:v>
                </c:pt>
                <c:pt idx="134">
                  <c:v>3.6936000033165328E-3</c:v>
                </c:pt>
                <c:pt idx="135">
                  <c:v>-3.5868440027115867E-3</c:v>
                </c:pt>
                <c:pt idx="138">
                  <c:v>-2.2618840012000874E-3</c:v>
                </c:pt>
                <c:pt idx="139">
                  <c:v>-1.7320589999144431E-2</c:v>
                </c:pt>
                <c:pt idx="140">
                  <c:v>-8.4932399913668633E-3</c:v>
                </c:pt>
                <c:pt idx="145">
                  <c:v>-3.9164119953056797E-3</c:v>
                </c:pt>
                <c:pt idx="146">
                  <c:v>-3.0304259998956695E-3</c:v>
                </c:pt>
                <c:pt idx="149">
                  <c:v>8.7560620013391599E-3</c:v>
                </c:pt>
                <c:pt idx="150">
                  <c:v>-1.4860601993859746E-2</c:v>
                </c:pt>
                <c:pt idx="153">
                  <c:v>-5.7014900012291037E-3</c:v>
                </c:pt>
                <c:pt idx="154">
                  <c:v>-4.1449800046393648E-3</c:v>
                </c:pt>
                <c:pt idx="161">
                  <c:v>-6.6188059936393984E-3</c:v>
                </c:pt>
                <c:pt idx="162">
                  <c:v>-6.6188059936393984E-3</c:v>
                </c:pt>
                <c:pt idx="167">
                  <c:v>1.1739542002032977E-2</c:v>
                </c:pt>
                <c:pt idx="171">
                  <c:v>1.2876559994765557E-3</c:v>
                </c:pt>
                <c:pt idx="172">
                  <c:v>-1.1683074000757188E-2</c:v>
                </c:pt>
                <c:pt idx="173">
                  <c:v>4.2392100076540373E-3</c:v>
                </c:pt>
                <c:pt idx="178">
                  <c:v>-7.990279991645366E-4</c:v>
                </c:pt>
                <c:pt idx="196">
                  <c:v>-1.2116799916839227E-4</c:v>
                </c:pt>
                <c:pt idx="197">
                  <c:v>-1.2116799916839227E-4</c:v>
                </c:pt>
                <c:pt idx="198">
                  <c:v>2.0161820066277869E-3</c:v>
                </c:pt>
                <c:pt idx="199">
                  <c:v>1.52171020017704E-2</c:v>
                </c:pt>
                <c:pt idx="200">
                  <c:v>2.4073460008366965E-3</c:v>
                </c:pt>
                <c:pt idx="201">
                  <c:v>4.4584999996004626E-3</c:v>
                </c:pt>
                <c:pt idx="202">
                  <c:v>2.3140420016716234E-3</c:v>
                </c:pt>
                <c:pt idx="203">
                  <c:v>2.3140420016716234E-3</c:v>
                </c:pt>
                <c:pt idx="204">
                  <c:v>-2.2640200040768832E-4</c:v>
                </c:pt>
                <c:pt idx="205">
                  <c:v>8.5763600000063889E-3</c:v>
                </c:pt>
                <c:pt idx="206">
                  <c:v>1.2687802001892123E-2</c:v>
                </c:pt>
                <c:pt idx="207">
                  <c:v>6.7138660015189089E-3</c:v>
                </c:pt>
                <c:pt idx="208">
                  <c:v>1.3859940008842386E-3</c:v>
                </c:pt>
                <c:pt idx="209">
                  <c:v>1.3859940008842386E-3</c:v>
                </c:pt>
                <c:pt idx="210">
                  <c:v>5.5341859988402575E-3</c:v>
                </c:pt>
                <c:pt idx="211">
                  <c:v>1.1135550004837569E-2</c:v>
                </c:pt>
                <c:pt idx="212">
                  <c:v>-2.403685990429949E-3</c:v>
                </c:pt>
                <c:pt idx="215">
                  <c:v>1.9913370000722352E-2</c:v>
                </c:pt>
                <c:pt idx="216">
                  <c:v>2.621648003696464E-3</c:v>
                </c:pt>
                <c:pt idx="221">
                  <c:v>3.5277120041428134E-3</c:v>
                </c:pt>
                <c:pt idx="222">
                  <c:v>6.702490005409345E-3</c:v>
                </c:pt>
                <c:pt idx="224">
                  <c:v>1.2773409995133989E-2</c:v>
                </c:pt>
                <c:pt idx="225">
                  <c:v>2.5247740049962886E-3</c:v>
                </c:pt>
                <c:pt idx="227">
                  <c:v>7.6921240033698268E-3</c:v>
                </c:pt>
                <c:pt idx="228">
                  <c:v>5.5222020018845797E-3</c:v>
                </c:pt>
                <c:pt idx="230">
                  <c:v>-2.401881996775046E-3</c:v>
                </c:pt>
                <c:pt idx="231">
                  <c:v>-9.7010479948949069E-3</c:v>
                </c:pt>
                <c:pt idx="232">
                  <c:v>1.4103159992373548E-3</c:v>
                </c:pt>
                <c:pt idx="233">
                  <c:v>6.7246519975014962E-3</c:v>
                </c:pt>
                <c:pt idx="234">
                  <c:v>5.8581440025591291E-3</c:v>
                </c:pt>
                <c:pt idx="235">
                  <c:v>8.249507998698391E-3</c:v>
                </c:pt>
                <c:pt idx="236">
                  <c:v>1.0334520004107617E-2</c:v>
                </c:pt>
                <c:pt idx="238">
                  <c:v>3.9827120053814724E-3</c:v>
                </c:pt>
                <c:pt idx="239">
                  <c:v>9.2339800175977871E-4</c:v>
                </c:pt>
                <c:pt idx="244">
                  <c:v>-1.6904599979170598E-3</c:v>
                </c:pt>
                <c:pt idx="245">
                  <c:v>3.1869680024101399E-3</c:v>
                </c:pt>
                <c:pt idx="246">
                  <c:v>1.2166799569968134E-4</c:v>
                </c:pt>
                <c:pt idx="247">
                  <c:v>5.3890180060989223E-3</c:v>
                </c:pt>
                <c:pt idx="253">
                  <c:v>-3.0060919962124899E-3</c:v>
                </c:pt>
                <c:pt idx="259">
                  <c:v>1.5681336000852752E-2</c:v>
                </c:pt>
                <c:pt idx="261">
                  <c:v>2.2451414006354753E-2</c:v>
                </c:pt>
                <c:pt idx="264">
                  <c:v>6.1770340034854598E-3</c:v>
                </c:pt>
                <c:pt idx="265">
                  <c:v>1.1414384003728628E-2</c:v>
                </c:pt>
                <c:pt idx="266">
                  <c:v>1.7375748007907532E-2</c:v>
                </c:pt>
                <c:pt idx="269">
                  <c:v>1.4484184001048561E-2</c:v>
                </c:pt>
                <c:pt idx="270">
                  <c:v>1.657244600210106E-2</c:v>
                </c:pt>
                <c:pt idx="271">
                  <c:v>2.1275859995512292E-2</c:v>
                </c:pt>
                <c:pt idx="272">
                  <c:v>6.5618459993856959E-3</c:v>
                </c:pt>
                <c:pt idx="273">
                  <c:v>1.3187987999117468E-2</c:v>
                </c:pt>
                <c:pt idx="275">
                  <c:v>1.7162765994726215E-2</c:v>
                </c:pt>
                <c:pt idx="276">
                  <c:v>5.0175439973827451E-3</c:v>
                </c:pt>
                <c:pt idx="277">
                  <c:v>1.7612244002521038E-2</c:v>
                </c:pt>
                <c:pt idx="278">
                  <c:v>1.0832322004716843E-2</c:v>
                </c:pt>
                <c:pt idx="280">
                  <c:v>1.0970150004141033E-2</c:v>
                </c:pt>
                <c:pt idx="282">
                  <c:v>1.4594927997677587E-2</c:v>
                </c:pt>
                <c:pt idx="283">
                  <c:v>1.5885006003372837E-2</c:v>
                </c:pt>
                <c:pt idx="289">
                  <c:v>3.0235848003940191E-2</c:v>
                </c:pt>
                <c:pt idx="290">
                  <c:v>9.1545620089164004E-3</c:v>
                </c:pt>
                <c:pt idx="291">
                  <c:v>2.1767289996205363E-2</c:v>
                </c:pt>
                <c:pt idx="292">
                  <c:v>6.2560040023527108E-3</c:v>
                </c:pt>
                <c:pt idx="294">
                  <c:v>2.1576846003881656E-2</c:v>
                </c:pt>
                <c:pt idx="295">
                  <c:v>1.1111468003946356E-2</c:v>
                </c:pt>
                <c:pt idx="296">
                  <c:v>1.4750182002899237E-2</c:v>
                </c:pt>
                <c:pt idx="297">
                  <c:v>2.7091546005976852E-2</c:v>
                </c:pt>
                <c:pt idx="298">
                  <c:v>1.340889600396622E-2</c:v>
                </c:pt>
                <c:pt idx="299">
                  <c:v>2.86089740038733E-2</c:v>
                </c:pt>
                <c:pt idx="300">
                  <c:v>7.4949600020772777E-3</c:v>
                </c:pt>
                <c:pt idx="303">
                  <c:v>1.855503799743019E-2</c:v>
                </c:pt>
                <c:pt idx="304">
                  <c:v>1.178973800415406E-2</c:v>
                </c:pt>
                <c:pt idx="305">
                  <c:v>2.9486357998393942E-2</c:v>
                </c:pt>
                <c:pt idx="307">
                  <c:v>1.8068564000714105E-2</c:v>
                </c:pt>
                <c:pt idx="308">
                  <c:v>2.8847356006735936E-2</c:v>
                </c:pt>
                <c:pt idx="309">
                  <c:v>1.5410692001751158E-2</c:v>
                </c:pt>
                <c:pt idx="310">
                  <c:v>5.0420560073689558E-3</c:v>
                </c:pt>
                <c:pt idx="311">
                  <c:v>3.0262134008808061E-2</c:v>
                </c:pt>
                <c:pt idx="312">
                  <c:v>7.4281540000811219E-3</c:v>
                </c:pt>
                <c:pt idx="313">
                  <c:v>2.977308799745515E-2</c:v>
                </c:pt>
                <c:pt idx="314">
                  <c:v>2.6591802001348697E-2</c:v>
                </c:pt>
                <c:pt idx="315">
                  <c:v>3.1989151997549925E-2</c:v>
                </c:pt>
                <c:pt idx="316">
                  <c:v>3.2897944001888391E-2</c:v>
                </c:pt>
                <c:pt idx="317">
                  <c:v>1.1493330006487668E-2</c:v>
                </c:pt>
                <c:pt idx="318">
                  <c:v>2.2979472007136792E-2</c:v>
                </c:pt>
                <c:pt idx="319">
                  <c:v>1.3952886001789011E-2</c:v>
                </c:pt>
                <c:pt idx="321">
                  <c:v>1.5803364003659226E-2</c:v>
                </c:pt>
                <c:pt idx="322">
                  <c:v>2.7302312002575491E-2</c:v>
                </c:pt>
                <c:pt idx="324">
                  <c:v>9.6038400079123676E-3</c:v>
                </c:pt>
                <c:pt idx="325">
                  <c:v>1.8065203999867663E-2</c:v>
                </c:pt>
                <c:pt idx="328">
                  <c:v>3.5747398003877606E-2</c:v>
                </c:pt>
                <c:pt idx="332">
                  <c:v>3.9967509997950401E-2</c:v>
                </c:pt>
                <c:pt idx="333">
                  <c:v>3.9681157999439165E-2</c:v>
                </c:pt>
                <c:pt idx="336">
                  <c:v>3.7684014001570176E-2</c:v>
                </c:pt>
                <c:pt idx="337">
                  <c:v>3.770325799996499E-2</c:v>
                </c:pt>
                <c:pt idx="345">
                  <c:v>3.7661762005882338E-2</c:v>
                </c:pt>
                <c:pt idx="349">
                  <c:v>4.0732318004302215E-2</c:v>
                </c:pt>
                <c:pt idx="366">
                  <c:v>4.3115353997563943E-2</c:v>
                </c:pt>
                <c:pt idx="372">
                  <c:v>4.6906056006264407E-2</c:v>
                </c:pt>
                <c:pt idx="373">
                  <c:v>4.7557420002704021E-2</c:v>
                </c:pt>
                <c:pt idx="375">
                  <c:v>4.5260392005729955E-2</c:v>
                </c:pt>
                <c:pt idx="382">
                  <c:v>5.068708799808519E-2</c:v>
                </c:pt>
                <c:pt idx="384">
                  <c:v>5.269194400170818E-2</c:v>
                </c:pt>
                <c:pt idx="392">
                  <c:v>4.3438042004709132E-2</c:v>
                </c:pt>
                <c:pt idx="393">
                  <c:v>4.9284184009593446E-2</c:v>
                </c:pt>
                <c:pt idx="394">
                  <c:v>5.2819725999142975E-2</c:v>
                </c:pt>
                <c:pt idx="398">
                  <c:v>4.4712251998134889E-2</c:v>
                </c:pt>
                <c:pt idx="399">
                  <c:v>4.5820314000593498E-2</c:v>
                </c:pt>
                <c:pt idx="406">
                  <c:v>5.3143473996897228E-2</c:v>
                </c:pt>
                <c:pt idx="410">
                  <c:v>5.286567999428371E-2</c:v>
                </c:pt>
                <c:pt idx="411">
                  <c:v>4.9941666002268903E-2</c:v>
                </c:pt>
                <c:pt idx="412">
                  <c:v>5.7360380000318401E-2</c:v>
                </c:pt>
                <c:pt idx="417">
                  <c:v>5.3051221999339759E-2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42-4A65-B625-4748F27A7631}"/>
            </c:ext>
          </c:extLst>
        </c:ser>
        <c:ser>
          <c:idx val="6"/>
          <c:order val="2"/>
          <c:tx>
            <c:strRef>
              <c:f>'Active 2 question'!$J$20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question'!$J$21:$J$547</c:f>
              <c:numCache>
                <c:formatCode>General</c:formatCode>
                <c:ptCount val="527"/>
                <c:pt idx="10">
                  <c:v>1.4302007912192494E-5</c:v>
                </c:pt>
                <c:pt idx="11">
                  <c:v>2.3438000789610669E-4</c:v>
                </c:pt>
                <c:pt idx="12">
                  <c:v>6.6582200088305399E-4</c:v>
                </c:pt>
                <c:pt idx="13">
                  <c:v>2.5787200866034254E-4</c:v>
                </c:pt>
                <c:pt idx="14">
                  <c:v>2.4992199905682355E-4</c:v>
                </c:pt>
                <c:pt idx="15">
                  <c:v>-1.3000000035390258E-4</c:v>
                </c:pt>
                <c:pt idx="16">
                  <c:v>-1.0727199696702883E-4</c:v>
                </c:pt>
                <c:pt idx="17">
                  <c:v>-1.9855800201185048E-4</c:v>
                </c:pt>
                <c:pt idx="18">
                  <c:v>-2.239359964733012E-4</c:v>
                </c:pt>
                <c:pt idx="19">
                  <c:v>3.2151999766938388E-4</c:v>
                </c:pt>
                <c:pt idx="20">
                  <c:v>-3.6711599386762828E-4</c:v>
                </c:pt>
                <c:pt idx="21">
                  <c:v>8.4778002928942442E-5</c:v>
                </c:pt>
                <c:pt idx="22">
                  <c:v>-2.0385799871291965E-4</c:v>
                </c:pt>
                <c:pt idx="23">
                  <c:v>-1.9249399338150397E-4</c:v>
                </c:pt>
                <c:pt idx="24">
                  <c:v>-3.5107199801132083E-4</c:v>
                </c:pt>
                <c:pt idx="25">
                  <c:v>-2.2493000142276287E-4</c:v>
                </c:pt>
                <c:pt idx="26">
                  <c:v>-1.0632479970809072E-3</c:v>
                </c:pt>
                <c:pt idx="27">
                  <c:v>3.0428400350501761E-4</c:v>
                </c:pt>
                <c:pt idx="28">
                  <c:v>2.737540053203702E-4</c:v>
                </c:pt>
                <c:pt idx="29">
                  <c:v>-4.3519903556443751E-6</c:v>
                </c:pt>
                <c:pt idx="30">
                  <c:v>-2.987995685543865E-6</c:v>
                </c:pt>
                <c:pt idx="31">
                  <c:v>2.8376009140629321E-5</c:v>
                </c:pt>
                <c:pt idx="32">
                  <c:v>2.1755960042355582E-3</c:v>
                </c:pt>
                <c:pt idx="33">
                  <c:v>1.3054080045549199E-3</c:v>
                </c:pt>
                <c:pt idx="34">
                  <c:v>1.5508640062762424E-3</c:v>
                </c:pt>
                <c:pt idx="35">
                  <c:v>1.5497420026804321E-3</c:v>
                </c:pt>
                <c:pt idx="36">
                  <c:v>2.1838340035174042E-3</c:v>
                </c:pt>
                <c:pt idx="37">
                  <c:v>1.1357280018273741E-3</c:v>
                </c:pt>
                <c:pt idx="38">
                  <c:v>1.1470919998828322E-3</c:v>
                </c:pt>
                <c:pt idx="39">
                  <c:v>1.1584560052142479E-3</c:v>
                </c:pt>
                <c:pt idx="40">
                  <c:v>1.6732340009184554E-3</c:v>
                </c:pt>
                <c:pt idx="41">
                  <c:v>1.3933119989815168E-3</c:v>
                </c:pt>
                <c:pt idx="42">
                  <c:v>9.8498199804453179E-4</c:v>
                </c:pt>
                <c:pt idx="43">
                  <c:v>-8.5554800170939416E-4</c:v>
                </c:pt>
                <c:pt idx="44">
                  <c:v>1.053166008205153E-3</c:v>
                </c:pt>
                <c:pt idx="45">
                  <c:v>4.5796819977113046E-3</c:v>
                </c:pt>
                <c:pt idx="49">
                  <c:v>-6.6307479937677272E-3</c:v>
                </c:pt>
                <c:pt idx="57">
                  <c:v>-6.8064119986956939E-3</c:v>
                </c:pt>
                <c:pt idx="58">
                  <c:v>-5.9064119996037334E-3</c:v>
                </c:pt>
                <c:pt idx="59">
                  <c:v>-6.6866759952972643E-3</c:v>
                </c:pt>
                <c:pt idx="69">
                  <c:v>-3.3511739966343157E-3</c:v>
                </c:pt>
                <c:pt idx="75">
                  <c:v>-1.0431342001538724E-2</c:v>
                </c:pt>
                <c:pt idx="76">
                  <c:v>-9.8199779968126677E-3</c:v>
                </c:pt>
                <c:pt idx="77">
                  <c:v>-1.1022627993952483E-2</c:v>
                </c:pt>
                <c:pt idx="78">
                  <c:v>-1.1011263995897025E-2</c:v>
                </c:pt>
                <c:pt idx="81">
                  <c:v>-9.8357819952070713E-3</c:v>
                </c:pt>
                <c:pt idx="84">
                  <c:v>-6.8414400011533871E-3</c:v>
                </c:pt>
                <c:pt idx="95">
                  <c:v>-1.4105633999861311E-2</c:v>
                </c:pt>
                <c:pt idx="98">
                  <c:v>-8.4111800024402328E-3</c:v>
                </c:pt>
                <c:pt idx="100">
                  <c:v>-8.3519559993874282E-3</c:v>
                </c:pt>
                <c:pt idx="101">
                  <c:v>-8.1519559971638955E-3</c:v>
                </c:pt>
                <c:pt idx="102">
                  <c:v>-7.7519559999927878E-3</c:v>
                </c:pt>
                <c:pt idx="103">
                  <c:v>-7.7000619930913672E-3</c:v>
                </c:pt>
                <c:pt idx="104">
                  <c:v>-7.400061993394047E-3</c:v>
                </c:pt>
                <c:pt idx="105">
                  <c:v>-7.400061993394047E-3</c:v>
                </c:pt>
                <c:pt idx="106">
                  <c:v>-8.1625559905660339E-3</c:v>
                </c:pt>
                <c:pt idx="107">
                  <c:v>-7.8625559908687137E-3</c:v>
                </c:pt>
                <c:pt idx="108">
                  <c:v>-7.6625559959211387E-3</c:v>
                </c:pt>
                <c:pt idx="109">
                  <c:v>-7.1477780002169311E-3</c:v>
                </c:pt>
                <c:pt idx="110">
                  <c:v>-7.047777995467186E-3</c:v>
                </c:pt>
                <c:pt idx="111">
                  <c:v>-7.047777995467186E-3</c:v>
                </c:pt>
                <c:pt idx="112">
                  <c:v>-6.8875439974362962E-3</c:v>
                </c:pt>
                <c:pt idx="121">
                  <c:v>-6.6060999961337075E-3</c:v>
                </c:pt>
                <c:pt idx="122">
                  <c:v>-4.0542060014558956E-3</c:v>
                </c:pt>
                <c:pt idx="123">
                  <c:v>-6.208750004589092E-3</c:v>
                </c:pt>
                <c:pt idx="125">
                  <c:v>-5.4738940016250126E-3</c:v>
                </c:pt>
                <c:pt idx="126">
                  <c:v>-7.2625300017534755E-3</c:v>
                </c:pt>
                <c:pt idx="128">
                  <c:v>-7.7390379956341349E-3</c:v>
                </c:pt>
                <c:pt idx="129">
                  <c:v>-3.007499995874241E-3</c:v>
                </c:pt>
                <c:pt idx="130">
                  <c:v>-4.939300000842195E-3</c:v>
                </c:pt>
                <c:pt idx="131">
                  <c:v>-4.7392999986186624E-3</c:v>
                </c:pt>
                <c:pt idx="136">
                  <c:v>-9.4523600273532793E-4</c:v>
                </c:pt>
                <c:pt idx="137">
                  <c:v>-5.7338719925610349E-3</c:v>
                </c:pt>
                <c:pt idx="141">
                  <c:v>-6.4524059926043265E-3</c:v>
                </c:pt>
                <c:pt idx="142">
                  <c:v>-7.7209640003275126E-3</c:v>
                </c:pt>
                <c:pt idx="143">
                  <c:v>-6.1209639970911667E-3</c:v>
                </c:pt>
                <c:pt idx="144">
                  <c:v>-4.4209639963810332E-3</c:v>
                </c:pt>
                <c:pt idx="147">
                  <c:v>-4.391296002722811E-3</c:v>
                </c:pt>
                <c:pt idx="148">
                  <c:v>-3.6912959985784255E-3</c:v>
                </c:pt>
                <c:pt idx="151">
                  <c:v>-4.432183995959349E-3</c:v>
                </c:pt>
                <c:pt idx="152">
                  <c:v>-4.432183995959349E-3</c:v>
                </c:pt>
                <c:pt idx="155">
                  <c:v>-3.7510120018851012E-3</c:v>
                </c:pt>
                <c:pt idx="156">
                  <c:v>-3.7396479965536855E-3</c:v>
                </c:pt>
                <c:pt idx="157">
                  <c:v>-3.3763899991754442E-3</c:v>
                </c:pt>
                <c:pt idx="158">
                  <c:v>-3.7650259982910939E-3</c:v>
                </c:pt>
                <c:pt idx="159">
                  <c:v>-3.7536620002356358E-3</c:v>
                </c:pt>
                <c:pt idx="160">
                  <c:v>-3.6941919970558956E-3</c:v>
                </c:pt>
                <c:pt idx="163">
                  <c:v>-2.5790239960770123E-3</c:v>
                </c:pt>
                <c:pt idx="164">
                  <c:v>-2.4790239986032248E-3</c:v>
                </c:pt>
                <c:pt idx="165">
                  <c:v>-3.6589459996321239E-3</c:v>
                </c:pt>
                <c:pt idx="166">
                  <c:v>-3.4589459974085912E-3</c:v>
                </c:pt>
                <c:pt idx="168">
                  <c:v>-3.3528819985804148E-3</c:v>
                </c:pt>
                <c:pt idx="169">
                  <c:v>-3.3528819985804148E-3</c:v>
                </c:pt>
                <c:pt idx="170">
                  <c:v>-3.4494680003263056E-3</c:v>
                </c:pt>
                <c:pt idx="174">
                  <c:v>-2.6103219934157096E-3</c:v>
                </c:pt>
                <c:pt idx="175">
                  <c:v>-2.3042579996399581E-3</c:v>
                </c:pt>
                <c:pt idx="176">
                  <c:v>-1.6042579954955727E-3</c:v>
                </c:pt>
                <c:pt idx="177">
                  <c:v>-4.0425799670629203E-4</c:v>
                </c:pt>
                <c:pt idx="179">
                  <c:v>-3.9614519992028363E-3</c:v>
                </c:pt>
                <c:pt idx="180">
                  <c:v>-2.3614519959664904E-3</c:v>
                </c:pt>
                <c:pt idx="181">
                  <c:v>-1.5614519943483174E-3</c:v>
                </c:pt>
                <c:pt idx="182">
                  <c:v>1.4168400230119005E-4</c:v>
                </c:pt>
                <c:pt idx="183">
                  <c:v>-1.8469520000508055E-3</c:v>
                </c:pt>
                <c:pt idx="184">
                  <c:v>-1.1469520031823777E-3</c:v>
                </c:pt>
                <c:pt idx="185">
                  <c:v>5.530479975277558E-4</c:v>
                </c:pt>
                <c:pt idx="186">
                  <c:v>-1.199220001581125E-3</c:v>
                </c:pt>
                <c:pt idx="187">
                  <c:v>-7.9808200098341331E-4</c:v>
                </c:pt>
                <c:pt idx="188">
                  <c:v>-1.7431479936931282E-3</c:v>
                </c:pt>
                <c:pt idx="189">
                  <c:v>-1.1431479942984879E-3</c:v>
                </c:pt>
                <c:pt idx="190">
                  <c:v>-8.4314799460116774E-4</c:v>
                </c:pt>
                <c:pt idx="191">
                  <c:v>-1.6685259979567491E-3</c:v>
                </c:pt>
                <c:pt idx="192">
                  <c:v>-1.3685259982594289E-3</c:v>
                </c:pt>
                <c:pt idx="193">
                  <c:v>-5.6852599664125592E-4</c:v>
                </c:pt>
                <c:pt idx="194">
                  <c:v>-1.1851899980683811E-3</c:v>
                </c:pt>
                <c:pt idx="195">
                  <c:v>-1.6651119949528947E-3</c:v>
                </c:pt>
                <c:pt idx="241">
                  <c:v>6.6657520001172088E-3</c:v>
                </c:pt>
                <c:pt idx="242">
                  <c:v>6.6657520001172088E-3</c:v>
                </c:pt>
                <c:pt idx="248">
                  <c:v>9.231007999915164E-3</c:v>
                </c:pt>
                <c:pt idx="250">
                  <c:v>9.261008002795279E-3</c:v>
                </c:pt>
                <c:pt idx="251">
                  <c:v>9.5942660045693628E-3</c:v>
                </c:pt>
                <c:pt idx="256">
                  <c:v>8.8961840010597371E-3</c:v>
                </c:pt>
                <c:pt idx="257">
                  <c:v>8.8961840010597371E-3</c:v>
                </c:pt>
                <c:pt idx="306">
                  <c:v>2.1885984002437908E-2</c:v>
                </c:pt>
                <c:pt idx="363">
                  <c:v>4.3990716003463604E-2</c:v>
                </c:pt>
                <c:pt idx="368">
                  <c:v>4.3706648000807036E-2</c:v>
                </c:pt>
                <c:pt idx="369">
                  <c:v>4.2181270000583027E-2</c:v>
                </c:pt>
                <c:pt idx="405">
                  <c:v>5.2210216003004462E-2</c:v>
                </c:pt>
                <c:pt idx="407">
                  <c:v>5.1596202007203829E-2</c:v>
                </c:pt>
                <c:pt idx="420">
                  <c:v>5.3615398006513715E-2</c:v>
                </c:pt>
                <c:pt idx="422">
                  <c:v>5.4489645997819025E-2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42-4A65-B625-4748F27A7631}"/>
            </c:ext>
          </c:extLst>
        </c:ser>
        <c:ser>
          <c:idx val="5"/>
          <c:order val="3"/>
          <c:tx>
            <c:strRef>
              <c:f>'Active 2 question'!$K$20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question'!$F$21:$F$547</c:f>
              <c:numCache>
                <c:formatCode>General</c:formatCode>
                <c:ptCount val="527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  <c:pt idx="204">
                  <c:v>49058.5</c:v>
                </c:pt>
                <c:pt idx="205">
                  <c:v>49970</c:v>
                </c:pt>
                <c:pt idx="206">
                  <c:v>49991.5</c:v>
                </c:pt>
                <c:pt idx="207">
                  <c:v>50019.5</c:v>
                </c:pt>
                <c:pt idx="208">
                  <c:v>50075.5</c:v>
                </c:pt>
                <c:pt idx="209">
                  <c:v>50075.5</c:v>
                </c:pt>
                <c:pt idx="210">
                  <c:v>50159.5</c:v>
                </c:pt>
                <c:pt idx="211">
                  <c:v>50162.5</c:v>
                </c:pt>
                <c:pt idx="212">
                  <c:v>50215.5</c:v>
                </c:pt>
                <c:pt idx="213">
                  <c:v>50236.5</c:v>
                </c:pt>
                <c:pt idx="214">
                  <c:v>50264.5</c:v>
                </c:pt>
                <c:pt idx="215">
                  <c:v>50927.5</c:v>
                </c:pt>
                <c:pt idx="216">
                  <c:v>51096</c:v>
                </c:pt>
                <c:pt idx="217">
                  <c:v>51098.5</c:v>
                </c:pt>
                <c:pt idx="218">
                  <c:v>51100.5</c:v>
                </c:pt>
                <c:pt idx="219">
                  <c:v>51110</c:v>
                </c:pt>
                <c:pt idx="220">
                  <c:v>51113</c:v>
                </c:pt>
                <c:pt idx="221">
                  <c:v>51124</c:v>
                </c:pt>
                <c:pt idx="222">
                  <c:v>51167.5</c:v>
                </c:pt>
                <c:pt idx="223">
                  <c:v>51178</c:v>
                </c:pt>
                <c:pt idx="224">
                  <c:v>51257.5</c:v>
                </c:pt>
                <c:pt idx="225">
                  <c:v>51260.5</c:v>
                </c:pt>
                <c:pt idx="226">
                  <c:v>51263</c:v>
                </c:pt>
                <c:pt idx="227">
                  <c:v>51273</c:v>
                </c:pt>
                <c:pt idx="228">
                  <c:v>51291.5</c:v>
                </c:pt>
                <c:pt idx="229">
                  <c:v>51309.5</c:v>
                </c:pt>
                <c:pt idx="230">
                  <c:v>51348.5</c:v>
                </c:pt>
                <c:pt idx="231">
                  <c:v>51354</c:v>
                </c:pt>
                <c:pt idx="232">
                  <c:v>51357</c:v>
                </c:pt>
                <c:pt idx="233">
                  <c:v>52129</c:v>
                </c:pt>
                <c:pt idx="234">
                  <c:v>52188</c:v>
                </c:pt>
                <c:pt idx="235">
                  <c:v>52191</c:v>
                </c:pt>
                <c:pt idx="236">
                  <c:v>52290</c:v>
                </c:pt>
                <c:pt idx="237">
                  <c:v>52338</c:v>
                </c:pt>
                <c:pt idx="238">
                  <c:v>52374</c:v>
                </c:pt>
                <c:pt idx="239">
                  <c:v>52408.5</c:v>
                </c:pt>
                <c:pt idx="240">
                  <c:v>52454</c:v>
                </c:pt>
                <c:pt idx="241">
                  <c:v>52454</c:v>
                </c:pt>
                <c:pt idx="242">
                  <c:v>52454</c:v>
                </c:pt>
                <c:pt idx="243">
                  <c:v>52454</c:v>
                </c:pt>
                <c:pt idx="244">
                  <c:v>52455</c:v>
                </c:pt>
                <c:pt idx="245">
                  <c:v>52486</c:v>
                </c:pt>
                <c:pt idx="246">
                  <c:v>52511</c:v>
                </c:pt>
                <c:pt idx="247">
                  <c:v>52523.5</c:v>
                </c:pt>
                <c:pt idx="248">
                  <c:v>53316</c:v>
                </c:pt>
                <c:pt idx="249">
                  <c:v>53316</c:v>
                </c:pt>
                <c:pt idx="250">
                  <c:v>53316</c:v>
                </c:pt>
                <c:pt idx="251">
                  <c:v>53319.5</c:v>
                </c:pt>
                <c:pt idx="252">
                  <c:v>53319.5</c:v>
                </c:pt>
                <c:pt idx="253">
                  <c:v>53491</c:v>
                </c:pt>
                <c:pt idx="254">
                  <c:v>53507.5</c:v>
                </c:pt>
                <c:pt idx="255">
                  <c:v>53518</c:v>
                </c:pt>
                <c:pt idx="256">
                  <c:v>53518</c:v>
                </c:pt>
                <c:pt idx="257">
                  <c:v>53518</c:v>
                </c:pt>
                <c:pt idx="258">
                  <c:v>53518</c:v>
                </c:pt>
                <c:pt idx="259">
                  <c:v>53522</c:v>
                </c:pt>
                <c:pt idx="260">
                  <c:v>53538.5</c:v>
                </c:pt>
                <c:pt idx="261">
                  <c:v>53540.5</c:v>
                </c:pt>
                <c:pt idx="262">
                  <c:v>53554</c:v>
                </c:pt>
                <c:pt idx="263">
                  <c:v>53582</c:v>
                </c:pt>
                <c:pt idx="264">
                  <c:v>53655.5</c:v>
                </c:pt>
                <c:pt idx="265">
                  <c:v>53668</c:v>
                </c:pt>
                <c:pt idx="266">
                  <c:v>53671</c:v>
                </c:pt>
                <c:pt idx="267">
                  <c:v>54459.5</c:v>
                </c:pt>
                <c:pt idx="268">
                  <c:v>54469</c:v>
                </c:pt>
                <c:pt idx="269">
                  <c:v>54518</c:v>
                </c:pt>
                <c:pt idx="270">
                  <c:v>54554.5</c:v>
                </c:pt>
                <c:pt idx="271">
                  <c:v>54595</c:v>
                </c:pt>
                <c:pt idx="272">
                  <c:v>54604.5</c:v>
                </c:pt>
                <c:pt idx="273">
                  <c:v>54651</c:v>
                </c:pt>
                <c:pt idx="274">
                  <c:v>54692.5</c:v>
                </c:pt>
                <c:pt idx="275">
                  <c:v>54694.5</c:v>
                </c:pt>
                <c:pt idx="276">
                  <c:v>54738</c:v>
                </c:pt>
                <c:pt idx="277">
                  <c:v>54763</c:v>
                </c:pt>
                <c:pt idx="278">
                  <c:v>54781.5</c:v>
                </c:pt>
                <c:pt idx="279">
                  <c:v>55611.5</c:v>
                </c:pt>
                <c:pt idx="280">
                  <c:v>55612.5</c:v>
                </c:pt>
                <c:pt idx="281">
                  <c:v>55620</c:v>
                </c:pt>
                <c:pt idx="282">
                  <c:v>55656</c:v>
                </c:pt>
                <c:pt idx="283">
                  <c:v>55674.5</c:v>
                </c:pt>
                <c:pt idx="284">
                  <c:v>55725.5</c:v>
                </c:pt>
                <c:pt idx="285">
                  <c:v>55728.5</c:v>
                </c:pt>
                <c:pt idx="286">
                  <c:v>55734.5</c:v>
                </c:pt>
                <c:pt idx="287">
                  <c:v>55738</c:v>
                </c:pt>
                <c:pt idx="288">
                  <c:v>55741</c:v>
                </c:pt>
                <c:pt idx="289">
                  <c:v>55746</c:v>
                </c:pt>
                <c:pt idx="290">
                  <c:v>55761.5</c:v>
                </c:pt>
                <c:pt idx="291">
                  <c:v>55767.5</c:v>
                </c:pt>
                <c:pt idx="292">
                  <c:v>55783</c:v>
                </c:pt>
                <c:pt idx="293">
                  <c:v>55832</c:v>
                </c:pt>
                <c:pt idx="294">
                  <c:v>55854.5</c:v>
                </c:pt>
                <c:pt idx="295">
                  <c:v>55861</c:v>
                </c:pt>
                <c:pt idx="296">
                  <c:v>55876.5</c:v>
                </c:pt>
                <c:pt idx="297">
                  <c:v>55879.5</c:v>
                </c:pt>
                <c:pt idx="298">
                  <c:v>55892</c:v>
                </c:pt>
                <c:pt idx="299">
                  <c:v>55910.5</c:v>
                </c:pt>
                <c:pt idx="300">
                  <c:v>55920</c:v>
                </c:pt>
                <c:pt idx="301">
                  <c:v>55930.5</c:v>
                </c:pt>
                <c:pt idx="302">
                  <c:v>55933.5</c:v>
                </c:pt>
                <c:pt idx="303">
                  <c:v>55938.5</c:v>
                </c:pt>
                <c:pt idx="304">
                  <c:v>55963.5</c:v>
                </c:pt>
                <c:pt idx="305">
                  <c:v>56828.5</c:v>
                </c:pt>
                <c:pt idx="306">
                  <c:v>56868</c:v>
                </c:pt>
                <c:pt idx="307">
                  <c:v>56903</c:v>
                </c:pt>
                <c:pt idx="308">
                  <c:v>56937</c:v>
                </c:pt>
                <c:pt idx="309">
                  <c:v>56959</c:v>
                </c:pt>
                <c:pt idx="310">
                  <c:v>56962</c:v>
                </c:pt>
                <c:pt idx="311">
                  <c:v>56980.5</c:v>
                </c:pt>
                <c:pt idx="312">
                  <c:v>57895.5</c:v>
                </c:pt>
                <c:pt idx="313">
                  <c:v>57976</c:v>
                </c:pt>
                <c:pt idx="314">
                  <c:v>57991.5</c:v>
                </c:pt>
                <c:pt idx="315">
                  <c:v>58004</c:v>
                </c:pt>
                <c:pt idx="316">
                  <c:v>58038</c:v>
                </c:pt>
                <c:pt idx="317">
                  <c:v>58097.5</c:v>
                </c:pt>
                <c:pt idx="318">
                  <c:v>58144</c:v>
                </c:pt>
                <c:pt idx="319">
                  <c:v>58184.5</c:v>
                </c:pt>
                <c:pt idx="320">
                  <c:v>58891.5</c:v>
                </c:pt>
                <c:pt idx="321">
                  <c:v>59003</c:v>
                </c:pt>
                <c:pt idx="322">
                  <c:v>59074</c:v>
                </c:pt>
                <c:pt idx="323">
                  <c:v>59105.5</c:v>
                </c:pt>
                <c:pt idx="324">
                  <c:v>59180</c:v>
                </c:pt>
                <c:pt idx="325">
                  <c:v>59183</c:v>
                </c:pt>
                <c:pt idx="326">
                  <c:v>59973</c:v>
                </c:pt>
                <c:pt idx="327">
                  <c:v>60365</c:v>
                </c:pt>
                <c:pt idx="328">
                  <c:v>60408.5</c:v>
                </c:pt>
                <c:pt idx="329">
                  <c:v>61242</c:v>
                </c:pt>
                <c:pt idx="330">
                  <c:v>61242.5</c:v>
                </c:pt>
                <c:pt idx="331">
                  <c:v>61254</c:v>
                </c:pt>
                <c:pt idx="332">
                  <c:v>61332.5</c:v>
                </c:pt>
                <c:pt idx="333">
                  <c:v>61428.5</c:v>
                </c:pt>
                <c:pt idx="334">
                  <c:v>61450.5</c:v>
                </c:pt>
                <c:pt idx="335">
                  <c:v>61506.5</c:v>
                </c:pt>
                <c:pt idx="336">
                  <c:v>62490.5</c:v>
                </c:pt>
                <c:pt idx="337">
                  <c:v>62503.5</c:v>
                </c:pt>
                <c:pt idx="338">
                  <c:v>62509.5</c:v>
                </c:pt>
                <c:pt idx="339">
                  <c:v>62525</c:v>
                </c:pt>
                <c:pt idx="340">
                  <c:v>62537</c:v>
                </c:pt>
                <c:pt idx="341">
                  <c:v>62540</c:v>
                </c:pt>
                <c:pt idx="342">
                  <c:v>62556</c:v>
                </c:pt>
                <c:pt idx="343">
                  <c:v>62609</c:v>
                </c:pt>
                <c:pt idx="344">
                  <c:v>62648</c:v>
                </c:pt>
                <c:pt idx="345">
                  <c:v>62661.5</c:v>
                </c:pt>
                <c:pt idx="346">
                  <c:v>62702</c:v>
                </c:pt>
                <c:pt idx="347">
                  <c:v>62704</c:v>
                </c:pt>
                <c:pt idx="348">
                  <c:v>63475.5</c:v>
                </c:pt>
                <c:pt idx="349">
                  <c:v>63498.5</c:v>
                </c:pt>
                <c:pt idx="350">
                  <c:v>63511</c:v>
                </c:pt>
                <c:pt idx="351">
                  <c:v>63544</c:v>
                </c:pt>
                <c:pt idx="352">
                  <c:v>63547</c:v>
                </c:pt>
                <c:pt idx="353">
                  <c:v>63559.5</c:v>
                </c:pt>
                <c:pt idx="354">
                  <c:v>63572</c:v>
                </c:pt>
                <c:pt idx="355">
                  <c:v>63596.5</c:v>
                </c:pt>
                <c:pt idx="356">
                  <c:v>63597</c:v>
                </c:pt>
                <c:pt idx="357">
                  <c:v>63608.5</c:v>
                </c:pt>
                <c:pt idx="358">
                  <c:v>63609</c:v>
                </c:pt>
                <c:pt idx="359">
                  <c:v>63609.5</c:v>
                </c:pt>
                <c:pt idx="360">
                  <c:v>63795.5</c:v>
                </c:pt>
                <c:pt idx="361">
                  <c:v>63863</c:v>
                </c:pt>
                <c:pt idx="362">
                  <c:v>64626.5</c:v>
                </c:pt>
                <c:pt idx="363">
                  <c:v>64657</c:v>
                </c:pt>
                <c:pt idx="364">
                  <c:v>64701</c:v>
                </c:pt>
                <c:pt idx="365">
                  <c:v>64713.5</c:v>
                </c:pt>
                <c:pt idx="366">
                  <c:v>64795.5</c:v>
                </c:pt>
                <c:pt idx="367">
                  <c:v>64819</c:v>
                </c:pt>
                <c:pt idx="368">
                  <c:v>64846</c:v>
                </c:pt>
                <c:pt idx="369">
                  <c:v>64852.5</c:v>
                </c:pt>
                <c:pt idx="370">
                  <c:v>64924.5</c:v>
                </c:pt>
                <c:pt idx="371">
                  <c:v>64959</c:v>
                </c:pt>
                <c:pt idx="372">
                  <c:v>64962</c:v>
                </c:pt>
                <c:pt idx="373">
                  <c:v>64965</c:v>
                </c:pt>
                <c:pt idx="374">
                  <c:v>65008.5</c:v>
                </c:pt>
                <c:pt idx="375">
                  <c:v>65734</c:v>
                </c:pt>
                <c:pt idx="376">
                  <c:v>65734</c:v>
                </c:pt>
                <c:pt idx="377">
                  <c:v>65864.5</c:v>
                </c:pt>
                <c:pt idx="378">
                  <c:v>65864.5</c:v>
                </c:pt>
                <c:pt idx="379">
                  <c:v>65886.5</c:v>
                </c:pt>
                <c:pt idx="380">
                  <c:v>65954.5</c:v>
                </c:pt>
                <c:pt idx="381">
                  <c:v>65957.5</c:v>
                </c:pt>
                <c:pt idx="382">
                  <c:v>65976</c:v>
                </c:pt>
                <c:pt idx="383">
                  <c:v>66002</c:v>
                </c:pt>
                <c:pt idx="384">
                  <c:v>66038</c:v>
                </c:pt>
                <c:pt idx="385">
                  <c:v>66075.5</c:v>
                </c:pt>
                <c:pt idx="386">
                  <c:v>66075.5</c:v>
                </c:pt>
                <c:pt idx="387">
                  <c:v>66097.5</c:v>
                </c:pt>
                <c:pt idx="388">
                  <c:v>66866.5</c:v>
                </c:pt>
                <c:pt idx="389">
                  <c:v>66866.5</c:v>
                </c:pt>
                <c:pt idx="390">
                  <c:v>66969</c:v>
                </c:pt>
                <c:pt idx="391">
                  <c:v>66969</c:v>
                </c:pt>
                <c:pt idx="392">
                  <c:v>66971.5</c:v>
                </c:pt>
                <c:pt idx="393">
                  <c:v>67018</c:v>
                </c:pt>
                <c:pt idx="394">
                  <c:v>67114.5</c:v>
                </c:pt>
                <c:pt idx="395">
                  <c:v>67164</c:v>
                </c:pt>
                <c:pt idx="396">
                  <c:v>67164</c:v>
                </c:pt>
                <c:pt idx="397">
                  <c:v>67316.5</c:v>
                </c:pt>
                <c:pt idx="398">
                  <c:v>67329</c:v>
                </c:pt>
                <c:pt idx="399">
                  <c:v>68215.5</c:v>
                </c:pt>
                <c:pt idx="400">
                  <c:v>68330.5</c:v>
                </c:pt>
                <c:pt idx="401">
                  <c:v>68376.5</c:v>
                </c:pt>
                <c:pt idx="402">
                  <c:v>68376.5</c:v>
                </c:pt>
                <c:pt idx="403">
                  <c:v>69112</c:v>
                </c:pt>
                <c:pt idx="404">
                  <c:v>69112</c:v>
                </c:pt>
                <c:pt idx="405">
                  <c:v>69282</c:v>
                </c:pt>
                <c:pt idx="406">
                  <c:v>69285.5</c:v>
                </c:pt>
                <c:pt idx="407">
                  <c:v>69291.5</c:v>
                </c:pt>
                <c:pt idx="408">
                  <c:v>69329.5</c:v>
                </c:pt>
                <c:pt idx="409">
                  <c:v>69329.5</c:v>
                </c:pt>
                <c:pt idx="410">
                  <c:v>69360</c:v>
                </c:pt>
                <c:pt idx="411">
                  <c:v>69369.5</c:v>
                </c:pt>
                <c:pt idx="412">
                  <c:v>69385</c:v>
                </c:pt>
                <c:pt idx="413">
                  <c:v>69391.5</c:v>
                </c:pt>
                <c:pt idx="414">
                  <c:v>69391.5</c:v>
                </c:pt>
                <c:pt idx="415">
                  <c:v>69453.5</c:v>
                </c:pt>
                <c:pt idx="416">
                  <c:v>69453.5</c:v>
                </c:pt>
                <c:pt idx="417">
                  <c:v>69456.5</c:v>
                </c:pt>
                <c:pt idx="418">
                  <c:v>70341</c:v>
                </c:pt>
                <c:pt idx="419">
                  <c:v>70433.5</c:v>
                </c:pt>
                <c:pt idx="420">
                  <c:v>71408.5</c:v>
                </c:pt>
                <c:pt idx="421">
                  <c:v>71454.5</c:v>
                </c:pt>
                <c:pt idx="422">
                  <c:v>71454.5</c:v>
                </c:pt>
                <c:pt idx="423">
                  <c:v>72587.5</c:v>
                </c:pt>
                <c:pt idx="424">
                  <c:v>72588</c:v>
                </c:pt>
                <c:pt idx="425">
                  <c:v>72649.5</c:v>
                </c:pt>
                <c:pt idx="426">
                  <c:v>72702</c:v>
                </c:pt>
                <c:pt idx="427">
                  <c:v>72711.5</c:v>
                </c:pt>
                <c:pt idx="428">
                  <c:v>72711.5</c:v>
                </c:pt>
                <c:pt idx="429">
                  <c:v>72711.5</c:v>
                </c:pt>
                <c:pt idx="430">
                  <c:v>73756</c:v>
                </c:pt>
                <c:pt idx="431">
                  <c:v>74072.5</c:v>
                </c:pt>
                <c:pt idx="432">
                  <c:v>74860.5</c:v>
                </c:pt>
                <c:pt idx="433">
                  <c:v>74963.5</c:v>
                </c:pt>
                <c:pt idx="434">
                  <c:v>75041</c:v>
                </c:pt>
                <c:pt idx="435">
                  <c:v>75053.5</c:v>
                </c:pt>
                <c:pt idx="436">
                  <c:v>75096</c:v>
                </c:pt>
                <c:pt idx="437">
                  <c:v>75176.5</c:v>
                </c:pt>
                <c:pt idx="438">
                  <c:v>75977</c:v>
                </c:pt>
                <c:pt idx="439">
                  <c:v>76302.5</c:v>
                </c:pt>
                <c:pt idx="440">
                  <c:v>76361</c:v>
                </c:pt>
                <c:pt idx="441">
                  <c:v>76370.5</c:v>
                </c:pt>
                <c:pt idx="442">
                  <c:v>77150.5</c:v>
                </c:pt>
                <c:pt idx="443">
                  <c:v>77150.5</c:v>
                </c:pt>
                <c:pt idx="444">
                  <c:v>77150.5</c:v>
                </c:pt>
                <c:pt idx="445">
                  <c:v>77278</c:v>
                </c:pt>
                <c:pt idx="446">
                  <c:v>77295.5</c:v>
                </c:pt>
                <c:pt idx="447">
                  <c:v>77295.5</c:v>
                </c:pt>
                <c:pt idx="448">
                  <c:v>77296</c:v>
                </c:pt>
                <c:pt idx="449">
                  <c:v>77296</c:v>
                </c:pt>
                <c:pt idx="450">
                  <c:v>77296</c:v>
                </c:pt>
                <c:pt idx="451">
                  <c:v>77333.5</c:v>
                </c:pt>
                <c:pt idx="452">
                  <c:v>77336.5</c:v>
                </c:pt>
                <c:pt idx="453">
                  <c:v>77339.5</c:v>
                </c:pt>
                <c:pt idx="454">
                  <c:v>77390.5</c:v>
                </c:pt>
                <c:pt idx="455">
                  <c:v>77390.5</c:v>
                </c:pt>
                <c:pt idx="456">
                  <c:v>77398.5</c:v>
                </c:pt>
                <c:pt idx="457">
                  <c:v>77428</c:v>
                </c:pt>
                <c:pt idx="458">
                  <c:v>78292</c:v>
                </c:pt>
                <c:pt idx="459">
                  <c:v>78292</c:v>
                </c:pt>
                <c:pt idx="460">
                  <c:v>78292</c:v>
                </c:pt>
                <c:pt idx="461">
                  <c:v>78292</c:v>
                </c:pt>
                <c:pt idx="462">
                  <c:v>78292</c:v>
                </c:pt>
                <c:pt idx="463">
                  <c:v>78292</c:v>
                </c:pt>
                <c:pt idx="464">
                  <c:v>78320</c:v>
                </c:pt>
                <c:pt idx="465">
                  <c:v>78320</c:v>
                </c:pt>
                <c:pt idx="466">
                  <c:v>78320</c:v>
                </c:pt>
                <c:pt idx="467">
                  <c:v>78320.5</c:v>
                </c:pt>
                <c:pt idx="468">
                  <c:v>78455.5</c:v>
                </c:pt>
                <c:pt idx="469">
                  <c:v>78462.5</c:v>
                </c:pt>
                <c:pt idx="470">
                  <c:v>78462.5</c:v>
                </c:pt>
                <c:pt idx="471">
                  <c:v>78462.5</c:v>
                </c:pt>
                <c:pt idx="472">
                  <c:v>78462.5</c:v>
                </c:pt>
                <c:pt idx="473">
                  <c:v>78472</c:v>
                </c:pt>
                <c:pt idx="474">
                  <c:v>78475</c:v>
                </c:pt>
                <c:pt idx="475">
                  <c:v>78475.5</c:v>
                </c:pt>
                <c:pt idx="476">
                  <c:v>78479</c:v>
                </c:pt>
                <c:pt idx="477">
                  <c:v>78505</c:v>
                </c:pt>
                <c:pt idx="478">
                  <c:v>78610.5</c:v>
                </c:pt>
                <c:pt idx="479">
                  <c:v>78644</c:v>
                </c:pt>
                <c:pt idx="480">
                  <c:v>78648</c:v>
                </c:pt>
                <c:pt idx="481">
                  <c:v>79358</c:v>
                </c:pt>
                <c:pt idx="482">
                  <c:v>79496</c:v>
                </c:pt>
                <c:pt idx="483">
                  <c:v>79496.5</c:v>
                </c:pt>
                <c:pt idx="484">
                  <c:v>79497</c:v>
                </c:pt>
                <c:pt idx="485">
                  <c:v>79524</c:v>
                </c:pt>
                <c:pt idx="486">
                  <c:v>79524.5</c:v>
                </c:pt>
                <c:pt idx="487">
                  <c:v>79548</c:v>
                </c:pt>
                <c:pt idx="488">
                  <c:v>79567</c:v>
                </c:pt>
                <c:pt idx="489">
                  <c:v>79567.5</c:v>
                </c:pt>
                <c:pt idx="490">
                  <c:v>79585.5</c:v>
                </c:pt>
                <c:pt idx="491">
                  <c:v>79591.5</c:v>
                </c:pt>
                <c:pt idx="492">
                  <c:v>79592</c:v>
                </c:pt>
                <c:pt idx="493">
                  <c:v>79604</c:v>
                </c:pt>
                <c:pt idx="494">
                  <c:v>79604</c:v>
                </c:pt>
                <c:pt idx="495">
                  <c:v>79604</c:v>
                </c:pt>
                <c:pt idx="496">
                  <c:v>79604</c:v>
                </c:pt>
                <c:pt idx="497">
                  <c:v>79605.5</c:v>
                </c:pt>
                <c:pt idx="498">
                  <c:v>79610.5</c:v>
                </c:pt>
                <c:pt idx="499">
                  <c:v>79622.5</c:v>
                </c:pt>
                <c:pt idx="500">
                  <c:v>79622.5</c:v>
                </c:pt>
                <c:pt idx="501">
                  <c:v>79622.5</c:v>
                </c:pt>
                <c:pt idx="502">
                  <c:v>79622.5</c:v>
                </c:pt>
                <c:pt idx="503">
                  <c:v>79623</c:v>
                </c:pt>
                <c:pt idx="504">
                  <c:v>79632</c:v>
                </c:pt>
                <c:pt idx="505">
                  <c:v>79632</c:v>
                </c:pt>
                <c:pt idx="506">
                  <c:v>79632</c:v>
                </c:pt>
                <c:pt idx="507">
                  <c:v>79632</c:v>
                </c:pt>
                <c:pt idx="508">
                  <c:v>79632.5</c:v>
                </c:pt>
                <c:pt idx="509">
                  <c:v>79650.5</c:v>
                </c:pt>
                <c:pt idx="510">
                  <c:v>79650.5</c:v>
                </c:pt>
                <c:pt idx="511">
                  <c:v>79650.5</c:v>
                </c:pt>
                <c:pt idx="512">
                  <c:v>79675.5</c:v>
                </c:pt>
                <c:pt idx="513">
                  <c:v>79675.5</c:v>
                </c:pt>
                <c:pt idx="514">
                  <c:v>79675.5</c:v>
                </c:pt>
                <c:pt idx="515">
                  <c:v>79682</c:v>
                </c:pt>
                <c:pt idx="516">
                  <c:v>79690</c:v>
                </c:pt>
                <c:pt idx="517">
                  <c:v>80367</c:v>
                </c:pt>
                <c:pt idx="518">
                  <c:v>80367</c:v>
                </c:pt>
                <c:pt idx="519">
                  <c:v>80562.5</c:v>
                </c:pt>
                <c:pt idx="520">
                  <c:v>80572</c:v>
                </c:pt>
                <c:pt idx="521">
                  <c:v>80640</c:v>
                </c:pt>
                <c:pt idx="522">
                  <c:v>80640</c:v>
                </c:pt>
                <c:pt idx="523">
                  <c:v>80649.5</c:v>
                </c:pt>
                <c:pt idx="524">
                  <c:v>80671</c:v>
                </c:pt>
                <c:pt idx="525">
                  <c:v>80671</c:v>
                </c:pt>
                <c:pt idx="526">
                  <c:v>80699</c:v>
                </c:pt>
              </c:numCache>
            </c:numRef>
          </c:xVal>
          <c:yVal>
            <c:numRef>
              <c:f>'Active 2 question'!$K$21:$K$547</c:f>
              <c:numCache>
                <c:formatCode>General</c:formatCode>
                <c:ptCount val="527"/>
                <c:pt idx="213">
                  <c:v>3.715862003446091E-3</c:v>
                </c:pt>
                <c:pt idx="214">
                  <c:v>-3.1780740027897991E-3</c:v>
                </c:pt>
                <c:pt idx="217">
                  <c:v>-1.0188819942413829E-3</c:v>
                </c:pt>
                <c:pt idx="218">
                  <c:v>3.6886940069962293E-3</c:v>
                </c:pt>
                <c:pt idx="219">
                  <c:v>2.6746799994725734E-3</c:v>
                </c:pt>
                <c:pt idx="220">
                  <c:v>2.8860439997515641E-3</c:v>
                </c:pt>
                <c:pt idx="223">
                  <c:v>1.4322639981401153E-3</c:v>
                </c:pt>
                <c:pt idx="226">
                  <c:v>3.8542440015589818E-3</c:v>
                </c:pt>
                <c:pt idx="229">
                  <c:v>2.3803860021871515E-3</c:v>
                </c:pt>
                <c:pt idx="237">
                  <c:v>6.126344007498119E-3</c:v>
                </c:pt>
                <c:pt idx="240">
                  <c:v>6.6657520001172088E-3</c:v>
                </c:pt>
                <c:pt idx="243">
                  <c:v>6.6657520001172088E-3</c:v>
                </c:pt>
                <c:pt idx="249">
                  <c:v>9.231007999915164E-3</c:v>
                </c:pt>
                <c:pt idx="252">
                  <c:v>9.5942660045693628E-3</c:v>
                </c:pt>
                <c:pt idx="254">
                  <c:v>1.0106410001753829E-2</c:v>
                </c:pt>
                <c:pt idx="255">
                  <c:v>8.8961840010597371E-3</c:v>
                </c:pt>
                <c:pt idx="258">
                  <c:v>8.8961840010597371E-3</c:v>
                </c:pt>
                <c:pt idx="260">
                  <c:v>9.0238380071241409E-3</c:v>
                </c:pt>
                <c:pt idx="262">
                  <c:v>1.0232551998342387E-2</c:v>
                </c:pt>
                <c:pt idx="263">
                  <c:v>1.0138616009498946E-2</c:v>
                </c:pt>
                <c:pt idx="267">
                  <c:v>1.0012585997174028E-2</c:v>
                </c:pt>
                <c:pt idx="268">
                  <c:v>1.2998571997741237E-2</c:v>
                </c:pt>
                <c:pt idx="274">
                  <c:v>1.289519000420114E-2</c:v>
                </c:pt>
                <c:pt idx="279">
                  <c:v>2.0576362010615412E-2</c:v>
                </c:pt>
                <c:pt idx="281">
                  <c:v>1.8058560002828017E-2</c:v>
                </c:pt>
                <c:pt idx="284">
                  <c:v>1.9408193998970091E-2</c:v>
                </c:pt>
                <c:pt idx="285">
                  <c:v>1.961955800652504E-2</c:v>
                </c:pt>
                <c:pt idx="286">
                  <c:v>1.6742286003136542E-2</c:v>
                </c:pt>
                <c:pt idx="287">
                  <c:v>1.8405544004053809E-2</c:v>
                </c:pt>
                <c:pt idx="288">
                  <c:v>1.9216907996451482E-2</c:v>
                </c:pt>
                <c:pt idx="293">
                  <c:v>1.8061616006889381E-2</c:v>
                </c:pt>
                <c:pt idx="301">
                  <c:v>2.0484733999182936E-2</c:v>
                </c:pt>
                <c:pt idx="302">
                  <c:v>1.9596098005422391E-2</c:v>
                </c:pt>
                <c:pt idx="320">
                  <c:v>2.9201001998444553E-2</c:v>
                </c:pt>
                <c:pt idx="323">
                  <c:v>3.051163400959922E-2</c:v>
                </c:pt>
                <c:pt idx="326">
                  <c:v>3.1947724004567135E-2</c:v>
                </c:pt>
                <c:pt idx="327">
                  <c:v>3.2232619996648282E-2</c:v>
                </c:pt>
                <c:pt idx="329">
                  <c:v>3.4454695996828377E-2</c:v>
                </c:pt>
                <c:pt idx="330">
                  <c:v>3.5206590007874183E-2</c:v>
                </c:pt>
                <c:pt idx="331">
                  <c:v>3.3900152004207484E-2</c:v>
                </c:pt>
                <c:pt idx="334">
                  <c:v>4.4494494002719875E-2</c:v>
                </c:pt>
                <c:pt idx="335">
                  <c:v>3.9916622008604463E-2</c:v>
                </c:pt>
                <c:pt idx="338">
                  <c:v>3.7675986000976991E-2</c:v>
                </c:pt>
                <c:pt idx="339">
                  <c:v>3.6714699999720324E-2</c:v>
                </c:pt>
                <c:pt idx="340">
                  <c:v>3.6950156005332246E-2</c:v>
                </c:pt>
                <c:pt idx="341">
                  <c:v>3.6981520002882462E-2</c:v>
                </c:pt>
                <c:pt idx="342">
                  <c:v>3.7092128004587721E-2</c:v>
                </c:pt>
                <c:pt idx="343">
                  <c:v>3.6722892000398133E-2</c:v>
                </c:pt>
                <c:pt idx="344">
                  <c:v>4.1080623996094801E-2</c:v>
                </c:pt>
                <c:pt idx="346">
                  <c:v>3.7865176003833767E-2</c:v>
                </c:pt>
                <c:pt idx="347">
                  <c:v>4.7962752003513742E-2</c:v>
                </c:pt>
                <c:pt idx="348">
                  <c:v>4.0565194001828786E-2</c:v>
                </c:pt>
                <c:pt idx="350">
                  <c:v>4.0419668002869003E-2</c:v>
                </c:pt>
                <c:pt idx="351">
                  <c:v>4.0374672003963497E-2</c:v>
                </c:pt>
                <c:pt idx="352">
                  <c:v>4.0586036004242487E-2</c:v>
                </c:pt>
                <c:pt idx="353">
                  <c:v>4.068338600336574E-2</c:v>
                </c:pt>
                <c:pt idx="354">
                  <c:v>4.0980736004712526E-2</c:v>
                </c:pt>
                <c:pt idx="355">
                  <c:v>4.0323541994439438E-2</c:v>
                </c:pt>
                <c:pt idx="356">
                  <c:v>4.0375436008616816E-2</c:v>
                </c:pt>
                <c:pt idx="357">
                  <c:v>4.1168998002831358E-2</c:v>
                </c:pt>
                <c:pt idx="358">
                  <c:v>4.1020892007509246E-2</c:v>
                </c:pt>
                <c:pt idx="359">
                  <c:v>4.0672786002687644E-2</c:v>
                </c:pt>
                <c:pt idx="360">
                  <c:v>4.4177354000566993E-2</c:v>
                </c:pt>
                <c:pt idx="361">
                  <c:v>4.0633044001879171E-2</c:v>
                </c:pt>
                <c:pt idx="362">
                  <c:v>4.3625182006508112E-2</c:v>
                </c:pt>
                <c:pt idx="364">
                  <c:v>4.3157388005056418E-2</c:v>
                </c:pt>
                <c:pt idx="365">
                  <c:v>4.3454738006403204E-2</c:v>
                </c:pt>
                <c:pt idx="367">
                  <c:v>4.3704372001229785E-2</c:v>
                </c:pt>
                <c:pt idx="370">
                  <c:v>4.4654006000200752E-2</c:v>
                </c:pt>
                <c:pt idx="371">
                  <c:v>4.6314692001033109E-2</c:v>
                </c:pt>
                <c:pt idx="374">
                  <c:v>4.3372198008000851E-2</c:v>
                </c:pt>
                <c:pt idx="376">
                  <c:v>4.53703920065891E-2</c:v>
                </c:pt>
                <c:pt idx="377">
                  <c:v>4.4914726000570226E-2</c:v>
                </c:pt>
                <c:pt idx="378">
                  <c:v>4.4974725999054499E-2</c:v>
                </c:pt>
                <c:pt idx="379">
                  <c:v>4.5998062007129192E-2</c:v>
                </c:pt>
                <c:pt idx="380">
                  <c:v>4.5205646005342714E-2</c:v>
                </c:pt>
                <c:pt idx="381">
                  <c:v>5.02770099992631E-2</c:v>
                </c:pt>
                <c:pt idx="383">
                  <c:v>4.6025576004467439E-2</c:v>
                </c:pt>
                <c:pt idx="385">
                  <c:v>4.5693993997701909E-2</c:v>
                </c:pt>
                <c:pt idx="386">
                  <c:v>4.5813994001946412E-2</c:v>
                </c:pt>
                <c:pt idx="387">
                  <c:v>4.538733000663342E-2</c:v>
                </c:pt>
                <c:pt idx="388">
                  <c:v>4.8010302001785021E-2</c:v>
                </c:pt>
                <c:pt idx="389">
                  <c:v>4.8130301998753566E-2</c:v>
                </c:pt>
                <c:pt idx="390">
                  <c:v>4.7048572007042821E-2</c:v>
                </c:pt>
                <c:pt idx="391">
                  <c:v>4.7128572005021852E-2</c:v>
                </c:pt>
                <c:pt idx="395">
                  <c:v>4.7887232001812663E-2</c:v>
                </c:pt>
                <c:pt idx="396">
                  <c:v>4.7947232007572893E-2</c:v>
                </c:pt>
                <c:pt idx="397">
                  <c:v>4.831490200740518E-2</c:v>
                </c:pt>
                <c:pt idx="400">
                  <c:v>4.9755934000131674E-2</c:v>
                </c:pt>
                <c:pt idx="401">
                  <c:v>5.1030182003160007E-2</c:v>
                </c:pt>
                <c:pt idx="402">
                  <c:v>5.1040182006545365E-2</c:v>
                </c:pt>
                <c:pt idx="403">
                  <c:v>5.2126255999610294E-2</c:v>
                </c:pt>
                <c:pt idx="404">
                  <c:v>5.2166255998599809E-2</c:v>
                </c:pt>
                <c:pt idx="408">
                  <c:v>5.1340145997528452E-2</c:v>
                </c:pt>
                <c:pt idx="409">
                  <c:v>5.144014599500224E-2</c:v>
                </c:pt>
                <c:pt idx="413">
                  <c:v>5.1975002003018744E-2</c:v>
                </c:pt>
                <c:pt idx="414">
                  <c:v>5.1975002003018744E-2</c:v>
                </c:pt>
                <c:pt idx="415">
                  <c:v>5.2309858001535758E-2</c:v>
                </c:pt>
                <c:pt idx="416">
                  <c:v>5.2359858003910631E-2</c:v>
                </c:pt>
                <c:pt idx="418">
                  <c:v>5.2421708001929801E-2</c:v>
                </c:pt>
                <c:pt idx="419">
                  <c:v>5.42220979987178E-2</c:v>
                </c:pt>
                <c:pt idx="421">
                  <c:v>5.4319645998475607E-2</c:v>
                </c:pt>
                <c:pt idx="423">
                  <c:v>5.438144978688797E-2</c:v>
                </c:pt>
                <c:pt idx="424">
                  <c:v>5.5433344139601104E-2</c:v>
                </c:pt>
                <c:pt idx="425">
                  <c:v>5.4616305977106094E-2</c:v>
                </c:pt>
                <c:pt idx="426">
                  <c:v>5.4965175877441652E-2</c:v>
                </c:pt>
                <c:pt idx="427">
                  <c:v>5.4051162136602215E-2</c:v>
                </c:pt>
                <c:pt idx="428">
                  <c:v>5.4151161966728978E-2</c:v>
                </c:pt>
                <c:pt idx="429">
                  <c:v>5.4151161966728978E-2</c:v>
                </c:pt>
                <c:pt idx="430">
                  <c:v>5.3757727997435723E-2</c:v>
                </c:pt>
                <c:pt idx="431">
                  <c:v>5.3976630006218329E-2</c:v>
                </c:pt>
                <c:pt idx="432">
                  <c:v>5.5411574001482222E-2</c:v>
                </c:pt>
                <c:pt idx="433">
                  <c:v>5.4581738004344516E-2</c:v>
                </c:pt>
                <c:pt idx="434">
                  <c:v>5.5425308004487306E-2</c:v>
                </c:pt>
                <c:pt idx="435">
                  <c:v>5.4622658004518598E-2</c:v>
                </c:pt>
                <c:pt idx="436">
                  <c:v>5.5363648003549315E-2</c:v>
                </c:pt>
                <c:pt idx="437">
                  <c:v>5.4638581998005975E-2</c:v>
                </c:pt>
                <c:pt idx="438">
                  <c:v>5.6460876003256999E-2</c:v>
                </c:pt>
                <c:pt idx="439">
                  <c:v>5.740386999968905E-2</c:v>
                </c:pt>
                <c:pt idx="440">
                  <c:v>5.8495468001638073E-2</c:v>
                </c:pt>
                <c:pt idx="441">
                  <c:v>5.797145399992587E-2</c:v>
                </c:pt>
                <c:pt idx="442">
                  <c:v>5.8266094005375635E-2</c:v>
                </c:pt>
                <c:pt idx="443">
                  <c:v>5.8366093835502397E-2</c:v>
                </c:pt>
                <c:pt idx="444">
                  <c:v>5.8566093961417209E-2</c:v>
                </c:pt>
                <c:pt idx="445">
                  <c:v>5.8719063999888021E-2</c:v>
                </c:pt>
                <c:pt idx="446">
                  <c:v>5.8555354007694405E-2</c:v>
                </c:pt>
                <c:pt idx="447">
                  <c:v>5.8715354003652465E-2</c:v>
                </c:pt>
                <c:pt idx="448">
                  <c:v>5.8567247935570776E-2</c:v>
                </c:pt>
                <c:pt idx="449">
                  <c:v>5.8767248061485589E-2</c:v>
                </c:pt>
                <c:pt idx="450">
                  <c:v>5.8867247891612351E-2</c:v>
                </c:pt>
                <c:pt idx="451">
                  <c:v>5.8148297997831833E-2</c:v>
                </c:pt>
                <c:pt idx="452">
                  <c:v>5.827066190977348E-2</c:v>
                </c:pt>
                <c:pt idx="453">
                  <c:v>5.8382025978062302E-2</c:v>
                </c:pt>
                <c:pt idx="454">
                  <c:v>5.8175213998765685E-2</c:v>
                </c:pt>
                <c:pt idx="455">
                  <c:v>5.8455213998968247E-2</c:v>
                </c:pt>
                <c:pt idx="456">
                  <c:v>5.8705518000351731E-2</c:v>
                </c:pt>
                <c:pt idx="457">
                  <c:v>5.9507263998966664E-2</c:v>
                </c:pt>
                <c:pt idx="458">
                  <c:v>5.57400960024097E-2</c:v>
                </c:pt>
                <c:pt idx="459">
                  <c:v>5.7740096002817154E-2</c:v>
                </c:pt>
                <c:pt idx="460">
                  <c:v>5.8340096002211794E-2</c:v>
                </c:pt>
                <c:pt idx="461">
                  <c:v>5.8540096004435327E-2</c:v>
                </c:pt>
                <c:pt idx="462">
                  <c:v>5.8540096004435327E-2</c:v>
                </c:pt>
                <c:pt idx="463">
                  <c:v>5.9740096003224608E-2</c:v>
                </c:pt>
                <c:pt idx="464">
                  <c:v>5.8846159998211078E-2</c:v>
                </c:pt>
                <c:pt idx="465">
                  <c:v>5.8846159998211078E-2</c:v>
                </c:pt>
                <c:pt idx="466">
                  <c:v>5.9846160002052784E-2</c:v>
                </c:pt>
                <c:pt idx="467">
                  <c:v>5.7998054006020539E-2</c:v>
                </c:pt>
                <c:pt idx="468">
                  <c:v>5.8109434001380578E-2</c:v>
                </c:pt>
                <c:pt idx="469">
                  <c:v>5.7635950004623737E-2</c:v>
                </c:pt>
                <c:pt idx="470">
                  <c:v>5.7635950004623737E-2</c:v>
                </c:pt>
                <c:pt idx="471">
                  <c:v>5.9635950005031191E-2</c:v>
                </c:pt>
                <c:pt idx="472">
                  <c:v>5.9635950005031191E-2</c:v>
                </c:pt>
                <c:pt idx="473">
                  <c:v>5.8711935984320007E-2</c:v>
                </c:pt>
                <c:pt idx="474">
                  <c:v>5.8763300054124556E-2</c:v>
                </c:pt>
                <c:pt idx="475">
                  <c:v>5.8245194086339325E-2</c:v>
                </c:pt>
                <c:pt idx="476">
                  <c:v>5.854845200519776E-2</c:v>
                </c:pt>
                <c:pt idx="477">
                  <c:v>5.8746940005221404E-2</c:v>
                </c:pt>
                <c:pt idx="478">
                  <c:v>5.8996574000047985E-2</c:v>
                </c:pt>
                <c:pt idx="479">
                  <c:v>5.82734720010194E-2</c:v>
                </c:pt>
                <c:pt idx="481">
                  <c:v>5.7978103999630548E-2</c:v>
                </c:pt>
                <c:pt idx="484">
                  <c:v>5.7404635997954756E-2</c:v>
                </c:pt>
                <c:pt idx="487">
                  <c:v>5.7307824004965369E-2</c:v>
                </c:pt>
                <c:pt idx="488">
                  <c:v>5.7100799836916849E-2</c:v>
                </c:pt>
                <c:pt idx="491">
                  <c:v>5.7812601997284219E-2</c:v>
                </c:pt>
                <c:pt idx="492">
                  <c:v>5.7564496004488319E-2</c:v>
                </c:pt>
                <c:pt idx="493">
                  <c:v>5.6809952002367936E-2</c:v>
                </c:pt>
                <c:pt idx="494">
                  <c:v>5.7109952002065256E-2</c:v>
                </c:pt>
                <c:pt idx="495">
                  <c:v>5.7109952002065256E-2</c:v>
                </c:pt>
                <c:pt idx="496">
                  <c:v>5.8109951998631004E-2</c:v>
                </c:pt>
                <c:pt idx="497">
                  <c:v>5.8265633997507393E-2</c:v>
                </c:pt>
                <c:pt idx="498">
                  <c:v>5.7784574004472233E-2</c:v>
                </c:pt>
                <c:pt idx="499">
                  <c:v>5.7030029987799935E-2</c:v>
                </c:pt>
                <c:pt idx="500">
                  <c:v>5.733002994384151E-2</c:v>
                </c:pt>
                <c:pt idx="501">
                  <c:v>5.733002994384151E-2</c:v>
                </c:pt>
                <c:pt idx="502">
                  <c:v>5.8930030019837432E-2</c:v>
                </c:pt>
                <c:pt idx="503">
                  <c:v>5.7381924125365913E-2</c:v>
                </c:pt>
                <c:pt idx="504">
                  <c:v>5.7316016071126796E-2</c:v>
                </c:pt>
                <c:pt idx="505">
                  <c:v>5.7416015901253559E-2</c:v>
                </c:pt>
                <c:pt idx="506">
                  <c:v>5.7416015901253559E-2</c:v>
                </c:pt>
                <c:pt idx="507">
                  <c:v>6.0016016141162254E-2</c:v>
                </c:pt>
                <c:pt idx="508">
                  <c:v>5.8167909832263831E-2</c:v>
                </c:pt>
                <c:pt idx="509">
                  <c:v>5.6436094106175005E-2</c:v>
                </c:pt>
                <c:pt idx="510">
                  <c:v>5.7236094144172966E-2</c:v>
                </c:pt>
                <c:pt idx="511">
                  <c:v>5.813609401229769E-2</c:v>
                </c:pt>
                <c:pt idx="512">
                  <c:v>5.7130794113618322E-2</c:v>
                </c:pt>
                <c:pt idx="513">
                  <c:v>5.7230793943745084E-2</c:v>
                </c:pt>
                <c:pt idx="514">
                  <c:v>5.7230793943745084E-2</c:v>
                </c:pt>
                <c:pt idx="515">
                  <c:v>5.7905416048015468E-2</c:v>
                </c:pt>
                <c:pt idx="516">
                  <c:v>5.7735720001801383E-2</c:v>
                </c:pt>
                <c:pt idx="517">
                  <c:v>5.5700195851386525E-2</c:v>
                </c:pt>
                <c:pt idx="518">
                  <c:v>5.6600196185172535E-2</c:v>
                </c:pt>
                <c:pt idx="519">
                  <c:v>5.7290749966341536E-2</c:v>
                </c:pt>
                <c:pt idx="520">
                  <c:v>5.6376736232778057E-2</c:v>
                </c:pt>
                <c:pt idx="521">
                  <c:v>5.3634319934644736E-2</c:v>
                </c:pt>
                <c:pt idx="522">
                  <c:v>5.4634320098557509E-2</c:v>
                </c:pt>
                <c:pt idx="523">
                  <c:v>5.7320305830216967E-2</c:v>
                </c:pt>
                <c:pt idx="524">
                  <c:v>5.6051747851597611E-2</c:v>
                </c:pt>
                <c:pt idx="525">
                  <c:v>5.6251747977512423E-2</c:v>
                </c:pt>
                <c:pt idx="526">
                  <c:v>5.6657811794138979E-2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142-4A65-B625-4748F27A7631}"/>
            </c:ext>
          </c:extLst>
        </c:ser>
        <c:ser>
          <c:idx val="6"/>
          <c:order val="4"/>
          <c:tx>
            <c:strRef>
              <c:f>'Active 2 question'!$N$20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 question'!$F$21:$F$224</c:f>
              <c:numCache>
                <c:formatCode>General</c:formatCode>
                <c:ptCount val="204"/>
                <c:pt idx="0">
                  <c:v>-22654</c:v>
                </c:pt>
                <c:pt idx="1">
                  <c:v>-20212.5</c:v>
                </c:pt>
                <c:pt idx="2">
                  <c:v>-19450</c:v>
                </c:pt>
                <c:pt idx="3">
                  <c:v>-19363</c:v>
                </c:pt>
                <c:pt idx="4">
                  <c:v>-15808</c:v>
                </c:pt>
                <c:pt idx="5">
                  <c:v>-15799</c:v>
                </c:pt>
                <c:pt idx="6">
                  <c:v>-15690</c:v>
                </c:pt>
                <c:pt idx="7">
                  <c:v>-15690</c:v>
                </c:pt>
                <c:pt idx="8">
                  <c:v>-15671</c:v>
                </c:pt>
                <c:pt idx="9">
                  <c:v>-15539</c:v>
                </c:pt>
                <c:pt idx="10">
                  <c:v>-133.5</c:v>
                </c:pt>
                <c:pt idx="11">
                  <c:v>-115</c:v>
                </c:pt>
                <c:pt idx="12">
                  <c:v>-93.5</c:v>
                </c:pt>
                <c:pt idx="13">
                  <c:v>-56</c:v>
                </c:pt>
                <c:pt idx="14">
                  <c:v>-18.5</c:v>
                </c:pt>
                <c:pt idx="15">
                  <c:v>0</c:v>
                </c:pt>
                <c:pt idx="16">
                  <c:v>6</c:v>
                </c:pt>
                <c:pt idx="17">
                  <c:v>21.5</c:v>
                </c:pt>
                <c:pt idx="18">
                  <c:v>28</c:v>
                </c:pt>
                <c:pt idx="19">
                  <c:v>40</c:v>
                </c:pt>
                <c:pt idx="20">
                  <c:v>43</c:v>
                </c:pt>
                <c:pt idx="21">
                  <c:v>43.5</c:v>
                </c:pt>
                <c:pt idx="22">
                  <c:v>46.5</c:v>
                </c:pt>
                <c:pt idx="23">
                  <c:v>49.5</c:v>
                </c:pt>
                <c:pt idx="24">
                  <c:v>1156</c:v>
                </c:pt>
                <c:pt idx="25">
                  <c:v>1202.5</c:v>
                </c:pt>
                <c:pt idx="26">
                  <c:v>3204</c:v>
                </c:pt>
                <c:pt idx="27">
                  <c:v>9093</c:v>
                </c:pt>
                <c:pt idx="28">
                  <c:v>9095.5</c:v>
                </c:pt>
                <c:pt idx="29">
                  <c:v>9096</c:v>
                </c:pt>
                <c:pt idx="30">
                  <c:v>9099</c:v>
                </c:pt>
                <c:pt idx="31">
                  <c:v>9102</c:v>
                </c:pt>
                <c:pt idx="32">
                  <c:v>14917</c:v>
                </c:pt>
                <c:pt idx="33">
                  <c:v>17116</c:v>
                </c:pt>
                <c:pt idx="34">
                  <c:v>17128</c:v>
                </c:pt>
                <c:pt idx="35">
                  <c:v>17246.5</c:v>
                </c:pt>
                <c:pt idx="36">
                  <c:v>17255.5</c:v>
                </c:pt>
                <c:pt idx="37">
                  <c:v>17256</c:v>
                </c:pt>
                <c:pt idx="38">
                  <c:v>17259</c:v>
                </c:pt>
                <c:pt idx="39">
                  <c:v>17262</c:v>
                </c:pt>
                <c:pt idx="40">
                  <c:v>17305.5</c:v>
                </c:pt>
                <c:pt idx="41">
                  <c:v>17324</c:v>
                </c:pt>
                <c:pt idx="42">
                  <c:v>20476.5</c:v>
                </c:pt>
                <c:pt idx="43">
                  <c:v>20479</c:v>
                </c:pt>
                <c:pt idx="44">
                  <c:v>20494.5</c:v>
                </c:pt>
                <c:pt idx="45">
                  <c:v>20501.5</c:v>
                </c:pt>
                <c:pt idx="46">
                  <c:v>22961.5</c:v>
                </c:pt>
                <c:pt idx="47">
                  <c:v>24115.5</c:v>
                </c:pt>
                <c:pt idx="48">
                  <c:v>24171.5</c:v>
                </c:pt>
                <c:pt idx="49">
                  <c:v>25079</c:v>
                </c:pt>
                <c:pt idx="50">
                  <c:v>25111</c:v>
                </c:pt>
                <c:pt idx="51">
                  <c:v>25148.5</c:v>
                </c:pt>
                <c:pt idx="52">
                  <c:v>25251</c:v>
                </c:pt>
                <c:pt idx="53">
                  <c:v>25279</c:v>
                </c:pt>
                <c:pt idx="54">
                  <c:v>25282</c:v>
                </c:pt>
                <c:pt idx="55">
                  <c:v>25285</c:v>
                </c:pt>
                <c:pt idx="56">
                  <c:v>25310</c:v>
                </c:pt>
                <c:pt idx="57">
                  <c:v>25851</c:v>
                </c:pt>
                <c:pt idx="58">
                  <c:v>25851</c:v>
                </c:pt>
                <c:pt idx="59">
                  <c:v>26173</c:v>
                </c:pt>
                <c:pt idx="60">
                  <c:v>27409.5</c:v>
                </c:pt>
                <c:pt idx="61">
                  <c:v>27518.5</c:v>
                </c:pt>
                <c:pt idx="62">
                  <c:v>27534</c:v>
                </c:pt>
                <c:pt idx="63">
                  <c:v>27546.5</c:v>
                </c:pt>
                <c:pt idx="64">
                  <c:v>27549.5</c:v>
                </c:pt>
                <c:pt idx="65">
                  <c:v>27565</c:v>
                </c:pt>
                <c:pt idx="66">
                  <c:v>27587</c:v>
                </c:pt>
                <c:pt idx="67">
                  <c:v>28318.5</c:v>
                </c:pt>
                <c:pt idx="68">
                  <c:v>28439.5</c:v>
                </c:pt>
                <c:pt idx="69">
                  <c:v>28439.5</c:v>
                </c:pt>
                <c:pt idx="70">
                  <c:v>28663</c:v>
                </c:pt>
                <c:pt idx="71">
                  <c:v>28700.5</c:v>
                </c:pt>
                <c:pt idx="72">
                  <c:v>29342</c:v>
                </c:pt>
                <c:pt idx="73">
                  <c:v>29401</c:v>
                </c:pt>
                <c:pt idx="74">
                  <c:v>29491</c:v>
                </c:pt>
                <c:pt idx="75">
                  <c:v>29553.5</c:v>
                </c:pt>
                <c:pt idx="76">
                  <c:v>29556.5</c:v>
                </c:pt>
                <c:pt idx="77">
                  <c:v>29569</c:v>
                </c:pt>
                <c:pt idx="78">
                  <c:v>29572</c:v>
                </c:pt>
                <c:pt idx="79">
                  <c:v>29634</c:v>
                </c:pt>
                <c:pt idx="80">
                  <c:v>29817</c:v>
                </c:pt>
                <c:pt idx="81">
                  <c:v>30423.5</c:v>
                </c:pt>
                <c:pt idx="82">
                  <c:v>30542.5</c:v>
                </c:pt>
                <c:pt idx="83">
                  <c:v>30620</c:v>
                </c:pt>
                <c:pt idx="84">
                  <c:v>30620</c:v>
                </c:pt>
                <c:pt idx="85">
                  <c:v>30915</c:v>
                </c:pt>
                <c:pt idx="86">
                  <c:v>31848.5</c:v>
                </c:pt>
                <c:pt idx="87">
                  <c:v>31920</c:v>
                </c:pt>
                <c:pt idx="88">
                  <c:v>33030.5</c:v>
                </c:pt>
                <c:pt idx="89">
                  <c:v>34044.5</c:v>
                </c:pt>
                <c:pt idx="90">
                  <c:v>34088</c:v>
                </c:pt>
                <c:pt idx="91">
                  <c:v>34140.5</c:v>
                </c:pt>
                <c:pt idx="92">
                  <c:v>34187.5</c:v>
                </c:pt>
                <c:pt idx="93">
                  <c:v>34234</c:v>
                </c:pt>
                <c:pt idx="94">
                  <c:v>35214</c:v>
                </c:pt>
                <c:pt idx="95">
                  <c:v>35394.5</c:v>
                </c:pt>
                <c:pt idx="96">
                  <c:v>36312</c:v>
                </c:pt>
                <c:pt idx="97">
                  <c:v>36501.5</c:v>
                </c:pt>
                <c:pt idx="98">
                  <c:v>36515</c:v>
                </c:pt>
                <c:pt idx="99">
                  <c:v>37494</c:v>
                </c:pt>
                <c:pt idx="100">
                  <c:v>37613</c:v>
                </c:pt>
                <c:pt idx="101">
                  <c:v>37613</c:v>
                </c:pt>
                <c:pt idx="102">
                  <c:v>37613</c:v>
                </c:pt>
                <c:pt idx="103">
                  <c:v>37613.5</c:v>
                </c:pt>
                <c:pt idx="104">
                  <c:v>37613.5</c:v>
                </c:pt>
                <c:pt idx="105">
                  <c:v>37613.5</c:v>
                </c:pt>
                <c:pt idx="106">
                  <c:v>37663</c:v>
                </c:pt>
                <c:pt idx="107">
                  <c:v>37663</c:v>
                </c:pt>
                <c:pt idx="108">
                  <c:v>37663</c:v>
                </c:pt>
                <c:pt idx="109">
                  <c:v>37706.5</c:v>
                </c:pt>
                <c:pt idx="110">
                  <c:v>37706.5</c:v>
                </c:pt>
                <c:pt idx="111">
                  <c:v>37706.5</c:v>
                </c:pt>
                <c:pt idx="112">
                  <c:v>37762</c:v>
                </c:pt>
                <c:pt idx="113">
                  <c:v>38635.5</c:v>
                </c:pt>
                <c:pt idx="114">
                  <c:v>38651</c:v>
                </c:pt>
                <c:pt idx="115">
                  <c:v>38794</c:v>
                </c:pt>
                <c:pt idx="116">
                  <c:v>38797</c:v>
                </c:pt>
                <c:pt idx="117">
                  <c:v>38853</c:v>
                </c:pt>
                <c:pt idx="118">
                  <c:v>39780</c:v>
                </c:pt>
                <c:pt idx="119">
                  <c:v>39802</c:v>
                </c:pt>
                <c:pt idx="120">
                  <c:v>40869</c:v>
                </c:pt>
                <c:pt idx="121">
                  <c:v>40925</c:v>
                </c:pt>
                <c:pt idx="122">
                  <c:v>40925.5</c:v>
                </c:pt>
                <c:pt idx="123">
                  <c:v>40937.5</c:v>
                </c:pt>
                <c:pt idx="124">
                  <c:v>40981</c:v>
                </c:pt>
                <c:pt idx="125">
                  <c:v>40999.5</c:v>
                </c:pt>
                <c:pt idx="126">
                  <c:v>41002.5</c:v>
                </c:pt>
                <c:pt idx="127">
                  <c:v>41049</c:v>
                </c:pt>
                <c:pt idx="128">
                  <c:v>41061.5</c:v>
                </c:pt>
                <c:pt idx="129">
                  <c:v>41875</c:v>
                </c:pt>
                <c:pt idx="130">
                  <c:v>42025</c:v>
                </c:pt>
                <c:pt idx="131">
                  <c:v>42025</c:v>
                </c:pt>
                <c:pt idx="132">
                  <c:v>42128.5</c:v>
                </c:pt>
                <c:pt idx="133">
                  <c:v>42156.5</c:v>
                </c:pt>
                <c:pt idx="134">
                  <c:v>42200</c:v>
                </c:pt>
                <c:pt idx="135">
                  <c:v>42287</c:v>
                </c:pt>
                <c:pt idx="136">
                  <c:v>43053</c:v>
                </c:pt>
                <c:pt idx="137">
                  <c:v>43056</c:v>
                </c:pt>
                <c:pt idx="138">
                  <c:v>43207</c:v>
                </c:pt>
                <c:pt idx="139">
                  <c:v>43257.5</c:v>
                </c:pt>
                <c:pt idx="140">
                  <c:v>43270</c:v>
                </c:pt>
                <c:pt idx="141">
                  <c:v>43275.5</c:v>
                </c:pt>
                <c:pt idx="142">
                  <c:v>43297</c:v>
                </c:pt>
                <c:pt idx="143">
                  <c:v>43297</c:v>
                </c:pt>
                <c:pt idx="144">
                  <c:v>43297</c:v>
                </c:pt>
                <c:pt idx="145">
                  <c:v>43351</c:v>
                </c:pt>
                <c:pt idx="146">
                  <c:v>43360.5</c:v>
                </c:pt>
                <c:pt idx="147">
                  <c:v>44308</c:v>
                </c:pt>
                <c:pt idx="148">
                  <c:v>44308</c:v>
                </c:pt>
                <c:pt idx="149">
                  <c:v>44386.5</c:v>
                </c:pt>
                <c:pt idx="150">
                  <c:v>44408.5</c:v>
                </c:pt>
                <c:pt idx="151">
                  <c:v>44482</c:v>
                </c:pt>
                <c:pt idx="152">
                  <c:v>44482</c:v>
                </c:pt>
                <c:pt idx="153">
                  <c:v>44582.5</c:v>
                </c:pt>
                <c:pt idx="154">
                  <c:v>45165</c:v>
                </c:pt>
                <c:pt idx="155">
                  <c:v>45401</c:v>
                </c:pt>
                <c:pt idx="156">
                  <c:v>45404</c:v>
                </c:pt>
                <c:pt idx="157">
                  <c:v>45407.5</c:v>
                </c:pt>
                <c:pt idx="158">
                  <c:v>45410.5</c:v>
                </c:pt>
                <c:pt idx="159">
                  <c:v>45413.5</c:v>
                </c:pt>
                <c:pt idx="160">
                  <c:v>45416</c:v>
                </c:pt>
                <c:pt idx="161">
                  <c:v>45475.5</c:v>
                </c:pt>
                <c:pt idx="162">
                  <c:v>45475.5</c:v>
                </c:pt>
                <c:pt idx="163">
                  <c:v>45552</c:v>
                </c:pt>
                <c:pt idx="164">
                  <c:v>45552</c:v>
                </c:pt>
                <c:pt idx="165">
                  <c:v>45570.5</c:v>
                </c:pt>
                <c:pt idx="166">
                  <c:v>45570.5</c:v>
                </c:pt>
                <c:pt idx="167">
                  <c:v>45596.5</c:v>
                </c:pt>
                <c:pt idx="168">
                  <c:v>45598.5</c:v>
                </c:pt>
                <c:pt idx="169">
                  <c:v>45598.5</c:v>
                </c:pt>
                <c:pt idx="170">
                  <c:v>45639</c:v>
                </c:pt>
                <c:pt idx="171">
                  <c:v>45662</c:v>
                </c:pt>
                <c:pt idx="172">
                  <c:v>46514.5</c:v>
                </c:pt>
                <c:pt idx="173">
                  <c:v>46607.5</c:v>
                </c:pt>
                <c:pt idx="174">
                  <c:v>46718.5</c:v>
                </c:pt>
                <c:pt idx="175">
                  <c:v>46746.5</c:v>
                </c:pt>
                <c:pt idx="176">
                  <c:v>46746.5</c:v>
                </c:pt>
                <c:pt idx="177">
                  <c:v>46746.5</c:v>
                </c:pt>
                <c:pt idx="178">
                  <c:v>46769</c:v>
                </c:pt>
                <c:pt idx="179">
                  <c:v>46771</c:v>
                </c:pt>
                <c:pt idx="180">
                  <c:v>46771</c:v>
                </c:pt>
                <c:pt idx="181">
                  <c:v>46771</c:v>
                </c:pt>
                <c:pt idx="182">
                  <c:v>47643</c:v>
                </c:pt>
                <c:pt idx="183">
                  <c:v>47646</c:v>
                </c:pt>
                <c:pt idx="184">
                  <c:v>47646</c:v>
                </c:pt>
                <c:pt idx="185">
                  <c:v>47646</c:v>
                </c:pt>
                <c:pt idx="186">
                  <c:v>47685</c:v>
                </c:pt>
                <c:pt idx="187">
                  <c:v>47698.5</c:v>
                </c:pt>
                <c:pt idx="188">
                  <c:v>47779</c:v>
                </c:pt>
                <c:pt idx="189">
                  <c:v>47779</c:v>
                </c:pt>
                <c:pt idx="190">
                  <c:v>47779</c:v>
                </c:pt>
                <c:pt idx="191">
                  <c:v>47785.5</c:v>
                </c:pt>
                <c:pt idx="192">
                  <c:v>47785.5</c:v>
                </c:pt>
                <c:pt idx="193">
                  <c:v>47785.5</c:v>
                </c:pt>
                <c:pt idx="194">
                  <c:v>47807.5</c:v>
                </c:pt>
                <c:pt idx="195">
                  <c:v>47826</c:v>
                </c:pt>
                <c:pt idx="196">
                  <c:v>47864</c:v>
                </c:pt>
                <c:pt idx="197">
                  <c:v>47864</c:v>
                </c:pt>
                <c:pt idx="198">
                  <c:v>47876.5</c:v>
                </c:pt>
                <c:pt idx="199">
                  <c:v>47966.5</c:v>
                </c:pt>
                <c:pt idx="200">
                  <c:v>48729.5</c:v>
                </c:pt>
                <c:pt idx="201">
                  <c:v>48875</c:v>
                </c:pt>
                <c:pt idx="202">
                  <c:v>48971.5</c:v>
                </c:pt>
                <c:pt idx="203">
                  <c:v>48971.5</c:v>
                </c:pt>
              </c:numCache>
            </c:numRef>
          </c:xVal>
          <c:yVal>
            <c:numRef>
              <c:f>'Active 2 question'!$N$21:$N$224</c:f>
              <c:numCache>
                <c:formatCode>General</c:formatCode>
                <c:ptCount val="20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142-4A65-B625-4748F27A7631}"/>
            </c:ext>
          </c:extLst>
        </c:ser>
        <c:ser>
          <c:idx val="3"/>
          <c:order val="5"/>
          <c:tx>
            <c:strRef>
              <c:f>'Active 2 question'!$AX$1</c:f>
              <c:strCache>
                <c:ptCount val="1"/>
                <c:pt idx="0">
                  <c:v>Q+LTE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 question'!$AW$2:$AW$76</c:f>
              <c:numCache>
                <c:formatCode>General</c:formatCode>
                <c:ptCount val="75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  <c:pt idx="47">
                  <c:v>64000</c:v>
                </c:pt>
                <c:pt idx="48">
                  <c:v>66000</c:v>
                </c:pt>
                <c:pt idx="49">
                  <c:v>68000</c:v>
                </c:pt>
                <c:pt idx="50">
                  <c:v>70000</c:v>
                </c:pt>
                <c:pt idx="51">
                  <c:v>72000</c:v>
                </c:pt>
                <c:pt idx="52">
                  <c:v>74000</c:v>
                </c:pt>
              </c:numCache>
            </c:numRef>
          </c:xVal>
          <c:yVal>
            <c:numRef>
              <c:f>'Active 2 question'!$AX$2:$AX$76</c:f>
              <c:numCache>
                <c:formatCode>General</c:formatCode>
                <c:ptCount val="75"/>
                <c:pt idx="0">
                  <c:v>4.9310754027169321E-2</c:v>
                </c:pt>
                <c:pt idx="1">
                  <c:v>4.3734924746266557E-2</c:v>
                </c:pt>
                <c:pt idx="2">
                  <c:v>3.8295170034885397E-2</c:v>
                </c:pt>
                <c:pt idx="3">
                  <c:v>3.3006338319713162E-2</c:v>
                </c:pt>
                <c:pt idx="4">
                  <c:v>2.7886921304109351E-2</c:v>
                </c:pt>
                <c:pt idx="5">
                  <c:v>2.2961010125949421E-2</c:v>
                </c:pt>
                <c:pt idx="6">
                  <c:v>1.8257642181542792E-2</c:v>
                </c:pt>
                <c:pt idx="7">
                  <c:v>1.3810173609308347E-2</c:v>
                </c:pt>
                <c:pt idx="8">
                  <c:v>9.658988933271306E-3</c:v>
                </c:pt>
                <c:pt idx="9">
                  <c:v>5.858703748363038E-3</c:v>
                </c:pt>
                <c:pt idx="10">
                  <c:v>2.4893831658091264E-3</c:v>
                </c:pt>
                <c:pt idx="11">
                  <c:v>-3.2557204533501666E-4</c:v>
                </c:pt>
                <c:pt idx="12">
                  <c:v>-2.3860314085435005E-3</c:v>
                </c:pt>
                <c:pt idx="13">
                  <c:v>-3.3567443603291346E-3</c:v>
                </c:pt>
                <c:pt idx="14">
                  <c:v>-2.7551108221918618E-3</c:v>
                </c:pt>
                <c:pt idx="15">
                  <c:v>-5.266390333398017E-4</c:v>
                </c:pt>
                <c:pt idx="16">
                  <c:v>1.9833862182820315E-3</c:v>
                </c:pt>
                <c:pt idx="17">
                  <c:v>3.4928744229918269E-3</c:v>
                </c:pt>
                <c:pt idx="18">
                  <c:v>3.9807658724435408E-3</c:v>
                </c:pt>
                <c:pt idx="19">
                  <c:v>3.7838906002845849E-3</c:v>
                </c:pt>
                <c:pt idx="20">
                  <c:v>3.1581594067705268E-3</c:v>
                </c:pt>
                <c:pt idx="21">
                  <c:v>2.2700766082360494E-3</c:v>
                </c:pt>
                <c:pt idx="22">
                  <c:v>1.2296079069293335E-3</c:v>
                </c:pt>
                <c:pt idx="23">
                  <c:v>1.1201375996416907E-4</c:v>
                </c:pt>
                <c:pt idx="24">
                  <c:v>-1.0291292397963695E-3</c:v>
                </c:pt>
                <c:pt idx="25">
                  <c:v>-2.1529312210429464E-3</c:v>
                </c:pt>
                <c:pt idx="26">
                  <c:v>-3.2251568253810993E-3</c:v>
                </c:pt>
                <c:pt idx="27">
                  <c:v>-4.2160515036064961E-3</c:v>
                </c:pt>
                <c:pt idx="28">
                  <c:v>-5.1010834409619139E-3</c:v>
                </c:pt>
                <c:pt idx="29">
                  <c:v>-5.8615411174940072E-3</c:v>
                </c:pt>
                <c:pt idx="30">
                  <c:v>-6.4825199457578088E-3</c:v>
                </c:pt>
                <c:pt idx="31">
                  <c:v>-6.9486402214225633E-3</c:v>
                </c:pt>
                <c:pt idx="32">
                  <c:v>-7.2401410657901236E-3</c:v>
                </c:pt>
                <c:pt idx="33">
                  <c:v>-7.3316393579332985E-3</c:v>
                </c:pt>
                <c:pt idx="34">
                  <c:v>-7.1930944650882653E-3</c:v>
                </c:pt>
                <c:pt idx="35">
                  <c:v>-6.7898977773812787E-3</c:v>
                </c:pt>
                <c:pt idx="36">
                  <c:v>-6.0790933601918475E-3</c:v>
                </c:pt>
                <c:pt idx="37">
                  <c:v>-5.0011995169212658E-3</c:v>
                </c:pt>
                <c:pt idx="38">
                  <c:v>-3.4678761203376044E-3</c:v>
                </c:pt>
                <c:pt idx="39">
                  <c:v>-1.3413546948601498E-3</c:v>
                </c:pt>
                <c:pt idx="40">
                  <c:v>1.6043460301145909E-3</c:v>
                </c:pt>
                <c:pt idx="41">
                  <c:v>5.7457902377203319E-3</c:v>
                </c:pt>
                <c:pt idx="42">
                  <c:v>1.1557170367764533E-2</c:v>
                </c:pt>
                <c:pt idx="43">
                  <c:v>1.8802246157125634E-2</c:v>
                </c:pt>
                <c:pt idx="44">
                  <c:v>2.5921740868196118E-2</c:v>
                </c:pt>
                <c:pt idx="45">
                  <c:v>3.1945992703725314E-2</c:v>
                </c:pt>
                <c:pt idx="46">
                  <c:v>3.7026639599068809E-2</c:v>
                </c:pt>
                <c:pt idx="47">
                  <c:v>4.1493101191003232E-2</c:v>
                </c:pt>
                <c:pt idx="48">
                  <c:v>4.557696860936046E-2</c:v>
                </c:pt>
                <c:pt idx="49">
                  <c:v>4.9428696073969068E-2</c:v>
                </c:pt>
                <c:pt idx="50">
                  <c:v>5.3148457167650182E-2</c:v>
                </c:pt>
                <c:pt idx="51">
                  <c:v>5.680539438225983E-2</c:v>
                </c:pt>
                <c:pt idx="52">
                  <c:v>6.0449356603671477E-2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142-4A65-B625-4748F27A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8582384"/>
        <c:axId val="1"/>
      </c:scatterChart>
      <c:valAx>
        <c:axId val="668582384"/>
        <c:scaling>
          <c:orientation val="minMax"/>
          <c:min val="-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7548747068095079"/>
              <c:y val="0.869080779944289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-0.0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40389972144846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8582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0778856923038"/>
          <c:y val="0.92757660167130918"/>
          <c:w val="0.75097371583415873"/>
          <c:h val="5.571030640668528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0</xdr:row>
      <xdr:rowOff>9525</xdr:rowOff>
    </xdr:from>
    <xdr:to>
      <xdr:col>16</xdr:col>
      <xdr:colOff>600075</xdr:colOff>
      <xdr:row>18</xdr:row>
      <xdr:rowOff>19050</xdr:rowOff>
    </xdr:to>
    <xdr:graphicFrame macro="">
      <xdr:nvGraphicFramePr>
        <xdr:cNvPr id="1070" name="Chart 5">
          <a:extLst>
            <a:ext uri="{FF2B5EF4-FFF2-40B4-BE49-F238E27FC236}">
              <a16:creationId xmlns:a16="http://schemas.microsoft.com/office/drawing/2014/main" id="{94ECAF97-7FC6-AFE8-BF9B-0F6888647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104774</xdr:colOff>
      <xdr:row>0</xdr:row>
      <xdr:rowOff>19050</xdr:rowOff>
    </xdr:from>
    <xdr:to>
      <xdr:col>26</xdr:col>
      <xdr:colOff>19049</xdr:colOff>
      <xdr:row>18</xdr:row>
      <xdr:rowOff>9525</xdr:rowOff>
    </xdr:to>
    <xdr:graphicFrame macro="">
      <xdr:nvGraphicFramePr>
        <xdr:cNvPr id="1072" name="Chart 5">
          <a:extLst>
            <a:ext uri="{FF2B5EF4-FFF2-40B4-BE49-F238E27FC236}">
              <a16:creationId xmlns:a16="http://schemas.microsoft.com/office/drawing/2014/main" id="{05BD2003-B9AE-1340-3143-56788D660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0</xdr:row>
      <xdr:rowOff>0</xdr:rowOff>
    </xdr:from>
    <xdr:to>
      <xdr:col>22</xdr:col>
      <xdr:colOff>352425</xdr:colOff>
      <xdr:row>18</xdr:row>
      <xdr:rowOff>9525</xdr:rowOff>
    </xdr:to>
    <xdr:graphicFrame macro="">
      <xdr:nvGraphicFramePr>
        <xdr:cNvPr id="56351" name="Chart 2">
          <a:extLst>
            <a:ext uri="{FF2B5EF4-FFF2-40B4-BE49-F238E27FC236}">
              <a16:creationId xmlns:a16="http://schemas.microsoft.com/office/drawing/2014/main" id="{FBD74C9E-6646-76F4-2C0E-BB715FED7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609600</xdr:colOff>
      <xdr:row>16</xdr:row>
      <xdr:rowOff>9525</xdr:rowOff>
    </xdr:from>
    <xdr:to>
      <xdr:col>43</xdr:col>
      <xdr:colOff>219075</xdr:colOff>
      <xdr:row>38</xdr:row>
      <xdr:rowOff>114300</xdr:rowOff>
    </xdr:to>
    <xdr:graphicFrame macro="">
      <xdr:nvGraphicFramePr>
        <xdr:cNvPr id="56352" name="Chart 3">
          <a:extLst>
            <a:ext uri="{FF2B5EF4-FFF2-40B4-BE49-F238E27FC236}">
              <a16:creationId xmlns:a16="http://schemas.microsoft.com/office/drawing/2014/main" id="{EE0A3E79-35E9-C956-DEBB-F292E7390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76200</xdr:colOff>
      <xdr:row>26</xdr:row>
      <xdr:rowOff>38100</xdr:rowOff>
    </xdr:from>
    <xdr:to>
      <xdr:col>23</xdr:col>
      <xdr:colOff>95250</xdr:colOff>
      <xdr:row>53</xdr:row>
      <xdr:rowOff>47625</xdr:rowOff>
    </xdr:to>
    <xdr:graphicFrame macro="">
      <xdr:nvGraphicFramePr>
        <xdr:cNvPr id="56353" name="Chart 6">
          <a:extLst>
            <a:ext uri="{FF2B5EF4-FFF2-40B4-BE49-F238E27FC236}">
              <a16:creationId xmlns:a16="http://schemas.microsoft.com/office/drawing/2014/main" id="{9528F877-37FD-86DF-10A6-70F9F00BC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590550</xdr:colOff>
      <xdr:row>0</xdr:row>
      <xdr:rowOff>0</xdr:rowOff>
    </xdr:from>
    <xdr:to>
      <xdr:col>37</xdr:col>
      <xdr:colOff>561975</xdr:colOff>
      <xdr:row>19</xdr:row>
      <xdr:rowOff>0</xdr:rowOff>
    </xdr:to>
    <xdr:graphicFrame macro="">
      <xdr:nvGraphicFramePr>
        <xdr:cNvPr id="61468" name="Chart 1">
          <a:extLst>
            <a:ext uri="{FF2B5EF4-FFF2-40B4-BE49-F238E27FC236}">
              <a16:creationId xmlns:a16="http://schemas.microsoft.com/office/drawing/2014/main" id="{4817A8E8-AD73-83E5-F44C-E1D578458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457200</xdr:colOff>
      <xdr:row>0</xdr:row>
      <xdr:rowOff>0</xdr:rowOff>
    </xdr:from>
    <xdr:to>
      <xdr:col>18</xdr:col>
      <xdr:colOff>600075</xdr:colOff>
      <xdr:row>16</xdr:row>
      <xdr:rowOff>142875</xdr:rowOff>
    </xdr:to>
    <xdr:graphicFrame macro="">
      <xdr:nvGraphicFramePr>
        <xdr:cNvPr id="61469" name="Chart 2">
          <a:extLst>
            <a:ext uri="{FF2B5EF4-FFF2-40B4-BE49-F238E27FC236}">
              <a16:creationId xmlns:a16="http://schemas.microsoft.com/office/drawing/2014/main" id="{A14959F9-C8F5-66D0-BB3B-5A3455151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542925</xdr:colOff>
      <xdr:row>26</xdr:row>
      <xdr:rowOff>123825</xdr:rowOff>
    </xdr:from>
    <xdr:to>
      <xdr:col>33</xdr:col>
      <xdr:colOff>200025</xdr:colOff>
      <xdr:row>50</xdr:row>
      <xdr:rowOff>9525</xdr:rowOff>
    </xdr:to>
    <xdr:graphicFrame macro="">
      <xdr:nvGraphicFramePr>
        <xdr:cNvPr id="61470" name="Chart 3">
          <a:extLst>
            <a:ext uri="{FF2B5EF4-FFF2-40B4-BE49-F238E27FC236}">
              <a16:creationId xmlns:a16="http://schemas.microsoft.com/office/drawing/2014/main" id="{C5BDB470-F739-3A90-6ECE-1BEEF0C6C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0</xdr:row>
      <xdr:rowOff>0</xdr:rowOff>
    </xdr:from>
    <xdr:to>
      <xdr:col>18</xdr:col>
      <xdr:colOff>600075</xdr:colOff>
      <xdr:row>16</xdr:row>
      <xdr:rowOff>142875</xdr:rowOff>
    </xdr:to>
    <xdr:graphicFrame macro="">
      <xdr:nvGraphicFramePr>
        <xdr:cNvPr id="63507" name="Chart 1">
          <a:extLst>
            <a:ext uri="{FF2B5EF4-FFF2-40B4-BE49-F238E27FC236}">
              <a16:creationId xmlns:a16="http://schemas.microsoft.com/office/drawing/2014/main" id="{08351E04-81F7-81B8-9534-F8D707FA6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133350</xdr:colOff>
      <xdr:row>21</xdr:row>
      <xdr:rowOff>57150</xdr:rowOff>
    </xdr:from>
    <xdr:to>
      <xdr:col>33</xdr:col>
      <xdr:colOff>361950</xdr:colOff>
      <xdr:row>44</xdr:row>
      <xdr:rowOff>104775</xdr:rowOff>
    </xdr:to>
    <xdr:graphicFrame macro="">
      <xdr:nvGraphicFramePr>
        <xdr:cNvPr id="63508" name="Chart 2">
          <a:extLst>
            <a:ext uri="{FF2B5EF4-FFF2-40B4-BE49-F238E27FC236}">
              <a16:creationId xmlns:a16="http://schemas.microsoft.com/office/drawing/2014/main" id="{4992704A-79E1-549E-5496-138390B08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76200</xdr:rowOff>
    </xdr:from>
    <xdr:to>
      <xdr:col>12</xdr:col>
      <xdr:colOff>295275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D94C493-A81B-1EE8-BDF5-10B47AA575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314324</xdr:colOff>
      <xdr:row>21</xdr:row>
      <xdr:rowOff>104775</xdr:rowOff>
    </xdr:from>
    <xdr:to>
      <xdr:col>12</xdr:col>
      <xdr:colOff>209549</xdr:colOff>
      <xdr:row>41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62AD97-3E06-4E06-FC4E-A4FA786A48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47625</xdr:colOff>
      <xdr:row>0</xdr:row>
      <xdr:rowOff>0</xdr:rowOff>
    </xdr:from>
    <xdr:to>
      <xdr:col>24</xdr:col>
      <xdr:colOff>600075</xdr:colOff>
      <xdr:row>20</xdr:row>
      <xdr:rowOff>38100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B50F4864-AD66-BB1D-0C55-9CFD7F0BFE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47625</xdr:colOff>
      <xdr:row>1127</xdr:row>
      <xdr:rowOff>9525</xdr:rowOff>
    </xdr:from>
    <xdr:to>
      <xdr:col>30</xdr:col>
      <xdr:colOff>438150</xdr:colOff>
      <xdr:row>1147</xdr:row>
      <xdr:rowOff>57150</xdr:rowOff>
    </xdr:to>
    <xdr:graphicFrame macro="">
      <xdr:nvGraphicFramePr>
        <xdr:cNvPr id="58458" name="Chart 3">
          <a:extLst>
            <a:ext uri="{FF2B5EF4-FFF2-40B4-BE49-F238E27FC236}">
              <a16:creationId xmlns:a16="http://schemas.microsoft.com/office/drawing/2014/main" id="{0A4DADDB-87E4-1232-2393-40535B0B1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295275</xdr:colOff>
      <xdr:row>0</xdr:row>
      <xdr:rowOff>0</xdr:rowOff>
    </xdr:from>
    <xdr:to>
      <xdr:col>19</xdr:col>
      <xdr:colOff>114300</xdr:colOff>
      <xdr:row>19</xdr:row>
      <xdr:rowOff>0</xdr:rowOff>
    </xdr:to>
    <xdr:graphicFrame macro="">
      <xdr:nvGraphicFramePr>
        <xdr:cNvPr id="58459" name="Chart 4">
          <a:extLst>
            <a:ext uri="{FF2B5EF4-FFF2-40B4-BE49-F238E27FC236}">
              <a16:creationId xmlns:a16="http://schemas.microsoft.com/office/drawing/2014/main" id="{6F05C7F4-5896-055B-9FCC-12DAF897A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0</xdr:row>
      <xdr:rowOff>9525</xdr:rowOff>
    </xdr:from>
    <xdr:to>
      <xdr:col>19</xdr:col>
      <xdr:colOff>542925</xdr:colOff>
      <xdr:row>20</xdr:row>
      <xdr:rowOff>123825</xdr:rowOff>
    </xdr:to>
    <xdr:graphicFrame macro="">
      <xdr:nvGraphicFramePr>
        <xdr:cNvPr id="2" name="Chart 22">
          <a:extLst>
            <a:ext uri="{FF2B5EF4-FFF2-40B4-BE49-F238E27FC236}">
              <a16:creationId xmlns:a16="http://schemas.microsoft.com/office/drawing/2014/main" id="{F4BA7AD9-0C06-7FCF-7AA6-93AEC9257B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85725</xdr:colOff>
      <xdr:row>0</xdr:row>
      <xdr:rowOff>38100</xdr:rowOff>
    </xdr:from>
    <xdr:to>
      <xdr:col>29</xdr:col>
      <xdr:colOff>85725</xdr:colOff>
      <xdr:row>19</xdr:row>
      <xdr:rowOff>152400</xdr:rowOff>
    </xdr:to>
    <xdr:graphicFrame macro="">
      <xdr:nvGraphicFramePr>
        <xdr:cNvPr id="3" name="Chart 21">
          <a:extLst>
            <a:ext uri="{FF2B5EF4-FFF2-40B4-BE49-F238E27FC236}">
              <a16:creationId xmlns:a16="http://schemas.microsoft.com/office/drawing/2014/main" id="{3748AC31-E4FE-A4F0-4454-7043E21106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104775</xdr:colOff>
      <xdr:row>22</xdr:row>
      <xdr:rowOff>19050</xdr:rowOff>
    </xdr:from>
    <xdr:to>
      <xdr:col>19</xdr:col>
      <xdr:colOff>476250</xdr:colOff>
      <xdr:row>43</xdr:row>
      <xdr:rowOff>123825</xdr:rowOff>
    </xdr:to>
    <xdr:graphicFrame macro="">
      <xdr:nvGraphicFramePr>
        <xdr:cNvPr id="4" name="Chart 20">
          <a:extLst>
            <a:ext uri="{FF2B5EF4-FFF2-40B4-BE49-F238E27FC236}">
              <a16:creationId xmlns:a16="http://schemas.microsoft.com/office/drawing/2014/main" id="{5C033AAA-5EDC-5A4C-3508-D541B41961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123826</xdr:colOff>
      <xdr:row>22</xdr:row>
      <xdr:rowOff>57150</xdr:rowOff>
    </xdr:from>
    <xdr:to>
      <xdr:col>9</xdr:col>
      <xdr:colOff>542926</xdr:colOff>
      <xdr:row>45</xdr:row>
      <xdr:rowOff>28575</xdr:rowOff>
    </xdr:to>
    <xdr:graphicFrame macro="">
      <xdr:nvGraphicFramePr>
        <xdr:cNvPr id="5" name="Chart 24">
          <a:extLst>
            <a:ext uri="{FF2B5EF4-FFF2-40B4-BE49-F238E27FC236}">
              <a16:creationId xmlns:a16="http://schemas.microsoft.com/office/drawing/2014/main" id="{323CE48F-B084-5A45-7DE7-1BB2470710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85726</xdr:colOff>
      <xdr:row>0</xdr:row>
      <xdr:rowOff>19050</xdr:rowOff>
    </xdr:from>
    <xdr:to>
      <xdr:col>9</xdr:col>
      <xdr:colOff>581026</xdr:colOff>
      <xdr:row>21</xdr:row>
      <xdr:rowOff>66675</xdr:rowOff>
    </xdr:to>
    <xdr:graphicFrame macro="">
      <xdr:nvGraphicFramePr>
        <xdr:cNvPr id="6" name="Chart 23">
          <a:extLst>
            <a:ext uri="{FF2B5EF4-FFF2-40B4-BE49-F238E27FC236}">
              <a16:creationId xmlns:a16="http://schemas.microsoft.com/office/drawing/2014/main" id="{6A80555B-1F79-4226-7D69-7CCB8BB813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85725</xdr:colOff>
      <xdr:row>45</xdr:row>
      <xdr:rowOff>0</xdr:rowOff>
    </xdr:from>
    <xdr:to>
      <xdr:col>18</xdr:col>
      <xdr:colOff>209550</xdr:colOff>
      <xdr:row>72</xdr:row>
      <xdr:rowOff>95250</xdr:rowOff>
    </xdr:to>
    <xdr:graphicFrame macro="">
      <xdr:nvGraphicFramePr>
        <xdr:cNvPr id="7" name="Chart 25">
          <a:extLst>
            <a:ext uri="{FF2B5EF4-FFF2-40B4-BE49-F238E27FC236}">
              <a16:creationId xmlns:a16="http://schemas.microsoft.com/office/drawing/2014/main" id="{748D9C0F-DB55-57BE-94EA-8409CFC6FD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0</xdr:row>
      <xdr:rowOff>57150</xdr:rowOff>
    </xdr:from>
    <xdr:to>
      <xdr:col>24</xdr:col>
      <xdr:colOff>247650</xdr:colOff>
      <xdr:row>43</xdr:row>
      <xdr:rowOff>76200</xdr:rowOff>
    </xdr:to>
    <xdr:graphicFrame macro="">
      <xdr:nvGraphicFramePr>
        <xdr:cNvPr id="54282" name="Chart 1">
          <a:extLst>
            <a:ext uri="{FF2B5EF4-FFF2-40B4-BE49-F238E27FC236}">
              <a16:creationId xmlns:a16="http://schemas.microsoft.com/office/drawing/2014/main" id="{A04DDBE7-CD9E-2FF0-C3B1-84F49DA24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590550</xdr:colOff>
      <xdr:row>0</xdr:row>
      <xdr:rowOff>0</xdr:rowOff>
    </xdr:from>
    <xdr:to>
      <xdr:col>37</xdr:col>
      <xdr:colOff>561975</xdr:colOff>
      <xdr:row>19</xdr:row>
      <xdr:rowOff>0</xdr:rowOff>
    </xdr:to>
    <xdr:graphicFrame macro="">
      <xdr:nvGraphicFramePr>
        <xdr:cNvPr id="55324" name="Chart 1">
          <a:extLst>
            <a:ext uri="{FF2B5EF4-FFF2-40B4-BE49-F238E27FC236}">
              <a16:creationId xmlns:a16="http://schemas.microsoft.com/office/drawing/2014/main" id="{BFC6B6CA-86FE-61BB-B14C-6D1E9B580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457200</xdr:colOff>
      <xdr:row>0</xdr:row>
      <xdr:rowOff>0</xdr:rowOff>
    </xdr:from>
    <xdr:to>
      <xdr:col>18</xdr:col>
      <xdr:colOff>600075</xdr:colOff>
      <xdr:row>16</xdr:row>
      <xdr:rowOff>142875</xdr:rowOff>
    </xdr:to>
    <xdr:graphicFrame macro="">
      <xdr:nvGraphicFramePr>
        <xdr:cNvPr id="55325" name="Chart 2">
          <a:extLst>
            <a:ext uri="{FF2B5EF4-FFF2-40B4-BE49-F238E27FC236}">
              <a16:creationId xmlns:a16="http://schemas.microsoft.com/office/drawing/2014/main" id="{21D1B297-838C-C353-5661-FC2F5A74C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171450</xdr:colOff>
      <xdr:row>2</xdr:row>
      <xdr:rowOff>66675</xdr:rowOff>
    </xdr:from>
    <xdr:to>
      <xdr:col>34</xdr:col>
      <xdr:colOff>514350</xdr:colOff>
      <xdr:row>25</xdr:row>
      <xdr:rowOff>0</xdr:rowOff>
    </xdr:to>
    <xdr:graphicFrame macro="">
      <xdr:nvGraphicFramePr>
        <xdr:cNvPr id="55326" name="Chart 3">
          <a:extLst>
            <a:ext uri="{FF2B5EF4-FFF2-40B4-BE49-F238E27FC236}">
              <a16:creationId xmlns:a16="http://schemas.microsoft.com/office/drawing/2014/main" id="{4664FC2D-18F9-A6B0-300F-650562228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590550</xdr:colOff>
      <xdr:row>0</xdr:row>
      <xdr:rowOff>0</xdr:rowOff>
    </xdr:from>
    <xdr:to>
      <xdr:col>37</xdr:col>
      <xdr:colOff>561975</xdr:colOff>
      <xdr:row>19</xdr:row>
      <xdr:rowOff>0</xdr:rowOff>
    </xdr:to>
    <xdr:graphicFrame macro="">
      <xdr:nvGraphicFramePr>
        <xdr:cNvPr id="57381" name="Chart 1">
          <a:extLst>
            <a:ext uri="{FF2B5EF4-FFF2-40B4-BE49-F238E27FC236}">
              <a16:creationId xmlns:a16="http://schemas.microsoft.com/office/drawing/2014/main" id="{2EBAB4B2-D140-8FD1-EAF5-CCB20E7CA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457200</xdr:colOff>
      <xdr:row>0</xdr:row>
      <xdr:rowOff>0</xdr:rowOff>
    </xdr:from>
    <xdr:to>
      <xdr:col>18</xdr:col>
      <xdr:colOff>600075</xdr:colOff>
      <xdr:row>16</xdr:row>
      <xdr:rowOff>142875</xdr:rowOff>
    </xdr:to>
    <xdr:graphicFrame macro="">
      <xdr:nvGraphicFramePr>
        <xdr:cNvPr id="57382" name="Chart 2">
          <a:extLst>
            <a:ext uri="{FF2B5EF4-FFF2-40B4-BE49-F238E27FC236}">
              <a16:creationId xmlns:a16="http://schemas.microsoft.com/office/drawing/2014/main" id="{C4CB7E75-EAB8-6ACB-4377-B267ACD60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171450</xdr:colOff>
      <xdr:row>2</xdr:row>
      <xdr:rowOff>66675</xdr:rowOff>
    </xdr:from>
    <xdr:to>
      <xdr:col>34</xdr:col>
      <xdr:colOff>514350</xdr:colOff>
      <xdr:row>25</xdr:row>
      <xdr:rowOff>0</xdr:rowOff>
    </xdr:to>
    <xdr:graphicFrame macro="">
      <xdr:nvGraphicFramePr>
        <xdr:cNvPr id="57383" name="Chart 3">
          <a:extLst>
            <a:ext uri="{FF2B5EF4-FFF2-40B4-BE49-F238E27FC236}">
              <a16:creationId xmlns:a16="http://schemas.microsoft.com/office/drawing/2014/main" id="{7DFDB845-C728-3AC5-2FFF-C09585D04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21</xdr:row>
      <xdr:rowOff>0</xdr:rowOff>
    </xdr:from>
    <xdr:to>
      <xdr:col>19</xdr:col>
      <xdr:colOff>9525</xdr:colOff>
      <xdr:row>38</xdr:row>
      <xdr:rowOff>152400</xdr:rowOff>
    </xdr:to>
    <xdr:graphicFrame macro="">
      <xdr:nvGraphicFramePr>
        <xdr:cNvPr id="57384" name="Chart 4">
          <a:extLst>
            <a:ext uri="{FF2B5EF4-FFF2-40B4-BE49-F238E27FC236}">
              <a16:creationId xmlns:a16="http://schemas.microsoft.com/office/drawing/2014/main" id="{66885780-5A2B-1767-368C-6F73D1D36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371475</xdr:colOff>
      <xdr:row>660</xdr:row>
      <xdr:rowOff>95250</xdr:rowOff>
    </xdr:from>
    <xdr:to>
      <xdr:col>33</xdr:col>
      <xdr:colOff>95250</xdr:colOff>
      <xdr:row>680</xdr:row>
      <xdr:rowOff>142875</xdr:rowOff>
    </xdr:to>
    <xdr:graphicFrame macro="">
      <xdr:nvGraphicFramePr>
        <xdr:cNvPr id="62505" name="Chart 1">
          <a:extLst>
            <a:ext uri="{FF2B5EF4-FFF2-40B4-BE49-F238E27FC236}">
              <a16:creationId xmlns:a16="http://schemas.microsoft.com/office/drawing/2014/main" id="{F42D9F73-6AB8-4096-9EAD-334E748AA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571500</xdr:colOff>
      <xdr:row>0</xdr:row>
      <xdr:rowOff>0</xdr:rowOff>
    </xdr:from>
    <xdr:to>
      <xdr:col>52</xdr:col>
      <xdr:colOff>304800</xdr:colOff>
      <xdr:row>17</xdr:row>
      <xdr:rowOff>190500</xdr:rowOff>
    </xdr:to>
    <xdr:graphicFrame macro="">
      <xdr:nvGraphicFramePr>
        <xdr:cNvPr id="62506" name="Chart 2">
          <a:extLst>
            <a:ext uri="{FF2B5EF4-FFF2-40B4-BE49-F238E27FC236}">
              <a16:creationId xmlns:a16="http://schemas.microsoft.com/office/drawing/2014/main" id="{D6FC528A-2FF5-55F0-4A5E-FC74F4960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190500</xdr:colOff>
      <xdr:row>18</xdr:row>
      <xdr:rowOff>104775</xdr:rowOff>
    </xdr:from>
    <xdr:to>
      <xdr:col>51</xdr:col>
      <xdr:colOff>619125</xdr:colOff>
      <xdr:row>38</xdr:row>
      <xdr:rowOff>133350</xdr:rowOff>
    </xdr:to>
    <xdr:graphicFrame macro="">
      <xdr:nvGraphicFramePr>
        <xdr:cNvPr id="62507" name="Chart 3">
          <a:extLst>
            <a:ext uri="{FF2B5EF4-FFF2-40B4-BE49-F238E27FC236}">
              <a16:creationId xmlns:a16="http://schemas.microsoft.com/office/drawing/2014/main" id="{4F38AA9B-46C1-A475-226E-D59DF8F89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685800</xdr:colOff>
      <xdr:row>0</xdr:row>
      <xdr:rowOff>0</xdr:rowOff>
    </xdr:from>
    <xdr:to>
      <xdr:col>52</xdr:col>
      <xdr:colOff>428625</xdr:colOff>
      <xdr:row>17</xdr:row>
      <xdr:rowOff>200025</xdr:rowOff>
    </xdr:to>
    <xdr:graphicFrame macro="">
      <xdr:nvGraphicFramePr>
        <xdr:cNvPr id="62508" name="Chart 4">
          <a:extLst>
            <a:ext uri="{FF2B5EF4-FFF2-40B4-BE49-F238E27FC236}">
              <a16:creationId xmlns:a16="http://schemas.microsoft.com/office/drawing/2014/main" id="{C7842611-9A49-3204-7399-EF9DB3E9F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20</xdr:row>
      <xdr:rowOff>38100</xdr:rowOff>
    </xdr:from>
    <xdr:to>
      <xdr:col>18</xdr:col>
      <xdr:colOff>152400</xdr:colOff>
      <xdr:row>45</xdr:row>
      <xdr:rowOff>38100</xdr:rowOff>
    </xdr:to>
    <xdr:graphicFrame macro="">
      <xdr:nvGraphicFramePr>
        <xdr:cNvPr id="59402" name="Chart 1">
          <a:extLst>
            <a:ext uri="{FF2B5EF4-FFF2-40B4-BE49-F238E27FC236}">
              <a16:creationId xmlns:a16="http://schemas.microsoft.com/office/drawing/2014/main" id="{B73B1CEE-1318-5922-9631-C4AD03F73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vsolj.cetus-net.org/bulletin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vsolj.cetus-net.org/no43.pdf" TargetMode="External"/><Relationship Id="rId21" Type="http://schemas.openxmlformats.org/officeDocument/2006/relationships/hyperlink" Target="http://www.konkoly.hu/cgi-bin/IBVS?3935" TargetMode="External"/><Relationship Id="rId42" Type="http://schemas.openxmlformats.org/officeDocument/2006/relationships/hyperlink" Target="http://vsolj.cetus-net.org/no47.pdf" TargetMode="External"/><Relationship Id="rId63" Type="http://schemas.openxmlformats.org/officeDocument/2006/relationships/hyperlink" Target="http://www.bav-astro.de/sfs/BAVM_link.php?BAVMnr=131" TargetMode="External"/><Relationship Id="rId84" Type="http://schemas.openxmlformats.org/officeDocument/2006/relationships/hyperlink" Target="http://www.konkoly.hu/cgi-bin/IBVS?5371" TargetMode="External"/><Relationship Id="rId138" Type="http://schemas.openxmlformats.org/officeDocument/2006/relationships/hyperlink" Target="http://www.konkoly.hu/cgi-bin/IBVS?5843" TargetMode="External"/><Relationship Id="rId159" Type="http://schemas.openxmlformats.org/officeDocument/2006/relationships/hyperlink" Target="http://vsolj.cetus-net.org/no46.pdf" TargetMode="External"/><Relationship Id="rId170" Type="http://schemas.openxmlformats.org/officeDocument/2006/relationships/hyperlink" Target="http://www.aavso.org/sites/default/files/jaavso/v36n2/171.pdf" TargetMode="External"/><Relationship Id="rId191" Type="http://schemas.openxmlformats.org/officeDocument/2006/relationships/hyperlink" Target="http://vsolj.cetus-net.org/vsoljno50.pdf" TargetMode="External"/><Relationship Id="rId205" Type="http://schemas.openxmlformats.org/officeDocument/2006/relationships/hyperlink" Target="http://vsolj.cetus-net.org/vsoljno51.pdf" TargetMode="External"/><Relationship Id="rId226" Type="http://schemas.openxmlformats.org/officeDocument/2006/relationships/hyperlink" Target="http://vsolj.cetus-net.org/vsoljno55.pdf" TargetMode="External"/><Relationship Id="rId107" Type="http://schemas.openxmlformats.org/officeDocument/2006/relationships/hyperlink" Target="http://www.konkoly.hu/cgi-bin/IBVS?5602" TargetMode="External"/><Relationship Id="rId11" Type="http://schemas.openxmlformats.org/officeDocument/2006/relationships/hyperlink" Target="http://www.konkoly.hu/cgi-bin/IBVS?937" TargetMode="External"/><Relationship Id="rId32" Type="http://schemas.openxmlformats.org/officeDocument/2006/relationships/hyperlink" Target="http://vsolj.cetus-net.org/no47.pdf" TargetMode="External"/><Relationship Id="rId53" Type="http://schemas.openxmlformats.org/officeDocument/2006/relationships/hyperlink" Target="http://vsolj.cetus-net.org/no47.pdf" TargetMode="External"/><Relationship Id="rId74" Type="http://schemas.openxmlformats.org/officeDocument/2006/relationships/hyperlink" Target="http://www.bav-astro.de/sfs/BAVM_link.php?BAVMnr=143" TargetMode="External"/><Relationship Id="rId128" Type="http://schemas.openxmlformats.org/officeDocument/2006/relationships/hyperlink" Target="http://vsolj.cetus-net.org/no44.pdf" TargetMode="External"/><Relationship Id="rId149" Type="http://schemas.openxmlformats.org/officeDocument/2006/relationships/hyperlink" Target="http://vsolj.cetus-net.org/no46.pdf" TargetMode="External"/><Relationship Id="rId5" Type="http://schemas.openxmlformats.org/officeDocument/2006/relationships/hyperlink" Target="http://www.konkoly.hu/cgi-bin/IBVS?795" TargetMode="External"/><Relationship Id="rId95" Type="http://schemas.openxmlformats.org/officeDocument/2006/relationships/hyperlink" Target="http://www.bav-astro.de/sfs/BAVM_link.php?BAVMnr=171" TargetMode="External"/><Relationship Id="rId160" Type="http://schemas.openxmlformats.org/officeDocument/2006/relationships/hyperlink" Target="http://www.konkoly.hu/cgi-bin/IBVS?5887" TargetMode="External"/><Relationship Id="rId181" Type="http://schemas.openxmlformats.org/officeDocument/2006/relationships/hyperlink" Target="http://vsolj.cetus-net.org/no48.pdf" TargetMode="External"/><Relationship Id="rId216" Type="http://schemas.openxmlformats.org/officeDocument/2006/relationships/hyperlink" Target="http://vsolj.cetus-net.org/vsoljno53.pdf" TargetMode="External"/><Relationship Id="rId22" Type="http://schemas.openxmlformats.org/officeDocument/2006/relationships/hyperlink" Target="http://www.konkoly.hu/cgi-bin/IBVS?3935" TargetMode="External"/><Relationship Id="rId27" Type="http://schemas.openxmlformats.org/officeDocument/2006/relationships/hyperlink" Target="http://www.konkoly.hu/cgi-bin/IBVS?4948" TargetMode="External"/><Relationship Id="rId43" Type="http://schemas.openxmlformats.org/officeDocument/2006/relationships/hyperlink" Target="http://www.bav-astro.de/sfs/BAVM_link.php?BAVMnr=102" TargetMode="External"/><Relationship Id="rId48" Type="http://schemas.openxmlformats.org/officeDocument/2006/relationships/hyperlink" Target="http://vsolj.cetus-net.org/no47.pdf" TargetMode="External"/><Relationship Id="rId64" Type="http://schemas.openxmlformats.org/officeDocument/2006/relationships/hyperlink" Target="http://www.bav-astro.de/sfs/BAVM_link.php?BAVMnr=131" TargetMode="External"/><Relationship Id="rId69" Type="http://schemas.openxmlformats.org/officeDocument/2006/relationships/hyperlink" Target="http://vsolj.cetus-net.org/no38.pdf" TargetMode="External"/><Relationship Id="rId113" Type="http://schemas.openxmlformats.org/officeDocument/2006/relationships/hyperlink" Target="http://www.konkoly.hu/cgi-bin/IBVS?5843" TargetMode="External"/><Relationship Id="rId118" Type="http://schemas.openxmlformats.org/officeDocument/2006/relationships/hyperlink" Target="http://vsolj.cetus-net.org/no44.pdf" TargetMode="External"/><Relationship Id="rId134" Type="http://schemas.openxmlformats.org/officeDocument/2006/relationships/hyperlink" Target="http://www.konkoly.hu/cgi-bin/IBVS?5843" TargetMode="External"/><Relationship Id="rId139" Type="http://schemas.openxmlformats.org/officeDocument/2006/relationships/hyperlink" Target="http://vsolj.cetus-net.org/no45.pdf" TargetMode="External"/><Relationship Id="rId80" Type="http://schemas.openxmlformats.org/officeDocument/2006/relationships/hyperlink" Target="http://vsolj.cetus-net.org/no39.pdf" TargetMode="External"/><Relationship Id="rId85" Type="http://schemas.openxmlformats.org/officeDocument/2006/relationships/hyperlink" Target="http://vsolj.cetus-net.org/no40.pdf" TargetMode="External"/><Relationship Id="rId150" Type="http://schemas.openxmlformats.org/officeDocument/2006/relationships/hyperlink" Target="http://var.astro.cz/oejv/issues/oejv0074.pdf" TargetMode="External"/><Relationship Id="rId155" Type="http://schemas.openxmlformats.org/officeDocument/2006/relationships/hyperlink" Target="http://vsolj.cetus-net.org/no46.pdf" TargetMode="External"/><Relationship Id="rId171" Type="http://schemas.openxmlformats.org/officeDocument/2006/relationships/hyperlink" Target="http://vsolj.cetus-net.org/no48.pdf" TargetMode="External"/><Relationship Id="rId176" Type="http://schemas.openxmlformats.org/officeDocument/2006/relationships/hyperlink" Target="http://vsolj.cetus-net.org/no48.pdf" TargetMode="External"/><Relationship Id="rId192" Type="http://schemas.openxmlformats.org/officeDocument/2006/relationships/hyperlink" Target="http://vsolj.cetus-net.org/vsoljno50.pdf" TargetMode="External"/><Relationship Id="rId197" Type="http://schemas.openxmlformats.org/officeDocument/2006/relationships/hyperlink" Target="http://vsolj.cetus-net.org/vsoljno51.pdf" TargetMode="External"/><Relationship Id="rId206" Type="http://schemas.openxmlformats.org/officeDocument/2006/relationships/hyperlink" Target="http://vsolj.cetus-net.org/vsoljno51.pdf" TargetMode="External"/><Relationship Id="rId227" Type="http://schemas.openxmlformats.org/officeDocument/2006/relationships/hyperlink" Target="http://vsolj.cetus-net.org/vsoljno56.pdf" TargetMode="External"/><Relationship Id="rId201" Type="http://schemas.openxmlformats.org/officeDocument/2006/relationships/hyperlink" Target="http://vsolj.cetus-net.org/vsoljno51.pdf" TargetMode="External"/><Relationship Id="rId222" Type="http://schemas.openxmlformats.org/officeDocument/2006/relationships/hyperlink" Target="http://vsolj.cetus-net.org/vsoljno55.pdf" TargetMode="External"/><Relationship Id="rId12" Type="http://schemas.openxmlformats.org/officeDocument/2006/relationships/hyperlink" Target="http://www.konkoly.hu/cgi-bin/IBVS?1449" TargetMode="External"/><Relationship Id="rId17" Type="http://schemas.openxmlformats.org/officeDocument/2006/relationships/hyperlink" Target="http://www.konkoly.hu/cgi-bin/IBVS?3935" TargetMode="External"/><Relationship Id="rId33" Type="http://schemas.openxmlformats.org/officeDocument/2006/relationships/hyperlink" Target="http://www.bav-astro.de/sfs/BAVM_link.php?BAVMnr=91" TargetMode="External"/><Relationship Id="rId38" Type="http://schemas.openxmlformats.org/officeDocument/2006/relationships/hyperlink" Target="http://vsolj.cetus-net.org/no47.pdf" TargetMode="External"/><Relationship Id="rId59" Type="http://schemas.openxmlformats.org/officeDocument/2006/relationships/hyperlink" Target="http://www.konkoly.hu/cgi-bin/IBVS?4948" TargetMode="External"/><Relationship Id="rId103" Type="http://schemas.openxmlformats.org/officeDocument/2006/relationships/hyperlink" Target="http://vsolj.cetus-net.org/no42.pdf" TargetMode="External"/><Relationship Id="rId108" Type="http://schemas.openxmlformats.org/officeDocument/2006/relationships/hyperlink" Target="http://www.konkoly.hu/cgi-bin/IBVS?5636" TargetMode="External"/><Relationship Id="rId124" Type="http://schemas.openxmlformats.org/officeDocument/2006/relationships/hyperlink" Target="http://vsolj.cetus-net.org/no44.pdf" TargetMode="External"/><Relationship Id="rId129" Type="http://schemas.openxmlformats.org/officeDocument/2006/relationships/hyperlink" Target="http://vsolj.cetus-net.org/no45.pdf" TargetMode="External"/><Relationship Id="rId54" Type="http://schemas.openxmlformats.org/officeDocument/2006/relationships/hyperlink" Target="http://vsolj.cetus-net.org/no47.pdf" TargetMode="External"/><Relationship Id="rId70" Type="http://schemas.openxmlformats.org/officeDocument/2006/relationships/hyperlink" Target="http://www.bav-astro.de/sfs/BAVM_link.php?BAVMnr=152" TargetMode="External"/><Relationship Id="rId75" Type="http://schemas.openxmlformats.org/officeDocument/2006/relationships/hyperlink" Target="http://www.bav-astro.de/sfs/BAVM_link.php?BAVMnr=143" TargetMode="External"/><Relationship Id="rId91" Type="http://schemas.openxmlformats.org/officeDocument/2006/relationships/hyperlink" Target="http://www.konkoly.hu/cgi-bin/IBVS?5636" TargetMode="External"/><Relationship Id="rId96" Type="http://schemas.openxmlformats.org/officeDocument/2006/relationships/hyperlink" Target="http://vsolj.cetus-net.org/no42.pdf" TargetMode="External"/><Relationship Id="rId140" Type="http://schemas.openxmlformats.org/officeDocument/2006/relationships/hyperlink" Target="http://www.konkoly.hu/cgi-bin/IBVS?5843" TargetMode="External"/><Relationship Id="rId145" Type="http://schemas.openxmlformats.org/officeDocument/2006/relationships/hyperlink" Target="http://www.konkoly.hu/cgi-bin/IBVS?5843" TargetMode="External"/><Relationship Id="rId161" Type="http://schemas.openxmlformats.org/officeDocument/2006/relationships/hyperlink" Target="http://vsolj.cetus-net.org/no46.pdf" TargetMode="External"/><Relationship Id="rId166" Type="http://schemas.openxmlformats.org/officeDocument/2006/relationships/hyperlink" Target="http://www.aavso.org/sites/default/files/jaavso/v36n2/171.pdf" TargetMode="External"/><Relationship Id="rId182" Type="http://schemas.openxmlformats.org/officeDocument/2006/relationships/hyperlink" Target="http://vsolj.cetus-net.org/no48.pdf" TargetMode="External"/><Relationship Id="rId187" Type="http://schemas.openxmlformats.org/officeDocument/2006/relationships/hyperlink" Target="http://vsolj.cetus-net.org/no48.pdf" TargetMode="External"/><Relationship Id="rId217" Type="http://schemas.openxmlformats.org/officeDocument/2006/relationships/hyperlink" Target="http://vsolj.cetus-net.org/vsoljno53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795" TargetMode="External"/><Relationship Id="rId212" Type="http://schemas.openxmlformats.org/officeDocument/2006/relationships/hyperlink" Target="http://www.konkoly.hu/cgi-bin/IBVS?6011" TargetMode="External"/><Relationship Id="rId233" Type="http://schemas.openxmlformats.org/officeDocument/2006/relationships/printerSettings" Target="../printerSettings/printerSettings8.bin"/><Relationship Id="rId23" Type="http://schemas.openxmlformats.org/officeDocument/2006/relationships/hyperlink" Target="http://www.konkoly.hu/cgi-bin/IBVS?4948" TargetMode="External"/><Relationship Id="rId28" Type="http://schemas.openxmlformats.org/officeDocument/2006/relationships/hyperlink" Target="http://vsolj.cetus-net.org/no47.pdf" TargetMode="External"/><Relationship Id="rId49" Type="http://schemas.openxmlformats.org/officeDocument/2006/relationships/hyperlink" Target="http://vsolj.cetus-net.org/no47.pdf" TargetMode="External"/><Relationship Id="rId114" Type="http://schemas.openxmlformats.org/officeDocument/2006/relationships/hyperlink" Target="http://www.konkoly.hu/cgi-bin/IBVS?5843" TargetMode="External"/><Relationship Id="rId119" Type="http://schemas.openxmlformats.org/officeDocument/2006/relationships/hyperlink" Target="http://vsolj.cetus-net.org/no44.pdf" TargetMode="External"/><Relationship Id="rId44" Type="http://schemas.openxmlformats.org/officeDocument/2006/relationships/hyperlink" Target="http://www.konkoly.hu/cgi-bin/IBVS?4670" TargetMode="External"/><Relationship Id="rId60" Type="http://schemas.openxmlformats.org/officeDocument/2006/relationships/hyperlink" Target="http://www.konkoly.hu/cgi-bin/IBVS?4948" TargetMode="External"/><Relationship Id="rId65" Type="http://schemas.openxmlformats.org/officeDocument/2006/relationships/hyperlink" Target="http://www.konkoly.hu/cgi-bin/IBVS?4948" TargetMode="External"/><Relationship Id="rId81" Type="http://schemas.openxmlformats.org/officeDocument/2006/relationships/hyperlink" Target="http://vsolj.cetus-net.org/no39.pdf" TargetMode="External"/><Relationship Id="rId86" Type="http://schemas.openxmlformats.org/officeDocument/2006/relationships/hyperlink" Target="http://vsolj.cetus-net.org/no40.pdf" TargetMode="External"/><Relationship Id="rId130" Type="http://schemas.openxmlformats.org/officeDocument/2006/relationships/hyperlink" Target="http://vsolj.cetus-net.org/no45.pdf" TargetMode="External"/><Relationship Id="rId135" Type="http://schemas.openxmlformats.org/officeDocument/2006/relationships/hyperlink" Target="http://www.konkoly.hu/cgi-bin/IBVS?5843" TargetMode="External"/><Relationship Id="rId151" Type="http://schemas.openxmlformats.org/officeDocument/2006/relationships/hyperlink" Target="http://www.konkoly.hu/cgi-bin/IBVS?5887" TargetMode="External"/><Relationship Id="rId156" Type="http://schemas.openxmlformats.org/officeDocument/2006/relationships/hyperlink" Target="http://www.aavso.org/sites/default/files/jaavso/v36n2/171.pdf" TargetMode="External"/><Relationship Id="rId177" Type="http://schemas.openxmlformats.org/officeDocument/2006/relationships/hyperlink" Target="http://vsolj.cetus-net.org/no48.pdf" TargetMode="External"/><Relationship Id="rId198" Type="http://schemas.openxmlformats.org/officeDocument/2006/relationships/hyperlink" Target="http://www.konkoly.hu/cgi-bin/IBVS?5960" TargetMode="External"/><Relationship Id="rId172" Type="http://schemas.openxmlformats.org/officeDocument/2006/relationships/hyperlink" Target="http://vsolj.cetus-net.org/no48.pdf" TargetMode="External"/><Relationship Id="rId193" Type="http://schemas.openxmlformats.org/officeDocument/2006/relationships/hyperlink" Target="http://vsolj.cetus-net.org/vsoljno50.pdf" TargetMode="External"/><Relationship Id="rId202" Type="http://schemas.openxmlformats.org/officeDocument/2006/relationships/hyperlink" Target="http://vsolj.cetus-net.org/vsoljno51.pdf" TargetMode="External"/><Relationship Id="rId207" Type="http://schemas.openxmlformats.org/officeDocument/2006/relationships/hyperlink" Target="http://vsolj.cetus-net.org/vsoljno51.pdf" TargetMode="External"/><Relationship Id="rId223" Type="http://schemas.openxmlformats.org/officeDocument/2006/relationships/hyperlink" Target="http://vsolj.cetus-net.org/vsoljno55.pdf" TargetMode="External"/><Relationship Id="rId228" Type="http://schemas.openxmlformats.org/officeDocument/2006/relationships/hyperlink" Target="http://www.konkoly.hu/cgi-bin/IBVS?6093" TargetMode="External"/><Relationship Id="rId13" Type="http://schemas.openxmlformats.org/officeDocument/2006/relationships/hyperlink" Target="http://www.konkoly.hu/cgi-bin/IBVS?1502" TargetMode="External"/><Relationship Id="rId18" Type="http://schemas.openxmlformats.org/officeDocument/2006/relationships/hyperlink" Target="http://www.konkoly.hu/cgi-bin/IBVS?3935" TargetMode="External"/><Relationship Id="rId39" Type="http://schemas.openxmlformats.org/officeDocument/2006/relationships/hyperlink" Target="http://vsolj.cetus-net.org/no47.pdf" TargetMode="External"/><Relationship Id="rId109" Type="http://schemas.openxmlformats.org/officeDocument/2006/relationships/hyperlink" Target="http://www.konkoly.hu/cgi-bin/IBVS?5636" TargetMode="External"/><Relationship Id="rId34" Type="http://schemas.openxmlformats.org/officeDocument/2006/relationships/hyperlink" Target="http://www.bav-astro.de/sfs/BAVM_link.php?BAVMnr=91" TargetMode="External"/><Relationship Id="rId50" Type="http://schemas.openxmlformats.org/officeDocument/2006/relationships/hyperlink" Target="http://vsolj.cetus-net.org/no47.pdf" TargetMode="External"/><Relationship Id="rId55" Type="http://schemas.openxmlformats.org/officeDocument/2006/relationships/hyperlink" Target="http://www.konkoly.hu/cgi-bin/IBVS?4948" TargetMode="External"/><Relationship Id="rId76" Type="http://schemas.openxmlformats.org/officeDocument/2006/relationships/hyperlink" Target="http://vsolj.cetus-net.org/no39.pdf" TargetMode="External"/><Relationship Id="rId97" Type="http://schemas.openxmlformats.org/officeDocument/2006/relationships/hyperlink" Target="http://vsolj.cetus-net.org/no42.pdf" TargetMode="External"/><Relationship Id="rId104" Type="http://schemas.openxmlformats.org/officeDocument/2006/relationships/hyperlink" Target="http://vsolj.cetus-net.org/no42.pdf" TargetMode="External"/><Relationship Id="rId120" Type="http://schemas.openxmlformats.org/officeDocument/2006/relationships/hyperlink" Target="http://vsolj.cetus-net.org/no44.pdf" TargetMode="External"/><Relationship Id="rId125" Type="http://schemas.openxmlformats.org/officeDocument/2006/relationships/hyperlink" Target="http://vsolj.cetus-net.org/no44.pdf" TargetMode="External"/><Relationship Id="rId141" Type="http://schemas.openxmlformats.org/officeDocument/2006/relationships/hyperlink" Target="http://www.konkoly.hu/cgi-bin/IBVS?5843" TargetMode="External"/><Relationship Id="rId146" Type="http://schemas.openxmlformats.org/officeDocument/2006/relationships/hyperlink" Target="http://www.konkoly.hu/cgi-bin/IBVS?5843" TargetMode="External"/><Relationship Id="rId167" Type="http://schemas.openxmlformats.org/officeDocument/2006/relationships/hyperlink" Target="http://www.konkoly.hu/cgi-bin/IBVS?5887" TargetMode="External"/><Relationship Id="rId188" Type="http://schemas.openxmlformats.org/officeDocument/2006/relationships/hyperlink" Target="http://vsolj.cetus-net.org/vsoljno50.pdf" TargetMode="External"/><Relationship Id="rId7" Type="http://schemas.openxmlformats.org/officeDocument/2006/relationships/hyperlink" Target="http://www.konkoly.hu/cgi-bin/IBVS?795" TargetMode="External"/><Relationship Id="rId71" Type="http://schemas.openxmlformats.org/officeDocument/2006/relationships/hyperlink" Target="http://vsolj.cetus-net.org/no38.pdf" TargetMode="External"/><Relationship Id="rId92" Type="http://schemas.openxmlformats.org/officeDocument/2006/relationships/hyperlink" Target="http://vsolj.cetus-net.org/no42.pdf" TargetMode="External"/><Relationship Id="rId162" Type="http://schemas.openxmlformats.org/officeDocument/2006/relationships/hyperlink" Target="http://vsolj.cetus-net.org/no46.pdf" TargetMode="External"/><Relationship Id="rId183" Type="http://schemas.openxmlformats.org/officeDocument/2006/relationships/hyperlink" Target="http://vsolj.cetus-net.org/no48.pdf" TargetMode="External"/><Relationship Id="rId213" Type="http://schemas.openxmlformats.org/officeDocument/2006/relationships/hyperlink" Target="http://vsolj.cetus-net.org/vsoljno53.pdf" TargetMode="External"/><Relationship Id="rId218" Type="http://schemas.openxmlformats.org/officeDocument/2006/relationships/hyperlink" Target="http://www.konkoly.hu/cgi-bin/IBVS?6095" TargetMode="External"/><Relationship Id="rId2" Type="http://schemas.openxmlformats.org/officeDocument/2006/relationships/hyperlink" Target="http://www.konkoly.hu/cgi-bin/IBVS?795" TargetMode="External"/><Relationship Id="rId29" Type="http://schemas.openxmlformats.org/officeDocument/2006/relationships/hyperlink" Target="http://vsolj.cetus-net.org/no47.pdf" TargetMode="External"/><Relationship Id="rId24" Type="http://schemas.openxmlformats.org/officeDocument/2006/relationships/hyperlink" Target="http://vsolj.cetus-net.org/no47.pdf" TargetMode="External"/><Relationship Id="rId40" Type="http://schemas.openxmlformats.org/officeDocument/2006/relationships/hyperlink" Target="http://vsolj.cetus-net.org/no47.pdf" TargetMode="External"/><Relationship Id="rId45" Type="http://schemas.openxmlformats.org/officeDocument/2006/relationships/hyperlink" Target="http://www.konkoly.hu/cgi-bin/IBVS?4670" TargetMode="External"/><Relationship Id="rId66" Type="http://schemas.openxmlformats.org/officeDocument/2006/relationships/hyperlink" Target="http://www.konkoly.hu/cgi-bin/IBVS?4948" TargetMode="External"/><Relationship Id="rId87" Type="http://schemas.openxmlformats.org/officeDocument/2006/relationships/hyperlink" Target="http://vsolj.cetus-net.org/no40.pdf" TargetMode="External"/><Relationship Id="rId110" Type="http://schemas.openxmlformats.org/officeDocument/2006/relationships/hyperlink" Target="http://www.konkoly.hu/cgi-bin/IBVS?5636" TargetMode="External"/><Relationship Id="rId115" Type="http://schemas.openxmlformats.org/officeDocument/2006/relationships/hyperlink" Target="http://www.konkoly.hu/cgi-bin/IBVS?5649" TargetMode="External"/><Relationship Id="rId131" Type="http://schemas.openxmlformats.org/officeDocument/2006/relationships/hyperlink" Target="http://vsolj.cetus-net.org/no45.pdf" TargetMode="External"/><Relationship Id="rId136" Type="http://schemas.openxmlformats.org/officeDocument/2006/relationships/hyperlink" Target="http://vsolj.cetus-net.org/no45.pdf" TargetMode="External"/><Relationship Id="rId157" Type="http://schemas.openxmlformats.org/officeDocument/2006/relationships/hyperlink" Target="http://vsolj.cetus-net.org/no46.pdf" TargetMode="External"/><Relationship Id="rId178" Type="http://schemas.openxmlformats.org/officeDocument/2006/relationships/hyperlink" Target="http://vsolj.cetus-net.org/no48.pdf" TargetMode="External"/><Relationship Id="rId61" Type="http://schemas.openxmlformats.org/officeDocument/2006/relationships/hyperlink" Target="http://www.konkoly.hu/cgi-bin/IBVS?4948" TargetMode="External"/><Relationship Id="rId82" Type="http://schemas.openxmlformats.org/officeDocument/2006/relationships/hyperlink" Target="http://vsolj.cetus-net.org/no39.pdf" TargetMode="External"/><Relationship Id="rId152" Type="http://schemas.openxmlformats.org/officeDocument/2006/relationships/hyperlink" Target="http://vsolj.cetus-net.org/no46.pdf" TargetMode="External"/><Relationship Id="rId173" Type="http://schemas.openxmlformats.org/officeDocument/2006/relationships/hyperlink" Target="http://vsolj.cetus-net.org/no48.pdf" TargetMode="External"/><Relationship Id="rId194" Type="http://schemas.openxmlformats.org/officeDocument/2006/relationships/hyperlink" Target="http://vsolj.cetus-net.org/vsoljno50.pdf" TargetMode="External"/><Relationship Id="rId199" Type="http://schemas.openxmlformats.org/officeDocument/2006/relationships/hyperlink" Target="http://vsolj.cetus-net.org/vsoljno51.pdf" TargetMode="External"/><Relationship Id="rId203" Type="http://schemas.openxmlformats.org/officeDocument/2006/relationships/hyperlink" Target="http://vsolj.cetus-net.org/vsoljno51.pdf" TargetMode="External"/><Relationship Id="rId208" Type="http://schemas.openxmlformats.org/officeDocument/2006/relationships/hyperlink" Target="http://vsolj.cetus-net.org/vsoljno51.pdf" TargetMode="External"/><Relationship Id="rId229" Type="http://schemas.openxmlformats.org/officeDocument/2006/relationships/hyperlink" Target="http://vsolj.cetus-net.org/vsoljno56.pdf" TargetMode="External"/><Relationship Id="rId19" Type="http://schemas.openxmlformats.org/officeDocument/2006/relationships/hyperlink" Target="http://www.konkoly.hu/cgi-bin/IBVS?3935" TargetMode="External"/><Relationship Id="rId224" Type="http://schemas.openxmlformats.org/officeDocument/2006/relationships/hyperlink" Target="http://vsolj.cetus-net.org/vsoljno55.pdf" TargetMode="External"/><Relationship Id="rId14" Type="http://schemas.openxmlformats.org/officeDocument/2006/relationships/hyperlink" Target="http://www.konkoly.hu/cgi-bin/IBVS?2300" TargetMode="External"/><Relationship Id="rId30" Type="http://schemas.openxmlformats.org/officeDocument/2006/relationships/hyperlink" Target="http://vsolj.cetus-net.org/no47.pdf" TargetMode="External"/><Relationship Id="rId35" Type="http://schemas.openxmlformats.org/officeDocument/2006/relationships/hyperlink" Target="http://vsolj.cetus-net.org/no47.pdf" TargetMode="External"/><Relationship Id="rId56" Type="http://schemas.openxmlformats.org/officeDocument/2006/relationships/hyperlink" Target="http://www.konkoly.hu/cgi-bin/IBVS?4948" TargetMode="External"/><Relationship Id="rId77" Type="http://schemas.openxmlformats.org/officeDocument/2006/relationships/hyperlink" Target="http://vsolj.cetus-net.org/no39.pdf" TargetMode="External"/><Relationship Id="rId100" Type="http://schemas.openxmlformats.org/officeDocument/2006/relationships/hyperlink" Target="http://vsolj.cetus-net.org/no42.pdf" TargetMode="External"/><Relationship Id="rId105" Type="http://schemas.openxmlformats.org/officeDocument/2006/relationships/hyperlink" Target="http://www.bav-astro.de/sfs/BAVM_link.php?BAVMnr=171" TargetMode="External"/><Relationship Id="rId126" Type="http://schemas.openxmlformats.org/officeDocument/2006/relationships/hyperlink" Target="http://vsolj.cetus-net.org/no44.pdf" TargetMode="External"/><Relationship Id="rId147" Type="http://schemas.openxmlformats.org/officeDocument/2006/relationships/hyperlink" Target="http://vsolj.cetus-net.org/no45.pdf" TargetMode="External"/><Relationship Id="rId168" Type="http://schemas.openxmlformats.org/officeDocument/2006/relationships/hyperlink" Target="http://www.konkoly.hu/cgi-bin/IBVS?5887" TargetMode="External"/><Relationship Id="rId8" Type="http://schemas.openxmlformats.org/officeDocument/2006/relationships/hyperlink" Target="http://www.konkoly.hu/cgi-bin/IBVS?795" TargetMode="External"/><Relationship Id="rId51" Type="http://schemas.openxmlformats.org/officeDocument/2006/relationships/hyperlink" Target="http://vsolj.cetus-net.org/no47.pdf" TargetMode="External"/><Relationship Id="rId72" Type="http://schemas.openxmlformats.org/officeDocument/2006/relationships/hyperlink" Target="http://vsolj.cetus-net.org/no39.pdf" TargetMode="External"/><Relationship Id="rId93" Type="http://schemas.openxmlformats.org/officeDocument/2006/relationships/hyperlink" Target="http://vsolj.cetus-net.org/no42.pdf" TargetMode="External"/><Relationship Id="rId98" Type="http://schemas.openxmlformats.org/officeDocument/2006/relationships/hyperlink" Target="http://vsolj.cetus-net.org/no42.pdf" TargetMode="External"/><Relationship Id="rId121" Type="http://schemas.openxmlformats.org/officeDocument/2006/relationships/hyperlink" Target="http://vsolj.cetus-net.org/no44.pdf" TargetMode="External"/><Relationship Id="rId142" Type="http://schemas.openxmlformats.org/officeDocument/2006/relationships/hyperlink" Target="http://www.konkoly.hu/cgi-bin/IBVS?5843" TargetMode="External"/><Relationship Id="rId163" Type="http://schemas.openxmlformats.org/officeDocument/2006/relationships/hyperlink" Target="http://vsolj.cetus-net.org/no46.pdf" TargetMode="External"/><Relationship Id="rId184" Type="http://schemas.openxmlformats.org/officeDocument/2006/relationships/hyperlink" Target="http://vsolj.cetus-net.org/no48.pdf" TargetMode="External"/><Relationship Id="rId189" Type="http://schemas.openxmlformats.org/officeDocument/2006/relationships/hyperlink" Target="http://vsolj.cetus-net.org/vsoljno50.pdf" TargetMode="External"/><Relationship Id="rId219" Type="http://schemas.openxmlformats.org/officeDocument/2006/relationships/hyperlink" Target="http://vsolj.cetus-net.org/vsoljno53.pdf" TargetMode="External"/><Relationship Id="rId3" Type="http://schemas.openxmlformats.org/officeDocument/2006/relationships/hyperlink" Target="http://www.konkoly.hu/cgi-bin/IBVS?456" TargetMode="External"/><Relationship Id="rId214" Type="http://schemas.openxmlformats.org/officeDocument/2006/relationships/hyperlink" Target="http://vsolj.cetus-net.org/vsoljno53.pdf" TargetMode="External"/><Relationship Id="rId230" Type="http://schemas.openxmlformats.org/officeDocument/2006/relationships/hyperlink" Target="http://vsolj.cetus-net.org/vsoljno56.pdf" TargetMode="External"/><Relationship Id="rId25" Type="http://schemas.openxmlformats.org/officeDocument/2006/relationships/hyperlink" Target="http://vsolj.cetus-net.org/no47.pdf" TargetMode="External"/><Relationship Id="rId46" Type="http://schemas.openxmlformats.org/officeDocument/2006/relationships/hyperlink" Target="http://vsolj.cetus-net.org/no47.pdf" TargetMode="External"/><Relationship Id="rId67" Type="http://schemas.openxmlformats.org/officeDocument/2006/relationships/hyperlink" Target="http://vsolj.cetus-net.org/no38.pdf" TargetMode="External"/><Relationship Id="rId116" Type="http://schemas.openxmlformats.org/officeDocument/2006/relationships/hyperlink" Target="http://vsolj.cetus-net.org/no43.pdf" TargetMode="External"/><Relationship Id="rId137" Type="http://schemas.openxmlformats.org/officeDocument/2006/relationships/hyperlink" Target="http://vsolj.cetus-net.org/no45.pdf" TargetMode="External"/><Relationship Id="rId158" Type="http://schemas.openxmlformats.org/officeDocument/2006/relationships/hyperlink" Target="http://vsolj.cetus-net.org/no46.pdf" TargetMode="External"/><Relationship Id="rId20" Type="http://schemas.openxmlformats.org/officeDocument/2006/relationships/hyperlink" Target="http://www.konkoly.hu/cgi-bin/IBVS?3935" TargetMode="External"/><Relationship Id="rId41" Type="http://schemas.openxmlformats.org/officeDocument/2006/relationships/hyperlink" Target="http://vsolj.cetus-net.org/no47.pdf" TargetMode="External"/><Relationship Id="rId62" Type="http://schemas.openxmlformats.org/officeDocument/2006/relationships/hyperlink" Target="http://www.bav-astro.de/sfs/BAVM_link.php?BAVMnr=152" TargetMode="External"/><Relationship Id="rId83" Type="http://schemas.openxmlformats.org/officeDocument/2006/relationships/hyperlink" Target="http://vsolj.cetus-net.org/no39.pdf" TargetMode="External"/><Relationship Id="rId88" Type="http://schemas.openxmlformats.org/officeDocument/2006/relationships/hyperlink" Target="http://vsolj.cetus-net.org/no40.pdf" TargetMode="External"/><Relationship Id="rId111" Type="http://schemas.openxmlformats.org/officeDocument/2006/relationships/hyperlink" Target="http://vsolj.cetus-net.org/no43.pdf" TargetMode="External"/><Relationship Id="rId132" Type="http://schemas.openxmlformats.org/officeDocument/2006/relationships/hyperlink" Target="http://vsolj.cetus-net.org/no45.pdf" TargetMode="External"/><Relationship Id="rId153" Type="http://schemas.openxmlformats.org/officeDocument/2006/relationships/hyperlink" Target="http://vsolj.cetus-net.org/no46.pdf" TargetMode="External"/><Relationship Id="rId174" Type="http://schemas.openxmlformats.org/officeDocument/2006/relationships/hyperlink" Target="http://vsolj.cetus-net.org/no48.pdf" TargetMode="External"/><Relationship Id="rId179" Type="http://schemas.openxmlformats.org/officeDocument/2006/relationships/hyperlink" Target="http://vsolj.cetus-net.org/no48.pdf" TargetMode="External"/><Relationship Id="rId195" Type="http://schemas.openxmlformats.org/officeDocument/2006/relationships/hyperlink" Target="http://vsolj.cetus-net.org/vsoljno50.pdf" TargetMode="External"/><Relationship Id="rId209" Type="http://schemas.openxmlformats.org/officeDocument/2006/relationships/hyperlink" Target="http://vsolj.cetus-net.org/vsoljno53.pdf" TargetMode="External"/><Relationship Id="rId190" Type="http://schemas.openxmlformats.org/officeDocument/2006/relationships/hyperlink" Target="http://vsolj.cetus-net.org/vsoljno50.pdf" TargetMode="External"/><Relationship Id="rId204" Type="http://schemas.openxmlformats.org/officeDocument/2006/relationships/hyperlink" Target="http://vsolj.cetus-net.org/vsoljno51.pdf" TargetMode="External"/><Relationship Id="rId220" Type="http://schemas.openxmlformats.org/officeDocument/2006/relationships/hyperlink" Target="http://vsolj.cetus-net.org/vsoljno53.pdf" TargetMode="External"/><Relationship Id="rId225" Type="http://schemas.openxmlformats.org/officeDocument/2006/relationships/hyperlink" Target="http://www.konkoly.hu/cgi-bin/IBVS?6042" TargetMode="External"/><Relationship Id="rId15" Type="http://schemas.openxmlformats.org/officeDocument/2006/relationships/hyperlink" Target="http://www.konkoly.hu/cgi-bin/IBVS?3935" TargetMode="External"/><Relationship Id="rId36" Type="http://schemas.openxmlformats.org/officeDocument/2006/relationships/hyperlink" Target="http://vsolj.cetus-net.org/no47.pdf" TargetMode="External"/><Relationship Id="rId57" Type="http://schemas.openxmlformats.org/officeDocument/2006/relationships/hyperlink" Target="http://www.konkoly.hu/cgi-bin/IBVS?4948" TargetMode="External"/><Relationship Id="rId106" Type="http://schemas.openxmlformats.org/officeDocument/2006/relationships/hyperlink" Target="http://www.konkoly.hu/cgi-bin/IBVS?5636" TargetMode="External"/><Relationship Id="rId127" Type="http://schemas.openxmlformats.org/officeDocument/2006/relationships/hyperlink" Target="http://vsolj.cetus-net.org/no44.pdf" TargetMode="External"/><Relationship Id="rId10" Type="http://schemas.openxmlformats.org/officeDocument/2006/relationships/hyperlink" Target="http://www.konkoly.hu/cgi-bin/IBVS?937" TargetMode="External"/><Relationship Id="rId31" Type="http://schemas.openxmlformats.org/officeDocument/2006/relationships/hyperlink" Target="http://www.konkoly.hu/cgi-bin/IBVS?4948" TargetMode="External"/><Relationship Id="rId52" Type="http://schemas.openxmlformats.org/officeDocument/2006/relationships/hyperlink" Target="http://vsolj.cetus-net.org/no47.pdf" TargetMode="External"/><Relationship Id="rId73" Type="http://schemas.openxmlformats.org/officeDocument/2006/relationships/hyperlink" Target="http://vsolj.cetus-net.org/no39.pdf" TargetMode="External"/><Relationship Id="rId78" Type="http://schemas.openxmlformats.org/officeDocument/2006/relationships/hyperlink" Target="http://vsolj.cetus-net.org/no39.pdf" TargetMode="External"/><Relationship Id="rId94" Type="http://schemas.openxmlformats.org/officeDocument/2006/relationships/hyperlink" Target="http://vsolj.cetus-net.org/no42.pdf" TargetMode="External"/><Relationship Id="rId99" Type="http://schemas.openxmlformats.org/officeDocument/2006/relationships/hyperlink" Target="http://vsolj.cetus-net.org/no42.pdf" TargetMode="External"/><Relationship Id="rId101" Type="http://schemas.openxmlformats.org/officeDocument/2006/relationships/hyperlink" Target="http://vsolj.cetus-net.org/no42.pdf" TargetMode="External"/><Relationship Id="rId122" Type="http://schemas.openxmlformats.org/officeDocument/2006/relationships/hyperlink" Target="http://vsolj.cetus-net.org/no44.pdf" TargetMode="External"/><Relationship Id="rId143" Type="http://schemas.openxmlformats.org/officeDocument/2006/relationships/hyperlink" Target="http://www.konkoly.hu/cgi-bin/IBVS?5843" TargetMode="External"/><Relationship Id="rId148" Type="http://schemas.openxmlformats.org/officeDocument/2006/relationships/hyperlink" Target="http://vsolj.cetus-net.org/no45.pdf" TargetMode="External"/><Relationship Id="rId164" Type="http://schemas.openxmlformats.org/officeDocument/2006/relationships/hyperlink" Target="http://www.aavso.org/sites/default/files/jaavso/v36n2/171.pdf" TargetMode="External"/><Relationship Id="rId169" Type="http://schemas.openxmlformats.org/officeDocument/2006/relationships/hyperlink" Target="http://www.aavso.org/sites/default/files/jaavso/v36n2/171.pdf" TargetMode="External"/><Relationship Id="rId185" Type="http://schemas.openxmlformats.org/officeDocument/2006/relationships/hyperlink" Target="http://vsolj.cetus-net.org/no48.pdf" TargetMode="External"/><Relationship Id="rId4" Type="http://schemas.openxmlformats.org/officeDocument/2006/relationships/hyperlink" Target="http://www.konkoly.hu/cgi-bin/IBVS?795" TargetMode="External"/><Relationship Id="rId9" Type="http://schemas.openxmlformats.org/officeDocument/2006/relationships/hyperlink" Target="http://www.konkoly.hu/cgi-bin/IBVS?530" TargetMode="External"/><Relationship Id="rId180" Type="http://schemas.openxmlformats.org/officeDocument/2006/relationships/hyperlink" Target="http://vsolj.cetus-net.org/no48.pdf" TargetMode="External"/><Relationship Id="rId210" Type="http://schemas.openxmlformats.org/officeDocument/2006/relationships/hyperlink" Target="http://vsolj.cetus-net.org/vsoljno53.pdf" TargetMode="External"/><Relationship Id="rId215" Type="http://schemas.openxmlformats.org/officeDocument/2006/relationships/hyperlink" Target="http://www.konkoly.hu/cgi-bin/IBVS?6095" TargetMode="External"/><Relationship Id="rId26" Type="http://schemas.openxmlformats.org/officeDocument/2006/relationships/hyperlink" Target="http://vsolj.cetus-net.org/no47.pdf" TargetMode="External"/><Relationship Id="rId231" Type="http://schemas.openxmlformats.org/officeDocument/2006/relationships/hyperlink" Target="http://vsolj.cetus-net.org/vsoljno56.pdf" TargetMode="External"/><Relationship Id="rId47" Type="http://schemas.openxmlformats.org/officeDocument/2006/relationships/hyperlink" Target="http://www.bav-astro.de/sfs/BAVM_link.php?BAVMnr=111" TargetMode="External"/><Relationship Id="rId68" Type="http://schemas.openxmlformats.org/officeDocument/2006/relationships/hyperlink" Target="http://vsolj.cetus-net.org/no38.pdf" TargetMode="External"/><Relationship Id="rId89" Type="http://schemas.openxmlformats.org/officeDocument/2006/relationships/hyperlink" Target="http://www.konkoly.hu/cgi-bin/IBVS?5371" TargetMode="External"/><Relationship Id="rId112" Type="http://schemas.openxmlformats.org/officeDocument/2006/relationships/hyperlink" Target="http://www.konkoly.hu/cgi-bin/IBVS?5636" TargetMode="External"/><Relationship Id="rId133" Type="http://schemas.openxmlformats.org/officeDocument/2006/relationships/hyperlink" Target="http://vsolj.cetus-net.org/no45.pdf" TargetMode="External"/><Relationship Id="rId154" Type="http://schemas.openxmlformats.org/officeDocument/2006/relationships/hyperlink" Target="http://vsolj.cetus-net.org/no46.pdf" TargetMode="External"/><Relationship Id="rId175" Type="http://schemas.openxmlformats.org/officeDocument/2006/relationships/hyperlink" Target="http://vsolj.cetus-net.org/no48.pdf" TargetMode="External"/><Relationship Id="rId196" Type="http://schemas.openxmlformats.org/officeDocument/2006/relationships/hyperlink" Target="http://vsolj.cetus-net.org/vsoljno50.pdf" TargetMode="External"/><Relationship Id="rId200" Type="http://schemas.openxmlformats.org/officeDocument/2006/relationships/hyperlink" Target="http://vsolj.cetus-net.org/vsoljno51.pdf" TargetMode="External"/><Relationship Id="rId16" Type="http://schemas.openxmlformats.org/officeDocument/2006/relationships/hyperlink" Target="http://www.konkoly.hu/cgi-bin/IBVS?3935" TargetMode="External"/><Relationship Id="rId221" Type="http://schemas.openxmlformats.org/officeDocument/2006/relationships/hyperlink" Target="http://vsolj.cetus-net.org/vsoljno53.pdf" TargetMode="External"/><Relationship Id="rId37" Type="http://schemas.openxmlformats.org/officeDocument/2006/relationships/hyperlink" Target="http://vsolj.cetus-net.org/no47.pdf" TargetMode="External"/><Relationship Id="rId58" Type="http://schemas.openxmlformats.org/officeDocument/2006/relationships/hyperlink" Target="http://vsolj.cetus-net.org/no47.pdf" TargetMode="External"/><Relationship Id="rId79" Type="http://schemas.openxmlformats.org/officeDocument/2006/relationships/hyperlink" Target="http://vsolj.cetus-net.org/no39.pdf" TargetMode="External"/><Relationship Id="rId102" Type="http://schemas.openxmlformats.org/officeDocument/2006/relationships/hyperlink" Target="http://vsolj.cetus-net.org/no42.pdf" TargetMode="External"/><Relationship Id="rId123" Type="http://schemas.openxmlformats.org/officeDocument/2006/relationships/hyperlink" Target="http://vsolj.cetus-net.org/no44.pdf" TargetMode="External"/><Relationship Id="rId144" Type="http://schemas.openxmlformats.org/officeDocument/2006/relationships/hyperlink" Target="http://www.konkoly.hu/cgi-bin/IBVS?5795" TargetMode="External"/><Relationship Id="rId90" Type="http://schemas.openxmlformats.org/officeDocument/2006/relationships/hyperlink" Target="http://www.konkoly.hu/cgi-bin/IBVS?5583" TargetMode="External"/><Relationship Id="rId165" Type="http://schemas.openxmlformats.org/officeDocument/2006/relationships/hyperlink" Target="http://www.aavso.org/sites/default/files/jaavso/v36n2/171.pdf" TargetMode="External"/><Relationship Id="rId186" Type="http://schemas.openxmlformats.org/officeDocument/2006/relationships/hyperlink" Target="http://vsolj.cetus-net.org/no48.pdf" TargetMode="External"/><Relationship Id="rId211" Type="http://schemas.openxmlformats.org/officeDocument/2006/relationships/hyperlink" Target="http://vsolj.cetus-net.org/vsoljno53.pdf" TargetMode="External"/><Relationship Id="rId232" Type="http://schemas.openxmlformats.org/officeDocument/2006/relationships/hyperlink" Target="http://vsolj.cetus-net.org/vsoljno56.pdf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AQ2751"/>
  <sheetViews>
    <sheetView tabSelected="1" workbookViewId="0">
      <pane xSplit="13" ySplit="22" topLeftCell="N1161" activePane="bottomRight" state="frozen"/>
      <selection pane="topRight" activeCell="N1" sqref="N1"/>
      <selection pane="bottomLeft" activeCell="A23" sqref="A23"/>
      <selection pane="bottomRight" activeCell="C18" sqref="C18:D18"/>
    </sheetView>
  </sheetViews>
  <sheetFormatPr defaultColWidth="10.28515625" defaultRowHeight="12.75"/>
  <cols>
    <col min="1" max="1" width="17.5703125" customWidth="1"/>
    <col min="2" max="2" width="5.140625" customWidth="1"/>
    <col min="3" max="3" width="13.7109375" customWidth="1"/>
    <col min="4" max="4" width="10.5703125" customWidth="1"/>
    <col min="5" max="5" width="11.28515625" customWidth="1"/>
    <col min="6" max="6" width="15.42578125" customWidth="1"/>
    <col min="7" max="7" width="8.140625" style="32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6" customWidth="1"/>
    <col min="20" max="20" width="10.28515625" customWidth="1"/>
    <col min="21" max="21" width="10.28515625" style="204" customWidth="1"/>
    <col min="22" max="24" width="10.28515625" customWidth="1"/>
    <col min="25" max="25" width="9.140625" customWidth="1"/>
    <col min="26" max="26" width="10.28515625" style="353"/>
  </cols>
  <sheetData>
    <row r="1" spans="1:43" ht="21" thickBot="1">
      <c r="A1" s="1" t="s">
        <v>1832</v>
      </c>
      <c r="AA1" s="7" t="s">
        <v>1793</v>
      </c>
      <c r="AB1" s="9" t="s">
        <v>1805</v>
      </c>
      <c r="AD1" s="7" t="s">
        <v>1793</v>
      </c>
      <c r="AE1" s="7" t="s">
        <v>1970</v>
      </c>
      <c r="AP1">
        <v>-47426</v>
      </c>
      <c r="AQ1">
        <v>-7.5442100005602697E-2</v>
      </c>
    </row>
    <row r="2" spans="1:43" s="277" customFormat="1" ht="12.95" customHeight="1">
      <c r="A2" s="277" t="s">
        <v>1808</v>
      </c>
      <c r="B2" s="277" t="s">
        <v>3096</v>
      </c>
      <c r="E2" s="357" t="s">
        <v>3092</v>
      </c>
      <c r="F2" s="358" t="s">
        <v>3095</v>
      </c>
      <c r="G2" s="260"/>
      <c r="S2" s="259"/>
      <c r="U2" s="347"/>
      <c r="Z2" s="354"/>
      <c r="AA2" s="277">
        <v>-60000</v>
      </c>
      <c r="AB2" s="277">
        <f t="shared" ref="AB2:AB20" si="0">+D$11+D$12*AA2+D$13*AA2^2</f>
        <v>-3.0665026371045193E-2</v>
      </c>
      <c r="AD2" s="277">
        <v>-30000</v>
      </c>
      <c r="AE2" s="277">
        <f>+V$5*SIN(RADIANS(V$6*AD2+V$7))</f>
        <v>-5.6327504350124936E-3</v>
      </c>
      <c r="AP2" s="277">
        <v>-44984.5</v>
      </c>
      <c r="AQ2" s="277">
        <v>-5.8409325003594859E-2</v>
      </c>
    </row>
    <row r="3" spans="1:43" s="277" customFormat="1" ht="12.95" customHeight="1" thickBot="1">
      <c r="B3" s="277" t="s">
        <v>1810</v>
      </c>
      <c r="E3" s="359" t="s">
        <v>2713</v>
      </c>
      <c r="F3" s="360">
        <v>1</v>
      </c>
      <c r="G3" s="260"/>
      <c r="S3" s="259"/>
      <c r="U3" s="347"/>
      <c r="Z3" s="354"/>
      <c r="AA3" s="277">
        <v>-55000</v>
      </c>
      <c r="AB3" s="277">
        <f t="shared" si="0"/>
        <v>-3.6383608432233983E-2</v>
      </c>
      <c r="AD3" s="277">
        <v>-27500</v>
      </c>
      <c r="AE3" s="277">
        <f t="shared" ref="AE3:AE20" si="1">+V$5*SIN(RADIANS(V$6*AD3+V$7))</f>
        <v>-7.2732787966212284E-3</v>
      </c>
      <c r="AP3" s="277">
        <v>-44222</v>
      </c>
      <c r="AQ3" s="277">
        <v>-6.9698700008302694E-2</v>
      </c>
    </row>
    <row r="4" spans="1:43" s="277" customFormat="1" ht="12.95" customHeight="1" thickTop="1" thickBot="1">
      <c r="A4" s="293" t="s">
        <v>1783</v>
      </c>
      <c r="C4" s="294">
        <v>41581.624000000003</v>
      </c>
      <c r="D4" s="356">
        <v>0.32149414999999998</v>
      </c>
      <c r="E4" s="359" t="s">
        <v>2714</v>
      </c>
      <c r="F4" s="361">
        <f ca="1">NOW()+15018.5+$C$5/24</f>
        <v>60580.674431597217</v>
      </c>
      <c r="G4" s="260"/>
      <c r="R4" s="277" t="s">
        <v>2014</v>
      </c>
      <c r="S4" s="259"/>
      <c r="U4" s="347"/>
      <c r="Z4" s="354"/>
      <c r="AA4" s="277">
        <v>-50000</v>
      </c>
      <c r="AB4" s="277">
        <f t="shared" si="0"/>
        <v>-4.0712351848276887E-2</v>
      </c>
      <c r="AD4" s="277">
        <v>-25000</v>
      </c>
      <c r="AE4" s="277">
        <f t="shared" si="1"/>
        <v>-7.9247557128649219E-3</v>
      </c>
      <c r="AP4" s="277">
        <v>-44135</v>
      </c>
      <c r="AQ4" s="277">
        <v>-6.778975000634091E-2</v>
      </c>
    </row>
    <row r="5" spans="1:43" s="277" customFormat="1" ht="12.95" customHeight="1" thickTop="1">
      <c r="A5" s="293" t="s">
        <v>3076</v>
      </c>
      <c r="C5" s="299">
        <v>-9.5</v>
      </c>
      <c r="E5" s="359" t="s">
        <v>2715</v>
      </c>
      <c r="F5" s="361">
        <f ca="1">ROUND(2*($F$4-$C$7)/$C$8,0)/2+$F$3</f>
        <v>59097</v>
      </c>
      <c r="G5" s="260"/>
      <c r="R5" s="312">
        <v>0.7930849081469945</v>
      </c>
      <c r="S5" s="259"/>
      <c r="U5" s="277" t="s">
        <v>1972</v>
      </c>
      <c r="V5" s="277">
        <f>+W5*X5</f>
        <v>7.9308490814699456E-3</v>
      </c>
      <c r="W5" s="312">
        <v>0.7930849081469945</v>
      </c>
      <c r="X5" s="277">
        <v>0.01</v>
      </c>
      <c r="Z5" s="354"/>
      <c r="AA5" s="277">
        <v>-45000</v>
      </c>
      <c r="AB5" s="277">
        <f t="shared" si="0"/>
        <v>-4.3651256619173892E-2</v>
      </c>
      <c r="AD5" s="277">
        <v>-22500</v>
      </c>
      <c r="AE5" s="277">
        <f t="shared" si="1"/>
        <v>-7.4985905764466104E-3</v>
      </c>
      <c r="AP5" s="277">
        <v>-40580</v>
      </c>
      <c r="AQ5" s="277">
        <v>-6.8393000005016802E-2</v>
      </c>
    </row>
    <row r="6" spans="1:43" s="277" customFormat="1" ht="12.95" customHeight="1">
      <c r="A6" s="293" t="s">
        <v>1784</v>
      </c>
      <c r="D6" s="370" t="s">
        <v>3098</v>
      </c>
      <c r="E6" s="359" t="s">
        <v>2716</v>
      </c>
      <c r="F6" s="361">
        <f ca="1">ROUND(2*($F$4-$C$15)/$C$16,0)/2+$F$3</f>
        <v>999.5</v>
      </c>
      <c r="G6" s="260"/>
      <c r="R6" s="315">
        <v>7.4315939055629867</v>
      </c>
      <c r="S6" s="259"/>
      <c r="U6" s="277" t="s">
        <v>1973</v>
      </c>
      <c r="V6" s="277">
        <f>+W6*X6</f>
        <v>8.5000000000000006E-3</v>
      </c>
      <c r="W6" s="315">
        <v>8.5</v>
      </c>
      <c r="X6" s="277">
        <v>1E-3</v>
      </c>
      <c r="Z6" s="354"/>
      <c r="AA6" s="277">
        <v>-40000</v>
      </c>
      <c r="AB6" s="277">
        <f t="shared" si="0"/>
        <v>-4.5200322744925005E-2</v>
      </c>
      <c r="AD6" s="277">
        <v>-20000</v>
      </c>
      <c r="AE6" s="277">
        <f t="shared" si="1"/>
        <v>-6.052735138691233E-3</v>
      </c>
      <c r="AP6" s="277">
        <v>-40571</v>
      </c>
      <c r="AQ6" s="277">
        <v>-7.1840350003185449E-2</v>
      </c>
    </row>
    <row r="7" spans="1:43" s="277" customFormat="1" ht="12.95" customHeight="1" thickBot="1">
      <c r="A7" s="277" t="s">
        <v>1785</v>
      </c>
      <c r="C7" s="277">
        <v>41581.624000000003</v>
      </c>
      <c r="D7" s="368">
        <v>54197.495000000003</v>
      </c>
      <c r="E7" s="359" t="s">
        <v>3093</v>
      </c>
      <c r="F7" s="362">
        <f ca="1">+$C$15+$C$16*$F$6-15018.5-$C$5/24</f>
        <v>45562.879215063273</v>
      </c>
      <c r="G7" s="260"/>
      <c r="H7" s="277">
        <v>41581.624000000003</v>
      </c>
      <c r="R7" s="317">
        <v>12.02538729255366</v>
      </c>
      <c r="S7" s="259"/>
      <c r="U7" s="277" t="s">
        <v>1974</v>
      </c>
      <c r="V7" s="277">
        <f>+W7*X7</f>
        <v>120.2538729255366</v>
      </c>
      <c r="W7" s="317">
        <v>12.02538729255366</v>
      </c>
      <c r="X7" s="277">
        <v>10</v>
      </c>
      <c r="Z7" s="354"/>
      <c r="AA7" s="277">
        <v>-35000</v>
      </c>
      <c r="AB7" s="277">
        <f t="shared" si="0"/>
        <v>-4.5359550225530232E-2</v>
      </c>
      <c r="AD7" s="277">
        <v>-17500</v>
      </c>
      <c r="AE7" s="277">
        <f t="shared" si="1"/>
        <v>-3.7838029834428694E-3</v>
      </c>
      <c r="AP7" s="277">
        <v>-40462</v>
      </c>
      <c r="AQ7" s="277">
        <v>-7.270270000299206E-2</v>
      </c>
    </row>
    <row r="8" spans="1:43" s="277" customFormat="1" ht="12.95" customHeight="1">
      <c r="A8" s="277" t="s">
        <v>1786</v>
      </c>
      <c r="C8" s="277">
        <v>0.32149414999999998</v>
      </c>
      <c r="D8" s="369">
        <v>0.32149899999999998</v>
      </c>
      <c r="E8" s="363" t="s">
        <v>3094</v>
      </c>
      <c r="F8" s="364">
        <f ca="1">+($C$15+$C$16*$F$6)-($C$16/2)-15018.5-$C$5/24</f>
        <v>45562.718466799801</v>
      </c>
      <c r="G8" s="260"/>
      <c r="H8" s="277">
        <v>0.32149414999999998</v>
      </c>
      <c r="R8" s="277">
        <v>1.2217234716686769E-3</v>
      </c>
      <c r="S8" s="259"/>
      <c r="W8" s="277">
        <f>SUM(X21:X772)</f>
        <v>2.1483812440014328E-3</v>
      </c>
      <c r="Z8" s="354"/>
      <c r="AA8" s="277">
        <v>-30000</v>
      </c>
      <c r="AB8" s="277">
        <f t="shared" si="0"/>
        <v>-4.4128939060989567E-2</v>
      </c>
      <c r="AD8" s="277">
        <v>-15000</v>
      </c>
      <c r="AE8" s="277">
        <f t="shared" si="1"/>
        <v>-1.0003331740777392E-3</v>
      </c>
      <c r="AP8" s="277">
        <v>-40462</v>
      </c>
      <c r="AQ8" s="277">
        <v>-7.210270000359742E-2</v>
      </c>
    </row>
    <row r="9" spans="1:43" s="277" customFormat="1" ht="12.95" customHeight="1">
      <c r="A9" s="303" t="s">
        <v>1835</v>
      </c>
      <c r="B9" s="322">
        <v>1000</v>
      </c>
      <c r="C9" s="303" t="str">
        <f>"F"&amp;B9</f>
        <v>F1000</v>
      </c>
      <c r="D9" s="303" t="str">
        <f>"G"&amp;B9</f>
        <v>G1000</v>
      </c>
      <c r="G9" s="260"/>
      <c r="S9" s="259"/>
      <c r="Z9" s="354"/>
      <c r="AA9" s="277">
        <v>-25000</v>
      </c>
      <c r="AB9" s="277">
        <f t="shared" si="0"/>
        <v>-4.1508489251303016E-2</v>
      </c>
      <c r="AD9" s="277">
        <v>-12500</v>
      </c>
      <c r="AE9" s="277">
        <f t="shared" si="1"/>
        <v>1.9191662031526867E-3</v>
      </c>
      <c r="AP9" s="277">
        <v>-40443</v>
      </c>
      <c r="AQ9" s="277">
        <v>-6.909155000539613E-2</v>
      </c>
    </row>
    <row r="10" spans="1:43" s="277" customFormat="1" ht="12.95" customHeight="1" thickBot="1">
      <c r="C10" s="305" t="s">
        <v>1803</v>
      </c>
      <c r="D10" s="305" t="s">
        <v>1804</v>
      </c>
      <c r="G10" s="260"/>
      <c r="S10" s="259"/>
      <c r="U10" s="277" t="s">
        <v>1976</v>
      </c>
      <c r="V10" s="277">
        <f>360/V6</f>
        <v>42352.941176470587</v>
      </c>
      <c r="W10" s="277" t="s">
        <v>1975</v>
      </c>
      <c r="Z10" s="354"/>
      <c r="AA10" s="277">
        <v>-20000</v>
      </c>
      <c r="AB10" s="277">
        <f t="shared" si="0"/>
        <v>-3.7498200796470572E-2</v>
      </c>
      <c r="AD10" s="277">
        <v>-10000</v>
      </c>
      <c r="AE10" s="277">
        <f t="shared" si="1"/>
        <v>4.5776891816775292E-3</v>
      </c>
      <c r="AP10" s="277">
        <v>-40311</v>
      </c>
      <c r="AQ10" s="277">
        <v>-7.0319350004865555E-2</v>
      </c>
    </row>
    <row r="11" spans="1:43" s="277" customFormat="1" ht="12.95" customHeight="1">
      <c r="A11" s="277" t="s">
        <v>1799</v>
      </c>
      <c r="C11" s="310">
        <f ca="1">INTERCEPT(INDIRECT(D9):G2955,INDIRECT(C9):$F2955)</f>
        <v>3.9877122357888956E-2</v>
      </c>
      <c r="D11" s="259">
        <f>+E11*F11</f>
        <v>-7.5586605256819034E-3</v>
      </c>
      <c r="E11" s="312">
        <v>-7558.6605256819039</v>
      </c>
      <c r="F11" s="277">
        <v>9.9999999999999995E-7</v>
      </c>
      <c r="G11" s="260"/>
      <c r="S11" s="259"/>
      <c r="U11" s="347"/>
      <c r="V11" s="277">
        <f>V10*C8</f>
        <v>13616.222823529411</v>
      </c>
      <c r="W11" s="277" t="s">
        <v>1977</v>
      </c>
      <c r="Z11" s="354"/>
      <c r="AA11" s="277">
        <v>-15000</v>
      </c>
      <c r="AB11" s="277">
        <f t="shared" si="0"/>
        <v>-3.2098073696492244E-2</v>
      </c>
      <c r="AD11" s="277">
        <v>-7500</v>
      </c>
      <c r="AE11" s="277">
        <f t="shared" si="1"/>
        <v>6.6137184777556928E-3</v>
      </c>
      <c r="AP11" s="277">
        <v>-24905.5</v>
      </c>
      <c r="AQ11" s="277">
        <v>-5.1347175001865253E-2</v>
      </c>
    </row>
    <row r="12" spans="1:43" s="277" customFormat="1" ht="12.95" customHeight="1">
      <c r="A12" s="277" t="s">
        <v>1800</v>
      </c>
      <c r="C12" s="310">
        <f ca="1">SLOPE(INDIRECT(D9):G2955,INDIRECT(C9):$F2955)</f>
        <v>2.3769450403288567E-6</v>
      </c>
      <c r="D12" s="259">
        <f>+E12*F12</f>
        <v>2.0529124715977896E-6</v>
      </c>
      <c r="E12" s="315">
        <v>2.0529124715977898</v>
      </c>
      <c r="F12" s="277">
        <v>9.9999999999999995E-7</v>
      </c>
      <c r="G12" s="260"/>
      <c r="S12" s="259"/>
      <c r="U12" s="347"/>
      <c r="V12" s="277">
        <f>V11/365.24</f>
        <v>37.280207051608286</v>
      </c>
      <c r="W12" s="277" t="s">
        <v>1950</v>
      </c>
      <c r="Z12" s="354"/>
      <c r="AA12" s="277">
        <v>-10000</v>
      </c>
      <c r="AB12" s="277">
        <f t="shared" si="0"/>
        <v>-2.5308107951368015E-2</v>
      </c>
      <c r="AD12" s="277">
        <v>-5000</v>
      </c>
      <c r="AE12" s="277">
        <f t="shared" si="1"/>
        <v>7.7503861513011857E-3</v>
      </c>
      <c r="AP12" s="277">
        <v>-24887</v>
      </c>
      <c r="AQ12" s="277">
        <v>-5.1088950000121258E-2</v>
      </c>
    </row>
    <row r="13" spans="1:43" s="277" customFormat="1" ht="12.95" customHeight="1" thickBot="1">
      <c r="A13" s="277" t="s">
        <v>1802</v>
      </c>
      <c r="C13" s="259" t="s">
        <v>1797</v>
      </c>
      <c r="D13" s="259">
        <f>+E13*F13</f>
        <v>2.7796772902917801E-11</v>
      </c>
      <c r="E13" s="317">
        <v>2.7796772902917803</v>
      </c>
      <c r="F13" s="277">
        <v>9.9999999999999994E-12</v>
      </c>
      <c r="G13" s="260"/>
      <c r="S13" s="259"/>
      <c r="U13" s="347"/>
      <c r="Z13" s="354"/>
      <c r="AA13" s="277">
        <v>-5000</v>
      </c>
      <c r="AB13" s="277">
        <f t="shared" si="0"/>
        <v>-1.7128303561097905E-2</v>
      </c>
      <c r="AD13" s="277">
        <v>-2500</v>
      </c>
      <c r="AE13" s="277">
        <f t="shared" si="1"/>
        <v>7.8331232882305618E-3</v>
      </c>
      <c r="AP13" s="277">
        <v>-24865.5</v>
      </c>
      <c r="AQ13" s="277">
        <v>-5.0613175008038525E-2</v>
      </c>
    </row>
    <row r="14" spans="1:43" s="277" customFormat="1" ht="12.95" customHeight="1">
      <c r="A14" s="277" t="s">
        <v>1807</v>
      </c>
      <c r="E14" s="277">
        <f>SUM(T21:T1552)</f>
        <v>5.6387779216913424E-2</v>
      </c>
      <c r="G14" s="260"/>
      <c r="S14" s="259"/>
      <c r="U14" s="347"/>
      <c r="Z14" s="354"/>
      <c r="AA14" s="277">
        <v>0</v>
      </c>
      <c r="AB14" s="277">
        <f t="shared" si="0"/>
        <v>-7.5586605256819034E-3</v>
      </c>
      <c r="AD14" s="277">
        <v>0</v>
      </c>
      <c r="AE14" s="277">
        <f t="shared" si="1"/>
        <v>6.850678940085282E-3</v>
      </c>
      <c r="AP14" s="277">
        <v>-24828</v>
      </c>
      <c r="AQ14" s="277">
        <v>-5.0943800000823103E-2</v>
      </c>
    </row>
    <row r="15" spans="1:43" s="277" customFormat="1" ht="12.95" customHeight="1">
      <c r="A15" s="293" t="s">
        <v>1801</v>
      </c>
      <c r="C15" s="321">
        <f ca="1">(C7+C11)+(C8+C12)*INT(MAX(F21:F3478))</f>
        <v>60259.647603048368</v>
      </c>
      <c r="D15" s="314">
        <f>+C7+INT(MAX(F21:F1533))*C8+D11+D12*INT(MAX(F21:F3968))+D13*INT(MAX(F21:F3995)^2)</f>
        <v>60259.675164935114</v>
      </c>
      <c r="E15" s="310"/>
      <c r="F15" s="304"/>
      <c r="G15" s="260"/>
      <c r="S15" s="259"/>
      <c r="U15" s="347"/>
      <c r="Z15" s="354"/>
      <c r="AA15" s="277">
        <v>5000</v>
      </c>
      <c r="AB15" s="277">
        <f t="shared" si="0"/>
        <v>3.4008211548799887E-3</v>
      </c>
      <c r="AD15" s="277">
        <v>2500</v>
      </c>
      <c r="AE15" s="277">
        <f t="shared" si="1"/>
        <v>4.9366500759482875E-3</v>
      </c>
      <c r="AP15" s="277">
        <v>-24790.5</v>
      </c>
      <c r="AQ15" s="277">
        <v>-5.0874425003712531E-2</v>
      </c>
    </row>
    <row r="16" spans="1:43" s="277" customFormat="1" ht="12.95" customHeight="1">
      <c r="A16" s="293" t="s">
        <v>1787</v>
      </c>
      <c r="C16" s="321">
        <f ca="1">+C8+C12</f>
        <v>0.32149652694504033</v>
      </c>
      <c r="D16" s="324">
        <f>+C8+D12+2*D13*MAX(F21:F119)</f>
        <v>0.32149596964195337</v>
      </c>
      <c r="E16" s="310"/>
      <c r="F16" s="314"/>
      <c r="G16" s="260"/>
      <c r="S16" s="259"/>
      <c r="U16" s="347"/>
      <c r="Z16" s="354"/>
      <c r="AA16" s="277">
        <v>10000</v>
      </c>
      <c r="AB16" s="277">
        <f t="shared" si="0"/>
        <v>1.5750141480587773E-2</v>
      </c>
      <c r="AD16" s="277">
        <v>5000</v>
      </c>
      <c r="AE16" s="277">
        <f t="shared" si="1"/>
        <v>2.351314497273375E-3</v>
      </c>
      <c r="AP16" s="277">
        <v>-24772</v>
      </c>
      <c r="AQ16" s="277">
        <v>-5.1216200008639134E-2</v>
      </c>
    </row>
    <row r="17" spans="1:43" s="277" customFormat="1" ht="12.95" customHeight="1" thickBot="1">
      <c r="A17" s="310" t="s">
        <v>1831</v>
      </c>
      <c r="C17" s="277">
        <f>COUNT(C21:C2136)</f>
        <v>1158</v>
      </c>
      <c r="E17" s="310"/>
      <c r="F17" s="314"/>
      <c r="G17" s="260"/>
      <c r="S17" s="259"/>
      <c r="U17" s="347"/>
      <c r="Z17" s="354"/>
      <c r="AA17" s="277">
        <v>15000</v>
      </c>
      <c r="AB17" s="277">
        <f t="shared" si="0"/>
        <v>2.9489300451441446E-2</v>
      </c>
      <c r="AD17" s="277">
        <v>7500</v>
      </c>
      <c r="AE17" s="277">
        <f t="shared" si="1"/>
        <v>-5.5376284671326196E-4</v>
      </c>
      <c r="AP17" s="277">
        <v>-24766</v>
      </c>
      <c r="AQ17" s="277">
        <v>-5.1181100003304891E-2</v>
      </c>
    </row>
    <row r="18" spans="1:43" s="277" customFormat="1" ht="12.95" customHeight="1" thickTop="1" thickBot="1">
      <c r="A18" s="293" t="s">
        <v>2717</v>
      </c>
      <c r="C18" s="327">
        <f ca="1">+C15</f>
        <v>60259.647603048368</v>
      </c>
      <c r="D18" s="328">
        <f ca="1">C16</f>
        <v>0.32149652694504033</v>
      </c>
      <c r="E18" s="310"/>
      <c r="F18" s="314"/>
      <c r="G18" s="260"/>
      <c r="S18" s="259"/>
      <c r="U18" s="347"/>
      <c r="Z18" s="354"/>
      <c r="AA18" s="277">
        <v>20000</v>
      </c>
      <c r="AB18" s="277">
        <f t="shared" si="0"/>
        <v>4.4618298067441005E-2</v>
      </c>
      <c r="AD18" s="277">
        <v>10000</v>
      </c>
      <c r="AE18" s="277">
        <f t="shared" si="1"/>
        <v>-3.3835371589797836E-3</v>
      </c>
      <c r="AP18" s="277">
        <v>-24750.5</v>
      </c>
      <c r="AQ18" s="277">
        <v>-5.1240425003925338E-2</v>
      </c>
    </row>
    <row r="19" spans="1:43" s="277" customFormat="1" ht="12.95" customHeight="1" thickBot="1">
      <c r="A19" s="293" t="s">
        <v>2718</v>
      </c>
      <c r="C19" s="333">
        <f>+D15</f>
        <v>60259.675164935114</v>
      </c>
      <c r="D19" s="334">
        <f>+D16</f>
        <v>0.32149596964195337</v>
      </c>
      <c r="E19" s="310"/>
      <c r="F19" s="335"/>
      <c r="G19" s="260"/>
      <c r="S19" s="259"/>
      <c r="U19" s="347"/>
      <c r="Z19" s="354"/>
      <c r="AA19" s="277">
        <v>25000</v>
      </c>
      <c r="AB19" s="277">
        <f t="shared" si="0"/>
        <v>6.1137134328586459E-2</v>
      </c>
      <c r="AD19" s="277">
        <v>12500</v>
      </c>
      <c r="AE19" s="277">
        <f t="shared" si="1"/>
        <v>-5.7532036696465805E-3</v>
      </c>
      <c r="AP19" s="277">
        <v>-24744</v>
      </c>
      <c r="AQ19" s="277">
        <v>-5.1252400000521448E-2</v>
      </c>
    </row>
    <row r="20" spans="1:43" s="277" customFormat="1" ht="12.95" customHeight="1" thickBot="1">
      <c r="A20" s="305" t="s">
        <v>1789</v>
      </c>
      <c r="B20" s="305" t="s">
        <v>1790</v>
      </c>
      <c r="C20" s="305" t="s">
        <v>1791</v>
      </c>
      <c r="D20" s="305" t="s">
        <v>1796</v>
      </c>
      <c r="E20" s="305" t="s">
        <v>1792</v>
      </c>
      <c r="F20" s="305" t="s">
        <v>1793</v>
      </c>
      <c r="G20" s="348" t="s">
        <v>1794</v>
      </c>
      <c r="H20" s="337" t="s">
        <v>1964</v>
      </c>
      <c r="I20" s="337" t="s">
        <v>1965</v>
      </c>
      <c r="J20" s="337" t="s">
        <v>1915</v>
      </c>
      <c r="K20" s="337" t="s">
        <v>1966</v>
      </c>
      <c r="L20" s="337" t="s">
        <v>3088</v>
      </c>
      <c r="M20" s="337" t="s">
        <v>2035</v>
      </c>
      <c r="N20" s="337" t="s">
        <v>1670</v>
      </c>
      <c r="O20" s="337" t="s">
        <v>1806</v>
      </c>
      <c r="P20" s="337" t="s">
        <v>1805</v>
      </c>
      <c r="Q20" s="305" t="s">
        <v>1798</v>
      </c>
      <c r="R20" s="305" t="s">
        <v>1782</v>
      </c>
      <c r="S20" s="337" t="s">
        <v>1968</v>
      </c>
      <c r="T20" s="337" t="s">
        <v>2020</v>
      </c>
      <c r="U20" s="349" t="s">
        <v>2719</v>
      </c>
      <c r="V20" s="350" t="s">
        <v>1969</v>
      </c>
      <c r="W20" s="337" t="s">
        <v>1970</v>
      </c>
      <c r="X20" s="337" t="s">
        <v>1967</v>
      </c>
      <c r="Z20" s="355"/>
      <c r="AA20" s="277">
        <v>30000</v>
      </c>
      <c r="AB20" s="277">
        <f t="shared" si="0"/>
        <v>7.9045809234877806E-2</v>
      </c>
      <c r="AD20" s="277">
        <v>15000</v>
      </c>
      <c r="AE20" s="277">
        <f t="shared" si="1"/>
        <v>-7.3405250284147893E-3</v>
      </c>
      <c r="AP20" s="277">
        <v>-24732</v>
      </c>
      <c r="AQ20" s="277">
        <v>-5.0682200009759981E-2</v>
      </c>
    </row>
    <row r="21" spans="1:43" s="277" customFormat="1" ht="12.95" customHeight="1">
      <c r="A21" s="314" t="s">
        <v>2081</v>
      </c>
      <c r="B21" s="321" t="s">
        <v>1814</v>
      </c>
      <c r="C21" s="324">
        <v>25563.280999999999</v>
      </c>
      <c r="D21" s="324" t="s">
        <v>1965</v>
      </c>
      <c r="E21" s="277">
        <f t="shared" ref="E21:E84" si="2">+(C21-C$7)/C$8</f>
        <v>-49824.679547046209</v>
      </c>
      <c r="F21" s="277">
        <f>ROUND(2*E21,0)/2</f>
        <v>-49824.5</v>
      </c>
      <c r="G21" s="260">
        <f t="shared" ref="G21:G52" si="3">+C21-(C$7+F21*C$8)</f>
        <v>-5.7723325004189974E-2</v>
      </c>
      <c r="H21" s="277">
        <f t="shared" ref="H21:H29" si="4">G21</f>
        <v>-5.7723325004189974E-2</v>
      </c>
      <c r="P21" s="277">
        <f t="shared" ref="P21:P84" si="5">+D$11+D$12*F21+D$13*F21^2</f>
        <v>-4.0839042926403085E-2</v>
      </c>
      <c r="Q21" s="351">
        <f t="shared" ref="Q21:Q84" si="6">+C21-15018.5</f>
        <v>10544.780999999999</v>
      </c>
      <c r="R21" s="277">
        <f t="shared" ref="R21:R52" si="7">+(P21-G21)^2</f>
        <v>2.8507898128227551E-4</v>
      </c>
      <c r="S21" s="259">
        <v>0.1</v>
      </c>
      <c r="U21" s="347"/>
      <c r="Z21" s="354"/>
    </row>
    <row r="22" spans="1:43" s="246" customFormat="1" ht="12.95" customHeight="1">
      <c r="A22" s="11" t="s">
        <v>2081</v>
      </c>
      <c r="B22" s="26" t="s">
        <v>1817</v>
      </c>
      <c r="C22" s="265">
        <v>25865.61</v>
      </c>
      <c r="D22" s="265" t="s">
        <v>1965</v>
      </c>
      <c r="E22" s="246">
        <f t="shared" si="2"/>
        <v>-48884.29229583183</v>
      </c>
      <c r="F22" s="277">
        <f>ROUND(2*E22,0)/2</f>
        <v>-48884.5</v>
      </c>
      <c r="G22" s="250">
        <f t="shared" si="3"/>
        <v>6.6775674997188617E-2</v>
      </c>
      <c r="H22" s="246">
        <f t="shared" si="4"/>
        <v>6.6775674997188617E-2</v>
      </c>
      <c r="P22" s="246">
        <f t="shared" si="5"/>
        <v>-4.1488469360186811E-2</v>
      </c>
      <c r="Q22" s="248">
        <f t="shared" si="6"/>
        <v>10847.11</v>
      </c>
      <c r="R22" s="246">
        <f t="shared" si="7"/>
        <v>1.1721124953434626E-2</v>
      </c>
      <c r="S22" s="249">
        <v>0.1</v>
      </c>
      <c r="U22" s="204"/>
      <c r="Z22" s="353"/>
    </row>
    <row r="23" spans="1:43" s="246" customFormat="1" ht="12.95" customHeight="1">
      <c r="A23" s="11" t="s">
        <v>2081</v>
      </c>
      <c r="B23" s="26" t="s">
        <v>1817</v>
      </c>
      <c r="C23" s="265">
        <v>25981.376</v>
      </c>
      <c r="D23" s="265" t="s">
        <v>1965</v>
      </c>
      <c r="E23" s="246">
        <f t="shared" si="2"/>
        <v>-48524.204872779192</v>
      </c>
      <c r="F23" s="246">
        <f>ROUND(2*E23,0)/2</f>
        <v>-48524</v>
      </c>
      <c r="G23" s="250">
        <f t="shared" si="3"/>
        <v>-6.5865400003531249E-2</v>
      </c>
      <c r="H23" s="246">
        <f t="shared" si="4"/>
        <v>-6.5865400003531249E-2</v>
      </c>
      <c r="P23" s="246">
        <f t="shared" si="5"/>
        <v>-4.1724499338345475E-2</v>
      </c>
      <c r="Q23" s="248">
        <f t="shared" si="6"/>
        <v>10962.876</v>
      </c>
      <c r="R23" s="246">
        <f t="shared" si="7"/>
        <v>5.8278308492636696E-4</v>
      </c>
      <c r="S23" s="249">
        <v>0.1</v>
      </c>
      <c r="U23" s="204"/>
      <c r="Z23" s="353"/>
    </row>
    <row r="24" spans="1:43" s="246" customFormat="1" ht="12.95" customHeight="1">
      <c r="A24" s="11" t="s">
        <v>2081</v>
      </c>
      <c r="B24" s="26" t="s">
        <v>1817</v>
      </c>
      <c r="C24" s="265">
        <v>26219.587</v>
      </c>
      <c r="D24" s="265" t="s">
        <v>1965</v>
      </c>
      <c r="E24" s="246">
        <f t="shared" si="2"/>
        <v>-47783.255154098464</v>
      </c>
      <c r="F24" s="202">
        <f>ROUND(2*E24,0)/2+0.5</f>
        <v>-47783</v>
      </c>
      <c r="G24" s="250">
        <f t="shared" si="3"/>
        <v>-8.2030550005583791E-2</v>
      </c>
      <c r="H24" s="246">
        <f t="shared" si="4"/>
        <v>-8.2030550005583791E-2</v>
      </c>
      <c r="P24" s="246">
        <f t="shared" si="5"/>
        <v>-4.2186965838590842E-2</v>
      </c>
      <c r="Q24" s="248">
        <f t="shared" si="6"/>
        <v>11201.087</v>
      </c>
      <c r="R24" s="246">
        <f t="shared" si="7"/>
        <v>1.5875111992722513E-3</v>
      </c>
      <c r="S24" s="249">
        <v>0.1</v>
      </c>
      <c r="U24" s="204"/>
      <c r="Z24" s="353"/>
    </row>
    <row r="25" spans="1:43" s="246" customFormat="1" ht="12.95" customHeight="1">
      <c r="A25" s="11" t="s">
        <v>2081</v>
      </c>
      <c r="B25" s="26" t="s">
        <v>1817</v>
      </c>
      <c r="C25" s="265">
        <v>26246.609</v>
      </c>
      <c r="D25" s="265" t="s">
        <v>1965</v>
      </c>
      <c r="E25" s="246">
        <f t="shared" si="2"/>
        <v>-47699.203857986235</v>
      </c>
      <c r="F25" s="246">
        <f>ROUND(2*E25,0)/2</f>
        <v>-47699</v>
      </c>
      <c r="G25" s="250">
        <f t="shared" si="3"/>
        <v>-6.5539150004042313E-2</v>
      </c>
      <c r="H25" s="246">
        <f t="shared" si="4"/>
        <v>-6.5539150004042313E-2</v>
      </c>
      <c r="P25" s="246">
        <f t="shared" si="5"/>
        <v>-4.2237464874483197E-2</v>
      </c>
      <c r="Q25" s="248">
        <f t="shared" si="6"/>
        <v>11228.109</v>
      </c>
      <c r="R25" s="246">
        <f t="shared" si="7"/>
        <v>5.4296852987711648E-4</v>
      </c>
      <c r="S25" s="249">
        <v>0.1</v>
      </c>
      <c r="U25" s="204"/>
      <c r="Z25" s="353"/>
    </row>
    <row r="26" spans="1:43" s="246" customFormat="1" ht="12.95" customHeight="1">
      <c r="A26" s="11" t="s">
        <v>2081</v>
      </c>
      <c r="B26" s="26" t="s">
        <v>1817</v>
      </c>
      <c r="C26" s="265">
        <v>26247.581999999999</v>
      </c>
      <c r="D26" s="265" t="s">
        <v>1965</v>
      </c>
      <c r="E26" s="246">
        <f t="shared" si="2"/>
        <v>-47696.177364347081</v>
      </c>
      <c r="F26" s="246">
        <f>ROUND(2*E26,0)/2</f>
        <v>-47696</v>
      </c>
      <c r="G26" s="250">
        <f t="shared" si="3"/>
        <v>-5.7021600005100481E-2</v>
      </c>
      <c r="H26" s="246">
        <f t="shared" si="4"/>
        <v>-5.7021600005100481E-2</v>
      </c>
      <c r="P26" s="246">
        <f t="shared" si="5"/>
        <v>-4.2239261156521629E-2</v>
      </c>
      <c r="Q26" s="248">
        <f t="shared" si="6"/>
        <v>11229.081999999999</v>
      </c>
      <c r="R26" s="246">
        <f t="shared" si="7"/>
        <v>2.1851754183420353E-4</v>
      </c>
      <c r="S26" s="249">
        <v>0.1</v>
      </c>
      <c r="U26" s="204"/>
      <c r="Z26" s="353"/>
    </row>
    <row r="27" spans="1:43" s="246" customFormat="1" ht="12.95" customHeight="1">
      <c r="A27" s="11" t="s">
        <v>2081</v>
      </c>
      <c r="B27" s="26" t="s">
        <v>1814</v>
      </c>
      <c r="C27" s="265">
        <v>26297.548999999999</v>
      </c>
      <c r="D27" s="265" t="s">
        <v>1965</v>
      </c>
      <c r="E27" s="246">
        <f t="shared" si="2"/>
        <v>-47540.756184832615</v>
      </c>
      <c r="F27" s="202">
        <f>ROUND(2*E27,0)/2+0.5</f>
        <v>-47540.5</v>
      </c>
      <c r="G27" s="250">
        <f t="shared" si="3"/>
        <v>-8.2361925007717218E-2</v>
      </c>
      <c r="H27" s="246">
        <f t="shared" si="4"/>
        <v>-8.2361925007717218E-2</v>
      </c>
      <c r="P27" s="246">
        <f t="shared" si="5"/>
        <v>-4.2331683342067605E-2</v>
      </c>
      <c r="Q27" s="248">
        <f t="shared" si="6"/>
        <v>11279.048999999999</v>
      </c>
      <c r="R27" s="246">
        <f t="shared" si="7"/>
        <v>1.6024202478103103E-3</v>
      </c>
      <c r="S27" s="249">
        <v>0.1</v>
      </c>
      <c r="U27" s="204"/>
      <c r="Z27" s="353"/>
    </row>
    <row r="28" spans="1:43" s="246" customFormat="1" ht="12.95" customHeight="1">
      <c r="A28" s="11" t="s">
        <v>2081</v>
      </c>
      <c r="B28" s="26" t="s">
        <v>1817</v>
      </c>
      <c r="C28" s="265">
        <v>26331.483</v>
      </c>
      <c r="D28" s="265" t="s">
        <v>1965</v>
      </c>
      <c r="E28" s="246">
        <f t="shared" si="2"/>
        <v>-47435.205275119326</v>
      </c>
      <c r="F28" s="246">
        <f>ROUND(2*E28,0)/2</f>
        <v>-47435</v>
      </c>
      <c r="G28" s="250">
        <f t="shared" si="3"/>
        <v>-6.599475000257371E-2</v>
      </c>
      <c r="H28" s="246">
        <f t="shared" si="4"/>
        <v>-6.599475000257371E-2</v>
      </c>
      <c r="P28" s="246">
        <f t="shared" si="5"/>
        <v>-4.2393622385024782E-2</v>
      </c>
      <c r="Q28" s="248">
        <f t="shared" si="6"/>
        <v>11312.983</v>
      </c>
      <c r="R28" s="246">
        <f t="shared" si="7"/>
        <v>5.570132248198307E-4</v>
      </c>
      <c r="S28" s="249">
        <v>0.1</v>
      </c>
      <c r="U28" s="204"/>
      <c r="Z28" s="353"/>
    </row>
    <row r="29" spans="1:43" s="246" customFormat="1" ht="12.95" customHeight="1">
      <c r="A29" s="11" t="s">
        <v>2081</v>
      </c>
      <c r="B29" s="26" t="s">
        <v>1817</v>
      </c>
      <c r="C29" s="265">
        <v>26334.350999999999</v>
      </c>
      <c r="D29" s="265" t="s">
        <v>1965</v>
      </c>
      <c r="E29" s="246">
        <f t="shared" si="2"/>
        <v>-47426.284428503619</v>
      </c>
      <c r="F29" s="202">
        <f>ROUND(2*E29,0)/2+0.5</f>
        <v>-47426</v>
      </c>
      <c r="G29" s="250">
        <f t="shared" si="3"/>
        <v>-9.1442100005224347E-2</v>
      </c>
      <c r="H29" s="246">
        <f t="shared" si="4"/>
        <v>-9.1442100005224347E-2</v>
      </c>
      <c r="P29" s="246">
        <f t="shared" si="5"/>
        <v>-4.2398877639849494E-2</v>
      </c>
      <c r="Q29" s="248">
        <f t="shared" si="6"/>
        <v>11315.850999999999</v>
      </c>
      <c r="R29" s="246">
        <f t="shared" si="7"/>
        <v>2.4052376599796041E-3</v>
      </c>
      <c r="S29" s="249">
        <v>0.1</v>
      </c>
      <c r="U29" s="204"/>
      <c r="Z29" s="353"/>
    </row>
    <row r="30" spans="1:43" s="246" customFormat="1" ht="12.95" customHeight="1">
      <c r="A30" s="255" t="s">
        <v>1917</v>
      </c>
      <c r="B30" s="256" t="s">
        <v>1817</v>
      </c>
      <c r="C30" s="255">
        <v>26334.366999999998</v>
      </c>
      <c r="D30" s="255" t="s">
        <v>1918</v>
      </c>
      <c r="E30" s="246">
        <f t="shared" si="2"/>
        <v>-47426.234660879541</v>
      </c>
      <c r="F30" s="246">
        <f>ROUND(2*E30,0)/2</f>
        <v>-47426</v>
      </c>
      <c r="G30" s="250">
        <f t="shared" si="3"/>
        <v>-7.5442100005602697E-2</v>
      </c>
      <c r="I30" s="246">
        <f>G30</f>
        <v>-7.5442100005602697E-2</v>
      </c>
      <c r="P30" s="246">
        <f t="shared" si="5"/>
        <v>-4.2398877639849494E-2</v>
      </c>
      <c r="Q30" s="248">
        <f t="shared" si="6"/>
        <v>11315.866999999998</v>
      </c>
      <c r="R30" s="246">
        <f t="shared" si="7"/>
        <v>1.0918545443126127E-3</v>
      </c>
      <c r="S30" s="249">
        <v>0.1</v>
      </c>
      <c r="T30" s="246">
        <f>+S30*R30</f>
        <v>1.0918545443126128E-4</v>
      </c>
      <c r="U30" s="204"/>
      <c r="Z30" s="353"/>
    </row>
    <row r="31" spans="1:43" s="246" customFormat="1" ht="12.95" customHeight="1">
      <c r="A31" s="11" t="s">
        <v>2081</v>
      </c>
      <c r="B31" s="26" t="s">
        <v>1817</v>
      </c>
      <c r="C31" s="265">
        <v>26351.411</v>
      </c>
      <c r="D31" s="265" t="s">
        <v>1965</v>
      </c>
      <c r="E31" s="246">
        <f t="shared" si="2"/>
        <v>-47373.219699332025</v>
      </c>
      <c r="F31" s="246">
        <f>ROUND(2*E31,0)/2</f>
        <v>-47373</v>
      </c>
      <c r="G31" s="250">
        <f t="shared" si="3"/>
        <v>-7.0632050003041513E-2</v>
      </c>
      <c r="H31" s="246">
        <f t="shared" ref="H31:H44" si="8">G31</f>
        <v>-7.0632050003041513E-2</v>
      </c>
      <c r="P31" s="246">
        <f t="shared" si="5"/>
        <v>-4.2429733911399266E-2</v>
      </c>
      <c r="Q31" s="248">
        <f t="shared" si="6"/>
        <v>11332.911</v>
      </c>
      <c r="R31" s="246">
        <f t="shared" si="7"/>
        <v>7.9537063293290324E-4</v>
      </c>
      <c r="S31" s="249">
        <v>0.1</v>
      </c>
      <c r="U31" s="204"/>
      <c r="Z31" s="353"/>
    </row>
    <row r="32" spans="1:43" s="246" customFormat="1" ht="12.95" customHeight="1">
      <c r="A32" s="11" t="s">
        <v>2081</v>
      </c>
      <c r="B32" s="26" t="s">
        <v>1817</v>
      </c>
      <c r="C32" s="265">
        <v>26353.328000000001</v>
      </c>
      <c r="D32" s="265" t="s">
        <v>1965</v>
      </c>
      <c r="E32" s="246">
        <f t="shared" si="2"/>
        <v>-47367.256915872349</v>
      </c>
      <c r="F32" s="202">
        <f>ROUND(2*E32,0)/2+0.5</f>
        <v>-47367</v>
      </c>
      <c r="G32" s="250">
        <f t="shared" si="3"/>
        <v>-8.2596950003789971E-2</v>
      </c>
      <c r="H32" s="246">
        <f t="shared" si="8"/>
        <v>-8.2596950003789971E-2</v>
      </c>
      <c r="P32" s="246">
        <f t="shared" si="5"/>
        <v>-4.2433217234158611E-2</v>
      </c>
      <c r="Q32" s="248">
        <f t="shared" si="6"/>
        <v>11334.828000000001</v>
      </c>
      <c r="R32" s="246">
        <f t="shared" si="7"/>
        <v>1.6131254299903599E-3</v>
      </c>
      <c r="S32" s="249">
        <v>0.1</v>
      </c>
      <c r="U32" s="204"/>
      <c r="Z32" s="353"/>
    </row>
    <row r="33" spans="1:26" s="246" customFormat="1" ht="12.95" customHeight="1">
      <c r="A33" s="11" t="s">
        <v>2081</v>
      </c>
      <c r="B33" s="26" t="s">
        <v>1817</v>
      </c>
      <c r="C33" s="265">
        <v>26391.272000000001</v>
      </c>
      <c r="D33" s="265" t="s">
        <v>1965</v>
      </c>
      <c r="E33" s="246">
        <f t="shared" si="2"/>
        <v>-47249.232995374885</v>
      </c>
      <c r="F33" s="246">
        <f>ROUND(2*E33,0)/2</f>
        <v>-47249</v>
      </c>
      <c r="G33" s="250">
        <f t="shared" si="3"/>
        <v>-7.4906650002958486E-2</v>
      </c>
      <c r="H33" s="246">
        <f t="shared" si="8"/>
        <v>-7.4906650002958486E-2</v>
      </c>
      <c r="P33" s="246">
        <f t="shared" si="5"/>
        <v>-4.2501315859377997E-2</v>
      </c>
      <c r="Q33" s="248">
        <f t="shared" si="6"/>
        <v>11372.772000000001</v>
      </c>
      <c r="R33" s="246">
        <f t="shared" si="7"/>
        <v>1.0501056809571034E-3</v>
      </c>
      <c r="S33" s="249">
        <v>0.1</v>
      </c>
      <c r="U33" s="204"/>
      <c r="Z33" s="353"/>
    </row>
    <row r="34" spans="1:26" s="246" customFormat="1" ht="12.95" customHeight="1">
      <c r="A34" s="11" t="s">
        <v>2081</v>
      </c>
      <c r="B34" s="26" t="s">
        <v>1817</v>
      </c>
      <c r="C34" s="265">
        <v>26636.572</v>
      </c>
      <c r="D34" s="265" t="s">
        <v>1965</v>
      </c>
      <c r="E34" s="246">
        <f t="shared" si="2"/>
        <v>-46486.23310875176</v>
      </c>
      <c r="F34" s="246">
        <f>ROUND(2*E34,0)/2</f>
        <v>-46486</v>
      </c>
      <c r="G34" s="250">
        <f t="shared" si="3"/>
        <v>-7.494310000402038E-2</v>
      </c>
      <c r="H34" s="246">
        <f t="shared" si="8"/>
        <v>-7.494310000402038E-2</v>
      </c>
      <c r="P34" s="246">
        <f t="shared" si="5"/>
        <v>-4.2922963421194844E-2</v>
      </c>
      <c r="Q34" s="248">
        <f t="shared" si="6"/>
        <v>11618.072</v>
      </c>
      <c r="R34" s="246">
        <f t="shared" si="7"/>
        <v>1.0252891467828023E-3</v>
      </c>
      <c r="S34" s="249">
        <v>0.1</v>
      </c>
      <c r="U34" s="204"/>
      <c r="Z34" s="353"/>
    </row>
    <row r="35" spans="1:26" s="246" customFormat="1" ht="12.95" customHeight="1">
      <c r="A35" s="11" t="s">
        <v>2081</v>
      </c>
      <c r="B35" s="26" t="s">
        <v>1817</v>
      </c>
      <c r="C35" s="265">
        <v>26734.303</v>
      </c>
      <c r="D35" s="265" t="s">
        <v>1965</v>
      </c>
      <c r="E35" s="246">
        <f t="shared" si="2"/>
        <v>-46182.24312946287</v>
      </c>
      <c r="F35" s="246">
        <f>ROUND(2*E35,0)/2</f>
        <v>-46182</v>
      </c>
      <c r="G35" s="250">
        <f t="shared" si="3"/>
        <v>-7.8164700003981125E-2</v>
      </c>
      <c r="H35" s="246">
        <f t="shared" si="8"/>
        <v>-7.8164700003981125E-2</v>
      </c>
      <c r="P35" s="246">
        <f t="shared" si="5"/>
        <v>-4.3081942920644864E-2</v>
      </c>
      <c r="Q35" s="248">
        <f t="shared" si="6"/>
        <v>11715.803</v>
      </c>
      <c r="R35" s="246">
        <f t="shared" si="7"/>
        <v>1.2307998445683806E-3</v>
      </c>
      <c r="S35" s="249">
        <v>0.1</v>
      </c>
      <c r="U35" s="204"/>
      <c r="Z35" s="353"/>
    </row>
    <row r="36" spans="1:26" s="246" customFormat="1" ht="12.95" customHeight="1">
      <c r="A36" s="11" t="s">
        <v>2081</v>
      </c>
      <c r="B36" s="26" t="s">
        <v>1817</v>
      </c>
      <c r="C36" s="265">
        <v>26743.306</v>
      </c>
      <c r="D36" s="265" t="s">
        <v>1965</v>
      </c>
      <c r="E36" s="246">
        <f t="shared" si="2"/>
        <v>-46154.239509490311</v>
      </c>
      <c r="F36" s="246">
        <f>ROUND(2*E36,0)/2</f>
        <v>-46154</v>
      </c>
      <c r="G36" s="250">
        <f t="shared" si="3"/>
        <v>-7.7000900004350115E-2</v>
      </c>
      <c r="H36" s="246">
        <f t="shared" si="8"/>
        <v>-7.7000900004350115E-2</v>
      </c>
      <c r="P36" s="246">
        <f t="shared" si="5"/>
        <v>-4.3096327370477513E-2</v>
      </c>
      <c r="Q36" s="248">
        <f t="shared" si="6"/>
        <v>11724.806</v>
      </c>
      <c r="R36" s="246">
        <f t="shared" si="7"/>
        <v>1.1495200454855429E-3</v>
      </c>
      <c r="S36" s="249">
        <v>0.1</v>
      </c>
      <c r="U36" s="204"/>
      <c r="Z36" s="353"/>
    </row>
    <row r="37" spans="1:26" s="246" customFormat="1" ht="12.95" customHeight="1">
      <c r="A37" s="11" t="s">
        <v>2081</v>
      </c>
      <c r="B37" s="26" t="s">
        <v>1814</v>
      </c>
      <c r="C37" s="265">
        <v>26767.277999999998</v>
      </c>
      <c r="D37" s="265" t="s">
        <v>1965</v>
      </c>
      <c r="E37" s="246">
        <f t="shared" si="2"/>
        <v>-46079.675166717672</v>
      </c>
      <c r="F37" s="246">
        <f>ROUND(2*E37,0)/2</f>
        <v>-46079.5</v>
      </c>
      <c r="G37" s="250">
        <f t="shared" si="3"/>
        <v>-5.6315075005841209E-2</v>
      </c>
      <c r="H37" s="246">
        <f t="shared" si="8"/>
        <v>-5.6315075005841209E-2</v>
      </c>
      <c r="P37" s="246">
        <f t="shared" si="5"/>
        <v>-4.313438801853231E-2</v>
      </c>
      <c r="Q37" s="248">
        <f t="shared" si="6"/>
        <v>11748.777999999998</v>
      </c>
      <c r="R37" s="246">
        <f t="shared" si="7"/>
        <v>1.7373050945741411E-4</v>
      </c>
      <c r="S37" s="249">
        <v>0.1</v>
      </c>
      <c r="U37" s="204"/>
      <c r="Z37" s="353"/>
    </row>
    <row r="38" spans="1:26" s="246" customFormat="1" ht="12.95" customHeight="1">
      <c r="A38" s="11" t="s">
        <v>2081</v>
      </c>
      <c r="B38" s="26" t="s">
        <v>1814</v>
      </c>
      <c r="C38" s="265">
        <v>27063.334999999999</v>
      </c>
      <c r="D38" s="265" t="s">
        <v>1965</v>
      </c>
      <c r="E38" s="246">
        <f t="shared" si="2"/>
        <v>-45158.796824141296</v>
      </c>
      <c r="F38" s="202">
        <f>ROUND(2*E38,0)/2+0.5</f>
        <v>-45158.5</v>
      </c>
      <c r="G38" s="250">
        <f t="shared" si="3"/>
        <v>-9.5427225005551009E-2</v>
      </c>
      <c r="H38" s="246">
        <f t="shared" si="8"/>
        <v>-9.5427225005551009E-2</v>
      </c>
      <c r="P38" s="246">
        <f t="shared" si="5"/>
        <v>-4.3579423962983969E-2</v>
      </c>
      <c r="Q38" s="248">
        <f t="shared" si="6"/>
        <v>12044.834999999999</v>
      </c>
      <c r="R38" s="246">
        <f t="shared" si="7"/>
        <v>2.6881944729496158E-3</v>
      </c>
      <c r="S38" s="249">
        <v>0.1</v>
      </c>
      <c r="U38" s="204"/>
      <c r="Z38" s="353"/>
    </row>
    <row r="39" spans="1:26" s="246" customFormat="1" ht="12.95" customHeight="1">
      <c r="A39" s="255" t="s">
        <v>1919</v>
      </c>
      <c r="B39" s="256" t="s">
        <v>1814</v>
      </c>
      <c r="C39" s="255">
        <v>27119.312000000002</v>
      </c>
      <c r="D39" s="255" t="s">
        <v>1920</v>
      </c>
      <c r="E39" s="246">
        <f t="shared" si="2"/>
        <v>-44984.681680833084</v>
      </c>
      <c r="F39" s="246">
        <f t="shared" ref="F39:F55" si="9">ROUND(2*E39,0)/2</f>
        <v>-44984.5</v>
      </c>
      <c r="G39" s="250">
        <f t="shared" si="3"/>
        <v>-5.8409325003594859E-2</v>
      </c>
      <c r="H39" s="246">
        <f t="shared" si="8"/>
        <v>-5.8409325003594859E-2</v>
      </c>
      <c r="P39" s="246">
        <f t="shared" si="5"/>
        <v>-4.3658206295889013E-2</v>
      </c>
      <c r="Q39" s="248">
        <f t="shared" si="6"/>
        <v>12100.812000000002</v>
      </c>
      <c r="R39" s="246">
        <f t="shared" si="7"/>
        <v>2.1759550312882938E-4</v>
      </c>
      <c r="S39" s="249">
        <v>0.1</v>
      </c>
      <c r="T39" s="246">
        <f>+S39*R39</f>
        <v>2.175955031288294E-5</v>
      </c>
      <c r="U39" s="204"/>
      <c r="Z39" s="353"/>
    </row>
    <row r="40" spans="1:26" s="246" customFormat="1" ht="12.95" customHeight="1">
      <c r="A40" s="11" t="s">
        <v>2081</v>
      </c>
      <c r="B40" s="26" t="s">
        <v>1817</v>
      </c>
      <c r="C40" s="265">
        <v>27332.609</v>
      </c>
      <c r="D40" s="265" t="s">
        <v>1965</v>
      </c>
      <c r="E40" s="246">
        <f t="shared" si="2"/>
        <v>-44321.22637379251</v>
      </c>
      <c r="F40" s="246">
        <f t="shared" si="9"/>
        <v>-44321</v>
      </c>
      <c r="G40" s="250">
        <f t="shared" si="3"/>
        <v>-7.2777850004058564E-2</v>
      </c>
      <c r="H40" s="246">
        <f t="shared" si="8"/>
        <v>-7.2777850004058564E-2</v>
      </c>
      <c r="P40" s="246">
        <f t="shared" si="5"/>
        <v>-4.3943174391080364E-2</v>
      </c>
      <c r="Q40" s="248">
        <f t="shared" si="6"/>
        <v>12314.109</v>
      </c>
      <c r="R40" s="246">
        <f t="shared" si="7"/>
        <v>8.3143851770567975E-4</v>
      </c>
      <c r="S40" s="249">
        <v>0.1</v>
      </c>
      <c r="U40" s="204"/>
      <c r="Z40" s="353"/>
    </row>
    <row r="41" spans="1:26" s="246" customFormat="1" ht="12.95" customHeight="1">
      <c r="A41" s="11" t="s">
        <v>2081</v>
      </c>
      <c r="B41" s="26" t="s">
        <v>1817</v>
      </c>
      <c r="C41" s="265">
        <v>27341.61</v>
      </c>
      <c r="D41" s="265" t="s">
        <v>1965</v>
      </c>
      <c r="E41" s="246">
        <f t="shared" si="2"/>
        <v>-44293.228974772959</v>
      </c>
      <c r="F41" s="246">
        <f t="shared" si="9"/>
        <v>-44293</v>
      </c>
      <c r="G41" s="250">
        <f t="shared" si="3"/>
        <v>-7.3614050001197029E-2</v>
      </c>
      <c r="H41" s="246">
        <f t="shared" si="8"/>
        <v>-7.3614050001197029E-2</v>
      </c>
      <c r="P41" s="246">
        <f t="shared" si="5"/>
        <v>-4.3954661972428165E-2</v>
      </c>
      <c r="Q41" s="248">
        <f t="shared" si="6"/>
        <v>12323.11</v>
      </c>
      <c r="R41" s="246">
        <f t="shared" si="7"/>
        <v>8.7967929824107785E-4</v>
      </c>
      <c r="S41" s="249">
        <v>0.1</v>
      </c>
      <c r="U41" s="204"/>
      <c r="Z41" s="353"/>
    </row>
    <row r="42" spans="1:26" s="246" customFormat="1" ht="12.95" customHeight="1">
      <c r="A42" s="11" t="s">
        <v>2081</v>
      </c>
      <c r="B42" s="26" t="s">
        <v>1817</v>
      </c>
      <c r="C42" s="265">
        <v>27342.588</v>
      </c>
      <c r="D42" s="265" t="s">
        <v>1965</v>
      </c>
      <c r="E42" s="246">
        <f t="shared" si="2"/>
        <v>-44290.186928751282</v>
      </c>
      <c r="F42" s="246">
        <f t="shared" si="9"/>
        <v>-44290</v>
      </c>
      <c r="G42" s="250">
        <f t="shared" si="3"/>
        <v>-6.0096500004874542E-2</v>
      </c>
      <c r="H42" s="246">
        <f t="shared" si="8"/>
        <v>-6.0096500004874542E-2</v>
      </c>
      <c r="P42" s="246">
        <f t="shared" si="5"/>
        <v>-4.3955890199615544E-2</v>
      </c>
      <c r="Q42" s="248">
        <f t="shared" si="6"/>
        <v>12324.088</v>
      </c>
      <c r="R42" s="246">
        <f t="shared" si="7"/>
        <v>2.6051928488562292E-4</v>
      </c>
      <c r="S42" s="249">
        <v>0.1</v>
      </c>
      <c r="U42" s="204"/>
      <c r="Z42" s="353"/>
    </row>
    <row r="43" spans="1:26" s="246" customFormat="1" ht="12.95" customHeight="1">
      <c r="A43" s="255" t="s">
        <v>1921</v>
      </c>
      <c r="B43" s="256" t="s">
        <v>1817</v>
      </c>
      <c r="C43" s="255">
        <v>27364.44</v>
      </c>
      <c r="D43" s="255" t="s">
        <v>1920</v>
      </c>
      <c r="E43" s="246">
        <f t="shared" si="2"/>
        <v>-44222.216796168781</v>
      </c>
      <c r="F43" s="246">
        <f t="shared" si="9"/>
        <v>-44222</v>
      </c>
      <c r="G43" s="250">
        <f t="shared" si="3"/>
        <v>-6.9698700008302694E-2</v>
      </c>
      <c r="H43" s="246">
        <f t="shared" si="8"/>
        <v>-6.9698700008302694E-2</v>
      </c>
      <c r="P43" s="246">
        <f t="shared" si="5"/>
        <v>-4.3983595813043355E-2</v>
      </c>
      <c r="Q43" s="248">
        <f t="shared" si="6"/>
        <v>12345.939999999999</v>
      </c>
      <c r="R43" s="246">
        <f t="shared" si="7"/>
        <v>6.6126658377304443E-4</v>
      </c>
      <c r="S43" s="249">
        <v>0.1</v>
      </c>
      <c r="T43" s="246">
        <f>+S43*R43</f>
        <v>6.612665837730444E-5</v>
      </c>
      <c r="U43" s="204"/>
      <c r="Z43" s="353"/>
    </row>
    <row r="44" spans="1:26" s="246" customFormat="1" ht="12.95" customHeight="1">
      <c r="A44" s="11" t="s">
        <v>2081</v>
      </c>
      <c r="B44" s="26" t="s">
        <v>1817</v>
      </c>
      <c r="C44" s="265">
        <v>27392.41</v>
      </c>
      <c r="D44" s="265" t="s">
        <v>1965</v>
      </c>
      <c r="E44" s="246">
        <f t="shared" si="2"/>
        <v>-44135.216768330014</v>
      </c>
      <c r="F44" s="246">
        <f t="shared" si="9"/>
        <v>-44135</v>
      </c>
      <c r="G44" s="250">
        <f t="shared" si="3"/>
        <v>-6.9689750005636597E-2</v>
      </c>
      <c r="H44" s="246">
        <f t="shared" si="8"/>
        <v>-6.9689750005636597E-2</v>
      </c>
      <c r="P44" s="246">
        <f t="shared" si="5"/>
        <v>-4.4018667861328679E-2</v>
      </c>
      <c r="Q44" s="248">
        <f t="shared" si="6"/>
        <v>12373.91</v>
      </c>
      <c r="R44" s="246">
        <f t="shared" si="7"/>
        <v>6.5900445845980477E-4</v>
      </c>
      <c r="S44" s="249">
        <v>0.1</v>
      </c>
      <c r="U44" s="204"/>
      <c r="Z44" s="353"/>
    </row>
    <row r="45" spans="1:26" s="246" customFormat="1" ht="12.95" customHeight="1">
      <c r="A45" s="255" t="s">
        <v>1917</v>
      </c>
      <c r="B45" s="256" t="s">
        <v>1817</v>
      </c>
      <c r="C45" s="255">
        <v>27392.411899999999</v>
      </c>
      <c r="D45" s="255" t="s">
        <v>1918</v>
      </c>
      <c r="E45" s="246">
        <f t="shared" si="2"/>
        <v>-44135.21085842466</v>
      </c>
      <c r="F45" s="246">
        <f t="shared" si="9"/>
        <v>-44135</v>
      </c>
      <c r="G45" s="250">
        <f t="shared" si="3"/>
        <v>-6.778975000634091E-2</v>
      </c>
      <c r="I45" s="246">
        <f>G45</f>
        <v>-6.778975000634091E-2</v>
      </c>
      <c r="P45" s="246">
        <f t="shared" si="5"/>
        <v>-4.4018667861328679E-2</v>
      </c>
      <c r="Q45" s="248">
        <f t="shared" si="6"/>
        <v>12373.911899999999</v>
      </c>
      <c r="R45" s="246">
        <f t="shared" si="7"/>
        <v>5.6506434634491921E-4</v>
      </c>
      <c r="S45" s="249">
        <v>0.1</v>
      </c>
      <c r="T45" s="246">
        <f>+S45*R45</f>
        <v>5.6506434634491921E-5</v>
      </c>
      <c r="U45" s="204"/>
      <c r="Z45" s="353"/>
    </row>
    <row r="46" spans="1:26" s="246" customFormat="1" ht="12.95" customHeight="1">
      <c r="A46" s="11" t="s">
        <v>2081</v>
      </c>
      <c r="B46" s="26" t="s">
        <v>1817</v>
      </c>
      <c r="C46" s="265">
        <v>27395.305</v>
      </c>
      <c r="D46" s="265" t="s">
        <v>1965</v>
      </c>
      <c r="E46" s="246">
        <f t="shared" si="2"/>
        <v>-44126.211938848668</v>
      </c>
      <c r="F46" s="246">
        <f t="shared" si="9"/>
        <v>-44126</v>
      </c>
      <c r="G46" s="250">
        <f t="shared" si="3"/>
        <v>-6.813710000278661E-2</v>
      </c>
      <c r="H46" s="246">
        <f t="shared" ref="H46:H53" si="10">G46</f>
        <v>-6.813710000278661E-2</v>
      </c>
      <c r="P46" s="246">
        <f t="shared" si="5"/>
        <v>-4.4022271987842948E-2</v>
      </c>
      <c r="Q46" s="248">
        <f t="shared" si="6"/>
        <v>12376.805</v>
      </c>
      <c r="R46" s="246">
        <f t="shared" si="7"/>
        <v>5.8152493019031164E-4</v>
      </c>
      <c r="S46" s="249">
        <v>0.1</v>
      </c>
      <c r="U46" s="204"/>
      <c r="Z46" s="353"/>
    </row>
    <row r="47" spans="1:26" s="246" customFormat="1" ht="12.95" customHeight="1">
      <c r="A47" s="11" t="s">
        <v>2081</v>
      </c>
      <c r="B47" s="26" t="s">
        <v>1817</v>
      </c>
      <c r="C47" s="265">
        <v>27396.593000000001</v>
      </c>
      <c r="D47" s="265" t="s">
        <v>1965</v>
      </c>
      <c r="E47" s="246">
        <f t="shared" si="2"/>
        <v>-44122.205645110509</v>
      </c>
      <c r="F47" s="246">
        <f t="shared" si="9"/>
        <v>-44122</v>
      </c>
      <c r="G47" s="250">
        <f t="shared" si="3"/>
        <v>-6.6113700006098952E-2</v>
      </c>
      <c r="H47" s="246">
        <f t="shared" si="10"/>
        <v>-6.6113700006098952E-2</v>
      </c>
      <c r="P47" s="246">
        <f t="shared" si="5"/>
        <v>-4.4023872376417104E-2</v>
      </c>
      <c r="Q47" s="248">
        <f t="shared" si="6"/>
        <v>12378.093000000001</v>
      </c>
      <c r="R47" s="246">
        <f t="shared" si="7"/>
        <v>4.8796048470905556E-4</v>
      </c>
      <c r="S47" s="249">
        <v>0.1</v>
      </c>
      <c r="U47" s="204"/>
      <c r="Z47" s="353"/>
    </row>
    <row r="48" spans="1:26" s="246" customFormat="1" ht="12.95" customHeight="1">
      <c r="A48" s="11" t="s">
        <v>2081</v>
      </c>
      <c r="B48" s="26" t="s">
        <v>1817</v>
      </c>
      <c r="C48" s="265">
        <v>27397.556</v>
      </c>
      <c r="D48" s="265" t="s">
        <v>1965</v>
      </c>
      <c r="E48" s="246">
        <f t="shared" si="2"/>
        <v>-44119.210256236402</v>
      </c>
      <c r="F48" s="246">
        <f t="shared" si="9"/>
        <v>-44119</v>
      </c>
      <c r="G48" s="250">
        <f t="shared" si="3"/>
        <v>-6.759615000555641E-2</v>
      </c>
      <c r="H48" s="246">
        <f t="shared" si="10"/>
        <v>-6.759615000555641E-2</v>
      </c>
      <c r="P48" s="246">
        <f t="shared" si="5"/>
        <v>-4.4025072084115491E-2</v>
      </c>
      <c r="Q48" s="248">
        <f t="shared" si="6"/>
        <v>12379.056</v>
      </c>
      <c r="R48" s="246">
        <f t="shared" si="7"/>
        <v>5.5559571437863956E-4</v>
      </c>
      <c r="S48" s="249">
        <v>0.1</v>
      </c>
      <c r="U48" s="204"/>
      <c r="Z48" s="353"/>
    </row>
    <row r="49" spans="1:26" s="246" customFormat="1" ht="12.95" customHeight="1">
      <c r="A49" s="11" t="s">
        <v>2081</v>
      </c>
      <c r="B49" s="26" t="s">
        <v>1817</v>
      </c>
      <c r="C49" s="265">
        <v>27398.52</v>
      </c>
      <c r="D49" s="265" t="s">
        <v>1965</v>
      </c>
      <c r="E49" s="246">
        <f t="shared" si="2"/>
        <v>-44116.211756885794</v>
      </c>
      <c r="F49" s="246">
        <f t="shared" si="9"/>
        <v>-44116</v>
      </c>
      <c r="G49" s="250">
        <f t="shared" si="3"/>
        <v>-6.8078600004810141E-2</v>
      </c>
      <c r="H49" s="246">
        <f t="shared" si="10"/>
        <v>-6.8078600004810141E-2</v>
      </c>
      <c r="P49" s="246">
        <f t="shared" si="5"/>
        <v>-4.402627129147197E-2</v>
      </c>
      <c r="Q49" s="248">
        <f t="shared" si="6"/>
        <v>12380.02</v>
      </c>
      <c r="R49" s="246">
        <f t="shared" si="7"/>
        <v>5.785145165344718E-4</v>
      </c>
      <c r="S49" s="249">
        <v>0.1</v>
      </c>
      <c r="U49" s="204"/>
      <c r="Z49" s="353"/>
    </row>
    <row r="50" spans="1:26" s="246" customFormat="1" ht="12.95" customHeight="1">
      <c r="A50" s="11" t="s">
        <v>2081</v>
      </c>
      <c r="B50" s="26" t="s">
        <v>1814</v>
      </c>
      <c r="C50" s="265">
        <v>27398.675999999999</v>
      </c>
      <c r="D50" s="265" t="s">
        <v>1965</v>
      </c>
      <c r="E50" s="246">
        <f t="shared" si="2"/>
        <v>-44115.726522551049</v>
      </c>
      <c r="F50" s="246">
        <f t="shared" si="9"/>
        <v>-44115.5</v>
      </c>
      <c r="G50" s="250">
        <f t="shared" si="3"/>
        <v>-7.2825675004423829E-2</v>
      </c>
      <c r="H50" s="246">
        <f t="shared" si="10"/>
        <v>-7.2825675004423829E-2</v>
      </c>
      <c r="P50" s="246">
        <f t="shared" si="5"/>
        <v>-4.4026471110720361E-2</v>
      </c>
      <c r="Q50" s="248">
        <f t="shared" si="6"/>
        <v>12380.175999999999</v>
      </c>
      <c r="R50" s="246">
        <f t="shared" si="7"/>
        <v>8.2939414491110493E-4</v>
      </c>
      <c r="S50" s="249">
        <v>0.1</v>
      </c>
      <c r="U50" s="204"/>
      <c r="Z50" s="353"/>
    </row>
    <row r="51" spans="1:26" s="246" customFormat="1" ht="12.95" customHeight="1">
      <c r="A51" s="11" t="s">
        <v>2081</v>
      </c>
      <c r="B51" s="26" t="s">
        <v>1814</v>
      </c>
      <c r="C51" s="265">
        <v>27415.39</v>
      </c>
      <c r="D51" s="265" t="s">
        <v>1965</v>
      </c>
      <c r="E51" s="246">
        <f t="shared" si="2"/>
        <v>-44063.738018250115</v>
      </c>
      <c r="F51" s="246">
        <f t="shared" si="9"/>
        <v>-44063.5</v>
      </c>
      <c r="G51" s="250">
        <f t="shared" si="3"/>
        <v>-7.6521475006302353E-2</v>
      </c>
      <c r="H51" s="246">
        <f t="shared" si="10"/>
        <v>-7.6521475006302353E-2</v>
      </c>
      <c r="P51" s="246">
        <f t="shared" si="5"/>
        <v>-4.4047176427363201E-2</v>
      </c>
      <c r="Q51" s="248">
        <f t="shared" si="6"/>
        <v>12396.89</v>
      </c>
      <c r="R51" s="246">
        <f t="shared" si="7"/>
        <v>1.0545800681940895E-3</v>
      </c>
      <c r="S51" s="249">
        <v>0.1</v>
      </c>
      <c r="U51" s="204"/>
      <c r="Z51" s="353"/>
    </row>
    <row r="52" spans="1:26" s="246" customFormat="1" ht="12.95" customHeight="1">
      <c r="A52" s="11" t="s">
        <v>2081</v>
      </c>
      <c r="B52" s="26" t="s">
        <v>1817</v>
      </c>
      <c r="C52" s="265">
        <v>27421.346000000001</v>
      </c>
      <c r="D52" s="265" t="s">
        <v>1965</v>
      </c>
      <c r="E52" s="246">
        <f t="shared" si="2"/>
        <v>-44045.212020187624</v>
      </c>
      <c r="F52" s="246">
        <f t="shared" si="9"/>
        <v>-44045</v>
      </c>
      <c r="G52" s="250">
        <f t="shared" si="3"/>
        <v>-6.8163250001816778E-2</v>
      </c>
      <c r="H52" s="246">
        <f t="shared" si="10"/>
        <v>-6.8163250001816778E-2</v>
      </c>
      <c r="P52" s="246">
        <f t="shared" si="5"/>
        <v>-4.4054506487997004E-2</v>
      </c>
      <c r="Q52" s="248">
        <f t="shared" si="6"/>
        <v>12402.846000000001</v>
      </c>
      <c r="R52" s="246">
        <f t="shared" si="7"/>
        <v>5.8123151381514698E-4</v>
      </c>
      <c r="S52" s="249">
        <v>0.1</v>
      </c>
      <c r="U52" s="204"/>
      <c r="Z52" s="353"/>
    </row>
    <row r="53" spans="1:26" s="246" customFormat="1" ht="12.95" customHeight="1">
      <c r="A53" s="11" t="s">
        <v>2081</v>
      </c>
      <c r="B53" s="26" t="s">
        <v>1817</v>
      </c>
      <c r="C53" s="265">
        <v>27424.565999999999</v>
      </c>
      <c r="D53" s="265" t="s">
        <v>1965</v>
      </c>
      <c r="E53" s="246">
        <f t="shared" si="2"/>
        <v>-44035.196285842234</v>
      </c>
      <c r="F53" s="246">
        <f t="shared" si="9"/>
        <v>-44035</v>
      </c>
      <c r="G53" s="250">
        <f t="shared" ref="G53:G84" si="11">+C53-(C$7+F53*C$8)</f>
        <v>-6.3104750006459653E-2</v>
      </c>
      <c r="H53" s="246">
        <f t="shared" si="10"/>
        <v>-6.3104750006459653E-2</v>
      </c>
      <c r="P53" s="246">
        <f t="shared" si="5"/>
        <v>-4.4058460760853915E-2</v>
      </c>
      <c r="Q53" s="248">
        <f t="shared" si="6"/>
        <v>12406.065999999999</v>
      </c>
      <c r="R53" s="246">
        <f t="shared" ref="R53:R84" si="12">+(P53-G53)^2</f>
        <v>3.6276113402727682E-4</v>
      </c>
      <c r="S53" s="249">
        <v>0.1</v>
      </c>
      <c r="U53" s="204"/>
      <c r="Z53" s="353"/>
    </row>
    <row r="54" spans="1:26" s="246" customFormat="1" ht="12.95" customHeight="1">
      <c r="A54" s="255" t="s">
        <v>1922</v>
      </c>
      <c r="B54" s="256" t="s">
        <v>1817</v>
      </c>
      <c r="C54" s="255">
        <v>28535.323</v>
      </c>
      <c r="D54" s="255" t="s">
        <v>1918</v>
      </c>
      <c r="E54" s="246">
        <f t="shared" si="2"/>
        <v>-40580.212734819601</v>
      </c>
      <c r="F54" s="246">
        <f t="shared" si="9"/>
        <v>-40580</v>
      </c>
      <c r="G54" s="250">
        <f t="shared" si="11"/>
        <v>-6.8393000005016802E-2</v>
      </c>
      <c r="I54" s="246">
        <f>G54</f>
        <v>-6.8393000005016802E-2</v>
      </c>
      <c r="P54" s="246">
        <f t="shared" si="5"/>
        <v>-4.50918908813518E-2</v>
      </c>
      <c r="Q54" s="248">
        <f t="shared" si="6"/>
        <v>13516.823</v>
      </c>
      <c r="R54" s="246">
        <f t="shared" si="12"/>
        <v>5.4294168639294445E-4</v>
      </c>
      <c r="S54" s="249">
        <v>0.1</v>
      </c>
      <c r="T54" s="246">
        <f>+S54*R54</f>
        <v>5.4294168639294449E-5</v>
      </c>
      <c r="U54" s="204"/>
      <c r="Z54" s="353"/>
    </row>
    <row r="55" spans="1:26" s="246" customFormat="1" ht="12.95" customHeight="1">
      <c r="A55" s="255" t="s">
        <v>1922</v>
      </c>
      <c r="B55" s="256" t="s">
        <v>1817</v>
      </c>
      <c r="C55" s="255">
        <v>28538.213</v>
      </c>
      <c r="D55" s="255" t="s">
        <v>1918</v>
      </c>
      <c r="E55" s="246">
        <f t="shared" si="2"/>
        <v>-40571.223457720786</v>
      </c>
      <c r="F55" s="246">
        <f t="shared" si="9"/>
        <v>-40571</v>
      </c>
      <c r="G55" s="250">
        <f t="shared" si="11"/>
        <v>-7.1840350003185449E-2</v>
      </c>
      <c r="I55" s="246">
        <f>G55</f>
        <v>-7.1840350003185449E-2</v>
      </c>
      <c r="P55" s="246">
        <f t="shared" si="5"/>
        <v>-4.5093716292368025E-2</v>
      </c>
      <c r="Q55" s="248">
        <f t="shared" si="6"/>
        <v>13519.713</v>
      </c>
      <c r="R55" s="246">
        <f t="shared" si="12"/>
        <v>7.1538241486063508E-4</v>
      </c>
      <c r="S55" s="249">
        <v>0.1</v>
      </c>
      <c r="T55" s="246">
        <f>+S55*R55</f>
        <v>7.1538241486063505E-5</v>
      </c>
      <c r="U55" s="204"/>
      <c r="Z55" s="353"/>
    </row>
    <row r="56" spans="1:26" s="246" customFormat="1" ht="12.95" customHeight="1">
      <c r="A56" s="11" t="s">
        <v>2162</v>
      </c>
      <c r="B56" s="26" t="s">
        <v>1817</v>
      </c>
      <c r="C56" s="265">
        <v>28543.347000000002</v>
      </c>
      <c r="D56" s="265" t="s">
        <v>1965</v>
      </c>
      <c r="E56" s="246">
        <f t="shared" si="2"/>
        <v>-40555.254271345228</v>
      </c>
      <c r="F56" s="202">
        <f>ROUND(2*E56,0)/2+0.5</f>
        <v>-40555</v>
      </c>
      <c r="G56" s="250">
        <f t="shared" si="11"/>
        <v>-8.1746750001912005E-2</v>
      </c>
      <c r="H56" s="246">
        <f>G56</f>
        <v>-8.1746750001912005E-2</v>
      </c>
      <c r="P56" s="246">
        <f t="shared" si="5"/>
        <v>-4.5096950348798806E-2</v>
      </c>
      <c r="Q56" s="248">
        <f t="shared" si="6"/>
        <v>13524.847000000002</v>
      </c>
      <c r="R56" s="246">
        <f t="shared" si="12"/>
        <v>1.3432078146133363E-3</v>
      </c>
      <c r="S56" s="249">
        <v>0.1</v>
      </c>
      <c r="U56" s="204"/>
      <c r="Z56" s="353"/>
    </row>
    <row r="57" spans="1:26" s="246" customFormat="1" ht="12.95" customHeight="1">
      <c r="A57" s="255" t="s">
        <v>1922</v>
      </c>
      <c r="B57" s="256" t="s">
        <v>1817</v>
      </c>
      <c r="C57" s="255">
        <v>28573.255000000001</v>
      </c>
      <c r="D57" s="255" t="s">
        <v>1918</v>
      </c>
      <c r="E57" s="246">
        <f t="shared" si="2"/>
        <v>-40462.226140040191</v>
      </c>
      <c r="F57" s="246">
        <f t="shared" ref="F57:F120" si="13">ROUND(2*E57,0)/2</f>
        <v>-40462</v>
      </c>
      <c r="G57" s="250">
        <f t="shared" si="11"/>
        <v>-7.270270000299206E-2</v>
      </c>
      <c r="I57" s="246">
        <f>G57</f>
        <v>-7.270270000299206E-2</v>
      </c>
      <c r="P57" s="246">
        <f t="shared" si="5"/>
        <v>-4.5115466525915859E-2</v>
      </c>
      <c r="Q57" s="248">
        <f t="shared" si="6"/>
        <v>13554.755000000001</v>
      </c>
      <c r="R57" s="246">
        <f t="shared" si="12"/>
        <v>7.6105545091871389E-4</v>
      </c>
      <c r="S57" s="249">
        <v>0.1</v>
      </c>
      <c r="T57" s="246">
        <f t="shared" ref="T57:T90" si="14">+S57*R57</f>
        <v>7.6105545091871397E-5</v>
      </c>
      <c r="U57" s="204"/>
      <c r="Z57" s="353"/>
    </row>
    <row r="58" spans="1:26" s="246" customFormat="1" ht="12.95" customHeight="1">
      <c r="A58" s="255" t="s">
        <v>1922</v>
      </c>
      <c r="B58" s="256" t="s">
        <v>1817</v>
      </c>
      <c r="C58" s="255">
        <v>28573.2556</v>
      </c>
      <c r="D58" s="255" t="s">
        <v>1918</v>
      </c>
      <c r="E58" s="246">
        <f t="shared" si="2"/>
        <v>-40462.224273754291</v>
      </c>
      <c r="F58" s="246">
        <f t="shared" si="13"/>
        <v>-40462</v>
      </c>
      <c r="G58" s="250">
        <f t="shared" si="11"/>
        <v>-7.210270000359742E-2</v>
      </c>
      <c r="I58" s="246">
        <f>G58</f>
        <v>-7.210270000359742E-2</v>
      </c>
      <c r="P58" s="246">
        <f t="shared" si="5"/>
        <v>-4.5115466525915859E-2</v>
      </c>
      <c r="Q58" s="248">
        <f t="shared" si="6"/>
        <v>13554.7556</v>
      </c>
      <c r="R58" s="246">
        <f t="shared" si="12"/>
        <v>7.2831077077889635E-4</v>
      </c>
      <c r="S58" s="249">
        <v>0.1</v>
      </c>
      <c r="T58" s="246">
        <f t="shared" si="14"/>
        <v>7.2831077077889638E-5</v>
      </c>
      <c r="U58" s="204"/>
      <c r="Z58" s="353"/>
    </row>
    <row r="59" spans="1:26" s="246" customFormat="1" ht="12.95" customHeight="1">
      <c r="A59" s="255" t="s">
        <v>1922</v>
      </c>
      <c r="B59" s="256" t="s">
        <v>1817</v>
      </c>
      <c r="C59" s="255">
        <v>28579.366999999998</v>
      </c>
      <c r="D59" s="255" t="s">
        <v>1918</v>
      </c>
      <c r="E59" s="246">
        <f t="shared" si="2"/>
        <v>-40443.214907642971</v>
      </c>
      <c r="F59" s="246">
        <f t="shared" si="13"/>
        <v>-40443</v>
      </c>
      <c r="G59" s="250">
        <f t="shared" si="11"/>
        <v>-6.909155000539613E-2</v>
      </c>
      <c r="I59" s="246">
        <f>G59</f>
        <v>-6.909155000539613E-2</v>
      </c>
      <c r="P59" s="246">
        <f t="shared" si="5"/>
        <v>-4.5119190249278004E-2</v>
      </c>
      <c r="Q59" s="248">
        <f t="shared" si="6"/>
        <v>13560.866999999998</v>
      </c>
      <c r="R59" s="246">
        <f t="shared" si="12"/>
        <v>5.7467403227675186E-4</v>
      </c>
      <c r="S59" s="249">
        <v>0.1</v>
      </c>
      <c r="T59" s="246">
        <f t="shared" si="14"/>
        <v>5.7467403227675192E-5</v>
      </c>
      <c r="U59" s="204"/>
      <c r="Z59" s="353"/>
    </row>
    <row r="60" spans="1:26" s="246" customFormat="1" ht="12.95" customHeight="1" thickBot="1">
      <c r="A60" s="340" t="s">
        <v>1923</v>
      </c>
      <c r="B60" s="341" t="s">
        <v>1817</v>
      </c>
      <c r="C60" s="340">
        <v>28621.803</v>
      </c>
      <c r="D60" s="340" t="s">
        <v>1920</v>
      </c>
      <c r="E60" s="266">
        <f t="shared" si="2"/>
        <v>-40311.21872668602</v>
      </c>
      <c r="F60" s="266">
        <f t="shared" si="13"/>
        <v>-40311</v>
      </c>
      <c r="G60" s="275">
        <f t="shared" si="11"/>
        <v>-7.0319350004865555E-2</v>
      </c>
      <c r="H60" s="266">
        <f>G60</f>
        <v>-7.0319350004865555E-2</v>
      </c>
      <c r="I60" s="266"/>
      <c r="J60" s="266"/>
      <c r="K60" s="266"/>
      <c r="L60" s="266"/>
      <c r="M60" s="266"/>
      <c r="N60" s="266"/>
      <c r="O60" s="266"/>
      <c r="P60" s="266">
        <f t="shared" si="5"/>
        <v>-4.514450628209539E-2</v>
      </c>
      <c r="Q60" s="342">
        <f t="shared" si="6"/>
        <v>13603.303</v>
      </c>
      <c r="R60" s="266">
        <f t="shared" si="12"/>
        <v>6.3377275646590045E-4</v>
      </c>
      <c r="S60" s="264">
        <v>0.1</v>
      </c>
      <c r="T60" s="266">
        <f t="shared" si="14"/>
        <v>6.3377275646590053E-5</v>
      </c>
      <c r="U60" s="205"/>
      <c r="Z60" s="353"/>
    </row>
    <row r="61" spans="1:26" s="246" customFormat="1" ht="12.95" customHeight="1">
      <c r="A61" s="255" t="s">
        <v>1924</v>
      </c>
      <c r="B61" s="256" t="s">
        <v>1814</v>
      </c>
      <c r="C61" s="255">
        <v>33574.600100000003</v>
      </c>
      <c r="D61" s="255" t="s">
        <v>1915</v>
      </c>
      <c r="E61" s="246">
        <f t="shared" si="2"/>
        <v>-24905.659714181427</v>
      </c>
      <c r="F61" s="246">
        <f t="shared" si="13"/>
        <v>-24905.5</v>
      </c>
      <c r="G61" s="250">
        <f t="shared" si="11"/>
        <v>-5.1347175001865253E-2</v>
      </c>
      <c r="J61" s="246">
        <f t="shared" ref="J61:J90" si="15">G61</f>
        <v>-5.1347175001865253E-2</v>
      </c>
      <c r="P61" s="246">
        <f t="shared" si="5"/>
        <v>-4.1445580542572094E-2</v>
      </c>
      <c r="Q61" s="248">
        <f t="shared" si="6"/>
        <v>18556.100100000003</v>
      </c>
      <c r="R61" s="246">
        <f t="shared" si="12"/>
        <v>9.804157283630498E-5</v>
      </c>
      <c r="S61" s="249">
        <v>1</v>
      </c>
      <c r="T61" s="246">
        <f t="shared" si="14"/>
        <v>9.804157283630498E-5</v>
      </c>
      <c r="U61" s="204"/>
      <c r="V61" s="246">
        <f t="shared" ref="V61:V90" si="16">+G61-P61</f>
        <v>-9.9015944592931587E-3</v>
      </c>
      <c r="W61" s="246">
        <f t="shared" ref="W61:W90" si="17">+V$5*SIN(RADIANS(V$6*F61+V$7))</f>
        <v>-7.9283344164571713E-3</v>
      </c>
      <c r="X61" s="246">
        <f t="shared" ref="X61:X90" si="18">+(V61-W61)^2</f>
        <v>3.8937551966530831E-6</v>
      </c>
      <c r="Z61" s="353"/>
    </row>
    <row r="62" spans="1:26" s="246" customFormat="1" ht="12.95" customHeight="1">
      <c r="A62" s="255" t="s">
        <v>1925</v>
      </c>
      <c r="B62" s="256" t="s">
        <v>1817</v>
      </c>
      <c r="C62" s="255">
        <v>33580.548000000003</v>
      </c>
      <c r="D62" s="255" t="s">
        <v>1915</v>
      </c>
      <c r="E62" s="246">
        <f t="shared" si="2"/>
        <v>-24887.158910978633</v>
      </c>
      <c r="F62" s="246">
        <f t="shared" si="13"/>
        <v>-24887</v>
      </c>
      <c r="G62" s="250">
        <f t="shared" si="11"/>
        <v>-5.1088950000121258E-2</v>
      </c>
      <c r="J62" s="246">
        <f t="shared" si="15"/>
        <v>-5.1088950000121258E-2</v>
      </c>
      <c r="P62" s="246">
        <f t="shared" si="5"/>
        <v>-4.1433206971920752E-2</v>
      </c>
      <c r="Q62" s="248">
        <f t="shared" si="6"/>
        <v>18562.048000000003</v>
      </c>
      <c r="R62" s="246">
        <f t="shared" si="12"/>
        <v>9.3233373426642669E-5</v>
      </c>
      <c r="S62" s="249">
        <v>1</v>
      </c>
      <c r="T62" s="246">
        <f t="shared" si="14"/>
        <v>9.3233373426642669E-5</v>
      </c>
      <c r="U62" s="204"/>
      <c r="V62" s="246">
        <f t="shared" si="16"/>
        <v>-9.6557430282005058E-3</v>
      </c>
      <c r="W62" s="246">
        <f t="shared" si="17"/>
        <v>-7.9288526416520823E-3</v>
      </c>
      <c r="X62" s="246">
        <f t="shared" si="18"/>
        <v>2.9821504071533636E-6</v>
      </c>
      <c r="Z62" s="353"/>
    </row>
    <row r="63" spans="1:26" s="246" customFormat="1" ht="12.95" customHeight="1">
      <c r="A63" s="255" t="s">
        <v>1924</v>
      </c>
      <c r="B63" s="256" t="s">
        <v>1814</v>
      </c>
      <c r="C63" s="255">
        <v>33587.460599999999</v>
      </c>
      <c r="D63" s="255" t="s">
        <v>1915</v>
      </c>
      <c r="E63" s="246">
        <f t="shared" si="2"/>
        <v>-24865.657431091688</v>
      </c>
      <c r="F63" s="246">
        <f t="shared" si="13"/>
        <v>-24865.5</v>
      </c>
      <c r="G63" s="250">
        <f t="shared" si="11"/>
        <v>-5.0613175008038525E-2</v>
      </c>
      <c r="J63" s="246">
        <f t="shared" si="15"/>
        <v>-5.0613175008038525E-2</v>
      </c>
      <c r="P63" s="246">
        <f t="shared" si="5"/>
        <v>-4.1418802971074226E-2</v>
      </c>
      <c r="Q63" s="248">
        <f t="shared" si="6"/>
        <v>18568.960599999999</v>
      </c>
      <c r="R63" s="246">
        <f t="shared" si="12"/>
        <v>8.4536477154111028E-5</v>
      </c>
      <c r="S63" s="249">
        <v>1</v>
      </c>
      <c r="T63" s="246">
        <f t="shared" si="14"/>
        <v>8.4536477154111028E-5</v>
      </c>
      <c r="U63" s="204"/>
      <c r="V63" s="246">
        <f t="shared" si="16"/>
        <v>-9.1943720369642989E-3</v>
      </c>
      <c r="W63" s="246">
        <f t="shared" si="17"/>
        <v>-7.9293798668750998E-3</v>
      </c>
      <c r="X63" s="246">
        <f t="shared" si="18"/>
        <v>1.6002051903869813E-6</v>
      </c>
      <c r="Z63" s="353"/>
    </row>
    <row r="64" spans="1:26" s="246" customFormat="1" ht="12.95" customHeight="1">
      <c r="A64" s="255" t="s">
        <v>1924</v>
      </c>
      <c r="B64" s="256" t="s">
        <v>1817</v>
      </c>
      <c r="C64" s="255">
        <v>33599.516300000003</v>
      </c>
      <c r="D64" s="255" t="s">
        <v>1915</v>
      </c>
      <c r="E64" s="246">
        <f t="shared" si="2"/>
        <v>-24828.158459492966</v>
      </c>
      <c r="F64" s="246">
        <f t="shared" si="13"/>
        <v>-24828</v>
      </c>
      <c r="G64" s="250">
        <f t="shared" si="11"/>
        <v>-5.0943800000823103E-2</v>
      </c>
      <c r="J64" s="246">
        <f t="shared" si="15"/>
        <v>-5.0943800000823103E-2</v>
      </c>
      <c r="P64" s="246">
        <f t="shared" si="5"/>
        <v>-4.139361821342373E-2</v>
      </c>
      <c r="Q64" s="248">
        <f t="shared" si="6"/>
        <v>18581.016300000003</v>
      </c>
      <c r="R64" s="246">
        <f t="shared" si="12"/>
        <v>9.1205972172374671E-5</v>
      </c>
      <c r="S64" s="249">
        <v>1</v>
      </c>
      <c r="T64" s="246">
        <f t="shared" si="14"/>
        <v>9.1205972172374671E-5</v>
      </c>
      <c r="U64" s="204"/>
      <c r="V64" s="246">
        <f t="shared" si="16"/>
        <v>-9.5501817873993727E-3</v>
      </c>
      <c r="W64" s="246">
        <f t="shared" si="17"/>
        <v>-7.9301063863920617E-3</v>
      </c>
      <c r="X64" s="246">
        <f t="shared" si="18"/>
        <v>2.6246443049489996E-6</v>
      </c>
      <c r="Z64" s="353"/>
    </row>
    <row r="65" spans="1:26" s="246" customFormat="1" ht="12.95" customHeight="1">
      <c r="A65" s="255" t="s">
        <v>1925</v>
      </c>
      <c r="B65" s="256" t="s">
        <v>1814</v>
      </c>
      <c r="C65" s="255">
        <v>33611.572399999997</v>
      </c>
      <c r="D65" s="255" t="s">
        <v>1915</v>
      </c>
      <c r="E65" s="246">
        <f t="shared" si="2"/>
        <v>-24790.658243703678</v>
      </c>
      <c r="F65" s="246">
        <f t="shared" si="13"/>
        <v>-24790.5</v>
      </c>
      <c r="G65" s="250">
        <f t="shared" si="11"/>
        <v>-5.0874425003712531E-2</v>
      </c>
      <c r="J65" s="246">
        <f t="shared" si="15"/>
        <v>-5.0874425003712531E-2</v>
      </c>
      <c r="P65" s="246">
        <f t="shared" si="5"/>
        <v>-4.1368355277349445E-2</v>
      </c>
      <c r="Q65" s="248">
        <f t="shared" si="6"/>
        <v>18593.072399999997</v>
      </c>
      <c r="R65" s="246">
        <f t="shared" si="12"/>
        <v>9.0365361642476768E-5</v>
      </c>
      <c r="S65" s="249">
        <v>1</v>
      </c>
      <c r="T65" s="246">
        <f t="shared" si="14"/>
        <v>9.0365361642476768E-5</v>
      </c>
      <c r="U65" s="204"/>
      <c r="V65" s="246">
        <f t="shared" si="16"/>
        <v>-9.5060697263630867E-3</v>
      </c>
      <c r="W65" s="246">
        <f t="shared" si="17"/>
        <v>-7.9305874728752973E-3</v>
      </c>
      <c r="X65" s="246">
        <f t="shared" si="18"/>
        <v>2.482144331054963E-6</v>
      </c>
      <c r="Z65" s="353"/>
    </row>
    <row r="66" spans="1:26" s="246" customFormat="1" ht="12.95" customHeight="1">
      <c r="A66" s="255" t="s">
        <v>1924</v>
      </c>
      <c r="B66" s="256" t="s">
        <v>1817</v>
      </c>
      <c r="C66" s="255">
        <v>33617.519699999997</v>
      </c>
      <c r="D66" s="255" t="s">
        <v>1915</v>
      </c>
      <c r="E66" s="246">
        <f t="shared" si="2"/>
        <v>-24772.159306786787</v>
      </c>
      <c r="F66" s="246">
        <f t="shared" si="13"/>
        <v>-24772</v>
      </c>
      <c r="G66" s="250">
        <f t="shared" si="11"/>
        <v>-5.1216200008639134E-2</v>
      </c>
      <c r="J66" s="246">
        <f t="shared" si="15"/>
        <v>-5.1216200008639134E-2</v>
      </c>
      <c r="P66" s="246">
        <f t="shared" si="5"/>
        <v>-4.1355863431429399E-2</v>
      </c>
      <c r="Q66" s="248">
        <f t="shared" si="6"/>
        <v>18599.019699999997</v>
      </c>
      <c r="R66" s="246">
        <f t="shared" si="12"/>
        <v>9.7226237415860199E-5</v>
      </c>
      <c r="S66" s="249">
        <v>1</v>
      </c>
      <c r="T66" s="246">
        <f t="shared" si="14"/>
        <v>9.7226237415860199E-5</v>
      </c>
      <c r="U66" s="204"/>
      <c r="V66" s="246">
        <f t="shared" si="16"/>
        <v>-9.8603365772097357E-3</v>
      </c>
      <c r="W66" s="246">
        <f t="shared" si="17"/>
        <v>-7.9307343973993236E-3</v>
      </c>
      <c r="X66" s="246">
        <f t="shared" si="18"/>
        <v>3.7233645723290939E-6</v>
      </c>
      <c r="Z66" s="353"/>
    </row>
    <row r="67" spans="1:26" s="246" customFormat="1" ht="12.95" customHeight="1">
      <c r="A67" s="255" t="s">
        <v>1924</v>
      </c>
      <c r="B67" s="256" t="s">
        <v>1817</v>
      </c>
      <c r="C67" s="255">
        <v>33619.448700000001</v>
      </c>
      <c r="D67" s="255" t="s">
        <v>1915</v>
      </c>
      <c r="E67" s="246">
        <f t="shared" si="2"/>
        <v>-24766.159197609049</v>
      </c>
      <c r="F67" s="246">
        <f t="shared" si="13"/>
        <v>-24766</v>
      </c>
      <c r="G67" s="250">
        <f t="shared" si="11"/>
        <v>-5.1181100003304891E-2</v>
      </c>
      <c r="J67" s="246">
        <f t="shared" si="15"/>
        <v>-5.1181100003304891E-2</v>
      </c>
      <c r="P67" s="246">
        <f t="shared" si="5"/>
        <v>-4.13518079358162E-2</v>
      </c>
      <c r="Q67" s="248">
        <f t="shared" si="6"/>
        <v>18600.948700000001</v>
      </c>
      <c r="R67" s="246">
        <f t="shared" si="12"/>
        <v>9.6614982547996124E-5</v>
      </c>
      <c r="S67" s="249">
        <v>1</v>
      </c>
      <c r="T67" s="246">
        <f t="shared" si="14"/>
        <v>9.6614982547996124E-5</v>
      </c>
      <c r="U67" s="204"/>
      <c r="V67" s="246">
        <f t="shared" si="16"/>
        <v>-9.8292920674886916E-3</v>
      </c>
      <c r="W67" s="246">
        <f t="shared" si="17"/>
        <v>-7.9307692196297006E-3</v>
      </c>
      <c r="X67" s="246">
        <f t="shared" si="18"/>
        <v>3.6043890038426137E-6</v>
      </c>
      <c r="Z67" s="353"/>
    </row>
    <row r="68" spans="1:26" s="246" customFormat="1" ht="12.95" customHeight="1">
      <c r="A68" s="255" t="s">
        <v>1924</v>
      </c>
      <c r="B68" s="256" t="s">
        <v>1814</v>
      </c>
      <c r="C68" s="255">
        <v>33624.431799999998</v>
      </c>
      <c r="D68" s="255" t="s">
        <v>1915</v>
      </c>
      <c r="E68" s="246">
        <f t="shared" si="2"/>
        <v>-24750.659382138074</v>
      </c>
      <c r="F68" s="246">
        <f t="shared" si="13"/>
        <v>-24750.5</v>
      </c>
      <c r="G68" s="250">
        <f t="shared" si="11"/>
        <v>-5.1240425003925338E-2</v>
      </c>
      <c r="J68" s="246">
        <f t="shared" si="15"/>
        <v>-5.1240425003925338E-2</v>
      </c>
      <c r="P68" s="246">
        <f t="shared" si="5"/>
        <v>-4.1341321975540871E-2</v>
      </c>
      <c r="Q68" s="248">
        <f t="shared" si="6"/>
        <v>18605.931799999998</v>
      </c>
      <c r="R68" s="246">
        <f t="shared" si="12"/>
        <v>9.7992240766570546E-5</v>
      </c>
      <c r="S68" s="249">
        <v>1</v>
      </c>
      <c r="T68" s="246">
        <f t="shared" si="14"/>
        <v>9.7992240766570546E-5</v>
      </c>
      <c r="U68" s="204"/>
      <c r="V68" s="246">
        <f t="shared" si="16"/>
        <v>-9.8991030283844678E-3</v>
      </c>
      <c r="W68" s="246">
        <f t="shared" si="17"/>
        <v>-7.9308300934134365E-3</v>
      </c>
      <c r="X68" s="246">
        <f t="shared" si="18"/>
        <v>3.8740983465394774E-6</v>
      </c>
      <c r="Z68" s="353"/>
    </row>
    <row r="69" spans="1:26" s="246" customFormat="1" ht="12.95" customHeight="1">
      <c r="A69" s="255" t="s">
        <v>1924</v>
      </c>
      <c r="B69" s="256" t="s">
        <v>1817</v>
      </c>
      <c r="C69" s="255">
        <v>33626.521500000003</v>
      </c>
      <c r="D69" s="255" t="s">
        <v>1915</v>
      </c>
      <c r="E69" s="246">
        <f t="shared" si="2"/>
        <v>-24744.159419386018</v>
      </c>
      <c r="F69" s="246">
        <f t="shared" si="13"/>
        <v>-24744</v>
      </c>
      <c r="G69" s="250">
        <f t="shared" si="11"/>
        <v>-5.1252400000521448E-2</v>
      </c>
      <c r="J69" s="246">
        <f t="shared" si="15"/>
        <v>-5.1252400000521448E-2</v>
      </c>
      <c r="P69" s="246">
        <f t="shared" si="5"/>
        <v>-4.1336920662422366E-2</v>
      </c>
      <c r="Q69" s="248">
        <f t="shared" si="6"/>
        <v>18608.021500000003</v>
      </c>
      <c r="R69" s="246">
        <f t="shared" si="12"/>
        <v>9.8316730504269798E-5</v>
      </c>
      <c r="S69" s="249">
        <v>1</v>
      </c>
      <c r="T69" s="246">
        <f t="shared" si="14"/>
        <v>9.8316730504269798E-5</v>
      </c>
      <c r="U69" s="204"/>
      <c r="V69" s="246">
        <f t="shared" si="16"/>
        <v>-9.9154793380990813E-3</v>
      </c>
      <c r="W69" s="246">
        <f t="shared" si="17"/>
        <v>-7.9308431410682421E-3</v>
      </c>
      <c r="X69" s="246">
        <f t="shared" si="18"/>
        <v>3.938780834565032E-6</v>
      </c>
      <c r="Z69" s="353"/>
    </row>
    <row r="70" spans="1:26" s="246" customFormat="1" ht="12.95" customHeight="1">
      <c r="A70" s="255" t="s">
        <v>1924</v>
      </c>
      <c r="B70" s="256" t="s">
        <v>1817</v>
      </c>
      <c r="C70" s="255">
        <v>33630.379999999997</v>
      </c>
      <c r="D70" s="255" t="s">
        <v>1915</v>
      </c>
      <c r="E70" s="246">
        <f t="shared" si="2"/>
        <v>-24732.157645792333</v>
      </c>
      <c r="F70" s="246">
        <f t="shared" si="13"/>
        <v>-24732</v>
      </c>
      <c r="G70" s="250">
        <f t="shared" si="11"/>
        <v>-5.0682200009759981E-2</v>
      </c>
      <c r="J70" s="246">
        <f t="shared" si="15"/>
        <v>-5.0682200009759981E-2</v>
      </c>
      <c r="P70" s="246">
        <f t="shared" si="5"/>
        <v>-4.1328788990396922E-2</v>
      </c>
      <c r="Q70" s="248">
        <f t="shared" si="6"/>
        <v>18611.879999999997</v>
      </c>
      <c r="R70" s="246">
        <f t="shared" si="12"/>
        <v>8.7486297697142296E-5</v>
      </c>
      <c r="S70" s="249">
        <v>1</v>
      </c>
      <c r="T70" s="246">
        <f t="shared" si="14"/>
        <v>8.7486297697142296E-5</v>
      </c>
      <c r="U70" s="204"/>
      <c r="V70" s="246">
        <f t="shared" si="16"/>
        <v>-9.3534110193630587E-3</v>
      </c>
      <c r="W70" s="246">
        <f t="shared" si="17"/>
        <v>-7.9308478543464542E-3</v>
      </c>
      <c r="X70" s="246">
        <f t="shared" si="18"/>
        <v>2.0236859584620593E-6</v>
      </c>
      <c r="Z70" s="353"/>
    </row>
    <row r="71" spans="1:26" s="246" customFormat="1" ht="12.95" customHeight="1">
      <c r="A71" s="255" t="s">
        <v>1924</v>
      </c>
      <c r="B71" s="256" t="s">
        <v>1912</v>
      </c>
      <c r="C71" s="255">
        <v>33631.343800000002</v>
      </c>
      <c r="D71" s="255" t="s">
        <v>1915</v>
      </c>
      <c r="E71" s="246">
        <f t="shared" si="2"/>
        <v>-24729.159768537007</v>
      </c>
      <c r="F71" s="246">
        <f t="shared" si="13"/>
        <v>-24729</v>
      </c>
      <c r="G71" s="250">
        <f t="shared" si="11"/>
        <v>-5.1364650003961287E-2</v>
      </c>
      <c r="J71" s="246">
        <f t="shared" si="15"/>
        <v>-5.1364650003961287E-2</v>
      </c>
      <c r="P71" s="246">
        <f t="shared" si="5"/>
        <v>-4.1326754821535791E-2</v>
      </c>
      <c r="Q71" s="248">
        <f t="shared" si="6"/>
        <v>18612.843800000002</v>
      </c>
      <c r="R71" s="246">
        <f t="shared" si="12"/>
        <v>1.0075933969336099E-4</v>
      </c>
      <c r="S71" s="249">
        <v>1</v>
      </c>
      <c r="T71" s="246">
        <f t="shared" si="14"/>
        <v>1.0075933969336099E-4</v>
      </c>
      <c r="U71" s="204"/>
      <c r="V71" s="246">
        <f t="shared" si="16"/>
        <v>-1.0037895182425496E-2</v>
      </c>
      <c r="W71" s="246">
        <f t="shared" si="17"/>
        <v>-7.930845105360039E-3</v>
      </c>
      <c r="X71" s="246">
        <f t="shared" si="18"/>
        <v>4.4396600272615502E-6</v>
      </c>
      <c r="Z71" s="353"/>
    </row>
    <row r="72" spans="1:26" s="246" customFormat="1" ht="12.95" customHeight="1">
      <c r="A72" s="255" t="s">
        <v>1924</v>
      </c>
      <c r="B72" s="256" t="s">
        <v>1814</v>
      </c>
      <c r="C72" s="255">
        <v>33631.504999999997</v>
      </c>
      <c r="D72" s="255" t="s">
        <v>1915</v>
      </c>
      <c r="E72" s="246">
        <f t="shared" si="2"/>
        <v>-24728.65835972445</v>
      </c>
      <c r="F72" s="246">
        <f t="shared" si="13"/>
        <v>-24728.5</v>
      </c>
      <c r="G72" s="250">
        <f t="shared" si="11"/>
        <v>-5.0911725003970787E-2</v>
      </c>
      <c r="J72" s="246">
        <f t="shared" si="15"/>
        <v>-5.0911725003970787E-2</v>
      </c>
      <c r="P72" s="246">
        <f t="shared" si="5"/>
        <v>-4.1326415744747914E-2</v>
      </c>
      <c r="Q72" s="248">
        <f t="shared" si="6"/>
        <v>18613.004999999997</v>
      </c>
      <c r="R72" s="246">
        <f t="shared" si="12"/>
        <v>9.1878153594943733E-5</v>
      </c>
      <c r="S72" s="249">
        <v>1</v>
      </c>
      <c r="T72" s="246">
        <f t="shared" si="14"/>
        <v>9.1878153594943733E-5</v>
      </c>
      <c r="U72" s="204"/>
      <c r="V72" s="246">
        <f t="shared" si="16"/>
        <v>-9.5853092592228725E-3</v>
      </c>
      <c r="W72" s="246">
        <f t="shared" si="17"/>
        <v>-7.9308444944671125E-3</v>
      </c>
      <c r="X72" s="246">
        <f t="shared" si="18"/>
        <v>2.7372536578183325E-6</v>
      </c>
      <c r="Z72" s="353"/>
    </row>
    <row r="73" spans="1:26" s="246" customFormat="1" ht="12.95" customHeight="1">
      <c r="A73" s="255" t="s">
        <v>1924</v>
      </c>
      <c r="B73" s="256" t="s">
        <v>1814</v>
      </c>
      <c r="C73" s="255">
        <v>33632.4692</v>
      </c>
      <c r="D73" s="255" t="s">
        <v>1915</v>
      </c>
      <c r="E73" s="246">
        <f t="shared" si="2"/>
        <v>-24725.659238278535</v>
      </c>
      <c r="F73" s="246">
        <f t="shared" si="13"/>
        <v>-24725.5</v>
      </c>
      <c r="G73" s="250">
        <f t="shared" si="11"/>
        <v>-5.1194175008276943E-2</v>
      </c>
      <c r="J73" s="246">
        <f t="shared" si="15"/>
        <v>-5.1194175008276943E-2</v>
      </c>
      <c r="P73" s="246">
        <f t="shared" si="5"/>
        <v>-4.1324380992154547E-2</v>
      </c>
      <c r="Q73" s="248">
        <f t="shared" si="6"/>
        <v>18613.9692</v>
      </c>
      <c r="R73" s="246">
        <f t="shared" si="12"/>
        <v>9.7412833920685458E-5</v>
      </c>
      <c r="S73" s="249">
        <v>1</v>
      </c>
      <c r="T73" s="246">
        <f t="shared" si="14"/>
        <v>9.7412833920685458E-5</v>
      </c>
      <c r="U73" s="204"/>
      <c r="V73" s="246">
        <f t="shared" si="16"/>
        <v>-9.8697940161223963E-3</v>
      </c>
      <c r="W73" s="246">
        <f t="shared" si="17"/>
        <v>-7.9308399127387148E-3</v>
      </c>
      <c r="X73" s="246">
        <f t="shared" si="18"/>
        <v>3.7595430150284163E-6</v>
      </c>
      <c r="Z73" s="353"/>
    </row>
    <row r="74" spans="1:26" s="246" customFormat="1" ht="12.95" customHeight="1">
      <c r="A74" s="255" t="s">
        <v>1924</v>
      </c>
      <c r="B74" s="256" t="s">
        <v>1814</v>
      </c>
      <c r="C74" s="255">
        <v>33633.433700000001</v>
      </c>
      <c r="D74" s="255" t="s">
        <v>1915</v>
      </c>
      <c r="E74" s="246">
        <f t="shared" si="2"/>
        <v>-24722.659183689666</v>
      </c>
      <c r="F74" s="246">
        <f t="shared" si="13"/>
        <v>-24722.5</v>
      </c>
      <c r="G74" s="250">
        <f t="shared" si="11"/>
        <v>-5.1176625005609822E-2</v>
      </c>
      <c r="J74" s="246">
        <f t="shared" si="15"/>
        <v>-5.1176625005609822E-2</v>
      </c>
      <c r="P74" s="246">
        <f t="shared" si="5"/>
        <v>-4.1322345739219259E-2</v>
      </c>
      <c r="Q74" s="248">
        <f t="shared" si="6"/>
        <v>18614.933700000001</v>
      </c>
      <c r="R74" s="246">
        <f t="shared" si="12"/>
        <v>9.7106819860014935E-5</v>
      </c>
      <c r="S74" s="249">
        <v>1</v>
      </c>
      <c r="T74" s="246">
        <f t="shared" si="14"/>
        <v>9.7106819860014935E-5</v>
      </c>
      <c r="U74" s="204"/>
      <c r="V74" s="246">
        <f t="shared" si="16"/>
        <v>-9.8542792663905629E-3</v>
      </c>
      <c r="W74" s="246">
        <f t="shared" si="17"/>
        <v>-7.9308337600895798E-3</v>
      </c>
      <c r="X74" s="246">
        <f t="shared" si="18"/>
        <v>3.6996426157094454E-6</v>
      </c>
      <c r="Z74" s="353"/>
    </row>
    <row r="75" spans="1:26" s="246" customFormat="1" ht="12.95" customHeight="1">
      <c r="A75" s="255" t="s">
        <v>1934</v>
      </c>
      <c r="B75" s="256" t="s">
        <v>1817</v>
      </c>
      <c r="C75" s="255">
        <v>33989.169099999999</v>
      </c>
      <c r="D75" s="255" t="s">
        <v>1915</v>
      </c>
      <c r="E75" s="246">
        <f t="shared" si="2"/>
        <v>-23616.152580070291</v>
      </c>
      <c r="F75" s="246">
        <f t="shared" si="13"/>
        <v>-23616</v>
      </c>
      <c r="G75" s="250">
        <f t="shared" si="11"/>
        <v>-4.9053600007027853E-2</v>
      </c>
      <c r="J75" s="246">
        <f t="shared" si="15"/>
        <v>-4.9053600007027853E-2</v>
      </c>
      <c r="P75" s="246">
        <f t="shared" si="5"/>
        <v>-4.0537551580056057E-2</v>
      </c>
      <c r="Q75" s="248">
        <f t="shared" si="6"/>
        <v>18970.669099999999</v>
      </c>
      <c r="R75" s="246">
        <f t="shared" si="12"/>
        <v>7.2523080810528811E-5</v>
      </c>
      <c r="S75" s="249">
        <v>1</v>
      </c>
      <c r="T75" s="246">
        <f t="shared" si="14"/>
        <v>7.2523080810528811E-5</v>
      </c>
      <c r="U75" s="204"/>
      <c r="V75" s="246">
        <f t="shared" si="16"/>
        <v>-8.5160484269717965E-3</v>
      </c>
      <c r="W75" s="246">
        <f t="shared" si="17"/>
        <v>-7.821673555252661E-3</v>
      </c>
      <c r="X75" s="246">
        <f t="shared" si="18"/>
        <v>4.8215646247496584E-7</v>
      </c>
      <c r="Z75" s="353"/>
    </row>
    <row r="76" spans="1:26" s="246" customFormat="1" ht="12.95" customHeight="1">
      <c r="A76" s="255" t="s">
        <v>1935</v>
      </c>
      <c r="B76" s="256" t="s">
        <v>1814</v>
      </c>
      <c r="C76" s="255">
        <v>34004.118799999997</v>
      </c>
      <c r="D76" s="255" t="s">
        <v>1915</v>
      </c>
      <c r="E76" s="246">
        <f t="shared" si="2"/>
        <v>-23569.651889466753</v>
      </c>
      <c r="F76" s="246">
        <f t="shared" si="13"/>
        <v>-23569.5</v>
      </c>
      <c r="G76" s="250">
        <f t="shared" si="11"/>
        <v>-4.8831575004442129E-2</v>
      </c>
      <c r="J76" s="246">
        <f t="shared" si="15"/>
        <v>-4.8831575004442129E-2</v>
      </c>
      <c r="P76" s="246">
        <f t="shared" si="5"/>
        <v>-4.050308076531995E-2</v>
      </c>
      <c r="Q76" s="248">
        <f t="shared" si="6"/>
        <v>18985.618799999997</v>
      </c>
      <c r="R76" s="246">
        <f t="shared" si="12"/>
        <v>6.9363816291091328E-5</v>
      </c>
      <c r="S76" s="249">
        <v>1</v>
      </c>
      <c r="T76" s="246">
        <f t="shared" si="14"/>
        <v>6.9363816291091328E-5</v>
      </c>
      <c r="U76" s="204"/>
      <c r="V76" s="246">
        <f t="shared" si="16"/>
        <v>-8.3284942391221792E-3</v>
      </c>
      <c r="W76" s="246">
        <f t="shared" si="17"/>
        <v>-7.8124408858773701E-3</v>
      </c>
      <c r="X76" s="246">
        <f t="shared" si="18"/>
        <v>2.663110633952117E-7</v>
      </c>
      <c r="Z76" s="353"/>
    </row>
    <row r="77" spans="1:26" s="246" customFormat="1" ht="12.95" customHeight="1">
      <c r="A77" s="255" t="s">
        <v>1926</v>
      </c>
      <c r="B77" s="256" t="s">
        <v>1817</v>
      </c>
      <c r="C77" s="255">
        <v>34647.592629999999</v>
      </c>
      <c r="D77" s="255" t="s">
        <v>1915</v>
      </c>
      <c r="E77" s="246">
        <f t="shared" si="2"/>
        <v>-21568.141659809378</v>
      </c>
      <c r="F77" s="246">
        <f t="shared" si="13"/>
        <v>-21568</v>
      </c>
      <c r="G77" s="250">
        <f t="shared" si="11"/>
        <v>-4.5542800005932804E-2</v>
      </c>
      <c r="J77" s="246">
        <f t="shared" si="15"/>
        <v>-4.5542800005932804E-2</v>
      </c>
      <c r="P77" s="246">
        <f t="shared" si="5"/>
        <v>-3.8905412142483241E-2</v>
      </c>
      <c r="Q77" s="248">
        <f t="shared" si="6"/>
        <v>19629.092629999999</v>
      </c>
      <c r="R77" s="246">
        <f t="shared" si="12"/>
        <v>4.4054917649867561E-5</v>
      </c>
      <c r="S77" s="249">
        <v>1</v>
      </c>
      <c r="T77" s="246">
        <f t="shared" si="14"/>
        <v>4.4054917649867561E-5</v>
      </c>
      <c r="U77" s="204"/>
      <c r="V77" s="246">
        <f t="shared" si="16"/>
        <v>-6.6373878634495634E-3</v>
      </c>
      <c r="W77" s="246">
        <f t="shared" si="17"/>
        <v>-7.071090585998834E-3</v>
      </c>
      <c r="X77" s="246">
        <f t="shared" si="18"/>
        <v>1.8809805154664962E-7</v>
      </c>
      <c r="Z77" s="353"/>
    </row>
    <row r="78" spans="1:26" s="246" customFormat="1" ht="12.95" customHeight="1">
      <c r="A78" s="255" t="s">
        <v>1927</v>
      </c>
      <c r="B78" s="256" t="s">
        <v>1817</v>
      </c>
      <c r="C78" s="255">
        <v>36540.885190000001</v>
      </c>
      <c r="D78" s="255" t="s">
        <v>1915</v>
      </c>
      <c r="E78" s="246">
        <f t="shared" si="2"/>
        <v>-15679.099635249982</v>
      </c>
      <c r="F78" s="246">
        <f t="shared" si="13"/>
        <v>-15679</v>
      </c>
      <c r="G78" s="250">
        <f t="shared" si="11"/>
        <v>-3.2032150003942661E-2</v>
      </c>
      <c r="J78" s="246">
        <f t="shared" si="15"/>
        <v>-3.2032150003942661E-2</v>
      </c>
      <c r="P78" s="246">
        <f t="shared" si="5"/>
        <v>-3.2912965548698769E-2</v>
      </c>
      <c r="Q78" s="248">
        <f t="shared" si="6"/>
        <v>21522.385190000001</v>
      </c>
      <c r="R78" s="246">
        <f t="shared" si="12"/>
        <v>7.7583602388399986E-7</v>
      </c>
      <c r="S78" s="249">
        <v>1</v>
      </c>
      <c r="T78" s="246">
        <f t="shared" si="14"/>
        <v>7.7583602388399986E-7</v>
      </c>
      <c r="U78" s="204"/>
      <c r="V78" s="246">
        <f t="shared" si="16"/>
        <v>8.8081554475610835E-4</v>
      </c>
      <c r="W78" s="246">
        <f t="shared" si="17"/>
        <v>-1.7864301725961781E-3</v>
      </c>
      <c r="X78" s="246">
        <f t="shared" si="18"/>
        <v>7.1141997167341131E-6</v>
      </c>
      <c r="Z78" s="353"/>
    </row>
    <row r="79" spans="1:26" s="246" customFormat="1" ht="12.95" customHeight="1">
      <c r="A79" s="255" t="s">
        <v>1928</v>
      </c>
      <c r="B79" s="256" t="s">
        <v>1929</v>
      </c>
      <c r="C79" s="255">
        <v>36541.688900000001</v>
      </c>
      <c r="D79" s="255" t="s">
        <v>1915</v>
      </c>
      <c r="E79" s="246">
        <f t="shared" si="2"/>
        <v>-15676.599714178323</v>
      </c>
      <c r="F79" s="246">
        <f t="shared" si="13"/>
        <v>-15676.5</v>
      </c>
      <c r="G79" s="250">
        <f t="shared" si="11"/>
        <v>-3.2057525000709575E-2</v>
      </c>
      <c r="J79" s="246">
        <f t="shared" si="15"/>
        <v>-3.2057525000709575E-2</v>
      </c>
      <c r="P79" s="246">
        <f t="shared" si="5"/>
        <v>-3.291001222180167E-2</v>
      </c>
      <c r="Q79" s="248">
        <f t="shared" si="6"/>
        <v>21523.188900000001</v>
      </c>
      <c r="R79" s="246">
        <f t="shared" si="12"/>
        <v>7.2673446212532248E-7</v>
      </c>
      <c r="S79" s="249">
        <v>1</v>
      </c>
      <c r="T79" s="246">
        <f t="shared" si="14"/>
        <v>7.2673446212532248E-7</v>
      </c>
      <c r="U79" s="204"/>
      <c r="V79" s="246">
        <f t="shared" si="16"/>
        <v>8.5248722109209502E-4</v>
      </c>
      <c r="W79" s="246">
        <f t="shared" si="17"/>
        <v>-1.7835642288526639E-3</v>
      </c>
      <c r="X79" s="246">
        <f t="shared" si="18"/>
        <v>6.9487672467558654E-6</v>
      </c>
      <c r="Z79" s="353"/>
    </row>
    <row r="80" spans="1:26" s="246" customFormat="1" ht="12.95" customHeight="1">
      <c r="A80" s="255" t="s">
        <v>1928</v>
      </c>
      <c r="B80" s="256" t="s">
        <v>1817</v>
      </c>
      <c r="C80" s="255">
        <v>36541.849370000004</v>
      </c>
      <c r="D80" s="255" t="s">
        <v>1915</v>
      </c>
      <c r="E80" s="246">
        <f t="shared" si="2"/>
        <v>-15676.100576013592</v>
      </c>
      <c r="F80" s="246">
        <f t="shared" si="13"/>
        <v>-15676</v>
      </c>
      <c r="G80" s="250">
        <f t="shared" si="11"/>
        <v>-3.2334600000467617E-2</v>
      </c>
      <c r="J80" s="246">
        <f t="shared" si="15"/>
        <v>-3.2334600000467617E-2</v>
      </c>
      <c r="P80" s="246">
        <f t="shared" si="5"/>
        <v>-3.2909421514727089E-2</v>
      </c>
      <c r="Q80" s="248">
        <f t="shared" si="6"/>
        <v>21523.349370000004</v>
      </c>
      <c r="R80" s="246">
        <f t="shared" si="12"/>
        <v>3.3041977325555179E-7</v>
      </c>
      <c r="S80" s="249">
        <v>1</v>
      </c>
      <c r="T80" s="246">
        <f t="shared" si="14"/>
        <v>3.3041977325555179E-7</v>
      </c>
      <c r="U80" s="204"/>
      <c r="V80" s="246">
        <f t="shared" si="16"/>
        <v>5.7482151425947148E-4</v>
      </c>
      <c r="W80" s="246">
        <f t="shared" si="17"/>
        <v>-1.7829910106510183E-3</v>
      </c>
      <c r="X80" s="246">
        <f t="shared" si="18"/>
        <v>5.5592799026247804E-6</v>
      </c>
      <c r="Z80" s="353"/>
    </row>
    <row r="81" spans="1:26" s="246" customFormat="1" ht="12.95" customHeight="1">
      <c r="A81" s="255" t="s">
        <v>1928</v>
      </c>
      <c r="B81" s="256" t="s">
        <v>1817</v>
      </c>
      <c r="C81" s="255">
        <v>36542.813860000002</v>
      </c>
      <c r="D81" s="255" t="s">
        <v>1915</v>
      </c>
      <c r="E81" s="246">
        <f t="shared" si="2"/>
        <v>-15673.100552529499</v>
      </c>
      <c r="F81" s="246">
        <f t="shared" si="13"/>
        <v>-15673</v>
      </c>
      <c r="G81" s="250">
        <f t="shared" si="11"/>
        <v>-3.2327050001185853E-2</v>
      </c>
      <c r="J81" s="246">
        <f t="shared" si="15"/>
        <v>-3.2327050001185853E-2</v>
      </c>
      <c r="P81" s="246">
        <f t="shared" si="5"/>
        <v>-3.2905876980413501E-2</v>
      </c>
      <c r="Q81" s="248">
        <f t="shared" si="6"/>
        <v>21524.313860000002</v>
      </c>
      <c r="R81" s="246">
        <f t="shared" si="12"/>
        <v>3.3504067188180398E-7</v>
      </c>
      <c r="S81" s="249">
        <v>1</v>
      </c>
      <c r="T81" s="246">
        <f t="shared" si="14"/>
        <v>3.3504067188180398E-7</v>
      </c>
      <c r="U81" s="204"/>
      <c r="V81" s="246">
        <f t="shared" si="16"/>
        <v>5.7882697922764792E-4</v>
      </c>
      <c r="W81" s="246">
        <f t="shared" si="17"/>
        <v>-1.7795514955355027E-3</v>
      </c>
      <c r="X81" s="246">
        <f t="shared" si="18"/>
        <v>5.5619490302261648E-6</v>
      </c>
      <c r="Z81" s="353"/>
    </row>
    <row r="82" spans="1:26" s="246" customFormat="1" ht="12.95" customHeight="1">
      <c r="A82" s="255" t="s">
        <v>1928</v>
      </c>
      <c r="B82" s="256" t="s">
        <v>1817</v>
      </c>
      <c r="C82" s="255">
        <v>36543.778380000003</v>
      </c>
      <c r="D82" s="255" t="s">
        <v>1915</v>
      </c>
      <c r="E82" s="246">
        <f t="shared" si="2"/>
        <v>-15670.100435731103</v>
      </c>
      <c r="F82" s="246">
        <f t="shared" si="13"/>
        <v>-15670</v>
      </c>
      <c r="G82" s="250">
        <f t="shared" si="11"/>
        <v>-3.2289499999023974E-2</v>
      </c>
      <c r="J82" s="246">
        <f t="shared" si="15"/>
        <v>-3.2289499999023974E-2</v>
      </c>
      <c r="P82" s="246">
        <f t="shared" si="5"/>
        <v>-3.2902331945757993E-2</v>
      </c>
      <c r="Q82" s="248">
        <f t="shared" si="6"/>
        <v>21525.278380000003</v>
      </c>
      <c r="R82" s="246">
        <f t="shared" si="12"/>
        <v>3.7556299493780721E-7</v>
      </c>
      <c r="S82" s="249">
        <v>1</v>
      </c>
      <c r="T82" s="246">
        <f t="shared" si="14"/>
        <v>3.7556299493780721E-7</v>
      </c>
      <c r="U82" s="204"/>
      <c r="V82" s="246">
        <f t="shared" si="16"/>
        <v>6.1283194673401875E-4</v>
      </c>
      <c r="W82" s="246">
        <f t="shared" si="17"/>
        <v>-1.7761116279309222E-3</v>
      </c>
      <c r="X82" s="246">
        <f t="shared" si="18"/>
        <v>5.7070514029329056E-6</v>
      </c>
      <c r="Z82" s="353"/>
    </row>
    <row r="83" spans="1:26" s="246" customFormat="1" ht="12.95" customHeight="1">
      <c r="A83" s="255" t="s">
        <v>1930</v>
      </c>
      <c r="B83" s="256" t="s">
        <v>1817</v>
      </c>
      <c r="C83" s="255">
        <v>38413.281000000003</v>
      </c>
      <c r="D83" s="255" t="s">
        <v>1915</v>
      </c>
      <c r="E83" s="246">
        <f t="shared" si="2"/>
        <v>-9855.0564605918989</v>
      </c>
      <c r="F83" s="246">
        <f t="shared" si="13"/>
        <v>-9855</v>
      </c>
      <c r="G83" s="250">
        <f t="shared" si="11"/>
        <v>-1.8151750002289191E-2</v>
      </c>
      <c r="J83" s="246">
        <f t="shared" si="15"/>
        <v>-1.8151750002289191E-2</v>
      </c>
      <c r="P83" s="246">
        <f t="shared" si="5"/>
        <v>-2.5090461857254519E-2</v>
      </c>
      <c r="Q83" s="248">
        <f t="shared" si="6"/>
        <v>23394.781000000003</v>
      </c>
      <c r="R83" s="246">
        <f t="shared" si="12"/>
        <v>4.8145722206236384E-5</v>
      </c>
      <c r="S83" s="249">
        <v>1</v>
      </c>
      <c r="T83" s="246">
        <f t="shared" si="14"/>
        <v>4.8145722206236384E-5</v>
      </c>
      <c r="U83" s="204"/>
      <c r="V83" s="246">
        <f t="shared" si="16"/>
        <v>6.9387118549653279E-3</v>
      </c>
      <c r="W83" s="246">
        <f t="shared" si="17"/>
        <v>4.7159333420306168E-3</v>
      </c>
      <c r="X83" s="246">
        <f t="shared" si="18"/>
        <v>4.9407443175642456E-6</v>
      </c>
      <c r="Z83" s="353"/>
    </row>
    <row r="84" spans="1:26" s="246" customFormat="1" ht="12.95" customHeight="1">
      <c r="A84" s="255" t="s">
        <v>1931</v>
      </c>
      <c r="B84" s="256" t="s">
        <v>1817</v>
      </c>
      <c r="C84" s="255">
        <v>39120.2503</v>
      </c>
      <c r="D84" s="255" t="s">
        <v>1915</v>
      </c>
      <c r="E84" s="246">
        <f t="shared" si="2"/>
        <v>-7656.045063339423</v>
      </c>
      <c r="F84" s="246">
        <f t="shared" si="13"/>
        <v>-7656</v>
      </c>
      <c r="G84" s="250">
        <f t="shared" si="11"/>
        <v>-1.4487600004940759E-2</v>
      </c>
      <c r="J84" s="246">
        <f t="shared" si="15"/>
        <v>-1.4487600004940759E-2</v>
      </c>
      <c r="P84" s="246">
        <f t="shared" si="5"/>
        <v>-2.1646469021587258E-2</v>
      </c>
      <c r="Q84" s="248">
        <f t="shared" si="6"/>
        <v>24101.7503</v>
      </c>
      <c r="R84" s="246">
        <f t="shared" si="12"/>
        <v>5.1249405597501206E-5</v>
      </c>
      <c r="S84" s="249">
        <v>1</v>
      </c>
      <c r="T84" s="246">
        <f t="shared" si="14"/>
        <v>5.1249405597501206E-5</v>
      </c>
      <c r="U84" s="204"/>
      <c r="V84" s="246">
        <f t="shared" si="16"/>
        <v>7.1588690166464984E-3</v>
      </c>
      <c r="W84" s="246">
        <f t="shared" si="17"/>
        <v>6.5106619741873732E-3</v>
      </c>
      <c r="X84" s="246">
        <f t="shared" si="18"/>
        <v>4.2017236989360615E-7</v>
      </c>
      <c r="Z84" s="353"/>
    </row>
    <row r="85" spans="1:26" s="246" customFormat="1" ht="12.95" customHeight="1">
      <c r="A85" s="255" t="s">
        <v>1931</v>
      </c>
      <c r="B85" s="256" t="s">
        <v>1817</v>
      </c>
      <c r="C85" s="255">
        <v>39124.108500000002</v>
      </c>
      <c r="D85" s="255" t="s">
        <v>1915</v>
      </c>
      <c r="E85" s="246">
        <f t="shared" ref="E85:E148" si="19">+(C85-C$7)/C$8</f>
        <v>-7644.0442228886641</v>
      </c>
      <c r="F85" s="246">
        <f t="shared" si="13"/>
        <v>-7644</v>
      </c>
      <c r="G85" s="250">
        <f t="shared" ref="G85:G116" si="20">+C85-(C$7+F85*C$8)</f>
        <v>-1.4217399999324698E-2</v>
      </c>
      <c r="J85" s="246">
        <f t="shared" si="15"/>
        <v>-1.4217399999324698E-2</v>
      </c>
      <c r="P85" s="246">
        <f t="shared" ref="P85:P148" si="21">+D$11+D$12*F85+D$13*F85^2</f>
        <v>-2.1626937559433061E-2</v>
      </c>
      <c r="Q85" s="248">
        <f t="shared" ref="Q85:Q148" si="22">+C85-15018.5</f>
        <v>24105.608500000002</v>
      </c>
      <c r="R85" s="246">
        <f t="shared" ref="R85:R116" si="23">+(P85-G85)^2</f>
        <v>5.4901246854656597E-5</v>
      </c>
      <c r="S85" s="249">
        <v>1</v>
      </c>
      <c r="T85" s="246">
        <f t="shared" si="14"/>
        <v>5.4901246854656597E-5</v>
      </c>
      <c r="U85" s="204"/>
      <c r="V85" s="246">
        <f t="shared" si="16"/>
        <v>7.4095375601083632E-3</v>
      </c>
      <c r="W85" s="246">
        <f t="shared" si="17"/>
        <v>6.5187139100582811E-3</v>
      </c>
      <c r="X85" s="246">
        <f t="shared" si="18"/>
        <v>7.9356677548855122E-7</v>
      </c>
      <c r="Z85" s="353"/>
    </row>
    <row r="86" spans="1:26" s="246" customFormat="1" ht="12.95" customHeight="1">
      <c r="A86" s="255" t="s">
        <v>1931</v>
      </c>
      <c r="B86" s="256" t="s">
        <v>1814</v>
      </c>
      <c r="C86" s="255">
        <v>39162.205800000003</v>
      </c>
      <c r="D86" s="255" t="s">
        <v>1915</v>
      </c>
      <c r="E86" s="246">
        <f t="shared" si="19"/>
        <v>-7525.5434663430124</v>
      </c>
      <c r="F86" s="246">
        <f t="shared" si="13"/>
        <v>-7525.5</v>
      </c>
      <c r="G86" s="250">
        <f t="shared" si="20"/>
        <v>-1.397417500265874E-2</v>
      </c>
      <c r="J86" s="246">
        <f t="shared" si="15"/>
        <v>-1.397417500265874E-2</v>
      </c>
      <c r="P86" s="246">
        <f t="shared" si="21"/>
        <v>-2.1433634514414997E-2</v>
      </c>
      <c r="Q86" s="248">
        <f t="shared" si="22"/>
        <v>24143.705800000003</v>
      </c>
      <c r="R86" s="246">
        <f t="shared" si="23"/>
        <v>5.5643536207530894E-5</v>
      </c>
      <c r="S86" s="249">
        <v>1</v>
      </c>
      <c r="T86" s="246">
        <f t="shared" si="14"/>
        <v>5.5643536207530894E-5</v>
      </c>
      <c r="U86" s="204"/>
      <c r="V86" s="246">
        <f t="shared" si="16"/>
        <v>7.459459511756257E-3</v>
      </c>
      <c r="W86" s="246">
        <f t="shared" si="17"/>
        <v>6.5971134432926699E-3</v>
      </c>
      <c r="X86" s="246">
        <f t="shared" si="18"/>
        <v>7.4364074179460579E-7</v>
      </c>
      <c r="Z86" s="353"/>
    </row>
    <row r="87" spans="1:26" s="246" customFormat="1" ht="12.95" customHeight="1">
      <c r="A87" s="255" t="s">
        <v>1931</v>
      </c>
      <c r="B87" s="256" t="s">
        <v>1814</v>
      </c>
      <c r="C87" s="255">
        <v>39165.099900000001</v>
      </c>
      <c r="D87" s="255" t="s">
        <v>1915</v>
      </c>
      <c r="E87" s="246">
        <f t="shared" si="19"/>
        <v>-7516.5414362905285</v>
      </c>
      <c r="F87" s="246">
        <f t="shared" si="13"/>
        <v>-7516.5</v>
      </c>
      <c r="G87" s="250">
        <f t="shared" si="20"/>
        <v>-1.3321525002538692E-2</v>
      </c>
      <c r="J87" s="246">
        <f t="shared" si="15"/>
        <v>-1.3321525002538692E-2</v>
      </c>
      <c r="P87" s="246">
        <f t="shared" si="21"/>
        <v>-2.1418921373692668E-2</v>
      </c>
      <c r="Q87" s="248">
        <f t="shared" si="22"/>
        <v>24146.599900000001</v>
      </c>
      <c r="R87" s="246">
        <f t="shared" si="23"/>
        <v>6.5567827991577568E-5</v>
      </c>
      <c r="S87" s="249">
        <v>1</v>
      </c>
      <c r="T87" s="246">
        <f t="shared" si="14"/>
        <v>6.5567827991577568E-5</v>
      </c>
      <c r="U87" s="204"/>
      <c r="V87" s="246">
        <f t="shared" si="16"/>
        <v>8.0973963711539754E-3</v>
      </c>
      <c r="W87" s="246">
        <f t="shared" si="17"/>
        <v>6.6029848365461207E-3</v>
      </c>
      <c r="X87" s="246">
        <f t="shared" si="18"/>
        <v>2.2332658347690032E-6</v>
      </c>
      <c r="Z87" s="353"/>
    </row>
    <row r="88" spans="1:26" s="246" customFormat="1" ht="12.95" customHeight="1">
      <c r="A88" s="255" t="s">
        <v>1931</v>
      </c>
      <c r="B88" s="256" t="s">
        <v>1817</v>
      </c>
      <c r="C88" s="255">
        <v>39165.259599999998</v>
      </c>
      <c r="D88" s="255" t="s">
        <v>1915</v>
      </c>
      <c r="E88" s="246">
        <f t="shared" si="19"/>
        <v>-7516.0446931927254</v>
      </c>
      <c r="F88" s="246">
        <f t="shared" si="13"/>
        <v>-7516</v>
      </c>
      <c r="G88" s="250">
        <f t="shared" si="20"/>
        <v>-1.436860000831075E-2</v>
      </c>
      <c r="J88" s="246">
        <f t="shared" si="15"/>
        <v>-1.436860000831075E-2</v>
      </c>
      <c r="P88" s="246">
        <f t="shared" si="21"/>
        <v>-2.14181038449512E-2</v>
      </c>
      <c r="Q88" s="248">
        <f t="shared" si="22"/>
        <v>24146.759599999998</v>
      </c>
      <c r="R88" s="246">
        <f t="shared" si="23"/>
        <v>4.9695504342808426E-5</v>
      </c>
      <c r="S88" s="249">
        <v>1</v>
      </c>
      <c r="T88" s="246">
        <f t="shared" si="14"/>
        <v>4.9695504342808426E-5</v>
      </c>
      <c r="U88" s="204"/>
      <c r="V88" s="246">
        <f t="shared" si="16"/>
        <v>7.04950383664045E-3</v>
      </c>
      <c r="W88" s="246">
        <f t="shared" si="17"/>
        <v>6.6033106800158113E-3</v>
      </c>
      <c r="X88" s="246">
        <f t="shared" si="18"/>
        <v>1.9908833301865937E-7</v>
      </c>
      <c r="Z88" s="353"/>
    </row>
    <row r="89" spans="1:26" s="246" customFormat="1" ht="12.95" customHeight="1">
      <c r="A89" s="255" t="s">
        <v>1931</v>
      </c>
      <c r="B89" s="256" t="s">
        <v>1817</v>
      </c>
      <c r="C89" s="255">
        <v>39166.224099999999</v>
      </c>
      <c r="D89" s="255" t="s">
        <v>1915</v>
      </c>
      <c r="E89" s="246">
        <f t="shared" si="19"/>
        <v>-7513.0446386038566</v>
      </c>
      <c r="F89" s="246">
        <f t="shared" si="13"/>
        <v>-7513</v>
      </c>
      <c r="G89" s="250">
        <f t="shared" si="20"/>
        <v>-1.4351050005643629E-2</v>
      </c>
      <c r="J89" s="246">
        <f t="shared" si="15"/>
        <v>-1.4351050005643629E-2</v>
      </c>
      <c r="P89" s="246">
        <f t="shared" si="21"/>
        <v>-2.1413198380636281E-2</v>
      </c>
      <c r="Q89" s="248">
        <f t="shared" si="22"/>
        <v>24147.724099999999</v>
      </c>
      <c r="R89" s="246">
        <f t="shared" si="23"/>
        <v>4.9873939670411362E-5</v>
      </c>
      <c r="S89" s="249">
        <v>1</v>
      </c>
      <c r="T89" s="246">
        <f t="shared" si="14"/>
        <v>4.9873939670411362E-5</v>
      </c>
      <c r="U89" s="204"/>
      <c r="V89" s="246">
        <f t="shared" si="16"/>
        <v>7.0621483749926522E-3</v>
      </c>
      <c r="W89" s="246">
        <f t="shared" si="17"/>
        <v>6.6052649777904012E-3</v>
      </c>
      <c r="X89" s="246">
        <f t="shared" si="18"/>
        <v>2.0874243863906993E-7</v>
      </c>
      <c r="Z89" s="353"/>
    </row>
    <row r="90" spans="1:26" s="246" customFormat="1" ht="12.95" customHeight="1">
      <c r="A90" s="255" t="s">
        <v>1931</v>
      </c>
      <c r="B90" s="256" t="s">
        <v>1817</v>
      </c>
      <c r="C90" s="255">
        <v>39167.188600000001</v>
      </c>
      <c r="D90" s="255" t="s">
        <v>1915</v>
      </c>
      <c r="E90" s="246">
        <f t="shared" si="19"/>
        <v>-7510.0445840149887</v>
      </c>
      <c r="F90" s="246">
        <f t="shared" si="13"/>
        <v>-7510</v>
      </c>
      <c r="G90" s="250">
        <f t="shared" si="20"/>
        <v>-1.4333500002976507E-2</v>
      </c>
      <c r="J90" s="246">
        <f t="shared" si="15"/>
        <v>-1.4333500002976507E-2</v>
      </c>
      <c r="P90" s="246">
        <f t="shared" si="21"/>
        <v>-2.1408292415979451E-2</v>
      </c>
      <c r="Q90" s="248">
        <f t="shared" si="22"/>
        <v>24148.688600000001</v>
      </c>
      <c r="R90" s="246">
        <f t="shared" si="23"/>
        <v>5.0052687687084023E-5</v>
      </c>
      <c r="S90" s="249">
        <v>1</v>
      </c>
      <c r="T90" s="246">
        <f t="shared" si="14"/>
        <v>5.0052687687084023E-5</v>
      </c>
      <c r="U90" s="204"/>
      <c r="V90" s="246">
        <f t="shared" si="16"/>
        <v>7.0747924130029442E-3</v>
      </c>
      <c r="W90" s="246">
        <f t="shared" si="17"/>
        <v>6.6072179672107892E-3</v>
      </c>
      <c r="X90" s="246">
        <f t="shared" si="18"/>
        <v>2.1862586235784094E-7</v>
      </c>
      <c r="Z90" s="353"/>
    </row>
    <row r="91" spans="1:26" s="246" customFormat="1" ht="12.95" customHeight="1">
      <c r="A91" s="11" t="s">
        <v>2233</v>
      </c>
      <c r="B91" s="26" t="s">
        <v>1817</v>
      </c>
      <c r="C91" s="265">
        <v>39180.366999999998</v>
      </c>
      <c r="D91" s="265" t="s">
        <v>1965</v>
      </c>
      <c r="E91" s="246">
        <f t="shared" si="19"/>
        <v>-7469.0534804443723</v>
      </c>
      <c r="F91" s="246">
        <f t="shared" si="13"/>
        <v>-7469</v>
      </c>
      <c r="G91" s="250">
        <f t="shared" si="20"/>
        <v>-1.719365000462858E-2</v>
      </c>
      <c r="I91" s="246">
        <f>G91</f>
        <v>-1.719365000462858E-2</v>
      </c>
      <c r="P91" s="246">
        <f t="shared" si="21"/>
        <v>-2.1341194086957765E-2</v>
      </c>
      <c r="Q91" s="248">
        <f t="shared" si="22"/>
        <v>24161.866999999998</v>
      </c>
      <c r="R91" s="246">
        <f t="shared" si="23"/>
        <v>1.720212191486384E-5</v>
      </c>
      <c r="S91" s="249">
        <v>0.1</v>
      </c>
      <c r="U91" s="204"/>
      <c r="Z91" s="353"/>
    </row>
    <row r="92" spans="1:26" s="246" customFormat="1" ht="12.95" customHeight="1">
      <c r="A92" s="255" t="s">
        <v>1931</v>
      </c>
      <c r="B92" s="256" t="s">
        <v>1814</v>
      </c>
      <c r="C92" s="255">
        <v>39181.174200000001</v>
      </c>
      <c r="D92" s="255" t="s">
        <v>1915</v>
      </c>
      <c r="E92" s="246">
        <f t="shared" si="19"/>
        <v>-7466.5427038097032</v>
      </c>
      <c r="F92" s="246">
        <f t="shared" si="13"/>
        <v>-7466.5</v>
      </c>
      <c r="G92" s="250">
        <f t="shared" si="20"/>
        <v>-1.3729025005886797E-2</v>
      </c>
      <c r="J92" s="246">
        <f>G92</f>
        <v>-1.3729025005886797E-2</v>
      </c>
      <c r="P92" s="246">
        <f t="shared" si="21"/>
        <v>-2.1337099702532999E-2</v>
      </c>
      <c r="Q92" s="248">
        <f t="shared" si="22"/>
        <v>24162.674200000001</v>
      </c>
      <c r="R92" s="246">
        <f t="shared" si="23"/>
        <v>5.7882800589748195E-5</v>
      </c>
      <c r="S92" s="249">
        <v>1</v>
      </c>
      <c r="T92" s="246">
        <f t="shared" ref="T92:T155" si="24">+S92*R92</f>
        <v>5.7882800589748195E-5</v>
      </c>
      <c r="U92" s="204"/>
      <c r="V92" s="246">
        <f>+G92-P92</f>
        <v>7.6080746966462019E-3</v>
      </c>
      <c r="W92" s="246">
        <f>+V$5*SIN(RADIANS(V$6*F92+V$7))</f>
        <v>6.6353890489508818E-3</v>
      </c>
      <c r="X92" s="246">
        <f>+(V92-W92)^2</f>
        <v>9.4611736923246453E-7</v>
      </c>
      <c r="Z92" s="353"/>
    </row>
    <row r="93" spans="1:26" s="246" customFormat="1" ht="12.95" customHeight="1">
      <c r="A93" s="255" t="s">
        <v>1931</v>
      </c>
      <c r="B93" s="256" t="s">
        <v>1817</v>
      </c>
      <c r="C93" s="255">
        <v>39187.121599999999</v>
      </c>
      <c r="D93" s="255" t="s">
        <v>1915</v>
      </c>
      <c r="E93" s="246">
        <f t="shared" si="19"/>
        <v>-7448.0434558451689</v>
      </c>
      <c r="F93" s="246">
        <f t="shared" si="13"/>
        <v>-7448</v>
      </c>
      <c r="G93" s="250">
        <f t="shared" si="20"/>
        <v>-1.3970800006063655E-2</v>
      </c>
      <c r="J93" s="246">
        <f>G93</f>
        <v>-1.3970800006063655E-2</v>
      </c>
      <c r="P93" s="246">
        <f t="shared" si="21"/>
        <v>-2.1306790458743459E-2</v>
      </c>
      <c r="Q93" s="248">
        <f t="shared" si="22"/>
        <v>24168.621599999999</v>
      </c>
      <c r="R93" s="246">
        <f t="shared" si="23"/>
        <v>5.3816755921809232E-5</v>
      </c>
      <c r="S93" s="249">
        <v>1</v>
      </c>
      <c r="T93" s="246">
        <f t="shared" si="24"/>
        <v>5.3816755921809232E-5</v>
      </c>
      <c r="U93" s="204"/>
      <c r="V93" s="246">
        <f>+G93-P93</f>
        <v>7.3359904526798039E-3</v>
      </c>
      <c r="W93" s="246">
        <f>+V$5*SIN(RADIANS(V$6*F93+V$7))</f>
        <v>6.6472861703695532E-3</v>
      </c>
      <c r="X93" s="246">
        <f>+(V93-W93)^2</f>
        <v>4.7431358847247758E-7</v>
      </c>
      <c r="Z93" s="353"/>
    </row>
    <row r="94" spans="1:26" s="246" customFormat="1" ht="12.95" customHeight="1">
      <c r="A94" s="15" t="s">
        <v>1686</v>
      </c>
      <c r="B94" s="249" t="s">
        <v>1814</v>
      </c>
      <c r="C94" s="250">
        <v>39476.317999999999</v>
      </c>
      <c r="D94" s="250"/>
      <c r="E94" s="246">
        <f t="shared" si="19"/>
        <v>-6548.5048483775035</v>
      </c>
      <c r="F94" s="246">
        <f t="shared" si="13"/>
        <v>-6548.5</v>
      </c>
      <c r="G94" s="250">
        <f t="shared" si="20"/>
        <v>-1.5587250018143095E-3</v>
      </c>
      <c r="I94" s="246">
        <f t="shared" ref="I94:I110" si="25">G94</f>
        <v>-1.5587250018143095E-3</v>
      </c>
      <c r="P94" s="246">
        <f t="shared" si="21"/>
        <v>-1.9810152940517398E-2</v>
      </c>
      <c r="Q94" s="248">
        <f t="shared" si="22"/>
        <v>24457.817999999999</v>
      </c>
      <c r="R94" s="246">
        <f t="shared" si="23"/>
        <v>3.3311462180167164E-4</v>
      </c>
      <c r="S94" s="249">
        <v>0.1</v>
      </c>
      <c r="T94" s="246">
        <f t="shared" si="24"/>
        <v>3.3311462180167164E-5</v>
      </c>
      <c r="U94" s="204"/>
      <c r="Z94" s="353"/>
    </row>
    <row r="95" spans="1:26" s="246" customFormat="1" ht="12.95" customHeight="1">
      <c r="A95" s="15" t="s">
        <v>1686</v>
      </c>
      <c r="B95" s="249" t="s">
        <v>1814</v>
      </c>
      <c r="C95" s="250">
        <v>39486.271999999997</v>
      </c>
      <c r="D95" s="250"/>
      <c r="E95" s="246">
        <f t="shared" si="19"/>
        <v>-6517.5431652489051</v>
      </c>
      <c r="F95" s="246">
        <f t="shared" si="13"/>
        <v>-6517.5</v>
      </c>
      <c r="G95" s="250">
        <f t="shared" si="20"/>
        <v>-1.3877375007723458E-2</v>
      </c>
      <c r="I95" s="246">
        <f t="shared" si="25"/>
        <v>-1.3877375007723458E-2</v>
      </c>
      <c r="P95" s="246">
        <f t="shared" si="21"/>
        <v>-1.9757771625575102E-2</v>
      </c>
      <c r="Q95" s="248">
        <f t="shared" si="22"/>
        <v>24467.771999999997</v>
      </c>
      <c r="R95" s="246">
        <f t="shared" si="23"/>
        <v>3.4579064383241057E-5</v>
      </c>
      <c r="S95" s="249">
        <v>0.1</v>
      </c>
      <c r="T95" s="246">
        <f t="shared" si="24"/>
        <v>3.457906438324106E-6</v>
      </c>
      <c r="U95" s="204"/>
      <c r="Z95" s="353"/>
    </row>
    <row r="96" spans="1:26" s="246" customFormat="1" ht="12.95" customHeight="1">
      <c r="A96" s="15" t="s">
        <v>1686</v>
      </c>
      <c r="B96" s="249"/>
      <c r="C96" s="250">
        <v>39527.258999999998</v>
      </c>
      <c r="D96" s="250"/>
      <c r="E96" s="246">
        <f t="shared" si="19"/>
        <v>-6390.0540647473845</v>
      </c>
      <c r="F96" s="246">
        <f t="shared" si="13"/>
        <v>-6390</v>
      </c>
      <c r="G96" s="250">
        <f t="shared" si="20"/>
        <v>-1.7381500008923467E-2</v>
      </c>
      <c r="I96" s="246">
        <f t="shared" si="25"/>
        <v>-1.7381500008923467E-2</v>
      </c>
      <c r="P96" s="246">
        <f t="shared" si="21"/>
        <v>-1.954177060834255E-2</v>
      </c>
      <c r="Q96" s="248">
        <f t="shared" si="22"/>
        <v>24508.758999999998</v>
      </c>
      <c r="R96" s="246">
        <f t="shared" si="23"/>
        <v>4.666769062714483E-6</v>
      </c>
      <c r="S96" s="249">
        <v>0.1</v>
      </c>
      <c r="T96" s="246">
        <f t="shared" si="24"/>
        <v>4.6667690627144832E-7</v>
      </c>
      <c r="U96" s="204"/>
      <c r="Z96" s="353"/>
    </row>
    <row r="97" spans="1:26" s="246" customFormat="1" ht="12.95" customHeight="1">
      <c r="A97" s="15" t="s">
        <v>1686</v>
      </c>
      <c r="B97" s="249"/>
      <c r="C97" s="250">
        <v>39534.334000000003</v>
      </c>
      <c r="D97" s="250"/>
      <c r="E97" s="246">
        <f t="shared" si="19"/>
        <v>-6368.0474434760354</v>
      </c>
      <c r="F97" s="246">
        <f t="shared" si="13"/>
        <v>-6368</v>
      </c>
      <c r="G97" s="250">
        <f t="shared" si="20"/>
        <v>-1.5252800003509037E-2</v>
      </c>
      <c r="I97" s="246">
        <f t="shared" si="25"/>
        <v>-1.5252800003509037E-2</v>
      </c>
      <c r="P97" s="246">
        <f t="shared" si="21"/>
        <v>-1.9504408420998695E-2</v>
      </c>
      <c r="Q97" s="248">
        <f t="shared" si="22"/>
        <v>24515.834000000003</v>
      </c>
      <c r="R97" s="246">
        <f t="shared" si="23"/>
        <v>1.8076174135668912E-5</v>
      </c>
      <c r="S97" s="249">
        <v>0.1</v>
      </c>
      <c r="T97" s="246">
        <f t="shared" si="24"/>
        <v>1.8076174135668912E-6</v>
      </c>
      <c r="U97" s="204"/>
      <c r="Z97" s="353"/>
    </row>
    <row r="98" spans="1:26" s="246" customFormat="1" ht="12.95" customHeight="1">
      <c r="A98" s="15" t="s">
        <v>1686</v>
      </c>
      <c r="B98" s="249"/>
      <c r="C98" s="250">
        <v>39544.307999999997</v>
      </c>
      <c r="D98" s="250"/>
      <c r="E98" s="246">
        <f t="shared" si="19"/>
        <v>-6337.0235508173519</v>
      </c>
      <c r="F98" s="246">
        <f t="shared" si="13"/>
        <v>-6337</v>
      </c>
      <c r="G98" s="250">
        <f t="shared" si="20"/>
        <v>-7.5714500053436495E-3</v>
      </c>
      <c r="I98" s="246">
        <f t="shared" si="25"/>
        <v>-7.5714500053436495E-3</v>
      </c>
      <c r="P98" s="246">
        <f t="shared" si="21"/>
        <v>-1.9451716032370846E-2</v>
      </c>
      <c r="Q98" s="248">
        <f t="shared" si="22"/>
        <v>24525.807999999997</v>
      </c>
      <c r="R98" s="246">
        <f t="shared" si="23"/>
        <v>1.4114072087293659E-4</v>
      </c>
      <c r="S98" s="249">
        <v>0.1</v>
      </c>
      <c r="T98" s="246">
        <f t="shared" si="24"/>
        <v>1.411407208729366E-5</v>
      </c>
      <c r="U98" s="204"/>
      <c r="Z98" s="353"/>
    </row>
    <row r="99" spans="1:26" s="246" customFormat="1" ht="12.95" customHeight="1">
      <c r="A99" s="15" t="s">
        <v>1688</v>
      </c>
      <c r="B99" s="249" t="s">
        <v>1814</v>
      </c>
      <c r="C99" s="250">
        <v>39758.58</v>
      </c>
      <c r="D99" s="250"/>
      <c r="E99" s="246">
        <f t="shared" si="19"/>
        <v>-5670.5355291845954</v>
      </c>
      <c r="F99" s="246">
        <f t="shared" si="13"/>
        <v>-5670.5</v>
      </c>
      <c r="G99" s="250">
        <f t="shared" si="20"/>
        <v>-1.1422424999182113E-2</v>
      </c>
      <c r="I99" s="246">
        <f t="shared" si="25"/>
        <v>-1.1422424999182113E-2</v>
      </c>
      <c r="P99" s="246">
        <f t="shared" si="21"/>
        <v>-1.8305907408847001E-2</v>
      </c>
      <c r="Q99" s="248">
        <f t="shared" si="22"/>
        <v>24740.080000000002</v>
      </c>
      <c r="R99" s="246">
        <f t="shared" si="23"/>
        <v>4.7382330084165941E-5</v>
      </c>
      <c r="S99" s="249">
        <v>0.1</v>
      </c>
      <c r="T99" s="246">
        <f t="shared" si="24"/>
        <v>4.7382330084165946E-6</v>
      </c>
      <c r="U99" s="204"/>
      <c r="Z99" s="353"/>
    </row>
    <row r="100" spans="1:26" s="246" customFormat="1" ht="12.95" customHeight="1">
      <c r="A100" s="15" t="s">
        <v>1688</v>
      </c>
      <c r="B100" s="249" t="s">
        <v>1814</v>
      </c>
      <c r="C100" s="250">
        <v>39767.572999999997</v>
      </c>
      <c r="D100" s="250"/>
      <c r="E100" s="246">
        <f t="shared" si="19"/>
        <v>-5642.5630139771029</v>
      </c>
      <c r="F100" s="246">
        <f t="shared" si="13"/>
        <v>-5642.5</v>
      </c>
      <c r="G100" s="250">
        <f t="shared" si="20"/>
        <v>-2.0258625008864328E-2</v>
      </c>
      <c r="I100" s="246">
        <f t="shared" si="25"/>
        <v>-2.0258625008864328E-2</v>
      </c>
      <c r="P100" s="246">
        <f t="shared" si="21"/>
        <v>-1.8257230876614083E-2</v>
      </c>
      <c r="Q100" s="248">
        <f t="shared" si="22"/>
        <v>24749.072999999997</v>
      </c>
      <c r="R100" s="246">
        <f t="shared" si="23"/>
        <v>4.0055784726057133E-6</v>
      </c>
      <c r="S100" s="249">
        <v>0.1</v>
      </c>
      <c r="T100" s="246">
        <f t="shared" si="24"/>
        <v>4.0055784726057138E-7</v>
      </c>
      <c r="U100" s="204"/>
      <c r="Z100" s="353"/>
    </row>
    <row r="101" spans="1:26" s="246" customFormat="1" ht="12.95" customHeight="1">
      <c r="A101" s="15" t="s">
        <v>1688</v>
      </c>
      <c r="B101" s="249" t="s">
        <v>1814</v>
      </c>
      <c r="C101" s="250">
        <v>39774.654999999999</v>
      </c>
      <c r="D101" s="250"/>
      <c r="E101" s="246">
        <f t="shared" si="19"/>
        <v>-5620.5346193702271</v>
      </c>
      <c r="F101" s="246">
        <f t="shared" si="13"/>
        <v>-5620.5</v>
      </c>
      <c r="G101" s="250">
        <f t="shared" si="20"/>
        <v>-1.1129925005661789E-2</v>
      </c>
      <c r="I101" s="246">
        <f t="shared" si="25"/>
        <v>-1.1129925005661789E-2</v>
      </c>
      <c r="P101" s="246">
        <f t="shared" si="21"/>
        <v>-1.8218954453409455E-2</v>
      </c>
      <c r="Q101" s="248">
        <f t="shared" si="22"/>
        <v>24756.154999999999</v>
      </c>
      <c r="R101" s="246">
        <f t="shared" si="23"/>
        <v>5.0254338511033573E-5</v>
      </c>
      <c r="S101" s="249">
        <v>0.1</v>
      </c>
      <c r="T101" s="246">
        <f t="shared" si="24"/>
        <v>5.0254338511033578E-6</v>
      </c>
      <c r="U101" s="204"/>
      <c r="Z101" s="353"/>
    </row>
    <row r="102" spans="1:26" s="246" customFormat="1" ht="12.95" customHeight="1">
      <c r="A102" s="15" t="s">
        <v>1688</v>
      </c>
      <c r="B102" s="249"/>
      <c r="C102" s="250">
        <v>39782.527999999998</v>
      </c>
      <c r="D102" s="250"/>
      <c r="E102" s="246">
        <f t="shared" si="19"/>
        <v>-5596.0458378480762</v>
      </c>
      <c r="F102" s="246">
        <f t="shared" si="13"/>
        <v>-5596</v>
      </c>
      <c r="G102" s="250">
        <f t="shared" si="20"/>
        <v>-1.4736600001924671E-2</v>
      </c>
      <c r="I102" s="246">
        <f t="shared" si="25"/>
        <v>-1.4736600001924671E-2</v>
      </c>
      <c r="P102" s="246">
        <f t="shared" si="21"/>
        <v>-1.8176296769185318E-2</v>
      </c>
      <c r="Q102" s="248">
        <f t="shared" si="22"/>
        <v>24764.027999999998</v>
      </c>
      <c r="R102" s="246">
        <f t="shared" si="23"/>
        <v>1.1831513850703342E-5</v>
      </c>
      <c r="S102" s="249">
        <v>0.1</v>
      </c>
      <c r="T102" s="246">
        <f t="shared" si="24"/>
        <v>1.1831513850703343E-6</v>
      </c>
      <c r="U102" s="204"/>
      <c r="Z102" s="353"/>
    </row>
    <row r="103" spans="1:26" s="246" customFormat="1" ht="12.95" customHeight="1">
      <c r="A103" s="15" t="s">
        <v>1689</v>
      </c>
      <c r="B103" s="249" t="s">
        <v>1814</v>
      </c>
      <c r="C103" s="250">
        <v>39852.464</v>
      </c>
      <c r="D103" s="250"/>
      <c r="E103" s="246">
        <f t="shared" si="19"/>
        <v>-5378.5115530096073</v>
      </c>
      <c r="F103" s="246">
        <f t="shared" si="13"/>
        <v>-5378.5</v>
      </c>
      <c r="G103" s="250">
        <f t="shared" si="20"/>
        <v>-3.7142250002943911E-3</v>
      </c>
      <c r="I103" s="246">
        <f t="shared" si="25"/>
        <v>-3.7142250002943911E-3</v>
      </c>
      <c r="P103" s="246">
        <f t="shared" si="21"/>
        <v>-1.7796137917931314E-2</v>
      </c>
      <c r="Q103" s="248">
        <f t="shared" si="22"/>
        <v>24833.964</v>
      </c>
      <c r="R103" s="246">
        <f t="shared" si="23"/>
        <v>1.9830027141990965E-4</v>
      </c>
      <c r="S103" s="249">
        <v>0.1</v>
      </c>
      <c r="T103" s="246">
        <f t="shared" si="24"/>
        <v>1.9830027141990968E-5</v>
      </c>
      <c r="U103" s="204"/>
      <c r="Z103" s="353"/>
    </row>
    <row r="104" spans="1:26" s="246" customFormat="1" ht="12.95" customHeight="1">
      <c r="A104" s="15" t="s">
        <v>1689</v>
      </c>
      <c r="B104" s="249" t="s">
        <v>1814</v>
      </c>
      <c r="C104" s="250">
        <v>39872.387000000002</v>
      </c>
      <c r="D104" s="250"/>
      <c r="E104" s="246">
        <f t="shared" si="19"/>
        <v>-5316.5415296048186</v>
      </c>
      <c r="F104" s="246">
        <f t="shared" si="13"/>
        <v>-5316.5</v>
      </c>
      <c r="G104" s="250">
        <f t="shared" si="20"/>
        <v>-1.335152499814285E-2</v>
      </c>
      <c r="I104" s="246">
        <f t="shared" si="25"/>
        <v>-1.335152499814285E-2</v>
      </c>
      <c r="P104" s="246">
        <f t="shared" si="21"/>
        <v>-1.7687289106836448E-2</v>
      </c>
      <c r="Q104" s="248">
        <f t="shared" si="22"/>
        <v>24853.887000000002</v>
      </c>
      <c r="R104" s="246">
        <f t="shared" si="23"/>
        <v>1.8798850406235592E-5</v>
      </c>
      <c r="S104" s="249">
        <v>0.1</v>
      </c>
      <c r="T104" s="246">
        <f t="shared" si="24"/>
        <v>1.8798850406235593E-6</v>
      </c>
      <c r="U104" s="204"/>
      <c r="Z104" s="353"/>
    </row>
    <row r="105" spans="1:26" s="246" customFormat="1" ht="12.95" customHeight="1">
      <c r="A105" s="15" t="s">
        <v>1690</v>
      </c>
      <c r="B105" s="249" t="s">
        <v>1814</v>
      </c>
      <c r="C105" s="250">
        <v>40093.599999999999</v>
      </c>
      <c r="D105" s="250"/>
      <c r="E105" s="246">
        <f t="shared" si="19"/>
        <v>-4628.4636905523939</v>
      </c>
      <c r="F105" s="246">
        <f t="shared" si="13"/>
        <v>-4628.5</v>
      </c>
      <c r="G105" s="250">
        <f t="shared" si="20"/>
        <v>1.1673274995700922E-2</v>
      </c>
      <c r="I105" s="246">
        <f t="shared" si="25"/>
        <v>1.1673274995700922E-2</v>
      </c>
      <c r="P105" s="246">
        <f t="shared" si="21"/>
        <v>-1.6465075294062596E-2</v>
      </c>
      <c r="Q105" s="248">
        <f t="shared" si="22"/>
        <v>25075.1</v>
      </c>
      <c r="R105" s="246">
        <f t="shared" si="23"/>
        <v>7.9176675702943464E-4</v>
      </c>
      <c r="S105" s="249">
        <v>0.1</v>
      </c>
      <c r="T105" s="246">
        <f t="shared" si="24"/>
        <v>7.917667570294347E-5</v>
      </c>
      <c r="U105" s="204"/>
      <c r="Z105" s="353"/>
    </row>
    <row r="106" spans="1:26" s="246" customFormat="1" ht="12.95" customHeight="1">
      <c r="A106" s="15" t="s">
        <v>1690</v>
      </c>
      <c r="B106" s="249" t="s">
        <v>1814</v>
      </c>
      <c r="C106" s="250">
        <v>40119.622000000003</v>
      </c>
      <c r="D106" s="250"/>
      <c r="E106" s="246">
        <f t="shared" si="19"/>
        <v>-4547.522870944932</v>
      </c>
      <c r="F106" s="246">
        <f t="shared" si="13"/>
        <v>-4547.5</v>
      </c>
      <c r="G106" s="250">
        <f t="shared" si="20"/>
        <v>-7.3528749999240972E-3</v>
      </c>
      <c r="I106" s="246">
        <f t="shared" si="25"/>
        <v>-7.3528749999240972E-3</v>
      </c>
      <c r="P106" s="246">
        <f t="shared" si="21"/>
        <v>-1.6319449502103907E-2</v>
      </c>
      <c r="Q106" s="248">
        <f t="shared" si="22"/>
        <v>25101.122000000003</v>
      </c>
      <c r="R106" s="246">
        <f t="shared" si="23"/>
        <v>8.0399458303141098E-5</v>
      </c>
      <c r="S106" s="249">
        <v>0.1</v>
      </c>
      <c r="T106" s="246">
        <f t="shared" si="24"/>
        <v>8.0399458303141098E-6</v>
      </c>
      <c r="U106" s="204"/>
      <c r="Z106" s="353"/>
    </row>
    <row r="107" spans="1:26" s="246" customFormat="1" ht="12.95" customHeight="1">
      <c r="A107" s="15" t="s">
        <v>1690</v>
      </c>
      <c r="B107" s="249"/>
      <c r="C107" s="250">
        <v>40127.495999999999</v>
      </c>
      <c r="D107" s="250"/>
      <c r="E107" s="246">
        <f t="shared" si="19"/>
        <v>-4523.0309789462872</v>
      </c>
      <c r="F107" s="246">
        <f t="shared" si="13"/>
        <v>-4523</v>
      </c>
      <c r="G107" s="250">
        <f t="shared" si="20"/>
        <v>-9.9595500068971887E-3</v>
      </c>
      <c r="I107" s="246">
        <f t="shared" si="25"/>
        <v>-9.9595500068971887E-3</v>
      </c>
      <c r="P107" s="246">
        <f t="shared" si="21"/>
        <v>-1.6275330346950851E-2</v>
      </c>
      <c r="Q107" s="248">
        <f t="shared" si="22"/>
        <v>25108.995999999999</v>
      </c>
      <c r="R107" s="246">
        <f t="shared" si="23"/>
        <v>3.9889081303808355E-5</v>
      </c>
      <c r="S107" s="249">
        <v>0.1</v>
      </c>
      <c r="T107" s="246">
        <f t="shared" si="24"/>
        <v>3.9889081303808359E-6</v>
      </c>
      <c r="U107" s="204"/>
      <c r="Z107" s="353"/>
    </row>
    <row r="108" spans="1:26" s="246" customFormat="1" ht="12.95" customHeight="1">
      <c r="A108" s="15" t="s">
        <v>1690</v>
      </c>
      <c r="B108" s="249" t="s">
        <v>1814</v>
      </c>
      <c r="C108" s="250">
        <v>40133.444000000003</v>
      </c>
      <c r="D108" s="250"/>
      <c r="E108" s="246">
        <f t="shared" si="19"/>
        <v>-4504.5298646958281</v>
      </c>
      <c r="F108" s="246">
        <f t="shared" si="13"/>
        <v>-4504.5</v>
      </c>
      <c r="G108" s="250">
        <f t="shared" si="20"/>
        <v>-9.6013250004034489E-3</v>
      </c>
      <c r="I108" s="246">
        <f t="shared" si="25"/>
        <v>-9.6013250004034489E-3</v>
      </c>
      <c r="P108" s="246">
        <f t="shared" si="21"/>
        <v>-1.6241993770522843E-2</v>
      </c>
      <c r="Q108" s="248">
        <f t="shared" si="22"/>
        <v>25114.944000000003</v>
      </c>
      <c r="R108" s="246">
        <f t="shared" si="23"/>
        <v>4.4098481714439026E-5</v>
      </c>
      <c r="S108" s="249">
        <v>0.1</v>
      </c>
      <c r="T108" s="246">
        <f t="shared" si="24"/>
        <v>4.4098481714439029E-6</v>
      </c>
      <c r="U108" s="204"/>
      <c r="Z108" s="353"/>
    </row>
    <row r="109" spans="1:26" s="246" customFormat="1" ht="12.95" customHeight="1">
      <c r="A109" s="15" t="s">
        <v>1691</v>
      </c>
      <c r="B109" s="249" t="s">
        <v>1814</v>
      </c>
      <c r="C109" s="250">
        <v>40137.618999999999</v>
      </c>
      <c r="D109" s="250"/>
      <c r="E109" s="246">
        <f t="shared" si="19"/>
        <v>-4491.5436252883756</v>
      </c>
      <c r="F109" s="246">
        <f t="shared" si="13"/>
        <v>-4491.5</v>
      </c>
      <c r="G109" s="250">
        <f t="shared" si="20"/>
        <v>-1.4025275006133597E-2</v>
      </c>
      <c r="I109" s="246">
        <f t="shared" si="25"/>
        <v>-1.4025275006133597E-2</v>
      </c>
      <c r="P109" s="246">
        <f t="shared" si="21"/>
        <v>-1.6218556685389518E-2</v>
      </c>
      <c r="Q109" s="248">
        <f t="shared" si="22"/>
        <v>25119.118999999999</v>
      </c>
      <c r="R109" s="246">
        <f t="shared" si="23"/>
        <v>4.8104845245596712E-6</v>
      </c>
      <c r="S109" s="249">
        <v>0.1</v>
      </c>
      <c r="T109" s="246">
        <f t="shared" si="24"/>
        <v>4.8104845245596719E-7</v>
      </c>
      <c r="U109" s="204"/>
      <c r="Z109" s="353"/>
    </row>
    <row r="110" spans="1:26" s="246" customFormat="1" ht="12.95" customHeight="1">
      <c r="A110" s="15" t="s">
        <v>1691</v>
      </c>
      <c r="B110" s="249" t="s">
        <v>1814</v>
      </c>
      <c r="C110" s="250">
        <v>40152.419000000002</v>
      </c>
      <c r="D110" s="250"/>
      <c r="E110" s="246">
        <f t="shared" si="19"/>
        <v>-4445.5085730175861</v>
      </c>
      <c r="F110" s="246">
        <f t="shared" si="13"/>
        <v>-4445.5</v>
      </c>
      <c r="G110" s="250">
        <f t="shared" si="20"/>
        <v>-2.7561750030145049E-3</v>
      </c>
      <c r="I110" s="246">
        <f t="shared" si="25"/>
        <v>-2.7561750030145049E-3</v>
      </c>
      <c r="P110" s="246">
        <f t="shared" si="21"/>
        <v>-1.6135550020629958E-2</v>
      </c>
      <c r="Q110" s="248">
        <f t="shared" si="22"/>
        <v>25133.919000000002</v>
      </c>
      <c r="R110" s="246">
        <f t="shared" si="23"/>
        <v>1.790076758619925E-4</v>
      </c>
      <c r="S110" s="249">
        <v>0.1</v>
      </c>
      <c r="T110" s="246">
        <f t="shared" si="24"/>
        <v>1.7900767586199251E-5</v>
      </c>
      <c r="U110" s="204"/>
      <c r="Z110" s="353"/>
    </row>
    <row r="111" spans="1:26" s="246" customFormat="1" ht="12.95" customHeight="1">
      <c r="A111" s="258" t="s">
        <v>1820</v>
      </c>
      <c r="B111" s="259" t="s">
        <v>1814</v>
      </c>
      <c r="C111" s="260">
        <v>40200.637999999999</v>
      </c>
      <c r="D111" s="260"/>
      <c r="E111" s="246">
        <f t="shared" si="19"/>
        <v>-4295.5245064334904</v>
      </c>
      <c r="F111" s="246">
        <f t="shared" si="13"/>
        <v>-4295.5</v>
      </c>
      <c r="G111" s="250">
        <f t="shared" si="20"/>
        <v>-7.8786750018480234E-3</v>
      </c>
      <c r="K111" s="246">
        <f>+G111</f>
        <v>-7.8786750018480234E-3</v>
      </c>
      <c r="P111" s="246">
        <f t="shared" si="21"/>
        <v>-1.5864058888681951E-2</v>
      </c>
      <c r="Q111" s="248">
        <f t="shared" si="22"/>
        <v>25182.137999999999</v>
      </c>
      <c r="R111" s="246">
        <f t="shared" si="23"/>
        <v>6.3766355820106925E-5</v>
      </c>
      <c r="S111" s="249">
        <v>1</v>
      </c>
      <c r="T111" s="246">
        <f t="shared" si="24"/>
        <v>6.3766355820106925E-5</v>
      </c>
      <c r="U111" s="204"/>
      <c r="V111" s="246">
        <f>+G111-P111</f>
        <v>7.9853838868339279E-3</v>
      </c>
      <c r="W111" s="246">
        <f>+V$5*SIN(RADIANS(V$6*F111+V$7))</f>
        <v>7.8835920204907012E-3</v>
      </c>
      <c r="X111" s="246">
        <f>+(V111-W111)^2</f>
        <v>1.0361584053637329E-8</v>
      </c>
      <c r="Z111" s="353"/>
    </row>
    <row r="112" spans="1:26" s="246" customFormat="1" ht="12.95" customHeight="1">
      <c r="A112" s="38" t="s">
        <v>1821</v>
      </c>
      <c r="B112" s="259"/>
      <c r="C112" s="260">
        <v>40201.439899999998</v>
      </c>
      <c r="D112" s="260"/>
      <c r="E112" s="246">
        <f t="shared" si="19"/>
        <v>-4293.0302153243101</v>
      </c>
      <c r="F112" s="246">
        <f t="shared" si="13"/>
        <v>-4293</v>
      </c>
      <c r="G112" s="250">
        <f t="shared" si="20"/>
        <v>-9.7140500074601732E-3</v>
      </c>
      <c r="K112" s="246">
        <f>+G112</f>
        <v>-9.7140500074601732E-3</v>
      </c>
      <c r="P112" s="246">
        <f t="shared" si="21"/>
        <v>-1.5859523438963147E-2</v>
      </c>
      <c r="Q112" s="248">
        <f t="shared" si="22"/>
        <v>25182.939899999998</v>
      </c>
      <c r="R112" s="246">
        <f t="shared" si="23"/>
        <v>3.776684369730894E-5</v>
      </c>
      <c r="S112" s="249">
        <v>1</v>
      </c>
      <c r="T112" s="246">
        <f t="shared" si="24"/>
        <v>3.776684369730894E-5</v>
      </c>
      <c r="U112" s="204"/>
      <c r="V112" s="246">
        <f>+G112-P112</f>
        <v>6.1454734315029742E-3</v>
      </c>
      <c r="W112" s="246">
        <f>+V$5*SIN(RADIANS(V$6*F112+V$7))</f>
        <v>7.8839121026820762E-3</v>
      </c>
      <c r="X112" s="246">
        <f>+(V112-W112)^2</f>
        <v>3.0221690134509618E-6</v>
      </c>
      <c r="Z112" s="353"/>
    </row>
    <row r="113" spans="1:26" s="246" customFormat="1" ht="12.95" customHeight="1">
      <c r="A113" s="15" t="s">
        <v>1691</v>
      </c>
      <c r="B113" s="249" t="s">
        <v>1814</v>
      </c>
      <c r="C113" s="250">
        <v>40206.425000000003</v>
      </c>
      <c r="D113" s="250"/>
      <c r="E113" s="246">
        <f t="shared" si="19"/>
        <v>-4277.5241789003021</v>
      </c>
      <c r="F113" s="246">
        <f t="shared" si="13"/>
        <v>-4277.5</v>
      </c>
      <c r="G113" s="250">
        <f t="shared" si="20"/>
        <v>-7.7733750003972091E-3</v>
      </c>
      <c r="K113" s="246">
        <f>G113</f>
        <v>-7.7733750003972091E-3</v>
      </c>
      <c r="P113" s="246">
        <f t="shared" si="21"/>
        <v>-1.5831395895406931E-2</v>
      </c>
      <c r="Q113" s="248">
        <f t="shared" si="22"/>
        <v>25187.925000000003</v>
      </c>
      <c r="R113" s="246">
        <f t="shared" si="23"/>
        <v>6.493170074441328E-5</v>
      </c>
      <c r="S113" s="249">
        <v>1</v>
      </c>
      <c r="T113" s="246">
        <f t="shared" si="24"/>
        <v>6.493170074441328E-5</v>
      </c>
      <c r="U113" s="204"/>
      <c r="V113" s="246">
        <f>+G113-P113</f>
        <v>8.0580208950097217E-3</v>
      </c>
      <c r="W113" s="246">
        <f>+V$5*SIN(RADIANS(V$6*F113+V$7))</f>
        <v>7.8858724053833245E-3</v>
      </c>
      <c r="X113" s="246">
        <f>+(V113-W113)^2</f>
        <v>2.9635102480649769E-8</v>
      </c>
      <c r="Z113" s="353"/>
    </row>
    <row r="114" spans="1:26" s="246" customFormat="1" ht="12.95" customHeight="1">
      <c r="A114" s="258" t="s">
        <v>1820</v>
      </c>
      <c r="B114" s="259" t="s">
        <v>1814</v>
      </c>
      <c r="C114" s="260">
        <v>40208.678999999996</v>
      </c>
      <c r="D114" s="260"/>
      <c r="E114" s="246">
        <f t="shared" si="19"/>
        <v>-4270.513164858543</v>
      </c>
      <c r="F114" s="246">
        <f t="shared" si="13"/>
        <v>-4270.5</v>
      </c>
      <c r="G114" s="250">
        <f t="shared" si="20"/>
        <v>-4.2324250098317862E-3</v>
      </c>
      <c r="J114" s="246">
        <f>+G114</f>
        <v>-4.2324250098317862E-3</v>
      </c>
      <c r="P114" s="246">
        <f t="shared" si="21"/>
        <v>-1.5818688755809166E-2</v>
      </c>
      <c r="Q114" s="248">
        <f t="shared" si="22"/>
        <v>25190.178999999996</v>
      </c>
      <c r="R114" s="246">
        <f t="shared" si="23"/>
        <v>1.3424150759134979E-4</v>
      </c>
      <c r="S114" s="249">
        <v>1</v>
      </c>
      <c r="T114" s="246">
        <f t="shared" si="24"/>
        <v>1.3424150759134979E-4</v>
      </c>
      <c r="U114" s="204"/>
      <c r="V114" s="246">
        <f>+G114-P114</f>
        <v>1.158626374597738E-2</v>
      </c>
      <c r="W114" s="246">
        <f>+V$5*SIN(RADIANS(V$6*F114+V$7))</f>
        <v>7.8867440363764429E-3</v>
      </c>
      <c r="X114" s="246">
        <f>+(V114-W114)^2</f>
        <v>1.3686446081725802E-5</v>
      </c>
      <c r="Z114" s="353"/>
    </row>
    <row r="115" spans="1:26" s="246" customFormat="1" ht="12.95" customHeight="1">
      <c r="A115" s="15" t="s">
        <v>1691</v>
      </c>
      <c r="B115" s="249" t="s">
        <v>1814</v>
      </c>
      <c r="C115" s="250">
        <v>40209.324999999997</v>
      </c>
      <c r="D115" s="250"/>
      <c r="E115" s="246">
        <f t="shared" si="19"/>
        <v>-4268.503797036451</v>
      </c>
      <c r="F115" s="246">
        <f t="shared" si="13"/>
        <v>-4268.5</v>
      </c>
      <c r="G115" s="250">
        <f t="shared" si="20"/>
        <v>-1.2207250038045458E-3</v>
      </c>
      <c r="I115" s="246">
        <f>G115</f>
        <v>-1.2207250038045458E-3</v>
      </c>
      <c r="P115" s="246">
        <f t="shared" si="21"/>
        <v>-1.5815057644153606E-2</v>
      </c>
      <c r="Q115" s="248">
        <f t="shared" si="22"/>
        <v>25190.824999999997</v>
      </c>
      <c r="R115" s="246">
        <f t="shared" si="23"/>
        <v>2.1299454521715798E-4</v>
      </c>
      <c r="S115" s="249">
        <v>0.1</v>
      </c>
      <c r="T115" s="246">
        <f t="shared" si="24"/>
        <v>2.1299454521715798E-5</v>
      </c>
      <c r="U115" s="204"/>
      <c r="Z115" s="353"/>
    </row>
    <row r="116" spans="1:26" s="246" customFormat="1" ht="12.95" customHeight="1">
      <c r="A116" s="15" t="s">
        <v>1692</v>
      </c>
      <c r="B116" s="249" t="s">
        <v>1814</v>
      </c>
      <c r="C116" s="250">
        <v>40221.218000000001</v>
      </c>
      <c r="D116" s="250"/>
      <c r="E116" s="246">
        <f t="shared" si="19"/>
        <v>-4231.510899965062</v>
      </c>
      <c r="F116" s="246">
        <f t="shared" si="13"/>
        <v>-4231.5</v>
      </c>
      <c r="G116" s="250">
        <f t="shared" si="20"/>
        <v>-3.5042750023421831E-3</v>
      </c>
      <c r="I116" s="246">
        <f>G116</f>
        <v>-3.5042750023421831E-3</v>
      </c>
      <c r="P116" s="246">
        <f t="shared" si="21"/>
        <v>-1.5747841967782457E-2</v>
      </c>
      <c r="Q116" s="248">
        <f t="shared" si="22"/>
        <v>25202.718000000001</v>
      </c>
      <c r="R116" s="246">
        <f t="shared" si="23"/>
        <v>1.4990493203722034E-4</v>
      </c>
      <c r="S116" s="249">
        <v>0.1</v>
      </c>
      <c r="T116" s="246">
        <f t="shared" si="24"/>
        <v>1.4990493203722034E-5</v>
      </c>
      <c r="U116" s="204"/>
      <c r="Z116" s="353"/>
    </row>
    <row r="117" spans="1:26" s="246" customFormat="1" ht="12.95" customHeight="1">
      <c r="A117" s="15" t="s">
        <v>1692</v>
      </c>
      <c r="B117" s="249" t="s">
        <v>1814</v>
      </c>
      <c r="C117" s="250">
        <v>40227.324999999997</v>
      </c>
      <c r="D117" s="250"/>
      <c r="E117" s="246">
        <f t="shared" si="19"/>
        <v>-4212.5152199503673</v>
      </c>
      <c r="F117" s="246">
        <f t="shared" si="13"/>
        <v>-4212.5</v>
      </c>
      <c r="G117" s="250">
        <f t="shared" ref="G117:G148" si="26">+C117-(C$7+F117*C$8)</f>
        <v>-4.8931250057648867E-3</v>
      </c>
      <c r="I117" s="246">
        <f>G117</f>
        <v>-4.8931250057648867E-3</v>
      </c>
      <c r="P117" s="246">
        <f t="shared" si="21"/>
        <v>-1.5713296233879549E-2</v>
      </c>
      <c r="Q117" s="248">
        <f t="shared" si="22"/>
        <v>25208.824999999997</v>
      </c>
      <c r="R117" s="246">
        <f t="shared" ref="R117:R148" si="27">+(P117-G117)^2</f>
        <v>1.1707610540572037E-4</v>
      </c>
      <c r="S117" s="249">
        <v>0.1</v>
      </c>
      <c r="T117" s="246">
        <f t="shared" si="24"/>
        <v>1.1707610540572038E-5</v>
      </c>
      <c r="U117" s="204"/>
      <c r="Z117" s="353"/>
    </row>
    <row r="118" spans="1:26" s="246" customFormat="1" ht="12.95" customHeight="1">
      <c r="A118" s="15" t="s">
        <v>1692</v>
      </c>
      <c r="B118" s="249" t="s">
        <v>1814</v>
      </c>
      <c r="C118" s="250">
        <v>40228.292000000001</v>
      </c>
      <c r="D118" s="250"/>
      <c r="E118" s="246">
        <f t="shared" si="19"/>
        <v>-4209.5073891702295</v>
      </c>
      <c r="F118" s="246">
        <f t="shared" si="13"/>
        <v>-4209.5</v>
      </c>
      <c r="G118" s="250">
        <f t="shared" si="26"/>
        <v>-2.3755750007694587E-3</v>
      </c>
      <c r="I118" s="246">
        <f>G118</f>
        <v>-2.3755750007694587E-3</v>
      </c>
      <c r="P118" s="246">
        <f t="shared" si="21"/>
        <v>-1.5707839809728921E-2</v>
      </c>
      <c r="Q118" s="248">
        <f t="shared" si="22"/>
        <v>25209.792000000001</v>
      </c>
      <c r="R118" s="246">
        <f t="shared" si="27"/>
        <v>1.7774928493621887E-4</v>
      </c>
      <c r="S118" s="249">
        <v>0.1</v>
      </c>
      <c r="T118" s="246">
        <f t="shared" si="24"/>
        <v>1.7774928493621889E-5</v>
      </c>
      <c r="U118" s="204"/>
      <c r="Z118" s="353"/>
    </row>
    <row r="119" spans="1:26" s="246" customFormat="1" ht="12.95" customHeight="1">
      <c r="A119" s="258" t="s">
        <v>1820</v>
      </c>
      <c r="B119" s="259" t="s">
        <v>1817</v>
      </c>
      <c r="C119" s="260">
        <v>40232.624000000003</v>
      </c>
      <c r="D119" s="260"/>
      <c r="E119" s="246">
        <f t="shared" si="19"/>
        <v>-4196.0328049515056</v>
      </c>
      <c r="F119" s="246">
        <f t="shared" si="13"/>
        <v>-4196</v>
      </c>
      <c r="G119" s="250">
        <f t="shared" si="26"/>
        <v>-1.0546600002271589E-2</v>
      </c>
      <c r="I119" s="246">
        <f>+G119</f>
        <v>-1.0546600002271589E-2</v>
      </c>
      <c r="P119" s="246">
        <f t="shared" si="21"/>
        <v>-1.5683279709319931E-2</v>
      </c>
      <c r="Q119" s="248">
        <f t="shared" si="22"/>
        <v>25214.124000000003</v>
      </c>
      <c r="R119" s="246">
        <f t="shared" si="27"/>
        <v>2.6385478412802239E-5</v>
      </c>
      <c r="S119" s="249">
        <v>0.1</v>
      </c>
      <c r="T119" s="246">
        <f t="shared" si="24"/>
        <v>2.6385478412802239E-6</v>
      </c>
      <c r="U119" s="204"/>
      <c r="Z119" s="353"/>
    </row>
    <row r="120" spans="1:26" s="246" customFormat="1" ht="12.95" customHeight="1">
      <c r="A120" s="258" t="s">
        <v>1820</v>
      </c>
      <c r="B120" s="259" t="s">
        <v>1817</v>
      </c>
      <c r="C120" s="260">
        <v>40233.586000000003</v>
      </c>
      <c r="D120" s="260"/>
      <c r="E120" s="246">
        <f t="shared" si="19"/>
        <v>-4193.0405265539066</v>
      </c>
      <c r="F120" s="246">
        <f t="shared" si="13"/>
        <v>-4193</v>
      </c>
      <c r="G120" s="250">
        <f t="shared" si="26"/>
        <v>-1.3029050001932774E-2</v>
      </c>
      <c r="I120" s="246">
        <f>+G120</f>
        <v>-1.3029050001932774E-2</v>
      </c>
      <c r="P120" s="246">
        <f t="shared" si="21"/>
        <v>-1.5677820533288783E-2</v>
      </c>
      <c r="Q120" s="248">
        <f t="shared" si="22"/>
        <v>25215.086000000003</v>
      </c>
      <c r="R120" s="246">
        <f t="shared" si="27"/>
        <v>7.0159853277799971E-6</v>
      </c>
      <c r="S120" s="249">
        <v>0.1</v>
      </c>
      <c r="T120" s="246">
        <f t="shared" si="24"/>
        <v>7.0159853277799971E-7</v>
      </c>
      <c r="U120" s="204"/>
      <c r="Z120" s="353"/>
    </row>
    <row r="121" spans="1:26" s="246" customFormat="1" ht="12.95" customHeight="1">
      <c r="A121" s="258" t="s">
        <v>1820</v>
      </c>
      <c r="B121" s="259" t="s">
        <v>1814</v>
      </c>
      <c r="C121" s="260">
        <v>40237.612999999998</v>
      </c>
      <c r="D121" s="260"/>
      <c r="E121" s="246">
        <f t="shared" si="19"/>
        <v>-4180.5146376691646</v>
      </c>
      <c r="F121" s="246">
        <f t="shared" ref="F121:F184" si="28">ROUND(2*E121,0)/2</f>
        <v>-4180.5</v>
      </c>
      <c r="G121" s="250">
        <f t="shared" si="26"/>
        <v>-4.7059250064194202E-3</v>
      </c>
      <c r="I121" s="246">
        <f>+G121</f>
        <v>-4.7059250064194202E-3</v>
      </c>
      <c r="P121" s="246">
        <f t="shared" si="21"/>
        <v>-1.5655068580867595E-2</v>
      </c>
      <c r="Q121" s="248">
        <f t="shared" si="22"/>
        <v>25219.112999999998</v>
      </c>
      <c r="R121" s="246">
        <f t="shared" si="27"/>
        <v>1.1988374501387975E-4</v>
      </c>
      <c r="S121" s="249">
        <v>0.1</v>
      </c>
      <c r="T121" s="246">
        <f t="shared" si="24"/>
        <v>1.1988374501387976E-5</v>
      </c>
      <c r="U121" s="204"/>
      <c r="Z121" s="353"/>
    </row>
    <row r="122" spans="1:26" s="246" customFormat="1" ht="12.95" customHeight="1">
      <c r="A122" s="15" t="s">
        <v>1692</v>
      </c>
      <c r="B122" s="249" t="s">
        <v>1814</v>
      </c>
      <c r="C122" s="250">
        <v>40247.258999999998</v>
      </c>
      <c r="D122" s="250"/>
      <c r="E122" s="246">
        <f t="shared" si="19"/>
        <v>-4150.5109813040308</v>
      </c>
      <c r="F122" s="246">
        <f t="shared" si="28"/>
        <v>-4150.5</v>
      </c>
      <c r="G122" s="250">
        <f t="shared" si="26"/>
        <v>-3.5304250050103292E-3</v>
      </c>
      <c r="I122" s="246">
        <f t="shared" ref="I122:I137" si="29">G122</f>
        <v>-3.5304250050103292E-3</v>
      </c>
      <c r="P122" s="246">
        <f t="shared" si="21"/>
        <v>-1.5600428454171287E-2</v>
      </c>
      <c r="Q122" s="248">
        <f t="shared" si="22"/>
        <v>25228.758999999998</v>
      </c>
      <c r="R122" s="246">
        <f t="shared" si="27"/>
        <v>1.4568498326275741E-4</v>
      </c>
      <c r="S122" s="249">
        <v>0.1</v>
      </c>
      <c r="T122" s="246">
        <f t="shared" si="24"/>
        <v>1.4568498326275742E-5</v>
      </c>
      <c r="U122" s="204"/>
      <c r="Z122" s="353"/>
    </row>
    <row r="123" spans="1:26" s="246" customFormat="1" ht="12.95" customHeight="1">
      <c r="A123" s="15" t="s">
        <v>1692</v>
      </c>
      <c r="B123" s="249" t="s">
        <v>1814</v>
      </c>
      <c r="C123" s="250">
        <v>40252.398999999998</v>
      </c>
      <c r="D123" s="250"/>
      <c r="E123" s="246">
        <f t="shared" si="19"/>
        <v>-4134.5231320694511</v>
      </c>
      <c r="F123" s="246">
        <f t="shared" si="28"/>
        <v>-4134.5</v>
      </c>
      <c r="G123" s="250">
        <f t="shared" si="26"/>
        <v>-7.4368250061525032E-3</v>
      </c>
      <c r="I123" s="246">
        <f t="shared" si="29"/>
        <v>-7.4368250061525032E-3</v>
      </c>
      <c r="P123" s="246">
        <f t="shared" si="21"/>
        <v>-1.5571266594841732E-2</v>
      </c>
      <c r="Q123" s="248">
        <f t="shared" si="22"/>
        <v>25233.898999999998</v>
      </c>
      <c r="R123" s="246">
        <f t="shared" si="27"/>
        <v>6.6169139959796936E-5</v>
      </c>
      <c r="S123" s="249">
        <v>0.1</v>
      </c>
      <c r="T123" s="246">
        <f t="shared" si="24"/>
        <v>6.6169139959796937E-6</v>
      </c>
      <c r="U123" s="204"/>
      <c r="Z123" s="353"/>
    </row>
    <row r="124" spans="1:26" s="246" customFormat="1" ht="12.95" customHeight="1">
      <c r="A124" s="15" t="s">
        <v>1692</v>
      </c>
      <c r="B124" s="249" t="s">
        <v>1814</v>
      </c>
      <c r="C124" s="250">
        <v>40256.252999999997</v>
      </c>
      <c r="D124" s="250"/>
      <c r="E124" s="246">
        <f t="shared" si="19"/>
        <v>-4122.5353556200216</v>
      </c>
      <c r="F124" s="246">
        <f t="shared" si="28"/>
        <v>-4122.5</v>
      </c>
      <c r="G124" s="250">
        <f t="shared" si="26"/>
        <v>-1.1366625003574882E-2</v>
      </c>
      <c r="I124" s="246">
        <f t="shared" si="29"/>
        <v>-1.1366625003574882E-2</v>
      </c>
      <c r="P124" s="246">
        <f t="shared" si="21"/>
        <v>-1.5549385860628871E-2</v>
      </c>
      <c r="Q124" s="248">
        <f t="shared" si="22"/>
        <v>25237.752999999997</v>
      </c>
      <c r="R124" s="246">
        <f t="shared" si="27"/>
        <v>1.7495488387303023E-5</v>
      </c>
      <c r="S124" s="249">
        <v>0.1</v>
      </c>
      <c r="T124" s="246">
        <f t="shared" si="24"/>
        <v>1.7495488387303023E-6</v>
      </c>
      <c r="U124" s="204"/>
      <c r="Z124" s="353"/>
    </row>
    <row r="125" spans="1:26" s="246" customFormat="1" ht="12.95" customHeight="1">
      <c r="A125" s="15" t="s">
        <v>1692</v>
      </c>
      <c r="B125" s="249"/>
      <c r="C125" s="250">
        <v>40256.398000000001</v>
      </c>
      <c r="D125" s="250"/>
      <c r="E125" s="246">
        <f t="shared" si="19"/>
        <v>-4122.0843365268156</v>
      </c>
      <c r="F125" s="246">
        <f t="shared" si="28"/>
        <v>-4122</v>
      </c>
      <c r="G125" s="250">
        <f t="shared" si="26"/>
        <v>-2.7113700001791585E-2</v>
      </c>
      <c r="I125" s="246">
        <f t="shared" si="29"/>
        <v>-2.7113700001791585E-2</v>
      </c>
      <c r="P125" s="246">
        <f t="shared" si="21"/>
        <v>-1.5548473989640174E-2</v>
      </c>
      <c r="Q125" s="248">
        <f t="shared" si="22"/>
        <v>25237.898000000001</v>
      </c>
      <c r="R125" s="246">
        <f t="shared" si="27"/>
        <v>1.3375445271214363E-4</v>
      </c>
      <c r="S125" s="249">
        <v>0.1</v>
      </c>
      <c r="T125" s="246">
        <f t="shared" si="24"/>
        <v>1.3375445271214363E-5</v>
      </c>
      <c r="U125" s="204"/>
      <c r="Z125" s="353"/>
    </row>
    <row r="126" spans="1:26" s="246" customFormat="1" ht="12.95" customHeight="1">
      <c r="A126" s="15" t="s">
        <v>1693</v>
      </c>
      <c r="B126" s="249"/>
      <c r="C126" s="250">
        <v>40259.305999999997</v>
      </c>
      <c r="D126" s="250"/>
      <c r="E126" s="246">
        <f t="shared" si="19"/>
        <v>-4113.0390708509212</v>
      </c>
      <c r="F126" s="246">
        <f t="shared" si="28"/>
        <v>-4113</v>
      </c>
      <c r="G126" s="250">
        <f t="shared" si="26"/>
        <v>-1.2561050003569108E-2</v>
      </c>
      <c r="I126" s="246">
        <f t="shared" si="29"/>
        <v>-1.2561050003569108E-2</v>
      </c>
      <c r="P126" s="246">
        <f t="shared" si="21"/>
        <v>-1.5532057935219492E-2</v>
      </c>
      <c r="Q126" s="248">
        <f t="shared" si="22"/>
        <v>25240.805999999997</v>
      </c>
      <c r="R126" s="246">
        <f t="shared" si="27"/>
        <v>8.8268881299294981E-6</v>
      </c>
      <c r="S126" s="249">
        <v>0.1</v>
      </c>
      <c r="T126" s="246">
        <f t="shared" si="24"/>
        <v>8.8268881299294983E-7</v>
      </c>
      <c r="U126" s="204"/>
      <c r="Z126" s="353"/>
    </row>
    <row r="127" spans="1:26" s="246" customFormat="1" ht="12.95" customHeight="1">
      <c r="A127" s="15" t="s">
        <v>1693</v>
      </c>
      <c r="B127" s="249"/>
      <c r="C127" s="250">
        <v>40259.31</v>
      </c>
      <c r="D127" s="250"/>
      <c r="E127" s="246">
        <f t="shared" si="19"/>
        <v>-4113.0266289448991</v>
      </c>
      <c r="F127" s="246">
        <f t="shared" si="28"/>
        <v>-4113</v>
      </c>
      <c r="G127" s="250">
        <f t="shared" si="26"/>
        <v>-8.5610500027542002E-3</v>
      </c>
      <c r="I127" s="246">
        <f t="shared" si="29"/>
        <v>-8.5610500027542002E-3</v>
      </c>
      <c r="P127" s="246">
        <f t="shared" si="21"/>
        <v>-1.5532057935219492E-2</v>
      </c>
      <c r="Q127" s="248">
        <f t="shared" si="22"/>
        <v>25240.809999999998</v>
      </c>
      <c r="R127" s="246">
        <f t="shared" si="27"/>
        <v>4.8594951594494029E-5</v>
      </c>
      <c r="S127" s="249">
        <v>0.1</v>
      </c>
      <c r="T127" s="246">
        <f t="shared" si="24"/>
        <v>4.8594951594494032E-6</v>
      </c>
      <c r="U127" s="204"/>
      <c r="Z127" s="353"/>
    </row>
    <row r="128" spans="1:26" s="246" customFormat="1" ht="12.95" customHeight="1">
      <c r="A128" s="15" t="s">
        <v>1693</v>
      </c>
      <c r="B128" s="249" t="s">
        <v>1814</v>
      </c>
      <c r="C128" s="250">
        <v>40264.294000000002</v>
      </c>
      <c r="D128" s="250"/>
      <c r="E128" s="246">
        <f t="shared" si="19"/>
        <v>-4097.5240140450514</v>
      </c>
      <c r="F128" s="246">
        <f t="shared" si="28"/>
        <v>-4097.5</v>
      </c>
      <c r="G128" s="250">
        <f t="shared" si="26"/>
        <v>-7.7203750042826869E-3</v>
      </c>
      <c r="I128" s="246">
        <f t="shared" si="29"/>
        <v>-7.7203750042826869E-3</v>
      </c>
      <c r="P128" s="246">
        <f t="shared" si="21"/>
        <v>-1.5503775285670478E-2</v>
      </c>
      <c r="Q128" s="248">
        <f t="shared" si="22"/>
        <v>25245.794000000002</v>
      </c>
      <c r="R128" s="246">
        <f t="shared" si="27"/>
        <v>6.0581319940307545E-5</v>
      </c>
      <c r="S128" s="249">
        <v>0.1</v>
      </c>
      <c r="T128" s="246">
        <f t="shared" si="24"/>
        <v>6.0581319940307552E-6</v>
      </c>
      <c r="U128" s="204"/>
      <c r="Z128" s="353"/>
    </row>
    <row r="129" spans="1:26" s="246" customFormat="1" ht="12.95" customHeight="1">
      <c r="A129" s="15" t="s">
        <v>1693</v>
      </c>
      <c r="B129" s="249" t="s">
        <v>1814</v>
      </c>
      <c r="C129" s="250">
        <v>40282.298000000003</v>
      </c>
      <c r="D129" s="250"/>
      <c r="E129" s="246">
        <f t="shared" si="19"/>
        <v>-4041.5229950529456</v>
      </c>
      <c r="F129" s="246">
        <f t="shared" si="28"/>
        <v>-4041.5</v>
      </c>
      <c r="G129" s="250">
        <f t="shared" si="26"/>
        <v>-7.3927749981521629E-3</v>
      </c>
      <c r="I129" s="246">
        <f t="shared" si="29"/>
        <v>-7.3927749981521629E-3</v>
      </c>
      <c r="P129" s="246">
        <f t="shared" si="21"/>
        <v>-1.5401481511601783E-2</v>
      </c>
      <c r="Q129" s="248">
        <f t="shared" si="22"/>
        <v>25263.798000000003</v>
      </c>
      <c r="R129" s="246">
        <f t="shared" si="27"/>
        <v>6.4139380018570381E-5</v>
      </c>
      <c r="S129" s="249">
        <v>0.1</v>
      </c>
      <c r="T129" s="246">
        <f t="shared" si="24"/>
        <v>6.4139380018570387E-6</v>
      </c>
      <c r="U129" s="204"/>
      <c r="Z129" s="353"/>
    </row>
    <row r="130" spans="1:26" s="246" customFormat="1" ht="12.95" customHeight="1">
      <c r="A130" s="15" t="s">
        <v>1694</v>
      </c>
      <c r="B130" s="249" t="s">
        <v>1814</v>
      </c>
      <c r="C130" s="250">
        <v>40463.622000000003</v>
      </c>
      <c r="D130" s="250"/>
      <c r="E130" s="246">
        <f t="shared" si="19"/>
        <v>-3477.5189532997738</v>
      </c>
      <c r="F130" s="246">
        <f t="shared" si="28"/>
        <v>-3477.5</v>
      </c>
      <c r="G130" s="250">
        <f t="shared" si="26"/>
        <v>-6.0933749991818331E-3</v>
      </c>
      <c r="I130" s="246">
        <f t="shared" si="29"/>
        <v>-6.0933749991818331E-3</v>
      </c>
      <c r="P130" s="246">
        <f t="shared" si="21"/>
        <v>-1.4361517097218401E-2</v>
      </c>
      <c r="Q130" s="248">
        <f t="shared" si="22"/>
        <v>25445.122000000003</v>
      </c>
      <c r="R130" s="246">
        <f t="shared" si="27"/>
        <v>6.8362173753324534E-5</v>
      </c>
      <c r="S130" s="249">
        <v>0.1</v>
      </c>
      <c r="T130" s="246">
        <f t="shared" si="24"/>
        <v>6.8362173753324536E-6</v>
      </c>
      <c r="U130" s="204"/>
      <c r="Z130" s="353"/>
    </row>
    <row r="131" spans="1:26" s="246" customFormat="1" ht="12.95" customHeight="1">
      <c r="A131" s="15" t="s">
        <v>1694</v>
      </c>
      <c r="B131" s="249" t="s">
        <v>1814</v>
      </c>
      <c r="C131" s="250">
        <v>40480.654000000002</v>
      </c>
      <c r="D131" s="250"/>
      <c r="E131" s="246">
        <f t="shared" si="19"/>
        <v>-3424.5413174703217</v>
      </c>
      <c r="F131" s="246">
        <f t="shared" si="28"/>
        <v>-3424.5</v>
      </c>
      <c r="G131" s="250">
        <f t="shared" si="26"/>
        <v>-1.328332500270335E-2</v>
      </c>
      <c r="I131" s="246">
        <f t="shared" si="29"/>
        <v>-1.328332500270335E-2</v>
      </c>
      <c r="P131" s="246">
        <f t="shared" si="21"/>
        <v>-1.4262880962532243E-2</v>
      </c>
      <c r="Q131" s="248">
        <f t="shared" si="22"/>
        <v>25462.154000000002</v>
      </c>
      <c r="R131" s="246">
        <f t="shared" si="27"/>
        <v>9.5952987843630482E-7</v>
      </c>
      <c r="S131" s="249">
        <v>0.1</v>
      </c>
      <c r="T131" s="246">
        <f t="shared" si="24"/>
        <v>9.5952987843630487E-8</v>
      </c>
      <c r="U131" s="204"/>
      <c r="Z131" s="353"/>
    </row>
    <row r="132" spans="1:26" s="246" customFormat="1" ht="12.95" customHeight="1">
      <c r="A132" s="15" t="s">
        <v>1694</v>
      </c>
      <c r="B132" s="249"/>
      <c r="C132" s="250">
        <v>40485.633999999998</v>
      </c>
      <c r="D132" s="250"/>
      <c r="E132" s="246">
        <f t="shared" si="19"/>
        <v>-3409.0511444765179</v>
      </c>
      <c r="F132" s="246">
        <f t="shared" si="28"/>
        <v>-3409</v>
      </c>
      <c r="G132" s="250">
        <f t="shared" si="26"/>
        <v>-1.6442650005046744E-2</v>
      </c>
      <c r="I132" s="246">
        <f t="shared" si="29"/>
        <v>-1.6442650005046744E-2</v>
      </c>
      <c r="P132" s="246">
        <f t="shared" si="21"/>
        <v>-1.4234005032560776E-2</v>
      </c>
      <c r="Q132" s="248">
        <f t="shared" si="22"/>
        <v>25467.133999999998</v>
      </c>
      <c r="R132" s="246">
        <f t="shared" si="27"/>
        <v>4.8781126144875413E-6</v>
      </c>
      <c r="S132" s="249">
        <v>0.1</v>
      </c>
      <c r="T132" s="246">
        <f t="shared" si="24"/>
        <v>4.8781126144875413E-7</v>
      </c>
      <c r="U132" s="204"/>
      <c r="Z132" s="353"/>
    </row>
    <row r="133" spans="1:26" s="246" customFormat="1" ht="12.95" customHeight="1">
      <c r="A133" s="15" t="s">
        <v>1694</v>
      </c>
      <c r="B133" s="249"/>
      <c r="C133" s="250">
        <v>40504.612999999998</v>
      </c>
      <c r="D133" s="250"/>
      <c r="E133" s="246">
        <f t="shared" si="19"/>
        <v>-3350.0174108922542</v>
      </c>
      <c r="F133" s="246">
        <f t="shared" si="28"/>
        <v>-3350</v>
      </c>
      <c r="G133" s="250">
        <f t="shared" si="26"/>
        <v>-5.5975000068428926E-3</v>
      </c>
      <c r="I133" s="246">
        <f t="shared" si="29"/>
        <v>-5.5975000068428926E-3</v>
      </c>
      <c r="P133" s="246">
        <f t="shared" si="21"/>
        <v>-1.4123968021631503E-2</v>
      </c>
      <c r="Q133" s="248">
        <f t="shared" si="22"/>
        <v>25486.112999999998</v>
      </c>
      <c r="R133" s="246">
        <f t="shared" si="27"/>
        <v>7.2700656807213223E-5</v>
      </c>
      <c r="S133" s="249">
        <v>0.1</v>
      </c>
      <c r="T133" s="246">
        <f t="shared" si="24"/>
        <v>7.2700656807213223E-6</v>
      </c>
      <c r="U133" s="204"/>
      <c r="Z133" s="353"/>
    </row>
    <row r="134" spans="1:26" s="246" customFormat="1" ht="12.95" customHeight="1">
      <c r="A134" s="15" t="s">
        <v>1695</v>
      </c>
      <c r="B134" s="249"/>
      <c r="C134" s="250">
        <v>40507.502999999997</v>
      </c>
      <c r="D134" s="250"/>
      <c r="E134" s="246">
        <f t="shared" si="19"/>
        <v>-3341.0281337934348</v>
      </c>
      <c r="F134" s="246">
        <f t="shared" si="28"/>
        <v>-3341</v>
      </c>
      <c r="G134" s="250">
        <f t="shared" si="26"/>
        <v>-9.0448500050115399E-3</v>
      </c>
      <c r="I134" s="246">
        <f t="shared" si="29"/>
        <v>-9.0448500050115399E-3</v>
      </c>
      <c r="P134" s="246">
        <f t="shared" si="21"/>
        <v>-1.4107165703254564E-2</v>
      </c>
      <c r="Q134" s="248">
        <f t="shared" si="22"/>
        <v>25489.002999999997</v>
      </c>
      <c r="R134" s="246">
        <f t="shared" si="27"/>
        <v>2.5627040228677754E-5</v>
      </c>
      <c r="S134" s="249">
        <v>0.1</v>
      </c>
      <c r="T134" s="246">
        <f t="shared" si="24"/>
        <v>2.5627040228677755E-6</v>
      </c>
      <c r="U134" s="204"/>
      <c r="Z134" s="353"/>
    </row>
    <row r="135" spans="1:26" s="246" customFormat="1" ht="12.95" customHeight="1">
      <c r="A135" s="15" t="s">
        <v>1695</v>
      </c>
      <c r="B135" s="249" t="s">
        <v>1814</v>
      </c>
      <c r="C135" s="250">
        <v>40526.637000000002</v>
      </c>
      <c r="D135" s="250"/>
      <c r="E135" s="246">
        <f t="shared" si="19"/>
        <v>-3281.5122763509103</v>
      </c>
      <c r="F135" s="246">
        <f t="shared" si="28"/>
        <v>-3281.5</v>
      </c>
      <c r="G135" s="250">
        <f t="shared" si="26"/>
        <v>-3.946775002987124E-3</v>
      </c>
      <c r="I135" s="246">
        <f t="shared" si="29"/>
        <v>-3.946775002987124E-3</v>
      </c>
      <c r="P135" s="246">
        <f t="shared" si="21"/>
        <v>-1.3995970416843194E-2</v>
      </c>
      <c r="Q135" s="248">
        <f t="shared" si="22"/>
        <v>25508.137000000002</v>
      </c>
      <c r="R135" s="246">
        <f t="shared" si="27"/>
        <v>1.0098632846586586E-4</v>
      </c>
      <c r="S135" s="249">
        <v>0.1</v>
      </c>
      <c r="T135" s="246">
        <f t="shared" si="24"/>
        <v>1.0098632846586587E-5</v>
      </c>
      <c r="U135" s="204"/>
      <c r="Z135" s="353"/>
    </row>
    <row r="136" spans="1:26" s="246" customFormat="1" ht="12.95" customHeight="1">
      <c r="A136" s="15" t="s">
        <v>1695</v>
      </c>
      <c r="B136" s="249" t="s">
        <v>1814</v>
      </c>
      <c r="C136" s="250">
        <v>40548.498</v>
      </c>
      <c r="D136" s="250"/>
      <c r="E136" s="246">
        <f t="shared" si="19"/>
        <v>-3213.5141494798704</v>
      </c>
      <c r="F136" s="246">
        <f t="shared" si="28"/>
        <v>-3213.5</v>
      </c>
      <c r="G136" s="250">
        <f t="shared" si="26"/>
        <v>-4.5489750045817345E-3</v>
      </c>
      <c r="I136" s="246">
        <f t="shared" si="29"/>
        <v>-4.5489750045817345E-3</v>
      </c>
      <c r="P136" s="246">
        <f t="shared" si="21"/>
        <v>-1.386864909149485E-2</v>
      </c>
      <c r="Q136" s="248">
        <f t="shared" si="22"/>
        <v>25529.998</v>
      </c>
      <c r="R136" s="246">
        <f t="shared" si="27"/>
        <v>8.6856325086279818E-5</v>
      </c>
      <c r="S136" s="249">
        <v>0.1</v>
      </c>
      <c r="T136" s="246">
        <f t="shared" si="24"/>
        <v>8.6856325086279818E-6</v>
      </c>
      <c r="U136" s="204"/>
      <c r="Z136" s="353"/>
    </row>
    <row r="137" spans="1:26" s="246" customFormat="1" ht="12.95" customHeight="1">
      <c r="A137" s="15" t="s">
        <v>1695</v>
      </c>
      <c r="B137" s="249"/>
      <c r="C137" s="250">
        <v>40555.409</v>
      </c>
      <c r="D137" s="250"/>
      <c r="E137" s="246">
        <f t="shared" si="19"/>
        <v>-3192.0176463553189</v>
      </c>
      <c r="F137" s="246">
        <f t="shared" si="28"/>
        <v>-3192</v>
      </c>
      <c r="G137" s="250">
        <f t="shared" si="26"/>
        <v>-5.6732000011834316E-3</v>
      </c>
      <c r="I137" s="246">
        <f t="shared" si="29"/>
        <v>-5.6732000011834316E-3</v>
      </c>
      <c r="P137" s="246">
        <f t="shared" si="21"/>
        <v>-1.3828339596275333E-2</v>
      </c>
      <c r="Q137" s="248">
        <f t="shared" si="22"/>
        <v>25536.909</v>
      </c>
      <c r="R137" s="246">
        <f t="shared" si="27"/>
        <v>6.6506301815435711E-5</v>
      </c>
      <c r="S137" s="249">
        <v>0.1</v>
      </c>
      <c r="T137" s="246">
        <f t="shared" si="24"/>
        <v>6.6506301815435711E-6</v>
      </c>
      <c r="U137" s="204"/>
      <c r="Z137" s="353"/>
    </row>
    <row r="138" spans="1:26" s="246" customFormat="1" ht="12.95" customHeight="1">
      <c r="A138" s="258" t="s">
        <v>1820</v>
      </c>
      <c r="B138" s="259" t="s">
        <v>1817</v>
      </c>
      <c r="C138" s="260">
        <v>40556.690999999999</v>
      </c>
      <c r="D138" s="260"/>
      <c r="E138" s="246">
        <f t="shared" si="19"/>
        <v>-3188.0300154761903</v>
      </c>
      <c r="F138" s="246">
        <f t="shared" si="28"/>
        <v>-3188</v>
      </c>
      <c r="G138" s="250">
        <f t="shared" si="26"/>
        <v>-9.6498000057181343E-3</v>
      </c>
      <c r="I138" s="246">
        <f t="shared" ref="I138:I168" si="30">+G138</f>
        <v>-9.6498000057181343E-3</v>
      </c>
      <c r="P138" s="246">
        <f t="shared" si="21"/>
        <v>-1.3820837320033424E-2</v>
      </c>
      <c r="Q138" s="248">
        <f t="shared" si="22"/>
        <v>25538.190999999999</v>
      </c>
      <c r="R138" s="246">
        <f t="shared" si="27"/>
        <v>1.7397552277410507E-5</v>
      </c>
      <c r="S138" s="249">
        <v>0.1</v>
      </c>
      <c r="T138" s="246">
        <f t="shared" si="24"/>
        <v>1.7397552277410507E-6</v>
      </c>
      <c r="U138" s="204"/>
      <c r="Z138" s="353"/>
    </row>
    <row r="139" spans="1:26" s="246" customFormat="1" ht="12.95" customHeight="1">
      <c r="A139" s="15" t="s">
        <v>1695</v>
      </c>
      <c r="B139" s="249" t="s">
        <v>1814</v>
      </c>
      <c r="C139" s="250">
        <v>40557.5</v>
      </c>
      <c r="D139" s="250"/>
      <c r="E139" s="246">
        <f t="shared" si="19"/>
        <v>-3185.5136399838179</v>
      </c>
      <c r="F139" s="246">
        <f t="shared" si="28"/>
        <v>-3185.5</v>
      </c>
      <c r="G139" s="250">
        <f t="shared" si="26"/>
        <v>-4.3851750015164725E-3</v>
      </c>
      <c r="I139" s="246">
        <f t="shared" si="30"/>
        <v>-4.3851750015164725E-3</v>
      </c>
      <c r="P139" s="246">
        <f t="shared" si="21"/>
        <v>-1.3816147945684672E-2</v>
      </c>
      <c r="Q139" s="248">
        <f t="shared" si="22"/>
        <v>25539</v>
      </c>
      <c r="R139" s="246">
        <f t="shared" si="27"/>
        <v>8.89432506736326E-5</v>
      </c>
      <c r="S139" s="249">
        <v>0.1</v>
      </c>
      <c r="T139" s="246">
        <f t="shared" si="24"/>
        <v>8.8943250673632603E-6</v>
      </c>
      <c r="U139" s="204"/>
      <c r="Z139" s="353"/>
    </row>
    <row r="140" spans="1:26" s="246" customFormat="1" ht="12.95" customHeight="1">
      <c r="A140" s="15" t="s">
        <v>1695</v>
      </c>
      <c r="B140" s="249"/>
      <c r="C140" s="250">
        <v>40565.377999999997</v>
      </c>
      <c r="D140" s="250"/>
      <c r="E140" s="246">
        <f t="shared" si="19"/>
        <v>-3161.009306079151</v>
      </c>
      <c r="F140" s="246">
        <f t="shared" si="28"/>
        <v>-3161</v>
      </c>
      <c r="G140" s="250">
        <f t="shared" si="26"/>
        <v>-2.9918500076746568E-3</v>
      </c>
      <c r="I140" s="246">
        <f t="shared" si="30"/>
        <v>-2.9918500076746568E-3</v>
      </c>
      <c r="P140" s="246">
        <f t="shared" si="21"/>
        <v>-1.3770173689501621E-2</v>
      </c>
      <c r="Q140" s="248">
        <f t="shared" si="22"/>
        <v>25546.877999999997</v>
      </c>
      <c r="R140" s="246">
        <f t="shared" si="27"/>
        <v>1.1617226139023197E-4</v>
      </c>
      <c r="S140" s="249">
        <v>0.1</v>
      </c>
      <c r="T140" s="246">
        <f t="shared" si="24"/>
        <v>1.1617226139023198E-5</v>
      </c>
      <c r="U140" s="204"/>
      <c r="Z140" s="353"/>
    </row>
    <row r="141" spans="1:26" s="246" customFormat="1" ht="12.95" customHeight="1">
      <c r="A141" s="15" t="s">
        <v>1696</v>
      </c>
      <c r="B141" s="249"/>
      <c r="C141" s="250">
        <v>40568.28</v>
      </c>
      <c r="D141" s="250"/>
      <c r="E141" s="246">
        <f t="shared" si="19"/>
        <v>-3151.9827032622666</v>
      </c>
      <c r="F141" s="246">
        <f t="shared" si="28"/>
        <v>-3152</v>
      </c>
      <c r="G141" s="250">
        <f t="shared" si="26"/>
        <v>5.5607999966014177E-3</v>
      </c>
      <c r="I141" s="246">
        <f t="shared" si="30"/>
        <v>5.5607999966014177E-3</v>
      </c>
      <c r="P141" s="246">
        <f t="shared" si="21"/>
        <v>-1.3753276806503267E-2</v>
      </c>
      <c r="Q141" s="248">
        <f t="shared" si="22"/>
        <v>25549.78</v>
      </c>
      <c r="R141" s="246">
        <f t="shared" si="27"/>
        <v>3.7303356275622654E-4</v>
      </c>
      <c r="S141" s="249">
        <v>0.1</v>
      </c>
      <c r="T141" s="246">
        <f t="shared" si="24"/>
        <v>3.7303356275622657E-5</v>
      </c>
      <c r="U141" s="204"/>
      <c r="Z141" s="353"/>
    </row>
    <row r="142" spans="1:26" s="246" customFormat="1" ht="12.95" customHeight="1">
      <c r="A142" s="15" t="s">
        <v>1696</v>
      </c>
      <c r="B142" s="249"/>
      <c r="C142" s="250">
        <v>40581.453000000001</v>
      </c>
      <c r="D142" s="250"/>
      <c r="E142" s="246">
        <f t="shared" si="19"/>
        <v>-3111.00839626476</v>
      </c>
      <c r="F142" s="246">
        <f t="shared" si="28"/>
        <v>-3111</v>
      </c>
      <c r="G142" s="250">
        <f t="shared" si="26"/>
        <v>-2.6993499996024184E-3</v>
      </c>
      <c r="I142" s="246">
        <f t="shared" si="30"/>
        <v>-2.6993499996024184E-3</v>
      </c>
      <c r="P142" s="246">
        <f t="shared" si="21"/>
        <v>-1.3676245133904088E-2</v>
      </c>
      <c r="Q142" s="248">
        <f t="shared" si="22"/>
        <v>25562.953000000001</v>
      </c>
      <c r="R142" s="246">
        <f t="shared" si="27"/>
        <v>1.2049222678945566E-4</v>
      </c>
      <c r="S142" s="249">
        <v>0.1</v>
      </c>
      <c r="T142" s="246">
        <f t="shared" si="24"/>
        <v>1.2049222678945568E-5</v>
      </c>
      <c r="U142" s="204"/>
      <c r="Z142" s="353"/>
    </row>
    <row r="143" spans="1:26" s="246" customFormat="1" ht="12.95" customHeight="1">
      <c r="A143" s="15" t="s">
        <v>1696</v>
      </c>
      <c r="B143" s="249" t="s">
        <v>1814</v>
      </c>
      <c r="C143" s="250">
        <v>40590.294999999998</v>
      </c>
      <c r="D143" s="250"/>
      <c r="E143" s="246">
        <f t="shared" si="19"/>
        <v>-3083.505563009483</v>
      </c>
      <c r="F143" s="246">
        <f t="shared" si="28"/>
        <v>-3083.5</v>
      </c>
      <c r="G143" s="250">
        <f t="shared" si="26"/>
        <v>-1.7884750050143339E-3</v>
      </c>
      <c r="I143" s="246">
        <f t="shared" si="30"/>
        <v>-1.7884750050143339E-3</v>
      </c>
      <c r="P143" s="246">
        <f t="shared" si="21"/>
        <v>-1.3624525186453193E-2</v>
      </c>
      <c r="Q143" s="248">
        <f t="shared" si="22"/>
        <v>25571.794999999998</v>
      </c>
      <c r="R143" s="246">
        <f t="shared" si="27"/>
        <v>1.4009208389753885E-4</v>
      </c>
      <c r="S143" s="249">
        <v>0.1</v>
      </c>
      <c r="T143" s="246">
        <f t="shared" si="24"/>
        <v>1.4009208389753886E-5</v>
      </c>
      <c r="U143" s="204"/>
      <c r="Z143" s="353"/>
    </row>
    <row r="144" spans="1:26" s="246" customFormat="1" ht="12.95" customHeight="1">
      <c r="A144" s="15" t="s">
        <v>1696</v>
      </c>
      <c r="B144" s="249" t="s">
        <v>1814</v>
      </c>
      <c r="C144" s="250">
        <v>40599.288</v>
      </c>
      <c r="D144" s="250"/>
      <c r="E144" s="246">
        <f t="shared" si="19"/>
        <v>-3055.5330478019678</v>
      </c>
      <c r="F144" s="246">
        <f t="shared" si="28"/>
        <v>-3055.5</v>
      </c>
      <c r="G144" s="250">
        <f t="shared" si="26"/>
        <v>-1.0624675000144634E-2</v>
      </c>
      <c r="I144" s="246">
        <f t="shared" si="30"/>
        <v>-1.0624675000144634E-2</v>
      </c>
      <c r="P144" s="246">
        <f t="shared" si="21"/>
        <v>-1.3571821680136285E-2</v>
      </c>
      <c r="Q144" s="248">
        <f t="shared" si="22"/>
        <v>25580.788</v>
      </c>
      <c r="R144" s="246">
        <f t="shared" si="27"/>
        <v>8.6856735533858114E-6</v>
      </c>
      <c r="S144" s="249">
        <v>0.1</v>
      </c>
      <c r="T144" s="246">
        <f t="shared" si="24"/>
        <v>8.6856735533858119E-7</v>
      </c>
      <c r="U144" s="204"/>
      <c r="Z144" s="353"/>
    </row>
    <row r="145" spans="1:26" s="246" customFormat="1" ht="12.95" customHeight="1">
      <c r="A145" s="15" t="s">
        <v>1696</v>
      </c>
      <c r="B145" s="249" t="s">
        <v>1814</v>
      </c>
      <c r="C145" s="250">
        <v>40604.434000000001</v>
      </c>
      <c r="D145" s="250"/>
      <c r="E145" s="246">
        <f t="shared" si="19"/>
        <v>-3039.5265357083554</v>
      </c>
      <c r="F145" s="246">
        <f t="shared" si="28"/>
        <v>-3039.5</v>
      </c>
      <c r="G145" s="250">
        <f t="shared" si="26"/>
        <v>-8.5310750000644475E-3</v>
      </c>
      <c r="I145" s="246">
        <f t="shared" si="30"/>
        <v>-8.5310750000644475E-3</v>
      </c>
      <c r="P145" s="246">
        <f t="shared" si="21"/>
        <v>-1.3541685821884211E-2</v>
      </c>
      <c r="Q145" s="248">
        <f t="shared" si="22"/>
        <v>25585.934000000001</v>
      </c>
      <c r="R145" s="246">
        <f t="shared" si="27"/>
        <v>2.5106220807737329E-5</v>
      </c>
      <c r="S145" s="249">
        <v>0.1</v>
      </c>
      <c r="T145" s="246">
        <f t="shared" si="24"/>
        <v>2.510622080773733E-6</v>
      </c>
      <c r="U145" s="204"/>
      <c r="Z145" s="353"/>
    </row>
    <row r="146" spans="1:26" s="246" customFormat="1" ht="12.95" customHeight="1">
      <c r="A146" s="15" t="s">
        <v>1697</v>
      </c>
      <c r="B146" s="249" t="s">
        <v>1814</v>
      </c>
      <c r="C146" s="250">
        <v>40662.286999999997</v>
      </c>
      <c r="D146" s="250"/>
      <c r="E146" s="246">
        <f t="shared" si="19"/>
        <v>-2859.5761384771913</v>
      </c>
      <c r="F146" s="246">
        <f t="shared" si="28"/>
        <v>-2859.5</v>
      </c>
      <c r="G146" s="250">
        <f t="shared" si="26"/>
        <v>-2.4478075007209554E-2</v>
      </c>
      <c r="I146" s="246">
        <f t="shared" si="30"/>
        <v>-2.4478075007209554E-2</v>
      </c>
      <c r="P146" s="246">
        <f t="shared" si="21"/>
        <v>-1.3201676746400385E-2</v>
      </c>
      <c r="Q146" s="248">
        <f t="shared" si="22"/>
        <v>25643.786999999997</v>
      </c>
      <c r="R146" s="246">
        <f t="shared" si="27"/>
        <v>1.2715715773638006E-4</v>
      </c>
      <c r="S146" s="249">
        <v>0.1</v>
      </c>
      <c r="T146" s="246">
        <f t="shared" si="24"/>
        <v>1.2715715773638007E-5</v>
      </c>
      <c r="U146" s="204"/>
      <c r="Z146" s="353"/>
    </row>
    <row r="147" spans="1:26" s="246" customFormat="1" ht="12.95" customHeight="1">
      <c r="A147" s="15" t="s">
        <v>1698</v>
      </c>
      <c r="B147" s="249"/>
      <c r="C147" s="250">
        <v>40832.544999999998</v>
      </c>
      <c r="D147" s="250"/>
      <c r="E147" s="246">
        <f t="shared" si="19"/>
        <v>-2329.9926297259381</v>
      </c>
      <c r="F147" s="246">
        <f t="shared" si="28"/>
        <v>-2330</v>
      </c>
      <c r="G147" s="250">
        <f t="shared" si="26"/>
        <v>2.3694999981671572E-3</v>
      </c>
      <c r="I147" s="246">
        <f t="shared" si="30"/>
        <v>2.3694999981671572E-3</v>
      </c>
      <c r="P147" s="246">
        <f t="shared" si="21"/>
        <v>-1.2191040684092103E-2</v>
      </c>
      <c r="Q147" s="248">
        <f t="shared" si="22"/>
        <v>25814.044999999998</v>
      </c>
      <c r="R147" s="246">
        <f t="shared" si="27"/>
        <v>2.1200934495972694E-4</v>
      </c>
      <c r="S147" s="249">
        <v>0.1</v>
      </c>
      <c r="T147" s="246">
        <f t="shared" si="24"/>
        <v>2.1200934495972697E-5</v>
      </c>
      <c r="U147" s="204"/>
      <c r="Z147" s="353"/>
    </row>
    <row r="148" spans="1:26" s="246" customFormat="1" ht="12.95" customHeight="1">
      <c r="A148" s="15" t="s">
        <v>1698</v>
      </c>
      <c r="B148" s="249" t="s">
        <v>1814</v>
      </c>
      <c r="C148" s="250">
        <v>40836.555</v>
      </c>
      <c r="D148" s="250"/>
      <c r="E148" s="246">
        <f t="shared" si="19"/>
        <v>-2317.5196189417543</v>
      </c>
      <c r="F148" s="246">
        <f t="shared" si="28"/>
        <v>-2317.5</v>
      </c>
      <c r="G148" s="250">
        <f t="shared" si="26"/>
        <v>-6.3073750061448663E-3</v>
      </c>
      <c r="I148" s="246">
        <f t="shared" si="30"/>
        <v>-6.3073750061448663E-3</v>
      </c>
      <c r="P148" s="246">
        <f t="shared" si="21"/>
        <v>-1.2166994096972958E-2</v>
      </c>
      <c r="Q148" s="248">
        <f t="shared" si="22"/>
        <v>25818.055</v>
      </c>
      <c r="R148" s="246">
        <f t="shared" si="27"/>
        <v>3.4335135889597029E-5</v>
      </c>
      <c r="S148" s="249">
        <v>0.1</v>
      </c>
      <c r="T148" s="246">
        <f t="shared" si="24"/>
        <v>3.4335135889597031E-6</v>
      </c>
      <c r="U148" s="204"/>
      <c r="Z148" s="353"/>
    </row>
    <row r="149" spans="1:26" s="246" customFormat="1" ht="12.95" customHeight="1">
      <c r="A149" s="15" t="s">
        <v>1698</v>
      </c>
      <c r="B149" s="249"/>
      <c r="C149" s="250">
        <v>40839.608999999997</v>
      </c>
      <c r="D149" s="250"/>
      <c r="E149" s="246">
        <f t="shared" ref="E149:E212" si="31">+(C149-C$7)/C$8</f>
        <v>-2308.02022369616</v>
      </c>
      <c r="F149" s="246">
        <f t="shared" si="28"/>
        <v>-2308</v>
      </c>
      <c r="G149" s="250">
        <f t="shared" ref="G149:G180" si="32">+C149-(C$7+F149*C$8)</f>
        <v>-6.5018000095733441E-3</v>
      </c>
      <c r="I149" s="246">
        <f t="shared" si="30"/>
        <v>-6.5018000095733441E-3</v>
      </c>
      <c r="P149" s="246">
        <f t="shared" ref="P149:P212" si="33">+D$11+D$12*F149+D$13*F149^2</f>
        <v>-1.2148712881236872E-2</v>
      </c>
      <c r="Q149" s="248">
        <f t="shared" ref="Q149:Q212" si="34">+C149-15018.5</f>
        <v>25821.108999999997</v>
      </c>
      <c r="R149" s="246">
        <f t="shared" ref="R149:R183" si="35">+(P149-G149)^2</f>
        <v>3.1887624980159234E-5</v>
      </c>
      <c r="S149" s="249">
        <v>0.1</v>
      </c>
      <c r="T149" s="246">
        <f t="shared" si="24"/>
        <v>3.1887624980159234E-6</v>
      </c>
      <c r="U149" s="204"/>
      <c r="Z149" s="353"/>
    </row>
    <row r="150" spans="1:26" s="246" customFormat="1" ht="12.95" customHeight="1">
      <c r="A150" s="15" t="s">
        <v>1698</v>
      </c>
      <c r="B150" s="249" t="s">
        <v>1814</v>
      </c>
      <c r="C150" s="250">
        <v>40843.629999999997</v>
      </c>
      <c r="D150" s="250"/>
      <c r="E150" s="246">
        <f t="shared" si="31"/>
        <v>-2295.5129976704275</v>
      </c>
      <c r="F150" s="246">
        <f t="shared" si="28"/>
        <v>-2295.5</v>
      </c>
      <c r="G150" s="250">
        <f t="shared" si="32"/>
        <v>-4.1786750080063939E-3</v>
      </c>
      <c r="I150" s="246">
        <f t="shared" si="30"/>
        <v>-4.1786750080063939E-3</v>
      </c>
      <c r="P150" s="246">
        <f t="shared" si="33"/>
        <v>-1.2124651005892634E-2</v>
      </c>
      <c r="Q150" s="248">
        <f t="shared" si="34"/>
        <v>25825.129999999997</v>
      </c>
      <c r="R150" s="246">
        <f t="shared" si="35"/>
        <v>6.3138534558984227E-5</v>
      </c>
      <c r="S150" s="249">
        <v>0.1</v>
      </c>
      <c r="T150" s="246">
        <f t="shared" si="24"/>
        <v>6.3138534558984233E-6</v>
      </c>
      <c r="U150" s="204"/>
      <c r="Z150" s="353"/>
    </row>
    <row r="151" spans="1:26" s="246" customFormat="1" ht="12.95" customHeight="1">
      <c r="A151" s="15" t="s">
        <v>1698</v>
      </c>
      <c r="B151" s="249"/>
      <c r="C151" s="250">
        <v>40848.614999999998</v>
      </c>
      <c r="D151" s="250"/>
      <c r="E151" s="246">
        <f t="shared" si="31"/>
        <v>-2280.0072722940854</v>
      </c>
      <c r="F151" s="246">
        <f t="shared" si="28"/>
        <v>-2280</v>
      </c>
      <c r="G151" s="250">
        <f t="shared" si="32"/>
        <v>-2.3380000056931749E-3</v>
      </c>
      <c r="I151" s="246">
        <f t="shared" si="30"/>
        <v>-2.3380000056931749E-3</v>
      </c>
      <c r="P151" s="246">
        <f t="shared" si="33"/>
        <v>-1.2094802216666336E-2</v>
      </c>
      <c r="Q151" s="248">
        <f t="shared" si="34"/>
        <v>25830.114999999998</v>
      </c>
      <c r="R151" s="246">
        <f t="shared" si="35"/>
        <v>9.5195189384050758E-5</v>
      </c>
      <c r="S151" s="249">
        <v>0.1</v>
      </c>
      <c r="T151" s="246">
        <f t="shared" si="24"/>
        <v>9.5195189384050765E-6</v>
      </c>
      <c r="U151" s="204"/>
      <c r="Z151" s="353"/>
    </row>
    <row r="152" spans="1:26" s="246" customFormat="1" ht="12.95" customHeight="1">
      <c r="A152" s="15" t="s">
        <v>1698</v>
      </c>
      <c r="B152" s="249" t="s">
        <v>1814</v>
      </c>
      <c r="C152" s="250">
        <v>40853.591</v>
      </c>
      <c r="D152" s="250"/>
      <c r="E152" s="246">
        <f t="shared" si="31"/>
        <v>-2264.5295412062806</v>
      </c>
      <c r="F152" s="246">
        <f t="shared" si="28"/>
        <v>-2264.5</v>
      </c>
      <c r="G152" s="250">
        <f t="shared" si="32"/>
        <v>-9.4973250015755184E-3</v>
      </c>
      <c r="I152" s="246">
        <f t="shared" si="30"/>
        <v>-9.4973250015755184E-3</v>
      </c>
      <c r="P152" s="246">
        <f t="shared" si="33"/>
        <v>-1.2064940071090657E-2</v>
      </c>
      <c r="Q152" s="248">
        <f t="shared" si="34"/>
        <v>25835.091</v>
      </c>
      <c r="R152" s="246">
        <f t="shared" si="35"/>
        <v>6.5926471452012318E-6</v>
      </c>
      <c r="S152" s="249">
        <v>0.1</v>
      </c>
      <c r="T152" s="246">
        <f t="shared" si="24"/>
        <v>6.5926471452012322E-7</v>
      </c>
      <c r="U152" s="204"/>
      <c r="Z152" s="353"/>
    </row>
    <row r="153" spans="1:26" s="246" customFormat="1" ht="12.95" customHeight="1">
      <c r="A153" s="15" t="s">
        <v>1699</v>
      </c>
      <c r="B153" s="249" t="s">
        <v>1814</v>
      </c>
      <c r="C153" s="250">
        <v>40865.491999999998</v>
      </c>
      <c r="D153" s="250"/>
      <c r="E153" s="246">
        <f t="shared" si="31"/>
        <v>-2227.5117603228709</v>
      </c>
      <c r="F153" s="246">
        <f t="shared" si="28"/>
        <v>-2227.5</v>
      </c>
      <c r="G153" s="250">
        <f t="shared" si="32"/>
        <v>-3.7808750057592988E-3</v>
      </c>
      <c r="I153" s="246">
        <f t="shared" si="30"/>
        <v>-3.7808750057592988E-3</v>
      </c>
      <c r="P153" s="246">
        <f t="shared" si="33"/>
        <v>-1.1993602244485096E-2</v>
      </c>
      <c r="Q153" s="248">
        <f t="shared" si="34"/>
        <v>25846.991999999998</v>
      </c>
      <c r="R153" s="246">
        <f t="shared" si="35"/>
        <v>6.7448888697708666E-5</v>
      </c>
      <c r="S153" s="249">
        <v>0.1</v>
      </c>
      <c r="T153" s="246">
        <f t="shared" si="24"/>
        <v>6.7448888697708666E-6</v>
      </c>
      <c r="U153" s="204"/>
      <c r="Z153" s="353"/>
    </row>
    <row r="154" spans="1:26" s="246" customFormat="1" ht="12.95" customHeight="1">
      <c r="A154" s="258" t="s">
        <v>1822</v>
      </c>
      <c r="B154" s="259"/>
      <c r="C154" s="260">
        <v>40868.541799999999</v>
      </c>
      <c r="D154" s="260"/>
      <c r="E154" s="246">
        <f t="shared" si="31"/>
        <v>-2218.0254290785833</v>
      </c>
      <c r="F154" s="246">
        <f t="shared" si="28"/>
        <v>-2218</v>
      </c>
      <c r="G154" s="250">
        <f t="shared" si="32"/>
        <v>-8.1753000049502589E-3</v>
      </c>
      <c r="I154" s="246">
        <f t="shared" si="30"/>
        <v>-8.1753000049502589E-3</v>
      </c>
      <c r="P154" s="246">
        <f t="shared" si="33"/>
        <v>-1.1975273496267348E-2</v>
      </c>
      <c r="Q154" s="248">
        <f t="shared" si="34"/>
        <v>25850.041799999999</v>
      </c>
      <c r="R154" s="246">
        <f t="shared" si="35"/>
        <v>1.4439798534712589E-5</v>
      </c>
      <c r="S154" s="249">
        <v>0.1</v>
      </c>
      <c r="T154" s="246">
        <f t="shared" si="24"/>
        <v>1.443979853471259E-6</v>
      </c>
      <c r="U154" s="204"/>
      <c r="Z154" s="353"/>
    </row>
    <row r="155" spans="1:26" s="246" customFormat="1" ht="12.95" customHeight="1">
      <c r="A155" s="15" t="s">
        <v>1699</v>
      </c>
      <c r="B155" s="249" t="s">
        <v>1814</v>
      </c>
      <c r="C155" s="250">
        <v>40872.561000000002</v>
      </c>
      <c r="D155" s="250"/>
      <c r="E155" s="246">
        <f t="shared" si="31"/>
        <v>-2205.5238019105541</v>
      </c>
      <c r="F155" s="246">
        <f t="shared" si="28"/>
        <v>-2205.5</v>
      </c>
      <c r="G155" s="250">
        <f t="shared" si="32"/>
        <v>-7.6521750015672296E-3</v>
      </c>
      <c r="I155" s="246">
        <f t="shared" si="30"/>
        <v>-7.6521750015672296E-3</v>
      </c>
      <c r="P155" s="246">
        <f t="shared" si="33"/>
        <v>-1.1951149078184075E-2</v>
      </c>
      <c r="Q155" s="248">
        <f t="shared" si="34"/>
        <v>25854.061000000002</v>
      </c>
      <c r="R155" s="246">
        <f t="shared" si="35"/>
        <v>1.8481178111423659E-5</v>
      </c>
      <c r="S155" s="249">
        <v>0.1</v>
      </c>
      <c r="T155" s="246">
        <f t="shared" si="24"/>
        <v>1.848117811142366E-6</v>
      </c>
      <c r="U155" s="204"/>
      <c r="Z155" s="353"/>
    </row>
    <row r="156" spans="1:26" s="246" customFormat="1" ht="12.95" customHeight="1">
      <c r="A156" s="15" t="s">
        <v>1699</v>
      </c>
      <c r="B156" s="249"/>
      <c r="C156" s="250">
        <v>40885.588000000003</v>
      </c>
      <c r="D156" s="250"/>
      <c r="E156" s="246">
        <f t="shared" si="31"/>
        <v>-2165.0036244827475</v>
      </c>
      <c r="F156" s="246">
        <f t="shared" si="28"/>
        <v>-2165</v>
      </c>
      <c r="G156" s="250">
        <f t="shared" si="32"/>
        <v>-1.1652500033960678E-3</v>
      </c>
      <c r="I156" s="246">
        <f t="shared" si="30"/>
        <v>-1.1652500033960678E-3</v>
      </c>
      <c r="P156" s="246">
        <f t="shared" si="33"/>
        <v>-1.1872926297821241E-2</v>
      </c>
      <c r="Q156" s="248">
        <f t="shared" si="34"/>
        <v>25867.088000000003</v>
      </c>
      <c r="R156" s="246">
        <f t="shared" si="35"/>
        <v>1.146543316261948E-4</v>
      </c>
      <c r="S156" s="249">
        <v>0.1</v>
      </c>
      <c r="T156" s="246">
        <f t="shared" ref="T156:T219" si="36">+S156*R156</f>
        <v>1.1465433162619481E-5</v>
      </c>
      <c r="U156" s="204"/>
      <c r="Z156" s="353"/>
    </row>
    <row r="157" spans="1:26" s="246" customFormat="1" ht="12.95" customHeight="1">
      <c r="A157" s="15" t="s">
        <v>1699</v>
      </c>
      <c r="B157" s="249"/>
      <c r="C157" s="250">
        <v>40902.627999999997</v>
      </c>
      <c r="D157" s="250"/>
      <c r="E157" s="246">
        <f t="shared" si="31"/>
        <v>-2112.0011048412748</v>
      </c>
      <c r="F157" s="246">
        <f t="shared" si="28"/>
        <v>-2112</v>
      </c>
      <c r="G157" s="250">
        <f t="shared" si="32"/>
        <v>-3.5520000528777018E-4</v>
      </c>
      <c r="I157" s="246">
        <f t="shared" si="30"/>
        <v>-3.5520000528777018E-4</v>
      </c>
      <c r="P157" s="246">
        <f t="shared" si="33"/>
        <v>-1.1770422937104964E-2</v>
      </c>
      <c r="Q157" s="248">
        <f t="shared" si="34"/>
        <v>25884.127999999997</v>
      </c>
      <c r="R157" s="246">
        <f t="shared" si="35"/>
        <v>1.3030731458308514E-4</v>
      </c>
      <c r="S157" s="249">
        <v>0.1</v>
      </c>
      <c r="T157" s="246">
        <f t="shared" si="36"/>
        <v>1.3030731458308515E-5</v>
      </c>
      <c r="U157" s="204"/>
      <c r="Z157" s="353"/>
    </row>
    <row r="158" spans="1:26" s="246" customFormat="1" ht="12.95" customHeight="1">
      <c r="A158" s="15" t="s">
        <v>1699</v>
      </c>
      <c r="B158" s="249" t="s">
        <v>1814</v>
      </c>
      <c r="C158" s="250">
        <v>40923.358999999997</v>
      </c>
      <c r="D158" s="250"/>
      <c r="E158" s="246">
        <f t="shared" si="31"/>
        <v>-2047.5178164206309</v>
      </c>
      <c r="F158" s="246">
        <f t="shared" si="28"/>
        <v>-2047.5</v>
      </c>
      <c r="G158" s="250">
        <f t="shared" si="32"/>
        <v>-5.7278750100522302E-3</v>
      </c>
      <c r="I158" s="246">
        <f t="shared" si="30"/>
        <v>-5.7278750100522302E-3</v>
      </c>
      <c r="P158" s="246">
        <f t="shared" si="33"/>
        <v>-1.164546761634629E-2</v>
      </c>
      <c r="Q158" s="248">
        <f t="shared" si="34"/>
        <v>25904.858999999997</v>
      </c>
      <c r="R158" s="246">
        <f t="shared" si="35"/>
        <v>3.5017902254066117E-5</v>
      </c>
      <c r="S158" s="249">
        <v>0.1</v>
      </c>
      <c r="T158" s="246">
        <f t="shared" si="36"/>
        <v>3.5017902254066119E-6</v>
      </c>
      <c r="U158" s="204"/>
      <c r="Z158" s="353"/>
    </row>
    <row r="159" spans="1:26" s="246" customFormat="1" ht="12.95" customHeight="1">
      <c r="A159" s="15" t="s">
        <v>1700</v>
      </c>
      <c r="B159" s="249"/>
      <c r="C159" s="250">
        <v>40936.377999999997</v>
      </c>
      <c r="D159" s="250"/>
      <c r="E159" s="246">
        <f t="shared" si="31"/>
        <v>-2007.0225228048675</v>
      </c>
      <c r="F159" s="246">
        <f t="shared" si="28"/>
        <v>-2007</v>
      </c>
      <c r="G159" s="250">
        <f t="shared" si="32"/>
        <v>-7.2409500062349252E-3</v>
      </c>
      <c r="I159" s="246">
        <f t="shared" si="30"/>
        <v>-7.2409500062349252E-3</v>
      </c>
      <c r="P159" s="246">
        <f t="shared" si="33"/>
        <v>-1.1566889092883843E-2</v>
      </c>
      <c r="Q159" s="248">
        <f t="shared" si="34"/>
        <v>25917.877999999997</v>
      </c>
      <c r="R159" s="246">
        <f t="shared" si="35"/>
        <v>1.8713748981396877E-5</v>
      </c>
      <c r="S159" s="249">
        <v>0.1</v>
      </c>
      <c r="T159" s="246">
        <f t="shared" si="36"/>
        <v>1.8713748981396878E-6</v>
      </c>
      <c r="U159" s="204"/>
      <c r="Z159" s="353"/>
    </row>
    <row r="160" spans="1:26" s="246" customFormat="1" ht="12.95" customHeight="1">
      <c r="A160" s="15" t="s">
        <v>1700</v>
      </c>
      <c r="B160" s="249"/>
      <c r="C160" s="250">
        <v>40938.313000000002</v>
      </c>
      <c r="D160" s="250"/>
      <c r="E160" s="246">
        <f t="shared" si="31"/>
        <v>-2001.0037507680981</v>
      </c>
      <c r="F160" s="246">
        <f t="shared" si="28"/>
        <v>-2001</v>
      </c>
      <c r="G160" s="250">
        <f t="shared" si="32"/>
        <v>-1.2058499996783212E-3</v>
      </c>
      <c r="I160" s="246">
        <f t="shared" si="30"/>
        <v>-1.2058499996783212E-3</v>
      </c>
      <c r="P160" s="246">
        <f t="shared" si="33"/>
        <v>-1.1555240074849026E-2</v>
      </c>
      <c r="Q160" s="248">
        <f t="shared" si="34"/>
        <v>25919.813000000002</v>
      </c>
      <c r="R160" s="246">
        <f t="shared" si="35"/>
        <v>1.0710987492804189E-4</v>
      </c>
      <c r="S160" s="249">
        <v>0.1</v>
      </c>
      <c r="T160" s="246">
        <f t="shared" si="36"/>
        <v>1.071098749280419E-5</v>
      </c>
      <c r="U160" s="204"/>
      <c r="Z160" s="353"/>
    </row>
    <row r="161" spans="1:26" s="246" customFormat="1" ht="12.95" customHeight="1">
      <c r="A161" s="15" t="s">
        <v>1700</v>
      </c>
      <c r="B161" s="249"/>
      <c r="C161" s="250">
        <v>40939.283000000003</v>
      </c>
      <c r="D161" s="250"/>
      <c r="E161" s="246">
        <f t="shared" si="31"/>
        <v>-1997.9865885584557</v>
      </c>
      <c r="F161" s="246">
        <f t="shared" si="28"/>
        <v>-1998</v>
      </c>
      <c r="G161" s="250">
        <f t="shared" si="32"/>
        <v>4.3117000022903085E-3</v>
      </c>
      <c r="I161" s="246">
        <f t="shared" si="30"/>
        <v>4.3117000022903085E-3</v>
      </c>
      <c r="P161" s="246">
        <f t="shared" si="33"/>
        <v>-1.1549414815318747E-2</v>
      </c>
      <c r="Q161" s="248">
        <f t="shared" si="34"/>
        <v>25920.783000000003</v>
      </c>
      <c r="R161" s="246">
        <f t="shared" si="35"/>
        <v>2.5157496325737758E-4</v>
      </c>
      <c r="S161" s="249">
        <v>0.1</v>
      </c>
      <c r="T161" s="246">
        <f t="shared" si="36"/>
        <v>2.5157496325737758E-5</v>
      </c>
      <c r="U161" s="204"/>
      <c r="Z161" s="353"/>
    </row>
    <row r="162" spans="1:26" s="246" customFormat="1" ht="12.95" customHeight="1">
      <c r="A162" s="15" t="s">
        <v>1700</v>
      </c>
      <c r="B162" s="249" t="s">
        <v>1814</v>
      </c>
      <c r="C162" s="250">
        <v>40939.434000000001</v>
      </c>
      <c r="D162" s="250"/>
      <c r="E162" s="246">
        <f t="shared" si="31"/>
        <v>-1997.5169066062394</v>
      </c>
      <c r="F162" s="246">
        <f t="shared" si="28"/>
        <v>-1997.5</v>
      </c>
      <c r="G162" s="250">
        <f t="shared" si="32"/>
        <v>-5.4353750019799918E-3</v>
      </c>
      <c r="I162" s="246">
        <f t="shared" si="30"/>
        <v>-5.4353750019799918E-3</v>
      </c>
      <c r="P162" s="246">
        <f t="shared" si="33"/>
        <v>-1.1548443890086016E-2</v>
      </c>
      <c r="Q162" s="248">
        <f t="shared" si="34"/>
        <v>25920.934000000001</v>
      </c>
      <c r="R162" s="246">
        <f t="shared" si="35"/>
        <v>3.7369611230729815E-5</v>
      </c>
      <c r="S162" s="249">
        <v>0.1</v>
      </c>
      <c r="T162" s="246">
        <f t="shared" si="36"/>
        <v>3.7369611230729817E-6</v>
      </c>
      <c r="U162" s="204"/>
      <c r="Z162" s="353"/>
    </row>
    <row r="163" spans="1:26" s="246" customFormat="1" ht="12.95" customHeight="1">
      <c r="A163" s="15" t="s">
        <v>1700</v>
      </c>
      <c r="B163" s="249" t="s">
        <v>1814</v>
      </c>
      <c r="C163" s="250">
        <v>40948.43</v>
      </c>
      <c r="D163" s="250"/>
      <c r="E163" s="246">
        <f t="shared" si="31"/>
        <v>-1969.5350599692192</v>
      </c>
      <c r="F163" s="246">
        <f t="shared" si="28"/>
        <v>-1969.5</v>
      </c>
      <c r="G163" s="250">
        <f t="shared" si="32"/>
        <v>-1.1271575000137091E-2</v>
      </c>
      <c r="I163" s="246">
        <f t="shared" si="30"/>
        <v>-1.1271575000137091E-2</v>
      </c>
      <c r="P163" s="246">
        <f t="shared" si="33"/>
        <v>-1.1494049895228243E-2</v>
      </c>
      <c r="Q163" s="248">
        <f t="shared" si="34"/>
        <v>25929.93</v>
      </c>
      <c r="R163" s="246">
        <f t="shared" si="35"/>
        <v>4.9495078945819322E-8</v>
      </c>
      <c r="S163" s="249">
        <v>0.1</v>
      </c>
      <c r="T163" s="246">
        <f t="shared" si="36"/>
        <v>4.9495078945819322E-9</v>
      </c>
      <c r="U163" s="204"/>
      <c r="Z163" s="353"/>
    </row>
    <row r="164" spans="1:26" s="246" customFormat="1" ht="12.95" customHeight="1">
      <c r="A164" s="15" t="s">
        <v>1700</v>
      </c>
      <c r="B164" s="249"/>
      <c r="C164" s="250">
        <v>40957.283000000003</v>
      </c>
      <c r="D164" s="250"/>
      <c r="E164" s="246">
        <f t="shared" si="31"/>
        <v>-1941.9980114723717</v>
      </c>
      <c r="F164" s="246">
        <f t="shared" si="28"/>
        <v>-1942</v>
      </c>
      <c r="G164" s="250">
        <f t="shared" si="32"/>
        <v>6.3930000032996759E-4</v>
      </c>
      <c r="I164" s="246">
        <f t="shared" si="30"/>
        <v>6.3930000032996759E-4</v>
      </c>
      <c r="P164" s="246">
        <f t="shared" si="33"/>
        <v>-1.1440584796882571E-2</v>
      </c>
      <c r="Q164" s="248">
        <f t="shared" si="34"/>
        <v>25938.783000000003</v>
      </c>
      <c r="R164" s="246">
        <f t="shared" si="35"/>
        <v>1.459236167139266E-4</v>
      </c>
      <c r="S164" s="249">
        <v>0.1</v>
      </c>
      <c r="T164" s="246">
        <f t="shared" si="36"/>
        <v>1.4592361671392661E-5</v>
      </c>
      <c r="U164" s="204"/>
      <c r="Z164" s="353"/>
    </row>
    <row r="165" spans="1:26" s="246" customFormat="1" ht="12.95" customHeight="1">
      <c r="A165" s="15" t="s">
        <v>1700</v>
      </c>
      <c r="B165" s="249"/>
      <c r="C165" s="250">
        <v>40958.241000000002</v>
      </c>
      <c r="D165" s="250"/>
      <c r="E165" s="246">
        <f t="shared" si="31"/>
        <v>-1939.0181749807941</v>
      </c>
      <c r="F165" s="246">
        <f t="shared" si="28"/>
        <v>-1939</v>
      </c>
      <c r="G165" s="250">
        <f t="shared" si="32"/>
        <v>-5.8431500001461245E-3</v>
      </c>
      <c r="I165" s="246">
        <f t="shared" si="30"/>
        <v>-5.8431500001461245E-3</v>
      </c>
      <c r="P165" s="246">
        <f t="shared" si="33"/>
        <v>-1.1434749697294687E-2</v>
      </c>
      <c r="Q165" s="248">
        <f t="shared" si="34"/>
        <v>25939.741000000002</v>
      </c>
      <c r="R165" s="246">
        <f t="shared" si="35"/>
        <v>3.1265987173151891E-5</v>
      </c>
      <c r="S165" s="249">
        <v>0.1</v>
      </c>
      <c r="T165" s="246">
        <f t="shared" si="36"/>
        <v>3.1265987173151892E-6</v>
      </c>
      <c r="U165" s="204"/>
      <c r="Z165" s="353"/>
    </row>
    <row r="166" spans="1:26" s="246" customFormat="1" ht="12.95" customHeight="1">
      <c r="A166" s="15" t="s">
        <v>1700</v>
      </c>
      <c r="B166" s="249" t="s">
        <v>1814</v>
      </c>
      <c r="C166" s="250">
        <v>40966.44</v>
      </c>
      <c r="D166" s="250"/>
      <c r="E166" s="246">
        <f t="shared" si="31"/>
        <v>-1913.5153781180813</v>
      </c>
      <c r="F166" s="246">
        <f t="shared" si="28"/>
        <v>-1913.5</v>
      </c>
      <c r="G166" s="250">
        <f t="shared" si="32"/>
        <v>-4.9439750000601634E-3</v>
      </c>
      <c r="I166" s="246">
        <f t="shared" si="30"/>
        <v>-4.9439750000601634E-3</v>
      </c>
      <c r="P166" s="246">
        <f t="shared" si="33"/>
        <v>-1.1385131149492958E-2</v>
      </c>
      <c r="Q166" s="248">
        <f t="shared" si="34"/>
        <v>25947.940000000002</v>
      </c>
      <c r="R166" s="246">
        <f t="shared" si="35"/>
        <v>4.1488492541375903E-5</v>
      </c>
      <c r="S166" s="249">
        <v>0.1</v>
      </c>
      <c r="T166" s="246">
        <f t="shared" si="36"/>
        <v>4.1488492541375905E-6</v>
      </c>
      <c r="U166" s="204"/>
      <c r="Z166" s="353"/>
    </row>
    <row r="167" spans="1:26" s="246" customFormat="1" ht="12.95" customHeight="1">
      <c r="A167" s="15" t="s">
        <v>1700</v>
      </c>
      <c r="B167" s="249"/>
      <c r="C167" s="250">
        <v>40967.245000000003</v>
      </c>
      <c r="D167" s="250"/>
      <c r="E167" s="246">
        <f t="shared" si="31"/>
        <v>-1911.0114445317306</v>
      </c>
      <c r="F167" s="246">
        <f t="shared" si="28"/>
        <v>-1911</v>
      </c>
      <c r="G167" s="250">
        <f t="shared" si="32"/>
        <v>-3.6793500039493665E-3</v>
      </c>
      <c r="I167" s="246">
        <f t="shared" si="30"/>
        <v>-3.6793500039493665E-3</v>
      </c>
      <c r="P167" s="246">
        <f t="shared" si="33"/>
        <v>-1.1380264640208882E-2</v>
      </c>
      <c r="Q167" s="248">
        <f t="shared" si="34"/>
        <v>25948.745000000003</v>
      </c>
      <c r="R167" s="246">
        <f t="shared" si="35"/>
        <v>5.9304086234956025E-5</v>
      </c>
      <c r="S167" s="249">
        <v>0.1</v>
      </c>
      <c r="T167" s="246">
        <f t="shared" si="36"/>
        <v>5.9304086234956028E-6</v>
      </c>
      <c r="U167" s="204"/>
      <c r="Z167" s="353"/>
    </row>
    <row r="168" spans="1:26" s="246" customFormat="1" ht="12.95" customHeight="1">
      <c r="A168" s="15" t="s">
        <v>1700</v>
      </c>
      <c r="B168" s="249" t="s">
        <v>1814</v>
      </c>
      <c r="C168" s="250">
        <v>40969.332999999999</v>
      </c>
      <c r="D168" s="250"/>
      <c r="E168" s="246">
        <f t="shared" si="31"/>
        <v>-1904.5167695897569</v>
      </c>
      <c r="F168" s="246">
        <f t="shared" si="28"/>
        <v>-1904.5</v>
      </c>
      <c r="G168" s="250">
        <f t="shared" si="32"/>
        <v>-5.3913250012556091E-3</v>
      </c>
      <c r="I168" s="246">
        <f t="shared" si="30"/>
        <v>-5.3913250012556091E-3</v>
      </c>
      <c r="P168" s="246">
        <f t="shared" si="33"/>
        <v>-1.136761008995907E-2</v>
      </c>
      <c r="Q168" s="248">
        <f t="shared" si="34"/>
        <v>25950.832999999999</v>
      </c>
      <c r="R168" s="246">
        <f t="shared" si="35"/>
        <v>3.571598346145933E-5</v>
      </c>
      <c r="S168" s="249">
        <v>0.1</v>
      </c>
      <c r="T168" s="246">
        <f t="shared" si="36"/>
        <v>3.5715983461459332E-6</v>
      </c>
      <c r="U168" s="204"/>
      <c r="Z168" s="353"/>
    </row>
    <row r="169" spans="1:26" s="246" customFormat="1" ht="12.95" customHeight="1">
      <c r="A169" s="11" t="s">
        <v>2430</v>
      </c>
      <c r="B169" s="26" t="s">
        <v>1817</v>
      </c>
      <c r="C169" s="265">
        <v>40981.389000000003</v>
      </c>
      <c r="D169" s="265" t="s">
        <v>1965</v>
      </c>
      <c r="E169" s="246">
        <f t="shared" si="31"/>
        <v>-1867.0168648480872</v>
      </c>
      <c r="F169" s="246">
        <f t="shared" si="28"/>
        <v>-1867</v>
      </c>
      <c r="G169" s="250">
        <f t="shared" si="32"/>
        <v>-5.4219500016188249E-3</v>
      </c>
      <c r="I169" s="246">
        <f>G169</f>
        <v>-5.4219500016188249E-3</v>
      </c>
      <c r="P169" s="246">
        <f t="shared" si="33"/>
        <v>-1.1294557204611779E-2</v>
      </c>
      <c r="Q169" s="248">
        <f t="shared" si="34"/>
        <v>25962.889000000003</v>
      </c>
      <c r="R169" s="246">
        <f t="shared" si="35"/>
        <v>3.4487515360644727E-5</v>
      </c>
      <c r="S169" s="249">
        <v>0.1</v>
      </c>
      <c r="T169" s="246">
        <f t="shared" si="36"/>
        <v>3.4487515360644731E-6</v>
      </c>
      <c r="U169" s="204"/>
      <c r="Z169" s="353"/>
    </row>
    <row r="170" spans="1:26" s="246" customFormat="1" ht="12.95" customHeight="1">
      <c r="A170" s="11" t="s">
        <v>2430</v>
      </c>
      <c r="B170" s="26" t="s">
        <v>1817</v>
      </c>
      <c r="C170" s="265">
        <v>40983.633999999998</v>
      </c>
      <c r="D170" s="265" t="s">
        <v>1965</v>
      </c>
      <c r="E170" s="246">
        <f t="shared" si="31"/>
        <v>-1860.033845094865</v>
      </c>
      <c r="F170" s="246">
        <f t="shared" si="28"/>
        <v>-1860</v>
      </c>
      <c r="G170" s="250">
        <f t="shared" si="32"/>
        <v>-1.0881000001973007E-2</v>
      </c>
      <c r="I170" s="246">
        <f>G170</f>
        <v>-1.0881000001973007E-2</v>
      </c>
      <c r="P170" s="246">
        <f t="shared" si="33"/>
        <v>-1.1280912007318858E-2</v>
      </c>
      <c r="Q170" s="248">
        <f t="shared" si="34"/>
        <v>25965.133999999998</v>
      </c>
      <c r="R170" s="246">
        <f t="shared" si="35"/>
        <v>1.5992961201973997E-7</v>
      </c>
      <c r="S170" s="249">
        <v>0.1</v>
      </c>
      <c r="T170" s="246">
        <f t="shared" si="36"/>
        <v>1.5992961201973998E-8</v>
      </c>
      <c r="U170" s="204"/>
      <c r="Z170" s="353"/>
    </row>
    <row r="171" spans="1:26" s="246" customFormat="1" ht="12.95" customHeight="1">
      <c r="A171" s="15" t="s">
        <v>1700</v>
      </c>
      <c r="B171" s="249" t="s">
        <v>1814</v>
      </c>
      <c r="C171" s="250">
        <v>40988.311000000002</v>
      </c>
      <c r="D171" s="250"/>
      <c r="E171" s="246">
        <f t="shared" si="31"/>
        <v>-1845.4861464819871</v>
      </c>
      <c r="F171" s="246">
        <f t="shared" si="28"/>
        <v>-1845.5</v>
      </c>
      <c r="G171" s="250">
        <f t="shared" si="32"/>
        <v>4.4538250003824942E-3</v>
      </c>
      <c r="I171" s="246">
        <f>+G171</f>
        <v>4.4538250003824942E-3</v>
      </c>
      <c r="P171" s="246">
        <f t="shared" si="33"/>
        <v>-1.1252638290139569E-2</v>
      </c>
      <c r="Q171" s="248">
        <f t="shared" si="34"/>
        <v>25969.811000000002</v>
      </c>
      <c r="R171" s="246">
        <f t="shared" si="35"/>
        <v>2.4669298909651711E-4</v>
      </c>
      <c r="S171" s="249">
        <v>0.1</v>
      </c>
      <c r="T171" s="246">
        <f t="shared" si="36"/>
        <v>2.4669298909651714E-5</v>
      </c>
      <c r="U171" s="204"/>
      <c r="Z171" s="353"/>
    </row>
    <row r="172" spans="1:26" s="246" customFormat="1" ht="12.95" customHeight="1">
      <c r="A172" s="15" t="s">
        <v>1701</v>
      </c>
      <c r="B172" s="249" t="s">
        <v>1814</v>
      </c>
      <c r="C172" s="250">
        <v>40989.266000000003</v>
      </c>
      <c r="D172" s="250"/>
      <c r="E172" s="246">
        <f t="shared" si="31"/>
        <v>-1842.5156414199146</v>
      </c>
      <c r="F172" s="246">
        <f t="shared" si="28"/>
        <v>-1842.5</v>
      </c>
      <c r="G172" s="250">
        <f t="shared" si="32"/>
        <v>-5.0286249970667996E-3</v>
      </c>
      <c r="I172" s="246">
        <f>+G172</f>
        <v>-5.0286249970667996E-3</v>
      </c>
      <c r="P172" s="246">
        <f t="shared" si="33"/>
        <v>-1.1246787096220174E-2</v>
      </c>
      <c r="Q172" s="248">
        <f t="shared" si="34"/>
        <v>25970.766000000003</v>
      </c>
      <c r="R172" s="246">
        <f t="shared" si="35"/>
        <v>3.8665539891347493E-5</v>
      </c>
      <c r="S172" s="249">
        <v>0.1</v>
      </c>
      <c r="T172" s="246">
        <f t="shared" si="36"/>
        <v>3.8665539891347496E-6</v>
      </c>
      <c r="U172" s="204"/>
      <c r="Z172" s="353"/>
    </row>
    <row r="173" spans="1:26" s="246" customFormat="1" ht="12.95" customHeight="1">
      <c r="A173" s="15" t="s">
        <v>1701</v>
      </c>
      <c r="B173" s="249"/>
      <c r="C173" s="250">
        <v>40992.328000000001</v>
      </c>
      <c r="D173" s="250"/>
      <c r="E173" s="246">
        <f t="shared" si="31"/>
        <v>-1832.9913623622767</v>
      </c>
      <c r="F173" s="246">
        <f t="shared" si="28"/>
        <v>-1833</v>
      </c>
      <c r="G173" s="250">
        <f t="shared" si="32"/>
        <v>2.7769500011345372E-3</v>
      </c>
      <c r="I173" s="246">
        <f>+G173</f>
        <v>2.7769500011345372E-3</v>
      </c>
      <c r="P173" s="246">
        <f t="shared" si="33"/>
        <v>-1.122825501460864E-2</v>
      </c>
      <c r="Q173" s="248">
        <f t="shared" si="34"/>
        <v>25973.828000000001</v>
      </c>
      <c r="R173" s="246">
        <f t="shared" si="35"/>
        <v>1.9614576753299785E-4</v>
      </c>
      <c r="S173" s="249">
        <v>0.1</v>
      </c>
      <c r="T173" s="246">
        <f t="shared" si="36"/>
        <v>1.9614576753299788E-5</v>
      </c>
      <c r="U173" s="204"/>
      <c r="Z173" s="353"/>
    </row>
    <row r="174" spans="1:26" s="246" customFormat="1" ht="12.95" customHeight="1">
      <c r="A174" s="15" t="s">
        <v>1701</v>
      </c>
      <c r="B174" s="249"/>
      <c r="C174" s="250">
        <v>40993.288999999997</v>
      </c>
      <c r="D174" s="250"/>
      <c r="E174" s="246">
        <f t="shared" si="31"/>
        <v>-1830.0021944411942</v>
      </c>
      <c r="F174" s="246">
        <f t="shared" si="28"/>
        <v>-1830</v>
      </c>
      <c r="G174" s="250">
        <f t="shared" si="32"/>
        <v>-7.0550000964431092E-4</v>
      </c>
      <c r="I174" s="246">
        <f>+G174</f>
        <v>-7.0550000964431092E-4</v>
      </c>
      <c r="P174" s="246">
        <f t="shared" si="33"/>
        <v>-1.1222401735931278E-2</v>
      </c>
      <c r="Q174" s="248">
        <f t="shared" si="34"/>
        <v>25974.788999999997</v>
      </c>
      <c r="R174" s="246">
        <f t="shared" si="35"/>
        <v>1.1060522192037777E-4</v>
      </c>
      <c r="S174" s="249">
        <v>0.1</v>
      </c>
      <c r="T174" s="246">
        <f t="shared" si="36"/>
        <v>1.1060522192037779E-5</v>
      </c>
      <c r="U174" s="204"/>
      <c r="Z174" s="353"/>
    </row>
    <row r="175" spans="1:26" s="246" customFormat="1" ht="12.95" customHeight="1">
      <c r="A175" s="11" t="s">
        <v>2430</v>
      </c>
      <c r="B175" s="26" t="s">
        <v>1817</v>
      </c>
      <c r="C175" s="265">
        <v>40993.599000000002</v>
      </c>
      <c r="D175" s="265" t="s">
        <v>1965</v>
      </c>
      <c r="E175" s="246">
        <f t="shared" si="31"/>
        <v>-1829.0379467246962</v>
      </c>
      <c r="F175" s="246">
        <f t="shared" si="28"/>
        <v>-1829</v>
      </c>
      <c r="G175" s="250">
        <f t="shared" si="32"/>
        <v>-1.2199650002003182E-2</v>
      </c>
      <c r="I175" s="246">
        <f>G175</f>
        <v>-1.2199650002003182E-2</v>
      </c>
      <c r="P175" s="246">
        <f t="shared" si="33"/>
        <v>-1.1220450531851729E-2</v>
      </c>
      <c r="Q175" s="248">
        <f t="shared" si="34"/>
        <v>25975.099000000002</v>
      </c>
      <c r="R175" s="246">
        <f t="shared" si="35"/>
        <v>9.5883160234488546E-7</v>
      </c>
      <c r="S175" s="249">
        <v>0.1</v>
      </c>
      <c r="T175" s="246">
        <f t="shared" si="36"/>
        <v>9.5883160234488548E-8</v>
      </c>
      <c r="U175" s="204"/>
      <c r="Z175" s="353"/>
    </row>
    <row r="176" spans="1:26" s="246" customFormat="1" ht="12.95" customHeight="1">
      <c r="A176" s="15" t="s">
        <v>1701</v>
      </c>
      <c r="B176" s="249"/>
      <c r="C176" s="250">
        <v>40994.250999999997</v>
      </c>
      <c r="D176" s="250"/>
      <c r="E176" s="246">
        <f t="shared" si="31"/>
        <v>-1827.009916043595</v>
      </c>
      <c r="F176" s="246">
        <f t="shared" si="28"/>
        <v>-1827</v>
      </c>
      <c r="G176" s="250">
        <f t="shared" si="32"/>
        <v>-3.1879500093054958E-3</v>
      </c>
      <c r="I176" s="246">
        <f>+G176</f>
        <v>-3.1879500093054958E-3</v>
      </c>
      <c r="P176" s="246">
        <f t="shared" si="33"/>
        <v>-1.1216547956912001E-2</v>
      </c>
      <c r="Q176" s="248">
        <f t="shared" si="34"/>
        <v>25975.750999999997</v>
      </c>
      <c r="R176" s="246">
        <f t="shared" si="35"/>
        <v>6.4458385004311389E-5</v>
      </c>
      <c r="S176" s="249">
        <v>0.1</v>
      </c>
      <c r="T176" s="246">
        <f t="shared" si="36"/>
        <v>6.4458385004311394E-6</v>
      </c>
      <c r="U176" s="204"/>
      <c r="Z176" s="353"/>
    </row>
    <row r="177" spans="1:26" s="246" customFormat="1" ht="12.95" customHeight="1">
      <c r="A177" s="11" t="s">
        <v>2430</v>
      </c>
      <c r="B177" s="26" t="s">
        <v>1814</v>
      </c>
      <c r="C177" s="265">
        <v>40999.553</v>
      </c>
      <c r="D177" s="265" t="s">
        <v>1965</v>
      </c>
      <c r="E177" s="246">
        <f t="shared" si="31"/>
        <v>-1810.5181696152281</v>
      </c>
      <c r="F177" s="246">
        <f t="shared" si="28"/>
        <v>-1810.5</v>
      </c>
      <c r="G177" s="250">
        <f t="shared" si="32"/>
        <v>-5.8414250015630387E-3</v>
      </c>
      <c r="I177" s="246">
        <f>G177</f>
        <v>-5.8414250015630387E-3</v>
      </c>
      <c r="P177" s="246">
        <f t="shared" si="33"/>
        <v>-1.1184343228694304E-2</v>
      </c>
      <c r="Q177" s="248">
        <f t="shared" si="34"/>
        <v>25981.053</v>
      </c>
      <c r="R177" s="246">
        <f t="shared" si="35"/>
        <v>2.8546775181811506E-5</v>
      </c>
      <c r="S177" s="249">
        <v>0.1</v>
      </c>
      <c r="T177" s="246">
        <f t="shared" si="36"/>
        <v>2.8546775181811506E-6</v>
      </c>
      <c r="U177" s="204"/>
      <c r="Z177" s="353"/>
    </row>
    <row r="178" spans="1:26" s="246" customFormat="1" ht="12.95" customHeight="1">
      <c r="A178" s="11" t="s">
        <v>2430</v>
      </c>
      <c r="B178" s="26" t="s">
        <v>1817</v>
      </c>
      <c r="C178" s="265">
        <v>41002.608999999997</v>
      </c>
      <c r="D178" s="265" t="s">
        <v>1965</v>
      </c>
      <c r="E178" s="246">
        <f t="shared" si="31"/>
        <v>-1801.0125534166227</v>
      </c>
      <c r="F178" s="246">
        <f t="shared" si="28"/>
        <v>-1801</v>
      </c>
      <c r="G178" s="250">
        <f t="shared" si="32"/>
        <v>-4.0358500045840628E-3</v>
      </c>
      <c r="I178" s="246">
        <f>G178</f>
        <v>-4.0358500045840628E-3</v>
      </c>
      <c r="P178" s="246">
        <f t="shared" si="33"/>
        <v>-1.1165794246644845E-2</v>
      </c>
      <c r="Q178" s="248">
        <f t="shared" si="34"/>
        <v>25984.108999999997</v>
      </c>
      <c r="R178" s="246">
        <f t="shared" si="35"/>
        <v>5.08361048948957E-5</v>
      </c>
      <c r="S178" s="249">
        <v>0.1</v>
      </c>
      <c r="T178" s="246">
        <f t="shared" si="36"/>
        <v>5.08361048948957E-6</v>
      </c>
      <c r="U178" s="204"/>
      <c r="Z178" s="353"/>
    </row>
    <row r="179" spans="1:26" s="246" customFormat="1" ht="12.95" customHeight="1">
      <c r="A179" s="15" t="s">
        <v>1701</v>
      </c>
      <c r="B179" s="249"/>
      <c r="C179" s="250">
        <v>41012.254999999997</v>
      </c>
      <c r="D179" s="250"/>
      <c r="E179" s="246">
        <f t="shared" si="31"/>
        <v>-1771.0088970514894</v>
      </c>
      <c r="F179" s="246">
        <f t="shared" si="28"/>
        <v>-1771</v>
      </c>
      <c r="G179" s="250">
        <f t="shared" si="32"/>
        <v>-2.8603500031749718E-3</v>
      </c>
      <c r="I179" s="246">
        <f>+G179</f>
        <v>-2.8603500031749718E-3</v>
      </c>
      <c r="P179" s="246">
        <f t="shared" si="33"/>
        <v>-1.1107185574681188E-2</v>
      </c>
      <c r="Q179" s="248">
        <f t="shared" si="34"/>
        <v>25993.754999999997</v>
      </c>
      <c r="R179" s="246">
        <f t="shared" si="35"/>
        <v>6.8010296943460266E-5</v>
      </c>
      <c r="S179" s="249">
        <v>0.1</v>
      </c>
      <c r="T179" s="246">
        <f t="shared" si="36"/>
        <v>6.8010296943460266E-6</v>
      </c>
      <c r="U179" s="204"/>
      <c r="Z179" s="353"/>
    </row>
    <row r="180" spans="1:26" s="246" customFormat="1" ht="12.95" customHeight="1">
      <c r="A180" s="15" t="s">
        <v>1701</v>
      </c>
      <c r="B180" s="249" t="s">
        <v>1814</v>
      </c>
      <c r="C180" s="250">
        <v>41023.351999999999</v>
      </c>
      <c r="D180" s="250"/>
      <c r="E180" s="246">
        <f t="shared" si="31"/>
        <v>-1736.4919392779138</v>
      </c>
      <c r="F180" s="246">
        <f t="shared" si="28"/>
        <v>-1736.5</v>
      </c>
      <c r="G180" s="250">
        <f t="shared" si="32"/>
        <v>2.5914749930961989E-3</v>
      </c>
      <c r="I180" s="246">
        <f>+G180</f>
        <v>2.5914749930961989E-3</v>
      </c>
      <c r="P180" s="246">
        <f t="shared" si="33"/>
        <v>-1.1039723747154081E-2</v>
      </c>
      <c r="Q180" s="248">
        <f t="shared" si="34"/>
        <v>26004.851999999999</v>
      </c>
      <c r="R180" s="246">
        <f t="shared" si="35"/>
        <v>1.8580957909620081E-4</v>
      </c>
      <c r="S180" s="249">
        <v>0.1</v>
      </c>
      <c r="T180" s="246">
        <f t="shared" si="36"/>
        <v>1.8580957909620082E-5</v>
      </c>
      <c r="U180" s="204"/>
      <c r="Z180" s="353"/>
    </row>
    <row r="181" spans="1:26" s="246" customFormat="1" ht="12.95" customHeight="1">
      <c r="A181" s="15" t="s">
        <v>1701</v>
      </c>
      <c r="B181" s="249" t="s">
        <v>1814</v>
      </c>
      <c r="C181" s="250">
        <v>41024.302000000003</v>
      </c>
      <c r="D181" s="250"/>
      <c r="E181" s="246">
        <f t="shared" si="31"/>
        <v>-1733.5369865983569</v>
      </c>
      <c r="F181" s="246">
        <f t="shared" si="28"/>
        <v>-1733.5</v>
      </c>
      <c r="G181" s="250">
        <f t="shared" ref="G181:G183" si="37">+C181-(C$7+F181*C$8)</f>
        <v>-1.189097500173375E-2</v>
      </c>
      <c r="I181" s="246">
        <f>+G181</f>
        <v>-1.189097500173375E-2</v>
      </c>
      <c r="P181" s="246">
        <f t="shared" si="33"/>
        <v>-1.1033854374145207E-2</v>
      </c>
      <c r="Q181" s="248">
        <f t="shared" si="34"/>
        <v>26005.802000000003</v>
      </c>
      <c r="R181" s="246">
        <f t="shared" si="35"/>
        <v>7.3465577023777792E-7</v>
      </c>
      <c r="S181" s="249">
        <v>0.1</v>
      </c>
      <c r="T181" s="246">
        <f t="shared" si="36"/>
        <v>7.3465577023777795E-8</v>
      </c>
      <c r="U181" s="204"/>
      <c r="Z181" s="353"/>
    </row>
    <row r="182" spans="1:26" s="246" customFormat="1" ht="12.95" customHeight="1">
      <c r="A182" s="15" t="s">
        <v>1702</v>
      </c>
      <c r="B182" s="249"/>
      <c r="C182" s="250">
        <v>41193.572999999997</v>
      </c>
      <c r="D182" s="250"/>
      <c r="E182" s="246">
        <f t="shared" si="31"/>
        <v>-1207.0235181573498</v>
      </c>
      <c r="F182" s="246">
        <f t="shared" si="28"/>
        <v>-1207</v>
      </c>
      <c r="G182" s="250">
        <f t="shared" si="37"/>
        <v>-7.5609500054270029E-3</v>
      </c>
      <c r="I182" s="246">
        <f>+G182</f>
        <v>-7.5609500054270029E-3</v>
      </c>
      <c r="P182" s="246">
        <f t="shared" si="33"/>
        <v>-9.9960301780935932E-3</v>
      </c>
      <c r="Q182" s="248">
        <f t="shared" si="34"/>
        <v>26175.072999999997</v>
      </c>
      <c r="R182" s="246">
        <f t="shared" si="35"/>
        <v>5.9296154473139508E-6</v>
      </c>
      <c r="S182" s="249">
        <v>0.1</v>
      </c>
      <c r="T182" s="246">
        <f t="shared" si="36"/>
        <v>5.9296154473139508E-7</v>
      </c>
      <c r="U182" s="204"/>
      <c r="Z182" s="353"/>
    </row>
    <row r="183" spans="1:26" s="246" customFormat="1" ht="12.95" customHeight="1">
      <c r="A183" s="15" t="s">
        <v>1702</v>
      </c>
      <c r="B183" s="249"/>
      <c r="C183" s="250">
        <v>41201.623</v>
      </c>
      <c r="D183" s="250"/>
      <c r="E183" s="246">
        <f t="shared" si="31"/>
        <v>-1181.9841822938422</v>
      </c>
      <c r="F183" s="246">
        <f t="shared" si="28"/>
        <v>-1182</v>
      </c>
      <c r="G183" s="250">
        <f t="shared" si="37"/>
        <v>5.0852999993367121E-3</v>
      </c>
      <c r="I183" s="246">
        <f>+G183</f>
        <v>5.0852999993367121E-3</v>
      </c>
      <c r="P183" s="246">
        <f t="shared" si="33"/>
        <v>-9.9463675285652742E-3</v>
      </c>
      <c r="Q183" s="248">
        <f t="shared" si="34"/>
        <v>26183.123</v>
      </c>
      <c r="R183" s="246">
        <f t="shared" si="35"/>
        <v>2.2595102866938301E-4</v>
      </c>
      <c r="S183" s="249">
        <v>0.1</v>
      </c>
      <c r="T183" s="246">
        <f t="shared" si="36"/>
        <v>2.2595102866938301E-5</v>
      </c>
      <c r="U183" s="204"/>
      <c r="Z183" s="353"/>
    </row>
    <row r="184" spans="1:26" s="246" customFormat="1" ht="12.95" customHeight="1">
      <c r="A184" s="15" t="s">
        <v>1703</v>
      </c>
      <c r="B184" s="249" t="s">
        <v>1814</v>
      </c>
      <c r="C184" s="250">
        <v>41216.652999999998</v>
      </c>
      <c r="D184" s="250"/>
      <c r="E184" s="246">
        <f t="shared" si="31"/>
        <v>-1135.2337204269659</v>
      </c>
      <c r="F184" s="246">
        <f t="shared" si="28"/>
        <v>-1135</v>
      </c>
      <c r="G184" s="250"/>
      <c r="P184" s="246">
        <f t="shared" si="33"/>
        <v>-9.8529076831725335E-3</v>
      </c>
      <c r="Q184" s="248">
        <f t="shared" si="34"/>
        <v>26198.152999999998</v>
      </c>
      <c r="S184" s="249"/>
      <c r="T184" s="246">
        <f t="shared" si="36"/>
        <v>0</v>
      </c>
      <c r="U184" s="204">
        <v>-7.5139750006201211E-2</v>
      </c>
      <c r="Z184" s="353"/>
    </row>
    <row r="185" spans="1:26" s="246" customFormat="1" ht="12.95" customHeight="1">
      <c r="A185" s="15" t="s">
        <v>1703</v>
      </c>
      <c r="B185" s="249"/>
      <c r="C185" s="250">
        <v>41227.654999999999</v>
      </c>
      <c r="D185" s="250"/>
      <c r="E185" s="246">
        <f t="shared" si="31"/>
        <v>-1101.0122579213482</v>
      </c>
      <c r="F185" s="246">
        <f t="shared" ref="F185:F248" si="38">ROUND(2*E185,0)/2</f>
        <v>-1101</v>
      </c>
      <c r="G185" s="250">
        <f t="shared" ref="G185:G216" si="39">+C185-(C$7+F185*C$8)</f>
        <v>-3.9408500015269965E-3</v>
      </c>
      <c r="I185" s="246">
        <f t="shared" ref="I185:I197" si="40">+G185</f>
        <v>-3.9408500015269965E-3</v>
      </c>
      <c r="P185" s="246">
        <f t="shared" si="33"/>
        <v>-9.7852218810013797E-3</v>
      </c>
      <c r="Q185" s="248">
        <f t="shared" si="34"/>
        <v>26209.154999999999</v>
      </c>
      <c r="R185" s="246">
        <f t="shared" ref="R185:R216" si="41">+(P185-G185)^2</f>
        <v>3.4156682665590936E-5</v>
      </c>
      <c r="S185" s="249">
        <v>0.1</v>
      </c>
      <c r="T185" s="246">
        <f t="shared" si="36"/>
        <v>3.4156682665590939E-6</v>
      </c>
      <c r="U185" s="204"/>
      <c r="Z185" s="353"/>
    </row>
    <row r="186" spans="1:26" s="246" customFormat="1" ht="12.95" customHeight="1">
      <c r="A186" s="15" t="s">
        <v>1703</v>
      </c>
      <c r="B186" s="249"/>
      <c r="C186" s="250">
        <v>41228.624000000003</v>
      </c>
      <c r="D186" s="250"/>
      <c r="E186" s="246">
        <f t="shared" si="31"/>
        <v>-1097.9982061881997</v>
      </c>
      <c r="F186" s="246">
        <f t="shared" si="38"/>
        <v>-1098</v>
      </c>
      <c r="G186" s="250">
        <f t="shared" si="39"/>
        <v>5.7669999659992754E-4</v>
      </c>
      <c r="I186" s="246">
        <f t="shared" si="40"/>
        <v>5.7669999659992754E-4</v>
      </c>
      <c r="P186" s="246">
        <f t="shared" si="33"/>
        <v>-9.7792465188974269E-3</v>
      </c>
      <c r="Q186" s="248">
        <f t="shared" si="34"/>
        <v>26210.124000000003</v>
      </c>
      <c r="R186" s="246">
        <f t="shared" si="41"/>
        <v>1.072456282318418E-4</v>
      </c>
      <c r="S186" s="249">
        <v>0.1</v>
      </c>
      <c r="T186" s="246">
        <f t="shared" si="36"/>
        <v>1.0724562823184181E-5</v>
      </c>
      <c r="U186" s="204"/>
      <c r="Z186" s="353"/>
    </row>
    <row r="187" spans="1:26" s="246" customFormat="1" ht="12.95" customHeight="1">
      <c r="A187" s="15" t="s">
        <v>1703</v>
      </c>
      <c r="B187" s="249" t="s">
        <v>1814</v>
      </c>
      <c r="C187" s="250">
        <v>41233.599999999999</v>
      </c>
      <c r="D187" s="250"/>
      <c r="E187" s="246">
        <f t="shared" si="31"/>
        <v>-1082.5204751004176</v>
      </c>
      <c r="F187" s="246">
        <f t="shared" si="38"/>
        <v>-1082.5</v>
      </c>
      <c r="G187" s="250">
        <f t="shared" si="39"/>
        <v>-6.5826250065583736E-3</v>
      </c>
      <c r="I187" s="246">
        <f t="shared" si="40"/>
        <v>-6.5826250065583736E-3</v>
      </c>
      <c r="P187" s="246">
        <f t="shared" si="33"/>
        <v>-9.7483658439690406E-3</v>
      </c>
      <c r="Q187" s="248">
        <f t="shared" si="34"/>
        <v>26215.1</v>
      </c>
      <c r="R187" s="246">
        <f t="shared" si="41"/>
        <v>1.0021915049649591E-5</v>
      </c>
      <c r="S187" s="249">
        <v>0.1</v>
      </c>
      <c r="T187" s="246">
        <f t="shared" si="36"/>
        <v>1.0021915049649592E-6</v>
      </c>
      <c r="U187" s="204"/>
      <c r="Z187" s="353"/>
    </row>
    <row r="188" spans="1:26" s="246" customFormat="1" ht="12.95" customHeight="1">
      <c r="A188" s="15" t="s">
        <v>1703</v>
      </c>
      <c r="B188" s="249"/>
      <c r="C188" s="250">
        <v>41235.696000000004</v>
      </c>
      <c r="D188" s="250"/>
      <c r="E188" s="246">
        <f t="shared" si="31"/>
        <v>-1076.0009163463781</v>
      </c>
      <c r="F188" s="246">
        <f t="shared" si="38"/>
        <v>-1076</v>
      </c>
      <c r="G188" s="250">
        <f t="shared" si="39"/>
        <v>-2.9460000223480165E-4</v>
      </c>
      <c r="I188" s="246">
        <f t="shared" si="40"/>
        <v>-2.9460000223480165E-4</v>
      </c>
      <c r="P188" s="246">
        <f t="shared" si="33"/>
        <v>-9.7354119085766768E-3</v>
      </c>
      <c r="Q188" s="248">
        <f t="shared" si="34"/>
        <v>26217.196000000004</v>
      </c>
      <c r="R188" s="246">
        <f t="shared" si="41"/>
        <v>8.9128929450926506E-5</v>
      </c>
      <c r="S188" s="249">
        <v>0.1</v>
      </c>
      <c r="T188" s="246">
        <f t="shared" si="36"/>
        <v>8.912892945092651E-6</v>
      </c>
      <c r="U188" s="204"/>
      <c r="Z188" s="353"/>
    </row>
    <row r="189" spans="1:26" s="246" customFormat="1" ht="12.95" customHeight="1">
      <c r="A189" s="15" t="s">
        <v>1704</v>
      </c>
      <c r="B189" s="249" t="s">
        <v>1814</v>
      </c>
      <c r="C189" s="250">
        <v>41240.678</v>
      </c>
      <c r="D189" s="250"/>
      <c r="E189" s="246">
        <f t="shared" si="31"/>
        <v>-1060.5045223995633</v>
      </c>
      <c r="F189" s="246">
        <f t="shared" si="38"/>
        <v>-1060.5</v>
      </c>
      <c r="G189" s="250">
        <f t="shared" si="39"/>
        <v>-1.4539250041707419E-3</v>
      </c>
      <c r="I189" s="246">
        <f t="shared" si="40"/>
        <v>-1.4539250041707419E-3</v>
      </c>
      <c r="P189" s="246">
        <f t="shared" si="33"/>
        <v>-9.7045122762491696E-3</v>
      </c>
      <c r="Q189" s="248">
        <f t="shared" si="34"/>
        <v>26222.178</v>
      </c>
      <c r="R189" s="246">
        <f t="shared" si="41"/>
        <v>6.8072190334182546E-5</v>
      </c>
      <c r="S189" s="249">
        <v>0.1</v>
      </c>
      <c r="T189" s="246">
        <f t="shared" si="36"/>
        <v>6.8072190334182553E-6</v>
      </c>
      <c r="U189" s="204"/>
      <c r="Z189" s="353"/>
    </row>
    <row r="190" spans="1:26" s="246" customFormat="1" ht="12.95" customHeight="1">
      <c r="A190" s="15" t="s">
        <v>1704</v>
      </c>
      <c r="B190" s="249"/>
      <c r="C190" s="250">
        <v>41247.589999999997</v>
      </c>
      <c r="D190" s="250"/>
      <c r="E190" s="246">
        <f t="shared" si="31"/>
        <v>-1039.0049087985176</v>
      </c>
      <c r="F190" s="246">
        <f t="shared" si="38"/>
        <v>-1039</v>
      </c>
      <c r="G190" s="250">
        <f t="shared" si="39"/>
        <v>-1.5781500042066909E-3</v>
      </c>
      <c r="I190" s="246">
        <f t="shared" si="40"/>
        <v>-1.5781500042066909E-3</v>
      </c>
      <c r="P190" s="246">
        <f t="shared" si="33"/>
        <v>-9.6616293835910753E-3</v>
      </c>
      <c r="Q190" s="248">
        <f t="shared" si="34"/>
        <v>26229.089999999997</v>
      </c>
      <c r="R190" s="246">
        <f t="shared" si="41"/>
        <v>6.5342638876932557E-5</v>
      </c>
      <c r="S190" s="249">
        <v>0.1</v>
      </c>
      <c r="T190" s="246">
        <f t="shared" si="36"/>
        <v>6.5342638876932561E-6</v>
      </c>
      <c r="U190" s="204"/>
      <c r="Z190" s="353"/>
    </row>
    <row r="191" spans="1:26" s="246" customFormat="1" ht="12.95" customHeight="1">
      <c r="A191" s="15" t="s">
        <v>1704</v>
      </c>
      <c r="B191" s="249" t="s">
        <v>1814</v>
      </c>
      <c r="C191" s="250">
        <v>41257.707999999999</v>
      </c>
      <c r="D191" s="250"/>
      <c r="E191" s="246">
        <f t="shared" si="31"/>
        <v>-1007.5331075231221</v>
      </c>
      <c r="F191" s="246">
        <f t="shared" si="38"/>
        <v>-1007.5</v>
      </c>
      <c r="G191" s="250">
        <f t="shared" si="39"/>
        <v>-1.0643875008099712E-2</v>
      </c>
      <c r="I191" s="246">
        <f t="shared" si="40"/>
        <v>-1.0643875008099712E-2</v>
      </c>
      <c r="P191" s="246">
        <f t="shared" si="33"/>
        <v>-9.5987545527517378E-3</v>
      </c>
      <c r="Q191" s="248">
        <f t="shared" si="34"/>
        <v>26239.207999999999</v>
      </c>
      <c r="R191" s="246">
        <f t="shared" si="41"/>
        <v>1.092276766186758E-6</v>
      </c>
      <c r="S191" s="249">
        <v>0.1</v>
      </c>
      <c r="T191" s="246">
        <f t="shared" si="36"/>
        <v>1.092276766186758E-7</v>
      </c>
      <c r="U191" s="204"/>
      <c r="Z191" s="353"/>
    </row>
    <row r="192" spans="1:26" s="246" customFormat="1" ht="12.95" customHeight="1">
      <c r="A192" s="15" t="s">
        <v>1704</v>
      </c>
      <c r="B192" s="249" t="s">
        <v>1814</v>
      </c>
      <c r="C192" s="250">
        <v>41261.574999999997</v>
      </c>
      <c r="D192" s="250"/>
      <c r="E192" s="246">
        <f t="shared" si="31"/>
        <v>-995.50489487913342</v>
      </c>
      <c r="F192" s="246">
        <f t="shared" si="38"/>
        <v>-995.5</v>
      </c>
      <c r="G192" s="250">
        <f t="shared" si="39"/>
        <v>-1.5736750065116212E-3</v>
      </c>
      <c r="I192" s="246">
        <f t="shared" si="40"/>
        <v>-1.5736750065116212E-3</v>
      </c>
      <c r="P192" s="246">
        <f t="shared" si="33"/>
        <v>-9.5747877263260596E-3</v>
      </c>
      <c r="Q192" s="248">
        <f t="shared" si="34"/>
        <v>26243.074999999997</v>
      </c>
      <c r="R192" s="246">
        <f t="shared" si="41"/>
        <v>6.4017804755176405E-5</v>
      </c>
      <c r="S192" s="249">
        <v>0.1</v>
      </c>
      <c r="T192" s="246">
        <f t="shared" si="36"/>
        <v>6.4017804755176412E-6</v>
      </c>
      <c r="U192" s="204"/>
      <c r="Z192" s="353"/>
    </row>
    <row r="193" spans="1:26" s="246" customFormat="1" ht="12.95" customHeight="1">
      <c r="A193" s="15" t="s">
        <v>1704</v>
      </c>
      <c r="B193" s="249" t="s">
        <v>1814</v>
      </c>
      <c r="C193" s="250">
        <v>41279.578999999998</v>
      </c>
      <c r="D193" s="250"/>
      <c r="E193" s="246">
        <f t="shared" si="31"/>
        <v>-939.50387588702802</v>
      </c>
      <c r="F193" s="246">
        <f t="shared" si="38"/>
        <v>-939.5</v>
      </c>
      <c r="G193" s="250">
        <f t="shared" si="39"/>
        <v>-1.2460750076570548E-3</v>
      </c>
      <c r="I193" s="246">
        <f t="shared" si="40"/>
        <v>-1.2460750076570548E-3</v>
      </c>
      <c r="P193" s="246">
        <f t="shared" si="33"/>
        <v>-9.4628366862283438E-3</v>
      </c>
      <c r="Q193" s="248">
        <f t="shared" si="34"/>
        <v>26261.078999999998</v>
      </c>
      <c r="R193" s="246">
        <f t="shared" si="41"/>
        <v>6.7515172482437668E-5</v>
      </c>
      <c r="S193" s="249">
        <v>0.1</v>
      </c>
      <c r="T193" s="246">
        <f t="shared" si="36"/>
        <v>6.7515172482437671E-6</v>
      </c>
      <c r="U193" s="204"/>
      <c r="Z193" s="353"/>
    </row>
    <row r="194" spans="1:26" s="246" customFormat="1" ht="12.95" customHeight="1">
      <c r="A194" s="15" t="s">
        <v>1705</v>
      </c>
      <c r="B194" s="249"/>
      <c r="C194" s="250">
        <v>41301.279999999999</v>
      </c>
      <c r="D194" s="250"/>
      <c r="E194" s="246">
        <f t="shared" si="31"/>
        <v>-872.00342525674148</v>
      </c>
      <c r="F194" s="246">
        <f t="shared" si="38"/>
        <v>-872</v>
      </c>
      <c r="G194" s="250">
        <f t="shared" si="39"/>
        <v>-1.1012000031769276E-3</v>
      </c>
      <c r="I194" s="246">
        <f t="shared" si="40"/>
        <v>-1.1012000031769276E-3</v>
      </c>
      <c r="P194" s="246">
        <f t="shared" si="33"/>
        <v>-9.327663979548163E-3</v>
      </c>
      <c r="Q194" s="248">
        <f t="shared" si="34"/>
        <v>26282.78</v>
      </c>
      <c r="R194" s="246">
        <f t="shared" si="41"/>
        <v>6.7674709554533635E-5</v>
      </c>
      <c r="S194" s="249">
        <v>0.1</v>
      </c>
      <c r="T194" s="246">
        <f t="shared" si="36"/>
        <v>6.767470955453364E-6</v>
      </c>
      <c r="U194" s="204"/>
      <c r="Z194" s="353"/>
    </row>
    <row r="195" spans="1:26" s="246" customFormat="1" ht="12.95" customHeight="1">
      <c r="A195" s="15" t="s">
        <v>1705</v>
      </c>
      <c r="B195" s="249" t="s">
        <v>1814</v>
      </c>
      <c r="C195" s="250">
        <v>41302.400999999998</v>
      </c>
      <c r="D195" s="250"/>
      <c r="E195" s="246">
        <f t="shared" si="31"/>
        <v>-868.51658109488289</v>
      </c>
      <c r="F195" s="246">
        <f t="shared" si="38"/>
        <v>-868.5</v>
      </c>
      <c r="G195" s="250">
        <f t="shared" si="39"/>
        <v>-5.3307250054785982E-3</v>
      </c>
      <c r="I195" s="246">
        <f t="shared" si="40"/>
        <v>-5.3307250054785982E-3</v>
      </c>
      <c r="P195" s="246">
        <f t="shared" si="33"/>
        <v>-9.3206481168889039E-3</v>
      </c>
      <c r="Q195" s="248">
        <f t="shared" si="34"/>
        <v>26283.900999999998</v>
      </c>
      <c r="R195" s="246">
        <f t="shared" si="41"/>
        <v>1.5919486434966096E-5</v>
      </c>
      <c r="S195" s="249">
        <v>0.1</v>
      </c>
      <c r="T195" s="246">
        <f t="shared" si="36"/>
        <v>1.5919486434966098E-6</v>
      </c>
      <c r="U195" s="204"/>
      <c r="Z195" s="353"/>
    </row>
    <row r="196" spans="1:26" s="246" customFormat="1" ht="12.95" customHeight="1">
      <c r="A196" s="15" t="s">
        <v>1705</v>
      </c>
      <c r="B196" s="249"/>
      <c r="C196" s="250">
        <v>41302.550999999999</v>
      </c>
      <c r="D196" s="250"/>
      <c r="E196" s="246">
        <f t="shared" si="31"/>
        <v>-868.05000961916096</v>
      </c>
      <c r="F196" s="246">
        <f t="shared" si="38"/>
        <v>-868</v>
      </c>
      <c r="G196" s="250">
        <f t="shared" si="39"/>
        <v>-1.6077800006314646E-2</v>
      </c>
      <c r="I196" s="246">
        <f t="shared" si="40"/>
        <v>-1.6077800006314646E-2</v>
      </c>
      <c r="P196" s="246">
        <f t="shared" si="33"/>
        <v>-9.3196457952011771E-3</v>
      </c>
      <c r="Q196" s="248">
        <f t="shared" si="34"/>
        <v>26284.050999999999</v>
      </c>
      <c r="R196" s="246">
        <f t="shared" si="41"/>
        <v>4.5672648341190717E-5</v>
      </c>
      <c r="S196" s="249">
        <v>0.1</v>
      </c>
      <c r="T196" s="246">
        <f t="shared" si="36"/>
        <v>4.5672648341190721E-6</v>
      </c>
      <c r="U196" s="204"/>
      <c r="Z196" s="353"/>
    </row>
    <row r="197" spans="1:26" s="246" customFormat="1" ht="12.95" customHeight="1">
      <c r="A197" s="15" t="s">
        <v>1705</v>
      </c>
      <c r="B197" s="249"/>
      <c r="C197" s="250">
        <v>41308.345999999998</v>
      </c>
      <c r="D197" s="250"/>
      <c r="E197" s="246">
        <f t="shared" si="31"/>
        <v>-850.02479827395223</v>
      </c>
      <c r="F197" s="246">
        <f t="shared" si="38"/>
        <v>-850</v>
      </c>
      <c r="G197" s="250">
        <f t="shared" si="39"/>
        <v>-7.9725000032340176E-3</v>
      </c>
      <c r="I197" s="246">
        <f t="shared" si="40"/>
        <v>-7.9725000032340176E-3</v>
      </c>
      <c r="P197" s="246">
        <f t="shared" si="33"/>
        <v>-9.2835529581176673E-3</v>
      </c>
      <c r="Q197" s="248">
        <f t="shared" si="34"/>
        <v>26289.845999999998</v>
      </c>
      <c r="R197" s="246">
        <f t="shared" si="41"/>
        <v>1.718859850509149E-6</v>
      </c>
      <c r="S197" s="249">
        <v>0.1</v>
      </c>
      <c r="T197" s="246">
        <f t="shared" si="36"/>
        <v>1.7188598505091492E-7</v>
      </c>
      <c r="U197" s="204"/>
      <c r="Z197" s="353"/>
    </row>
    <row r="198" spans="1:26" s="246" customFormat="1" ht="12.95" customHeight="1">
      <c r="A198" s="11" t="s">
        <v>2430</v>
      </c>
      <c r="B198" s="26" t="s">
        <v>1817</v>
      </c>
      <c r="C198" s="265">
        <v>41308.665999999997</v>
      </c>
      <c r="D198" s="265" t="s">
        <v>1965</v>
      </c>
      <c r="E198" s="246">
        <f t="shared" si="31"/>
        <v>-849.02944579242273</v>
      </c>
      <c r="F198" s="246">
        <f t="shared" si="38"/>
        <v>-849</v>
      </c>
      <c r="G198" s="250">
        <f t="shared" si="39"/>
        <v>-9.4666500081075355E-3</v>
      </c>
      <c r="I198" s="246">
        <f>G198</f>
        <v>-9.4666500081075355E-3</v>
      </c>
      <c r="P198" s="246">
        <f t="shared" si="33"/>
        <v>-9.2815472723632303E-3</v>
      </c>
      <c r="Q198" s="248">
        <f t="shared" si="34"/>
        <v>26290.165999999997</v>
      </c>
      <c r="R198" s="246">
        <f t="shared" si="41"/>
        <v>3.4263022780026097E-8</v>
      </c>
      <c r="S198" s="249">
        <v>0.1</v>
      </c>
      <c r="T198" s="246">
        <f t="shared" si="36"/>
        <v>3.4263022780026097E-9</v>
      </c>
      <c r="U198" s="204"/>
      <c r="Z198" s="353"/>
    </row>
    <row r="199" spans="1:26" s="246" customFormat="1" ht="12.95" customHeight="1">
      <c r="A199" s="11" t="s">
        <v>2430</v>
      </c>
      <c r="B199" s="26" t="s">
        <v>1817</v>
      </c>
      <c r="C199" s="265">
        <v>41317.673000000003</v>
      </c>
      <c r="D199" s="265" t="s">
        <v>1965</v>
      </c>
      <c r="E199" s="246">
        <f t="shared" si="31"/>
        <v>-821.0133839138316</v>
      </c>
      <c r="F199" s="246">
        <f t="shared" si="38"/>
        <v>-821</v>
      </c>
      <c r="G199" s="250">
        <f t="shared" si="39"/>
        <v>-4.3028500003856607E-3</v>
      </c>
      <c r="I199" s="246">
        <f>G199</f>
        <v>-4.3028500003856607E-3</v>
      </c>
      <c r="P199" s="246">
        <f t="shared" si="33"/>
        <v>-9.2253655002594338E-3</v>
      </c>
      <c r="Q199" s="248">
        <f t="shared" si="34"/>
        <v>26299.173000000003</v>
      </c>
      <c r="R199" s="246">
        <f t="shared" si="41"/>
        <v>2.4231158846497542E-5</v>
      </c>
      <c r="S199" s="249">
        <v>0.1</v>
      </c>
      <c r="T199" s="246">
        <f t="shared" si="36"/>
        <v>2.4231158846497545E-6</v>
      </c>
      <c r="U199" s="204"/>
      <c r="Z199" s="353"/>
    </row>
    <row r="200" spans="1:26" s="246" customFormat="1" ht="12.95" customHeight="1">
      <c r="A200" s="15" t="s">
        <v>1705</v>
      </c>
      <c r="B200" s="249"/>
      <c r="C200" s="250">
        <v>41319.284</v>
      </c>
      <c r="D200" s="250"/>
      <c r="E200" s="246">
        <f t="shared" si="31"/>
        <v>-816.00240626463597</v>
      </c>
      <c r="F200" s="246">
        <f t="shared" si="38"/>
        <v>-816</v>
      </c>
      <c r="G200" s="250">
        <f t="shared" si="39"/>
        <v>-7.736000043223612E-4</v>
      </c>
      <c r="I200" s="246">
        <f>+G200</f>
        <v>-7.736000043223612E-4</v>
      </c>
      <c r="P200" s="246">
        <f t="shared" si="33"/>
        <v>-9.2153284544876542E-3</v>
      </c>
      <c r="Q200" s="248">
        <f t="shared" si="34"/>
        <v>26300.784</v>
      </c>
      <c r="R200" s="246">
        <f t="shared" si="41"/>
        <v>7.1262779226330118E-5</v>
      </c>
      <c r="S200" s="249">
        <v>0.1</v>
      </c>
      <c r="T200" s="246">
        <f t="shared" si="36"/>
        <v>7.1262779226330123E-6</v>
      </c>
      <c r="U200" s="204"/>
      <c r="Z200" s="353"/>
    </row>
    <row r="201" spans="1:26" s="246" customFormat="1" ht="12.95" customHeight="1">
      <c r="A201" s="11" t="s">
        <v>2430</v>
      </c>
      <c r="B201" s="26" t="s">
        <v>1817</v>
      </c>
      <c r="C201" s="265">
        <v>41320.567999999999</v>
      </c>
      <c r="D201" s="265" t="s">
        <v>1965</v>
      </c>
      <c r="E201" s="246">
        <f t="shared" si="31"/>
        <v>-812.00855443249634</v>
      </c>
      <c r="F201" s="246">
        <f t="shared" si="38"/>
        <v>-812</v>
      </c>
      <c r="G201" s="250">
        <f t="shared" si="39"/>
        <v>-2.7502000011736527E-3</v>
      </c>
      <c r="I201" s="246">
        <f>G201</f>
        <v>-2.7502000011736527E-3</v>
      </c>
      <c r="P201" s="246">
        <f t="shared" si="33"/>
        <v>-9.2072978171864068E-3</v>
      </c>
      <c r="Q201" s="248">
        <f t="shared" si="34"/>
        <v>26302.067999999999</v>
      </c>
      <c r="R201" s="246">
        <f t="shared" si="41"/>
        <v>4.1694112205556679E-5</v>
      </c>
      <c r="S201" s="249">
        <v>0.1</v>
      </c>
      <c r="T201" s="246">
        <f t="shared" si="36"/>
        <v>4.1694112205556679E-6</v>
      </c>
      <c r="U201" s="204"/>
      <c r="Z201" s="353"/>
    </row>
    <row r="202" spans="1:26" s="246" customFormat="1" ht="12.95" customHeight="1">
      <c r="A202" s="15" t="s">
        <v>1705</v>
      </c>
      <c r="B202" s="249" t="s">
        <v>1814</v>
      </c>
      <c r="C202" s="250">
        <v>41324.262999999999</v>
      </c>
      <c r="D202" s="250"/>
      <c r="E202" s="246">
        <f t="shared" si="31"/>
        <v>-800.51534374732614</v>
      </c>
      <c r="F202" s="246">
        <f t="shared" si="38"/>
        <v>-800.5</v>
      </c>
      <c r="G202" s="250">
        <f t="shared" si="39"/>
        <v>-4.9329250032315031E-3</v>
      </c>
      <c r="I202" s="246">
        <f>+G202</f>
        <v>-4.9329250032315031E-3</v>
      </c>
      <c r="P202" s="246">
        <f t="shared" si="33"/>
        <v>-9.1842047801705511E-3</v>
      </c>
      <c r="Q202" s="248">
        <f t="shared" si="34"/>
        <v>26305.762999999999</v>
      </c>
      <c r="R202" s="246">
        <f t="shared" si="41"/>
        <v>1.8073379741810921E-5</v>
      </c>
      <c r="S202" s="249">
        <v>0.1</v>
      </c>
      <c r="T202" s="246">
        <f t="shared" si="36"/>
        <v>1.8073379741810922E-6</v>
      </c>
      <c r="U202" s="204"/>
      <c r="Z202" s="353"/>
    </row>
    <row r="203" spans="1:26" s="246" customFormat="1" ht="12.95" customHeight="1">
      <c r="A203" s="11" t="s">
        <v>2430</v>
      </c>
      <c r="B203" s="26" t="s">
        <v>1814</v>
      </c>
      <c r="C203" s="265">
        <v>41324.582000000002</v>
      </c>
      <c r="D203" s="265" t="s">
        <v>1965</v>
      </c>
      <c r="E203" s="246">
        <f t="shared" si="31"/>
        <v>-799.52310174229081</v>
      </c>
      <c r="F203" s="246">
        <f t="shared" si="38"/>
        <v>-799.5</v>
      </c>
      <c r="G203" s="250">
        <f t="shared" si="39"/>
        <v>-7.427075004670769E-3</v>
      </c>
      <c r="I203" s="246">
        <f>G203</f>
        <v>-7.427075004670769E-3</v>
      </c>
      <c r="P203" s="246">
        <f t="shared" si="33"/>
        <v>-9.1821963425355972E-3</v>
      </c>
      <c r="Q203" s="248">
        <f t="shared" si="34"/>
        <v>26306.082000000002</v>
      </c>
      <c r="R203" s="246">
        <f t="shared" si="41"/>
        <v>3.0804509106284248E-6</v>
      </c>
      <c r="S203" s="249">
        <v>0.1</v>
      </c>
      <c r="T203" s="246">
        <f t="shared" si="36"/>
        <v>3.0804509106284248E-7</v>
      </c>
      <c r="U203" s="204"/>
      <c r="Z203" s="353"/>
    </row>
    <row r="204" spans="1:26" s="246" customFormat="1" ht="12.95" customHeight="1">
      <c r="A204" s="11" t="s">
        <v>2430</v>
      </c>
      <c r="B204" s="26" t="s">
        <v>1817</v>
      </c>
      <c r="C204" s="265">
        <v>41324.741000000002</v>
      </c>
      <c r="D204" s="265" t="s">
        <v>1965</v>
      </c>
      <c r="E204" s="246">
        <f t="shared" si="31"/>
        <v>-799.02853597803153</v>
      </c>
      <c r="F204" s="246">
        <f t="shared" si="38"/>
        <v>-799</v>
      </c>
      <c r="G204" s="250">
        <f t="shared" si="39"/>
        <v>-9.1741500000352971E-3</v>
      </c>
      <c r="I204" s="246">
        <f>G204</f>
        <v>-9.1741500000352971E-3</v>
      </c>
      <c r="P204" s="246">
        <f t="shared" si="33"/>
        <v>-9.1811921028705414E-3</v>
      </c>
      <c r="Q204" s="248">
        <f t="shared" si="34"/>
        <v>26306.241000000002</v>
      </c>
      <c r="R204" s="246">
        <f t="shared" si="41"/>
        <v>4.9591212342155792E-11</v>
      </c>
      <c r="S204" s="249">
        <v>0.1</v>
      </c>
      <c r="T204" s="246">
        <f t="shared" si="36"/>
        <v>4.9591212342155795E-12</v>
      </c>
      <c r="U204" s="204"/>
      <c r="Z204" s="353"/>
    </row>
    <row r="205" spans="1:26" s="246" customFormat="1" ht="12.95" customHeight="1">
      <c r="A205" s="15" t="s">
        <v>1705</v>
      </c>
      <c r="B205" s="249"/>
      <c r="C205" s="250">
        <v>41326.353000000003</v>
      </c>
      <c r="D205" s="250"/>
      <c r="E205" s="246">
        <f t="shared" si="31"/>
        <v>-794.01444785231911</v>
      </c>
      <c r="F205" s="246">
        <f t="shared" si="38"/>
        <v>-794</v>
      </c>
      <c r="G205" s="250">
        <f t="shared" si="39"/>
        <v>-4.644900000130292E-3</v>
      </c>
      <c r="I205" s="246">
        <f>+G205</f>
        <v>-4.644900000130292E-3</v>
      </c>
      <c r="P205" s="246">
        <f t="shared" si="33"/>
        <v>-9.1711489418087235E-3</v>
      </c>
      <c r="Q205" s="248">
        <f t="shared" si="34"/>
        <v>26307.853000000003</v>
      </c>
      <c r="R205" s="246">
        <f t="shared" si="41"/>
        <v>2.048692948204512E-5</v>
      </c>
      <c r="S205" s="249">
        <v>0.1</v>
      </c>
      <c r="T205" s="246">
        <f t="shared" si="36"/>
        <v>2.0486929482045121E-6</v>
      </c>
      <c r="U205" s="204"/>
      <c r="Z205" s="353"/>
    </row>
    <row r="206" spans="1:26" s="246" customFormat="1" ht="12.95" customHeight="1">
      <c r="A206" s="15" t="s">
        <v>1705</v>
      </c>
      <c r="B206" s="249"/>
      <c r="C206" s="250">
        <v>41328.288999999997</v>
      </c>
      <c r="D206" s="250"/>
      <c r="E206" s="246">
        <f t="shared" si="31"/>
        <v>-787.99256533907828</v>
      </c>
      <c r="F206" s="246">
        <f t="shared" si="38"/>
        <v>-788</v>
      </c>
      <c r="G206" s="250">
        <f t="shared" si="39"/>
        <v>2.3901999957161024E-3</v>
      </c>
      <c r="I206" s="246">
        <f>+G206</f>
        <v>2.3901999957161024E-3</v>
      </c>
      <c r="P206" s="246">
        <f t="shared" si="33"/>
        <v>-9.1590953139475319E-3</v>
      </c>
      <c r="Q206" s="248">
        <f t="shared" si="34"/>
        <v>26309.788999999997</v>
      </c>
      <c r="R206" s="246">
        <f t="shared" si="41"/>
        <v>1.3338622214981841E-4</v>
      </c>
      <c r="S206" s="249">
        <v>0.1</v>
      </c>
      <c r="T206" s="246">
        <f t="shared" si="36"/>
        <v>1.3338622214981842E-5</v>
      </c>
      <c r="U206" s="204"/>
      <c r="Z206" s="353"/>
    </row>
    <row r="207" spans="1:26" s="246" customFormat="1" ht="12.95" customHeight="1">
      <c r="A207" s="15" t="s">
        <v>1705</v>
      </c>
      <c r="B207" s="249" t="s">
        <v>1814</v>
      </c>
      <c r="C207" s="250">
        <v>41334.233999999997</v>
      </c>
      <c r="D207" s="250"/>
      <c r="E207" s="246">
        <f t="shared" si="31"/>
        <v>-769.50078251814762</v>
      </c>
      <c r="F207" s="246">
        <f t="shared" si="38"/>
        <v>-769.5</v>
      </c>
      <c r="G207" s="250">
        <f t="shared" si="39"/>
        <v>-2.5157500931527466E-4</v>
      </c>
      <c r="I207" s="246">
        <f>+G207</f>
        <v>-2.5157500931527466E-4</v>
      </c>
      <c r="P207" s="246">
        <f t="shared" si="33"/>
        <v>-9.1219173624882046E-3</v>
      </c>
      <c r="Q207" s="248">
        <f t="shared" si="34"/>
        <v>26315.733999999997</v>
      </c>
      <c r="R207" s="246">
        <f t="shared" si="41"/>
        <v>7.8682973462493479E-5</v>
      </c>
      <c r="S207" s="249">
        <v>0.1</v>
      </c>
      <c r="T207" s="246">
        <f t="shared" si="36"/>
        <v>7.8682973462493479E-6</v>
      </c>
      <c r="U207" s="204"/>
      <c r="Z207" s="353"/>
    </row>
    <row r="208" spans="1:26" s="246" customFormat="1" ht="12.95" customHeight="1">
      <c r="A208" s="15" t="s">
        <v>1705</v>
      </c>
      <c r="B208" s="249"/>
      <c r="C208" s="250">
        <v>41335.351999999999</v>
      </c>
      <c r="D208" s="250"/>
      <c r="E208" s="246">
        <f t="shared" si="31"/>
        <v>-766.0232697857939</v>
      </c>
      <c r="F208" s="246">
        <f t="shared" si="38"/>
        <v>-766</v>
      </c>
      <c r="G208" s="250">
        <f t="shared" si="39"/>
        <v>-7.4811000013141893E-3</v>
      </c>
      <c r="I208" s="246">
        <f>+G208</f>
        <v>-7.4811000013141893E-3</v>
      </c>
      <c r="P208" s="246">
        <f t="shared" si="33"/>
        <v>-9.1148815556443864E-3</v>
      </c>
      <c r="Q208" s="248">
        <f t="shared" si="34"/>
        <v>26316.851999999999</v>
      </c>
      <c r="R208" s="246">
        <f t="shared" si="41"/>
        <v>2.6692421672695949E-6</v>
      </c>
      <c r="S208" s="249">
        <v>0.1</v>
      </c>
      <c r="T208" s="246">
        <f t="shared" si="36"/>
        <v>2.6692421672695952E-7</v>
      </c>
      <c r="U208" s="204"/>
      <c r="Z208" s="353"/>
    </row>
    <row r="209" spans="1:26" s="246" customFormat="1" ht="12.95" customHeight="1">
      <c r="A209" s="11" t="s">
        <v>2430</v>
      </c>
      <c r="B209" s="26" t="s">
        <v>1817</v>
      </c>
      <c r="C209" s="265">
        <v>41347.582999999999</v>
      </c>
      <c r="D209" s="265" t="s">
        <v>1965</v>
      </c>
      <c r="E209" s="246">
        <f t="shared" si="31"/>
        <v>-727.97903165580067</v>
      </c>
      <c r="F209" s="246">
        <f t="shared" si="38"/>
        <v>-728</v>
      </c>
      <c r="G209" s="250">
        <f t="shared" si="39"/>
        <v>6.7411999916657805E-3</v>
      </c>
      <c r="I209" s="246">
        <f>G209</f>
        <v>6.7411999916657805E-3</v>
      </c>
      <c r="P209" s="246">
        <f t="shared" si="33"/>
        <v>-9.0384489601149139E-3</v>
      </c>
      <c r="Q209" s="248">
        <f t="shared" si="34"/>
        <v>26329.082999999999</v>
      </c>
      <c r="R209" s="246">
        <f t="shared" si="41"/>
        <v>2.4899732104143361E-4</v>
      </c>
      <c r="S209" s="249">
        <v>0.1</v>
      </c>
      <c r="T209" s="246">
        <f t="shared" si="36"/>
        <v>2.4899732104143361E-5</v>
      </c>
      <c r="U209" s="204"/>
      <c r="Z209" s="353"/>
    </row>
    <row r="210" spans="1:26" s="246" customFormat="1" ht="12.95" customHeight="1">
      <c r="A210" s="15" t="s">
        <v>1705</v>
      </c>
      <c r="B210" s="249" t="s">
        <v>1814</v>
      </c>
      <c r="C210" s="250">
        <v>41348.372000000003</v>
      </c>
      <c r="D210" s="250"/>
      <c r="E210" s="246">
        <f t="shared" si="31"/>
        <v>-725.5248656935139</v>
      </c>
      <c r="F210" s="246">
        <f t="shared" si="38"/>
        <v>-725.5</v>
      </c>
      <c r="G210" s="250">
        <f t="shared" si="39"/>
        <v>-7.9941750009311363E-3</v>
      </c>
      <c r="I210" s="246">
        <f>+G210</f>
        <v>-7.9941750009311363E-3</v>
      </c>
      <c r="P210" s="246">
        <f t="shared" si="33"/>
        <v>-9.0334176854594567E-3</v>
      </c>
      <c r="Q210" s="248">
        <f t="shared" si="34"/>
        <v>26329.872000000003</v>
      </c>
      <c r="R210" s="246">
        <f t="shared" si="41"/>
        <v>1.0800253573456301E-6</v>
      </c>
      <c r="S210" s="249">
        <v>0.1</v>
      </c>
      <c r="T210" s="246">
        <f t="shared" si="36"/>
        <v>1.0800253573456301E-7</v>
      </c>
      <c r="U210" s="204"/>
      <c r="Z210" s="353"/>
    </row>
    <row r="211" spans="1:26" s="246" customFormat="1" ht="12.95" customHeight="1">
      <c r="A211" s="15" t="s">
        <v>1705</v>
      </c>
      <c r="B211" s="249" t="s">
        <v>1814</v>
      </c>
      <c r="C211" s="250">
        <v>41350.305999999997</v>
      </c>
      <c r="D211" s="250"/>
      <c r="E211" s="246">
        <f t="shared" si="31"/>
        <v>-719.5092041332839</v>
      </c>
      <c r="F211" s="246">
        <f t="shared" si="38"/>
        <v>-719.5</v>
      </c>
      <c r="G211" s="250">
        <f t="shared" si="39"/>
        <v>-2.9590750054921955E-3</v>
      </c>
      <c r="I211" s="246">
        <f>+G211</f>
        <v>-2.9590750054921955E-3</v>
      </c>
      <c r="P211" s="246">
        <f t="shared" si="33"/>
        <v>-9.0213412086509372E-3</v>
      </c>
      <c r="Q211" s="248">
        <f t="shared" si="34"/>
        <v>26331.805999999997</v>
      </c>
      <c r="R211" s="246">
        <f t="shared" si="41"/>
        <v>3.6751071517960703E-5</v>
      </c>
      <c r="S211" s="249">
        <v>0.1</v>
      </c>
      <c r="T211" s="246">
        <f t="shared" si="36"/>
        <v>3.6751071517960703E-6</v>
      </c>
      <c r="U211" s="204"/>
      <c r="Z211" s="353"/>
    </row>
    <row r="212" spans="1:26" s="246" customFormat="1" ht="12.95" customHeight="1">
      <c r="A212" s="15" t="s">
        <v>1705</v>
      </c>
      <c r="B212" s="249" t="s">
        <v>1814</v>
      </c>
      <c r="C212" s="250">
        <v>41352.235999999997</v>
      </c>
      <c r="D212" s="250"/>
      <c r="E212" s="246">
        <f t="shared" si="31"/>
        <v>-713.50598447905293</v>
      </c>
      <c r="F212" s="246">
        <f t="shared" si="38"/>
        <v>-713.5</v>
      </c>
      <c r="G212" s="250">
        <f t="shared" si="39"/>
        <v>-1.9239750035922043E-3</v>
      </c>
      <c r="I212" s="246">
        <f>+G212</f>
        <v>-1.9239750035922043E-3</v>
      </c>
      <c r="P212" s="246">
        <f t="shared" si="33"/>
        <v>-9.0092627304747697E-3</v>
      </c>
      <c r="Q212" s="248">
        <f t="shared" si="34"/>
        <v>26333.735999999997</v>
      </c>
      <c r="R212" s="246">
        <f t="shared" si="41"/>
        <v>5.020130217271271E-5</v>
      </c>
      <c r="S212" s="249">
        <v>0.1</v>
      </c>
      <c r="T212" s="246">
        <f t="shared" si="36"/>
        <v>5.020130217271271E-6</v>
      </c>
      <c r="U212" s="204"/>
      <c r="Z212" s="353"/>
    </row>
    <row r="213" spans="1:26" s="246" customFormat="1" ht="12.95" customHeight="1">
      <c r="A213" s="11" t="s">
        <v>2430</v>
      </c>
      <c r="B213" s="26" t="s">
        <v>1814</v>
      </c>
      <c r="C213" s="265">
        <v>41352.559999999998</v>
      </c>
      <c r="D213" s="265" t="s">
        <v>1965</v>
      </c>
      <c r="E213" s="246">
        <f t="shared" ref="E213:E276" si="42">+(C213-C$7)/C$8</f>
        <v>-712.49819009150178</v>
      </c>
      <c r="F213" s="246">
        <f t="shared" si="38"/>
        <v>-712.5</v>
      </c>
      <c r="G213" s="250">
        <f t="shared" si="39"/>
        <v>5.8187499234918505E-4</v>
      </c>
      <c r="I213" s="246">
        <f>G213</f>
        <v>5.8187499234918505E-4</v>
      </c>
      <c r="P213" s="246">
        <f t="shared" ref="P213:P276" si="43">+D$11+D$12*F213+D$13*F213^2</f>
        <v>-9.0072494562013303E-3</v>
      </c>
      <c r="Q213" s="248">
        <f t="shared" ref="Q213:Q276" si="44">+C213-15018.5</f>
        <v>26334.059999999998</v>
      </c>
      <c r="R213" s="246">
        <f t="shared" si="41"/>
        <v>9.195130768978923E-5</v>
      </c>
      <c r="S213" s="249">
        <v>0.1</v>
      </c>
      <c r="T213" s="246">
        <f t="shared" si="36"/>
        <v>9.1951307689789237E-6</v>
      </c>
      <c r="U213" s="204"/>
      <c r="Z213" s="353"/>
    </row>
    <row r="214" spans="1:26" s="246" customFormat="1" ht="12.95" customHeight="1">
      <c r="A214" s="15" t="s">
        <v>1706</v>
      </c>
      <c r="B214" s="249"/>
      <c r="C214" s="250">
        <v>41363.321000000004</v>
      </c>
      <c r="D214" s="250"/>
      <c r="E214" s="246">
        <f t="shared" si="42"/>
        <v>-679.02635242351971</v>
      </c>
      <c r="F214" s="246">
        <f t="shared" si="38"/>
        <v>-679</v>
      </c>
      <c r="G214" s="250">
        <f t="shared" si="39"/>
        <v>-8.4721500024897978E-3</v>
      </c>
      <c r="I214" s="246">
        <f t="shared" ref="I214:I219" si="45">+G214</f>
        <v>-8.4721500024897978E-3</v>
      </c>
      <c r="P214" s="246">
        <f t="shared" si="43"/>
        <v>-8.9397726419208692E-3</v>
      </c>
      <c r="Q214" s="248">
        <f t="shared" si="44"/>
        <v>26344.821000000004</v>
      </c>
      <c r="R214" s="246">
        <f t="shared" si="41"/>
        <v>2.1867093290848188E-7</v>
      </c>
      <c r="S214" s="249">
        <v>0.1</v>
      </c>
      <c r="T214" s="246">
        <f t="shared" si="36"/>
        <v>2.1867093290848191E-8</v>
      </c>
      <c r="U214" s="204"/>
      <c r="Z214" s="353"/>
    </row>
    <row r="215" spans="1:26" s="246" customFormat="1" ht="12.95" customHeight="1">
      <c r="A215" s="15" t="s">
        <v>1706</v>
      </c>
      <c r="B215" s="249"/>
      <c r="C215" s="250">
        <v>41363.324999999997</v>
      </c>
      <c r="D215" s="250"/>
      <c r="E215" s="246">
        <f t="shared" si="42"/>
        <v>-679.01391051752069</v>
      </c>
      <c r="F215" s="246">
        <f t="shared" si="38"/>
        <v>-679</v>
      </c>
      <c r="G215" s="250">
        <f t="shared" si="39"/>
        <v>-4.4721500089508481E-3</v>
      </c>
      <c r="I215" s="246">
        <f t="shared" si="45"/>
        <v>-4.4721500089508481E-3</v>
      </c>
      <c r="P215" s="246">
        <f t="shared" si="43"/>
        <v>-8.9397726419208692E-3</v>
      </c>
      <c r="Q215" s="248">
        <f t="shared" si="44"/>
        <v>26344.824999999997</v>
      </c>
      <c r="R215" s="246">
        <f t="shared" si="41"/>
        <v>1.9959651990625985E-5</v>
      </c>
      <c r="S215" s="249">
        <v>0.1</v>
      </c>
      <c r="T215" s="246">
        <f t="shared" si="36"/>
        <v>1.9959651990625984E-6</v>
      </c>
      <c r="U215" s="204"/>
      <c r="Z215" s="353"/>
    </row>
    <row r="216" spans="1:26" s="246" customFormat="1" ht="12.95" customHeight="1">
      <c r="A216" s="15" t="s">
        <v>1706</v>
      </c>
      <c r="B216" s="249"/>
      <c r="C216" s="250">
        <v>41363.328000000001</v>
      </c>
      <c r="D216" s="250"/>
      <c r="E216" s="246">
        <f t="shared" si="42"/>
        <v>-679.00457908799308</v>
      </c>
      <c r="F216" s="246">
        <f t="shared" si="38"/>
        <v>-679</v>
      </c>
      <c r="G216" s="250">
        <f t="shared" si="39"/>
        <v>-1.4721500047016889E-3</v>
      </c>
      <c r="I216" s="246">
        <f t="shared" si="45"/>
        <v>-1.4721500047016889E-3</v>
      </c>
      <c r="P216" s="246">
        <f t="shared" si="43"/>
        <v>-8.9397726419208692E-3</v>
      </c>
      <c r="Q216" s="248">
        <f t="shared" si="44"/>
        <v>26344.828000000001</v>
      </c>
      <c r="R216" s="246">
        <f t="shared" si="41"/>
        <v>5.5765387851908344E-5</v>
      </c>
      <c r="S216" s="249">
        <v>0.1</v>
      </c>
      <c r="T216" s="246">
        <f t="shared" si="36"/>
        <v>5.5765387851908351E-6</v>
      </c>
      <c r="U216" s="204"/>
      <c r="Z216" s="353"/>
    </row>
    <row r="217" spans="1:26" s="246" customFormat="1" ht="12.95" customHeight="1">
      <c r="A217" s="15" t="s">
        <v>1706</v>
      </c>
      <c r="B217" s="249"/>
      <c r="C217" s="250">
        <v>41363.33</v>
      </c>
      <c r="D217" s="250"/>
      <c r="E217" s="246">
        <f t="shared" si="42"/>
        <v>-678.99835813498225</v>
      </c>
      <c r="F217" s="246">
        <f t="shared" si="38"/>
        <v>-679</v>
      </c>
      <c r="G217" s="250">
        <f t="shared" ref="G217:G248" si="46">+C217-(C$7+F217*C$8)</f>
        <v>5.2784999570576474E-4</v>
      </c>
      <c r="I217" s="246">
        <f t="shared" si="45"/>
        <v>5.2784999570576474E-4</v>
      </c>
      <c r="P217" s="246">
        <f t="shared" si="43"/>
        <v>-8.9397726419208692E-3</v>
      </c>
      <c r="Q217" s="248">
        <f t="shared" si="44"/>
        <v>26344.83</v>
      </c>
      <c r="R217" s="246">
        <f t="shared" ref="R217:R248" si="47">+(P217-G217)^2</f>
        <v>8.9635878408500307E-5</v>
      </c>
      <c r="S217" s="249">
        <v>0.1</v>
      </c>
      <c r="T217" s="246">
        <f t="shared" si="36"/>
        <v>8.9635878408500314E-6</v>
      </c>
      <c r="U217" s="204"/>
      <c r="Z217" s="353"/>
    </row>
    <row r="218" spans="1:26" s="246" customFormat="1" ht="12.95" customHeight="1">
      <c r="A218" s="15" t="s">
        <v>1706</v>
      </c>
      <c r="B218" s="249" t="s">
        <v>1814</v>
      </c>
      <c r="C218" s="250">
        <v>41367.353999999999</v>
      </c>
      <c r="D218" s="250"/>
      <c r="E218" s="246">
        <f t="shared" si="42"/>
        <v>-666.48180067974511</v>
      </c>
      <c r="F218" s="246">
        <f t="shared" si="38"/>
        <v>-666.5</v>
      </c>
      <c r="G218" s="250">
        <f t="shared" si="46"/>
        <v>5.8509749942459166E-3</v>
      </c>
      <c r="I218" s="246">
        <f t="shared" si="45"/>
        <v>5.8509749942459166E-3</v>
      </c>
      <c r="P218" s="246">
        <f t="shared" si="43"/>
        <v>-8.9145787430001573E-3</v>
      </c>
      <c r="Q218" s="248">
        <f t="shared" si="44"/>
        <v>26348.853999999999</v>
      </c>
      <c r="R218" s="246">
        <f t="shared" si="47"/>
        <v>2.180215771675015E-4</v>
      </c>
      <c r="S218" s="249">
        <v>0.1</v>
      </c>
      <c r="T218" s="246">
        <f t="shared" si="36"/>
        <v>2.1802157716750151E-5</v>
      </c>
      <c r="U218" s="204"/>
      <c r="Z218" s="353"/>
    </row>
    <row r="219" spans="1:26" s="246" customFormat="1" ht="12.95" customHeight="1">
      <c r="A219" s="15" t="s">
        <v>1706</v>
      </c>
      <c r="B219" s="249" t="s">
        <v>1814</v>
      </c>
      <c r="C219" s="250">
        <v>41369.284</v>
      </c>
      <c r="D219" s="250"/>
      <c r="E219" s="246">
        <f t="shared" si="42"/>
        <v>-660.47858102551413</v>
      </c>
      <c r="F219" s="246">
        <f t="shared" si="38"/>
        <v>-660.5</v>
      </c>
      <c r="G219" s="250">
        <f t="shared" si="46"/>
        <v>6.8860749961459078E-3</v>
      </c>
      <c r="I219" s="246">
        <f t="shared" si="45"/>
        <v>6.8860749961459078E-3</v>
      </c>
      <c r="P219" s="246">
        <f t="shared" si="43"/>
        <v>-8.9024825860764233E-3</v>
      </c>
      <c r="Q219" s="248">
        <f t="shared" si="44"/>
        <v>26350.784</v>
      </c>
      <c r="R219" s="246">
        <f t="shared" si="47"/>
        <v>2.4927855052715026E-4</v>
      </c>
      <c r="S219" s="249">
        <v>0.1</v>
      </c>
      <c r="T219" s="246">
        <f t="shared" si="36"/>
        <v>2.4927855052715027E-5</v>
      </c>
      <c r="U219" s="204"/>
      <c r="Z219" s="353"/>
    </row>
    <row r="220" spans="1:26" s="246" customFormat="1" ht="12.95" customHeight="1">
      <c r="A220" s="11" t="s">
        <v>2430</v>
      </c>
      <c r="B220" s="26" t="s">
        <v>1814</v>
      </c>
      <c r="C220" s="265">
        <v>41370.557999999997</v>
      </c>
      <c r="D220" s="265" t="s">
        <v>1965</v>
      </c>
      <c r="E220" s="246">
        <f t="shared" si="42"/>
        <v>-656.51583395842874</v>
      </c>
      <c r="F220" s="246">
        <f t="shared" si="38"/>
        <v>-656.5</v>
      </c>
      <c r="G220" s="250">
        <f t="shared" si="46"/>
        <v>-5.0905250027426518E-3</v>
      </c>
      <c r="I220" s="246">
        <f>G220</f>
        <v>-5.0905250027426518E-3</v>
      </c>
      <c r="P220" s="246">
        <f t="shared" si="43"/>
        <v>-8.8944173695896852E-3</v>
      </c>
      <c r="Q220" s="248">
        <f t="shared" si="44"/>
        <v>26352.057999999997</v>
      </c>
      <c r="R220" s="246">
        <f t="shared" si="47"/>
        <v>1.4469597138557126E-5</v>
      </c>
      <c r="S220" s="249">
        <v>0.1</v>
      </c>
      <c r="T220" s="246">
        <f t="shared" ref="T220:T283" si="48">+S220*R220</f>
        <v>1.4469597138557127E-6</v>
      </c>
      <c r="U220" s="204"/>
      <c r="Z220" s="353"/>
    </row>
    <row r="221" spans="1:26" s="246" customFormat="1" ht="12.95" customHeight="1">
      <c r="A221" s="15" t="s">
        <v>1706</v>
      </c>
      <c r="B221" s="249"/>
      <c r="C221" s="250">
        <v>41372.336000000003</v>
      </c>
      <c r="D221" s="250"/>
      <c r="E221" s="246">
        <f t="shared" si="42"/>
        <v>-650.98540673290779</v>
      </c>
      <c r="F221" s="246">
        <f t="shared" si="38"/>
        <v>-651</v>
      </c>
      <c r="G221" s="250">
        <f t="shared" si="46"/>
        <v>4.691649999585934E-3</v>
      </c>
      <c r="I221" s="246">
        <f>+G221</f>
        <v>4.691649999585934E-3</v>
      </c>
      <c r="P221" s="246">
        <f t="shared" si="43"/>
        <v>-8.8833262445390335E-3</v>
      </c>
      <c r="Q221" s="248">
        <f t="shared" si="44"/>
        <v>26353.836000000003</v>
      </c>
      <c r="R221" s="246">
        <f t="shared" si="47"/>
        <v>1.842799800285572E-4</v>
      </c>
      <c r="S221" s="249">
        <v>0.1</v>
      </c>
      <c r="T221" s="246">
        <f t="shared" si="48"/>
        <v>1.8427998002855722E-5</v>
      </c>
      <c r="U221" s="204"/>
      <c r="Z221" s="353"/>
    </row>
    <row r="222" spans="1:26" s="246" customFormat="1" ht="12.95" customHeight="1">
      <c r="A222" s="11" t="s">
        <v>2430</v>
      </c>
      <c r="B222" s="26" t="s">
        <v>1817</v>
      </c>
      <c r="C222" s="265">
        <v>41383.576000000001</v>
      </c>
      <c r="D222" s="265" t="s">
        <v>1965</v>
      </c>
      <c r="E222" s="246">
        <f t="shared" si="42"/>
        <v>-616.02365081915957</v>
      </c>
      <c r="F222" s="246">
        <f t="shared" si="38"/>
        <v>-616</v>
      </c>
      <c r="G222" s="250">
        <f t="shared" si="46"/>
        <v>-7.6036000027670525E-3</v>
      </c>
      <c r="I222" s="246">
        <f>G222</f>
        <v>-7.6036000027670525E-3</v>
      </c>
      <c r="P222" s="246">
        <f t="shared" si="43"/>
        <v>-8.8127069559274917E-3</v>
      </c>
      <c r="Q222" s="248">
        <f t="shared" si="44"/>
        <v>26365.076000000001</v>
      </c>
      <c r="R222" s="246">
        <f t="shared" si="47"/>
        <v>1.4619396241809204E-6</v>
      </c>
      <c r="S222" s="249">
        <v>0.1</v>
      </c>
      <c r="T222" s="246">
        <f t="shared" si="48"/>
        <v>1.4619396241809206E-7</v>
      </c>
      <c r="U222" s="204"/>
      <c r="Z222" s="353"/>
    </row>
    <row r="223" spans="1:26" s="246" customFormat="1" ht="12.95" customHeight="1">
      <c r="A223" s="11" t="s">
        <v>2430</v>
      </c>
      <c r="B223" s="26" t="s">
        <v>1814</v>
      </c>
      <c r="C223" s="265">
        <v>41388.559000000001</v>
      </c>
      <c r="D223" s="265" t="s">
        <v>1965</v>
      </c>
      <c r="E223" s="246">
        <f t="shared" si="42"/>
        <v>-600.52414639582821</v>
      </c>
      <c r="F223" s="246">
        <f t="shared" si="38"/>
        <v>-600.5</v>
      </c>
      <c r="G223" s="250">
        <f t="shared" si="46"/>
        <v>-7.7629250008612871E-3</v>
      </c>
      <c r="I223" s="246">
        <f>G223</f>
        <v>-7.7629250008612871E-3</v>
      </c>
      <c r="P223" s="246">
        <f t="shared" si="43"/>
        <v>-8.7814109416183908E-3</v>
      </c>
      <c r="Q223" s="248">
        <f t="shared" si="44"/>
        <v>26370.059000000001</v>
      </c>
      <c r="R223" s="246">
        <f t="shared" si="47"/>
        <v>1.0373136115198825E-6</v>
      </c>
      <c r="S223" s="249">
        <v>0.1</v>
      </c>
      <c r="T223" s="246">
        <f t="shared" si="48"/>
        <v>1.0373136115198826E-7</v>
      </c>
      <c r="U223" s="204"/>
      <c r="Z223" s="353"/>
    </row>
    <row r="224" spans="1:26" s="246" customFormat="1" ht="12.95" customHeight="1">
      <c r="A224" s="15" t="s">
        <v>1706</v>
      </c>
      <c r="B224" s="249" t="s">
        <v>1814</v>
      </c>
      <c r="C224" s="250">
        <v>41395.31</v>
      </c>
      <c r="D224" s="250"/>
      <c r="E224" s="246">
        <f t="shared" si="42"/>
        <v>-579.52531951205265</v>
      </c>
      <c r="F224" s="246">
        <f t="shared" si="38"/>
        <v>-579.5</v>
      </c>
      <c r="G224" s="250">
        <f t="shared" si="46"/>
        <v>-8.1400750059401616E-3</v>
      </c>
      <c r="I224" s="246">
        <f>+G224</f>
        <v>-8.1400750059401616E-3</v>
      </c>
      <c r="P224" s="246">
        <f t="shared" si="43"/>
        <v>-8.7389885837473712E-3</v>
      </c>
      <c r="Q224" s="248">
        <f t="shared" si="44"/>
        <v>26376.809999999998</v>
      </c>
      <c r="R224" s="246">
        <f t="shared" si="47"/>
        <v>3.5869747368183251E-7</v>
      </c>
      <c r="S224" s="249">
        <v>0.1</v>
      </c>
      <c r="T224" s="246">
        <f t="shared" si="48"/>
        <v>3.5869747368183251E-8</v>
      </c>
      <c r="U224" s="204"/>
      <c r="Z224" s="353"/>
    </row>
    <row r="225" spans="1:26" s="246" customFormat="1" ht="12.95" customHeight="1">
      <c r="A225" s="15" t="s">
        <v>1706</v>
      </c>
      <c r="B225" s="249" t="s">
        <v>1814</v>
      </c>
      <c r="C225" s="250">
        <v>41396.281999999999</v>
      </c>
      <c r="D225" s="250"/>
      <c r="E225" s="246">
        <f t="shared" si="42"/>
        <v>-576.50193634939922</v>
      </c>
      <c r="F225" s="246">
        <f t="shared" si="38"/>
        <v>-576.5</v>
      </c>
      <c r="G225" s="250">
        <f t="shared" si="46"/>
        <v>-6.2252500356407836E-4</v>
      </c>
      <c r="I225" s="246">
        <f>+G225</f>
        <v>-6.2252500356407836E-4</v>
      </c>
      <c r="P225" s="246">
        <f t="shared" si="43"/>
        <v>-8.7329262455410062E-3</v>
      </c>
      <c r="Q225" s="248">
        <f t="shared" si="44"/>
        <v>26377.781999999999</v>
      </c>
      <c r="R225" s="246">
        <f t="shared" si="47"/>
        <v>6.5778608305860889E-5</v>
      </c>
      <c r="S225" s="249">
        <v>0.1</v>
      </c>
      <c r="T225" s="246">
        <f t="shared" si="48"/>
        <v>6.5778608305860889E-6</v>
      </c>
      <c r="U225" s="204"/>
      <c r="Z225" s="353"/>
    </row>
    <row r="226" spans="1:26" s="246" customFormat="1" ht="12.95" customHeight="1">
      <c r="A226" s="11" t="s">
        <v>2430</v>
      </c>
      <c r="B226" s="26" t="s">
        <v>1814</v>
      </c>
      <c r="C226" s="265">
        <v>41396.591999999997</v>
      </c>
      <c r="D226" s="265" t="s">
        <v>1965</v>
      </c>
      <c r="E226" s="246">
        <f t="shared" si="42"/>
        <v>-575.53768863292385</v>
      </c>
      <c r="F226" s="246">
        <f t="shared" si="38"/>
        <v>-575.5</v>
      </c>
      <c r="G226" s="250">
        <f t="shared" si="46"/>
        <v>-1.2116675003198907E-2</v>
      </c>
      <c r="I226" s="246">
        <f>G226</f>
        <v>-1.2116675003198907E-2</v>
      </c>
      <c r="P226" s="246">
        <f t="shared" si="43"/>
        <v>-8.7309053549517908E-3</v>
      </c>
      <c r="Q226" s="248">
        <f t="shared" si="44"/>
        <v>26378.091999999997</v>
      </c>
      <c r="R226" s="246">
        <f t="shared" si="47"/>
        <v>1.1463436110991399E-5</v>
      </c>
      <c r="S226" s="249">
        <v>0.1</v>
      </c>
      <c r="T226" s="246">
        <f t="shared" si="48"/>
        <v>1.14634361109914E-6</v>
      </c>
      <c r="U226" s="204"/>
      <c r="Z226" s="353"/>
    </row>
    <row r="227" spans="1:26" s="246" customFormat="1" ht="12.95" customHeight="1">
      <c r="A227" s="15" t="s">
        <v>1707</v>
      </c>
      <c r="B227" s="249"/>
      <c r="C227" s="250">
        <v>41536.603000000003</v>
      </c>
      <c r="D227" s="250"/>
      <c r="E227" s="246">
        <f t="shared" si="42"/>
        <v>-140.03676272181201</v>
      </c>
      <c r="F227" s="246">
        <f t="shared" si="38"/>
        <v>-140</v>
      </c>
      <c r="G227" s="250">
        <f t="shared" si="46"/>
        <v>-1.1818999999377411E-2</v>
      </c>
      <c r="I227" s="246">
        <f t="shared" ref="I227:I234" si="49">+G227</f>
        <v>-1.1818999999377411E-2</v>
      </c>
      <c r="P227" s="246">
        <f t="shared" si="43"/>
        <v>-7.8455234549566957E-3</v>
      </c>
      <c r="Q227" s="248">
        <f t="shared" si="44"/>
        <v>26518.103000000003</v>
      </c>
      <c r="R227" s="246">
        <f t="shared" si="47"/>
        <v>1.5788515849061589E-5</v>
      </c>
      <c r="S227" s="249">
        <v>0.1</v>
      </c>
      <c r="T227" s="246">
        <f t="shared" si="48"/>
        <v>1.578851584906159E-6</v>
      </c>
      <c r="U227" s="204"/>
      <c r="Z227" s="353"/>
    </row>
    <row r="228" spans="1:26" s="246" customFormat="1" ht="12.95" customHeight="1">
      <c r="A228" s="15" t="s">
        <v>1707</v>
      </c>
      <c r="B228" s="249" t="s">
        <v>1814</v>
      </c>
      <c r="C228" s="250">
        <v>41550.593000000001</v>
      </c>
      <c r="D228" s="250"/>
      <c r="E228" s="246">
        <f t="shared" si="42"/>
        <v>-96.521196419912087</v>
      </c>
      <c r="F228" s="246">
        <f t="shared" si="38"/>
        <v>-96.5</v>
      </c>
      <c r="G228" s="250">
        <f t="shared" si="46"/>
        <v>-6.8145250043016858E-3</v>
      </c>
      <c r="I228" s="246">
        <f t="shared" si="49"/>
        <v>-6.8145250043016858E-3</v>
      </c>
      <c r="P228" s="246">
        <f t="shared" si="43"/>
        <v>-7.7565077286926246E-3</v>
      </c>
      <c r="Q228" s="248">
        <f t="shared" si="44"/>
        <v>26532.093000000001</v>
      </c>
      <c r="R228" s="246">
        <f t="shared" si="47"/>
        <v>8.8733145305097531E-7</v>
      </c>
      <c r="S228" s="249">
        <v>0.1</v>
      </c>
      <c r="T228" s="246">
        <f t="shared" si="48"/>
        <v>8.8733145305097536E-8</v>
      </c>
      <c r="U228" s="204"/>
      <c r="Z228" s="353"/>
    </row>
    <row r="229" spans="1:26" s="246" customFormat="1" ht="12.95" customHeight="1">
      <c r="A229" s="15" t="s">
        <v>1707</v>
      </c>
      <c r="B229" s="249"/>
      <c r="C229" s="250">
        <v>41554.610999999997</v>
      </c>
      <c r="D229" s="250"/>
      <c r="E229" s="246">
        <f t="shared" si="42"/>
        <v>-84.023301823707484</v>
      </c>
      <c r="F229" s="246">
        <f t="shared" si="38"/>
        <v>-84</v>
      </c>
      <c r="G229" s="250">
        <f t="shared" si="46"/>
        <v>-7.4914000069838949E-3</v>
      </c>
      <c r="I229" s="246">
        <f t="shared" si="49"/>
        <v>-7.4914000069838949E-3</v>
      </c>
      <c r="P229" s="246">
        <f t="shared" si="43"/>
        <v>-7.7309090392665147E-3</v>
      </c>
      <c r="Q229" s="248">
        <f t="shared" si="44"/>
        <v>26536.110999999997</v>
      </c>
      <c r="R229" s="246">
        <f t="shared" si="47"/>
        <v>5.7364576544957051E-8</v>
      </c>
      <c r="S229" s="249">
        <v>0.1</v>
      </c>
      <c r="T229" s="246">
        <f t="shared" si="48"/>
        <v>5.7364576544957055E-9</v>
      </c>
      <c r="U229" s="204"/>
      <c r="Z229" s="353"/>
    </row>
    <row r="230" spans="1:26" s="246" customFormat="1" ht="12.95" customHeight="1">
      <c r="A230" s="15" t="s">
        <v>1707</v>
      </c>
      <c r="B230" s="249"/>
      <c r="C230" s="250">
        <v>41565.546000000002</v>
      </c>
      <c r="D230" s="250"/>
      <c r="E230" s="246">
        <f t="shared" si="42"/>
        <v>-50.010241243896161</v>
      </c>
      <c r="F230" s="246">
        <f t="shared" si="38"/>
        <v>-50</v>
      </c>
      <c r="G230" s="250">
        <f t="shared" si="46"/>
        <v>-3.2924999977694824E-3</v>
      </c>
      <c r="I230" s="246">
        <f t="shared" si="49"/>
        <v>-3.2924999977694824E-3</v>
      </c>
      <c r="P230" s="246">
        <f t="shared" si="43"/>
        <v>-7.6612366573295355E-3</v>
      </c>
      <c r="Q230" s="248">
        <f t="shared" si="44"/>
        <v>26547.046000000002</v>
      </c>
      <c r="R230" s="246">
        <f t="shared" si="47"/>
        <v>1.9085860000583931E-5</v>
      </c>
      <c r="S230" s="249">
        <v>0.1</v>
      </c>
      <c r="T230" s="246">
        <f t="shared" si="48"/>
        <v>1.908586000058393E-6</v>
      </c>
      <c r="U230" s="204"/>
      <c r="Z230" s="353"/>
    </row>
    <row r="231" spans="1:26" s="246" customFormat="1" ht="12.95" customHeight="1">
      <c r="A231" s="15" t="s">
        <v>1707</v>
      </c>
      <c r="B231" s="249" t="s">
        <v>1814</v>
      </c>
      <c r="C231" s="250">
        <v>41569.559000000001</v>
      </c>
      <c r="D231" s="250"/>
      <c r="E231" s="246">
        <f t="shared" si="42"/>
        <v>-37.52789903020733</v>
      </c>
      <c r="F231" s="246">
        <f t="shared" si="38"/>
        <v>-37.5</v>
      </c>
      <c r="G231" s="250">
        <f t="shared" si="46"/>
        <v>-8.9693750051083043E-3</v>
      </c>
      <c r="I231" s="246">
        <f t="shared" si="49"/>
        <v>-8.9693750051083043E-3</v>
      </c>
      <c r="P231" s="246">
        <f t="shared" si="43"/>
        <v>-7.6356056541549257E-3</v>
      </c>
      <c r="Q231" s="248">
        <f t="shared" si="44"/>
        <v>26551.059000000001</v>
      </c>
      <c r="R231" s="246">
        <f t="shared" si="47"/>
        <v>1.7789406815425969E-6</v>
      </c>
      <c r="S231" s="249">
        <v>0.1</v>
      </c>
      <c r="T231" s="246">
        <f t="shared" si="48"/>
        <v>1.7789406815425971E-7</v>
      </c>
      <c r="U231" s="204"/>
      <c r="Z231" s="353"/>
    </row>
    <row r="232" spans="1:26" s="246" customFormat="1" ht="12.95" customHeight="1">
      <c r="A232" s="15" t="s">
        <v>1707</v>
      </c>
      <c r="B232" s="249"/>
      <c r="C232" s="250">
        <v>41571.661999999997</v>
      </c>
      <c r="D232" s="250"/>
      <c r="E232" s="246">
        <f t="shared" si="42"/>
        <v>-30.986566940663806</v>
      </c>
      <c r="F232" s="246">
        <f t="shared" si="38"/>
        <v>-31</v>
      </c>
      <c r="G232" s="250">
        <f t="shared" si="46"/>
        <v>4.3186499897274189E-3</v>
      </c>
      <c r="I232" s="246">
        <f t="shared" si="49"/>
        <v>4.3186499897274189E-3</v>
      </c>
      <c r="P232" s="246">
        <f t="shared" si="43"/>
        <v>-7.6222740996026751E-3</v>
      </c>
      <c r="Q232" s="248">
        <f t="shared" si="44"/>
        <v>26553.161999999997</v>
      </c>
      <c r="R232" s="246">
        <f t="shared" si="47"/>
        <v>1.4258566810714372E-4</v>
      </c>
      <c r="S232" s="249">
        <v>0.1</v>
      </c>
      <c r="T232" s="246">
        <f t="shared" si="48"/>
        <v>1.4258566810714373E-5</v>
      </c>
      <c r="U232" s="204"/>
      <c r="Z232" s="353"/>
    </row>
    <row r="233" spans="1:26" s="246" customFormat="1" ht="12.95" customHeight="1">
      <c r="A233" s="15" t="s">
        <v>1707</v>
      </c>
      <c r="B233" s="249"/>
      <c r="C233" s="250">
        <v>41572.624000000003</v>
      </c>
      <c r="D233" s="250"/>
      <c r="E233" s="246">
        <f t="shared" si="42"/>
        <v>-27.994288543041922</v>
      </c>
      <c r="F233" s="246">
        <f t="shared" si="38"/>
        <v>-28</v>
      </c>
      <c r="G233" s="250">
        <f t="shared" si="46"/>
        <v>1.8361999973421916E-3</v>
      </c>
      <c r="I233" s="246">
        <f t="shared" si="49"/>
        <v>1.8361999973421916E-3</v>
      </c>
      <c r="P233" s="246">
        <f t="shared" si="43"/>
        <v>-7.6161202822166854E-3</v>
      </c>
      <c r="Q233" s="248">
        <f t="shared" si="44"/>
        <v>26554.124000000003</v>
      </c>
      <c r="R233" s="246">
        <f t="shared" si="47"/>
        <v>8.9346358667359994E-5</v>
      </c>
      <c r="S233" s="249">
        <v>0.1</v>
      </c>
      <c r="T233" s="246">
        <f t="shared" si="48"/>
        <v>8.9346358667359991E-6</v>
      </c>
      <c r="U233" s="204"/>
      <c r="Z233" s="353"/>
    </row>
    <row r="234" spans="1:26" s="246" customFormat="1" ht="12.95" customHeight="1">
      <c r="A234" s="15" t="s">
        <v>1707</v>
      </c>
      <c r="B234" s="249" t="s">
        <v>1814</v>
      </c>
      <c r="C234" s="250">
        <v>41580.491999999998</v>
      </c>
      <c r="D234" s="250"/>
      <c r="E234" s="246">
        <f t="shared" si="42"/>
        <v>-3.5210594034294687</v>
      </c>
      <c r="F234" s="246">
        <f t="shared" si="38"/>
        <v>-3.5</v>
      </c>
      <c r="G234" s="250">
        <f t="shared" si="46"/>
        <v>-6.7704750035773031E-3</v>
      </c>
      <c r="I234" s="246">
        <f t="shared" si="49"/>
        <v>-6.7704750035773031E-3</v>
      </c>
      <c r="P234" s="246">
        <f t="shared" si="43"/>
        <v>-7.5658453788220274E-3</v>
      </c>
      <c r="Q234" s="248">
        <f t="shared" si="44"/>
        <v>26561.991999999998</v>
      </c>
      <c r="R234" s="246">
        <f t="shared" si="47"/>
        <v>6.3261403381693349E-7</v>
      </c>
      <c r="S234" s="249">
        <v>0.1</v>
      </c>
      <c r="T234" s="246">
        <f t="shared" si="48"/>
        <v>6.3261403381693354E-8</v>
      </c>
      <c r="U234" s="204"/>
      <c r="Z234" s="353"/>
    </row>
    <row r="235" spans="1:26" s="246" customFormat="1" ht="12.95" customHeight="1">
      <c r="A235" s="15" t="s">
        <v>1795</v>
      </c>
      <c r="B235" s="249"/>
      <c r="C235" s="250">
        <v>41581.624000000003</v>
      </c>
      <c r="D235" s="250" t="s">
        <v>1797</v>
      </c>
      <c r="E235" s="246">
        <f t="shared" si="42"/>
        <v>0</v>
      </c>
      <c r="F235" s="246">
        <f t="shared" si="38"/>
        <v>0</v>
      </c>
      <c r="G235" s="250">
        <f t="shared" si="46"/>
        <v>0</v>
      </c>
      <c r="H235" s="246">
        <f>+G235</f>
        <v>0</v>
      </c>
      <c r="P235" s="246">
        <f t="shared" si="43"/>
        <v>-7.5586605256819034E-3</v>
      </c>
      <c r="Q235" s="248">
        <f t="shared" si="44"/>
        <v>26563.124000000003</v>
      </c>
      <c r="R235" s="246">
        <f t="shared" si="47"/>
        <v>5.7133348942501829E-5</v>
      </c>
      <c r="S235" s="249">
        <v>0.1</v>
      </c>
      <c r="T235" s="246">
        <f t="shared" si="48"/>
        <v>5.7133348942501836E-6</v>
      </c>
      <c r="U235" s="204"/>
      <c r="Z235" s="353"/>
    </row>
    <row r="236" spans="1:26" s="246" customFormat="1" ht="12.95" customHeight="1">
      <c r="A236" s="15" t="s">
        <v>1707</v>
      </c>
      <c r="B236" s="249"/>
      <c r="C236" s="250">
        <v>41581.625999999997</v>
      </c>
      <c r="D236" s="250"/>
      <c r="E236" s="246">
        <f t="shared" si="42"/>
        <v>6.220952988200551E-3</v>
      </c>
      <c r="F236" s="246">
        <f t="shared" si="38"/>
        <v>0</v>
      </c>
      <c r="G236" s="250">
        <f t="shared" si="46"/>
        <v>1.999999993131496E-3</v>
      </c>
      <c r="I236" s="246">
        <f t="shared" ref="I236:I248" si="50">+G236</f>
        <v>1.999999993131496E-3</v>
      </c>
      <c r="P236" s="246">
        <f t="shared" si="43"/>
        <v>-7.5586605256819034E-3</v>
      </c>
      <c r="Q236" s="248">
        <f t="shared" si="44"/>
        <v>26563.125999999997</v>
      </c>
      <c r="R236" s="246">
        <f t="shared" si="47"/>
        <v>9.1367990913922024E-5</v>
      </c>
      <c r="S236" s="249">
        <v>0.1</v>
      </c>
      <c r="T236" s="246">
        <f t="shared" si="48"/>
        <v>9.1367990913922031E-6</v>
      </c>
      <c r="U236" s="204"/>
      <c r="Z236" s="353"/>
    </row>
    <row r="237" spans="1:26" s="246" customFormat="1" ht="12.95" customHeight="1">
      <c r="A237" s="15" t="s">
        <v>1707</v>
      </c>
      <c r="B237" s="249"/>
      <c r="C237" s="250">
        <v>41589.650999999998</v>
      </c>
      <c r="D237" s="250"/>
      <c r="E237" s="246">
        <f t="shared" si="42"/>
        <v>24.967794903871773</v>
      </c>
      <c r="F237" s="246">
        <f t="shared" si="38"/>
        <v>25</v>
      </c>
      <c r="G237" s="250">
        <f t="shared" si="46"/>
        <v>-1.0353750003559981E-2</v>
      </c>
      <c r="I237" s="246">
        <f t="shared" si="50"/>
        <v>-1.0353750003559981E-2</v>
      </c>
      <c r="P237" s="246">
        <f t="shared" si="43"/>
        <v>-7.5073203409088945E-3</v>
      </c>
      <c r="Q237" s="248">
        <f t="shared" si="44"/>
        <v>26571.150999999998</v>
      </c>
      <c r="R237" s="246">
        <f t="shared" si="47"/>
        <v>8.1021618244199764E-6</v>
      </c>
      <c r="S237" s="249">
        <v>0.1</v>
      </c>
      <c r="T237" s="246">
        <f t="shared" si="48"/>
        <v>8.1021618244199771E-7</v>
      </c>
      <c r="U237" s="204"/>
      <c r="Z237" s="353"/>
    </row>
    <row r="238" spans="1:26" s="246" customFormat="1" ht="12.95" customHeight="1">
      <c r="A238" s="15" t="s">
        <v>1707</v>
      </c>
      <c r="B238" s="249"/>
      <c r="C238" s="250">
        <v>41591.586000000003</v>
      </c>
      <c r="D238" s="250"/>
      <c r="E238" s="246">
        <f t="shared" si="42"/>
        <v>30.986566940641175</v>
      </c>
      <c r="F238" s="246">
        <f t="shared" si="38"/>
        <v>31</v>
      </c>
      <c r="G238" s="250">
        <f t="shared" si="46"/>
        <v>-4.3186499970033765E-3</v>
      </c>
      <c r="I238" s="246">
        <f t="shared" si="50"/>
        <v>-4.3186499970033765E-3</v>
      </c>
      <c r="P238" s="246">
        <f t="shared" si="43"/>
        <v>-7.4949935263636126E-3</v>
      </c>
      <c r="Q238" s="248">
        <f t="shared" si="44"/>
        <v>26573.086000000003</v>
      </c>
      <c r="R238" s="246">
        <f t="shared" si="47"/>
        <v>1.0089158216508642E-5</v>
      </c>
      <c r="S238" s="249">
        <v>0.1</v>
      </c>
      <c r="T238" s="246">
        <f t="shared" si="48"/>
        <v>1.0089158216508642E-6</v>
      </c>
      <c r="U238" s="204"/>
      <c r="Z238" s="353"/>
    </row>
    <row r="239" spans="1:26" s="246" customFormat="1" ht="12.95" customHeight="1">
      <c r="A239" s="15" t="s">
        <v>1708</v>
      </c>
      <c r="B239" s="249" t="s">
        <v>1814</v>
      </c>
      <c r="C239" s="250">
        <v>41616.493999999999</v>
      </c>
      <c r="D239" s="250"/>
      <c r="E239" s="246">
        <f t="shared" si="42"/>
        <v>108.46231572174905</v>
      </c>
      <c r="F239" s="246">
        <f t="shared" si="38"/>
        <v>108.5</v>
      </c>
      <c r="G239" s="250">
        <f t="shared" si="46"/>
        <v>-1.2115275007090531E-2</v>
      </c>
      <c r="I239" s="246">
        <f t="shared" si="50"/>
        <v>-1.2115275007090531E-2</v>
      </c>
      <c r="P239" s="246">
        <f t="shared" si="43"/>
        <v>-7.3355922919537374E-3</v>
      </c>
      <c r="Q239" s="248">
        <f t="shared" si="44"/>
        <v>26597.993999999999</v>
      </c>
      <c r="R239" s="246">
        <f t="shared" si="47"/>
        <v>2.2845366857377436E-5</v>
      </c>
      <c r="S239" s="249">
        <v>0.1</v>
      </c>
      <c r="T239" s="246">
        <f t="shared" si="48"/>
        <v>2.2845366857377436E-6</v>
      </c>
      <c r="U239" s="204"/>
      <c r="Z239" s="353"/>
    </row>
    <row r="240" spans="1:26" s="246" customFormat="1" ht="12.95" customHeight="1">
      <c r="A240" s="15" t="s">
        <v>1708</v>
      </c>
      <c r="B240" s="249"/>
      <c r="C240" s="250">
        <v>41620.516000000003</v>
      </c>
      <c r="D240" s="250"/>
      <c r="E240" s="246">
        <f t="shared" si="42"/>
        <v>120.97265222399794</v>
      </c>
      <c r="F240" s="246">
        <f t="shared" si="38"/>
        <v>121</v>
      </c>
      <c r="G240" s="250">
        <f t="shared" si="46"/>
        <v>-8.7921500016818754E-3</v>
      </c>
      <c r="I240" s="246">
        <f t="shared" si="50"/>
        <v>-8.7921500016818754E-3</v>
      </c>
      <c r="P240" s="246">
        <f t="shared" si="43"/>
        <v>-7.3098511440664992E-3</v>
      </c>
      <c r="Q240" s="248">
        <f t="shared" si="44"/>
        <v>26602.016000000003</v>
      </c>
      <c r="R240" s="246">
        <f t="shared" si="47"/>
        <v>2.1972099032878493E-6</v>
      </c>
      <c r="S240" s="249">
        <v>0.1</v>
      </c>
      <c r="T240" s="246">
        <f t="shared" si="48"/>
        <v>2.1972099032878495E-7</v>
      </c>
      <c r="U240" s="204"/>
      <c r="Z240" s="353"/>
    </row>
    <row r="241" spans="1:26" s="246" customFormat="1" ht="12.95" customHeight="1">
      <c r="A241" s="15" t="s">
        <v>1708</v>
      </c>
      <c r="B241" s="249"/>
      <c r="C241" s="250">
        <v>41623.415999999997</v>
      </c>
      <c r="D241" s="250"/>
      <c r="E241" s="246">
        <f t="shared" si="42"/>
        <v>129.99303408784891</v>
      </c>
      <c r="F241" s="246">
        <f t="shared" si="38"/>
        <v>130</v>
      </c>
      <c r="G241" s="250">
        <f t="shared" si="46"/>
        <v>-2.2395000050892122E-3</v>
      </c>
      <c r="I241" s="246">
        <f t="shared" si="50"/>
        <v>-2.2395000050892122E-3</v>
      </c>
      <c r="P241" s="246">
        <f t="shared" si="43"/>
        <v>-7.2913121389121312E-3</v>
      </c>
      <c r="Q241" s="248">
        <f t="shared" si="44"/>
        <v>26604.915999999997</v>
      </c>
      <c r="R241" s="246">
        <f t="shared" si="47"/>
        <v>2.5520805835440473E-5</v>
      </c>
      <c r="S241" s="249">
        <v>0.1</v>
      </c>
      <c r="T241" s="246">
        <f t="shared" si="48"/>
        <v>2.5520805835440476E-6</v>
      </c>
      <c r="U241" s="204"/>
      <c r="Z241" s="353"/>
    </row>
    <row r="242" spans="1:26" s="246" customFormat="1" ht="12.95" customHeight="1">
      <c r="A242" s="15" t="s">
        <v>1708</v>
      </c>
      <c r="B242" s="249" t="s">
        <v>1814</v>
      </c>
      <c r="C242" s="250">
        <v>41627.423000000003</v>
      </c>
      <c r="D242" s="250"/>
      <c r="E242" s="246">
        <f t="shared" si="42"/>
        <v>142.45671344252787</v>
      </c>
      <c r="F242" s="246">
        <f t="shared" si="38"/>
        <v>142.5</v>
      </c>
      <c r="G242" s="250">
        <f t="shared" si="46"/>
        <v>-1.391637499909848E-2</v>
      </c>
      <c r="I242" s="246">
        <f t="shared" si="50"/>
        <v>-1.391637499909848E-2</v>
      </c>
      <c r="P242" s="246">
        <f t="shared" si="43"/>
        <v>-7.2655560502594583E-3</v>
      </c>
      <c r="Q242" s="248">
        <f t="shared" si="44"/>
        <v>26608.923000000003</v>
      </c>
      <c r="R242" s="246">
        <f t="shared" si="47"/>
        <v>4.4233392690236185E-5</v>
      </c>
      <c r="S242" s="249">
        <v>0.1</v>
      </c>
      <c r="T242" s="246">
        <f t="shared" si="48"/>
        <v>4.4233392690236184E-6</v>
      </c>
      <c r="U242" s="204"/>
      <c r="Z242" s="353"/>
    </row>
    <row r="243" spans="1:26" s="246" customFormat="1" ht="12.95" customHeight="1">
      <c r="A243" s="15" t="s">
        <v>1708</v>
      </c>
      <c r="B243" s="249"/>
      <c r="C243" s="250">
        <v>41631.455000000002</v>
      </c>
      <c r="D243" s="250"/>
      <c r="E243" s="246">
        <f t="shared" si="42"/>
        <v>154.99815470980829</v>
      </c>
      <c r="F243" s="246">
        <f t="shared" si="38"/>
        <v>155</v>
      </c>
      <c r="G243" s="250">
        <f t="shared" si="46"/>
        <v>-5.9324999892851338E-4</v>
      </c>
      <c r="I243" s="246">
        <f t="shared" si="50"/>
        <v>-5.9324999892851338E-4</v>
      </c>
      <c r="P243" s="246">
        <f t="shared" si="43"/>
        <v>-7.2397912751152533E-3</v>
      </c>
      <c r="Q243" s="248">
        <f t="shared" si="44"/>
        <v>26612.955000000002</v>
      </c>
      <c r="R243" s="246">
        <f t="shared" si="47"/>
        <v>4.4176510936054057E-5</v>
      </c>
      <c r="S243" s="249">
        <v>0.1</v>
      </c>
      <c r="T243" s="246">
        <f t="shared" si="48"/>
        <v>4.4176510936054062E-6</v>
      </c>
      <c r="U243" s="204"/>
      <c r="Z243" s="353"/>
    </row>
    <row r="244" spans="1:26" s="246" customFormat="1" ht="12.95" customHeight="1">
      <c r="A244" s="15" t="s">
        <v>1708</v>
      </c>
      <c r="B244" s="249" t="s">
        <v>1814</v>
      </c>
      <c r="C244" s="250">
        <v>41648.334000000003</v>
      </c>
      <c r="D244" s="250"/>
      <c r="E244" s="246">
        <f t="shared" si="42"/>
        <v>207.49988763403357</v>
      </c>
      <c r="F244" s="246">
        <f t="shared" si="38"/>
        <v>207.5</v>
      </c>
      <c r="G244" s="250">
        <f t="shared" si="46"/>
        <v>-3.6124998587183654E-5</v>
      </c>
      <c r="I244" s="246">
        <f t="shared" si="50"/>
        <v>-3.6124998587183654E-5</v>
      </c>
      <c r="P244" s="246">
        <f t="shared" si="43"/>
        <v>-7.1314843630220608E-3</v>
      </c>
      <c r="Q244" s="248">
        <f t="shared" si="44"/>
        <v>26629.834000000003</v>
      </c>
      <c r="R244" s="246">
        <f t="shared" si="47"/>
        <v>5.0344124510473706E-5</v>
      </c>
      <c r="S244" s="249">
        <v>0.1</v>
      </c>
      <c r="T244" s="246">
        <f t="shared" si="48"/>
        <v>5.0344124510473711E-6</v>
      </c>
      <c r="U244" s="204"/>
      <c r="Z244" s="353"/>
    </row>
    <row r="245" spans="1:26" s="246" customFormat="1" ht="12.95" customHeight="1">
      <c r="A245" s="15" t="s">
        <v>1709</v>
      </c>
      <c r="B245" s="249" t="s">
        <v>1814</v>
      </c>
      <c r="C245" s="250">
        <v>41657.332000000002</v>
      </c>
      <c r="D245" s="250"/>
      <c r="E245" s="246">
        <f t="shared" si="42"/>
        <v>235.48795522406465</v>
      </c>
      <c r="F245" s="246">
        <f t="shared" si="38"/>
        <v>235.5</v>
      </c>
      <c r="G245" s="250">
        <f t="shared" si="46"/>
        <v>-3.8723250036127865E-3</v>
      </c>
      <c r="I245" s="246">
        <f t="shared" si="50"/>
        <v>-3.8723250036127865E-3</v>
      </c>
      <c r="P245" s="246">
        <f t="shared" si="43"/>
        <v>-7.0736580226462347E-3</v>
      </c>
      <c r="Q245" s="248">
        <f t="shared" si="44"/>
        <v>26638.832000000002</v>
      </c>
      <c r="R245" s="246">
        <f t="shared" si="47"/>
        <v>1.0248533098753812E-5</v>
      </c>
      <c r="S245" s="249">
        <v>0.1</v>
      </c>
      <c r="T245" s="246">
        <f t="shared" si="48"/>
        <v>1.0248533098753813E-6</v>
      </c>
      <c r="U245" s="204"/>
      <c r="Z245" s="353"/>
    </row>
    <row r="246" spans="1:26" s="246" customFormat="1" ht="12.95" customHeight="1">
      <c r="A246" s="15" t="s">
        <v>1709</v>
      </c>
      <c r="B246" s="249" t="s">
        <v>1814</v>
      </c>
      <c r="C246" s="250">
        <v>41657.334999999999</v>
      </c>
      <c r="D246" s="250"/>
      <c r="E246" s="246">
        <f t="shared" si="42"/>
        <v>235.49728665356957</v>
      </c>
      <c r="F246" s="246">
        <f t="shared" si="38"/>
        <v>235.5</v>
      </c>
      <c r="G246" s="250">
        <f t="shared" si="46"/>
        <v>-8.723250066395849E-4</v>
      </c>
      <c r="I246" s="246">
        <f t="shared" si="50"/>
        <v>-8.723250066395849E-4</v>
      </c>
      <c r="P246" s="246">
        <f t="shared" si="43"/>
        <v>-7.0736580226462347E-3</v>
      </c>
      <c r="Q246" s="248">
        <f t="shared" si="44"/>
        <v>26638.834999999999</v>
      </c>
      <c r="R246" s="246">
        <f t="shared" si="47"/>
        <v>3.8456531175414132E-5</v>
      </c>
      <c r="S246" s="249">
        <v>0.1</v>
      </c>
      <c r="T246" s="246">
        <f t="shared" si="48"/>
        <v>3.8456531175414137E-6</v>
      </c>
      <c r="U246" s="204"/>
      <c r="Z246" s="353"/>
    </row>
    <row r="247" spans="1:26" s="246" customFormat="1" ht="12.95" customHeight="1">
      <c r="A247" s="15" t="s">
        <v>1709</v>
      </c>
      <c r="B247" s="249" t="s">
        <v>1814</v>
      </c>
      <c r="C247" s="250">
        <v>41675.332000000002</v>
      </c>
      <c r="D247" s="250"/>
      <c r="E247" s="246">
        <f t="shared" si="42"/>
        <v>291.47653231014851</v>
      </c>
      <c r="F247" s="246">
        <f t="shared" si="38"/>
        <v>291.5</v>
      </c>
      <c r="G247" s="250">
        <f t="shared" si="46"/>
        <v>-7.5447249982971698E-3</v>
      </c>
      <c r="I247" s="246">
        <f t="shared" si="50"/>
        <v>-7.5447249982971698E-3</v>
      </c>
      <c r="P247" s="246">
        <f t="shared" si="43"/>
        <v>-6.9578745858748479E-3</v>
      </c>
      <c r="Q247" s="248">
        <f t="shared" si="44"/>
        <v>26656.832000000002</v>
      </c>
      <c r="R247" s="246">
        <f t="shared" si="47"/>
        <v>3.4439340656024924E-7</v>
      </c>
      <c r="S247" s="249">
        <v>0.1</v>
      </c>
      <c r="T247" s="246">
        <f t="shared" si="48"/>
        <v>3.4439340656024924E-8</v>
      </c>
      <c r="U247" s="204"/>
      <c r="Z247" s="353"/>
    </row>
    <row r="248" spans="1:26" s="246" customFormat="1" ht="12.95" customHeight="1">
      <c r="A248" s="15" t="s">
        <v>1709</v>
      </c>
      <c r="B248" s="249" t="s">
        <v>1814</v>
      </c>
      <c r="C248" s="250">
        <v>41677.266000000003</v>
      </c>
      <c r="D248" s="250"/>
      <c r="E248" s="246">
        <f t="shared" si="42"/>
        <v>297.49219387040114</v>
      </c>
      <c r="F248" s="246">
        <f t="shared" si="38"/>
        <v>297.5</v>
      </c>
      <c r="G248" s="250">
        <f t="shared" si="46"/>
        <v>-2.509625002858229E-3</v>
      </c>
      <c r="I248" s="246">
        <f t="shared" si="50"/>
        <v>-2.509625002858229E-3</v>
      </c>
      <c r="P248" s="246">
        <f t="shared" si="43"/>
        <v>-6.9454588772498221E-3</v>
      </c>
      <c r="Q248" s="248">
        <f t="shared" si="44"/>
        <v>26658.766000000003</v>
      </c>
      <c r="R248" s="246">
        <f t="shared" si="47"/>
        <v>1.9676622161199932E-5</v>
      </c>
      <c r="S248" s="249">
        <v>0.1</v>
      </c>
      <c r="T248" s="246">
        <f t="shared" si="48"/>
        <v>1.9676622161199932E-6</v>
      </c>
      <c r="U248" s="204"/>
      <c r="Z248" s="353"/>
    </row>
    <row r="249" spans="1:26" s="246" customFormat="1" ht="12.95" customHeight="1">
      <c r="A249" s="258" t="s">
        <v>1823</v>
      </c>
      <c r="B249" s="259"/>
      <c r="C249" s="260">
        <v>41680.316700000003</v>
      </c>
      <c r="D249" s="260"/>
      <c r="E249" s="246">
        <f t="shared" si="42"/>
        <v>306.98132454354027</v>
      </c>
      <c r="F249" s="246">
        <f t="shared" ref="F249:F312" si="51">ROUND(2*E249,0)/2</f>
        <v>307</v>
      </c>
      <c r="G249" s="250">
        <f t="shared" ref="G249:G280" si="52">+C249-(C$7+F249*C$8)</f>
        <v>-6.0040500029572286E-3</v>
      </c>
      <c r="J249" s="246">
        <f>+G249</f>
        <v>-6.0040500029572286E-3</v>
      </c>
      <c r="P249" s="246">
        <f t="shared" si="43"/>
        <v>-6.9257965788520554E-3</v>
      </c>
      <c r="Q249" s="248">
        <f t="shared" si="44"/>
        <v>26661.816700000003</v>
      </c>
      <c r="R249" s="246">
        <f t="shared" ref="R249:R283" si="53">+(P249-G249)^2</f>
        <v>8.4961675017383771E-7</v>
      </c>
      <c r="S249" s="249">
        <v>1</v>
      </c>
      <c r="T249" s="246">
        <f t="shared" si="48"/>
        <v>8.4961675017383771E-7</v>
      </c>
      <c r="U249" s="204"/>
      <c r="V249" s="246">
        <f>+G249-P249</f>
        <v>9.2174657589482682E-4</v>
      </c>
      <c r="W249" s="246">
        <f>+V$5*SIN(RADIANS(V$6*F249+V$7))</f>
        <v>6.6616509100903328E-3</v>
      </c>
      <c r="X249" s="246">
        <f>+(V249-W249)^2</f>
        <v>3.2946501765716358E-5</v>
      </c>
      <c r="Z249" s="353"/>
    </row>
    <row r="250" spans="1:26" s="246" customFormat="1" ht="12.95" customHeight="1">
      <c r="A250" s="15" t="s">
        <v>1709</v>
      </c>
      <c r="B250" s="249"/>
      <c r="C250" s="250">
        <v>41680.322</v>
      </c>
      <c r="D250" s="250"/>
      <c r="E250" s="246">
        <f t="shared" si="42"/>
        <v>306.9978100690065</v>
      </c>
      <c r="F250" s="246">
        <f t="shared" si="51"/>
        <v>307</v>
      </c>
      <c r="G250" s="250">
        <f t="shared" si="52"/>
        <v>-7.0405000587925315E-4</v>
      </c>
      <c r="I250" s="246">
        <f>+G250</f>
        <v>-7.0405000587925315E-4</v>
      </c>
      <c r="P250" s="246">
        <f t="shared" si="43"/>
        <v>-6.9257965788520554E-3</v>
      </c>
      <c r="Q250" s="248">
        <f t="shared" si="44"/>
        <v>26661.822</v>
      </c>
      <c r="R250" s="246">
        <f t="shared" si="53"/>
        <v>3.8710130418298808E-5</v>
      </c>
      <c r="S250" s="249">
        <v>0.1</v>
      </c>
      <c r="T250" s="246">
        <f t="shared" si="48"/>
        <v>3.8710130418298806E-6</v>
      </c>
      <c r="U250" s="204"/>
      <c r="Z250" s="353"/>
    </row>
    <row r="251" spans="1:26" s="246" customFormat="1" ht="12.95" customHeight="1">
      <c r="A251" s="15" t="s">
        <v>1709</v>
      </c>
      <c r="B251" s="249"/>
      <c r="C251" s="250">
        <v>41681.286</v>
      </c>
      <c r="D251" s="250"/>
      <c r="E251" s="246">
        <f t="shared" si="42"/>
        <v>309.99630941961658</v>
      </c>
      <c r="F251" s="246">
        <f t="shared" si="51"/>
        <v>310</v>
      </c>
      <c r="G251" s="250">
        <f t="shared" si="52"/>
        <v>-1.1865000051329844E-3</v>
      </c>
      <c r="I251" s="246">
        <f>+G251</f>
        <v>-1.1865000051329844E-3</v>
      </c>
      <c r="P251" s="246">
        <f t="shared" si="43"/>
        <v>-6.9195863896106182E-3</v>
      </c>
      <c r="Q251" s="248">
        <f t="shared" si="44"/>
        <v>26662.786</v>
      </c>
      <c r="R251" s="246">
        <f t="shared" si="53"/>
        <v>3.2868279491882828E-5</v>
      </c>
      <c r="S251" s="249">
        <v>0.1</v>
      </c>
      <c r="T251" s="246">
        <f t="shared" si="48"/>
        <v>3.2868279491882828E-6</v>
      </c>
      <c r="U251" s="204"/>
      <c r="Z251" s="353"/>
    </row>
    <row r="252" spans="1:26" s="246" customFormat="1" ht="12.95" customHeight="1">
      <c r="A252" s="15" t="s">
        <v>1709</v>
      </c>
      <c r="B252" s="249" t="s">
        <v>1814</v>
      </c>
      <c r="C252" s="250">
        <v>41681.440000000002</v>
      </c>
      <c r="D252" s="250"/>
      <c r="E252" s="246">
        <f t="shared" si="42"/>
        <v>310.47532280136016</v>
      </c>
      <c r="F252" s="246">
        <f t="shared" si="51"/>
        <v>310.5</v>
      </c>
      <c r="G252" s="250">
        <f t="shared" si="52"/>
        <v>-7.9335749978781678E-3</v>
      </c>
      <c r="I252" s="246">
        <f>+G252</f>
        <v>-7.9335749978781678E-3</v>
      </c>
      <c r="P252" s="246">
        <f t="shared" si="43"/>
        <v>-6.9185513094260258E-3</v>
      </c>
      <c r="Q252" s="248">
        <f t="shared" si="44"/>
        <v>26662.940000000002</v>
      </c>
      <c r="R252" s="246">
        <f t="shared" si="53"/>
        <v>1.0302730881189909E-6</v>
      </c>
      <c r="S252" s="249">
        <v>0.1</v>
      </c>
      <c r="T252" s="246">
        <f t="shared" si="48"/>
        <v>1.030273088118991E-7</v>
      </c>
      <c r="U252" s="204"/>
      <c r="Z252" s="353"/>
    </row>
    <row r="253" spans="1:26" s="246" customFormat="1" ht="12.95" customHeight="1">
      <c r="A253" s="11" t="s">
        <v>2430</v>
      </c>
      <c r="B253" s="26" t="s">
        <v>1814</v>
      </c>
      <c r="C253" s="265">
        <v>41682.413999999997</v>
      </c>
      <c r="D253" s="265" t="s">
        <v>1965</v>
      </c>
      <c r="E253" s="246">
        <f t="shared" si="42"/>
        <v>313.50492691700174</v>
      </c>
      <c r="F253" s="246">
        <f t="shared" si="51"/>
        <v>313.5</v>
      </c>
      <c r="G253" s="250">
        <f t="shared" si="52"/>
        <v>1.5839749903534539E-3</v>
      </c>
      <c r="I253" s="246">
        <f>G253</f>
        <v>1.5839749903534539E-3</v>
      </c>
      <c r="P253" s="246">
        <f t="shared" si="43"/>
        <v>-6.9123405364523586E-3</v>
      </c>
      <c r="Q253" s="248">
        <f t="shared" si="44"/>
        <v>26663.913999999997</v>
      </c>
      <c r="R253" s="246">
        <f t="shared" si="53"/>
        <v>7.2187377531041509E-5</v>
      </c>
      <c r="S253" s="249">
        <v>0.1</v>
      </c>
      <c r="T253" s="246">
        <f t="shared" si="48"/>
        <v>7.2187377531041512E-6</v>
      </c>
      <c r="U253" s="204"/>
      <c r="Z253" s="353"/>
    </row>
    <row r="254" spans="1:26" s="246" customFormat="1" ht="12.95" customHeight="1">
      <c r="A254" s="11" t="s">
        <v>2430</v>
      </c>
      <c r="B254" s="26" t="s">
        <v>1814</v>
      </c>
      <c r="C254" s="265">
        <v>41683.377999999997</v>
      </c>
      <c r="D254" s="265" t="s">
        <v>1965</v>
      </c>
      <c r="E254" s="246">
        <f t="shared" si="42"/>
        <v>316.50342626761187</v>
      </c>
      <c r="F254" s="246">
        <f t="shared" si="51"/>
        <v>316.5</v>
      </c>
      <c r="G254" s="250">
        <f t="shared" si="52"/>
        <v>1.1015249910997227E-3</v>
      </c>
      <c r="I254" s="246">
        <f>G254</f>
        <v>1.1015249910997227E-3</v>
      </c>
      <c r="P254" s="246">
        <f t="shared" si="43"/>
        <v>-6.9061292631367784E-3</v>
      </c>
      <c r="Q254" s="248">
        <f t="shared" si="44"/>
        <v>26664.877999999997</v>
      </c>
      <c r="R254" s="246">
        <f t="shared" si="53"/>
        <v>6.4122526655391939E-5</v>
      </c>
      <c r="S254" s="249">
        <v>0.1</v>
      </c>
      <c r="T254" s="246">
        <f t="shared" si="48"/>
        <v>6.4122526655391942E-6</v>
      </c>
      <c r="U254" s="204"/>
      <c r="Z254" s="353"/>
    </row>
    <row r="255" spans="1:26" s="246" customFormat="1" ht="12.95" customHeight="1">
      <c r="A255" s="11" t="s">
        <v>2621</v>
      </c>
      <c r="B255" s="26" t="s">
        <v>1814</v>
      </c>
      <c r="C255" s="265">
        <v>41687.544000000002</v>
      </c>
      <c r="D255" s="265" t="s">
        <v>1965</v>
      </c>
      <c r="E255" s="246">
        <f t="shared" si="42"/>
        <v>329.46167138655017</v>
      </c>
      <c r="F255" s="246">
        <f t="shared" si="51"/>
        <v>329.5</v>
      </c>
      <c r="G255" s="250">
        <f t="shared" si="52"/>
        <v>-1.2322424998274073E-2</v>
      </c>
      <c r="I255" s="246">
        <f>G255</f>
        <v>-1.2322424998274073E-2</v>
      </c>
      <c r="P255" s="246">
        <f t="shared" si="43"/>
        <v>-6.8792079637071688E-3</v>
      </c>
      <c r="Q255" s="248">
        <f t="shared" si="44"/>
        <v>26669.044000000002</v>
      </c>
      <c r="R255" s="246">
        <f t="shared" si="53"/>
        <v>2.9628611685399321E-5</v>
      </c>
      <c r="S255" s="249">
        <v>0.1</v>
      </c>
      <c r="T255" s="246">
        <f t="shared" si="48"/>
        <v>2.9628611685399325E-6</v>
      </c>
      <c r="U255" s="204"/>
      <c r="Z255" s="353"/>
    </row>
    <row r="256" spans="1:26" s="246" customFormat="1" ht="12.95" customHeight="1">
      <c r="A256" s="15" t="s">
        <v>1709</v>
      </c>
      <c r="B256" s="249"/>
      <c r="C256" s="250">
        <v>41688.356</v>
      </c>
      <c r="D256" s="250"/>
      <c r="E256" s="246">
        <f t="shared" si="42"/>
        <v>331.98737830842754</v>
      </c>
      <c r="F256" s="246">
        <f t="shared" si="51"/>
        <v>332</v>
      </c>
      <c r="G256" s="250">
        <f t="shared" si="52"/>
        <v>-4.0578000043751672E-3</v>
      </c>
      <c r="I256" s="246">
        <f>+G256</f>
        <v>-4.0578000043751672E-3</v>
      </c>
      <c r="P256" s="246">
        <f t="shared" si="43"/>
        <v>-6.8740297136149859E-3</v>
      </c>
      <c r="Q256" s="248">
        <f t="shared" si="44"/>
        <v>26669.856</v>
      </c>
      <c r="R256" s="246">
        <f t="shared" si="53"/>
        <v>7.9311497752049938E-6</v>
      </c>
      <c r="S256" s="249">
        <v>0.1</v>
      </c>
      <c r="T256" s="246">
        <f t="shared" si="48"/>
        <v>7.931149775204994E-7</v>
      </c>
      <c r="U256" s="204"/>
      <c r="Z256" s="353"/>
    </row>
    <row r="257" spans="1:26" s="246" customFormat="1" ht="12.95" customHeight="1">
      <c r="A257" s="11" t="s">
        <v>2621</v>
      </c>
      <c r="B257" s="26" t="s">
        <v>1817</v>
      </c>
      <c r="C257" s="265">
        <v>41689.652999999998</v>
      </c>
      <c r="D257" s="265" t="s">
        <v>1965</v>
      </c>
      <c r="E257" s="246">
        <f t="shared" si="42"/>
        <v>336.02166633512616</v>
      </c>
      <c r="F257" s="246">
        <f t="shared" si="51"/>
        <v>336</v>
      </c>
      <c r="G257" s="250">
        <f t="shared" si="52"/>
        <v>6.9655999977840111E-3</v>
      </c>
      <c r="I257" s="246">
        <f>G257</f>
        <v>6.9655999977840111E-3</v>
      </c>
      <c r="P257" s="246">
        <f t="shared" si="43"/>
        <v>-6.8657437907513981E-3</v>
      </c>
      <c r="Q257" s="248">
        <f t="shared" si="44"/>
        <v>26671.152999999998</v>
      </c>
      <c r="R257" s="246">
        <f t="shared" si="53"/>
        <v>1.9130607099665707E-4</v>
      </c>
      <c r="S257" s="249">
        <v>0.1</v>
      </c>
      <c r="T257" s="246">
        <f t="shared" si="48"/>
        <v>1.9130607099665707E-5</v>
      </c>
      <c r="U257" s="204"/>
      <c r="Z257" s="353"/>
    </row>
    <row r="258" spans="1:26" s="246" customFormat="1" ht="12.95" customHeight="1">
      <c r="A258" s="11" t="s">
        <v>2621</v>
      </c>
      <c r="B258" s="26" t="s">
        <v>1817</v>
      </c>
      <c r="C258" s="265">
        <v>41690.603999999999</v>
      </c>
      <c r="D258" s="265" t="s">
        <v>1965</v>
      </c>
      <c r="E258" s="246">
        <f t="shared" si="42"/>
        <v>338.97972949117718</v>
      </c>
      <c r="F258" s="246">
        <f t="shared" si="51"/>
        <v>339</v>
      </c>
      <c r="G258" s="250">
        <f t="shared" si="52"/>
        <v>-6.5168500004801899E-3</v>
      </c>
      <c r="I258" s="246">
        <f>G258</f>
        <v>-6.5168500004801899E-3</v>
      </c>
      <c r="P258" s="246">
        <f t="shared" si="43"/>
        <v>-6.8595287648714762E-3</v>
      </c>
      <c r="Q258" s="248">
        <f t="shared" si="44"/>
        <v>26672.103999999999</v>
      </c>
      <c r="R258" s="246">
        <f t="shared" si="53"/>
        <v>1.1742873556473869E-7</v>
      </c>
      <c r="S258" s="249">
        <v>0.1</v>
      </c>
      <c r="T258" s="246">
        <f t="shared" si="48"/>
        <v>1.1742873556473869E-8</v>
      </c>
      <c r="U258" s="204"/>
      <c r="Z258" s="353"/>
    </row>
    <row r="259" spans="1:26" s="246" customFormat="1" ht="12.95" customHeight="1">
      <c r="A259" s="15" t="s">
        <v>1709</v>
      </c>
      <c r="B259" s="249" t="s">
        <v>1814</v>
      </c>
      <c r="C259" s="250">
        <v>41694.305</v>
      </c>
      <c r="D259" s="250"/>
      <c r="E259" s="246">
        <f t="shared" si="42"/>
        <v>350.49160303537985</v>
      </c>
      <c r="F259" s="246">
        <f t="shared" si="51"/>
        <v>350.5</v>
      </c>
      <c r="G259" s="250">
        <f t="shared" si="52"/>
        <v>-2.6995750013156794E-3</v>
      </c>
      <c r="I259" s="246">
        <f>+G259</f>
        <v>-2.6995750013156794E-3</v>
      </c>
      <c r="P259" s="246">
        <f t="shared" si="43"/>
        <v>-6.835699863886561E-3</v>
      </c>
      <c r="Q259" s="248">
        <f t="shared" si="44"/>
        <v>26675.805</v>
      </c>
      <c r="R259" s="246">
        <f t="shared" si="53"/>
        <v>1.7107528878776993E-5</v>
      </c>
      <c r="S259" s="249">
        <v>0.1</v>
      </c>
      <c r="T259" s="246">
        <f t="shared" si="48"/>
        <v>1.7107528878776994E-6</v>
      </c>
      <c r="U259" s="204"/>
      <c r="Z259" s="353"/>
    </row>
    <row r="260" spans="1:26" s="246" customFormat="1" ht="12.95" customHeight="1">
      <c r="A260" s="11" t="s">
        <v>2621</v>
      </c>
      <c r="B260" s="26" t="s">
        <v>1814</v>
      </c>
      <c r="C260" s="265">
        <v>41696.550999999999</v>
      </c>
      <c r="D260" s="265" t="s">
        <v>1965</v>
      </c>
      <c r="E260" s="246">
        <f t="shared" si="42"/>
        <v>357.47773326511867</v>
      </c>
      <c r="F260" s="246">
        <f t="shared" si="51"/>
        <v>357.5</v>
      </c>
      <c r="G260" s="250">
        <f t="shared" si="52"/>
        <v>-7.1586250051041134E-3</v>
      </c>
      <c r="I260" s="246">
        <f t="shared" ref="I260:I266" si="54">G260</f>
        <v>-7.1586250051041134E-3</v>
      </c>
      <c r="P260" s="246">
        <f t="shared" si="43"/>
        <v>-6.8211917157788701E-3</v>
      </c>
      <c r="Q260" s="248">
        <f t="shared" si="44"/>
        <v>26678.050999999999</v>
      </c>
      <c r="R260" s="246">
        <f t="shared" si="53"/>
        <v>1.1386122474485335E-7</v>
      </c>
      <c r="S260" s="249">
        <v>0.1</v>
      </c>
      <c r="T260" s="246">
        <f t="shared" si="48"/>
        <v>1.1386122474485336E-8</v>
      </c>
      <c r="U260" s="204"/>
      <c r="Z260" s="353"/>
    </row>
    <row r="261" spans="1:26" s="246" customFormat="1" ht="12.95" customHeight="1">
      <c r="A261" s="11" t="s">
        <v>2621</v>
      </c>
      <c r="B261" s="26" t="s">
        <v>1814</v>
      </c>
      <c r="C261" s="265">
        <v>41702.663</v>
      </c>
      <c r="D261" s="265" t="s">
        <v>1965</v>
      </c>
      <c r="E261" s="246">
        <f t="shared" si="42"/>
        <v>376.48896566235197</v>
      </c>
      <c r="F261" s="246">
        <f t="shared" si="51"/>
        <v>376.5</v>
      </c>
      <c r="G261" s="250">
        <f t="shared" si="52"/>
        <v>-3.5474750038702041E-3</v>
      </c>
      <c r="I261" s="246">
        <f t="shared" si="54"/>
        <v>-3.5474750038702041E-3</v>
      </c>
      <c r="P261" s="246">
        <f t="shared" si="43"/>
        <v>-6.7817987250236075E-3</v>
      </c>
      <c r="Q261" s="248">
        <f t="shared" si="44"/>
        <v>26684.163</v>
      </c>
      <c r="R261" s="246">
        <f t="shared" si="53"/>
        <v>1.0460849933215597E-5</v>
      </c>
      <c r="S261" s="249">
        <v>0.1</v>
      </c>
      <c r="T261" s="246">
        <f t="shared" si="48"/>
        <v>1.0460849933215599E-6</v>
      </c>
      <c r="U261" s="204"/>
      <c r="Z261" s="353"/>
    </row>
    <row r="262" spans="1:26" s="246" customFormat="1" ht="12.95" customHeight="1">
      <c r="A262" s="11" t="s">
        <v>2621</v>
      </c>
      <c r="B262" s="26" t="s">
        <v>1814</v>
      </c>
      <c r="C262" s="265">
        <v>41703.627999999997</v>
      </c>
      <c r="D262" s="265" t="s">
        <v>1965</v>
      </c>
      <c r="E262" s="246">
        <f t="shared" si="42"/>
        <v>379.49057548945615</v>
      </c>
      <c r="F262" s="246">
        <f t="shared" si="51"/>
        <v>379.5</v>
      </c>
      <c r="G262" s="250">
        <f t="shared" si="52"/>
        <v>-3.0299250065581873E-3</v>
      </c>
      <c r="I262" s="246">
        <f t="shared" si="54"/>
        <v>-3.0299250065581873E-3</v>
      </c>
      <c r="P262" s="246">
        <f t="shared" si="43"/>
        <v>-6.775576944527871E-3</v>
      </c>
      <c r="Q262" s="248">
        <f t="shared" si="44"/>
        <v>26685.127999999997</v>
      </c>
      <c r="R262" s="246">
        <f t="shared" si="53"/>
        <v>1.4029908440416048E-5</v>
      </c>
      <c r="S262" s="249">
        <v>0.1</v>
      </c>
      <c r="T262" s="246">
        <f t="shared" si="48"/>
        <v>1.4029908440416048E-6</v>
      </c>
      <c r="U262" s="204"/>
      <c r="Z262" s="353"/>
    </row>
    <row r="263" spans="1:26" s="246" customFormat="1" ht="12.95" customHeight="1">
      <c r="A263" s="11" t="s">
        <v>2621</v>
      </c>
      <c r="B263" s="26" t="s">
        <v>1817</v>
      </c>
      <c r="C263" s="265">
        <v>41705.394</v>
      </c>
      <c r="D263" s="265" t="s">
        <v>1965</v>
      </c>
      <c r="E263" s="246">
        <f t="shared" si="42"/>
        <v>384.9836769969121</v>
      </c>
      <c r="F263" s="246">
        <f t="shared" si="51"/>
        <v>385</v>
      </c>
      <c r="G263" s="250">
        <f t="shared" si="52"/>
        <v>-5.2477500066743232E-3</v>
      </c>
      <c r="I263" s="246">
        <f t="shared" si="54"/>
        <v>-5.2477500066743232E-3</v>
      </c>
      <c r="P263" s="246">
        <f t="shared" si="43"/>
        <v>-6.7641690474532197E-3</v>
      </c>
      <c r="Q263" s="248">
        <f t="shared" si="44"/>
        <v>26686.894</v>
      </c>
      <c r="R263" s="246">
        <f t="shared" si="53"/>
        <v>2.2995267072367887E-6</v>
      </c>
      <c r="S263" s="249">
        <v>0.1</v>
      </c>
      <c r="T263" s="246">
        <f t="shared" si="48"/>
        <v>2.2995267072367887E-7</v>
      </c>
      <c r="U263" s="204"/>
      <c r="Z263" s="353"/>
    </row>
    <row r="264" spans="1:26" s="246" customFormat="1" ht="12.95" customHeight="1">
      <c r="A264" s="11" t="s">
        <v>2621</v>
      </c>
      <c r="B264" s="26" t="s">
        <v>1817</v>
      </c>
      <c r="C264" s="265">
        <v>41717.616000000002</v>
      </c>
      <c r="D264" s="265" t="s">
        <v>1965</v>
      </c>
      <c r="E264" s="246">
        <f t="shared" si="42"/>
        <v>422.99992083836793</v>
      </c>
      <c r="F264" s="246">
        <f t="shared" si="51"/>
        <v>423</v>
      </c>
      <c r="G264" s="250">
        <f t="shared" si="52"/>
        <v>-2.5450004613958299E-5</v>
      </c>
      <c r="I264" s="246">
        <f t="shared" si="54"/>
        <v>-2.5450004613958299E-5</v>
      </c>
      <c r="P264" s="246">
        <f t="shared" si="43"/>
        <v>-6.6853049014172919E-3</v>
      </c>
      <c r="Q264" s="248">
        <f t="shared" si="44"/>
        <v>26699.116000000002</v>
      </c>
      <c r="R264" s="246">
        <f t="shared" si="53"/>
        <v>4.4353667246475344E-5</v>
      </c>
      <c r="S264" s="249">
        <v>0.1</v>
      </c>
      <c r="T264" s="246">
        <f t="shared" si="48"/>
        <v>4.4353667246475346E-6</v>
      </c>
      <c r="U264" s="204"/>
      <c r="Z264" s="353"/>
    </row>
    <row r="265" spans="1:26" s="246" customFormat="1" ht="12.95" customHeight="1">
      <c r="A265" s="11" t="s">
        <v>2621</v>
      </c>
      <c r="B265" s="26" t="s">
        <v>1817</v>
      </c>
      <c r="C265" s="265">
        <v>41718.578000000001</v>
      </c>
      <c r="D265" s="265" t="s">
        <v>1965</v>
      </c>
      <c r="E265" s="246">
        <f t="shared" si="42"/>
        <v>425.99219923596718</v>
      </c>
      <c r="F265" s="246">
        <f t="shared" si="51"/>
        <v>426</v>
      </c>
      <c r="G265" s="250">
        <f t="shared" si="52"/>
        <v>-2.5079000042751431E-3</v>
      </c>
      <c r="I265" s="246">
        <f t="shared" si="54"/>
        <v>-2.5079000042751431E-3</v>
      </c>
      <c r="P265" s="246">
        <f t="shared" si="43"/>
        <v>-6.6790753656219152E-3</v>
      </c>
      <c r="Q265" s="248">
        <f t="shared" si="44"/>
        <v>26700.078000000001</v>
      </c>
      <c r="R265" s="246">
        <f t="shared" si="53"/>
        <v>1.7398703895106375E-5</v>
      </c>
      <c r="S265" s="249">
        <v>0.1</v>
      </c>
      <c r="T265" s="246">
        <f t="shared" si="48"/>
        <v>1.7398703895106375E-6</v>
      </c>
      <c r="U265" s="204"/>
      <c r="Z265" s="353"/>
    </row>
    <row r="266" spans="1:26" s="246" customFormat="1" ht="12.95" customHeight="1">
      <c r="A266" s="11" t="s">
        <v>2621</v>
      </c>
      <c r="B266" s="26" t="s">
        <v>1817</v>
      </c>
      <c r="C266" s="265">
        <v>41719.540999999997</v>
      </c>
      <c r="D266" s="265" t="s">
        <v>1965</v>
      </c>
      <c r="E266" s="246">
        <f t="shared" si="42"/>
        <v>428.98758811006053</v>
      </c>
      <c r="F266" s="246">
        <f t="shared" si="51"/>
        <v>429</v>
      </c>
      <c r="G266" s="250">
        <f t="shared" si="52"/>
        <v>-3.99035000737058E-3</v>
      </c>
      <c r="I266" s="246">
        <f t="shared" si="54"/>
        <v>-3.99035000737058E-3</v>
      </c>
      <c r="P266" s="246">
        <f t="shared" si="43"/>
        <v>-6.6728453294846255E-3</v>
      </c>
      <c r="Q266" s="248">
        <f t="shared" si="44"/>
        <v>26701.040999999997</v>
      </c>
      <c r="R266" s="246">
        <f t="shared" si="53"/>
        <v>7.1957811531637369E-6</v>
      </c>
      <c r="S266" s="249">
        <v>0.1</v>
      </c>
      <c r="T266" s="246">
        <f t="shared" si="48"/>
        <v>7.1957811531637377E-7</v>
      </c>
      <c r="U266" s="204"/>
      <c r="Z266" s="353"/>
    </row>
    <row r="267" spans="1:26" s="246" customFormat="1" ht="12.95" customHeight="1">
      <c r="A267" s="15" t="s">
        <v>1710</v>
      </c>
      <c r="B267" s="249" t="s">
        <v>1814</v>
      </c>
      <c r="C267" s="250">
        <v>41721.305999999997</v>
      </c>
      <c r="D267" s="250"/>
      <c r="E267" s="246">
        <f t="shared" si="42"/>
        <v>434.47757914099969</v>
      </c>
      <c r="F267" s="246">
        <f t="shared" si="51"/>
        <v>434.5</v>
      </c>
      <c r="G267" s="250">
        <f t="shared" si="52"/>
        <v>-7.2081750040524639E-3</v>
      </c>
      <c r="I267" s="246">
        <f>+G267</f>
        <v>-7.2081750040524639E-3</v>
      </c>
      <c r="P267" s="246">
        <f t="shared" si="43"/>
        <v>-6.6614222970671289E-3</v>
      </c>
      <c r="Q267" s="248">
        <f t="shared" si="44"/>
        <v>26702.805999999997</v>
      </c>
      <c r="R267" s="246">
        <f t="shared" si="53"/>
        <v>2.9893852259579163E-7</v>
      </c>
      <c r="S267" s="249">
        <v>0.1</v>
      </c>
      <c r="T267" s="246">
        <f t="shared" si="48"/>
        <v>2.9893852259579165E-8</v>
      </c>
      <c r="U267" s="204"/>
      <c r="Z267" s="353"/>
    </row>
    <row r="268" spans="1:26" s="246" customFormat="1" ht="12.95" customHeight="1">
      <c r="A268" s="11" t="s">
        <v>2621</v>
      </c>
      <c r="B268" s="26" t="s">
        <v>1814</v>
      </c>
      <c r="C268" s="265">
        <v>41721.633999999998</v>
      </c>
      <c r="D268" s="265" t="s">
        <v>1965</v>
      </c>
      <c r="E268" s="246">
        <f t="shared" si="42"/>
        <v>435.49781543457249</v>
      </c>
      <c r="F268" s="246">
        <f t="shared" si="51"/>
        <v>435.5</v>
      </c>
      <c r="G268" s="250">
        <f t="shared" si="52"/>
        <v>-7.0232500729616731E-4</v>
      </c>
      <c r="I268" s="246">
        <f>G268</f>
        <v>-7.0232500729616731E-4</v>
      </c>
      <c r="P268" s="246">
        <f t="shared" si="43"/>
        <v>-6.6593452014031057E-3</v>
      </c>
      <c r="Q268" s="248">
        <f t="shared" si="44"/>
        <v>26703.133999999998</v>
      </c>
      <c r="R268" s="246">
        <f t="shared" si="53"/>
        <v>3.5486089592997868E-5</v>
      </c>
      <c r="S268" s="249">
        <v>0.1</v>
      </c>
      <c r="T268" s="246">
        <f t="shared" si="48"/>
        <v>3.5486089592997872E-6</v>
      </c>
      <c r="U268" s="204"/>
      <c r="Z268" s="353"/>
    </row>
    <row r="269" spans="1:26" s="246" customFormat="1" ht="12.95" customHeight="1">
      <c r="A269" s="11" t="s">
        <v>2621</v>
      </c>
      <c r="B269" s="26" t="s">
        <v>1814</v>
      </c>
      <c r="C269" s="265">
        <v>41730.625999999997</v>
      </c>
      <c r="D269" s="265" t="s">
        <v>1965</v>
      </c>
      <c r="E269" s="246">
        <f t="shared" si="42"/>
        <v>463.46722016557112</v>
      </c>
      <c r="F269" s="246">
        <f t="shared" si="51"/>
        <v>463.5</v>
      </c>
      <c r="G269" s="250">
        <f t="shared" si="52"/>
        <v>-1.0538525006268173E-2</v>
      </c>
      <c r="I269" s="246">
        <f>G269</f>
        <v>-1.0538525006268173E-2</v>
      </c>
      <c r="P269" s="246">
        <f t="shared" si="43"/>
        <v>-6.6011639518308556E-3</v>
      </c>
      <c r="Q269" s="248">
        <f t="shared" si="44"/>
        <v>26712.125999999997</v>
      </c>
      <c r="R269" s="246">
        <f t="shared" si="53"/>
        <v>1.5502812072999749E-5</v>
      </c>
      <c r="S269" s="249">
        <v>0.1</v>
      </c>
      <c r="T269" s="246">
        <f t="shared" si="48"/>
        <v>1.5502812072999749E-6</v>
      </c>
      <c r="U269" s="204"/>
      <c r="Z269" s="353"/>
    </row>
    <row r="270" spans="1:26" s="246" customFormat="1" ht="12.95" customHeight="1">
      <c r="A270" s="11" t="s">
        <v>2621</v>
      </c>
      <c r="B270" s="26" t="s">
        <v>1817</v>
      </c>
      <c r="C270" s="265">
        <v>41735.612999999998</v>
      </c>
      <c r="D270" s="265" t="s">
        <v>1965</v>
      </c>
      <c r="E270" s="246">
        <f t="shared" si="42"/>
        <v>478.97916649492419</v>
      </c>
      <c r="F270" s="246">
        <f t="shared" si="51"/>
        <v>479</v>
      </c>
      <c r="G270" s="250">
        <f t="shared" si="52"/>
        <v>-6.6978500035475008E-3</v>
      </c>
      <c r="I270" s="246">
        <f>G270</f>
        <v>-6.6978500035475008E-3</v>
      </c>
      <c r="P270" s="246">
        <f t="shared" si="43"/>
        <v>-6.5689377324149442E-3</v>
      </c>
      <c r="Q270" s="248">
        <f t="shared" si="44"/>
        <v>26717.112999999998</v>
      </c>
      <c r="R270" s="246">
        <f t="shared" si="53"/>
        <v>1.6618373648553795E-8</v>
      </c>
      <c r="S270" s="249">
        <v>0.1</v>
      </c>
      <c r="T270" s="246">
        <f t="shared" si="48"/>
        <v>1.6618373648553795E-9</v>
      </c>
      <c r="U270" s="204"/>
      <c r="Z270" s="353"/>
    </row>
    <row r="271" spans="1:26" s="246" customFormat="1" ht="12.95" customHeight="1">
      <c r="A271" s="15" t="s">
        <v>1710</v>
      </c>
      <c r="B271" s="249"/>
      <c r="C271" s="250">
        <v>41743.32</v>
      </c>
      <c r="D271" s="250"/>
      <c r="E271" s="246">
        <f t="shared" si="42"/>
        <v>502.95160891728909</v>
      </c>
      <c r="F271" s="246">
        <f t="shared" si="51"/>
        <v>503</v>
      </c>
      <c r="G271" s="250">
        <f t="shared" si="52"/>
        <v>-1.5557450002233963E-2</v>
      </c>
      <c r="I271" s="246">
        <f>+G271</f>
        <v>-1.5557450002233963E-2</v>
      </c>
      <c r="P271" s="246">
        <f t="shared" si="43"/>
        <v>-6.5190127187528214E-3</v>
      </c>
      <c r="Q271" s="248">
        <f t="shared" si="44"/>
        <v>26724.82</v>
      </c>
      <c r="R271" s="246">
        <f t="shared" si="53"/>
        <v>8.1693348527421948E-5</v>
      </c>
      <c r="S271" s="249">
        <v>0.1</v>
      </c>
      <c r="T271" s="246">
        <f t="shared" si="48"/>
        <v>8.1693348527421945E-6</v>
      </c>
      <c r="U271" s="204"/>
      <c r="Z271" s="353"/>
    </row>
    <row r="272" spans="1:26" s="246" customFormat="1" ht="12.95" customHeight="1">
      <c r="A272" s="11" t="s">
        <v>2621</v>
      </c>
      <c r="B272" s="26" t="s">
        <v>1817</v>
      </c>
      <c r="C272" s="265">
        <v>41744.616999999998</v>
      </c>
      <c r="D272" s="265" t="s">
        <v>1965</v>
      </c>
      <c r="E272" s="246">
        <f t="shared" si="42"/>
        <v>506.98589694398777</v>
      </c>
      <c r="F272" s="246">
        <f t="shared" si="51"/>
        <v>507</v>
      </c>
      <c r="G272" s="250">
        <f t="shared" si="52"/>
        <v>-4.5340500073507428E-3</v>
      </c>
      <c r="I272" s="246">
        <f>G272</f>
        <v>-4.5340500073507428E-3</v>
      </c>
      <c r="P272" s="246">
        <f t="shared" si="43"/>
        <v>-6.5106887699039016E-3</v>
      </c>
      <c r="Q272" s="248">
        <f t="shared" si="44"/>
        <v>26726.116999999998</v>
      </c>
      <c r="R272" s="246">
        <f t="shared" si="53"/>
        <v>3.9071007976276832E-6</v>
      </c>
      <c r="S272" s="249">
        <v>0.1</v>
      </c>
      <c r="T272" s="246">
        <f t="shared" si="48"/>
        <v>3.9071007976276837E-7</v>
      </c>
      <c r="U272" s="204"/>
      <c r="Z272" s="353"/>
    </row>
    <row r="273" spans="1:26" s="246" customFormat="1" ht="12.95" customHeight="1">
      <c r="A273" s="11" t="s">
        <v>2621</v>
      </c>
      <c r="B273" s="26" t="s">
        <v>1817</v>
      </c>
      <c r="C273" s="265">
        <v>41745.578000000001</v>
      </c>
      <c r="D273" s="265" t="s">
        <v>1965</v>
      </c>
      <c r="E273" s="246">
        <f t="shared" si="42"/>
        <v>509.97506486509292</v>
      </c>
      <c r="F273" s="246">
        <f t="shared" si="51"/>
        <v>510</v>
      </c>
      <c r="G273" s="250">
        <f t="shared" si="52"/>
        <v>-8.0165000035776757E-3</v>
      </c>
      <c r="I273" s="246">
        <f>G273</f>
        <v>-8.0165000035776757E-3</v>
      </c>
      <c r="P273" s="246">
        <f t="shared" si="43"/>
        <v>-6.5044452245349819E-3</v>
      </c>
      <c r="Q273" s="248">
        <f t="shared" si="44"/>
        <v>26727.078000000001</v>
      </c>
      <c r="R273" s="246">
        <f t="shared" si="53"/>
        <v>2.2863096548258492E-6</v>
      </c>
      <c r="S273" s="249">
        <v>0.1</v>
      </c>
      <c r="T273" s="246">
        <f t="shared" si="48"/>
        <v>2.2863096548258493E-7</v>
      </c>
      <c r="U273" s="204"/>
      <c r="Z273" s="353"/>
    </row>
    <row r="274" spans="1:26" s="246" customFormat="1" ht="12.95" customHeight="1">
      <c r="A274" s="11" t="s">
        <v>2621</v>
      </c>
      <c r="B274" s="26" t="s">
        <v>1817</v>
      </c>
      <c r="C274" s="265">
        <v>41746.544000000002</v>
      </c>
      <c r="D274" s="265" t="s">
        <v>1965</v>
      </c>
      <c r="E274" s="246">
        <f t="shared" si="42"/>
        <v>512.97978516871387</v>
      </c>
      <c r="F274" s="246">
        <f t="shared" si="51"/>
        <v>513</v>
      </c>
      <c r="G274" s="250">
        <f t="shared" si="52"/>
        <v>-6.4989500024239533E-3</v>
      </c>
      <c r="I274" s="246">
        <f>G274</f>
        <v>-6.4989500024239533E-3</v>
      </c>
      <c r="P274" s="246">
        <f t="shared" si="43"/>
        <v>-6.4982011788241494E-3</v>
      </c>
      <c r="Q274" s="248">
        <f t="shared" si="44"/>
        <v>26728.044000000002</v>
      </c>
      <c r="R274" s="246">
        <f t="shared" si="53"/>
        <v>5.6073678362323525E-13</v>
      </c>
      <c r="S274" s="249">
        <v>0.1</v>
      </c>
      <c r="T274" s="246">
        <f t="shared" si="48"/>
        <v>5.6073678362323525E-14</v>
      </c>
      <c r="U274" s="204"/>
      <c r="Z274" s="353"/>
    </row>
    <row r="275" spans="1:26" s="246" customFormat="1" ht="12.95" customHeight="1">
      <c r="A275" s="15" t="s">
        <v>1710</v>
      </c>
      <c r="B275" s="249"/>
      <c r="C275" s="250">
        <v>41753.292999999998</v>
      </c>
      <c r="D275" s="250"/>
      <c r="E275" s="246">
        <f t="shared" si="42"/>
        <v>533.9723910994785</v>
      </c>
      <c r="F275" s="246">
        <f t="shared" si="51"/>
        <v>534</v>
      </c>
      <c r="G275" s="250">
        <f t="shared" si="52"/>
        <v>-8.8761000079102814E-3</v>
      </c>
      <c r="I275" s="246">
        <f>+G275</f>
        <v>-8.8761000079102814E-3</v>
      </c>
      <c r="P275" s="246">
        <f t="shared" si="43"/>
        <v>-6.4544788492747794E-3</v>
      </c>
      <c r="Q275" s="248">
        <f t="shared" si="44"/>
        <v>26734.792999999998</v>
      </c>
      <c r="R275" s="246">
        <f t="shared" si="53"/>
        <v>5.8642490359511509E-6</v>
      </c>
      <c r="S275" s="249">
        <v>0.1</v>
      </c>
      <c r="T275" s="246">
        <f t="shared" si="48"/>
        <v>5.8642490359511511E-7</v>
      </c>
      <c r="U275" s="204"/>
      <c r="Z275" s="353"/>
    </row>
    <row r="276" spans="1:26" s="246" customFormat="1" ht="12.95" customHeight="1">
      <c r="A276" s="15" t="s">
        <v>1710</v>
      </c>
      <c r="B276" s="249"/>
      <c r="C276" s="250">
        <v>41753.296000000002</v>
      </c>
      <c r="D276" s="250"/>
      <c r="E276" s="246">
        <f t="shared" si="42"/>
        <v>533.98172252900611</v>
      </c>
      <c r="F276" s="246">
        <f t="shared" si="51"/>
        <v>534</v>
      </c>
      <c r="G276" s="250">
        <f t="shared" si="52"/>
        <v>-5.8761000036611222E-3</v>
      </c>
      <c r="I276" s="246">
        <f>+G276</f>
        <v>-5.8761000036611222E-3</v>
      </c>
      <c r="P276" s="246">
        <f t="shared" si="43"/>
        <v>-6.4544788492747794E-3</v>
      </c>
      <c r="Q276" s="248">
        <f t="shared" si="44"/>
        <v>26734.796000000002</v>
      </c>
      <c r="R276" s="246">
        <f t="shared" si="53"/>
        <v>3.3452208905338681E-7</v>
      </c>
      <c r="S276" s="249">
        <v>0.1</v>
      </c>
      <c r="T276" s="246">
        <f t="shared" si="48"/>
        <v>3.3452208905338679E-8</v>
      </c>
      <c r="U276" s="204"/>
      <c r="Z276" s="353"/>
    </row>
    <row r="277" spans="1:26" s="246" customFormat="1" ht="12.95" customHeight="1">
      <c r="A277" s="11" t="s">
        <v>2621</v>
      </c>
      <c r="B277" s="26" t="s">
        <v>1817</v>
      </c>
      <c r="C277" s="265">
        <v>41754.582000000002</v>
      </c>
      <c r="D277" s="265" t="s">
        <v>1965</v>
      </c>
      <c r="E277" s="246">
        <f t="shared" ref="E277:E340" si="55">+(C277-C$7)/C$8</f>
        <v>537.98179531415656</v>
      </c>
      <c r="F277" s="246">
        <f t="shared" si="51"/>
        <v>538</v>
      </c>
      <c r="G277" s="250">
        <f t="shared" si="52"/>
        <v>-5.8527000001049601E-3</v>
      </c>
      <c r="I277" s="246">
        <f>G277</f>
        <v>-5.8527000001049601E-3</v>
      </c>
      <c r="P277" s="246">
        <f t="shared" ref="P277:P340" si="56">+D$11+D$12*F277+D$13*F277^2</f>
        <v>-6.4461480068261807E-3</v>
      </c>
      <c r="Q277" s="248">
        <f t="shared" ref="Q277:Q340" si="57">+C277-15018.5</f>
        <v>26736.082000000002</v>
      </c>
      <c r="R277" s="246">
        <f t="shared" si="53"/>
        <v>3.5218053668139E-7</v>
      </c>
      <c r="S277" s="249">
        <v>0.1</v>
      </c>
      <c r="T277" s="246">
        <f t="shared" si="48"/>
        <v>3.5218053668138998E-8</v>
      </c>
      <c r="U277" s="204"/>
      <c r="Z277" s="353"/>
    </row>
    <row r="278" spans="1:26" s="246" customFormat="1" ht="12.95" customHeight="1">
      <c r="A278" s="11" t="s">
        <v>2621</v>
      </c>
      <c r="B278" s="26" t="s">
        <v>1814</v>
      </c>
      <c r="C278" s="265">
        <v>41759.567999999999</v>
      </c>
      <c r="D278" s="265" t="s">
        <v>1965</v>
      </c>
      <c r="E278" s="246">
        <f t="shared" si="55"/>
        <v>553.4906311669929</v>
      </c>
      <c r="F278" s="246">
        <f t="shared" si="51"/>
        <v>553.5</v>
      </c>
      <c r="G278" s="250">
        <f t="shared" si="52"/>
        <v>-3.012025001225993E-3</v>
      </c>
      <c r="I278" s="246">
        <f>G278</f>
        <v>-3.012025001225993E-3</v>
      </c>
      <c r="P278" s="246">
        <f t="shared" si="56"/>
        <v>-6.4138575907632502E-3</v>
      </c>
      <c r="Q278" s="248">
        <f t="shared" si="57"/>
        <v>26741.067999999999</v>
      </c>
      <c r="R278" s="246">
        <f t="shared" si="53"/>
        <v>1.1572464967237761E-5</v>
      </c>
      <c r="S278" s="249">
        <v>0.1</v>
      </c>
      <c r="T278" s="246">
        <f t="shared" si="48"/>
        <v>1.1572464967237761E-6</v>
      </c>
      <c r="U278" s="204"/>
      <c r="Z278" s="353"/>
    </row>
    <row r="279" spans="1:26" s="246" customFormat="1" ht="12.95" customHeight="1">
      <c r="A279" s="11" t="s">
        <v>2621</v>
      </c>
      <c r="B279" s="26" t="s">
        <v>1814</v>
      </c>
      <c r="C279" s="265">
        <v>41760.534</v>
      </c>
      <c r="D279" s="265" t="s">
        <v>1965</v>
      </c>
      <c r="E279" s="246">
        <f t="shared" si="55"/>
        <v>556.49535147061374</v>
      </c>
      <c r="F279" s="246">
        <f t="shared" si="51"/>
        <v>556.5</v>
      </c>
      <c r="G279" s="250">
        <f t="shared" si="52"/>
        <v>-1.4944750073482282E-3</v>
      </c>
      <c r="I279" s="246">
        <f>G279</f>
        <v>-1.4944750073482282E-3</v>
      </c>
      <c r="P279" s="246">
        <f t="shared" si="56"/>
        <v>-6.4076062900946902E-3</v>
      </c>
      <c r="Q279" s="248">
        <f t="shared" si="57"/>
        <v>26742.034</v>
      </c>
      <c r="R279" s="246">
        <f t="shared" si="53"/>
        <v>2.4138859001501896E-5</v>
      </c>
      <c r="S279" s="249">
        <v>0.1</v>
      </c>
      <c r="T279" s="246">
        <f t="shared" si="48"/>
        <v>2.4138859001501899E-6</v>
      </c>
      <c r="U279" s="204"/>
      <c r="Z279" s="353"/>
    </row>
    <row r="280" spans="1:26" s="246" customFormat="1" ht="12.95" customHeight="1">
      <c r="A280" s="15" t="s">
        <v>1711</v>
      </c>
      <c r="B280" s="249" t="s">
        <v>1814</v>
      </c>
      <c r="C280" s="250">
        <v>41903.597999999998</v>
      </c>
      <c r="D280" s="250"/>
      <c r="E280" s="246">
        <f t="shared" si="55"/>
        <v>1001.4925621508035</v>
      </c>
      <c r="F280" s="246">
        <f t="shared" si="51"/>
        <v>1001.5</v>
      </c>
      <c r="G280" s="250">
        <f t="shared" si="52"/>
        <v>-2.3912250035209581E-3</v>
      </c>
      <c r="I280" s="246">
        <f>+G280</f>
        <v>-2.3912250035209581E-3</v>
      </c>
      <c r="P280" s="246">
        <f t="shared" si="56"/>
        <v>-5.474788459612352E-3</v>
      </c>
      <c r="Q280" s="248">
        <f t="shared" si="57"/>
        <v>26885.097999999998</v>
      </c>
      <c r="R280" s="246">
        <f t="shared" si="53"/>
        <v>9.508363587742302E-6</v>
      </c>
      <c r="S280" s="249">
        <v>0.1</v>
      </c>
      <c r="T280" s="246">
        <f t="shared" si="48"/>
        <v>9.5083635877423029E-7</v>
      </c>
      <c r="U280" s="204"/>
      <c r="Z280" s="353"/>
    </row>
    <row r="281" spans="1:26" s="246" customFormat="1" ht="12.95" customHeight="1">
      <c r="A281" s="15" t="s">
        <v>1711</v>
      </c>
      <c r="B281" s="249" t="s">
        <v>1814</v>
      </c>
      <c r="C281" s="250">
        <v>41904.572</v>
      </c>
      <c r="D281" s="250"/>
      <c r="E281" s="246">
        <f t="shared" si="55"/>
        <v>1004.5221662664677</v>
      </c>
      <c r="F281" s="246">
        <f t="shared" si="51"/>
        <v>1004.5</v>
      </c>
      <c r="G281" s="250">
        <f t="shared" ref="G281:G283" si="58">+C281-(C$7+F281*C$8)</f>
        <v>7.1263249992625788E-3</v>
      </c>
      <c r="I281" s="246">
        <f>+G281</f>
        <v>7.1263249992625788E-3</v>
      </c>
      <c r="P281" s="246">
        <f t="shared" si="56"/>
        <v>-5.4684624412182289E-3</v>
      </c>
      <c r="Q281" s="248">
        <f t="shared" si="57"/>
        <v>26886.072</v>
      </c>
      <c r="R281" s="246">
        <f t="shared" si="53"/>
        <v>1.586286706708931E-4</v>
      </c>
      <c r="S281" s="249">
        <v>0.1</v>
      </c>
      <c r="T281" s="246">
        <f t="shared" si="48"/>
        <v>1.5862867067089312E-5</v>
      </c>
      <c r="U281" s="204"/>
      <c r="Z281" s="353"/>
    </row>
    <row r="282" spans="1:26" s="246" customFormat="1" ht="12.95" customHeight="1">
      <c r="A282" s="15" t="s">
        <v>1711</v>
      </c>
      <c r="B282" s="249" t="s">
        <v>1814</v>
      </c>
      <c r="C282" s="250">
        <v>41911.629000000001</v>
      </c>
      <c r="D282" s="250"/>
      <c r="E282" s="246">
        <f t="shared" si="55"/>
        <v>1026.4727989607195</v>
      </c>
      <c r="F282" s="246">
        <f t="shared" si="51"/>
        <v>1026.5</v>
      </c>
      <c r="G282" s="250">
        <f t="shared" si="58"/>
        <v>-8.7449749989900738E-3</v>
      </c>
      <c r="I282" s="246">
        <f>+G282</f>
        <v>-8.7449749989900738E-3</v>
      </c>
      <c r="P282" s="246">
        <f t="shared" si="56"/>
        <v>-5.4220563514362288E-3</v>
      </c>
      <c r="Q282" s="248">
        <f t="shared" si="57"/>
        <v>26893.129000000001</v>
      </c>
      <c r="R282" s="246">
        <f t="shared" si="53"/>
        <v>1.1041788338261075E-5</v>
      </c>
      <c r="S282" s="249">
        <v>0.1</v>
      </c>
      <c r="T282" s="246">
        <f t="shared" si="48"/>
        <v>1.1041788338261076E-6</v>
      </c>
      <c r="U282" s="204"/>
      <c r="Z282" s="353"/>
    </row>
    <row r="283" spans="1:26" s="246" customFormat="1" ht="12.95" customHeight="1">
      <c r="A283" s="15" t="s">
        <v>1711</v>
      </c>
      <c r="B283" s="249"/>
      <c r="C283" s="250">
        <v>41926.595999999998</v>
      </c>
      <c r="D283" s="250"/>
      <c r="E283" s="246">
        <f t="shared" si="55"/>
        <v>1073.0273008077886</v>
      </c>
      <c r="F283" s="246">
        <f t="shared" si="51"/>
        <v>1073</v>
      </c>
      <c r="G283" s="250">
        <f t="shared" si="58"/>
        <v>8.7770499958423898E-3</v>
      </c>
      <c r="I283" s="246">
        <f>+G283</f>
        <v>8.7770499958423898E-3</v>
      </c>
      <c r="P283" s="246">
        <f t="shared" si="56"/>
        <v>-5.3238822129079311E-3</v>
      </c>
      <c r="Q283" s="248">
        <f t="shared" si="57"/>
        <v>26908.095999999998</v>
      </c>
      <c r="R283" s="246">
        <f t="shared" si="53"/>
        <v>1.9883628915577219E-4</v>
      </c>
      <c r="S283" s="249">
        <v>0.1</v>
      </c>
      <c r="T283" s="246">
        <f t="shared" si="48"/>
        <v>1.9883628915577222E-5</v>
      </c>
      <c r="U283" s="204"/>
      <c r="Z283" s="353"/>
    </row>
    <row r="284" spans="1:26" s="246" customFormat="1" ht="12.95" customHeight="1">
      <c r="A284" s="15" t="s">
        <v>1711</v>
      </c>
      <c r="B284" s="249"/>
      <c r="C284" s="250">
        <v>41927.582000000002</v>
      </c>
      <c r="D284" s="250"/>
      <c r="E284" s="246">
        <f t="shared" si="55"/>
        <v>1076.0942306415179</v>
      </c>
      <c r="F284" s="246">
        <f t="shared" si="51"/>
        <v>1076</v>
      </c>
      <c r="G284" s="250"/>
      <c r="P284" s="246">
        <f t="shared" si="56"/>
        <v>-5.3175442696982329E-3</v>
      </c>
      <c r="Q284" s="248">
        <f t="shared" si="57"/>
        <v>26909.082000000002</v>
      </c>
      <c r="S284" s="249"/>
      <c r="T284" s="246">
        <f t="shared" ref="T284:T347" si="59">+S284*R284</f>
        <v>0</v>
      </c>
      <c r="U284" s="204">
        <v>3.0294600001070648E-2</v>
      </c>
      <c r="Z284" s="353"/>
    </row>
    <row r="285" spans="1:26" s="246" customFormat="1" ht="12.95" customHeight="1">
      <c r="A285" s="15" t="s">
        <v>1711</v>
      </c>
      <c r="B285" s="249"/>
      <c r="C285" s="250">
        <v>41927.584999999999</v>
      </c>
      <c r="D285" s="250"/>
      <c r="E285" s="246">
        <f t="shared" si="55"/>
        <v>1076.1035620710229</v>
      </c>
      <c r="F285" s="246">
        <f t="shared" si="51"/>
        <v>1076</v>
      </c>
      <c r="G285" s="250"/>
      <c r="P285" s="246">
        <f t="shared" si="56"/>
        <v>-5.3175442696982329E-3</v>
      </c>
      <c r="Q285" s="248">
        <f t="shared" si="57"/>
        <v>26909.084999999999</v>
      </c>
      <c r="S285" s="249"/>
      <c r="T285" s="246">
        <f t="shared" si="59"/>
        <v>0</v>
      </c>
      <c r="U285" s="204">
        <v>3.329459999804385E-2</v>
      </c>
      <c r="Z285" s="353"/>
    </row>
    <row r="286" spans="1:26" s="246" customFormat="1" ht="12.95" customHeight="1">
      <c r="A286" s="258" t="s">
        <v>1823</v>
      </c>
      <c r="B286" s="259"/>
      <c r="C286" s="260">
        <v>41928.511599999998</v>
      </c>
      <c r="D286" s="260"/>
      <c r="E286" s="246">
        <f t="shared" si="55"/>
        <v>1078.9857296003506</v>
      </c>
      <c r="F286" s="246">
        <f t="shared" si="51"/>
        <v>1079</v>
      </c>
      <c r="G286" s="250">
        <f t="shared" ref="G286:G317" si="60">+C286-(C$7+F286*C$8)</f>
        <v>-4.5878500022809021E-3</v>
      </c>
      <c r="J286" s="246">
        <f>+G286</f>
        <v>-4.5878500022809021E-3</v>
      </c>
      <c r="P286" s="246">
        <f t="shared" si="56"/>
        <v>-5.3112058261466219E-3</v>
      </c>
      <c r="Q286" s="248">
        <f t="shared" si="57"/>
        <v>26910.011599999998</v>
      </c>
      <c r="R286" s="246">
        <f t="shared" ref="R286:R317" si="61">+(P286-G286)^2</f>
        <v>5.2324364792045415E-7</v>
      </c>
      <c r="S286" s="249">
        <v>1</v>
      </c>
      <c r="T286" s="246">
        <f t="shared" si="59"/>
        <v>5.2324364792045415E-7</v>
      </c>
      <c r="U286" s="204"/>
      <c r="V286" s="246">
        <f>+G286-P286</f>
        <v>7.2335582386571975E-4</v>
      </c>
      <c r="W286" s="246">
        <f>+V$5*SIN(RADIANS(V$6*F286+V$7))</f>
        <v>6.126203509990001E-3</v>
      </c>
      <c r="X286" s="246">
        <f>+(V286-W286)^2</f>
        <v>2.91907631194585E-5</v>
      </c>
      <c r="Z286" s="353"/>
    </row>
    <row r="287" spans="1:26" s="246" customFormat="1" ht="12.95" customHeight="1">
      <c r="A287" s="258" t="s">
        <v>1823</v>
      </c>
      <c r="B287" s="259"/>
      <c r="C287" s="260">
        <v>41928.512499999997</v>
      </c>
      <c r="D287" s="260"/>
      <c r="E287" s="246">
        <f t="shared" si="55"/>
        <v>1078.9885290292023</v>
      </c>
      <c r="F287" s="246">
        <f t="shared" si="51"/>
        <v>1079</v>
      </c>
      <c r="G287" s="250">
        <f t="shared" si="60"/>
        <v>-3.6878500031889416E-3</v>
      </c>
      <c r="J287" s="246">
        <f>+G287</f>
        <v>-3.6878500031889416E-3</v>
      </c>
      <c r="P287" s="246">
        <f t="shared" si="56"/>
        <v>-5.3112058261466219E-3</v>
      </c>
      <c r="Q287" s="248">
        <f t="shared" si="57"/>
        <v>26910.012499999997</v>
      </c>
      <c r="R287" s="246">
        <f t="shared" si="61"/>
        <v>2.6352841279306073E-6</v>
      </c>
      <c r="S287" s="249">
        <v>1</v>
      </c>
      <c r="T287" s="246">
        <f t="shared" si="59"/>
        <v>2.6352841279306073E-6</v>
      </c>
      <c r="U287" s="204"/>
      <c r="V287" s="246">
        <f>+G287-P287</f>
        <v>1.6233558229576802E-3</v>
      </c>
      <c r="W287" s="246">
        <f>+V$5*SIN(RADIANS(V$6*F287+V$7))</f>
        <v>6.126203509990001E-3</v>
      </c>
      <c r="X287" s="246">
        <f>+(V287-W287)^2</f>
        <v>2.027563729261232E-5</v>
      </c>
      <c r="Z287" s="353"/>
    </row>
    <row r="288" spans="1:26" s="246" customFormat="1" ht="12.95" customHeight="1">
      <c r="A288" s="15" t="s">
        <v>1711</v>
      </c>
      <c r="B288" s="249" t="s">
        <v>1814</v>
      </c>
      <c r="C288" s="250">
        <v>41932.531000000003</v>
      </c>
      <c r="D288" s="250"/>
      <c r="E288" s="246">
        <f t="shared" si="55"/>
        <v>1091.4879788636879</v>
      </c>
      <c r="F288" s="246">
        <f t="shared" si="51"/>
        <v>1091.5</v>
      </c>
      <c r="G288" s="250">
        <f t="shared" si="60"/>
        <v>-3.8647250039502978E-3</v>
      </c>
      <c r="I288" s="246">
        <f t="shared" ref="I288:I294" si="62">+G288</f>
        <v>-3.8647250039502978E-3</v>
      </c>
      <c r="P288" s="246">
        <f t="shared" si="56"/>
        <v>-5.2847902590568282E-3</v>
      </c>
      <c r="Q288" s="248">
        <f t="shared" si="57"/>
        <v>26914.031000000003</v>
      </c>
      <c r="R288" s="246">
        <f t="shared" si="61"/>
        <v>2.0165853287607754E-6</v>
      </c>
      <c r="S288" s="249">
        <v>0.1</v>
      </c>
      <c r="T288" s="246">
        <f t="shared" si="59"/>
        <v>2.0165853287607754E-7</v>
      </c>
      <c r="U288" s="204"/>
      <c r="Z288" s="353"/>
    </row>
    <row r="289" spans="1:26" s="246" customFormat="1" ht="12.95" customHeight="1">
      <c r="A289" s="15" t="s">
        <v>1711</v>
      </c>
      <c r="B289" s="249"/>
      <c r="C289" s="250">
        <v>41934.610999999997</v>
      </c>
      <c r="D289" s="250"/>
      <c r="E289" s="246">
        <f t="shared" si="55"/>
        <v>1097.9577699936181</v>
      </c>
      <c r="F289" s="246">
        <f t="shared" si="51"/>
        <v>1098</v>
      </c>
      <c r="G289" s="250">
        <f t="shared" si="60"/>
        <v>-1.3576700002886355E-2</v>
      </c>
      <c r="I289" s="246">
        <f t="shared" si="62"/>
        <v>-1.3576700002886355E-2</v>
      </c>
      <c r="P289" s="246">
        <f t="shared" si="56"/>
        <v>-5.2710507312686821E-3</v>
      </c>
      <c r="Q289" s="248">
        <f t="shared" si="57"/>
        <v>26916.110999999997</v>
      </c>
      <c r="R289" s="246">
        <f t="shared" si="61"/>
        <v>6.8983809823123179E-5</v>
      </c>
      <c r="S289" s="249">
        <v>0.1</v>
      </c>
      <c r="T289" s="246">
        <f t="shared" si="59"/>
        <v>6.8983809823123186E-6</v>
      </c>
      <c r="U289" s="204"/>
      <c r="Z289" s="353"/>
    </row>
    <row r="290" spans="1:26" s="246" customFormat="1" ht="12.95" customHeight="1">
      <c r="A290" s="15" t="s">
        <v>1711</v>
      </c>
      <c r="B290" s="249" t="s">
        <v>1814</v>
      </c>
      <c r="C290" s="250">
        <v>41938.642999999996</v>
      </c>
      <c r="D290" s="250"/>
      <c r="E290" s="246">
        <f t="shared" si="55"/>
        <v>1110.4992112608984</v>
      </c>
      <c r="F290" s="246">
        <f t="shared" si="51"/>
        <v>1110.5</v>
      </c>
      <c r="G290" s="250">
        <f t="shared" si="60"/>
        <v>-2.5357500999234617E-4</v>
      </c>
      <c r="I290" s="246">
        <f t="shared" si="62"/>
        <v>-2.5357500999234617E-4</v>
      </c>
      <c r="P290" s="246">
        <f t="shared" si="56"/>
        <v>-5.2446219607117581E-3</v>
      </c>
      <c r="Q290" s="248">
        <f t="shared" si="57"/>
        <v>26920.142999999996</v>
      </c>
      <c r="R290" s="246">
        <f t="shared" si="61"/>
        <v>2.491054966428554E-5</v>
      </c>
      <c r="S290" s="249">
        <v>0.1</v>
      </c>
      <c r="T290" s="246">
        <f t="shared" si="59"/>
        <v>2.4910549664285543E-6</v>
      </c>
      <c r="U290" s="204"/>
      <c r="Z290" s="353"/>
    </row>
    <row r="291" spans="1:26" s="246" customFormat="1" ht="12.95" customHeight="1">
      <c r="A291" s="15" t="s">
        <v>1711</v>
      </c>
      <c r="B291" s="249"/>
      <c r="C291" s="250">
        <v>41954.548999999999</v>
      </c>
      <c r="D291" s="250"/>
      <c r="E291" s="246">
        <f t="shared" si="55"/>
        <v>1159.9744505459762</v>
      </c>
      <c r="F291" s="246">
        <f t="shared" si="51"/>
        <v>1160</v>
      </c>
      <c r="G291" s="250">
        <f t="shared" si="60"/>
        <v>-8.2140000013168901E-3</v>
      </c>
      <c r="I291" s="246">
        <f t="shared" si="62"/>
        <v>-8.2140000013168901E-3</v>
      </c>
      <c r="P291" s="246">
        <f t="shared" si="56"/>
        <v>-5.1398787210103014E-3</v>
      </c>
      <c r="Q291" s="248">
        <f t="shared" si="57"/>
        <v>26936.048999999999</v>
      </c>
      <c r="R291" s="246">
        <f t="shared" si="61"/>
        <v>9.45022164603382E-6</v>
      </c>
      <c r="S291" s="249">
        <v>0.1</v>
      </c>
      <c r="T291" s="246">
        <f t="shared" si="59"/>
        <v>9.45022164603382E-7</v>
      </c>
      <c r="U291" s="204"/>
      <c r="Z291" s="353"/>
    </row>
    <row r="292" spans="1:26" s="246" customFormat="1" ht="12.95" customHeight="1">
      <c r="A292" s="15" t="s">
        <v>1712</v>
      </c>
      <c r="B292" s="249" t="s">
        <v>1814</v>
      </c>
      <c r="C292" s="250">
        <v>41965.646999999997</v>
      </c>
      <c r="D292" s="250"/>
      <c r="E292" s="246">
        <f t="shared" si="55"/>
        <v>1194.4945187960459</v>
      </c>
      <c r="F292" s="246">
        <f t="shared" si="51"/>
        <v>1194.5</v>
      </c>
      <c r="G292" s="250">
        <f t="shared" si="60"/>
        <v>-1.7621750084799714E-3</v>
      </c>
      <c r="I292" s="246">
        <f t="shared" si="62"/>
        <v>-1.7621750084799714E-3</v>
      </c>
      <c r="P292" s="246">
        <f t="shared" si="56"/>
        <v>-5.0667953019280813E-3</v>
      </c>
      <c r="Q292" s="248">
        <f t="shared" si="57"/>
        <v>26947.146999999997</v>
      </c>
      <c r="R292" s="246">
        <f t="shared" si="61"/>
        <v>1.0920515283869071E-5</v>
      </c>
      <c r="S292" s="249">
        <v>0.1</v>
      </c>
      <c r="T292" s="246">
        <f t="shared" si="59"/>
        <v>1.0920515283869071E-6</v>
      </c>
      <c r="U292" s="204"/>
      <c r="Z292" s="353"/>
    </row>
    <row r="293" spans="1:26" s="246" customFormat="1" ht="12.95" customHeight="1">
      <c r="A293" s="15" t="s">
        <v>1712</v>
      </c>
      <c r="B293" s="249" t="s">
        <v>1814</v>
      </c>
      <c r="C293" s="250">
        <v>41989.440000000002</v>
      </c>
      <c r="D293" s="250"/>
      <c r="E293" s="246">
        <f t="shared" si="55"/>
        <v>1268.5020862743504</v>
      </c>
      <c r="F293" s="246">
        <f t="shared" si="51"/>
        <v>1268.5</v>
      </c>
      <c r="G293" s="250">
        <f t="shared" si="60"/>
        <v>6.7072499950882047E-4</v>
      </c>
      <c r="I293" s="246">
        <f t="shared" si="62"/>
        <v>6.7072499950882047E-4</v>
      </c>
      <c r="P293" s="246">
        <f t="shared" si="56"/>
        <v>-4.9098134836070119E-3</v>
      </c>
      <c r="Q293" s="248">
        <f t="shared" si="57"/>
        <v>26970.940000000002</v>
      </c>
      <c r="R293" s="246">
        <f t="shared" si="61"/>
        <v>3.1142409761536755E-5</v>
      </c>
      <c r="S293" s="249">
        <v>0.1</v>
      </c>
      <c r="T293" s="246">
        <f t="shared" si="59"/>
        <v>3.1142409761536757E-6</v>
      </c>
      <c r="U293" s="204"/>
      <c r="Z293" s="353"/>
    </row>
    <row r="294" spans="1:26" s="246" customFormat="1" ht="12.95" customHeight="1">
      <c r="A294" s="15" t="s">
        <v>1713</v>
      </c>
      <c r="B294" s="249" t="s">
        <v>1814</v>
      </c>
      <c r="C294" s="250">
        <v>42026.41</v>
      </c>
      <c r="D294" s="250"/>
      <c r="E294" s="246">
        <f t="shared" si="55"/>
        <v>1383.4964026561606</v>
      </c>
      <c r="F294" s="246">
        <f t="shared" si="51"/>
        <v>1383.5</v>
      </c>
      <c r="G294" s="250">
        <f t="shared" si="60"/>
        <v>-1.1565250024432316E-3</v>
      </c>
      <c r="I294" s="246">
        <f t="shared" si="62"/>
        <v>-1.1565250024432316E-3</v>
      </c>
      <c r="P294" s="246">
        <f t="shared" si="56"/>
        <v>-4.6652510895733345E-3</v>
      </c>
      <c r="Q294" s="248">
        <f t="shared" si="57"/>
        <v>27007.910000000003</v>
      </c>
      <c r="R294" s="246">
        <f t="shared" si="61"/>
        <v>1.2311158754507322E-5</v>
      </c>
      <c r="S294" s="249">
        <v>0.1</v>
      </c>
      <c r="T294" s="246">
        <f t="shared" si="59"/>
        <v>1.2311158754507323E-6</v>
      </c>
      <c r="U294" s="204"/>
      <c r="Z294" s="353"/>
    </row>
    <row r="295" spans="1:26" s="246" customFormat="1" ht="12.95" customHeight="1">
      <c r="A295" s="255" t="s">
        <v>1932</v>
      </c>
      <c r="B295" s="256" t="s">
        <v>1817</v>
      </c>
      <c r="C295" s="255">
        <v>42032.033499999998</v>
      </c>
      <c r="D295" s="255" t="s">
        <v>1915</v>
      </c>
      <c r="E295" s="246">
        <f t="shared" si="55"/>
        <v>1400.9881672807867</v>
      </c>
      <c r="F295" s="246">
        <f t="shared" si="51"/>
        <v>1401</v>
      </c>
      <c r="G295" s="250">
        <f t="shared" si="60"/>
        <v>-3.8041500083636492E-3</v>
      </c>
      <c r="J295" s="246">
        <f>G295</f>
        <v>-3.8041500083636492E-3</v>
      </c>
      <c r="P295" s="246">
        <f t="shared" si="56"/>
        <v>-4.62797061932278E-3</v>
      </c>
      <c r="Q295" s="248">
        <f t="shared" si="57"/>
        <v>27013.533499999998</v>
      </c>
      <c r="R295" s="246">
        <f t="shared" si="61"/>
        <v>6.7868039904107549E-7</v>
      </c>
      <c r="S295" s="249">
        <v>1</v>
      </c>
      <c r="T295" s="246">
        <f t="shared" si="59"/>
        <v>6.7868039904107549E-7</v>
      </c>
      <c r="U295" s="204"/>
      <c r="V295" s="246">
        <f>+G295-P295</f>
        <v>8.2382061095913079E-4</v>
      </c>
      <c r="W295" s="246">
        <f>+V$5*SIN(RADIANS(V$6*F295+V$7))</f>
        <v>5.8787067193826377E-3</v>
      </c>
      <c r="X295" s="246">
        <f>+(V295-W295)^2</f>
        <v>2.5551873569132945E-5</v>
      </c>
      <c r="Z295" s="353"/>
    </row>
    <row r="296" spans="1:26" s="246" customFormat="1" ht="12.95" customHeight="1">
      <c r="A296" s="15" t="s">
        <v>1713</v>
      </c>
      <c r="B296" s="249" t="s">
        <v>1814</v>
      </c>
      <c r="C296" s="250">
        <v>42035.413</v>
      </c>
      <c r="D296" s="250"/>
      <c r="E296" s="246">
        <f t="shared" si="55"/>
        <v>1411.5000226287075</v>
      </c>
      <c r="F296" s="246">
        <f t="shared" si="51"/>
        <v>1411.5</v>
      </c>
      <c r="G296" s="250">
        <f t="shared" si="60"/>
        <v>7.2749971877783537E-6</v>
      </c>
      <c r="I296" s="246">
        <f>+G296</f>
        <v>7.2749971877783537E-6</v>
      </c>
      <c r="P296" s="246">
        <f t="shared" si="56"/>
        <v>-4.6055941649212132E-3</v>
      </c>
      <c r="Q296" s="248">
        <f t="shared" si="57"/>
        <v>27016.913</v>
      </c>
      <c r="R296" s="246">
        <f t="shared" si="61"/>
        <v>2.1278561906736108E-5</v>
      </c>
      <c r="S296" s="249">
        <v>0.1</v>
      </c>
      <c r="T296" s="246">
        <f t="shared" si="59"/>
        <v>2.1278561906736111E-6</v>
      </c>
      <c r="U296" s="204"/>
      <c r="Z296" s="353"/>
    </row>
    <row r="297" spans="1:26" s="246" customFormat="1" ht="12.95" customHeight="1">
      <c r="A297" s="15" t="s">
        <v>1713</v>
      </c>
      <c r="B297" s="249" t="s">
        <v>1814</v>
      </c>
      <c r="C297" s="250">
        <v>42043.455999999998</v>
      </c>
      <c r="D297" s="250"/>
      <c r="E297" s="246">
        <f t="shared" si="55"/>
        <v>1436.517585156666</v>
      </c>
      <c r="F297" s="246">
        <f t="shared" si="51"/>
        <v>1436.5</v>
      </c>
      <c r="G297" s="250">
        <f t="shared" si="60"/>
        <v>5.6535249968874268E-3</v>
      </c>
      <c r="I297" s="246">
        <f>+G297</f>
        <v>5.6535249968874268E-3</v>
      </c>
      <c r="P297" s="246">
        <f t="shared" si="56"/>
        <v>-4.552292222900582E-3</v>
      </c>
      <c r="Q297" s="248">
        <f t="shared" si="57"/>
        <v>27024.955999999998</v>
      </c>
      <c r="R297" s="246">
        <f t="shared" si="61"/>
        <v>1.0415870512372146E-4</v>
      </c>
      <c r="S297" s="249">
        <v>0.1</v>
      </c>
      <c r="T297" s="246">
        <f t="shared" si="59"/>
        <v>1.0415870512372147E-5</v>
      </c>
      <c r="U297" s="204"/>
      <c r="Z297" s="353"/>
    </row>
    <row r="298" spans="1:26" s="246" customFormat="1" ht="12.95" customHeight="1">
      <c r="A298" s="11" t="s">
        <v>2621</v>
      </c>
      <c r="B298" s="26" t="s">
        <v>1817</v>
      </c>
      <c r="C298" s="265">
        <v>42044.574000000001</v>
      </c>
      <c r="D298" s="265" t="s">
        <v>1965</v>
      </c>
      <c r="E298" s="246">
        <f t="shared" si="55"/>
        <v>1439.9950978890195</v>
      </c>
      <c r="F298" s="246">
        <f t="shared" si="51"/>
        <v>1440</v>
      </c>
      <c r="G298" s="250">
        <f t="shared" si="60"/>
        <v>-1.5760000023874454E-3</v>
      </c>
      <c r="I298" s="246">
        <f>G298</f>
        <v>-1.5760000023874454E-3</v>
      </c>
      <c r="P298" s="246">
        <f t="shared" si="56"/>
        <v>-4.5448271782895962E-3</v>
      </c>
      <c r="Q298" s="248">
        <f t="shared" si="57"/>
        <v>27026.074000000001</v>
      </c>
      <c r="R298" s="246">
        <f t="shared" si="61"/>
        <v>8.8139348003751403E-6</v>
      </c>
      <c r="S298" s="249">
        <v>0.1</v>
      </c>
      <c r="T298" s="246">
        <f t="shared" si="59"/>
        <v>8.8139348003751403E-7</v>
      </c>
      <c r="U298" s="204"/>
      <c r="Z298" s="353"/>
    </row>
    <row r="299" spans="1:26" s="246" customFormat="1" ht="12.95" customHeight="1">
      <c r="A299" s="11" t="s">
        <v>2621</v>
      </c>
      <c r="B299" s="26" t="s">
        <v>1814</v>
      </c>
      <c r="C299" s="265">
        <v>42045.696000000004</v>
      </c>
      <c r="D299" s="265" t="s">
        <v>1965</v>
      </c>
      <c r="E299" s="246">
        <f t="shared" si="55"/>
        <v>1443.4850525273948</v>
      </c>
      <c r="F299" s="246">
        <f t="shared" si="51"/>
        <v>1443.5</v>
      </c>
      <c r="G299" s="250">
        <f t="shared" si="60"/>
        <v>-4.8055250008474104E-3</v>
      </c>
      <c r="I299" s="246">
        <f>G299</f>
        <v>-4.8055250008474104E-3</v>
      </c>
      <c r="P299" s="246">
        <f t="shared" si="56"/>
        <v>-4.5373614526576745E-3</v>
      </c>
      <c r="Q299" s="248">
        <f t="shared" si="57"/>
        <v>27027.196000000004</v>
      </c>
      <c r="R299" s="246">
        <f t="shared" si="61"/>
        <v>7.1911688577708798E-8</v>
      </c>
      <c r="S299" s="249">
        <v>0.1</v>
      </c>
      <c r="T299" s="246">
        <f t="shared" si="59"/>
        <v>7.1911688577708802E-9</v>
      </c>
      <c r="U299" s="204"/>
      <c r="Z299" s="353"/>
    </row>
    <row r="300" spans="1:26" s="246" customFormat="1" ht="12.95" customHeight="1">
      <c r="A300" s="15" t="s">
        <v>1713</v>
      </c>
      <c r="B300" s="249" t="s">
        <v>1814</v>
      </c>
      <c r="C300" s="250">
        <v>42046.338000000003</v>
      </c>
      <c r="D300" s="250"/>
      <c r="E300" s="246">
        <f t="shared" si="55"/>
        <v>1445.4819784434646</v>
      </c>
      <c r="F300" s="246">
        <f t="shared" si="51"/>
        <v>1445.5</v>
      </c>
      <c r="G300" s="250">
        <f t="shared" si="60"/>
        <v>-5.793825002911035E-3</v>
      </c>
      <c r="I300" s="246">
        <f>+G300</f>
        <v>-5.793825002911035E-3</v>
      </c>
      <c r="P300" s="246">
        <f t="shared" si="56"/>
        <v>-4.533095017960646E-3</v>
      </c>
      <c r="Q300" s="248">
        <f t="shared" si="57"/>
        <v>27027.838000000003</v>
      </c>
      <c r="R300" s="246">
        <f t="shared" si="61"/>
        <v>1.5894400949530079E-6</v>
      </c>
      <c r="S300" s="249">
        <v>0.1</v>
      </c>
      <c r="T300" s="246">
        <f t="shared" si="59"/>
        <v>1.589440094953008E-7</v>
      </c>
      <c r="U300" s="204"/>
      <c r="Z300" s="353"/>
    </row>
    <row r="301" spans="1:26" s="246" customFormat="1" ht="12.95" customHeight="1">
      <c r="A301" s="15" t="s">
        <v>1713</v>
      </c>
      <c r="B301" s="249" t="s">
        <v>1814</v>
      </c>
      <c r="C301" s="250">
        <v>42047.3</v>
      </c>
      <c r="D301" s="250"/>
      <c r="E301" s="246">
        <f t="shared" si="55"/>
        <v>1448.4742568410638</v>
      </c>
      <c r="F301" s="246">
        <f t="shared" si="51"/>
        <v>1448.5</v>
      </c>
      <c r="G301" s="250">
        <f t="shared" si="60"/>
        <v>-8.2762750025722198E-3</v>
      </c>
      <c r="I301" s="246">
        <f>+G301</f>
        <v>-8.2762750025722198E-3</v>
      </c>
      <c r="P301" s="246">
        <f t="shared" si="56"/>
        <v>-4.5266949489635097E-3</v>
      </c>
      <c r="Q301" s="248">
        <f t="shared" si="57"/>
        <v>27028.800000000003</v>
      </c>
      <c r="R301" s="246">
        <f t="shared" si="61"/>
        <v>1.4059350578420297E-5</v>
      </c>
      <c r="S301" s="249">
        <v>0.1</v>
      </c>
      <c r="T301" s="246">
        <f t="shared" si="59"/>
        <v>1.4059350578420297E-6</v>
      </c>
      <c r="U301" s="204"/>
      <c r="Z301" s="353"/>
    </row>
    <row r="302" spans="1:26" s="246" customFormat="1" ht="12.95" customHeight="1">
      <c r="A302" s="11" t="s">
        <v>2739</v>
      </c>
      <c r="B302" s="26" t="s">
        <v>1814</v>
      </c>
      <c r="C302" s="265">
        <v>42047.622000000003</v>
      </c>
      <c r="D302" s="265" t="s">
        <v>1965</v>
      </c>
      <c r="E302" s="246">
        <f t="shared" si="55"/>
        <v>1449.4758302756043</v>
      </c>
      <c r="F302" s="246">
        <f t="shared" si="51"/>
        <v>1449.5</v>
      </c>
      <c r="G302" s="250">
        <f t="shared" si="60"/>
        <v>-7.7704249997623265E-3</v>
      </c>
      <c r="I302" s="246">
        <f>G302</f>
        <v>-7.7704249997623265E-3</v>
      </c>
      <c r="P302" s="246">
        <f t="shared" si="56"/>
        <v>-4.5245614814440381E-3</v>
      </c>
      <c r="Q302" s="248">
        <f t="shared" si="57"/>
        <v>27029.122000000003</v>
      </c>
      <c r="R302" s="246">
        <f t="shared" si="61"/>
        <v>1.0535629979549577E-5</v>
      </c>
      <c r="S302" s="249">
        <v>0.1</v>
      </c>
      <c r="T302" s="246">
        <f t="shared" si="59"/>
        <v>1.0535629979549577E-6</v>
      </c>
      <c r="U302" s="204"/>
      <c r="Z302" s="353"/>
    </row>
    <row r="303" spans="1:26" s="246" customFormat="1" ht="12.95" customHeight="1">
      <c r="A303" s="11" t="s">
        <v>2621</v>
      </c>
      <c r="B303" s="26" t="s">
        <v>1814</v>
      </c>
      <c r="C303" s="265">
        <v>42049.555999999997</v>
      </c>
      <c r="D303" s="265" t="s">
        <v>1965</v>
      </c>
      <c r="E303" s="246">
        <f t="shared" si="55"/>
        <v>1455.4914918358343</v>
      </c>
      <c r="F303" s="246">
        <f t="shared" si="51"/>
        <v>1455.5</v>
      </c>
      <c r="G303" s="250">
        <f t="shared" si="60"/>
        <v>-2.7353250043233857E-3</v>
      </c>
      <c r="I303" s="246">
        <f>G303</f>
        <v>-2.7353250043233857E-3</v>
      </c>
      <c r="P303" s="246">
        <f t="shared" si="56"/>
        <v>-4.5117595088627538E-3</v>
      </c>
      <c r="Q303" s="248">
        <f t="shared" si="57"/>
        <v>27031.055999999997</v>
      </c>
      <c r="R303" s="246">
        <f t="shared" si="61"/>
        <v>3.1557195489180303E-6</v>
      </c>
      <c r="S303" s="249">
        <v>0.1</v>
      </c>
      <c r="T303" s="246">
        <f t="shared" si="59"/>
        <v>3.1557195489180304E-7</v>
      </c>
      <c r="U303" s="204"/>
      <c r="Z303" s="353"/>
    </row>
    <row r="304" spans="1:26" s="246" customFormat="1" ht="12.95" customHeight="1">
      <c r="A304" s="15" t="s">
        <v>1713</v>
      </c>
      <c r="B304" s="249"/>
      <c r="C304" s="250">
        <v>42050.364999999998</v>
      </c>
      <c r="D304" s="250"/>
      <c r="E304" s="246">
        <f t="shared" si="55"/>
        <v>1458.0078673282067</v>
      </c>
      <c r="F304" s="246">
        <f t="shared" si="51"/>
        <v>1458</v>
      </c>
      <c r="G304" s="250">
        <f t="shared" si="60"/>
        <v>2.5292999926023185E-3</v>
      </c>
      <c r="I304" s="246">
        <f>+G304</f>
        <v>2.5292999926023185E-3</v>
      </c>
      <c r="P304" s="246">
        <f t="shared" si="56"/>
        <v>-4.5064247629391279E-3</v>
      </c>
      <c r="Q304" s="248">
        <f t="shared" si="57"/>
        <v>27031.864999999998</v>
      </c>
      <c r="R304" s="246">
        <f t="shared" si="61"/>
        <v>4.9501422835738746E-5</v>
      </c>
      <c r="S304" s="249">
        <v>0.1</v>
      </c>
      <c r="T304" s="246">
        <f t="shared" si="59"/>
        <v>4.9501422835738746E-6</v>
      </c>
      <c r="U304" s="204"/>
      <c r="Z304" s="353"/>
    </row>
    <row r="305" spans="1:26" s="246" customFormat="1" ht="12.95" customHeight="1">
      <c r="A305" s="11" t="s">
        <v>2739</v>
      </c>
      <c r="B305" s="26" t="s">
        <v>1814</v>
      </c>
      <c r="C305" s="265">
        <v>42067.563000000002</v>
      </c>
      <c r="D305" s="265" t="s">
        <v>1965</v>
      </c>
      <c r="E305" s="246">
        <f t="shared" si="55"/>
        <v>1511.5018422574672</v>
      </c>
      <c r="F305" s="246">
        <f t="shared" si="51"/>
        <v>1511.5</v>
      </c>
      <c r="G305" s="250">
        <f t="shared" si="60"/>
        <v>5.9227499878033996E-4</v>
      </c>
      <c r="I305" s="246">
        <f>G305</f>
        <v>5.9227499878033996E-4</v>
      </c>
      <c r="P305" s="246">
        <f t="shared" si="56"/>
        <v>-4.3921779210419117E-3</v>
      </c>
      <c r="Q305" s="248">
        <f t="shared" si="57"/>
        <v>27049.063000000002</v>
      </c>
      <c r="R305" s="246">
        <f t="shared" si="61"/>
        <v>2.4844770909924569E-5</v>
      </c>
      <c r="S305" s="249">
        <v>0.1</v>
      </c>
      <c r="T305" s="246">
        <f t="shared" si="59"/>
        <v>2.4844770909924569E-6</v>
      </c>
      <c r="U305" s="204"/>
      <c r="Z305" s="353"/>
    </row>
    <row r="306" spans="1:26" s="246" customFormat="1" ht="12.95" customHeight="1">
      <c r="A306" s="15" t="s">
        <v>1713</v>
      </c>
      <c r="B306" s="249" t="s">
        <v>1814</v>
      </c>
      <c r="C306" s="250">
        <v>42074.303</v>
      </c>
      <c r="D306" s="250"/>
      <c r="E306" s="246">
        <f t="shared" si="55"/>
        <v>1532.4664538996944</v>
      </c>
      <c r="F306" s="246">
        <f t="shared" si="51"/>
        <v>1532.5</v>
      </c>
      <c r="G306" s="250">
        <f t="shared" si="60"/>
        <v>-1.0784875004901551E-2</v>
      </c>
      <c r="I306" s="246">
        <f>+G306</f>
        <v>-1.0784875004901551E-2</v>
      </c>
      <c r="P306" s="246">
        <f t="shared" si="56"/>
        <v>-4.3472898782273128E-3</v>
      </c>
      <c r="Q306" s="248">
        <f t="shared" si="57"/>
        <v>27055.803</v>
      </c>
      <c r="R306" s="246">
        <f t="shared" si="61"/>
        <v>4.1442502263177366E-5</v>
      </c>
      <c r="S306" s="249">
        <v>0.1</v>
      </c>
      <c r="T306" s="246">
        <f t="shared" si="59"/>
        <v>4.1442502263177364E-6</v>
      </c>
      <c r="U306" s="204"/>
      <c r="Z306" s="353"/>
    </row>
    <row r="307" spans="1:26" s="246" customFormat="1" ht="12.95" customHeight="1">
      <c r="A307" s="11" t="s">
        <v>2739</v>
      </c>
      <c r="B307" s="26" t="s">
        <v>1817</v>
      </c>
      <c r="C307" s="265">
        <v>42081.544999999998</v>
      </c>
      <c r="D307" s="265" t="s">
        <v>1965</v>
      </c>
      <c r="E307" s="246">
        <f t="shared" si="55"/>
        <v>1554.9925247473238</v>
      </c>
      <c r="F307" s="246">
        <f t="shared" si="51"/>
        <v>1555</v>
      </c>
      <c r="G307" s="250">
        <f t="shared" si="60"/>
        <v>-2.4032500077737495E-3</v>
      </c>
      <c r="I307" s="246">
        <f>G307</f>
        <v>-2.4032500077737495E-3</v>
      </c>
      <c r="P307" s="246">
        <f t="shared" si="56"/>
        <v>-4.2991683405487627E-3</v>
      </c>
      <c r="Q307" s="248">
        <f t="shared" si="57"/>
        <v>27063.044999999998</v>
      </c>
      <c r="R307" s="246">
        <f t="shared" si="61"/>
        <v>3.5945063245523855E-6</v>
      </c>
      <c r="S307" s="249">
        <v>0.1</v>
      </c>
      <c r="T307" s="246">
        <f t="shared" si="59"/>
        <v>3.5945063245523857E-7</v>
      </c>
      <c r="U307" s="204"/>
      <c r="Z307" s="353"/>
    </row>
    <row r="308" spans="1:26" s="246" customFormat="1" ht="12.95" customHeight="1">
      <c r="A308" s="15" t="s">
        <v>1714</v>
      </c>
      <c r="B308" s="249"/>
      <c r="C308" s="250">
        <v>42089.252999999997</v>
      </c>
      <c r="D308" s="250"/>
      <c r="E308" s="246">
        <f t="shared" si="55"/>
        <v>1578.9680776461828</v>
      </c>
      <c r="F308" s="246">
        <f t="shared" si="51"/>
        <v>1579</v>
      </c>
      <c r="G308" s="250">
        <f t="shared" si="60"/>
        <v>-1.0262850009894464E-2</v>
      </c>
      <c r="I308" s="246">
        <f>+G308</f>
        <v>-1.0262850009894464E-2</v>
      </c>
      <c r="P308" s="246">
        <f t="shared" si="56"/>
        <v>-4.2478076791597503E-3</v>
      </c>
      <c r="Q308" s="248">
        <f t="shared" si="57"/>
        <v>27070.752999999997</v>
      </c>
      <c r="R308" s="246">
        <f t="shared" si="61"/>
        <v>3.61807342405305E-5</v>
      </c>
      <c r="S308" s="249">
        <v>0.1</v>
      </c>
      <c r="T308" s="246">
        <f t="shared" si="59"/>
        <v>3.61807342405305E-6</v>
      </c>
      <c r="U308" s="204"/>
      <c r="Z308" s="353"/>
    </row>
    <row r="309" spans="1:26" s="246" customFormat="1" ht="12.95" customHeight="1">
      <c r="A309" s="15" t="s">
        <v>1714</v>
      </c>
      <c r="B309" s="249" t="s">
        <v>1814</v>
      </c>
      <c r="C309" s="250">
        <v>42090.38</v>
      </c>
      <c r="D309" s="250"/>
      <c r="E309" s="246">
        <f t="shared" si="55"/>
        <v>1582.473584667074</v>
      </c>
      <c r="F309" s="246">
        <f t="shared" si="51"/>
        <v>1582.5</v>
      </c>
      <c r="G309" s="250">
        <f t="shared" si="60"/>
        <v>-8.4923750036978163E-3</v>
      </c>
      <c r="I309" s="246">
        <f>+G309</f>
        <v>-8.4923750036978163E-3</v>
      </c>
      <c r="P309" s="246">
        <f t="shared" si="56"/>
        <v>-4.2403149072677941E-3</v>
      </c>
      <c r="Q309" s="248">
        <f t="shared" si="57"/>
        <v>27071.879999999997</v>
      </c>
      <c r="R309" s="246">
        <f t="shared" si="61"/>
        <v>1.808001506365249E-5</v>
      </c>
      <c r="S309" s="249">
        <v>0.1</v>
      </c>
      <c r="T309" s="246">
        <f t="shared" si="59"/>
        <v>1.8080015063652491E-6</v>
      </c>
      <c r="U309" s="204"/>
      <c r="Z309" s="353"/>
    </row>
    <row r="310" spans="1:26" s="246" customFormat="1" ht="12.95" customHeight="1">
      <c r="A310" s="11" t="s">
        <v>2739</v>
      </c>
      <c r="B310" s="26" t="s">
        <v>1817</v>
      </c>
      <c r="C310" s="265">
        <v>42090.546000000002</v>
      </c>
      <c r="D310" s="265" t="s">
        <v>1965</v>
      </c>
      <c r="E310" s="246">
        <f t="shared" si="55"/>
        <v>1582.9899237668826</v>
      </c>
      <c r="F310" s="246">
        <f t="shared" si="51"/>
        <v>1583</v>
      </c>
      <c r="G310" s="250">
        <f t="shared" si="60"/>
        <v>-3.2394500012742355E-3</v>
      </c>
      <c r="I310" s="246">
        <f>G310</f>
        <v>-3.2394500012742355E-3</v>
      </c>
      <c r="P310" s="246">
        <f t="shared" si="56"/>
        <v>-4.2392444556896836E-3</v>
      </c>
      <c r="Q310" s="248">
        <f t="shared" si="57"/>
        <v>27072.046000000002</v>
      </c>
      <c r="R310" s="246">
        <f t="shared" si="61"/>
        <v>9.9958895107988344E-7</v>
      </c>
      <c r="S310" s="249">
        <v>0.1</v>
      </c>
      <c r="T310" s="246">
        <f t="shared" si="59"/>
        <v>9.9958895107988354E-8</v>
      </c>
      <c r="U310" s="204"/>
      <c r="Z310" s="353"/>
    </row>
    <row r="311" spans="1:26" s="246" customFormat="1" ht="12.95" customHeight="1">
      <c r="A311" s="11" t="s">
        <v>2739</v>
      </c>
      <c r="B311" s="26" t="s">
        <v>1814</v>
      </c>
      <c r="C311" s="265">
        <v>42094.569000000003</v>
      </c>
      <c r="D311" s="265" t="s">
        <v>1965</v>
      </c>
      <c r="E311" s="246">
        <f t="shared" si="55"/>
        <v>1595.5033707456255</v>
      </c>
      <c r="F311" s="246">
        <f t="shared" si="51"/>
        <v>1595.5</v>
      </c>
      <c r="G311" s="250">
        <f t="shared" si="60"/>
        <v>1.0836750007001683E-3</v>
      </c>
      <c r="I311" s="246">
        <f>G311</f>
        <v>1.0836750007001683E-3</v>
      </c>
      <c r="P311" s="246">
        <f t="shared" si="56"/>
        <v>-4.2124786492613118E-3</v>
      </c>
      <c r="Q311" s="248">
        <f t="shared" si="57"/>
        <v>27076.069000000003</v>
      </c>
      <c r="R311" s="246">
        <f t="shared" si="61"/>
        <v>2.8049243484000308E-5</v>
      </c>
      <c r="S311" s="249">
        <v>0.1</v>
      </c>
      <c r="T311" s="246">
        <f t="shared" si="59"/>
        <v>2.8049243484000311E-6</v>
      </c>
      <c r="U311" s="204"/>
      <c r="Z311" s="353"/>
    </row>
    <row r="312" spans="1:26" s="246" customFormat="1" ht="12.95" customHeight="1">
      <c r="A312" s="15" t="s">
        <v>1714</v>
      </c>
      <c r="B312" s="249"/>
      <c r="C312" s="250">
        <v>42096.332999999999</v>
      </c>
      <c r="D312" s="250"/>
      <c r="E312" s="246">
        <f t="shared" si="55"/>
        <v>1600.9902513000479</v>
      </c>
      <c r="F312" s="246">
        <f t="shared" si="51"/>
        <v>1601</v>
      </c>
      <c r="G312" s="250">
        <f t="shared" si="60"/>
        <v>-3.1341500070993789E-3</v>
      </c>
      <c r="I312" s="246">
        <f>+G312</f>
        <v>-3.1341500070993789E-3</v>
      </c>
      <c r="P312" s="246">
        <f t="shared" si="56"/>
        <v>-4.2006989425523106E-3</v>
      </c>
      <c r="Q312" s="248">
        <f t="shared" si="57"/>
        <v>27077.832999999999</v>
      </c>
      <c r="R312" s="246">
        <f t="shared" si="61"/>
        <v>1.1375266317157821E-6</v>
      </c>
      <c r="S312" s="249">
        <v>0.1</v>
      </c>
      <c r="T312" s="246">
        <f t="shared" si="59"/>
        <v>1.1375266317157822E-7</v>
      </c>
      <c r="U312" s="204"/>
      <c r="Z312" s="353"/>
    </row>
    <row r="313" spans="1:26" s="246" customFormat="1" ht="12.95" customHeight="1">
      <c r="A313" s="11" t="s">
        <v>2739</v>
      </c>
      <c r="B313" s="26" t="s">
        <v>1817</v>
      </c>
      <c r="C313" s="265">
        <v>42099.546999999999</v>
      </c>
      <c r="D313" s="265" t="s">
        <v>1965</v>
      </c>
      <c r="E313" s="246">
        <f t="shared" si="55"/>
        <v>1610.9873227864186</v>
      </c>
      <c r="F313" s="246">
        <f t="shared" ref="F313:F376" si="63">ROUND(2*E313,0)/2</f>
        <v>1611</v>
      </c>
      <c r="G313" s="250">
        <f t="shared" si="60"/>
        <v>-4.0756500020506792E-3</v>
      </c>
      <c r="I313" s="246">
        <f>G313</f>
        <v>-4.0756500020506792E-3</v>
      </c>
      <c r="P313" s="246">
        <f t="shared" si="56"/>
        <v>-4.1792769854906908E-3</v>
      </c>
      <c r="Q313" s="248">
        <f t="shared" si="57"/>
        <v>27081.046999999999</v>
      </c>
      <c r="R313" s="246">
        <f t="shared" si="61"/>
        <v>1.0738551696876441E-8</v>
      </c>
      <c r="S313" s="249">
        <v>0.1</v>
      </c>
      <c r="T313" s="246">
        <f t="shared" si="59"/>
        <v>1.073855169687644E-9</v>
      </c>
      <c r="U313" s="204"/>
      <c r="Z313" s="353"/>
    </row>
    <row r="314" spans="1:26" s="246" customFormat="1" ht="12.95" customHeight="1">
      <c r="A314" s="15" t="s">
        <v>1714</v>
      </c>
      <c r="B314" s="249" t="s">
        <v>1814</v>
      </c>
      <c r="C314" s="250">
        <v>42100.353000000003</v>
      </c>
      <c r="D314" s="250"/>
      <c r="E314" s="246">
        <f t="shared" si="55"/>
        <v>1613.4943668492861</v>
      </c>
      <c r="F314" s="246">
        <f t="shared" si="63"/>
        <v>1613.5</v>
      </c>
      <c r="G314" s="250">
        <f t="shared" si="60"/>
        <v>-1.8110250020981766E-3</v>
      </c>
      <c r="I314" s="246">
        <f t="shared" ref="I314:I319" si="64">+G314</f>
        <v>-1.8110250020981766E-3</v>
      </c>
      <c r="P314" s="246">
        <f t="shared" si="56"/>
        <v>-4.1739206275761328E-3</v>
      </c>
      <c r="Q314" s="248">
        <f t="shared" si="57"/>
        <v>27081.853000000003</v>
      </c>
      <c r="R314" s="246">
        <f t="shared" si="61"/>
        <v>5.5832757369028614E-6</v>
      </c>
      <c r="S314" s="249">
        <v>0.1</v>
      </c>
      <c r="T314" s="246">
        <f t="shared" si="59"/>
        <v>5.583275736902862E-7</v>
      </c>
      <c r="U314" s="204"/>
      <c r="Z314" s="353"/>
    </row>
    <row r="315" spans="1:26" s="246" customFormat="1" ht="12.95" customHeight="1">
      <c r="A315" s="15" t="s">
        <v>1714</v>
      </c>
      <c r="B315" s="249"/>
      <c r="C315" s="250">
        <v>42106.288999999997</v>
      </c>
      <c r="D315" s="250"/>
      <c r="E315" s="246">
        <f t="shared" si="55"/>
        <v>1631.9581553816568</v>
      </c>
      <c r="F315" s="246">
        <f t="shared" si="63"/>
        <v>1632</v>
      </c>
      <c r="G315" s="250">
        <f t="shared" si="60"/>
        <v>-1.3452800005325116E-2</v>
      </c>
      <c r="I315" s="246">
        <f t="shared" si="64"/>
        <v>-1.3452800005325116E-2</v>
      </c>
      <c r="P315" s="246">
        <f t="shared" si="56"/>
        <v>-4.1342727799621301E-3</v>
      </c>
      <c r="Q315" s="248">
        <f t="shared" si="57"/>
        <v>27087.788999999997</v>
      </c>
      <c r="R315" s="246">
        <f t="shared" si="61"/>
        <v>8.6834949649831173E-5</v>
      </c>
      <c r="S315" s="249">
        <v>0.1</v>
      </c>
      <c r="T315" s="246">
        <f t="shared" si="59"/>
        <v>8.683494964983118E-6</v>
      </c>
      <c r="U315" s="204"/>
      <c r="Z315" s="353"/>
    </row>
    <row r="316" spans="1:26" s="246" customFormat="1" ht="12.95" customHeight="1">
      <c r="A316" s="15" t="s">
        <v>1715</v>
      </c>
      <c r="B316" s="249" t="s">
        <v>1814</v>
      </c>
      <c r="C316" s="250">
        <v>42301.612000000001</v>
      </c>
      <c r="D316" s="250"/>
      <c r="E316" s="246">
        <f t="shared" si="55"/>
        <v>2239.5057577252887</v>
      </c>
      <c r="F316" s="246">
        <f t="shared" si="63"/>
        <v>2239.5</v>
      </c>
      <c r="G316" s="250">
        <f t="shared" si="60"/>
        <v>1.8510749941924587E-3</v>
      </c>
      <c r="I316" s="246">
        <f t="shared" si="64"/>
        <v>1.8510749941924587E-3</v>
      </c>
      <c r="P316" s="246">
        <f t="shared" si="56"/>
        <v>-2.8217522156430827E-3</v>
      </c>
      <c r="Q316" s="248">
        <f t="shared" si="57"/>
        <v>27283.112000000001</v>
      </c>
      <c r="R316" s="246">
        <f t="shared" si="61"/>
        <v>2.1835314132979411E-5</v>
      </c>
      <c r="S316" s="249">
        <v>0.1</v>
      </c>
      <c r="T316" s="246">
        <f t="shared" si="59"/>
        <v>2.1835314132979411E-6</v>
      </c>
      <c r="U316" s="204"/>
      <c r="Z316" s="353"/>
    </row>
    <row r="317" spans="1:26" s="246" customFormat="1" ht="12.95" customHeight="1">
      <c r="A317" s="15" t="s">
        <v>1715</v>
      </c>
      <c r="B317" s="249"/>
      <c r="C317" s="250">
        <v>42305.64</v>
      </c>
      <c r="D317" s="250"/>
      <c r="E317" s="246">
        <f t="shared" si="55"/>
        <v>2252.0347570865474</v>
      </c>
      <c r="F317" s="246">
        <f t="shared" si="63"/>
        <v>2252</v>
      </c>
      <c r="G317" s="250">
        <f t="shared" si="60"/>
        <v>1.1174199993547518E-2</v>
      </c>
      <c r="I317" s="246">
        <f t="shared" si="64"/>
        <v>1.1174199993547518E-2</v>
      </c>
      <c r="P317" s="246">
        <f t="shared" si="56"/>
        <v>-2.7945301946794418E-3</v>
      </c>
      <c r="Q317" s="248">
        <f t="shared" si="57"/>
        <v>27287.14</v>
      </c>
      <c r="R317" s="246">
        <f t="shared" si="61"/>
        <v>1.9512542307148321E-4</v>
      </c>
      <c r="S317" s="249">
        <v>0.1</v>
      </c>
      <c r="T317" s="246">
        <f t="shared" si="59"/>
        <v>1.9512542307148324E-5</v>
      </c>
      <c r="U317" s="204"/>
      <c r="Z317" s="353"/>
    </row>
    <row r="318" spans="1:26" s="246" customFormat="1" ht="12.95" customHeight="1">
      <c r="A318" s="15" t="s">
        <v>1715</v>
      </c>
      <c r="B318" s="249"/>
      <c r="C318" s="250">
        <v>42306.593999999997</v>
      </c>
      <c r="D318" s="250"/>
      <c r="E318" s="246">
        <f t="shared" si="55"/>
        <v>2255.0021516721035</v>
      </c>
      <c r="F318" s="246">
        <f t="shared" si="63"/>
        <v>2255</v>
      </c>
      <c r="G318" s="250">
        <f t="shared" ref="G318:G349" si="65">+C318-(C$7+F318*C$8)</f>
        <v>6.9174999225651845E-4</v>
      </c>
      <c r="I318" s="246">
        <f t="shared" si="64"/>
        <v>6.9174999225651845E-4</v>
      </c>
      <c r="P318" s="246">
        <f t="shared" si="56"/>
        <v>-2.7879956170982281E-3</v>
      </c>
      <c r="Q318" s="248">
        <f t="shared" si="57"/>
        <v>27288.093999999997</v>
      </c>
      <c r="R318" s="246">
        <f t="shared" ref="R318:R349" si="66">+(P318-G318)^2</f>
        <v>1.2108629505823636E-5</v>
      </c>
      <c r="S318" s="249">
        <v>0.1</v>
      </c>
      <c r="T318" s="246">
        <f t="shared" si="59"/>
        <v>1.2108629505823637E-6</v>
      </c>
      <c r="U318" s="204"/>
      <c r="Z318" s="353"/>
    </row>
    <row r="319" spans="1:26" s="246" customFormat="1" ht="12.95" customHeight="1">
      <c r="A319" s="15" t="s">
        <v>1716</v>
      </c>
      <c r="B319" s="249"/>
      <c r="C319" s="250">
        <v>42363.491999999998</v>
      </c>
      <c r="D319" s="250"/>
      <c r="E319" s="246">
        <f t="shared" si="55"/>
        <v>2431.9820438412175</v>
      </c>
      <c r="F319" s="246">
        <f t="shared" si="63"/>
        <v>2432</v>
      </c>
      <c r="G319" s="250">
        <f t="shared" si="65"/>
        <v>-5.7728000028873794E-3</v>
      </c>
      <c r="I319" s="246">
        <f t="shared" si="64"/>
        <v>-5.7728000028873794E-3</v>
      </c>
      <c r="P319" s="246">
        <f t="shared" si="56"/>
        <v>-2.4015699346219316E-3</v>
      </c>
      <c r="Q319" s="248">
        <f t="shared" si="57"/>
        <v>27344.991999999998</v>
      </c>
      <c r="R319" s="246">
        <f t="shared" si="66"/>
        <v>1.1365192173177056E-5</v>
      </c>
      <c r="S319" s="249">
        <v>0.1</v>
      </c>
      <c r="T319" s="246">
        <f t="shared" si="59"/>
        <v>1.1365192173177055E-6</v>
      </c>
      <c r="U319" s="204"/>
      <c r="Z319" s="353"/>
    </row>
    <row r="320" spans="1:26" s="246" customFormat="1" ht="12.95" customHeight="1">
      <c r="A320" s="11" t="s">
        <v>2739</v>
      </c>
      <c r="B320" s="26" t="s">
        <v>1814</v>
      </c>
      <c r="C320" s="265">
        <v>42376.834000000003</v>
      </c>
      <c r="D320" s="265" t="s">
        <v>1965</v>
      </c>
      <c r="E320" s="246">
        <f t="shared" si="55"/>
        <v>2473.4820213680377</v>
      </c>
      <c r="F320" s="246">
        <f t="shared" si="63"/>
        <v>2473.5</v>
      </c>
      <c r="G320" s="250">
        <f t="shared" si="65"/>
        <v>-5.7800249996944331E-3</v>
      </c>
      <c r="I320" s="246">
        <f>G320</f>
        <v>-5.7800249996944331E-3</v>
      </c>
      <c r="P320" s="246">
        <f t="shared" si="56"/>
        <v>-2.3107152486674006E-3</v>
      </c>
      <c r="Q320" s="248">
        <f t="shared" si="57"/>
        <v>27358.334000000003</v>
      </c>
      <c r="R320" s="246">
        <f t="shared" si="66"/>
        <v>1.203611014857125E-5</v>
      </c>
      <c r="S320" s="249">
        <v>0.1</v>
      </c>
      <c r="T320" s="246">
        <f t="shared" si="59"/>
        <v>1.2036110148571251E-6</v>
      </c>
      <c r="U320" s="204"/>
      <c r="Z320" s="353"/>
    </row>
    <row r="321" spans="1:26" s="246" customFormat="1" ht="12.95" customHeight="1">
      <c r="A321" s="11" t="s">
        <v>2739</v>
      </c>
      <c r="B321" s="26" t="s">
        <v>1814</v>
      </c>
      <c r="C321" s="265">
        <v>42376.834999999999</v>
      </c>
      <c r="D321" s="265" t="s">
        <v>1965</v>
      </c>
      <c r="E321" s="246">
        <f t="shared" si="55"/>
        <v>2473.4851318445321</v>
      </c>
      <c r="F321" s="246">
        <f t="shared" si="63"/>
        <v>2473.5</v>
      </c>
      <c r="G321" s="250">
        <f t="shared" si="65"/>
        <v>-4.7800250031286851E-3</v>
      </c>
      <c r="I321" s="246">
        <f>G321</f>
        <v>-4.7800250031286851E-3</v>
      </c>
      <c r="P321" s="246">
        <f t="shared" si="56"/>
        <v>-2.3107152486674006E-3</v>
      </c>
      <c r="Q321" s="248">
        <f t="shared" si="57"/>
        <v>27358.334999999999</v>
      </c>
      <c r="R321" s="246">
        <f t="shared" si="66"/>
        <v>6.0974906634776488E-6</v>
      </c>
      <c r="S321" s="249">
        <v>0.1</v>
      </c>
      <c r="T321" s="246">
        <f t="shared" si="59"/>
        <v>6.097490663477649E-7</v>
      </c>
      <c r="U321" s="204"/>
      <c r="Z321" s="353"/>
    </row>
    <row r="322" spans="1:26" s="246" customFormat="1" ht="12.95" customHeight="1">
      <c r="A322" s="15" t="s">
        <v>1717</v>
      </c>
      <c r="B322" s="249"/>
      <c r="C322" s="250">
        <v>42385.355000000003</v>
      </c>
      <c r="D322" s="250"/>
      <c r="E322" s="246">
        <f t="shared" si="55"/>
        <v>2499.9863916652912</v>
      </c>
      <c r="F322" s="246">
        <f t="shared" si="63"/>
        <v>2500</v>
      </c>
      <c r="G322" s="250">
        <f t="shared" si="65"/>
        <v>-4.3749999967985786E-3</v>
      </c>
      <c r="I322" s="246">
        <f>+G322</f>
        <v>-4.3749999967985786E-3</v>
      </c>
      <c r="P322" s="246">
        <f t="shared" si="56"/>
        <v>-2.2526495160441937E-3</v>
      </c>
      <c r="Q322" s="248">
        <f t="shared" si="57"/>
        <v>27366.855000000003</v>
      </c>
      <c r="R322" s="246">
        <f t="shared" si="66"/>
        <v>4.5043715631583688E-6</v>
      </c>
      <c r="S322" s="249">
        <v>0.1</v>
      </c>
      <c r="T322" s="246">
        <f t="shared" si="59"/>
        <v>4.5043715631583689E-7</v>
      </c>
      <c r="U322" s="204"/>
      <c r="Z322" s="353"/>
    </row>
    <row r="323" spans="1:26" s="246" customFormat="1" ht="12.95" customHeight="1">
      <c r="A323" s="11" t="s">
        <v>2739</v>
      </c>
      <c r="B323" s="26" t="s">
        <v>1817</v>
      </c>
      <c r="C323" s="265">
        <v>42387.622000000003</v>
      </c>
      <c r="D323" s="265" t="s">
        <v>1965</v>
      </c>
      <c r="E323" s="246">
        <f t="shared" si="55"/>
        <v>2507.0378419016324</v>
      </c>
      <c r="F323" s="246">
        <f t="shared" si="63"/>
        <v>2507</v>
      </c>
      <c r="G323" s="250">
        <f t="shared" si="65"/>
        <v>1.2165950000053272E-2</v>
      </c>
      <c r="I323" s="246">
        <f>G323</f>
        <v>1.2165950000053272E-2</v>
      </c>
      <c r="P323" s="246">
        <f t="shared" si="56"/>
        <v>-2.2373048796495345E-3</v>
      </c>
      <c r="Q323" s="248">
        <f t="shared" si="57"/>
        <v>27369.122000000003</v>
      </c>
      <c r="R323" s="246">
        <f t="shared" si="66"/>
        <v>2.074537511296827E-4</v>
      </c>
      <c r="S323" s="249">
        <v>0.1</v>
      </c>
      <c r="T323" s="246">
        <f t="shared" si="59"/>
        <v>2.074537511296827E-5</v>
      </c>
      <c r="U323" s="204"/>
      <c r="Z323" s="353"/>
    </row>
    <row r="324" spans="1:26" s="246" customFormat="1" ht="12.95" customHeight="1">
      <c r="A324" s="15" t="s">
        <v>1717</v>
      </c>
      <c r="B324" s="249" t="s">
        <v>1814</v>
      </c>
      <c r="C324" s="250">
        <v>42389.372000000003</v>
      </c>
      <c r="D324" s="250"/>
      <c r="E324" s="246">
        <f t="shared" si="55"/>
        <v>2512.4811757850016</v>
      </c>
      <c r="F324" s="246">
        <f t="shared" si="63"/>
        <v>2512.5</v>
      </c>
      <c r="G324" s="250">
        <f t="shared" si="65"/>
        <v>-6.0518750033224933E-3</v>
      </c>
      <c r="I324" s="246">
        <f>+G324</f>
        <v>-6.0518750033224933E-3</v>
      </c>
      <c r="P324" s="246">
        <f t="shared" si="56"/>
        <v>-2.2252464685970225E-3</v>
      </c>
      <c r="Q324" s="248">
        <f t="shared" si="57"/>
        <v>27370.872000000003</v>
      </c>
      <c r="R324" s="246">
        <f t="shared" si="66"/>
        <v>1.4643085942775203E-5</v>
      </c>
      <c r="S324" s="249">
        <v>0.1</v>
      </c>
      <c r="T324" s="246">
        <f t="shared" si="59"/>
        <v>1.4643085942775203E-6</v>
      </c>
      <c r="U324" s="204"/>
      <c r="Z324" s="353"/>
    </row>
    <row r="325" spans="1:26" s="246" customFormat="1" ht="12.95" customHeight="1">
      <c r="A325" s="15" t="s">
        <v>1717</v>
      </c>
      <c r="B325" s="249"/>
      <c r="C325" s="250">
        <v>42389.54</v>
      </c>
      <c r="D325" s="250"/>
      <c r="E325" s="246">
        <f t="shared" si="55"/>
        <v>2513.0037358377981</v>
      </c>
      <c r="F325" s="246">
        <f t="shared" si="63"/>
        <v>2513</v>
      </c>
      <c r="G325" s="250">
        <f t="shared" si="65"/>
        <v>1.2010499995085411E-3</v>
      </c>
      <c r="I325" s="246">
        <f>+G325</f>
        <v>1.2010499995085411E-3</v>
      </c>
      <c r="P325" s="246">
        <f t="shared" si="56"/>
        <v>-2.224150166020112E-3</v>
      </c>
      <c r="Q325" s="248">
        <f t="shared" si="57"/>
        <v>27371.040000000001</v>
      </c>
      <c r="R325" s="246">
        <f t="shared" si="66"/>
        <v>1.1731996173937512E-5</v>
      </c>
      <c r="S325" s="249">
        <v>0.1</v>
      </c>
      <c r="T325" s="246">
        <f t="shared" si="59"/>
        <v>1.1731996173937513E-6</v>
      </c>
      <c r="U325" s="204"/>
      <c r="Z325" s="353"/>
    </row>
    <row r="326" spans="1:26" s="246" customFormat="1" ht="12.95" customHeight="1">
      <c r="A326" s="15" t="s">
        <v>1717</v>
      </c>
      <c r="B326" s="249"/>
      <c r="C326" s="250">
        <v>42396.288</v>
      </c>
      <c r="D326" s="250"/>
      <c r="E326" s="246">
        <f t="shared" si="55"/>
        <v>2533.9932312920687</v>
      </c>
      <c r="F326" s="246">
        <f t="shared" si="63"/>
        <v>2534</v>
      </c>
      <c r="G326" s="250">
        <f t="shared" si="65"/>
        <v>-2.1761000025435351E-3</v>
      </c>
      <c r="I326" s="246">
        <f>+G326</f>
        <v>-2.1761000025435351E-3</v>
      </c>
      <c r="P326" s="246">
        <f t="shared" si="56"/>
        <v>-2.1780929075468965E-3</v>
      </c>
      <c r="Q326" s="248">
        <f t="shared" si="57"/>
        <v>27377.788</v>
      </c>
      <c r="R326" s="246">
        <f t="shared" si="66"/>
        <v>3.9716703524231133E-12</v>
      </c>
      <c r="S326" s="249">
        <v>0.1</v>
      </c>
      <c r="T326" s="246">
        <f t="shared" si="59"/>
        <v>3.9716703524231136E-13</v>
      </c>
      <c r="U326" s="204"/>
      <c r="Z326" s="353"/>
    </row>
    <row r="327" spans="1:26" s="246" customFormat="1" ht="12.95" customHeight="1">
      <c r="A327" s="11" t="s">
        <v>2800</v>
      </c>
      <c r="B327" s="26" t="s">
        <v>1814</v>
      </c>
      <c r="C327" s="265">
        <v>42399.644</v>
      </c>
      <c r="D327" s="265" t="s">
        <v>1965</v>
      </c>
      <c r="E327" s="246">
        <f t="shared" si="55"/>
        <v>2544.4319904421181</v>
      </c>
      <c r="F327" s="246">
        <f t="shared" si="63"/>
        <v>2544.5</v>
      </c>
      <c r="G327" s="250">
        <f t="shared" si="65"/>
        <v>-2.1864674999960698E-2</v>
      </c>
      <c r="I327" s="246">
        <f>G327</f>
        <v>-2.1864674999960698E-2</v>
      </c>
      <c r="P327" s="246">
        <f t="shared" si="56"/>
        <v>-2.1550550845276513E-3</v>
      </c>
      <c r="Q327" s="248">
        <f t="shared" si="57"/>
        <v>27381.144</v>
      </c>
      <c r="R327" s="246">
        <f t="shared" si="66"/>
        <v>3.8846911721083496E-4</v>
      </c>
      <c r="S327" s="249">
        <v>0.1</v>
      </c>
      <c r="T327" s="246">
        <f t="shared" si="59"/>
        <v>3.8846911721083497E-5</v>
      </c>
      <c r="U327" s="204"/>
      <c r="Z327" s="353"/>
    </row>
    <row r="328" spans="1:26" s="246" customFormat="1" ht="12.95" customHeight="1">
      <c r="A328" s="15" t="s">
        <v>1717</v>
      </c>
      <c r="B328" s="249"/>
      <c r="C328" s="250">
        <v>42403.358</v>
      </c>
      <c r="D328" s="250"/>
      <c r="E328" s="246">
        <f t="shared" si="55"/>
        <v>2555.9843001808799</v>
      </c>
      <c r="F328" s="246">
        <f t="shared" si="63"/>
        <v>2556</v>
      </c>
      <c r="G328" s="250">
        <f t="shared" si="65"/>
        <v>-5.0474000017857179E-3</v>
      </c>
      <c r="I328" s="246">
        <f>+G328</f>
        <v>-5.0474000017857179E-3</v>
      </c>
      <c r="P328" s="246">
        <f t="shared" si="56"/>
        <v>-2.1298161505420763E-3</v>
      </c>
      <c r="Q328" s="248">
        <f t="shared" si="57"/>
        <v>27384.858</v>
      </c>
      <c r="R328" s="246">
        <f t="shared" si="66"/>
        <v>8.5122955290376794E-6</v>
      </c>
      <c r="S328" s="249">
        <v>0.1</v>
      </c>
      <c r="T328" s="246">
        <f t="shared" si="59"/>
        <v>8.51229552903768E-7</v>
      </c>
      <c r="U328" s="204"/>
      <c r="Z328" s="353"/>
    </row>
    <row r="329" spans="1:26" s="246" customFormat="1" ht="12.95" customHeight="1">
      <c r="A329" s="15" t="s">
        <v>1717</v>
      </c>
      <c r="B329" s="249"/>
      <c r="C329" s="250">
        <v>42404.334999999999</v>
      </c>
      <c r="D329" s="250"/>
      <c r="E329" s="246">
        <f t="shared" si="55"/>
        <v>2559.0232357260488</v>
      </c>
      <c r="F329" s="246">
        <f t="shared" si="63"/>
        <v>2559</v>
      </c>
      <c r="G329" s="250">
        <f t="shared" si="65"/>
        <v>7.4701499979710206E-3</v>
      </c>
      <c r="I329" s="246">
        <f>+G329</f>
        <v>7.4701499979710206E-3</v>
      </c>
      <c r="P329" s="246">
        <f t="shared" si="56"/>
        <v>-2.1232308716470877E-3</v>
      </c>
      <c r="Q329" s="248">
        <f t="shared" si="57"/>
        <v>27385.834999999999</v>
      </c>
      <c r="R329" s="246">
        <f t="shared" si="66"/>
        <v>9.2032956509554697E-5</v>
      </c>
      <c r="S329" s="249">
        <v>0.1</v>
      </c>
      <c r="T329" s="246">
        <f t="shared" si="59"/>
        <v>9.2032956509554707E-6</v>
      </c>
      <c r="U329" s="204"/>
      <c r="Z329" s="353"/>
    </row>
    <row r="330" spans="1:26" s="246" customFormat="1" ht="12.95" customHeight="1">
      <c r="A330" s="15" t="s">
        <v>1717</v>
      </c>
      <c r="B330" s="249"/>
      <c r="C330" s="250">
        <v>42405.29</v>
      </c>
      <c r="D330" s="250"/>
      <c r="E330" s="246">
        <f t="shared" si="55"/>
        <v>2561.9937407881216</v>
      </c>
      <c r="F330" s="246">
        <f t="shared" si="63"/>
        <v>2562</v>
      </c>
      <c r="G330" s="250">
        <f t="shared" si="65"/>
        <v>-2.0122999994782731E-3</v>
      </c>
      <c r="I330" s="246">
        <f>+G330</f>
        <v>-2.0122999994782731E-3</v>
      </c>
      <c r="P330" s="246">
        <f t="shared" si="56"/>
        <v>-2.1166450924101866E-3</v>
      </c>
      <c r="Q330" s="248">
        <f t="shared" si="57"/>
        <v>27386.79</v>
      </c>
      <c r="R330" s="246">
        <f t="shared" si="66"/>
        <v>1.0887898418969667E-8</v>
      </c>
      <c r="S330" s="249">
        <v>0.1</v>
      </c>
      <c r="T330" s="246">
        <f t="shared" si="59"/>
        <v>1.0887898418969667E-9</v>
      </c>
      <c r="U330" s="204"/>
      <c r="Z330" s="353"/>
    </row>
    <row r="331" spans="1:26" s="246" customFormat="1" ht="12.95" customHeight="1">
      <c r="A331" s="15" t="s">
        <v>1718</v>
      </c>
      <c r="B331" s="249"/>
      <c r="C331" s="250">
        <v>42414.288</v>
      </c>
      <c r="D331" s="250"/>
      <c r="E331" s="246">
        <f t="shared" si="55"/>
        <v>2589.9818083781529</v>
      </c>
      <c r="F331" s="246">
        <f t="shared" si="63"/>
        <v>2590</v>
      </c>
      <c r="G331" s="250">
        <f t="shared" si="65"/>
        <v>-5.848500004503876E-3</v>
      </c>
      <c r="I331" s="246">
        <f>+G331</f>
        <v>-5.848500004503876E-3</v>
      </c>
      <c r="P331" s="246">
        <f t="shared" si="56"/>
        <v>-2.0551536919335657E-3</v>
      </c>
      <c r="Q331" s="248">
        <f t="shared" si="57"/>
        <v>27395.788</v>
      </c>
      <c r="R331" s="246">
        <f t="shared" si="66"/>
        <v>1.4389476247090771E-5</v>
      </c>
      <c r="S331" s="249">
        <v>0.1</v>
      </c>
      <c r="T331" s="246">
        <f t="shared" si="59"/>
        <v>1.4389476247090772E-6</v>
      </c>
      <c r="U331" s="204"/>
      <c r="Z331" s="353"/>
    </row>
    <row r="332" spans="1:26" s="246" customFormat="1" ht="12.95" customHeight="1">
      <c r="A332" s="11" t="s">
        <v>2800</v>
      </c>
      <c r="B332" s="26" t="s">
        <v>1817</v>
      </c>
      <c r="C332" s="265">
        <v>42414.603999999999</v>
      </c>
      <c r="D332" s="265" t="s">
        <v>1965</v>
      </c>
      <c r="E332" s="246">
        <f t="shared" si="55"/>
        <v>2590.9647189536604</v>
      </c>
      <c r="F332" s="246">
        <f t="shared" si="63"/>
        <v>2591</v>
      </c>
      <c r="G332" s="250">
        <f t="shared" si="65"/>
        <v>-1.1342650002916344E-2</v>
      </c>
      <c r="I332" s="246">
        <f>G332</f>
        <v>-1.1342650002916344E-2</v>
      </c>
      <c r="P332" s="246">
        <f t="shared" si="56"/>
        <v>-2.0529567643815575E-3</v>
      </c>
      <c r="Q332" s="248">
        <f t="shared" si="57"/>
        <v>27396.103999999999</v>
      </c>
      <c r="R332" s="246">
        <f t="shared" si="66"/>
        <v>8.6298400466078911E-5</v>
      </c>
      <c r="S332" s="249">
        <v>0.1</v>
      </c>
      <c r="T332" s="246">
        <f t="shared" si="59"/>
        <v>8.6298400466078907E-6</v>
      </c>
      <c r="U332" s="204"/>
      <c r="Z332" s="353"/>
    </row>
    <row r="333" spans="1:26" s="246" customFormat="1" ht="12.95" customHeight="1">
      <c r="A333" s="11" t="s">
        <v>2800</v>
      </c>
      <c r="B333" s="26" t="s">
        <v>1817</v>
      </c>
      <c r="C333" s="265">
        <v>42414.606</v>
      </c>
      <c r="D333" s="265" t="s">
        <v>1965</v>
      </c>
      <c r="E333" s="246">
        <f t="shared" si="55"/>
        <v>2590.9709399066714</v>
      </c>
      <c r="F333" s="246">
        <f t="shared" si="63"/>
        <v>2591</v>
      </c>
      <c r="G333" s="250">
        <f t="shared" si="65"/>
        <v>-9.3426500025088899E-3</v>
      </c>
      <c r="I333" s="246">
        <f>G333</f>
        <v>-9.3426500025088899E-3</v>
      </c>
      <c r="P333" s="246">
        <f t="shared" si="56"/>
        <v>-2.0529567643815575E-3</v>
      </c>
      <c r="Q333" s="248">
        <f t="shared" si="57"/>
        <v>27396.106</v>
      </c>
      <c r="R333" s="246">
        <f t="shared" si="66"/>
        <v>5.3139627505999345E-5</v>
      </c>
      <c r="S333" s="249">
        <v>0.1</v>
      </c>
      <c r="T333" s="246">
        <f t="shared" si="59"/>
        <v>5.3139627505999349E-6</v>
      </c>
      <c r="U333" s="204"/>
      <c r="Z333" s="353"/>
    </row>
    <row r="334" spans="1:26" s="246" customFormat="1" ht="12.95" customHeight="1">
      <c r="A334" s="11" t="s">
        <v>2800</v>
      </c>
      <c r="B334" s="26" t="s">
        <v>1817</v>
      </c>
      <c r="C334" s="265">
        <v>42414.612000000001</v>
      </c>
      <c r="D334" s="265" t="s">
        <v>1965</v>
      </c>
      <c r="E334" s="246">
        <f t="shared" si="55"/>
        <v>2590.9896027657037</v>
      </c>
      <c r="F334" s="246">
        <f t="shared" si="63"/>
        <v>2591</v>
      </c>
      <c r="G334" s="250">
        <f t="shared" si="65"/>
        <v>-3.342650001286529E-3</v>
      </c>
      <c r="I334" s="246">
        <f>G334</f>
        <v>-3.342650001286529E-3</v>
      </c>
      <c r="P334" s="246">
        <f t="shared" si="56"/>
        <v>-2.0529567643815575E-3</v>
      </c>
      <c r="Q334" s="248">
        <f t="shared" si="57"/>
        <v>27396.112000000001</v>
      </c>
      <c r="R334" s="246">
        <f t="shared" si="66"/>
        <v>1.6633086453184229E-6</v>
      </c>
      <c r="S334" s="249">
        <v>0.1</v>
      </c>
      <c r="T334" s="246">
        <f t="shared" si="59"/>
        <v>1.6633086453184229E-7</v>
      </c>
      <c r="U334" s="204"/>
      <c r="Z334" s="353"/>
    </row>
    <row r="335" spans="1:26" s="246" customFormat="1" ht="12.95" customHeight="1">
      <c r="A335" s="15" t="s">
        <v>1718</v>
      </c>
      <c r="B335" s="249"/>
      <c r="C335" s="250">
        <v>42415.254000000001</v>
      </c>
      <c r="D335" s="250"/>
      <c r="E335" s="246">
        <f t="shared" si="55"/>
        <v>2592.9865286817735</v>
      </c>
      <c r="F335" s="246">
        <f t="shared" si="63"/>
        <v>2593</v>
      </c>
      <c r="G335" s="250">
        <f t="shared" si="65"/>
        <v>-4.3309500033501536E-3</v>
      </c>
      <c r="I335" s="246">
        <f>+G335</f>
        <v>-4.3309500033501536E-3</v>
      </c>
      <c r="P335" s="246">
        <f t="shared" si="56"/>
        <v>-2.0485627424969045E-3</v>
      </c>
      <c r="Q335" s="248">
        <f t="shared" si="57"/>
        <v>27396.754000000001</v>
      </c>
      <c r="R335" s="246">
        <f t="shared" si="66"/>
        <v>5.209291608505197E-6</v>
      </c>
      <c r="S335" s="249">
        <v>0.1</v>
      </c>
      <c r="T335" s="246">
        <f t="shared" si="59"/>
        <v>5.2092916085051972E-7</v>
      </c>
      <c r="U335" s="204"/>
      <c r="Z335" s="353"/>
    </row>
    <row r="336" spans="1:26" s="246" customFormat="1" ht="12.95" customHeight="1">
      <c r="A336" s="15" t="s">
        <v>1718</v>
      </c>
      <c r="B336" s="249" t="s">
        <v>1814</v>
      </c>
      <c r="C336" s="250">
        <v>42416.392999999996</v>
      </c>
      <c r="D336" s="250"/>
      <c r="E336" s="246">
        <f t="shared" si="55"/>
        <v>2596.5293614207071</v>
      </c>
      <c r="F336" s="246">
        <f t="shared" si="63"/>
        <v>2596.5</v>
      </c>
      <c r="G336" s="250">
        <f t="shared" si="65"/>
        <v>9.4395249907393008E-3</v>
      </c>
      <c r="I336" s="246">
        <f>+G336</f>
        <v>9.4395249907393008E-3</v>
      </c>
      <c r="P336" s="246">
        <f t="shared" si="56"/>
        <v>-2.0408726691108839E-3</v>
      </c>
      <c r="Q336" s="248">
        <f t="shared" si="57"/>
        <v>27397.892999999996</v>
      </c>
      <c r="R336" s="246">
        <f t="shared" si="66"/>
        <v>1.3179953042829359E-4</v>
      </c>
      <c r="S336" s="249">
        <v>0.1</v>
      </c>
      <c r="T336" s="246">
        <f t="shared" si="59"/>
        <v>1.3179953042829359E-5</v>
      </c>
      <c r="U336" s="204"/>
      <c r="Z336" s="353"/>
    </row>
    <row r="337" spans="1:26" s="246" customFormat="1" ht="12.95" customHeight="1">
      <c r="A337" s="15" t="s">
        <v>1718</v>
      </c>
      <c r="B337" s="249"/>
      <c r="C337" s="250">
        <v>42422.332999999999</v>
      </c>
      <c r="D337" s="250"/>
      <c r="E337" s="246">
        <f t="shared" si="55"/>
        <v>2615.005591859122</v>
      </c>
      <c r="F337" s="246">
        <f t="shared" si="63"/>
        <v>2615</v>
      </c>
      <c r="G337" s="250">
        <f t="shared" si="65"/>
        <v>1.7977499956032261E-3</v>
      </c>
      <c r="I337" s="246">
        <f>+G337</f>
        <v>1.7977499956032261E-3</v>
      </c>
      <c r="P337" s="246">
        <f t="shared" si="56"/>
        <v>-2.0002138250696288E-3</v>
      </c>
      <c r="Q337" s="248">
        <f t="shared" si="57"/>
        <v>27403.832999999999</v>
      </c>
      <c r="R337" s="246">
        <f t="shared" si="66"/>
        <v>1.442452918313995E-5</v>
      </c>
      <c r="S337" s="249">
        <v>0.1</v>
      </c>
      <c r="T337" s="246">
        <f t="shared" si="59"/>
        <v>1.442452918313995E-6</v>
      </c>
      <c r="U337" s="204"/>
      <c r="Z337" s="353"/>
    </row>
    <row r="338" spans="1:26" s="246" customFormat="1" ht="12.95" customHeight="1">
      <c r="A338" s="11" t="s">
        <v>2800</v>
      </c>
      <c r="B338" s="26" t="s">
        <v>1817</v>
      </c>
      <c r="C338" s="265">
        <v>42422.633000000002</v>
      </c>
      <c r="D338" s="265" t="s">
        <v>1965</v>
      </c>
      <c r="E338" s="246">
        <f t="shared" si="55"/>
        <v>2615.9387348105656</v>
      </c>
      <c r="F338" s="246">
        <f t="shared" si="63"/>
        <v>2616</v>
      </c>
      <c r="G338" s="250">
        <f t="shared" si="65"/>
        <v>-1.9696399998792913E-2</v>
      </c>
      <c r="I338" s="246">
        <f>G338</f>
        <v>-1.9696399998792913E-2</v>
      </c>
      <c r="P338" s="246">
        <f t="shared" si="56"/>
        <v>-1.9980155076789754E-3</v>
      </c>
      <c r="Q338" s="248">
        <f t="shared" si="57"/>
        <v>27404.133000000002</v>
      </c>
      <c r="R338" s="246">
        <f t="shared" si="66"/>
        <v>3.1323281359530239E-4</v>
      </c>
      <c r="S338" s="249">
        <v>0.1</v>
      </c>
      <c r="T338" s="246">
        <f t="shared" si="59"/>
        <v>3.1323281359530243E-5</v>
      </c>
      <c r="U338" s="204"/>
      <c r="Z338" s="353"/>
    </row>
    <row r="339" spans="1:26" s="246" customFormat="1" ht="12.95" customHeight="1">
      <c r="A339" s="15" t="s">
        <v>1718</v>
      </c>
      <c r="B339" s="249"/>
      <c r="C339" s="250">
        <v>42423.290999999997</v>
      </c>
      <c r="D339" s="250"/>
      <c r="E339" s="246">
        <f t="shared" si="55"/>
        <v>2617.9854283506997</v>
      </c>
      <c r="F339" s="246">
        <f t="shared" si="63"/>
        <v>2618</v>
      </c>
      <c r="G339" s="250">
        <f t="shared" si="65"/>
        <v>-4.684700004872866E-3</v>
      </c>
      <c r="I339" s="246">
        <f>+G339</f>
        <v>-4.684700004872866E-3</v>
      </c>
      <c r="P339" s="246">
        <f t="shared" si="56"/>
        <v>-1.9936187061170324E-3</v>
      </c>
      <c r="Q339" s="248">
        <f t="shared" si="57"/>
        <v>27404.790999999997</v>
      </c>
      <c r="R339" s="246">
        <f t="shared" si="66"/>
        <v>7.2419185565133842E-6</v>
      </c>
      <c r="S339" s="249">
        <v>0.1</v>
      </c>
      <c r="T339" s="246">
        <f t="shared" si="59"/>
        <v>7.2419185565133846E-7</v>
      </c>
      <c r="U339" s="204"/>
      <c r="Z339" s="353"/>
    </row>
    <row r="340" spans="1:26" s="246" customFormat="1" ht="12.95" customHeight="1">
      <c r="A340" s="15" t="s">
        <v>1718</v>
      </c>
      <c r="B340" s="249"/>
      <c r="C340" s="250">
        <v>42424.247000000003</v>
      </c>
      <c r="D340" s="250"/>
      <c r="E340" s="246">
        <f t="shared" si="55"/>
        <v>2620.9590438892888</v>
      </c>
      <c r="F340" s="246">
        <f t="shared" si="63"/>
        <v>2621</v>
      </c>
      <c r="G340" s="250">
        <f t="shared" si="65"/>
        <v>-1.3167149998480454E-2</v>
      </c>
      <c r="I340" s="246">
        <f>+G340</f>
        <v>-1.3167149998480454E-2</v>
      </c>
      <c r="P340" s="246">
        <f t="shared" si="56"/>
        <v>-1.9870230868225241E-3</v>
      </c>
      <c r="Q340" s="248">
        <f t="shared" si="57"/>
        <v>27405.747000000003</v>
      </c>
      <c r="R340" s="246">
        <f t="shared" si="66"/>
        <v>1.249952377607779E-4</v>
      </c>
      <c r="S340" s="249">
        <v>0.1</v>
      </c>
      <c r="T340" s="246">
        <f t="shared" si="59"/>
        <v>1.2499523776077791E-5</v>
      </c>
      <c r="U340" s="204"/>
      <c r="Z340" s="353"/>
    </row>
    <row r="341" spans="1:26" s="246" customFormat="1" ht="12.95" customHeight="1">
      <c r="A341" s="15" t="s">
        <v>1718</v>
      </c>
      <c r="B341" s="249"/>
      <c r="C341" s="250">
        <v>42424.262999999999</v>
      </c>
      <c r="D341" s="250"/>
      <c r="E341" s="246">
        <f t="shared" ref="E341:E404" si="67">+(C341-C$7)/C$8</f>
        <v>2621.0088115133531</v>
      </c>
      <c r="F341" s="246">
        <f t="shared" si="63"/>
        <v>2621</v>
      </c>
      <c r="G341" s="250">
        <f t="shared" si="65"/>
        <v>2.8328499975032173E-3</v>
      </c>
      <c r="I341" s="246">
        <f>+G341</f>
        <v>2.8328499975032173E-3</v>
      </c>
      <c r="P341" s="246">
        <f t="shared" ref="P341:P404" si="68">+D$11+D$12*F341+D$13*F341^2</f>
        <v>-1.9870230868225241E-3</v>
      </c>
      <c r="Q341" s="248">
        <f t="shared" ref="Q341:Q404" si="69">+C341-15018.5</f>
        <v>27405.762999999999</v>
      </c>
      <c r="R341" s="246">
        <f t="shared" si="66"/>
        <v>2.3231176549007735E-5</v>
      </c>
      <c r="S341" s="249">
        <v>0.1</v>
      </c>
      <c r="T341" s="246">
        <f t="shared" si="59"/>
        <v>2.3231176549007735E-6</v>
      </c>
      <c r="U341" s="204"/>
      <c r="Z341" s="353"/>
    </row>
    <row r="342" spans="1:26" s="246" customFormat="1" ht="12.95" customHeight="1">
      <c r="A342" s="11" t="s">
        <v>2800</v>
      </c>
      <c r="B342" s="26" t="s">
        <v>1817</v>
      </c>
      <c r="C342" s="265">
        <v>42424.582999999999</v>
      </c>
      <c r="D342" s="265" t="s">
        <v>1965</v>
      </c>
      <c r="E342" s="246">
        <f t="shared" si="67"/>
        <v>2622.0041639948827</v>
      </c>
      <c r="F342" s="246">
        <f t="shared" si="63"/>
        <v>2622</v>
      </c>
      <c r="G342" s="250">
        <f t="shared" si="65"/>
        <v>1.3386999926296994E-3</v>
      </c>
      <c r="I342" s="246">
        <f>G342</f>
        <v>1.3386999926296994E-3</v>
      </c>
      <c r="P342" s="246">
        <f t="shared" si="68"/>
        <v>-1.9848244358705962E-3</v>
      </c>
      <c r="Q342" s="248">
        <f t="shared" si="69"/>
        <v>27406.082999999999</v>
      </c>
      <c r="R342" s="246">
        <f t="shared" si="66"/>
        <v>1.1045814626838217E-5</v>
      </c>
      <c r="S342" s="249">
        <v>0.1</v>
      </c>
      <c r="T342" s="246">
        <f t="shared" si="59"/>
        <v>1.1045814626838216E-6</v>
      </c>
      <c r="U342" s="204"/>
      <c r="Z342" s="353"/>
    </row>
    <row r="343" spans="1:26" s="246" customFormat="1" ht="12.95" customHeight="1">
      <c r="A343" s="15" t="s">
        <v>1718</v>
      </c>
      <c r="B343" s="249" t="s">
        <v>1814</v>
      </c>
      <c r="C343" s="250">
        <v>42426.332999999999</v>
      </c>
      <c r="D343" s="250"/>
      <c r="E343" s="246">
        <f t="shared" si="67"/>
        <v>2627.4474978782519</v>
      </c>
      <c r="F343" s="246">
        <f t="shared" si="63"/>
        <v>2627.5</v>
      </c>
      <c r="G343" s="250">
        <f t="shared" si="65"/>
        <v>-1.6879125003470108E-2</v>
      </c>
      <c r="I343" s="246">
        <f>+G343</f>
        <v>-1.6879125003470108E-2</v>
      </c>
      <c r="P343" s="246">
        <f t="shared" si="68"/>
        <v>-1.9727308619003616E-3</v>
      </c>
      <c r="Q343" s="248">
        <f t="shared" si="69"/>
        <v>27407.832999999999</v>
      </c>
      <c r="R343" s="246">
        <f t="shared" si="66"/>
        <v>2.2220058630382483E-4</v>
      </c>
      <c r="S343" s="249">
        <v>0.1</v>
      </c>
      <c r="T343" s="246">
        <f t="shared" si="59"/>
        <v>2.2220058630382485E-5</v>
      </c>
      <c r="U343" s="204"/>
      <c r="Z343" s="353"/>
    </row>
    <row r="344" spans="1:26" s="246" customFormat="1" ht="12.95" customHeight="1">
      <c r="A344" s="15" t="s">
        <v>1718</v>
      </c>
      <c r="B344" s="249" t="s">
        <v>1814</v>
      </c>
      <c r="C344" s="250">
        <v>42427.305</v>
      </c>
      <c r="D344" s="250"/>
      <c r="E344" s="246">
        <f t="shared" si="67"/>
        <v>2630.4708810409052</v>
      </c>
      <c r="F344" s="246">
        <f t="shared" si="63"/>
        <v>2630.5</v>
      </c>
      <c r="G344" s="250">
        <f t="shared" si="65"/>
        <v>-9.3615750010940246E-3</v>
      </c>
      <c r="I344" s="246">
        <f>+G344</f>
        <v>-9.3615750010940246E-3</v>
      </c>
      <c r="P344" s="246">
        <f t="shared" si="68"/>
        <v>-1.9661336581897979E-3</v>
      </c>
      <c r="Q344" s="248">
        <f t="shared" si="69"/>
        <v>27408.805</v>
      </c>
      <c r="R344" s="246">
        <f t="shared" si="66"/>
        <v>5.4692552656337073E-5</v>
      </c>
      <c r="S344" s="249">
        <v>0.1</v>
      </c>
      <c r="T344" s="246">
        <f t="shared" si="59"/>
        <v>5.4692552656337078E-6</v>
      </c>
      <c r="U344" s="204"/>
      <c r="Z344" s="353"/>
    </row>
    <row r="345" spans="1:26" s="246" customFormat="1" ht="12.95" customHeight="1">
      <c r="A345" s="11" t="s">
        <v>2739</v>
      </c>
      <c r="B345" s="26" t="s">
        <v>1814</v>
      </c>
      <c r="C345" s="265">
        <v>42427.635999999999</v>
      </c>
      <c r="D345" s="265" t="s">
        <v>1965</v>
      </c>
      <c r="E345" s="246">
        <f t="shared" si="67"/>
        <v>2631.5004487639831</v>
      </c>
      <c r="F345" s="246">
        <f t="shared" si="63"/>
        <v>2631.5</v>
      </c>
      <c r="G345" s="250">
        <f t="shared" si="65"/>
        <v>1.4427499263547361E-4</v>
      </c>
      <c r="I345" s="246">
        <f>G345</f>
        <v>1.4427499263547361E-4</v>
      </c>
      <c r="P345" s="246">
        <f t="shared" si="68"/>
        <v>-1.9639344790991853E-3</v>
      </c>
      <c r="Q345" s="248">
        <f t="shared" si="69"/>
        <v>27409.135999999999</v>
      </c>
      <c r="R345" s="246">
        <f t="shared" si="66"/>
        <v>4.44454717671173E-6</v>
      </c>
      <c r="S345" s="249">
        <v>0.1</v>
      </c>
      <c r="T345" s="246">
        <f t="shared" si="59"/>
        <v>4.4445471767117302E-7</v>
      </c>
      <c r="U345" s="204"/>
      <c r="Z345" s="353"/>
    </row>
    <row r="346" spans="1:26" s="246" customFormat="1" ht="12.95" customHeight="1">
      <c r="A346" s="11" t="s">
        <v>2800</v>
      </c>
      <c r="B346" s="26" t="s">
        <v>1814</v>
      </c>
      <c r="C346" s="265">
        <v>42429.56</v>
      </c>
      <c r="D346" s="265" t="s">
        <v>1965</v>
      </c>
      <c r="E346" s="246">
        <f t="shared" si="67"/>
        <v>2637.4850055591814</v>
      </c>
      <c r="F346" s="246">
        <f t="shared" si="63"/>
        <v>2637.5</v>
      </c>
      <c r="G346" s="250">
        <f t="shared" si="65"/>
        <v>-4.8206250066868961E-3</v>
      </c>
      <c r="I346" s="246">
        <f>G346</f>
        <v>-4.8206250066868961E-3</v>
      </c>
      <c r="P346" s="246">
        <f t="shared" si="68"/>
        <v>-1.950738237091045E-3</v>
      </c>
      <c r="Q346" s="248">
        <f t="shared" si="69"/>
        <v>27411.059999999998</v>
      </c>
      <c r="R346" s="246">
        <f t="shared" si="66"/>
        <v>8.236250070301308E-6</v>
      </c>
      <c r="S346" s="249">
        <v>0.1</v>
      </c>
      <c r="T346" s="246">
        <f t="shared" si="59"/>
        <v>8.2362500703013088E-7</v>
      </c>
      <c r="U346" s="204"/>
      <c r="Z346" s="353"/>
    </row>
    <row r="347" spans="1:26" s="246" customFormat="1" ht="12.95" customHeight="1">
      <c r="A347" s="11" t="s">
        <v>2800</v>
      </c>
      <c r="B347" s="26" t="s">
        <v>1814</v>
      </c>
      <c r="C347" s="265">
        <v>42429.565000000002</v>
      </c>
      <c r="D347" s="265" t="s">
        <v>1965</v>
      </c>
      <c r="E347" s="246">
        <f t="shared" si="67"/>
        <v>2637.5005579417198</v>
      </c>
      <c r="F347" s="246">
        <f t="shared" si="63"/>
        <v>2637.5</v>
      </c>
      <c r="G347" s="250">
        <f t="shared" si="65"/>
        <v>1.7937499796971679E-4</v>
      </c>
      <c r="I347" s="246">
        <f>G347</f>
        <v>1.7937499796971679E-4</v>
      </c>
      <c r="P347" s="246">
        <f t="shared" si="68"/>
        <v>-1.950738237091045E-3</v>
      </c>
      <c r="Q347" s="248">
        <f t="shared" si="69"/>
        <v>27411.065000000002</v>
      </c>
      <c r="R347" s="246">
        <f t="shared" si="66"/>
        <v>4.5373823941810247E-6</v>
      </c>
      <c r="S347" s="249">
        <v>0.1</v>
      </c>
      <c r="T347" s="246">
        <f t="shared" si="59"/>
        <v>4.5373823941810251E-7</v>
      </c>
      <c r="U347" s="204"/>
      <c r="Z347" s="353"/>
    </row>
    <row r="348" spans="1:26" s="246" customFormat="1" ht="12.95" customHeight="1">
      <c r="A348" s="15" t="s">
        <v>1718</v>
      </c>
      <c r="B348" s="249"/>
      <c r="C348" s="250">
        <v>42433.264999999999</v>
      </c>
      <c r="D348" s="250"/>
      <c r="E348" s="246">
        <f t="shared" si="67"/>
        <v>2649.0093210094055</v>
      </c>
      <c r="F348" s="246">
        <f t="shared" si="63"/>
        <v>2649</v>
      </c>
      <c r="G348" s="250">
        <f t="shared" si="65"/>
        <v>2.9966499932925217E-3</v>
      </c>
      <c r="I348" s="246">
        <f>+G348</f>
        <v>2.9966499932925217E-3</v>
      </c>
      <c r="P348" s="246">
        <f t="shared" si="68"/>
        <v>-1.9254398458082315E-3</v>
      </c>
      <c r="Q348" s="248">
        <f t="shared" si="69"/>
        <v>27414.764999999999</v>
      </c>
      <c r="R348" s="246">
        <f t="shared" si="66"/>
        <v>2.4226968384178881E-5</v>
      </c>
      <c r="S348" s="249">
        <v>0.1</v>
      </c>
      <c r="T348" s="246">
        <f t="shared" ref="T348:T411" si="70">+S348*R348</f>
        <v>2.4226968384178882E-6</v>
      </c>
      <c r="U348" s="204"/>
      <c r="Z348" s="353"/>
    </row>
    <row r="349" spans="1:26" s="246" customFormat="1" ht="12.95" customHeight="1">
      <c r="A349" s="11" t="s">
        <v>2800</v>
      </c>
      <c r="B349" s="26" t="s">
        <v>1817</v>
      </c>
      <c r="C349" s="265">
        <v>42433.578000000001</v>
      </c>
      <c r="D349" s="265" t="s">
        <v>1965</v>
      </c>
      <c r="E349" s="246">
        <f t="shared" si="67"/>
        <v>2649.9829001554085</v>
      </c>
      <c r="F349" s="246">
        <f t="shared" si="63"/>
        <v>2650</v>
      </c>
      <c r="G349" s="250">
        <f t="shared" si="65"/>
        <v>-5.4975000020931475E-3</v>
      </c>
      <c r="I349" s="246">
        <f>G349</f>
        <v>-5.4975000020931475E-3</v>
      </c>
      <c r="P349" s="246">
        <f t="shared" si="68"/>
        <v>-1.9232396382370209E-3</v>
      </c>
      <c r="Q349" s="248">
        <f t="shared" si="69"/>
        <v>27415.078000000001</v>
      </c>
      <c r="R349" s="246">
        <f t="shared" si="66"/>
        <v>1.2775337148632931E-5</v>
      </c>
      <c r="S349" s="249">
        <v>0.1</v>
      </c>
      <c r="T349" s="246">
        <f t="shared" si="70"/>
        <v>1.2775337148632932E-6</v>
      </c>
      <c r="U349" s="204"/>
      <c r="Z349" s="353"/>
    </row>
    <row r="350" spans="1:26" s="246" customFormat="1" ht="12.95" customHeight="1">
      <c r="A350" s="15" t="s">
        <v>1718</v>
      </c>
      <c r="B350" s="249" t="s">
        <v>1814</v>
      </c>
      <c r="C350" s="250">
        <v>42435.341999999997</v>
      </c>
      <c r="D350" s="250"/>
      <c r="E350" s="246">
        <f t="shared" si="67"/>
        <v>2655.469780709831</v>
      </c>
      <c r="F350" s="246">
        <f t="shared" si="63"/>
        <v>2655.5</v>
      </c>
      <c r="G350" s="250">
        <f t="shared" ref="G350:G375" si="71">+C350-(C$7+F350*C$8)</f>
        <v>-9.7153250098926947E-3</v>
      </c>
      <c r="I350" s="246">
        <f>+G350</f>
        <v>-9.7153250098926947E-3</v>
      </c>
      <c r="P350" s="246">
        <f t="shared" si="68"/>
        <v>-1.9111375028607325E-3</v>
      </c>
      <c r="Q350" s="248">
        <f t="shared" si="69"/>
        <v>27416.841999999997</v>
      </c>
      <c r="R350" s="246">
        <f t="shared" ref="R350:R375" si="72">+(P350-G350)^2</f>
        <v>6.0905342644913752E-5</v>
      </c>
      <c r="S350" s="249">
        <v>0.1</v>
      </c>
      <c r="T350" s="246">
        <f t="shared" si="70"/>
        <v>6.0905342644913758E-6</v>
      </c>
      <c r="U350" s="204"/>
      <c r="Z350" s="353"/>
    </row>
    <row r="351" spans="1:26" s="246" customFormat="1" ht="12.95" customHeight="1">
      <c r="A351" s="15" t="s">
        <v>1718</v>
      </c>
      <c r="B351" s="249"/>
      <c r="C351" s="250">
        <v>42439.364000000001</v>
      </c>
      <c r="D351" s="250"/>
      <c r="E351" s="246">
        <f t="shared" si="67"/>
        <v>2667.9801172120801</v>
      </c>
      <c r="F351" s="246">
        <f t="shared" si="63"/>
        <v>2668</v>
      </c>
      <c r="G351" s="250">
        <f t="shared" si="71"/>
        <v>-6.3922000044840388E-3</v>
      </c>
      <c r="I351" s="246">
        <f>+G351</f>
        <v>-6.3922000044840388E-3</v>
      </c>
      <c r="P351" s="246">
        <f t="shared" si="68"/>
        <v>-1.883626395458902E-3</v>
      </c>
      <c r="Q351" s="248">
        <f t="shared" si="69"/>
        <v>27420.864000000001</v>
      </c>
      <c r="R351" s="246">
        <f t="shared" si="72"/>
        <v>2.0327235987997949E-5</v>
      </c>
      <c r="S351" s="249">
        <v>0.1</v>
      </c>
      <c r="T351" s="246">
        <f t="shared" si="70"/>
        <v>2.0327235987997951E-6</v>
      </c>
      <c r="U351" s="204"/>
      <c r="Z351" s="353"/>
    </row>
    <row r="352" spans="1:26" s="246" customFormat="1" ht="12.95" customHeight="1">
      <c r="A352" s="11" t="s">
        <v>2800</v>
      </c>
      <c r="B352" s="26" t="s">
        <v>1814</v>
      </c>
      <c r="C352" s="265">
        <v>42445.642999999996</v>
      </c>
      <c r="D352" s="265" t="s">
        <v>1965</v>
      </c>
      <c r="E352" s="246">
        <f t="shared" si="67"/>
        <v>2687.5107991855934</v>
      </c>
      <c r="F352" s="246">
        <f t="shared" si="63"/>
        <v>2687.5</v>
      </c>
      <c r="G352" s="250">
        <f t="shared" si="71"/>
        <v>3.4718749957391992E-3</v>
      </c>
      <c r="I352" s="246">
        <f>G352</f>
        <v>3.4718749957391992E-3</v>
      </c>
      <c r="P352" s="246">
        <f t="shared" si="68"/>
        <v>-1.8406917227257538E-3</v>
      </c>
      <c r="Q352" s="248">
        <f t="shared" si="69"/>
        <v>27427.142999999996</v>
      </c>
      <c r="R352" s="246">
        <f t="shared" si="72"/>
        <v>2.8223365138141478E-5</v>
      </c>
      <c r="S352" s="249">
        <v>0.1</v>
      </c>
      <c r="T352" s="246">
        <f t="shared" si="70"/>
        <v>2.822336513814148E-6</v>
      </c>
      <c r="U352" s="204"/>
      <c r="Z352" s="353"/>
    </row>
    <row r="353" spans="1:26" s="246" customFormat="1" ht="12.95" customHeight="1">
      <c r="A353" s="15" t="s">
        <v>1719</v>
      </c>
      <c r="B353" s="249"/>
      <c r="C353" s="250">
        <v>42448.368999999999</v>
      </c>
      <c r="D353" s="250"/>
      <c r="E353" s="246">
        <f t="shared" si="67"/>
        <v>2695.9899581376376</v>
      </c>
      <c r="F353" s="246">
        <f t="shared" si="63"/>
        <v>2696</v>
      </c>
      <c r="G353" s="250">
        <f t="shared" si="71"/>
        <v>-3.2284000044455752E-3</v>
      </c>
      <c r="I353" s="246">
        <f>+G353</f>
        <v>-3.2284000044455752E-3</v>
      </c>
      <c r="P353" s="246">
        <f t="shared" si="68"/>
        <v>-1.8219699933383281E-3</v>
      </c>
      <c r="Q353" s="248">
        <f t="shared" si="69"/>
        <v>27429.868999999999</v>
      </c>
      <c r="R353" s="246">
        <f t="shared" si="72"/>
        <v>1.978045376143131E-6</v>
      </c>
      <c r="S353" s="249">
        <v>0.1</v>
      </c>
      <c r="T353" s="246">
        <f t="shared" si="70"/>
        <v>1.9780453761431311E-7</v>
      </c>
      <c r="U353" s="204"/>
      <c r="Z353" s="353"/>
    </row>
    <row r="354" spans="1:26" s="246" customFormat="1" ht="12.95" customHeight="1">
      <c r="A354" s="15" t="s">
        <v>1719</v>
      </c>
      <c r="B354" s="249"/>
      <c r="C354" s="250">
        <v>42450.29</v>
      </c>
      <c r="D354" s="250"/>
      <c r="E354" s="246">
        <f t="shared" si="67"/>
        <v>2701.9651835033314</v>
      </c>
      <c r="F354" s="246">
        <f t="shared" si="63"/>
        <v>2702</v>
      </c>
      <c r="G354" s="250">
        <f t="shared" si="71"/>
        <v>-1.1193300000741147E-2</v>
      </c>
      <c r="I354" s="246">
        <f>+G354</f>
        <v>-1.1193300000741147E-2</v>
      </c>
      <c r="P354" s="246">
        <f t="shared" si="68"/>
        <v>-1.8087522366279619E-3</v>
      </c>
      <c r="Q354" s="248">
        <f t="shared" si="69"/>
        <v>27431.79</v>
      </c>
      <c r="R354" s="246">
        <f t="shared" si="72"/>
        <v>8.8069736736921768E-5</v>
      </c>
      <c r="S354" s="249">
        <v>0.1</v>
      </c>
      <c r="T354" s="246">
        <f t="shared" si="70"/>
        <v>8.8069736736921778E-6</v>
      </c>
      <c r="U354" s="204"/>
      <c r="Z354" s="353"/>
    </row>
    <row r="355" spans="1:26" s="246" customFormat="1" ht="12.95" customHeight="1">
      <c r="A355" s="15" t="s">
        <v>1719</v>
      </c>
      <c r="B355" s="249"/>
      <c r="C355" s="250">
        <v>42450.303999999996</v>
      </c>
      <c r="D355" s="250"/>
      <c r="E355" s="246">
        <f t="shared" si="67"/>
        <v>2702.0087301743843</v>
      </c>
      <c r="F355" s="246">
        <f t="shared" si="63"/>
        <v>2702</v>
      </c>
      <c r="G355" s="250">
        <f t="shared" si="71"/>
        <v>2.8066999948350713E-3</v>
      </c>
      <c r="I355" s="246">
        <f>+G355</f>
        <v>2.8066999948350713E-3</v>
      </c>
      <c r="P355" s="246">
        <f t="shared" si="68"/>
        <v>-1.8087522366279619E-3</v>
      </c>
      <c r="Q355" s="248">
        <f t="shared" si="69"/>
        <v>27431.803999999996</v>
      </c>
      <c r="R355" s="246">
        <f t="shared" si="72"/>
        <v>2.1302399300917096E-5</v>
      </c>
      <c r="S355" s="249">
        <v>0.1</v>
      </c>
      <c r="T355" s="246">
        <f t="shared" si="70"/>
        <v>2.1302399300917097E-6</v>
      </c>
      <c r="U355" s="204"/>
      <c r="Z355" s="353"/>
    </row>
    <row r="356" spans="1:26" s="246" customFormat="1" ht="12.95" customHeight="1">
      <c r="A356" s="15" t="s">
        <v>1719</v>
      </c>
      <c r="B356" s="249"/>
      <c r="C356" s="250">
        <v>42451.269</v>
      </c>
      <c r="D356" s="250"/>
      <c r="E356" s="246">
        <f t="shared" si="67"/>
        <v>2705.0103400015114</v>
      </c>
      <c r="F356" s="246">
        <f t="shared" si="63"/>
        <v>2705</v>
      </c>
      <c r="G356" s="250">
        <f t="shared" si="71"/>
        <v>3.3242499994230457E-3</v>
      </c>
      <c r="I356" s="246">
        <f>+G356</f>
        <v>3.3242499994230457E-3</v>
      </c>
      <c r="P356" s="246">
        <f t="shared" si="68"/>
        <v>-1.8021426077599102E-3</v>
      </c>
      <c r="Q356" s="248">
        <f t="shared" si="69"/>
        <v>27432.769</v>
      </c>
      <c r="R356" s="246">
        <f t="shared" si="72"/>
        <v>2.6279901162980057E-5</v>
      </c>
      <c r="S356" s="249">
        <v>0.1</v>
      </c>
      <c r="T356" s="246">
        <f t="shared" si="70"/>
        <v>2.6279901162980059E-6</v>
      </c>
      <c r="U356" s="204"/>
      <c r="Z356" s="353"/>
    </row>
    <row r="357" spans="1:26" s="246" customFormat="1" ht="12.95" customHeight="1">
      <c r="A357" s="15" t="s">
        <v>1719</v>
      </c>
      <c r="B357" s="249" t="s">
        <v>1814</v>
      </c>
      <c r="C357" s="250">
        <v>42451.417999999998</v>
      </c>
      <c r="D357" s="250"/>
      <c r="E357" s="246">
        <f t="shared" si="67"/>
        <v>2705.4738010007163</v>
      </c>
      <c r="F357" s="246">
        <f t="shared" si="63"/>
        <v>2705.5</v>
      </c>
      <c r="G357" s="250">
        <f t="shared" si="71"/>
        <v>-8.4228250052547082E-3</v>
      </c>
      <c r="I357" s="246">
        <f>+G357</f>
        <v>-8.4228250052547082E-3</v>
      </c>
      <c r="P357" s="246">
        <f t="shared" si="68"/>
        <v>-1.801040954304216E-3</v>
      </c>
      <c r="Q357" s="248">
        <f t="shared" si="69"/>
        <v>27432.917999999998</v>
      </c>
      <c r="R357" s="246">
        <f t="shared" si="72"/>
        <v>4.3848024017422312E-5</v>
      </c>
      <c r="S357" s="249">
        <v>0.1</v>
      </c>
      <c r="T357" s="246">
        <f t="shared" si="70"/>
        <v>4.3848024017422317E-6</v>
      </c>
      <c r="U357" s="204"/>
      <c r="Z357" s="353"/>
    </row>
    <row r="358" spans="1:26" s="246" customFormat="1" ht="12.95" customHeight="1">
      <c r="A358" s="11" t="s">
        <v>2800</v>
      </c>
      <c r="B358" s="26" t="s">
        <v>1817</v>
      </c>
      <c r="C358" s="265">
        <v>42451.578999999998</v>
      </c>
      <c r="D358" s="265" t="s">
        <v>1965</v>
      </c>
      <c r="E358" s="246">
        <f t="shared" si="67"/>
        <v>2705.9745877179867</v>
      </c>
      <c r="F358" s="246">
        <f t="shared" si="63"/>
        <v>2706</v>
      </c>
      <c r="G358" s="250">
        <f t="shared" si="71"/>
        <v>-8.1699000074877404E-3</v>
      </c>
      <c r="I358" s="246">
        <f>G358</f>
        <v>-8.1699000074877404E-3</v>
      </c>
      <c r="P358" s="246">
        <f t="shared" si="68"/>
        <v>-1.7999392869501355E-3</v>
      </c>
      <c r="Q358" s="248">
        <f t="shared" si="69"/>
        <v>27433.078999999998</v>
      </c>
      <c r="R358" s="246">
        <f t="shared" si="72"/>
        <v>4.0576399581191959E-5</v>
      </c>
      <c r="S358" s="249">
        <v>0.1</v>
      </c>
      <c r="T358" s="246">
        <f t="shared" si="70"/>
        <v>4.0576399581191964E-6</v>
      </c>
      <c r="U358" s="204"/>
      <c r="Z358" s="353"/>
    </row>
    <row r="359" spans="1:26" s="246" customFormat="1" ht="12.95" customHeight="1">
      <c r="A359" s="11" t="s">
        <v>2800</v>
      </c>
      <c r="B359" s="26" t="s">
        <v>1814</v>
      </c>
      <c r="C359" s="265">
        <v>42455.61</v>
      </c>
      <c r="D359" s="265" t="s">
        <v>1965</v>
      </c>
      <c r="E359" s="246">
        <f t="shared" si="67"/>
        <v>2718.5129185087731</v>
      </c>
      <c r="F359" s="246">
        <f t="shared" si="63"/>
        <v>2718.5</v>
      </c>
      <c r="G359" s="250">
        <f t="shared" si="71"/>
        <v>4.153224996116478E-3</v>
      </c>
      <c r="I359" s="246">
        <f>G359</f>
        <v>4.153224996116478E-3</v>
      </c>
      <c r="P359" s="246">
        <f t="shared" si="68"/>
        <v>-1.7723930861225142E-3</v>
      </c>
      <c r="Q359" s="248">
        <f t="shared" si="69"/>
        <v>27437.11</v>
      </c>
      <c r="R359" s="246">
        <f t="shared" si="72"/>
        <v>3.5112949656557709E-5</v>
      </c>
      <c r="S359" s="249">
        <v>0.1</v>
      </c>
      <c r="T359" s="246">
        <f t="shared" si="70"/>
        <v>3.5112949656557712E-6</v>
      </c>
      <c r="U359" s="204"/>
      <c r="Z359" s="353"/>
    </row>
    <row r="360" spans="1:26" s="246" customFormat="1" ht="12.95" customHeight="1">
      <c r="A360" s="11" t="s">
        <v>2800</v>
      </c>
      <c r="B360" s="26" t="s">
        <v>1814</v>
      </c>
      <c r="C360" s="265">
        <v>42456.567000000003</v>
      </c>
      <c r="D360" s="265" t="s">
        <v>1965</v>
      </c>
      <c r="E360" s="246">
        <f t="shared" si="67"/>
        <v>2721.4896445238564</v>
      </c>
      <c r="F360" s="246">
        <f t="shared" si="63"/>
        <v>2721.5</v>
      </c>
      <c r="G360" s="250">
        <f t="shared" si="71"/>
        <v>-3.3292250009253621E-3</v>
      </c>
      <c r="I360" s="246">
        <f>G360</f>
        <v>-3.3292250009253621E-3</v>
      </c>
      <c r="P360" s="246">
        <f t="shared" si="68"/>
        <v>-1.7657807053739452E-3</v>
      </c>
      <c r="Q360" s="248">
        <f t="shared" si="69"/>
        <v>27438.067000000003</v>
      </c>
      <c r="R360" s="246">
        <f t="shared" si="72"/>
        <v>2.4443580652922663E-6</v>
      </c>
      <c r="S360" s="249">
        <v>0.1</v>
      </c>
      <c r="T360" s="246">
        <f t="shared" si="70"/>
        <v>2.4443580652922663E-7</v>
      </c>
      <c r="U360" s="204"/>
      <c r="Z360" s="353"/>
    </row>
    <row r="361" spans="1:26" s="246" customFormat="1" ht="12.95" customHeight="1">
      <c r="A361" s="15" t="s">
        <v>1719</v>
      </c>
      <c r="B361" s="249"/>
      <c r="C361" s="250">
        <v>42458.338000000003</v>
      </c>
      <c r="D361" s="250"/>
      <c r="E361" s="246">
        <f t="shared" si="67"/>
        <v>2726.9982984138283</v>
      </c>
      <c r="F361" s="246">
        <f t="shared" si="63"/>
        <v>2727</v>
      </c>
      <c r="G361" s="250">
        <f t="shared" si="71"/>
        <v>-5.4705000366084278E-4</v>
      </c>
      <c r="I361" s="246">
        <f>+G361</f>
        <v>-5.4705000366084278E-4</v>
      </c>
      <c r="P361" s="246">
        <f t="shared" si="68"/>
        <v>-1.7536567078357687E-3</v>
      </c>
      <c r="Q361" s="248">
        <f t="shared" si="69"/>
        <v>27439.838000000003</v>
      </c>
      <c r="R361" s="246">
        <f t="shared" si="72"/>
        <v>1.4558997385598771E-6</v>
      </c>
      <c r="S361" s="249">
        <v>0.1</v>
      </c>
      <c r="T361" s="246">
        <f t="shared" si="70"/>
        <v>1.4558997385598773E-7</v>
      </c>
      <c r="U361" s="204"/>
      <c r="Z361" s="353"/>
    </row>
    <row r="362" spans="1:26" s="246" customFormat="1" ht="12.95" customHeight="1">
      <c r="A362" s="11" t="s">
        <v>2800</v>
      </c>
      <c r="B362" s="26" t="s">
        <v>1814</v>
      </c>
      <c r="C362" s="265">
        <v>42464.597999999998</v>
      </c>
      <c r="D362" s="265" t="s">
        <v>1965</v>
      </c>
      <c r="E362" s="246">
        <f t="shared" si="67"/>
        <v>2746.46988133375</v>
      </c>
      <c r="F362" s="246">
        <f t="shared" si="63"/>
        <v>2746.5</v>
      </c>
      <c r="G362" s="250">
        <f t="shared" si="71"/>
        <v>-9.6829750036704354E-3</v>
      </c>
      <c r="I362" s="246">
        <f>G362</f>
        <v>-9.6829750036704354E-3</v>
      </c>
      <c r="P362" s="246">
        <f t="shared" si="68"/>
        <v>-1.7106580747281717E-3</v>
      </c>
      <c r="Q362" s="248">
        <f t="shared" si="69"/>
        <v>27446.097999999998</v>
      </c>
      <c r="R362" s="246">
        <f t="shared" si="72"/>
        <v>6.3557837215499403E-5</v>
      </c>
      <c r="S362" s="249">
        <v>0.1</v>
      </c>
      <c r="T362" s="246">
        <f t="shared" si="70"/>
        <v>6.3557837215499403E-6</v>
      </c>
      <c r="U362" s="204"/>
      <c r="Z362" s="353"/>
    </row>
    <row r="363" spans="1:26" s="246" customFormat="1" ht="12.95" customHeight="1">
      <c r="A363" s="11" t="s">
        <v>2800</v>
      </c>
      <c r="B363" s="26" t="s">
        <v>1814</v>
      </c>
      <c r="C363" s="265">
        <v>42464.606</v>
      </c>
      <c r="D363" s="265" t="s">
        <v>1965</v>
      </c>
      <c r="E363" s="246">
        <f t="shared" si="67"/>
        <v>2746.4947651457933</v>
      </c>
      <c r="F363" s="246">
        <f t="shared" si="63"/>
        <v>2746.5</v>
      </c>
      <c r="G363" s="250">
        <f t="shared" si="71"/>
        <v>-1.6829750020406209E-3</v>
      </c>
      <c r="I363" s="246">
        <f>G363</f>
        <v>-1.6829750020406209E-3</v>
      </c>
      <c r="P363" s="246">
        <f t="shared" si="68"/>
        <v>-1.7106580747281717E-3</v>
      </c>
      <c r="Q363" s="248">
        <f t="shared" si="69"/>
        <v>27446.106</v>
      </c>
      <c r="R363" s="246">
        <f t="shared" si="72"/>
        <v>7.6635251342421967E-10</v>
      </c>
      <c r="S363" s="249">
        <v>0.1</v>
      </c>
      <c r="T363" s="246">
        <f t="shared" si="70"/>
        <v>7.6635251342421972E-11</v>
      </c>
      <c r="U363" s="204"/>
      <c r="Z363" s="353"/>
    </row>
    <row r="364" spans="1:26" s="246" customFormat="1" ht="12.95" customHeight="1">
      <c r="A364" s="11" t="s">
        <v>2800</v>
      </c>
      <c r="B364" s="26" t="s">
        <v>1814</v>
      </c>
      <c r="C364" s="265">
        <v>42465.574000000001</v>
      </c>
      <c r="D364" s="265" t="s">
        <v>1965</v>
      </c>
      <c r="E364" s="246">
        <f t="shared" si="67"/>
        <v>2749.5057064024249</v>
      </c>
      <c r="F364" s="246">
        <f t="shared" si="63"/>
        <v>2749.5</v>
      </c>
      <c r="G364" s="250">
        <f t="shared" si="71"/>
        <v>1.8345749995205551E-3</v>
      </c>
      <c r="I364" s="246">
        <f>G364</f>
        <v>1.8345749995205551E-3</v>
      </c>
      <c r="P364" s="246">
        <f t="shared" si="68"/>
        <v>-1.704041024121755E-3</v>
      </c>
      <c r="Q364" s="248">
        <f t="shared" si="69"/>
        <v>27447.074000000001</v>
      </c>
      <c r="R364" s="246">
        <f t="shared" si="72"/>
        <v>1.2521803362778114E-5</v>
      </c>
      <c r="S364" s="249">
        <v>0.1</v>
      </c>
      <c r="T364" s="246">
        <f t="shared" si="70"/>
        <v>1.2521803362778114E-6</v>
      </c>
      <c r="U364" s="204"/>
      <c r="Z364" s="353"/>
    </row>
    <row r="365" spans="1:26" s="246" customFormat="1" ht="12.95" customHeight="1">
      <c r="A365" s="15" t="s">
        <v>1719</v>
      </c>
      <c r="B365" s="249"/>
      <c r="C365" s="250">
        <v>42467.334999999999</v>
      </c>
      <c r="D365" s="250"/>
      <c r="E365" s="246">
        <f t="shared" si="67"/>
        <v>2754.9832555273424</v>
      </c>
      <c r="F365" s="246">
        <f t="shared" si="63"/>
        <v>2755</v>
      </c>
      <c r="G365" s="250">
        <f t="shared" si="71"/>
        <v>-5.3832500052521937E-3</v>
      </c>
      <c r="I365" s="246">
        <f>+G365</f>
        <v>-5.3832500052521937E-3</v>
      </c>
      <c r="P365" s="246">
        <f t="shared" si="68"/>
        <v>-1.6919084651775245E-3</v>
      </c>
      <c r="Q365" s="248">
        <f t="shared" si="69"/>
        <v>27448.834999999999</v>
      </c>
      <c r="R365" s="246">
        <f t="shared" si="72"/>
        <v>1.3626002365480829E-5</v>
      </c>
      <c r="S365" s="249">
        <v>0.1</v>
      </c>
      <c r="T365" s="246">
        <f t="shared" si="70"/>
        <v>1.3626002365480829E-6</v>
      </c>
      <c r="U365" s="204"/>
      <c r="Z365" s="353"/>
    </row>
    <row r="366" spans="1:26" s="246" customFormat="1" ht="12.95" customHeight="1">
      <c r="A366" s="15" t="s">
        <v>1719</v>
      </c>
      <c r="B366" s="249"/>
      <c r="C366" s="250">
        <v>42469.267999999996</v>
      </c>
      <c r="D366" s="250"/>
      <c r="E366" s="246">
        <f t="shared" si="67"/>
        <v>2760.9958066110785</v>
      </c>
      <c r="F366" s="246">
        <f t="shared" si="63"/>
        <v>2761</v>
      </c>
      <c r="G366" s="250">
        <f t="shared" si="71"/>
        <v>-1.3481500063790008E-3</v>
      </c>
      <c r="I366" s="246">
        <f>+G366</f>
        <v>-1.3481500063790008E-3</v>
      </c>
      <c r="P366" s="246">
        <f t="shared" si="68"/>
        <v>-1.6786710283519428E-3</v>
      </c>
      <c r="Q366" s="248">
        <f t="shared" si="69"/>
        <v>27450.767999999996</v>
      </c>
      <c r="R366" s="246">
        <f t="shared" si="72"/>
        <v>1.09244145966038E-7</v>
      </c>
      <c r="S366" s="249">
        <v>0.1</v>
      </c>
      <c r="T366" s="246">
        <f t="shared" si="70"/>
        <v>1.09244145966038E-8</v>
      </c>
      <c r="U366" s="204"/>
      <c r="Z366" s="353"/>
    </row>
    <row r="367" spans="1:26" s="246" customFormat="1" ht="12.95" customHeight="1">
      <c r="A367" s="11" t="s">
        <v>2800</v>
      </c>
      <c r="B367" s="26" t="s">
        <v>1817</v>
      </c>
      <c r="C367" s="265">
        <v>42469.584000000003</v>
      </c>
      <c r="D367" s="265" t="s">
        <v>1965</v>
      </c>
      <c r="E367" s="246">
        <f t="shared" si="67"/>
        <v>2761.9787171866087</v>
      </c>
      <c r="F367" s="246">
        <f t="shared" si="63"/>
        <v>2762</v>
      </c>
      <c r="G367" s="250">
        <f t="shared" si="71"/>
        <v>-6.8422999975155108E-3</v>
      </c>
      <c r="I367" s="246">
        <f>G367</f>
        <v>-6.8422999975155108E-3</v>
      </c>
      <c r="P367" s="246">
        <f t="shared" si="68"/>
        <v>-1.6764645943036019E-3</v>
      </c>
      <c r="Q367" s="248">
        <f t="shared" si="69"/>
        <v>27451.084000000003</v>
      </c>
      <c r="R367" s="246">
        <f t="shared" si="72"/>
        <v>2.6685855413077546E-5</v>
      </c>
      <c r="S367" s="249">
        <v>0.1</v>
      </c>
      <c r="T367" s="246">
        <f t="shared" si="70"/>
        <v>2.6685855413077547E-6</v>
      </c>
      <c r="U367" s="204"/>
      <c r="Z367" s="353"/>
    </row>
    <row r="368" spans="1:26" s="246" customFormat="1" ht="12.95" customHeight="1">
      <c r="A368" s="11" t="s">
        <v>2800</v>
      </c>
      <c r="B368" s="26" t="s">
        <v>1817</v>
      </c>
      <c r="C368" s="265">
        <v>42469.59</v>
      </c>
      <c r="D368" s="265" t="s">
        <v>1965</v>
      </c>
      <c r="E368" s="246">
        <f t="shared" si="67"/>
        <v>2761.9973800456187</v>
      </c>
      <c r="F368" s="246">
        <f t="shared" si="63"/>
        <v>2762</v>
      </c>
      <c r="G368" s="250">
        <f t="shared" si="71"/>
        <v>-8.423000035691075E-4</v>
      </c>
      <c r="I368" s="246">
        <f>G368</f>
        <v>-8.423000035691075E-4</v>
      </c>
      <c r="P368" s="246">
        <f t="shared" si="68"/>
        <v>-1.6764645943036019E-3</v>
      </c>
      <c r="Q368" s="248">
        <f t="shared" si="69"/>
        <v>27451.089999999997</v>
      </c>
      <c r="R368" s="246">
        <f t="shared" si="72"/>
        <v>6.9583056443524649E-7</v>
      </c>
      <c r="S368" s="249">
        <v>0.1</v>
      </c>
      <c r="T368" s="246">
        <f t="shared" si="70"/>
        <v>6.9583056443524649E-8</v>
      </c>
      <c r="U368" s="204"/>
      <c r="Z368" s="353"/>
    </row>
    <row r="369" spans="1:26" s="246" customFormat="1" ht="12.95" customHeight="1">
      <c r="A369" s="11" t="s">
        <v>2800</v>
      </c>
      <c r="B369" s="26" t="s">
        <v>1814</v>
      </c>
      <c r="C369" s="265">
        <v>42473.601000000002</v>
      </c>
      <c r="D369" s="265" t="s">
        <v>1965</v>
      </c>
      <c r="E369" s="246">
        <f t="shared" si="67"/>
        <v>2774.4735013063191</v>
      </c>
      <c r="F369" s="246">
        <f t="shared" si="63"/>
        <v>2774.5</v>
      </c>
      <c r="G369" s="250">
        <f t="shared" si="71"/>
        <v>-8.5191750040394254E-3</v>
      </c>
      <c r="I369" s="246">
        <f>G369</f>
        <v>-8.5191750040394254E-3</v>
      </c>
      <c r="P369" s="246">
        <f t="shared" si="68"/>
        <v>-1.6488794779939175E-3</v>
      </c>
      <c r="Q369" s="248">
        <f t="shared" si="69"/>
        <v>27455.101000000002</v>
      </c>
      <c r="R369" s="246">
        <f t="shared" si="72"/>
        <v>4.7200960615200919E-5</v>
      </c>
      <c r="S369" s="249">
        <v>0.1</v>
      </c>
      <c r="T369" s="246">
        <f t="shared" si="70"/>
        <v>4.7200960615200926E-6</v>
      </c>
      <c r="U369" s="204"/>
      <c r="Z369" s="353"/>
    </row>
    <row r="370" spans="1:26" s="246" customFormat="1" ht="12.95" customHeight="1">
      <c r="A370" s="11" t="s">
        <v>2800</v>
      </c>
      <c r="B370" s="26" t="s">
        <v>1814</v>
      </c>
      <c r="C370" s="265">
        <v>42473.61</v>
      </c>
      <c r="D370" s="265" t="s">
        <v>1965</v>
      </c>
      <c r="E370" s="246">
        <f t="shared" si="67"/>
        <v>2774.5014955948568</v>
      </c>
      <c r="F370" s="246">
        <f t="shared" si="63"/>
        <v>2774.5</v>
      </c>
      <c r="G370" s="250">
        <f t="shared" si="71"/>
        <v>4.8082499415613711E-4</v>
      </c>
      <c r="I370" s="246">
        <f>G370</f>
        <v>4.8082499415613711E-4</v>
      </c>
      <c r="P370" s="246">
        <f t="shared" si="68"/>
        <v>-1.6488794779939175E-3</v>
      </c>
      <c r="Q370" s="248">
        <f t="shared" si="69"/>
        <v>27455.11</v>
      </c>
      <c r="R370" s="246">
        <f t="shared" si="72"/>
        <v>4.5356411386959436E-6</v>
      </c>
      <c r="S370" s="249">
        <v>0.1</v>
      </c>
      <c r="T370" s="246">
        <f t="shared" si="70"/>
        <v>4.5356411386959439E-7</v>
      </c>
      <c r="U370" s="204"/>
      <c r="Z370" s="353"/>
    </row>
    <row r="371" spans="1:26" s="246" customFormat="1" ht="12.95" customHeight="1">
      <c r="A371" s="11" t="s">
        <v>2800</v>
      </c>
      <c r="B371" s="26" t="s">
        <v>1814</v>
      </c>
      <c r="C371" s="265">
        <v>42474.565000000002</v>
      </c>
      <c r="D371" s="265" t="s">
        <v>1965</v>
      </c>
      <c r="E371" s="246">
        <f t="shared" si="67"/>
        <v>2777.4720006569296</v>
      </c>
      <c r="F371" s="246">
        <f t="shared" si="63"/>
        <v>2777.5</v>
      </c>
      <c r="G371" s="250">
        <f t="shared" si="71"/>
        <v>-9.0016250032931566E-3</v>
      </c>
      <c r="I371" s="246">
        <f>G371</f>
        <v>-9.0016250032931566E-3</v>
      </c>
      <c r="P371" s="246">
        <f t="shared" si="68"/>
        <v>-1.6422577575296532E-3</v>
      </c>
      <c r="Q371" s="248">
        <f t="shared" si="69"/>
        <v>27456.065000000002</v>
      </c>
      <c r="R371" s="246">
        <f t="shared" si="72"/>
        <v>5.4160286258016697E-5</v>
      </c>
      <c r="S371" s="249">
        <v>0.1</v>
      </c>
      <c r="T371" s="246">
        <f t="shared" si="70"/>
        <v>5.4160286258016704E-6</v>
      </c>
      <c r="U371" s="204"/>
      <c r="Z371" s="353"/>
    </row>
    <row r="372" spans="1:26" s="246" customFormat="1" ht="12.95" customHeight="1">
      <c r="A372" s="15" t="s">
        <v>1719</v>
      </c>
      <c r="B372" s="249"/>
      <c r="C372" s="250">
        <v>42477.303999999996</v>
      </c>
      <c r="D372" s="250"/>
      <c r="E372" s="246">
        <f t="shared" si="67"/>
        <v>2785.9915958035103</v>
      </c>
      <c r="F372" s="246">
        <f t="shared" si="63"/>
        <v>2786</v>
      </c>
      <c r="G372" s="250">
        <f t="shared" si="71"/>
        <v>-2.7019000044674613E-3</v>
      </c>
      <c r="I372" s="246">
        <f>+G372</f>
        <v>-2.7019000044674613E-3</v>
      </c>
      <c r="P372" s="246">
        <f t="shared" si="68"/>
        <v>-1.6234934990796862E-3</v>
      </c>
      <c r="Q372" s="248">
        <f t="shared" si="69"/>
        <v>27458.803999999996</v>
      </c>
      <c r="R372" s="246">
        <f t="shared" si="72"/>
        <v>1.1629605908626733E-6</v>
      </c>
      <c r="S372" s="249">
        <v>0.1</v>
      </c>
      <c r="T372" s="246">
        <f t="shared" si="70"/>
        <v>1.1629605908626734E-7</v>
      </c>
      <c r="U372" s="204"/>
      <c r="Z372" s="353"/>
    </row>
    <row r="373" spans="1:26" s="246" customFormat="1" ht="12.95" customHeight="1">
      <c r="A373" s="11" t="s">
        <v>2800</v>
      </c>
      <c r="B373" s="26" t="s">
        <v>1817</v>
      </c>
      <c r="C373" s="265">
        <v>42478.588000000003</v>
      </c>
      <c r="D373" s="265" t="s">
        <v>1965</v>
      </c>
      <c r="E373" s="246">
        <f t="shared" si="67"/>
        <v>2789.9854476356722</v>
      </c>
      <c r="F373" s="246">
        <f t="shared" si="63"/>
        <v>2790</v>
      </c>
      <c r="G373" s="250">
        <f t="shared" si="71"/>
        <v>-4.6785000013187528E-3</v>
      </c>
      <c r="I373" s="246">
        <f>G373</f>
        <v>-4.6785000013187528E-3</v>
      </c>
      <c r="P373" s="246">
        <f t="shared" si="68"/>
        <v>-1.6146618699704679E-3</v>
      </c>
      <c r="Q373" s="248">
        <f t="shared" si="69"/>
        <v>27460.088000000003</v>
      </c>
      <c r="R373" s="246">
        <f t="shared" si="72"/>
        <v>9.3871040951037493E-6</v>
      </c>
      <c r="S373" s="249">
        <v>0.1</v>
      </c>
      <c r="T373" s="246">
        <f t="shared" si="70"/>
        <v>9.3871040951037501E-7</v>
      </c>
      <c r="U373" s="204"/>
      <c r="Z373" s="353"/>
    </row>
    <row r="374" spans="1:26" s="246" customFormat="1" ht="12.95" customHeight="1">
      <c r="A374" s="11" t="s">
        <v>2800</v>
      </c>
      <c r="B374" s="26" t="s">
        <v>1817</v>
      </c>
      <c r="C374" s="265">
        <v>42486.616000000002</v>
      </c>
      <c r="D374" s="265" t="s">
        <v>1965</v>
      </c>
      <c r="E374" s="246">
        <f t="shared" si="67"/>
        <v>2814.9563530160608</v>
      </c>
      <c r="F374" s="246">
        <f t="shared" si="63"/>
        <v>2815</v>
      </c>
      <c r="G374" s="250">
        <f t="shared" si="71"/>
        <v>-1.4032250001037028E-2</v>
      </c>
      <c r="I374" s="246">
        <f>G374</f>
        <v>-1.4032250001037028E-2</v>
      </c>
      <c r="P374" s="246">
        <f t="shared" si="68"/>
        <v>-1.559444035377502E-3</v>
      </c>
      <c r="Q374" s="248">
        <f t="shared" si="69"/>
        <v>27468.116000000002</v>
      </c>
      <c r="R374" s="246">
        <f t="shared" si="72"/>
        <v>1.5557088865699188E-4</v>
      </c>
      <c r="S374" s="249">
        <v>0.1</v>
      </c>
      <c r="T374" s="246">
        <f t="shared" si="70"/>
        <v>1.555708886569919E-5</v>
      </c>
      <c r="U374" s="204"/>
      <c r="Z374" s="353"/>
    </row>
    <row r="375" spans="1:26" s="246" customFormat="1" ht="12.95" customHeight="1">
      <c r="A375" s="15" t="s">
        <v>1720</v>
      </c>
      <c r="B375" s="249" t="s">
        <v>1814</v>
      </c>
      <c r="C375" s="250">
        <v>42645.603999999999</v>
      </c>
      <c r="D375" s="250"/>
      <c r="E375" s="246">
        <f t="shared" si="67"/>
        <v>3309.4847915584032</v>
      </c>
      <c r="F375" s="246">
        <f t="shared" si="63"/>
        <v>3309.5</v>
      </c>
      <c r="G375" s="250">
        <f t="shared" si="71"/>
        <v>-4.8894250066950917E-3</v>
      </c>
      <c r="I375" s="246">
        <f>+G375</f>
        <v>-4.8894250066950917E-3</v>
      </c>
      <c r="P375" s="246">
        <f t="shared" si="68"/>
        <v>-4.6009447769647616E-4</v>
      </c>
      <c r="Q375" s="248">
        <f t="shared" si="69"/>
        <v>27627.103999999999</v>
      </c>
      <c r="R375" s="246">
        <f t="shared" si="72"/>
        <v>1.9618968935119155E-5</v>
      </c>
      <c r="S375" s="249">
        <v>0.1</v>
      </c>
      <c r="T375" s="246">
        <f t="shared" si="70"/>
        <v>1.9618968935119157E-6</v>
      </c>
      <c r="U375" s="204"/>
      <c r="Z375" s="353"/>
    </row>
    <row r="376" spans="1:26" s="246" customFormat="1" ht="12.95" customHeight="1">
      <c r="A376" s="15" t="s">
        <v>1721</v>
      </c>
      <c r="B376" s="249" t="s">
        <v>1814</v>
      </c>
      <c r="C376" s="250">
        <v>42673.5</v>
      </c>
      <c r="D376" s="250"/>
      <c r="E376" s="246">
        <f t="shared" si="67"/>
        <v>3396.2546441358159</v>
      </c>
      <c r="F376" s="246">
        <f t="shared" si="63"/>
        <v>3396.5</v>
      </c>
      <c r="G376" s="250"/>
      <c r="P376" s="246">
        <f t="shared" si="68"/>
        <v>-2.6527384382690284E-4</v>
      </c>
      <c r="Q376" s="248">
        <f t="shared" si="69"/>
        <v>27655</v>
      </c>
      <c r="S376" s="249"/>
      <c r="T376" s="246">
        <f t="shared" si="70"/>
        <v>0</v>
      </c>
      <c r="U376" s="204">
        <v>-7.8880475004552864E-2</v>
      </c>
      <c r="Z376" s="353"/>
    </row>
    <row r="377" spans="1:26" s="246" customFormat="1" ht="12.95" customHeight="1">
      <c r="A377" s="11" t="s">
        <v>2800</v>
      </c>
      <c r="B377" s="26" t="s">
        <v>1814</v>
      </c>
      <c r="C377" s="265">
        <v>42721.792999999998</v>
      </c>
      <c r="D377" s="265" t="s">
        <v>1965</v>
      </c>
      <c r="E377" s="246">
        <f t="shared" si="67"/>
        <v>3546.4688859812672</v>
      </c>
      <c r="F377" s="246">
        <f t="shared" ref="F377:F440" si="73">ROUND(2*E377,0)/2</f>
        <v>3546.5</v>
      </c>
      <c r="G377" s="250">
        <f t="shared" ref="G377:G408" si="74">+C377-(C$7+F377*C$8)</f>
        <v>-1.0002975002862513E-2</v>
      </c>
      <c r="I377" s="246">
        <f>G377</f>
        <v>-1.0002975002862513E-2</v>
      </c>
      <c r="P377" s="246">
        <f t="shared" si="68"/>
        <v>7.1611976052509611E-5</v>
      </c>
      <c r="Q377" s="248">
        <f t="shared" si="69"/>
        <v>27703.292999999998</v>
      </c>
      <c r="R377" s="246">
        <f t="shared" ref="R377:R408" si="75">+(P377-G377)^2</f>
        <v>1.014973027957241E-4</v>
      </c>
      <c r="S377" s="249">
        <v>0.1</v>
      </c>
      <c r="T377" s="246">
        <f t="shared" si="70"/>
        <v>1.014973027957241E-5</v>
      </c>
      <c r="U377" s="204"/>
      <c r="Z377" s="353"/>
    </row>
    <row r="378" spans="1:26" s="246" customFormat="1" ht="12.95" customHeight="1">
      <c r="A378" s="15" t="s">
        <v>1722</v>
      </c>
      <c r="B378" s="249" t="s">
        <v>1814</v>
      </c>
      <c r="C378" s="250">
        <v>42753.305999999997</v>
      </c>
      <c r="D378" s="250"/>
      <c r="E378" s="246">
        <f t="shared" si="67"/>
        <v>3644.4893320764731</v>
      </c>
      <c r="F378" s="246">
        <f t="shared" si="73"/>
        <v>3644.5</v>
      </c>
      <c r="G378" s="250">
        <f t="shared" si="74"/>
        <v>-3.4296750091016293E-3</v>
      </c>
      <c r="I378" s="246">
        <f>+G378</f>
        <v>-3.4296750091016293E-3</v>
      </c>
      <c r="P378" s="246">
        <f t="shared" si="68"/>
        <v>2.9238628447569132E-4</v>
      </c>
      <c r="Q378" s="248">
        <f t="shared" si="69"/>
        <v>27734.805999999997</v>
      </c>
      <c r="R378" s="246">
        <f t="shared" si="75"/>
        <v>1.3853740273146476E-5</v>
      </c>
      <c r="S378" s="249">
        <v>0.1</v>
      </c>
      <c r="T378" s="246">
        <f t="shared" si="70"/>
        <v>1.3853740273146476E-6</v>
      </c>
      <c r="U378" s="204"/>
      <c r="Z378" s="353"/>
    </row>
    <row r="379" spans="1:26" s="246" customFormat="1" ht="12.95" customHeight="1">
      <c r="A379" s="15" t="s">
        <v>1723</v>
      </c>
      <c r="B379" s="249" t="s">
        <v>1814</v>
      </c>
      <c r="C379" s="250">
        <v>42760.707999999999</v>
      </c>
      <c r="D379" s="250"/>
      <c r="E379" s="246">
        <f t="shared" si="67"/>
        <v>3667.5130791648785</v>
      </c>
      <c r="F379" s="246">
        <f t="shared" si="73"/>
        <v>3667.5</v>
      </c>
      <c r="G379" s="250">
        <f t="shared" si="74"/>
        <v>4.2048749965033494E-3</v>
      </c>
      <c r="I379" s="246">
        <f>+G379</f>
        <v>4.2048749965033494E-3</v>
      </c>
      <c r="P379" s="246">
        <f t="shared" si="68"/>
        <v>3.4427802140216183E-4</v>
      </c>
      <c r="Q379" s="248">
        <f t="shared" si="69"/>
        <v>27742.207999999999</v>
      </c>
      <c r="R379" s="246">
        <f t="shared" si="75"/>
        <v>1.4904209004160441E-5</v>
      </c>
      <c r="S379" s="249">
        <v>0.1</v>
      </c>
      <c r="T379" s="246">
        <f t="shared" si="70"/>
        <v>1.4904209004160441E-6</v>
      </c>
      <c r="U379" s="204"/>
      <c r="Z379" s="353"/>
    </row>
    <row r="380" spans="1:26" s="246" customFormat="1" ht="12.95" customHeight="1">
      <c r="A380" s="258" t="s">
        <v>1824</v>
      </c>
      <c r="B380" s="259"/>
      <c r="C380" s="260">
        <v>42760.707999999999</v>
      </c>
      <c r="D380" s="260">
        <v>5.0000000000000001E-3</v>
      </c>
      <c r="E380" s="246">
        <f t="shared" si="67"/>
        <v>3667.5130791648785</v>
      </c>
      <c r="F380" s="246">
        <f t="shared" si="73"/>
        <v>3667.5</v>
      </c>
      <c r="G380" s="250">
        <f t="shared" si="74"/>
        <v>4.2048749965033494E-3</v>
      </c>
      <c r="K380" s="246">
        <f>+G380</f>
        <v>4.2048749965033494E-3</v>
      </c>
      <c r="P380" s="246">
        <f t="shared" si="68"/>
        <v>3.4427802140216183E-4</v>
      </c>
      <c r="Q380" s="248">
        <f t="shared" si="69"/>
        <v>27742.207999999999</v>
      </c>
      <c r="R380" s="246">
        <f t="shared" si="75"/>
        <v>1.4904209004160441E-5</v>
      </c>
      <c r="S380" s="249">
        <v>1</v>
      </c>
      <c r="T380" s="246">
        <f t="shared" si="70"/>
        <v>1.4904209004160441E-5</v>
      </c>
      <c r="U380" s="204"/>
      <c r="V380" s="246">
        <f>+G380-P380</f>
        <v>3.8605969751011877E-3</v>
      </c>
      <c r="W380" s="246">
        <f>+V$5*SIN(RADIANS(V$6*F380+V$7))</f>
        <v>3.7930754293452628E-3</v>
      </c>
      <c r="X380" s="246">
        <f>+(V380-W380)^2</f>
        <v>4.5591591412694601E-9</v>
      </c>
      <c r="Z380" s="353"/>
    </row>
    <row r="381" spans="1:26" s="246" customFormat="1" ht="12.95" customHeight="1">
      <c r="A381" s="15" t="s">
        <v>1722</v>
      </c>
      <c r="B381" s="249"/>
      <c r="C381" s="250">
        <v>42775.322999999997</v>
      </c>
      <c r="D381" s="250"/>
      <c r="E381" s="246">
        <f t="shared" si="67"/>
        <v>3712.9726932822678</v>
      </c>
      <c r="F381" s="246">
        <f t="shared" si="73"/>
        <v>3713</v>
      </c>
      <c r="G381" s="250">
        <f t="shared" si="74"/>
        <v>-8.7789500030339696E-3</v>
      </c>
      <c r="I381" s="246">
        <f t="shared" ref="I381:I398" si="76">+G381</f>
        <v>-8.7789500030339696E-3</v>
      </c>
      <c r="P381" s="246">
        <f t="shared" si="68"/>
        <v>4.470200496095154E-4</v>
      </c>
      <c r="Q381" s="248">
        <f t="shared" si="69"/>
        <v>27756.822999999997</v>
      </c>
      <c r="R381" s="246">
        <f t="shared" si="75"/>
        <v>8.5118523412274427E-5</v>
      </c>
      <c r="S381" s="249">
        <v>0.1</v>
      </c>
      <c r="T381" s="246">
        <f t="shared" si="70"/>
        <v>8.5118523412274423E-6</v>
      </c>
      <c r="U381" s="204"/>
      <c r="Z381" s="353"/>
    </row>
    <row r="382" spans="1:26" s="246" customFormat="1" ht="12.95" customHeight="1">
      <c r="A382" s="15" t="s">
        <v>1725</v>
      </c>
      <c r="B382" s="249" t="s">
        <v>1814</v>
      </c>
      <c r="C382" s="250">
        <v>42780.322999999997</v>
      </c>
      <c r="D382" s="250"/>
      <c r="E382" s="246">
        <f t="shared" si="67"/>
        <v>3728.5250758061798</v>
      </c>
      <c r="F382" s="246">
        <f t="shared" si="73"/>
        <v>3728.5</v>
      </c>
      <c r="G382" s="250">
        <f t="shared" si="74"/>
        <v>8.0617249914212152E-3</v>
      </c>
      <c r="I382" s="246">
        <f t="shared" si="76"/>
        <v>8.0617249914212152E-3</v>
      </c>
      <c r="P382" s="246">
        <f t="shared" si="68"/>
        <v>4.820463630454151E-4</v>
      </c>
      <c r="Q382" s="248">
        <f t="shared" si="69"/>
        <v>27761.822999999997</v>
      </c>
      <c r="R382" s="246">
        <f t="shared" si="75"/>
        <v>5.7451528109456857E-5</v>
      </c>
      <c r="S382" s="249">
        <v>0.1</v>
      </c>
      <c r="T382" s="246">
        <f t="shared" si="70"/>
        <v>5.7451528109456862E-6</v>
      </c>
      <c r="U382" s="204"/>
      <c r="Z382" s="353"/>
    </row>
    <row r="383" spans="1:26" s="246" customFormat="1" ht="12.95" customHeight="1">
      <c r="A383" s="15" t="s">
        <v>1725</v>
      </c>
      <c r="B383" s="249"/>
      <c r="C383" s="250">
        <v>42782.41</v>
      </c>
      <c r="D383" s="250"/>
      <c r="E383" s="246">
        <f t="shared" si="67"/>
        <v>3735.0166402716818</v>
      </c>
      <c r="F383" s="246">
        <f t="shared" si="73"/>
        <v>3735</v>
      </c>
      <c r="G383" s="250">
        <f t="shared" si="74"/>
        <v>5.3497499975492246E-3</v>
      </c>
      <c r="I383" s="246">
        <f t="shared" si="76"/>
        <v>5.3497499975492246E-3</v>
      </c>
      <c r="P383" s="246">
        <f t="shared" si="68"/>
        <v>4.9673879200544727E-4</v>
      </c>
      <c r="Q383" s="248">
        <f t="shared" si="69"/>
        <v>27763.910000000003</v>
      </c>
      <c r="R383" s="246">
        <f t="shared" si="75"/>
        <v>2.3551717761133466E-5</v>
      </c>
      <c r="S383" s="249">
        <v>0.1</v>
      </c>
      <c r="T383" s="246">
        <f t="shared" si="70"/>
        <v>2.3551717761133466E-6</v>
      </c>
      <c r="U383" s="204"/>
      <c r="Z383" s="353"/>
    </row>
    <row r="384" spans="1:26" s="246" customFormat="1" ht="12.95" customHeight="1">
      <c r="A384" s="15" t="s">
        <v>1725</v>
      </c>
      <c r="B384" s="249"/>
      <c r="C384" s="250">
        <v>42785.296000000002</v>
      </c>
      <c r="D384" s="250"/>
      <c r="E384" s="246">
        <f t="shared" si="67"/>
        <v>3743.9934754644796</v>
      </c>
      <c r="F384" s="246">
        <f t="shared" si="73"/>
        <v>3744</v>
      </c>
      <c r="G384" s="250">
        <f t="shared" si="74"/>
        <v>-2.0976000014343299E-3</v>
      </c>
      <c r="I384" s="246">
        <f t="shared" si="76"/>
        <v>-2.0976000014343299E-3</v>
      </c>
      <c r="P384" s="246">
        <f t="shared" si="68"/>
        <v>5.1708603283069556E-4</v>
      </c>
      <c r="Q384" s="248">
        <f t="shared" si="69"/>
        <v>27766.796000000002</v>
      </c>
      <c r="R384" s="246">
        <f t="shared" si="75"/>
        <v>6.836583057780566E-6</v>
      </c>
      <c r="S384" s="249">
        <v>0.1</v>
      </c>
      <c r="T384" s="246">
        <f t="shared" si="70"/>
        <v>6.8365830577805669E-7</v>
      </c>
      <c r="U384" s="204"/>
      <c r="Z384" s="353"/>
    </row>
    <row r="385" spans="1:26" s="246" customFormat="1" ht="12.95" customHeight="1">
      <c r="A385" s="15" t="s">
        <v>1725</v>
      </c>
      <c r="B385" s="249"/>
      <c r="C385" s="250">
        <v>42785.3</v>
      </c>
      <c r="D385" s="250"/>
      <c r="E385" s="246">
        <f t="shared" si="67"/>
        <v>3744.0059173705013</v>
      </c>
      <c r="F385" s="246">
        <f t="shared" si="73"/>
        <v>3744</v>
      </c>
      <c r="G385" s="250">
        <f t="shared" si="74"/>
        <v>1.9023999993805774E-3</v>
      </c>
      <c r="I385" s="246">
        <f t="shared" si="76"/>
        <v>1.9023999993805774E-3</v>
      </c>
      <c r="P385" s="246">
        <f t="shared" si="68"/>
        <v>5.1708603283069556E-4</v>
      </c>
      <c r="Q385" s="248">
        <f t="shared" si="69"/>
        <v>27766.800000000003</v>
      </c>
      <c r="R385" s="246">
        <f t="shared" si="75"/>
        <v>1.9190947859181672E-6</v>
      </c>
      <c r="S385" s="249">
        <v>0.1</v>
      </c>
      <c r="T385" s="246">
        <f t="shared" si="70"/>
        <v>1.9190947859181672E-7</v>
      </c>
      <c r="U385" s="204"/>
      <c r="Z385" s="353"/>
    </row>
    <row r="386" spans="1:26" s="246" customFormat="1" ht="12.95" customHeight="1" thickBot="1">
      <c r="A386" s="274" t="s">
        <v>1725</v>
      </c>
      <c r="B386" s="264"/>
      <c r="C386" s="275">
        <v>42796.237000000001</v>
      </c>
      <c r="D386" s="275"/>
      <c r="E386" s="266">
        <f t="shared" si="67"/>
        <v>3778.0251989033009</v>
      </c>
      <c r="F386" s="246">
        <f t="shared" si="73"/>
        <v>3778</v>
      </c>
      <c r="G386" s="250">
        <f t="shared" si="74"/>
        <v>8.1012999944505282E-3</v>
      </c>
      <c r="I386" s="246">
        <f t="shared" si="76"/>
        <v>8.1012999944505282E-3</v>
      </c>
      <c r="P386" s="246">
        <f t="shared" si="68"/>
        <v>5.9399402594139555E-4</v>
      </c>
      <c r="Q386" s="248">
        <f t="shared" si="69"/>
        <v>27777.737000000001</v>
      </c>
      <c r="R386" s="246">
        <f t="shared" si="75"/>
        <v>5.6359642904812849E-5</v>
      </c>
      <c r="S386" s="249">
        <v>0.1</v>
      </c>
      <c r="T386" s="246">
        <f t="shared" si="70"/>
        <v>5.6359642904812856E-6</v>
      </c>
      <c r="U386" s="204"/>
      <c r="Z386" s="353"/>
    </row>
    <row r="387" spans="1:26" s="246" customFormat="1" ht="12.95" customHeight="1">
      <c r="A387" s="15" t="s">
        <v>1725</v>
      </c>
      <c r="B387" s="249"/>
      <c r="C387" s="250">
        <v>42802.34</v>
      </c>
      <c r="D387" s="250"/>
      <c r="E387" s="246">
        <f t="shared" si="67"/>
        <v>3797.0084370119739</v>
      </c>
      <c r="F387" s="246">
        <f t="shared" si="73"/>
        <v>3797</v>
      </c>
      <c r="G387" s="250">
        <f t="shared" si="74"/>
        <v>2.7124499902129173E-3</v>
      </c>
      <c r="I387" s="246">
        <f t="shared" si="76"/>
        <v>2.7124499902129173E-3</v>
      </c>
      <c r="P387" s="246">
        <f t="shared" si="68"/>
        <v>6.3700001344180602E-4</v>
      </c>
      <c r="Q387" s="248">
        <f t="shared" si="69"/>
        <v>27783.839999999997</v>
      </c>
      <c r="R387" s="246">
        <f t="shared" si="75"/>
        <v>4.3074926060792055E-6</v>
      </c>
      <c r="S387" s="249">
        <v>0.1</v>
      </c>
      <c r="T387" s="246">
        <f t="shared" si="70"/>
        <v>4.3074926060792055E-7</v>
      </c>
      <c r="U387" s="204"/>
      <c r="Z387" s="353"/>
    </row>
    <row r="388" spans="1:26" s="246" customFormat="1" ht="12.95" customHeight="1">
      <c r="A388" s="15" t="s">
        <v>1725</v>
      </c>
      <c r="B388" s="249" t="s">
        <v>1814</v>
      </c>
      <c r="C388" s="250">
        <v>42809.248</v>
      </c>
      <c r="D388" s="250"/>
      <c r="E388" s="246">
        <f t="shared" si="67"/>
        <v>3818.4956087070209</v>
      </c>
      <c r="F388" s="246">
        <f t="shared" si="73"/>
        <v>3818.5</v>
      </c>
      <c r="G388" s="250">
        <f t="shared" si="74"/>
        <v>-1.4117750033619814E-3</v>
      </c>
      <c r="I388" s="246">
        <f t="shared" si="76"/>
        <v>-1.4117750033619814E-3</v>
      </c>
      <c r="P388" s="246">
        <f t="shared" si="68"/>
        <v>6.8568888754806537E-4</v>
      </c>
      <c r="Q388" s="248">
        <f t="shared" si="69"/>
        <v>27790.748</v>
      </c>
      <c r="R388" s="246">
        <f t="shared" si="75"/>
        <v>4.3993547736715115E-6</v>
      </c>
      <c r="S388" s="249">
        <v>0.1</v>
      </c>
      <c r="T388" s="246">
        <f t="shared" si="70"/>
        <v>4.3993547736715115E-7</v>
      </c>
      <c r="U388" s="204"/>
      <c r="Z388" s="353"/>
    </row>
    <row r="389" spans="1:26" s="246" customFormat="1" ht="12.95" customHeight="1">
      <c r="A389" s="15" t="s">
        <v>1723</v>
      </c>
      <c r="B389" s="249" t="s">
        <v>1814</v>
      </c>
      <c r="C389" s="250">
        <v>42809.567000000003</v>
      </c>
      <c r="D389" s="250"/>
      <c r="E389" s="246">
        <f t="shared" si="67"/>
        <v>3819.4878507120561</v>
      </c>
      <c r="F389" s="246">
        <f t="shared" si="73"/>
        <v>3819.5</v>
      </c>
      <c r="G389" s="250">
        <f t="shared" si="74"/>
        <v>-3.9059249975252897E-3</v>
      </c>
      <c r="I389" s="246">
        <f t="shared" si="76"/>
        <v>-3.9059249975252897E-3</v>
      </c>
      <c r="P389" s="246">
        <f t="shared" si="68"/>
        <v>6.8795411177109504E-4</v>
      </c>
      <c r="Q389" s="248">
        <f t="shared" si="69"/>
        <v>27791.067000000003</v>
      </c>
      <c r="R389" s="246">
        <f t="shared" si="75"/>
        <v>2.1103725270829746E-5</v>
      </c>
      <c r="S389" s="249">
        <v>0.1</v>
      </c>
      <c r="T389" s="246">
        <f t="shared" si="70"/>
        <v>2.1103725270829746E-6</v>
      </c>
      <c r="U389" s="204"/>
      <c r="Z389" s="353"/>
    </row>
    <row r="390" spans="1:26" s="246" customFormat="1" ht="12.95" customHeight="1">
      <c r="A390" s="15" t="s">
        <v>1725</v>
      </c>
      <c r="B390" s="249"/>
      <c r="C390" s="250">
        <v>42812.3</v>
      </c>
      <c r="D390" s="250"/>
      <c r="E390" s="246">
        <f t="shared" si="67"/>
        <v>3827.9887829996269</v>
      </c>
      <c r="F390" s="246">
        <f t="shared" si="73"/>
        <v>3828</v>
      </c>
      <c r="G390" s="250">
        <f t="shared" si="74"/>
        <v>-3.6061999999219552E-3</v>
      </c>
      <c r="I390" s="246">
        <f t="shared" si="76"/>
        <v>-3.6061999999219552E-3</v>
      </c>
      <c r="P390" s="246">
        <f t="shared" si="68"/>
        <v>7.072107622562644E-4</v>
      </c>
      <c r="Q390" s="248">
        <f t="shared" si="69"/>
        <v>27793.800000000003</v>
      </c>
      <c r="R390" s="246">
        <f t="shared" si="75"/>
        <v>1.8605512403274893E-5</v>
      </c>
      <c r="S390" s="249">
        <v>0.1</v>
      </c>
      <c r="T390" s="246">
        <f t="shared" si="70"/>
        <v>1.8605512403274894E-6</v>
      </c>
      <c r="U390" s="204"/>
      <c r="Z390" s="353"/>
    </row>
    <row r="391" spans="1:26" s="246" customFormat="1" ht="12.95" customHeight="1">
      <c r="A391" s="15" t="s">
        <v>1725</v>
      </c>
      <c r="B391" s="249"/>
      <c r="C391" s="250">
        <v>42829.328999999998</v>
      </c>
      <c r="D391" s="250"/>
      <c r="E391" s="246">
        <f t="shared" si="67"/>
        <v>3880.9570873995517</v>
      </c>
      <c r="F391" s="246">
        <f t="shared" si="73"/>
        <v>3881</v>
      </c>
      <c r="G391" s="250">
        <f t="shared" si="74"/>
        <v>-1.3796150007692631E-2</v>
      </c>
      <c r="I391" s="246">
        <f t="shared" si="76"/>
        <v>-1.3796150007692631E-2</v>
      </c>
      <c r="P391" s="246">
        <f t="shared" si="68"/>
        <v>8.2737224533330255E-4</v>
      </c>
      <c r="Q391" s="248">
        <f t="shared" si="69"/>
        <v>27810.828999999998</v>
      </c>
      <c r="R391" s="246">
        <f t="shared" si="75"/>
        <v>2.1384740308474467E-4</v>
      </c>
      <c r="S391" s="249">
        <v>0.1</v>
      </c>
      <c r="T391" s="246">
        <f t="shared" si="70"/>
        <v>2.1384740308474469E-5</v>
      </c>
      <c r="U391" s="204"/>
      <c r="Z391" s="353"/>
    </row>
    <row r="392" spans="1:26" s="246" customFormat="1" ht="12.95" customHeight="1">
      <c r="A392" s="15" t="s">
        <v>1725</v>
      </c>
      <c r="B392" s="249"/>
      <c r="C392" s="250">
        <v>42829.343999999997</v>
      </c>
      <c r="D392" s="250"/>
      <c r="E392" s="246">
        <f t="shared" si="67"/>
        <v>3881.0037445471216</v>
      </c>
      <c r="F392" s="246">
        <f t="shared" si="73"/>
        <v>3881</v>
      </c>
      <c r="G392" s="250">
        <f t="shared" si="74"/>
        <v>1.2038499917252921E-3</v>
      </c>
      <c r="I392" s="246">
        <f t="shared" si="76"/>
        <v>1.2038499917252921E-3</v>
      </c>
      <c r="P392" s="246">
        <f t="shared" si="68"/>
        <v>8.2737224533330255E-4</v>
      </c>
      <c r="Q392" s="248">
        <f t="shared" si="69"/>
        <v>27810.843999999997</v>
      </c>
      <c r="R392" s="246">
        <f t="shared" si="75"/>
        <v>1.4173549352839118E-7</v>
      </c>
      <c r="S392" s="249">
        <v>0.1</v>
      </c>
      <c r="T392" s="246">
        <f t="shared" si="70"/>
        <v>1.4173549352839118E-8</v>
      </c>
      <c r="U392" s="204"/>
      <c r="Z392" s="353"/>
    </row>
    <row r="393" spans="1:26" s="246" customFormat="1" ht="12.95" customHeight="1">
      <c r="A393" s="15" t="s">
        <v>1725</v>
      </c>
      <c r="B393" s="249"/>
      <c r="C393" s="250">
        <v>42830.3</v>
      </c>
      <c r="D393" s="250"/>
      <c r="E393" s="246">
        <f t="shared" si="67"/>
        <v>3883.9773600857111</v>
      </c>
      <c r="F393" s="246">
        <f t="shared" si="73"/>
        <v>3884</v>
      </c>
      <c r="G393" s="250">
        <f t="shared" si="74"/>
        <v>-7.2786000018822961E-3</v>
      </c>
      <c r="I393" s="246">
        <f t="shared" si="76"/>
        <v>-7.2786000018822961E-3</v>
      </c>
      <c r="P393" s="246">
        <f t="shared" si="68"/>
        <v>8.3417850857286924E-4</v>
      </c>
      <c r="Q393" s="248">
        <f t="shared" si="69"/>
        <v>27811.800000000003</v>
      </c>
      <c r="R393" s="246">
        <f t="shared" si="75"/>
        <v>6.5817175159703131E-5</v>
      </c>
      <c r="S393" s="249">
        <v>0.1</v>
      </c>
      <c r="T393" s="246">
        <f t="shared" si="70"/>
        <v>6.5817175159703136E-6</v>
      </c>
      <c r="U393" s="204"/>
      <c r="Z393" s="353"/>
    </row>
    <row r="394" spans="1:26" s="246" customFormat="1" ht="12.95" customHeight="1">
      <c r="A394" s="15" t="s">
        <v>1725</v>
      </c>
      <c r="B394" s="249"/>
      <c r="C394" s="250">
        <v>42830.332000000002</v>
      </c>
      <c r="D394" s="250"/>
      <c r="E394" s="246">
        <f t="shared" si="67"/>
        <v>3884.0768953338616</v>
      </c>
      <c r="F394" s="246">
        <f t="shared" si="73"/>
        <v>3884</v>
      </c>
      <c r="G394" s="250">
        <f t="shared" si="74"/>
        <v>2.4721399997361004E-2</v>
      </c>
      <c r="I394" s="246">
        <f t="shared" si="76"/>
        <v>2.4721399997361004E-2</v>
      </c>
      <c r="P394" s="246">
        <f t="shared" si="68"/>
        <v>8.3417850857286924E-4</v>
      </c>
      <c r="Q394" s="248">
        <f t="shared" si="69"/>
        <v>27811.832000000002</v>
      </c>
      <c r="R394" s="246">
        <f t="shared" si="75"/>
        <v>5.7059935045442164E-4</v>
      </c>
      <c r="S394" s="249">
        <v>0.1</v>
      </c>
      <c r="T394" s="246">
        <f t="shared" si="70"/>
        <v>5.7059935045442167E-5</v>
      </c>
      <c r="U394" s="204"/>
      <c r="Z394" s="353"/>
    </row>
    <row r="395" spans="1:26" s="246" customFormat="1" ht="12.95" customHeight="1">
      <c r="A395" s="15" t="s">
        <v>1723</v>
      </c>
      <c r="B395" s="249"/>
      <c r="C395" s="250">
        <v>42832.555999999997</v>
      </c>
      <c r="D395" s="250"/>
      <c r="E395" s="246">
        <f t="shared" si="67"/>
        <v>3890.9945950804813</v>
      </c>
      <c r="F395" s="246">
        <f t="shared" si="73"/>
        <v>3891</v>
      </c>
      <c r="G395" s="250">
        <f t="shared" si="74"/>
        <v>-1.7376500036334619E-3</v>
      </c>
      <c r="I395" s="246">
        <f t="shared" si="76"/>
        <v>-1.7376500036334619E-3</v>
      </c>
      <c r="P395" s="246">
        <f t="shared" si="68"/>
        <v>8.5006173523929614E-4</v>
      </c>
      <c r="Q395" s="248">
        <f t="shared" si="69"/>
        <v>27814.055999999997</v>
      </c>
      <c r="R395" s="246">
        <f t="shared" si="75"/>
        <v>6.6962520434998735E-6</v>
      </c>
      <c r="S395" s="249">
        <v>0.1</v>
      </c>
      <c r="T395" s="246">
        <f t="shared" si="70"/>
        <v>6.6962520434998741E-7</v>
      </c>
      <c r="U395" s="204"/>
      <c r="Z395" s="353"/>
    </row>
    <row r="396" spans="1:26" s="246" customFormat="1" ht="12.95" customHeight="1">
      <c r="A396" s="15" t="s">
        <v>1723</v>
      </c>
      <c r="B396" s="249"/>
      <c r="C396" s="250">
        <v>42832.563000000002</v>
      </c>
      <c r="D396" s="250"/>
      <c r="E396" s="246">
        <f t="shared" si="67"/>
        <v>3891.0163684160307</v>
      </c>
      <c r="F396" s="246">
        <f t="shared" si="73"/>
        <v>3891</v>
      </c>
      <c r="G396" s="250">
        <f t="shared" si="74"/>
        <v>5.2623500014306046E-3</v>
      </c>
      <c r="I396" s="246">
        <f t="shared" si="76"/>
        <v>5.2623500014306046E-3</v>
      </c>
      <c r="P396" s="246">
        <f t="shared" si="68"/>
        <v>8.5006173523929614E-4</v>
      </c>
      <c r="Q396" s="248">
        <f t="shared" si="69"/>
        <v>27814.063000000002</v>
      </c>
      <c r="R396" s="246">
        <f t="shared" si="75"/>
        <v>1.9468287743969508E-5</v>
      </c>
      <c r="S396" s="249">
        <v>0.1</v>
      </c>
      <c r="T396" s="246">
        <f t="shared" si="70"/>
        <v>1.9468287743969507E-6</v>
      </c>
      <c r="U396" s="204"/>
      <c r="Z396" s="353"/>
    </row>
    <row r="397" spans="1:26" s="246" customFormat="1" ht="12.95" customHeight="1">
      <c r="A397" s="15" t="s">
        <v>1725</v>
      </c>
      <c r="B397" s="249" t="s">
        <v>1814</v>
      </c>
      <c r="C397" s="250">
        <v>42835.292999999998</v>
      </c>
      <c r="D397" s="250"/>
      <c r="E397" s="246">
        <f t="shared" si="67"/>
        <v>3899.5079692740737</v>
      </c>
      <c r="F397" s="246">
        <f t="shared" si="73"/>
        <v>3899.5</v>
      </c>
      <c r="G397" s="250">
        <f t="shared" si="74"/>
        <v>2.5620749947847798E-3</v>
      </c>
      <c r="I397" s="246">
        <f t="shared" si="76"/>
        <v>2.5620749947847798E-3</v>
      </c>
      <c r="P397" s="246">
        <f t="shared" si="68"/>
        <v>8.6935217270192903E-4</v>
      </c>
      <c r="Q397" s="248">
        <f t="shared" si="69"/>
        <v>27816.792999999998</v>
      </c>
      <c r="R397" s="246">
        <f t="shared" si="75"/>
        <v>2.8653105524001308E-6</v>
      </c>
      <c r="S397" s="249">
        <v>0.1</v>
      </c>
      <c r="T397" s="246">
        <f t="shared" si="70"/>
        <v>2.8653105524001311E-7</v>
      </c>
      <c r="U397" s="204"/>
      <c r="Z397" s="353"/>
    </row>
    <row r="398" spans="1:26" s="246" customFormat="1" ht="12.95" customHeight="1">
      <c r="A398" s="15" t="s">
        <v>1725</v>
      </c>
      <c r="B398" s="249" t="s">
        <v>1814</v>
      </c>
      <c r="C398" s="250">
        <v>42835.294000000002</v>
      </c>
      <c r="D398" s="250"/>
      <c r="E398" s="246">
        <f t="shared" si="67"/>
        <v>3899.5110797505904</v>
      </c>
      <c r="F398" s="246">
        <f t="shared" si="73"/>
        <v>3899.5</v>
      </c>
      <c r="G398" s="250">
        <f t="shared" si="74"/>
        <v>3.5620749986264855E-3</v>
      </c>
      <c r="I398" s="246">
        <f t="shared" si="76"/>
        <v>3.5620749986264855E-3</v>
      </c>
      <c r="P398" s="246">
        <f t="shared" si="68"/>
        <v>8.6935217270192903E-4</v>
      </c>
      <c r="Q398" s="248">
        <f t="shared" si="69"/>
        <v>27816.794000000002</v>
      </c>
      <c r="R398" s="246">
        <f t="shared" si="75"/>
        <v>7.2507562172551289E-6</v>
      </c>
      <c r="S398" s="249">
        <v>0.1</v>
      </c>
      <c r="T398" s="246">
        <f t="shared" si="70"/>
        <v>7.2507562172551297E-7</v>
      </c>
      <c r="U398" s="204"/>
      <c r="Z398" s="353"/>
    </row>
    <row r="399" spans="1:26" s="246" customFormat="1" ht="12.95" customHeight="1">
      <c r="A399" s="11" t="s">
        <v>2923</v>
      </c>
      <c r="B399" s="26" t="s">
        <v>1817</v>
      </c>
      <c r="C399" s="265">
        <v>42838.332000000002</v>
      </c>
      <c r="D399" s="265" t="s">
        <v>1965</v>
      </c>
      <c r="E399" s="246">
        <f t="shared" si="67"/>
        <v>3908.9607073721213</v>
      </c>
      <c r="F399" s="246">
        <f t="shared" si="73"/>
        <v>3909</v>
      </c>
      <c r="G399" s="250">
        <f t="shared" si="74"/>
        <v>-1.2632350000785664E-2</v>
      </c>
      <c r="I399" s="246">
        <f>G399</f>
        <v>-1.2632350000785664E-2</v>
      </c>
      <c r="P399" s="246">
        <f t="shared" si="68"/>
        <v>8.9091682664362579E-4</v>
      </c>
      <c r="Q399" s="248">
        <f t="shared" si="69"/>
        <v>27819.832000000002</v>
      </c>
      <c r="R399" s="246">
        <f t="shared" si="75"/>
        <v>1.8287874568584942E-4</v>
      </c>
      <c r="S399" s="249">
        <v>0.1</v>
      </c>
      <c r="T399" s="246">
        <f t="shared" si="70"/>
        <v>1.8287874568584944E-5</v>
      </c>
      <c r="U399" s="204"/>
      <c r="Z399" s="353"/>
    </row>
    <row r="400" spans="1:26" s="246" customFormat="1" ht="12.95" customHeight="1">
      <c r="A400" s="15" t="s">
        <v>1726</v>
      </c>
      <c r="B400" s="249"/>
      <c r="C400" s="250">
        <v>42839.294000000002</v>
      </c>
      <c r="D400" s="250"/>
      <c r="E400" s="246">
        <f t="shared" si="67"/>
        <v>3911.9529857697203</v>
      </c>
      <c r="F400" s="246">
        <f t="shared" si="73"/>
        <v>3912</v>
      </c>
      <c r="G400" s="250">
        <f t="shared" si="74"/>
        <v>-1.5114800000446849E-2</v>
      </c>
      <c r="I400" s="246">
        <f t="shared" ref="I400:I410" si="77">+G400</f>
        <v>-1.5114800000446849E-2</v>
      </c>
      <c r="P400" s="246">
        <f t="shared" si="68"/>
        <v>8.9772775974104023E-4</v>
      </c>
      <c r="Q400" s="248">
        <f t="shared" si="69"/>
        <v>27820.794000000002</v>
      </c>
      <c r="R400" s="246">
        <f t="shared" si="75"/>
        <v>2.5640104527078784E-4</v>
      </c>
      <c r="S400" s="249">
        <v>0.1</v>
      </c>
      <c r="T400" s="246">
        <f t="shared" si="70"/>
        <v>2.5640104527078784E-5</v>
      </c>
      <c r="U400" s="204"/>
      <c r="Z400" s="353"/>
    </row>
    <row r="401" spans="1:26" s="246" customFormat="1" ht="12.95" customHeight="1">
      <c r="A401" s="15" t="s">
        <v>1726</v>
      </c>
      <c r="B401" s="249"/>
      <c r="C401" s="250">
        <v>42840.264999999999</v>
      </c>
      <c r="D401" s="250"/>
      <c r="E401" s="246">
        <f t="shared" si="67"/>
        <v>3914.9732584558569</v>
      </c>
      <c r="F401" s="246">
        <f t="shared" si="73"/>
        <v>3915</v>
      </c>
      <c r="G401" s="250">
        <f t="shared" si="74"/>
        <v>-8.5972500019124709E-3</v>
      </c>
      <c r="I401" s="246">
        <f t="shared" si="77"/>
        <v>-8.5972500019124709E-3</v>
      </c>
      <c r="P401" s="246">
        <f t="shared" si="68"/>
        <v>9.0453919318036699E-4</v>
      </c>
      <c r="Q401" s="248">
        <f t="shared" si="69"/>
        <v>27821.764999999999</v>
      </c>
      <c r="R401" s="246">
        <f t="shared" si="75"/>
        <v>9.0283997907983002E-5</v>
      </c>
      <c r="S401" s="249">
        <v>0.1</v>
      </c>
      <c r="T401" s="246">
        <f t="shared" si="70"/>
        <v>9.0283997907982999E-6</v>
      </c>
      <c r="U401" s="204"/>
      <c r="Z401" s="353"/>
    </row>
    <row r="402" spans="1:26" s="246" customFormat="1" ht="12.95" customHeight="1">
      <c r="A402" s="15" t="s">
        <v>1723</v>
      </c>
      <c r="B402" s="249" t="s">
        <v>1814</v>
      </c>
      <c r="C402" s="250">
        <v>42844.601000000002</v>
      </c>
      <c r="D402" s="250"/>
      <c r="E402" s="246">
        <f t="shared" si="67"/>
        <v>3928.460284580603</v>
      </c>
      <c r="F402" s="246">
        <f t="shared" si="73"/>
        <v>3928.5</v>
      </c>
      <c r="G402" s="250">
        <f t="shared" si="74"/>
        <v>-1.2768275002599694E-2</v>
      </c>
      <c r="I402" s="246">
        <f t="shared" si="77"/>
        <v>-1.2768275002599694E-2</v>
      </c>
      <c r="P402" s="246">
        <f t="shared" si="68"/>
        <v>9.3519683538850231E-4</v>
      </c>
      <c r="Q402" s="248">
        <f t="shared" si="69"/>
        <v>27826.101000000002</v>
      </c>
      <c r="R402" s="246">
        <f t="shared" si="75"/>
        <v>1.877851404145356E-4</v>
      </c>
      <c r="S402" s="249">
        <v>0.1</v>
      </c>
      <c r="T402" s="246">
        <f t="shared" si="70"/>
        <v>1.877851404145356E-5</v>
      </c>
      <c r="U402" s="204"/>
      <c r="Z402" s="353"/>
    </row>
    <row r="403" spans="1:26" s="246" customFormat="1" ht="12.95" customHeight="1">
      <c r="A403" s="15" t="s">
        <v>1726</v>
      </c>
      <c r="B403" s="249"/>
      <c r="C403" s="250">
        <v>42848.302000000003</v>
      </c>
      <c r="D403" s="250"/>
      <c r="E403" s="246">
        <f t="shared" si="67"/>
        <v>3939.9721581248054</v>
      </c>
      <c r="F403" s="246">
        <f t="shared" si="73"/>
        <v>3940</v>
      </c>
      <c r="G403" s="250">
        <f t="shared" si="74"/>
        <v>-8.9510000034351833E-3</v>
      </c>
      <c r="I403" s="246">
        <f t="shared" si="77"/>
        <v>-8.9510000034351833E-3</v>
      </c>
      <c r="P403" s="246">
        <f t="shared" si="68"/>
        <v>9.6132059624912298E-4</v>
      </c>
      <c r="Q403" s="248">
        <f t="shared" si="69"/>
        <v>27829.802000000003</v>
      </c>
      <c r="R403" s="246">
        <f t="shared" si="75"/>
        <v>9.8254099670925848E-5</v>
      </c>
      <c r="S403" s="249">
        <v>0.1</v>
      </c>
      <c r="T403" s="246">
        <f t="shared" si="70"/>
        <v>9.8254099670925852E-6</v>
      </c>
      <c r="U403" s="204"/>
      <c r="Z403" s="353"/>
    </row>
    <row r="404" spans="1:26" s="246" customFormat="1" ht="12.95" customHeight="1">
      <c r="A404" s="15" t="s">
        <v>1727</v>
      </c>
      <c r="B404" s="249"/>
      <c r="C404" s="250">
        <v>43012.593000000001</v>
      </c>
      <c r="D404" s="250"/>
      <c r="E404" s="246">
        <f t="shared" si="67"/>
        <v>4450.995453572009</v>
      </c>
      <c r="F404" s="246">
        <f t="shared" si="73"/>
        <v>4451</v>
      </c>
      <c r="G404" s="250">
        <f t="shared" si="74"/>
        <v>-1.4616500047850423E-3</v>
      </c>
      <c r="I404" s="246">
        <f t="shared" si="77"/>
        <v>-1.4616500047850423E-3</v>
      </c>
      <c r="P404" s="246">
        <f t="shared" si="68"/>
        <v>2.1295458998854973E-3</v>
      </c>
      <c r="Q404" s="248">
        <f t="shared" si="69"/>
        <v>27994.093000000001</v>
      </c>
      <c r="R404" s="246">
        <f t="shared" si="75"/>
        <v>1.2896688025722455E-5</v>
      </c>
      <c r="S404" s="249">
        <v>0.1</v>
      </c>
      <c r="T404" s="246">
        <f t="shared" si="70"/>
        <v>1.2896688025722455E-6</v>
      </c>
      <c r="U404" s="204"/>
      <c r="Z404" s="353"/>
    </row>
    <row r="405" spans="1:26" s="246" customFormat="1" ht="12.95" customHeight="1">
      <c r="A405" s="15" t="s">
        <v>1728</v>
      </c>
      <c r="B405" s="249"/>
      <c r="C405" s="250">
        <v>43029.633000000002</v>
      </c>
      <c r="D405" s="250"/>
      <c r="E405" s="246">
        <f t="shared" ref="E405:E468" si="78">+(C405-C$7)/C$8</f>
        <v>4503.9979732135043</v>
      </c>
      <c r="F405" s="246">
        <f t="shared" si="73"/>
        <v>4504</v>
      </c>
      <c r="G405" s="250">
        <f t="shared" si="74"/>
        <v>-6.5159999940078706E-4</v>
      </c>
      <c r="I405" s="246">
        <f t="shared" si="77"/>
        <v>-6.5159999940078706E-4</v>
      </c>
      <c r="P405" s="246">
        <f t="shared" ref="P405:P468" si="79">+D$11+D$12*F405+D$13*F405^2</f>
        <v>2.2515430262514983E-3</v>
      </c>
      <c r="Q405" s="248">
        <f t="shared" ref="Q405:Q468" si="80">+C405-15018.5</f>
        <v>28011.133000000002</v>
      </c>
      <c r="R405" s="246">
        <f t="shared" si="75"/>
        <v>8.4282394273935061E-6</v>
      </c>
      <c r="S405" s="249">
        <v>0.1</v>
      </c>
      <c r="T405" s="246">
        <f t="shared" si="70"/>
        <v>8.4282394273935063E-7</v>
      </c>
      <c r="U405" s="204"/>
      <c r="Z405" s="353"/>
    </row>
    <row r="406" spans="1:26" s="246" customFormat="1" ht="12.95" customHeight="1">
      <c r="A406" s="15" t="s">
        <v>1723</v>
      </c>
      <c r="B406" s="249"/>
      <c r="C406" s="250">
        <v>43050.851000000002</v>
      </c>
      <c r="D406" s="250"/>
      <c r="E406" s="246">
        <f t="shared" si="78"/>
        <v>4569.9960636919805</v>
      </c>
      <c r="F406" s="246">
        <f t="shared" si="73"/>
        <v>4570</v>
      </c>
      <c r="G406" s="250">
        <f t="shared" si="74"/>
        <v>-1.2655000027734786E-3</v>
      </c>
      <c r="I406" s="246">
        <f t="shared" si="77"/>
        <v>-1.2655000027734786E-3</v>
      </c>
      <c r="P406" s="246">
        <f t="shared" si="79"/>
        <v>2.4036822919201424E-3</v>
      </c>
      <c r="Q406" s="248">
        <f t="shared" si="80"/>
        <v>28032.351000000002</v>
      </c>
      <c r="R406" s="246">
        <f t="shared" si="75"/>
        <v>1.3462898711693146E-5</v>
      </c>
      <c r="S406" s="249">
        <v>0.1</v>
      </c>
      <c r="T406" s="246">
        <f t="shared" si="70"/>
        <v>1.3462898711693146E-6</v>
      </c>
      <c r="U406" s="204"/>
      <c r="Z406" s="353"/>
    </row>
    <row r="407" spans="1:26" s="246" customFormat="1" ht="12.95" customHeight="1">
      <c r="A407" s="15" t="s">
        <v>1728</v>
      </c>
      <c r="B407" s="249"/>
      <c r="C407" s="250">
        <v>43067.576000000001</v>
      </c>
      <c r="D407" s="250"/>
      <c r="E407" s="246">
        <f t="shared" si="78"/>
        <v>4622.0187832344618</v>
      </c>
      <c r="F407" s="246">
        <f t="shared" si="73"/>
        <v>4622</v>
      </c>
      <c r="G407" s="250">
        <f t="shared" si="74"/>
        <v>6.0386999975889921E-3</v>
      </c>
      <c r="I407" s="246">
        <f t="shared" si="77"/>
        <v>6.0386999975889921E-3</v>
      </c>
      <c r="P407" s="246">
        <f t="shared" si="79"/>
        <v>2.5237201531424563E-3</v>
      </c>
      <c r="Q407" s="248">
        <f t="shared" si="80"/>
        <v>28049.076000000001</v>
      </c>
      <c r="R407" s="246">
        <f t="shared" si="75"/>
        <v>1.2355083306865393E-5</v>
      </c>
      <c r="S407" s="249">
        <v>0.1</v>
      </c>
      <c r="T407" s="246">
        <f t="shared" si="70"/>
        <v>1.2355083306865395E-6</v>
      </c>
      <c r="U407" s="204"/>
      <c r="Z407" s="353"/>
    </row>
    <row r="408" spans="1:26" s="246" customFormat="1" ht="12.95" customHeight="1">
      <c r="A408" s="15" t="s">
        <v>1723</v>
      </c>
      <c r="B408" s="249"/>
      <c r="C408" s="250">
        <v>43069.807999999997</v>
      </c>
      <c r="D408" s="250"/>
      <c r="E408" s="246">
        <f t="shared" si="78"/>
        <v>4628.9613667931253</v>
      </c>
      <c r="F408" s="246">
        <f t="shared" si="73"/>
        <v>4629</v>
      </c>
      <c r="G408" s="250">
        <f t="shared" si="74"/>
        <v>-1.2420350009051617E-2</v>
      </c>
      <c r="I408" s="246">
        <f t="shared" si="77"/>
        <v>-1.2420350009051617E-2</v>
      </c>
      <c r="P408" s="246">
        <f t="shared" si="79"/>
        <v>2.5398905760665143E-3</v>
      </c>
      <c r="Q408" s="248">
        <f t="shared" si="80"/>
        <v>28051.307999999997</v>
      </c>
      <c r="R408" s="246">
        <f t="shared" si="75"/>
        <v>2.2380879836461566E-4</v>
      </c>
      <c r="S408" s="249">
        <v>0.1</v>
      </c>
      <c r="T408" s="246">
        <f t="shared" si="70"/>
        <v>2.2380879836461566E-5</v>
      </c>
      <c r="U408" s="204"/>
      <c r="Z408" s="353"/>
    </row>
    <row r="409" spans="1:26" s="246" customFormat="1" ht="12.95" customHeight="1">
      <c r="A409" s="15" t="s">
        <v>1723</v>
      </c>
      <c r="B409" s="249" t="s">
        <v>1814</v>
      </c>
      <c r="C409" s="250">
        <v>43083.811000000002</v>
      </c>
      <c r="D409" s="250"/>
      <c r="E409" s="246">
        <f t="shared" si="78"/>
        <v>4672.5173692896069</v>
      </c>
      <c r="F409" s="246">
        <f t="shared" si="73"/>
        <v>4672.5</v>
      </c>
      <c r="G409" s="250">
        <f t="shared" ref="G409:G440" si="81">+C409-(C$7+F409*C$8)</f>
        <v>5.5841249995864928E-3</v>
      </c>
      <c r="I409" s="246">
        <f t="shared" si="77"/>
        <v>5.5841249995864928E-3</v>
      </c>
      <c r="P409" s="246">
        <f t="shared" si="79"/>
        <v>2.6404392667983257E-3</v>
      </c>
      <c r="Q409" s="248">
        <f t="shared" si="80"/>
        <v>28065.311000000002</v>
      </c>
      <c r="R409" s="246">
        <f t="shared" ref="R409:R440" si="82">+(P409-G409)^2</f>
        <v>8.665285693420609E-6</v>
      </c>
      <c r="S409" s="249">
        <v>0.1</v>
      </c>
      <c r="T409" s="246">
        <f t="shared" si="70"/>
        <v>8.6652856934206098E-7</v>
      </c>
      <c r="U409" s="204"/>
      <c r="Z409" s="353"/>
    </row>
    <row r="410" spans="1:26" s="246" customFormat="1" ht="12.95" customHeight="1">
      <c r="A410" s="15" t="s">
        <v>1723</v>
      </c>
      <c r="B410" s="249"/>
      <c r="C410" s="250">
        <v>43098.745999999999</v>
      </c>
      <c r="D410" s="250"/>
      <c r="E410" s="246">
        <f t="shared" si="78"/>
        <v>4718.9723358885249</v>
      </c>
      <c r="F410" s="246">
        <f t="shared" si="73"/>
        <v>4719</v>
      </c>
      <c r="G410" s="250">
        <f t="shared" si="81"/>
        <v>-8.8938500048243441E-3</v>
      </c>
      <c r="I410" s="246">
        <f t="shared" si="77"/>
        <v>-8.8938500048243441E-3</v>
      </c>
      <c r="P410" s="246">
        <f t="shared" si="79"/>
        <v>2.7480386794889984E-3</v>
      </c>
      <c r="Q410" s="248">
        <f t="shared" si="80"/>
        <v>28080.245999999999</v>
      </c>
      <c r="R410" s="246">
        <f t="shared" si="82"/>
        <v>1.3553357213794303E-4</v>
      </c>
      <c r="S410" s="249">
        <v>0.1</v>
      </c>
      <c r="T410" s="246">
        <f t="shared" si="70"/>
        <v>1.3553357213794303E-5</v>
      </c>
      <c r="U410" s="204"/>
      <c r="Z410" s="353"/>
    </row>
    <row r="411" spans="1:26" s="246" customFormat="1" ht="12.95" customHeight="1">
      <c r="A411" s="255" t="s">
        <v>1933</v>
      </c>
      <c r="B411" s="256" t="s">
        <v>1814</v>
      </c>
      <c r="C411" s="255">
        <v>43118.847699999998</v>
      </c>
      <c r="D411" s="255" t="s">
        <v>1915</v>
      </c>
      <c r="E411" s="246">
        <f t="shared" si="78"/>
        <v>4781.4982014447078</v>
      </c>
      <c r="F411" s="246">
        <f t="shared" si="73"/>
        <v>4781.5</v>
      </c>
      <c r="G411" s="250">
        <f t="shared" si="81"/>
        <v>-5.7822500821202993E-4</v>
      </c>
      <c r="J411" s="246">
        <f>G411</f>
        <v>-5.7822500821202993E-4</v>
      </c>
      <c r="P411" s="246">
        <f t="shared" si="79"/>
        <v>2.892850911524122E-3</v>
      </c>
      <c r="Q411" s="248">
        <f t="shared" si="80"/>
        <v>28100.347699999998</v>
      </c>
      <c r="R411" s="246">
        <f t="shared" si="82"/>
        <v>1.2048368040572172E-5</v>
      </c>
      <c r="S411" s="249">
        <v>1</v>
      </c>
      <c r="T411" s="246">
        <f t="shared" si="70"/>
        <v>1.2048368040572172E-5</v>
      </c>
      <c r="U411" s="204"/>
      <c r="V411" s="246">
        <f>+G411-P411</f>
        <v>-3.4710759197361519E-3</v>
      </c>
      <c r="W411" s="246">
        <f>+V$5*SIN(RADIANS(V$6*F411+V$7))</f>
        <v>2.5955574879889818E-3</v>
      </c>
      <c r="X411" s="246">
        <f>+(V411-W411)^2</f>
        <v>3.6804040903726663E-5</v>
      </c>
      <c r="Z411" s="353"/>
    </row>
    <row r="412" spans="1:26" s="246" customFormat="1" ht="12.95" customHeight="1">
      <c r="A412" s="255" t="s">
        <v>1933</v>
      </c>
      <c r="B412" s="256" t="s">
        <v>1814</v>
      </c>
      <c r="C412" s="255">
        <v>43119.8128</v>
      </c>
      <c r="D412" s="255" t="s">
        <v>1915</v>
      </c>
      <c r="E412" s="246">
        <f t="shared" si="78"/>
        <v>4784.5001223194777</v>
      </c>
      <c r="F412" s="246">
        <f t="shared" si="73"/>
        <v>4784.5</v>
      </c>
      <c r="G412" s="250">
        <f t="shared" si="81"/>
        <v>3.9324993849731982E-5</v>
      </c>
      <c r="J412" s="246">
        <f>G412</f>
        <v>3.9324993849731982E-5</v>
      </c>
      <c r="P412" s="246">
        <f t="shared" si="79"/>
        <v>2.8998073607276833E-3</v>
      </c>
      <c r="Q412" s="248">
        <f t="shared" si="80"/>
        <v>28101.3128</v>
      </c>
      <c r="R412" s="246">
        <f t="shared" si="82"/>
        <v>8.1823593712196864E-6</v>
      </c>
      <c r="S412" s="249">
        <v>1</v>
      </c>
      <c r="T412" s="246">
        <f t="shared" ref="T412:T475" si="83">+S412*R412</f>
        <v>8.1823593712196864E-6</v>
      </c>
      <c r="U412" s="204"/>
      <c r="V412" s="246">
        <f>+G412-P412</f>
        <v>-2.8604823668779513E-3</v>
      </c>
      <c r="W412" s="246">
        <f>+V$5*SIN(RADIANS(V$6*F412+V$7))</f>
        <v>2.5922219172552657E-3</v>
      </c>
      <c r="X412" s="246">
        <f>+(V412-W412)^2</f>
        <v>2.973198401020474E-5</v>
      </c>
      <c r="Z412" s="353"/>
    </row>
    <row r="413" spans="1:26" s="246" customFormat="1" ht="12.95" customHeight="1">
      <c r="A413" s="255" t="s">
        <v>1933</v>
      </c>
      <c r="B413" s="256" t="s">
        <v>1817</v>
      </c>
      <c r="C413" s="255">
        <v>43123.830300000001</v>
      </c>
      <c r="D413" s="255" t="s">
        <v>1915</v>
      </c>
      <c r="E413" s="246">
        <f t="shared" si="78"/>
        <v>4796.996461677446</v>
      </c>
      <c r="F413" s="246">
        <f t="shared" si="73"/>
        <v>4797</v>
      </c>
      <c r="G413" s="250">
        <f t="shared" si="81"/>
        <v>-1.1375500034773722E-3</v>
      </c>
      <c r="J413" s="246">
        <f>G413</f>
        <v>-1.1375500034773722E-3</v>
      </c>
      <c r="P413" s="246">
        <f t="shared" si="79"/>
        <v>2.9287979513672718E-3</v>
      </c>
      <c r="Q413" s="248">
        <f t="shared" si="80"/>
        <v>28105.330300000001</v>
      </c>
      <c r="R413" s="246">
        <f t="shared" si="82"/>
        <v>1.6535185689869219E-5</v>
      </c>
      <c r="S413" s="249">
        <v>1</v>
      </c>
      <c r="T413" s="246">
        <f t="shared" si="83"/>
        <v>1.6535185689869219E-5</v>
      </c>
      <c r="U413" s="204"/>
      <c r="V413" s="246">
        <f>+G413-P413</f>
        <v>-4.066347954844644E-3</v>
      </c>
      <c r="W413" s="246">
        <f>+V$5*SIN(RADIANS(V$6*F413+V$7))</f>
        <v>2.5783181865387159E-3</v>
      </c>
      <c r="X413" s="246">
        <f>+(V413-W413)^2</f>
        <v>4.4151588130446435E-5</v>
      </c>
      <c r="Z413" s="353"/>
    </row>
    <row r="414" spans="1:26" s="246" customFormat="1" ht="12.95" customHeight="1">
      <c r="A414" s="255" t="s">
        <v>1933</v>
      </c>
      <c r="B414" s="256" t="s">
        <v>1817</v>
      </c>
      <c r="C414" s="255">
        <v>43124.794800000003</v>
      </c>
      <c r="D414" s="255" t="s">
        <v>1915</v>
      </c>
      <c r="E414" s="246">
        <f t="shared" si="78"/>
        <v>4799.9965162663148</v>
      </c>
      <c r="F414" s="246">
        <f t="shared" si="73"/>
        <v>4800</v>
      </c>
      <c r="G414" s="250">
        <f t="shared" si="81"/>
        <v>-1.1200000008102506E-3</v>
      </c>
      <c r="J414" s="246">
        <f>G414</f>
        <v>-1.1200000008102506E-3</v>
      </c>
      <c r="P414" s="246">
        <f t="shared" si="79"/>
        <v>2.9357569856707129E-3</v>
      </c>
      <c r="Q414" s="248">
        <f t="shared" si="80"/>
        <v>28106.294800000003</v>
      </c>
      <c r="R414" s="246">
        <f t="shared" si="82"/>
        <v>1.6449164733389145E-5</v>
      </c>
      <c r="S414" s="249">
        <v>1</v>
      </c>
      <c r="T414" s="246">
        <f t="shared" si="83"/>
        <v>1.6449164733389145E-5</v>
      </c>
      <c r="U414" s="204"/>
      <c r="V414" s="246">
        <f>+G414-P414</f>
        <v>-4.0557569864809635E-3</v>
      </c>
      <c r="W414" s="246">
        <f>+V$5*SIN(RADIANS(V$6*F414+V$7))</f>
        <v>2.5749799700383229E-3</v>
      </c>
      <c r="X414" s="246">
        <f>+(V414-W414)^2</f>
        <v>4.3966672586550648E-5</v>
      </c>
      <c r="Z414" s="353"/>
    </row>
    <row r="415" spans="1:26" s="246" customFormat="1" ht="12.95" customHeight="1">
      <c r="A415" s="15" t="s">
        <v>1729</v>
      </c>
      <c r="B415" s="249" t="s">
        <v>1814</v>
      </c>
      <c r="C415" s="250">
        <v>43133.315000000002</v>
      </c>
      <c r="D415" s="250"/>
      <c r="E415" s="246">
        <f t="shared" si="78"/>
        <v>4826.4983981823589</v>
      </c>
      <c r="F415" s="246">
        <f t="shared" si="73"/>
        <v>4826.5</v>
      </c>
      <c r="G415" s="250">
        <f t="shared" si="81"/>
        <v>-5.149749995325692E-4</v>
      </c>
      <c r="I415" s="246">
        <f t="shared" ref="I415:I424" si="84">+G415</f>
        <v>-5.149749995325692E-4</v>
      </c>
      <c r="P415" s="246">
        <f t="shared" si="79"/>
        <v>2.9972501854783275E-3</v>
      </c>
      <c r="Q415" s="248">
        <f t="shared" si="80"/>
        <v>28114.815000000002</v>
      </c>
      <c r="R415" s="246">
        <f t="shared" si="82"/>
        <v>1.2335725750224828E-5</v>
      </c>
      <c r="S415" s="249">
        <v>0.1</v>
      </c>
      <c r="T415" s="246">
        <f t="shared" si="83"/>
        <v>1.2335725750224829E-6</v>
      </c>
      <c r="U415" s="204"/>
      <c r="Z415" s="353"/>
    </row>
    <row r="416" spans="1:26" s="246" customFormat="1" ht="12.95" customHeight="1">
      <c r="A416" s="15" t="s">
        <v>1729</v>
      </c>
      <c r="B416" s="249" t="s">
        <v>1814</v>
      </c>
      <c r="C416" s="250">
        <v>43134.273999999998</v>
      </c>
      <c r="D416" s="250"/>
      <c r="E416" s="246">
        <f t="shared" si="78"/>
        <v>4829.4813451504306</v>
      </c>
      <c r="F416" s="246">
        <f t="shared" si="73"/>
        <v>4829.5</v>
      </c>
      <c r="G416" s="250">
        <f t="shared" si="81"/>
        <v>-5.9974250034429133E-3</v>
      </c>
      <c r="I416" s="246">
        <f t="shared" si="84"/>
        <v>-5.9974250034429133E-3</v>
      </c>
      <c r="P416" s="246">
        <f t="shared" si="79"/>
        <v>3.0042141398105727E-3</v>
      </c>
      <c r="Q416" s="248">
        <f t="shared" si="80"/>
        <v>28115.773999999998</v>
      </c>
      <c r="R416" s="246">
        <f t="shared" si="82"/>
        <v>8.1029507265353352E-5</v>
      </c>
      <c r="S416" s="249">
        <v>0.1</v>
      </c>
      <c r="T416" s="246">
        <f t="shared" si="83"/>
        <v>8.1029507265353362E-6</v>
      </c>
      <c r="U416" s="204"/>
      <c r="Z416" s="353"/>
    </row>
    <row r="417" spans="1:26" s="246" customFormat="1" ht="12.95" customHeight="1">
      <c r="A417" s="15" t="s">
        <v>1723</v>
      </c>
      <c r="B417" s="249" t="s">
        <v>1814</v>
      </c>
      <c r="C417" s="250">
        <v>43134.614999999998</v>
      </c>
      <c r="D417" s="250"/>
      <c r="E417" s="246">
        <f t="shared" si="78"/>
        <v>4830.5420176385624</v>
      </c>
      <c r="F417" s="246">
        <f t="shared" si="73"/>
        <v>4830.5</v>
      </c>
      <c r="G417" s="250">
        <f t="shared" si="81"/>
        <v>1.3508424992323853E-2</v>
      </c>
      <c r="I417" s="246">
        <f t="shared" si="84"/>
        <v>1.3508424992323853E-2</v>
      </c>
      <c r="P417" s="246">
        <f t="shared" si="79"/>
        <v>3.0065355691084117E-3</v>
      </c>
      <c r="Q417" s="248">
        <f t="shared" si="80"/>
        <v>28116.114999999998</v>
      </c>
      <c r="R417" s="246">
        <f t="shared" si="82"/>
        <v>1.1028968145744438E-4</v>
      </c>
      <c r="S417" s="249">
        <v>0.1</v>
      </c>
      <c r="T417" s="246">
        <f t="shared" si="83"/>
        <v>1.1028968145744438E-5</v>
      </c>
      <c r="U417" s="204"/>
      <c r="Z417" s="353"/>
    </row>
    <row r="418" spans="1:26" s="246" customFormat="1" ht="12.95" customHeight="1">
      <c r="A418" s="15" t="s">
        <v>1723</v>
      </c>
      <c r="B418" s="249"/>
      <c r="C418" s="250">
        <v>43144.73</v>
      </c>
      <c r="D418" s="250"/>
      <c r="E418" s="246">
        <f t="shared" si="78"/>
        <v>4862.0044874844534</v>
      </c>
      <c r="F418" s="246">
        <f t="shared" si="73"/>
        <v>4862</v>
      </c>
      <c r="G418" s="250">
        <f t="shared" si="81"/>
        <v>1.4426999987335876E-3</v>
      </c>
      <c r="I418" s="246">
        <f t="shared" si="84"/>
        <v>1.4426999987335876E-3</v>
      </c>
      <c r="P418" s="246">
        <f t="shared" si="79"/>
        <v>3.0796890489366308E-3</v>
      </c>
      <c r="Q418" s="248">
        <f t="shared" si="80"/>
        <v>28126.230000000003</v>
      </c>
      <c r="R418" s="246">
        <f t="shared" si="82"/>
        <v>2.6797331504846618E-6</v>
      </c>
      <c r="S418" s="249">
        <v>0.1</v>
      </c>
      <c r="T418" s="246">
        <f t="shared" si="83"/>
        <v>2.6797331504846621E-7</v>
      </c>
      <c r="U418" s="204"/>
      <c r="Z418" s="353"/>
    </row>
    <row r="419" spans="1:26" s="246" customFormat="1" ht="12.95" customHeight="1">
      <c r="A419" s="15" t="s">
        <v>1730</v>
      </c>
      <c r="B419" s="249"/>
      <c r="C419" s="250">
        <v>43157.26</v>
      </c>
      <c r="D419" s="250"/>
      <c r="E419" s="246">
        <f t="shared" si="78"/>
        <v>4900.9787580893735</v>
      </c>
      <c r="F419" s="246">
        <f t="shared" si="73"/>
        <v>4901</v>
      </c>
      <c r="G419" s="250">
        <f t="shared" si="81"/>
        <v>-6.8291499992483296E-3</v>
      </c>
      <c r="I419" s="246">
        <f t="shared" si="84"/>
        <v>-6.8291499992483296E-3</v>
      </c>
      <c r="P419" s="246">
        <f t="shared" si="79"/>
        <v>3.1703364511891418E-3</v>
      </c>
      <c r="Q419" s="248">
        <f t="shared" si="80"/>
        <v>28138.760000000002</v>
      </c>
      <c r="R419" s="246">
        <f t="shared" si="82"/>
        <v>9.9989729272482566E-5</v>
      </c>
      <c r="S419" s="249">
        <v>0.1</v>
      </c>
      <c r="T419" s="246">
        <f t="shared" si="83"/>
        <v>9.9989729272482569E-6</v>
      </c>
      <c r="U419" s="204"/>
      <c r="Z419" s="353"/>
    </row>
    <row r="420" spans="1:26" s="246" customFormat="1" ht="12.95" customHeight="1">
      <c r="A420" s="15" t="s">
        <v>1730</v>
      </c>
      <c r="B420" s="249" t="s">
        <v>1814</v>
      </c>
      <c r="C420" s="250">
        <v>43188.290999999997</v>
      </c>
      <c r="D420" s="250"/>
      <c r="E420" s="246">
        <f t="shared" si="78"/>
        <v>4997.4999545092624</v>
      </c>
      <c r="F420" s="246">
        <f t="shared" si="73"/>
        <v>4997.5</v>
      </c>
      <c r="G420" s="250">
        <f t="shared" si="81"/>
        <v>-1.4625009498558939E-5</v>
      </c>
      <c r="I420" s="246">
        <f t="shared" si="84"/>
        <v>-1.4625009498558939E-5</v>
      </c>
      <c r="P420" s="246">
        <f t="shared" si="79"/>
        <v>3.3949941281082533E-3</v>
      </c>
      <c r="Q420" s="248">
        <f t="shared" si="80"/>
        <v>28169.790999999997</v>
      </c>
      <c r="R420" s="246">
        <f t="shared" si="82"/>
        <v>1.1625502663534623E-5</v>
      </c>
      <c r="S420" s="249">
        <v>0.1</v>
      </c>
      <c r="T420" s="246">
        <f t="shared" si="83"/>
        <v>1.1625502663534623E-6</v>
      </c>
      <c r="U420" s="204"/>
      <c r="Z420" s="353"/>
    </row>
    <row r="421" spans="1:26" s="246" customFormat="1" ht="12.95" customHeight="1">
      <c r="A421" s="15" t="s">
        <v>1723</v>
      </c>
      <c r="B421" s="249"/>
      <c r="C421" s="250">
        <v>43203.561000000002</v>
      </c>
      <c r="D421" s="250"/>
      <c r="E421" s="246">
        <f t="shared" si="78"/>
        <v>5044.996930737303</v>
      </c>
      <c r="F421" s="246">
        <f t="shared" si="73"/>
        <v>5045</v>
      </c>
      <c r="G421" s="250">
        <f t="shared" si="81"/>
        <v>-9.8675000481307507E-4</v>
      </c>
      <c r="I421" s="246">
        <f t="shared" si="84"/>
        <v>-9.8675000481307507E-4</v>
      </c>
      <c r="P421" s="246">
        <f t="shared" si="79"/>
        <v>3.5057670523733317E-3</v>
      </c>
      <c r="Q421" s="248">
        <f t="shared" si="80"/>
        <v>28185.061000000002</v>
      </c>
      <c r="R421" s="246">
        <f t="shared" si="82"/>
        <v>2.018270950911081E-5</v>
      </c>
      <c r="S421" s="249">
        <v>0.1</v>
      </c>
      <c r="T421" s="246">
        <f t="shared" si="83"/>
        <v>2.018270950911081E-6</v>
      </c>
      <c r="U421" s="204"/>
      <c r="Z421" s="353"/>
    </row>
    <row r="422" spans="1:26" s="246" customFormat="1" ht="12.95" customHeight="1">
      <c r="A422" s="15" t="s">
        <v>1731</v>
      </c>
      <c r="B422" s="249"/>
      <c r="C422" s="250">
        <v>43210.305</v>
      </c>
      <c r="D422" s="250"/>
      <c r="E422" s="246">
        <f t="shared" si="78"/>
        <v>5065.9739842855524</v>
      </c>
      <c r="F422" s="246">
        <f t="shared" si="73"/>
        <v>5066</v>
      </c>
      <c r="G422" s="250">
        <f t="shared" si="81"/>
        <v>-8.3639000004041009E-3</v>
      </c>
      <c r="I422" s="246">
        <f t="shared" si="84"/>
        <v>-8.3639000004041009E-3</v>
      </c>
      <c r="P422" s="246">
        <f t="shared" si="79"/>
        <v>3.5547803308641343E-3</v>
      </c>
      <c r="Q422" s="248">
        <f t="shared" si="80"/>
        <v>28191.805</v>
      </c>
      <c r="R422" s="246">
        <f t="shared" si="82"/>
        <v>1.4205494083896031E-4</v>
      </c>
      <c r="S422" s="249">
        <v>0.1</v>
      </c>
      <c r="T422" s="246">
        <f t="shared" si="83"/>
        <v>1.4205494083896032E-5</v>
      </c>
      <c r="U422" s="204"/>
      <c r="Z422" s="353"/>
    </row>
    <row r="423" spans="1:26" s="246" customFormat="1" ht="12.95" customHeight="1">
      <c r="A423" s="15" t="s">
        <v>1732</v>
      </c>
      <c r="B423" s="249"/>
      <c r="C423" s="250">
        <v>43391.642</v>
      </c>
      <c r="D423" s="250"/>
      <c r="E423" s="246">
        <f t="shared" si="78"/>
        <v>5630.0184622332836</v>
      </c>
      <c r="F423" s="246">
        <f t="shared" si="73"/>
        <v>5630</v>
      </c>
      <c r="G423" s="250">
        <f t="shared" si="81"/>
        <v>5.9354999975766987E-3</v>
      </c>
      <c r="I423" s="246">
        <f t="shared" si="84"/>
        <v>5.9354999975766987E-3</v>
      </c>
      <c r="P423" s="246">
        <f t="shared" si="79"/>
        <v>4.8803082204401469E-3</v>
      </c>
      <c r="Q423" s="248">
        <f t="shared" si="80"/>
        <v>28373.142</v>
      </c>
      <c r="R423" s="246">
        <f t="shared" si="82"/>
        <v>1.1134296865365942E-6</v>
      </c>
      <c r="S423" s="249">
        <v>0.1</v>
      </c>
      <c r="T423" s="246">
        <f t="shared" si="83"/>
        <v>1.1134296865365942E-7</v>
      </c>
      <c r="U423" s="204"/>
      <c r="Z423" s="353"/>
    </row>
    <row r="424" spans="1:26" s="246" customFormat="1" ht="12.95" customHeight="1">
      <c r="A424" s="15" t="s">
        <v>1732</v>
      </c>
      <c r="B424" s="249" t="s">
        <v>1814</v>
      </c>
      <c r="C424" s="250">
        <v>43396.605000000003</v>
      </c>
      <c r="D424" s="250"/>
      <c r="E424" s="246">
        <f t="shared" si="78"/>
        <v>5645.4557571265286</v>
      </c>
      <c r="F424" s="246">
        <f t="shared" si="73"/>
        <v>5645.5</v>
      </c>
      <c r="G424" s="250">
        <f t="shared" si="81"/>
        <v>-1.4223824997316115E-2</v>
      </c>
      <c r="I424" s="246">
        <f t="shared" si="84"/>
        <v>-1.4223824997316115E-2</v>
      </c>
      <c r="P424" s="246">
        <f t="shared" si="79"/>
        <v>4.9169864126993486E-3</v>
      </c>
      <c r="Q424" s="248">
        <f t="shared" si="80"/>
        <v>28378.105000000003</v>
      </c>
      <c r="R424" s="246">
        <f t="shared" si="82"/>
        <v>3.6637066143377817E-4</v>
      </c>
      <c r="S424" s="249">
        <v>0.1</v>
      </c>
      <c r="T424" s="246">
        <f t="shared" si="83"/>
        <v>3.6637066143377818E-5</v>
      </c>
      <c r="U424" s="204"/>
      <c r="Z424" s="353"/>
    </row>
    <row r="425" spans="1:26" s="246" customFormat="1" ht="12.95" customHeight="1">
      <c r="A425" s="258" t="s">
        <v>1825</v>
      </c>
      <c r="B425" s="259" t="s">
        <v>1814</v>
      </c>
      <c r="C425" s="260">
        <v>43398.55</v>
      </c>
      <c r="D425" s="260"/>
      <c r="E425" s="246">
        <f t="shared" si="78"/>
        <v>5651.5056339283301</v>
      </c>
      <c r="F425" s="246">
        <f t="shared" si="73"/>
        <v>5651.5</v>
      </c>
      <c r="G425" s="250">
        <f t="shared" si="81"/>
        <v>1.8112749967258424E-3</v>
      </c>
      <c r="K425" s="246">
        <f>+G425</f>
        <v>1.8112749967258424E-3</v>
      </c>
      <c r="P425" s="246">
        <f t="shared" si="79"/>
        <v>4.9311880083898404E-3</v>
      </c>
      <c r="Q425" s="248">
        <f t="shared" si="80"/>
        <v>28380.050000000003</v>
      </c>
      <c r="R425" s="246">
        <f t="shared" si="82"/>
        <v>9.7338572003503183E-6</v>
      </c>
      <c r="S425" s="249">
        <v>1</v>
      </c>
      <c r="T425" s="246">
        <f t="shared" si="83"/>
        <v>9.7338572003503183E-6</v>
      </c>
      <c r="U425" s="204"/>
      <c r="V425" s="246">
        <f>+G425-P425</f>
        <v>-3.1199130116639981E-3</v>
      </c>
      <c r="W425" s="246">
        <f>+V$5*SIN(RADIANS(V$6*F425+V$7))</f>
        <v>1.6094108755945516E-3</v>
      </c>
      <c r="X425" s="246">
        <f>+(V425-W425)^2</f>
        <v>2.2366504430594323E-5</v>
      </c>
      <c r="Z425" s="353"/>
    </row>
    <row r="426" spans="1:26" s="246" customFormat="1" ht="12.95" customHeight="1">
      <c r="A426" s="15" t="s">
        <v>1732</v>
      </c>
      <c r="B426" s="249"/>
      <c r="C426" s="250">
        <v>43403.531000000003</v>
      </c>
      <c r="D426" s="250"/>
      <c r="E426" s="246">
        <f t="shared" si="78"/>
        <v>5666.9989173986505</v>
      </c>
      <c r="F426" s="246">
        <f t="shared" si="73"/>
        <v>5667</v>
      </c>
      <c r="G426" s="250">
        <f t="shared" si="81"/>
        <v>-3.4805000177584589E-4</v>
      </c>
      <c r="I426" s="246">
        <f>G426</f>
        <v>-3.4805000177584589E-4</v>
      </c>
      <c r="P426" s="246">
        <f t="shared" si="79"/>
        <v>4.9678847271981833E-3</v>
      </c>
      <c r="Q426" s="248">
        <f t="shared" si="80"/>
        <v>28385.031000000003</v>
      </c>
      <c r="R426" s="246">
        <f t="shared" si="82"/>
        <v>2.8259162042712183E-5</v>
      </c>
      <c r="S426" s="249">
        <v>0.1</v>
      </c>
      <c r="T426" s="246">
        <f t="shared" si="83"/>
        <v>2.8259162042712185E-6</v>
      </c>
      <c r="U426" s="204"/>
      <c r="Z426" s="353"/>
    </row>
    <row r="427" spans="1:26" s="246" customFormat="1" ht="12.95" customHeight="1">
      <c r="A427" s="15" t="s">
        <v>1723</v>
      </c>
      <c r="B427" s="249" t="s">
        <v>1814</v>
      </c>
      <c r="C427" s="250">
        <v>43436.809000000001</v>
      </c>
      <c r="D427" s="250"/>
      <c r="E427" s="246">
        <f t="shared" si="78"/>
        <v>5770.5093545247955</v>
      </c>
      <c r="F427" s="246">
        <f t="shared" si="73"/>
        <v>5770.5</v>
      </c>
      <c r="G427" s="250">
        <f t="shared" si="81"/>
        <v>3.007424995303154E-3</v>
      </c>
      <c r="I427" s="246">
        <f>+G427</f>
        <v>3.007424995303154E-3</v>
      </c>
      <c r="P427" s="246">
        <f t="shared" si="79"/>
        <v>5.2132664665815358E-3</v>
      </c>
      <c r="Q427" s="248">
        <f t="shared" si="80"/>
        <v>28418.309000000001</v>
      </c>
      <c r="R427" s="246">
        <f t="shared" si="82"/>
        <v>4.8657365964115759E-6</v>
      </c>
      <c r="S427" s="249">
        <v>0.1</v>
      </c>
      <c r="T427" s="246">
        <f t="shared" si="83"/>
        <v>4.8657365964115765E-7</v>
      </c>
      <c r="U427" s="204"/>
      <c r="Z427" s="353"/>
    </row>
    <row r="428" spans="1:26" s="246" customFormat="1" ht="12.95" customHeight="1">
      <c r="A428" s="15" t="s">
        <v>1723</v>
      </c>
      <c r="B428" s="249"/>
      <c r="C428" s="250">
        <v>43461.726000000002</v>
      </c>
      <c r="D428" s="250"/>
      <c r="E428" s="246">
        <f t="shared" si="78"/>
        <v>5848.013097594463</v>
      </c>
      <c r="F428" s="246">
        <f t="shared" si="73"/>
        <v>5848</v>
      </c>
      <c r="G428" s="250">
        <f t="shared" si="81"/>
        <v>4.2107999979634769E-3</v>
      </c>
      <c r="I428" s="246">
        <f>+G428</f>
        <v>4.2107999979634769E-3</v>
      </c>
      <c r="P428" s="246">
        <f t="shared" si="79"/>
        <v>5.3973963355932386E-3</v>
      </c>
      <c r="Q428" s="248">
        <f t="shared" si="80"/>
        <v>28443.226000000002</v>
      </c>
      <c r="R428" s="246">
        <f t="shared" si="82"/>
        <v>1.4080108684763632E-6</v>
      </c>
      <c r="S428" s="249">
        <v>0.1</v>
      </c>
      <c r="T428" s="246">
        <f t="shared" si="83"/>
        <v>1.4080108684763634E-7</v>
      </c>
      <c r="U428" s="204"/>
      <c r="Z428" s="353"/>
    </row>
    <row r="429" spans="1:26" s="246" customFormat="1" ht="12.95" customHeight="1">
      <c r="A429" s="258" t="s">
        <v>1826</v>
      </c>
      <c r="B429" s="259"/>
      <c r="C429" s="260">
        <v>43461.726999999999</v>
      </c>
      <c r="D429" s="260">
        <v>2E-3</v>
      </c>
      <c r="E429" s="246">
        <f t="shared" si="78"/>
        <v>5848.0162080709579</v>
      </c>
      <c r="F429" s="246">
        <f t="shared" si="73"/>
        <v>5848</v>
      </c>
      <c r="G429" s="250">
        <f t="shared" si="81"/>
        <v>5.2107999945292249E-3</v>
      </c>
      <c r="K429" s="246">
        <f>+G429</f>
        <v>5.2107999945292249E-3</v>
      </c>
      <c r="P429" s="246">
        <f t="shared" si="79"/>
        <v>5.3973963355932386E-3</v>
      </c>
      <c r="Q429" s="248">
        <f t="shared" si="80"/>
        <v>28443.226999999999</v>
      </c>
      <c r="R429" s="246">
        <f t="shared" si="82"/>
        <v>3.4818194498477708E-8</v>
      </c>
      <c r="S429" s="249">
        <v>1</v>
      </c>
      <c r="T429" s="246">
        <f t="shared" si="83"/>
        <v>3.4818194498477708E-8</v>
      </c>
      <c r="U429" s="204"/>
      <c r="V429" s="246">
        <f>+G429-P429</f>
        <v>-1.8659634106401365E-4</v>
      </c>
      <c r="W429" s="246">
        <f>+V$5*SIN(RADIANS(V$6*F429+V$7))</f>
        <v>1.3823745354159692E-3</v>
      </c>
      <c r="X429" s="246">
        <f>+(V429-W429)^2</f>
        <v>2.4616696112423654E-6</v>
      </c>
      <c r="Z429" s="353"/>
    </row>
    <row r="430" spans="1:26" s="246" customFormat="1" ht="12.95" customHeight="1">
      <c r="A430" s="15" t="s">
        <v>1733</v>
      </c>
      <c r="B430" s="249"/>
      <c r="C430" s="250">
        <v>43492.262000000002</v>
      </c>
      <c r="D430" s="250"/>
      <c r="E430" s="246">
        <f t="shared" si="78"/>
        <v>5942.9946081445005</v>
      </c>
      <c r="F430" s="246">
        <f t="shared" si="73"/>
        <v>5943</v>
      </c>
      <c r="G430" s="250">
        <f t="shared" si="81"/>
        <v>-1.7334500007564202E-3</v>
      </c>
      <c r="I430" s="246">
        <f>G430</f>
        <v>-1.7334500007564202E-3</v>
      </c>
      <c r="P430" s="246">
        <f t="shared" si="79"/>
        <v>5.6235594365783665E-3</v>
      </c>
      <c r="Q430" s="248">
        <f t="shared" si="80"/>
        <v>28473.762000000002</v>
      </c>
      <c r="R430" s="246">
        <f t="shared" si="82"/>
        <v>5.4125587861033114E-5</v>
      </c>
      <c r="S430" s="249">
        <v>0.1</v>
      </c>
      <c r="T430" s="246">
        <f t="shared" si="83"/>
        <v>5.4125587861033116E-6</v>
      </c>
      <c r="U430" s="204"/>
      <c r="Z430" s="353"/>
    </row>
    <row r="431" spans="1:26" s="246" customFormat="1" ht="12.95" customHeight="1">
      <c r="A431" s="15" t="s">
        <v>1733</v>
      </c>
      <c r="B431" s="249" t="s">
        <v>1814</v>
      </c>
      <c r="C431" s="250">
        <v>43495.311999999998</v>
      </c>
      <c r="D431" s="250"/>
      <c r="E431" s="246">
        <f t="shared" si="78"/>
        <v>5952.4815614840727</v>
      </c>
      <c r="F431" s="246">
        <f t="shared" si="73"/>
        <v>5952.5</v>
      </c>
      <c r="G431" s="250">
        <f t="shared" si="81"/>
        <v>-5.9278750049998052E-3</v>
      </c>
      <c r="I431" s="246">
        <f>G431</f>
        <v>-5.9278750049998052E-3</v>
      </c>
      <c r="P431" s="246">
        <f t="shared" si="79"/>
        <v>5.646203341923178E-3</v>
      </c>
      <c r="Q431" s="248">
        <f t="shared" si="80"/>
        <v>28476.811999999998</v>
      </c>
      <c r="R431" s="246">
        <f t="shared" si="82"/>
        <v>1.3395928958071144E-4</v>
      </c>
      <c r="S431" s="249">
        <v>0.1</v>
      </c>
      <c r="T431" s="246">
        <f t="shared" si="83"/>
        <v>1.3395928958071145E-5</v>
      </c>
      <c r="U431" s="204"/>
      <c r="Z431" s="353"/>
    </row>
    <row r="432" spans="1:26" s="246" customFormat="1" ht="12.95" customHeight="1">
      <c r="A432" s="15" t="s">
        <v>1733</v>
      </c>
      <c r="B432" s="249" t="s">
        <v>1814</v>
      </c>
      <c r="C432" s="250">
        <v>43504.328999999998</v>
      </c>
      <c r="D432" s="250"/>
      <c r="E432" s="246">
        <f t="shared" si="78"/>
        <v>5980.528728127696</v>
      </c>
      <c r="F432" s="246">
        <f t="shared" si="73"/>
        <v>5980.5</v>
      </c>
      <c r="G432" s="250">
        <f t="shared" si="81"/>
        <v>9.2359249974833801E-3</v>
      </c>
      <c r="I432" s="246">
        <f>G432</f>
        <v>9.2359249974833801E-3</v>
      </c>
      <c r="P432" s="246">
        <f t="shared" si="79"/>
        <v>5.7129724600773315E-3</v>
      </c>
      <c r="Q432" s="248">
        <f t="shared" si="80"/>
        <v>28485.828999999998</v>
      </c>
      <c r="R432" s="246">
        <f t="shared" si="82"/>
        <v>1.2411194580815717E-5</v>
      </c>
      <c r="S432" s="249">
        <v>0.1</v>
      </c>
      <c r="T432" s="246">
        <f t="shared" si="83"/>
        <v>1.2411194580815717E-6</v>
      </c>
      <c r="U432" s="204"/>
      <c r="Z432" s="353"/>
    </row>
    <row r="433" spans="1:26" s="246" customFormat="1" ht="12.95" customHeight="1">
      <c r="A433" s="15" t="s">
        <v>1733</v>
      </c>
      <c r="B433" s="249" t="s">
        <v>1814</v>
      </c>
      <c r="C433" s="250">
        <v>43510.428999999996</v>
      </c>
      <c r="D433" s="250"/>
      <c r="E433" s="246">
        <f t="shared" si="78"/>
        <v>5999.5026348068641</v>
      </c>
      <c r="F433" s="246">
        <f t="shared" si="73"/>
        <v>5999.5</v>
      </c>
      <c r="G433" s="250">
        <f t="shared" si="81"/>
        <v>8.4707499627256766E-4</v>
      </c>
      <c r="I433" s="246">
        <f>G433</f>
        <v>8.4707499627256766E-4</v>
      </c>
      <c r="P433" s="246">
        <f t="shared" si="79"/>
        <v>5.7583048984858522E-3</v>
      </c>
      <c r="Q433" s="248">
        <f t="shared" si="80"/>
        <v>28491.928999999996</v>
      </c>
      <c r="R433" s="246">
        <f t="shared" si="82"/>
        <v>2.4120179152393908E-5</v>
      </c>
      <c r="S433" s="249">
        <v>0.1</v>
      </c>
      <c r="T433" s="246">
        <f t="shared" si="83"/>
        <v>2.4120179152393908E-6</v>
      </c>
      <c r="U433" s="204"/>
      <c r="Z433" s="353"/>
    </row>
    <row r="434" spans="1:26" s="246" customFormat="1" ht="12.95" customHeight="1">
      <c r="A434" s="15" t="s">
        <v>1723</v>
      </c>
      <c r="B434" s="249"/>
      <c r="C434" s="250">
        <v>43519.595000000001</v>
      </c>
      <c r="D434" s="250"/>
      <c r="E434" s="246">
        <f t="shared" si="78"/>
        <v>6028.0132624497146</v>
      </c>
      <c r="F434" s="246">
        <f t="shared" si="73"/>
        <v>6028</v>
      </c>
      <c r="G434" s="250">
        <f t="shared" si="81"/>
        <v>4.2638000013539568E-3</v>
      </c>
      <c r="I434" s="246">
        <f>+G434</f>
        <v>4.2638000013539568E-3</v>
      </c>
      <c r="P434" s="246">
        <f t="shared" si="79"/>
        <v>5.826341185979949E-3</v>
      </c>
      <c r="Q434" s="248">
        <f t="shared" si="80"/>
        <v>28501.095000000001</v>
      </c>
      <c r="R434" s="246">
        <f t="shared" si="82"/>
        <v>2.4415349536523991E-6</v>
      </c>
      <c r="S434" s="249">
        <v>0.1</v>
      </c>
      <c r="T434" s="246">
        <f t="shared" si="83"/>
        <v>2.4415349536523992E-7</v>
      </c>
      <c r="U434" s="204"/>
      <c r="Z434" s="353"/>
    </row>
    <row r="435" spans="1:26" s="246" customFormat="1" ht="12.95" customHeight="1">
      <c r="A435" s="15" t="s">
        <v>1723</v>
      </c>
      <c r="B435" s="249"/>
      <c r="C435" s="250">
        <v>43520.555</v>
      </c>
      <c r="D435" s="250"/>
      <c r="E435" s="246">
        <f t="shared" si="78"/>
        <v>6030.999319894303</v>
      </c>
      <c r="F435" s="246">
        <f t="shared" si="73"/>
        <v>6031</v>
      </c>
      <c r="G435" s="250">
        <f t="shared" si="81"/>
        <v>-2.1865000599063933E-4</v>
      </c>
      <c r="I435" s="246">
        <f>+G435</f>
        <v>-2.1865000599063933E-4</v>
      </c>
      <c r="P435" s="246">
        <f t="shared" si="79"/>
        <v>5.8335055272480509E-3</v>
      </c>
      <c r="Q435" s="248">
        <f t="shared" si="80"/>
        <v>28502.055</v>
      </c>
      <c r="R435" s="246">
        <f t="shared" si="82"/>
        <v>3.6628586598511697E-5</v>
      </c>
      <c r="S435" s="249">
        <v>0.1</v>
      </c>
      <c r="T435" s="246">
        <f t="shared" si="83"/>
        <v>3.66285865985117E-6</v>
      </c>
      <c r="U435" s="204"/>
      <c r="Z435" s="353"/>
    </row>
    <row r="436" spans="1:26" s="246" customFormat="1" ht="12.95" customHeight="1">
      <c r="A436" s="15" t="s">
        <v>1733</v>
      </c>
      <c r="B436" s="249"/>
      <c r="C436" s="250">
        <v>43536.303</v>
      </c>
      <c r="D436" s="250"/>
      <c r="E436" s="246">
        <f t="shared" si="78"/>
        <v>6079.9831038916154</v>
      </c>
      <c r="F436" s="246">
        <f t="shared" si="73"/>
        <v>6080</v>
      </c>
      <c r="G436" s="250">
        <f t="shared" si="81"/>
        <v>-5.4320000053849071E-3</v>
      </c>
      <c r="I436" s="246">
        <f>G436</f>
        <v>-5.4320000053849071E-3</v>
      </c>
      <c r="P436" s="246">
        <f t="shared" si="79"/>
        <v>5.9505939274710779E-3</v>
      </c>
      <c r="Q436" s="248">
        <f t="shared" si="80"/>
        <v>28517.803</v>
      </c>
      <c r="R436" s="246">
        <f t="shared" si="82"/>
        <v>1.2956344464028988E-4</v>
      </c>
      <c r="S436" s="249">
        <v>0.1</v>
      </c>
      <c r="T436" s="246">
        <f t="shared" si="83"/>
        <v>1.2956344464028989E-5</v>
      </c>
      <c r="U436" s="204"/>
      <c r="Z436" s="353"/>
    </row>
    <row r="437" spans="1:26" s="246" customFormat="1" ht="12.95" customHeight="1">
      <c r="A437" s="15" t="s">
        <v>1733</v>
      </c>
      <c r="B437" s="249"/>
      <c r="C437" s="250">
        <v>43555.27</v>
      </c>
      <c r="D437" s="250"/>
      <c r="E437" s="246">
        <f t="shared" si="78"/>
        <v>6138.9795117578142</v>
      </c>
      <c r="F437" s="246">
        <f t="shared" si="73"/>
        <v>6139</v>
      </c>
      <c r="G437" s="250">
        <f t="shared" si="81"/>
        <v>-6.5868500096257776E-3</v>
      </c>
      <c r="I437" s="246">
        <f>G437</f>
        <v>-6.5868500096257776E-3</v>
      </c>
      <c r="P437" s="246">
        <f t="shared" si="79"/>
        <v>6.0917550406132913E-3</v>
      </c>
      <c r="Q437" s="248">
        <f t="shared" si="80"/>
        <v>28536.769999999997</v>
      </c>
      <c r="R437" s="246">
        <f t="shared" si="82"/>
        <v>1.6074702601994763E-4</v>
      </c>
      <c r="S437" s="249">
        <v>0.1</v>
      </c>
      <c r="T437" s="246">
        <f t="shared" si="83"/>
        <v>1.6074702601994765E-5</v>
      </c>
      <c r="U437" s="204"/>
      <c r="Z437" s="353"/>
    </row>
    <row r="438" spans="1:26" s="246" customFormat="1" ht="12.95" customHeight="1">
      <c r="A438" s="15" t="s">
        <v>1723</v>
      </c>
      <c r="B438" s="249"/>
      <c r="C438" s="250">
        <v>43556.557000000001</v>
      </c>
      <c r="D438" s="250"/>
      <c r="E438" s="246">
        <f t="shared" si="78"/>
        <v>6142.9826950194811</v>
      </c>
      <c r="F438" s="246">
        <f t="shared" si="73"/>
        <v>6143</v>
      </c>
      <c r="G438" s="250">
        <f t="shared" si="81"/>
        <v>-5.5634500022279099E-3</v>
      </c>
      <c r="I438" s="246">
        <f>+G438</f>
        <v>-5.5634500022279099E-3</v>
      </c>
      <c r="P438" s="246">
        <f t="shared" si="79"/>
        <v>6.1013322903588577E-3</v>
      </c>
      <c r="Q438" s="248">
        <f t="shared" si="80"/>
        <v>28538.057000000001</v>
      </c>
      <c r="R438" s="246">
        <f t="shared" si="82"/>
        <v>1.360671459334458E-4</v>
      </c>
      <c r="S438" s="249">
        <v>0.1</v>
      </c>
      <c r="T438" s="246">
        <f t="shared" si="83"/>
        <v>1.360671459334458E-5</v>
      </c>
      <c r="U438" s="204"/>
      <c r="Z438" s="353"/>
    </row>
    <row r="439" spans="1:26" s="246" customFormat="1" ht="12.95" customHeight="1">
      <c r="A439" s="15" t="s">
        <v>1733</v>
      </c>
      <c r="B439" s="249" t="s">
        <v>1814</v>
      </c>
      <c r="C439" s="250">
        <v>43568.286999999997</v>
      </c>
      <c r="D439" s="250"/>
      <c r="E439" s="246">
        <f t="shared" si="78"/>
        <v>6179.4685844205669</v>
      </c>
      <c r="F439" s="246">
        <f t="shared" si="73"/>
        <v>6179.5</v>
      </c>
      <c r="G439" s="250">
        <f t="shared" si="81"/>
        <v>-1.0099925006215926E-2</v>
      </c>
      <c r="I439" s="246">
        <f t="shared" ref="I439:I448" si="85">G439</f>
        <v>-1.0099925006215926E-2</v>
      </c>
      <c r="P439" s="246">
        <f t="shared" si="79"/>
        <v>6.1887657848666879E-3</v>
      </c>
      <c r="Q439" s="248">
        <f t="shared" si="80"/>
        <v>28549.786999999997</v>
      </c>
      <c r="R439" s="246">
        <f t="shared" si="82"/>
        <v>2.6532144768749954E-4</v>
      </c>
      <c r="S439" s="249">
        <v>0.1</v>
      </c>
      <c r="T439" s="246">
        <f t="shared" si="83"/>
        <v>2.6532144768749956E-5</v>
      </c>
      <c r="U439" s="204"/>
      <c r="Z439" s="353"/>
    </row>
    <row r="440" spans="1:26" s="246" customFormat="1" ht="12.95" customHeight="1">
      <c r="A440" s="15" t="s">
        <v>1734</v>
      </c>
      <c r="B440" s="249" t="s">
        <v>1814</v>
      </c>
      <c r="C440" s="250">
        <v>43577.294999999998</v>
      </c>
      <c r="D440" s="250"/>
      <c r="E440" s="246">
        <f t="shared" si="78"/>
        <v>6207.4877567756521</v>
      </c>
      <c r="F440" s="246">
        <f t="shared" si="73"/>
        <v>6207.5</v>
      </c>
      <c r="G440" s="250">
        <f t="shared" si="81"/>
        <v>-3.9361250019283034E-3</v>
      </c>
      <c r="I440" s="246">
        <f t="shared" si="85"/>
        <v>-3.9361250019283034E-3</v>
      </c>
      <c r="P440" s="246">
        <f t="shared" si="79"/>
        <v>6.2558882555979831E-3</v>
      </c>
      <c r="Q440" s="248">
        <f t="shared" si="80"/>
        <v>28558.794999999998</v>
      </c>
      <c r="R440" s="246">
        <f t="shared" si="82"/>
        <v>1.0387713424159159E-4</v>
      </c>
      <c r="S440" s="249">
        <v>0.1</v>
      </c>
      <c r="T440" s="246">
        <f t="shared" si="83"/>
        <v>1.0387713424159159E-5</v>
      </c>
      <c r="U440" s="204"/>
      <c r="Z440" s="353"/>
    </row>
    <row r="441" spans="1:26" s="246" customFormat="1" ht="12.95" customHeight="1">
      <c r="A441" s="15" t="s">
        <v>1734</v>
      </c>
      <c r="B441" s="249" t="s">
        <v>1814</v>
      </c>
      <c r="C441" s="250">
        <v>43577.3</v>
      </c>
      <c r="D441" s="250"/>
      <c r="E441" s="246">
        <f t="shared" si="78"/>
        <v>6207.5033091581899</v>
      </c>
      <c r="F441" s="246">
        <f t="shared" ref="F441:F504" si="86">ROUND(2*E441,0)/2</f>
        <v>6207.5</v>
      </c>
      <c r="G441" s="250">
        <f t="shared" ref="G441:G452" si="87">+C441-(C$7+F441*C$8)</f>
        <v>1.0638750027283095E-3</v>
      </c>
      <c r="I441" s="246">
        <f t="shared" si="85"/>
        <v>1.0638750027283095E-3</v>
      </c>
      <c r="P441" s="246">
        <f t="shared" si="79"/>
        <v>6.2558882555979831E-3</v>
      </c>
      <c r="Q441" s="248">
        <f t="shared" si="80"/>
        <v>28558.800000000003</v>
      </c>
      <c r="R441" s="246">
        <f t="shared" ref="R441:R452" si="88">+(P441-G441)^2</f>
        <v>2.6957001617974329E-5</v>
      </c>
      <c r="S441" s="249">
        <v>0.1</v>
      </c>
      <c r="T441" s="246">
        <f t="shared" si="83"/>
        <v>2.6957001617974332E-6</v>
      </c>
      <c r="U441" s="204"/>
      <c r="Z441" s="353"/>
    </row>
    <row r="442" spans="1:26" s="246" customFormat="1" ht="12.95" customHeight="1">
      <c r="A442" s="15" t="s">
        <v>1735</v>
      </c>
      <c r="B442" s="249"/>
      <c r="C442" s="250">
        <v>43762.652999999998</v>
      </c>
      <c r="D442" s="250"/>
      <c r="E442" s="246">
        <f t="shared" si="78"/>
        <v>6784.0394607491153</v>
      </c>
      <c r="F442" s="246">
        <f t="shared" si="86"/>
        <v>6784</v>
      </c>
      <c r="G442" s="250">
        <f t="shared" si="87"/>
        <v>1.2686399997619446E-2</v>
      </c>
      <c r="I442" s="246">
        <f t="shared" si="85"/>
        <v>1.2686399997619446E-2</v>
      </c>
      <c r="P442" s="246">
        <f t="shared" si="79"/>
        <v>7.6475789988586082E-3</v>
      </c>
      <c r="Q442" s="248">
        <f t="shared" si="80"/>
        <v>28744.152999999998</v>
      </c>
      <c r="R442" s="246">
        <f t="shared" si="88"/>
        <v>2.538971705755317E-5</v>
      </c>
      <c r="S442" s="249">
        <v>0.1</v>
      </c>
      <c r="T442" s="246">
        <f t="shared" si="83"/>
        <v>2.538971705755317E-6</v>
      </c>
      <c r="U442" s="204"/>
      <c r="Z442" s="353"/>
    </row>
    <row r="443" spans="1:26" s="246" customFormat="1" ht="12.95" customHeight="1">
      <c r="A443" s="15" t="s">
        <v>1736</v>
      </c>
      <c r="B443" s="249" t="s">
        <v>1814</v>
      </c>
      <c r="C443" s="250">
        <v>43776.633000000002</v>
      </c>
      <c r="D443" s="250"/>
      <c r="E443" s="246">
        <f t="shared" si="78"/>
        <v>6827.5239222859836</v>
      </c>
      <c r="F443" s="246">
        <f t="shared" si="86"/>
        <v>6827.5</v>
      </c>
      <c r="G443" s="250">
        <f t="shared" si="87"/>
        <v>7.6908749979338609E-3</v>
      </c>
      <c r="I443" s="246">
        <f t="shared" si="85"/>
        <v>7.6908749979338609E-3</v>
      </c>
      <c r="P443" s="246">
        <f t="shared" si="79"/>
        <v>7.7533391675581233E-3</v>
      </c>
      <c r="Q443" s="248">
        <f t="shared" si="80"/>
        <v>28758.133000000002</v>
      </c>
      <c r="R443" s="246">
        <f t="shared" si="88"/>
        <v>3.901772486848635E-9</v>
      </c>
      <c r="S443" s="249">
        <v>0.1</v>
      </c>
      <c r="T443" s="246">
        <f t="shared" si="83"/>
        <v>3.9017724868486352E-10</v>
      </c>
      <c r="U443" s="204"/>
      <c r="Z443" s="353"/>
    </row>
    <row r="444" spans="1:26" s="246" customFormat="1" ht="12.95" customHeight="1">
      <c r="A444" s="15" t="s">
        <v>1735</v>
      </c>
      <c r="B444" s="249" t="s">
        <v>1814</v>
      </c>
      <c r="C444" s="250">
        <v>43795.6</v>
      </c>
      <c r="D444" s="250"/>
      <c r="E444" s="246">
        <f t="shared" si="78"/>
        <v>6886.5203301521824</v>
      </c>
      <c r="F444" s="246">
        <f t="shared" si="86"/>
        <v>6886.5</v>
      </c>
      <c r="G444" s="250">
        <f t="shared" si="87"/>
        <v>6.5360249936929904E-3</v>
      </c>
      <c r="I444" s="246">
        <f t="shared" si="85"/>
        <v>6.5360249936929904E-3</v>
      </c>
      <c r="P444" s="246">
        <f t="shared" si="79"/>
        <v>7.8969520950542393E-3</v>
      </c>
      <c r="Q444" s="248">
        <f t="shared" si="80"/>
        <v>28777.1</v>
      </c>
      <c r="R444" s="246">
        <f t="shared" si="88"/>
        <v>1.8521225752195309E-6</v>
      </c>
      <c r="S444" s="249">
        <v>0.1</v>
      </c>
      <c r="T444" s="246">
        <f t="shared" si="83"/>
        <v>1.8521225752195309E-7</v>
      </c>
      <c r="U444" s="204"/>
      <c r="Z444" s="353"/>
    </row>
    <row r="445" spans="1:26" s="246" customFormat="1" ht="12.95" customHeight="1">
      <c r="A445" s="15" t="s">
        <v>1736</v>
      </c>
      <c r="B445" s="249"/>
      <c r="C445" s="250">
        <v>43821.481</v>
      </c>
      <c r="D445" s="250"/>
      <c r="E445" s="246">
        <f t="shared" si="78"/>
        <v>6967.0225725724604</v>
      </c>
      <c r="F445" s="246">
        <f t="shared" si="86"/>
        <v>6967</v>
      </c>
      <c r="G445" s="250">
        <f t="shared" si="87"/>
        <v>7.2569499970995821E-3</v>
      </c>
      <c r="I445" s="246">
        <f t="shared" si="85"/>
        <v>7.2569499970995821E-3</v>
      </c>
      <c r="P445" s="246">
        <f t="shared" si="79"/>
        <v>8.0932106977874129E-3</v>
      </c>
      <c r="Q445" s="248">
        <f t="shared" si="80"/>
        <v>28802.981</v>
      </c>
      <c r="R445" s="246">
        <f t="shared" si="88"/>
        <v>6.9933195951490171E-7</v>
      </c>
      <c r="S445" s="249">
        <v>0.1</v>
      </c>
      <c r="T445" s="246">
        <f t="shared" si="83"/>
        <v>6.9933195951490176E-8</v>
      </c>
      <c r="U445" s="204"/>
      <c r="Z445" s="353"/>
    </row>
    <row r="446" spans="1:26" s="246" customFormat="1" ht="12.95" customHeight="1">
      <c r="A446" s="15" t="s">
        <v>1736</v>
      </c>
      <c r="B446" s="249"/>
      <c r="C446" s="250">
        <v>43831.446000000004</v>
      </c>
      <c r="D446" s="250"/>
      <c r="E446" s="246">
        <f t="shared" si="78"/>
        <v>6998.0184709426294</v>
      </c>
      <c r="F446" s="246">
        <f t="shared" si="86"/>
        <v>6998</v>
      </c>
      <c r="G446" s="250">
        <f t="shared" si="87"/>
        <v>5.9382999970694073E-3</v>
      </c>
      <c r="I446" s="246">
        <f t="shared" si="85"/>
        <v>5.9382999970694073E-3</v>
      </c>
      <c r="P446" s="246">
        <f t="shared" si="79"/>
        <v>8.1688846243482098E-3</v>
      </c>
      <c r="Q446" s="248">
        <f t="shared" si="80"/>
        <v>28812.946000000004</v>
      </c>
      <c r="R446" s="246">
        <f t="shared" si="88"/>
        <v>4.9755077794525142E-6</v>
      </c>
      <c r="S446" s="249">
        <v>0.1</v>
      </c>
      <c r="T446" s="246">
        <f t="shared" si="83"/>
        <v>4.9755077794525146E-7</v>
      </c>
      <c r="U446" s="204"/>
      <c r="Z446" s="353"/>
    </row>
    <row r="447" spans="1:26" s="246" customFormat="1" ht="12.95" customHeight="1">
      <c r="A447" s="15" t="s">
        <v>1736</v>
      </c>
      <c r="B447" s="249"/>
      <c r="C447" s="250">
        <v>43832.41</v>
      </c>
      <c r="D447" s="250"/>
      <c r="E447" s="246">
        <f t="shared" si="78"/>
        <v>7001.016970293239</v>
      </c>
      <c r="F447" s="246">
        <f t="shared" si="86"/>
        <v>7001</v>
      </c>
      <c r="G447" s="250">
        <f t="shared" si="87"/>
        <v>5.455849997815676E-3</v>
      </c>
      <c r="I447" s="246">
        <f t="shared" si="85"/>
        <v>5.455849997815676E-3</v>
      </c>
      <c r="P447" s="246">
        <f t="shared" si="79"/>
        <v>8.1762107428346061E-3</v>
      </c>
      <c r="Q447" s="248">
        <f t="shared" si="80"/>
        <v>28813.910000000003</v>
      </c>
      <c r="R447" s="246">
        <f t="shared" si="88"/>
        <v>7.4003625830399476E-6</v>
      </c>
      <c r="S447" s="249">
        <v>0.1</v>
      </c>
      <c r="T447" s="246">
        <f t="shared" si="83"/>
        <v>7.4003625830399476E-7</v>
      </c>
      <c r="U447" s="204"/>
      <c r="Z447" s="353"/>
    </row>
    <row r="448" spans="1:26" s="246" customFormat="1" ht="12.95" customHeight="1">
      <c r="A448" s="15" t="s">
        <v>1736</v>
      </c>
      <c r="B448" s="249" t="s">
        <v>1814</v>
      </c>
      <c r="C448" s="250">
        <v>43837.396000000001</v>
      </c>
      <c r="D448" s="250"/>
      <c r="E448" s="246">
        <f t="shared" si="78"/>
        <v>7016.5258061460754</v>
      </c>
      <c r="F448" s="246">
        <f t="shared" si="86"/>
        <v>7016.5</v>
      </c>
      <c r="G448" s="250">
        <f t="shared" si="87"/>
        <v>8.2965249966946431E-3</v>
      </c>
      <c r="I448" s="246">
        <f t="shared" si="85"/>
        <v>8.2965249966946431E-3</v>
      </c>
      <c r="P448" s="246">
        <f t="shared" si="79"/>
        <v>8.214070325738957E-3</v>
      </c>
      <c r="Q448" s="248">
        <f t="shared" si="80"/>
        <v>28818.896000000001</v>
      </c>
      <c r="R448" s="246">
        <f t="shared" si="88"/>
        <v>6.7987727624104502E-9</v>
      </c>
      <c r="S448" s="249">
        <v>0.1</v>
      </c>
      <c r="T448" s="246">
        <f t="shared" si="83"/>
        <v>6.7987727624104502E-10</v>
      </c>
      <c r="U448" s="204"/>
      <c r="Z448" s="353"/>
    </row>
    <row r="449" spans="1:26" s="246" customFormat="1" ht="12.95" customHeight="1">
      <c r="A449" s="15" t="s">
        <v>1723</v>
      </c>
      <c r="B449" s="249" t="s">
        <v>1814</v>
      </c>
      <c r="C449" s="250">
        <v>43856.686000000002</v>
      </c>
      <c r="D449" s="250"/>
      <c r="E449" s="246">
        <f t="shared" si="78"/>
        <v>7076.5268979233315</v>
      </c>
      <c r="F449" s="246">
        <f t="shared" si="86"/>
        <v>7076.5</v>
      </c>
      <c r="G449" s="250">
        <f t="shared" si="87"/>
        <v>8.6475249991053715E-3</v>
      </c>
      <c r="I449" s="246">
        <f>+G449</f>
        <v>8.6475249991053715E-3</v>
      </c>
      <c r="P449" s="246">
        <f t="shared" si="79"/>
        <v>8.3607494692660728E-3</v>
      </c>
      <c r="Q449" s="248">
        <f t="shared" si="80"/>
        <v>28838.186000000002</v>
      </c>
      <c r="R449" s="246">
        <f t="shared" si="88"/>
        <v>8.2240204514610499E-8</v>
      </c>
      <c r="S449" s="249">
        <v>0.1</v>
      </c>
      <c r="T449" s="246">
        <f t="shared" si="83"/>
        <v>8.2240204514610496E-9</v>
      </c>
      <c r="U449" s="204"/>
      <c r="Z449" s="353"/>
    </row>
    <row r="450" spans="1:26" s="246" customFormat="1" ht="12.95" customHeight="1">
      <c r="A450" s="15" t="s">
        <v>1723</v>
      </c>
      <c r="B450" s="249"/>
      <c r="C450" s="250">
        <v>43879.667999999998</v>
      </c>
      <c r="D450" s="250"/>
      <c r="E450" s="246">
        <f t="shared" si="78"/>
        <v>7148.0118689562296</v>
      </c>
      <c r="F450" s="246">
        <f t="shared" si="86"/>
        <v>7148</v>
      </c>
      <c r="G450" s="250">
        <f t="shared" si="87"/>
        <v>3.8157999952090904E-3</v>
      </c>
      <c r="I450" s="246">
        <f>+G450</f>
        <v>3.8157999952090904E-3</v>
      </c>
      <c r="P450" s="246">
        <f t="shared" si="79"/>
        <v>8.5358034675105804E-3</v>
      </c>
      <c r="Q450" s="248">
        <f t="shared" si="80"/>
        <v>28861.167999999998</v>
      </c>
      <c r="R450" s="246">
        <f t="shared" si="88"/>
        <v>2.2278432778538124E-5</v>
      </c>
      <c r="S450" s="249">
        <v>0.1</v>
      </c>
      <c r="T450" s="246">
        <f t="shared" si="83"/>
        <v>2.2278432778538124E-6</v>
      </c>
      <c r="U450" s="204"/>
      <c r="Z450" s="353"/>
    </row>
    <row r="451" spans="1:26" s="246" customFormat="1" ht="12.95" customHeight="1">
      <c r="A451" s="15" t="s">
        <v>1737</v>
      </c>
      <c r="B451" s="249"/>
      <c r="C451" s="250">
        <v>43889.315999999999</v>
      </c>
      <c r="D451" s="250"/>
      <c r="E451" s="246">
        <f t="shared" si="78"/>
        <v>7178.021746274374</v>
      </c>
      <c r="F451" s="246">
        <f t="shared" si="86"/>
        <v>7178</v>
      </c>
      <c r="G451" s="250">
        <f t="shared" si="87"/>
        <v>6.9912999970256351E-3</v>
      </c>
      <c r="I451" s="246">
        <f>G451</f>
        <v>6.9912999970256351E-3</v>
      </c>
      <c r="P451" s="246">
        <f t="shared" si="79"/>
        <v>8.6093373387167299E-3</v>
      </c>
      <c r="Q451" s="248">
        <f t="shared" si="80"/>
        <v>28870.815999999999</v>
      </c>
      <c r="R451" s="246">
        <f t="shared" si="88"/>
        <v>2.6180448391067849E-6</v>
      </c>
      <c r="S451" s="249">
        <v>0.1</v>
      </c>
      <c r="T451" s="246">
        <f t="shared" si="83"/>
        <v>2.6180448391067851E-7</v>
      </c>
      <c r="U451" s="204"/>
      <c r="Z451" s="353"/>
    </row>
    <row r="452" spans="1:26" s="246" customFormat="1" ht="12.95" customHeight="1">
      <c r="A452" s="15" t="s">
        <v>1737</v>
      </c>
      <c r="B452" s="249"/>
      <c r="C452" s="250">
        <v>43899.288</v>
      </c>
      <c r="D452" s="250"/>
      <c r="E452" s="246">
        <f t="shared" si="78"/>
        <v>7209.0394179800696</v>
      </c>
      <c r="F452" s="246">
        <f t="shared" si="86"/>
        <v>7209</v>
      </c>
      <c r="G452" s="250">
        <f t="shared" si="87"/>
        <v>1.2672649994783569E-2</v>
      </c>
      <c r="I452" s="246">
        <f>G452</f>
        <v>1.2672649994783569E-2</v>
      </c>
      <c r="P452" s="246">
        <f t="shared" si="79"/>
        <v>8.6853749026606451E-3</v>
      </c>
      <c r="Q452" s="248">
        <f t="shared" si="80"/>
        <v>28880.788</v>
      </c>
      <c r="R452" s="246">
        <f t="shared" si="88"/>
        <v>1.5898362660263873E-5</v>
      </c>
      <c r="S452" s="249">
        <v>0.1</v>
      </c>
      <c r="T452" s="246">
        <f t="shared" si="83"/>
        <v>1.5898362660263873E-6</v>
      </c>
      <c r="U452" s="204"/>
      <c r="Z452" s="353"/>
    </row>
    <row r="453" spans="1:26" s="246" customFormat="1" ht="12.95" customHeight="1">
      <c r="A453" s="15" t="s">
        <v>1738</v>
      </c>
      <c r="B453" s="249" t="s">
        <v>1814</v>
      </c>
      <c r="C453" s="250">
        <v>43929.373</v>
      </c>
      <c r="D453" s="250"/>
      <c r="E453" s="246">
        <f t="shared" si="78"/>
        <v>7302.6181036264461</v>
      </c>
      <c r="F453" s="246">
        <f t="shared" si="86"/>
        <v>7302.5</v>
      </c>
      <c r="G453" s="250"/>
      <c r="P453" s="246">
        <f t="shared" si="79"/>
        <v>8.9150375820982331E-3</v>
      </c>
      <c r="Q453" s="248">
        <f t="shared" si="80"/>
        <v>28910.873</v>
      </c>
      <c r="S453" s="249"/>
      <c r="T453" s="246">
        <f t="shared" si="83"/>
        <v>0</v>
      </c>
      <c r="U453" s="204">
        <v>3.7969624994730111E-2</v>
      </c>
      <c r="Z453" s="353"/>
    </row>
    <row r="454" spans="1:26" s="246" customFormat="1" ht="12.95" customHeight="1">
      <c r="A454" s="15" t="s">
        <v>1739</v>
      </c>
      <c r="B454" s="249" t="s">
        <v>1814</v>
      </c>
      <c r="C454" s="250">
        <v>44109.430999999997</v>
      </c>
      <c r="D454" s="250"/>
      <c r="E454" s="246">
        <f t="shared" si="78"/>
        <v>7862.6842821245536</v>
      </c>
      <c r="F454" s="246">
        <f t="shared" si="86"/>
        <v>7862.5</v>
      </c>
      <c r="G454" s="250"/>
      <c r="P454" s="246">
        <f t="shared" si="79"/>
        <v>1.0300729880393733E-2</v>
      </c>
      <c r="Q454" s="248">
        <f t="shared" si="80"/>
        <v>29090.930999999997</v>
      </c>
      <c r="S454" s="249"/>
      <c r="T454" s="246">
        <f t="shared" si="83"/>
        <v>0</v>
      </c>
      <c r="U454" s="204">
        <v>5.9245624994218815E-2</v>
      </c>
      <c r="Z454" s="353"/>
    </row>
    <row r="455" spans="1:26" s="246" customFormat="1" ht="12.95" customHeight="1">
      <c r="A455" s="15" t="s">
        <v>1740</v>
      </c>
      <c r="B455" s="249" t="s">
        <v>1814</v>
      </c>
      <c r="C455" s="250">
        <v>44166.597999999998</v>
      </c>
      <c r="D455" s="250"/>
      <c r="E455" s="246">
        <f t="shared" si="78"/>
        <v>8040.5008924734548</v>
      </c>
      <c r="F455" s="246">
        <f t="shared" si="86"/>
        <v>8040.5</v>
      </c>
      <c r="G455" s="250">
        <f t="shared" ref="G455:G464" si="89">+C455-(C$7+F455*C$8)</f>
        <v>2.8692499472526833E-4</v>
      </c>
      <c r="I455" s="246">
        <f>G455</f>
        <v>2.8692499472526833E-4</v>
      </c>
      <c r="P455" s="246">
        <f t="shared" si="79"/>
        <v>1.074483357048471E-2</v>
      </c>
      <c r="Q455" s="248">
        <f t="shared" si="80"/>
        <v>29148.097999999998</v>
      </c>
      <c r="R455" s="246">
        <f t="shared" ref="R455:R464" si="90">+(P455-G455)^2</f>
        <v>1.0936785177894288E-4</v>
      </c>
      <c r="S455" s="249">
        <v>0.1</v>
      </c>
      <c r="T455" s="246">
        <f t="shared" si="83"/>
        <v>1.0936785177894289E-5</v>
      </c>
      <c r="U455" s="204"/>
      <c r="Z455" s="353"/>
    </row>
    <row r="456" spans="1:26" s="246" customFormat="1" ht="12.95" customHeight="1">
      <c r="A456" s="15" t="s">
        <v>1740</v>
      </c>
      <c r="B456" s="249" t="s">
        <v>1814</v>
      </c>
      <c r="C456" s="250">
        <v>44168.538999999997</v>
      </c>
      <c r="D456" s="250"/>
      <c r="E456" s="246">
        <f t="shared" si="78"/>
        <v>8046.5383273692341</v>
      </c>
      <c r="F456" s="246">
        <f t="shared" si="86"/>
        <v>8046.5</v>
      </c>
      <c r="G456" s="250">
        <f t="shared" si="89"/>
        <v>1.2322024995228276E-2</v>
      </c>
      <c r="I456" s="246">
        <f>G456</f>
        <v>1.2322024995228276E-2</v>
      </c>
      <c r="P456" s="246">
        <f t="shared" si="79"/>
        <v>1.0759834045428431E-2</v>
      </c>
      <c r="Q456" s="248">
        <f t="shared" si="80"/>
        <v>29150.038999999997</v>
      </c>
      <c r="R456" s="246">
        <f t="shared" si="90"/>
        <v>2.44044056363654E-6</v>
      </c>
      <c r="S456" s="249">
        <v>0.1</v>
      </c>
      <c r="T456" s="246">
        <f t="shared" si="83"/>
        <v>2.4404405636365401E-7</v>
      </c>
      <c r="U456" s="204"/>
      <c r="Z456" s="353"/>
    </row>
    <row r="457" spans="1:26" s="246" customFormat="1" ht="12.95" customHeight="1">
      <c r="A457" s="15" t="s">
        <v>1742</v>
      </c>
      <c r="B457" s="249" t="s">
        <v>1814</v>
      </c>
      <c r="C457" s="250">
        <v>44189.430999999997</v>
      </c>
      <c r="D457" s="250"/>
      <c r="E457" s="246">
        <f t="shared" si="78"/>
        <v>8111.5224025071484</v>
      </c>
      <c r="F457" s="246">
        <f t="shared" si="86"/>
        <v>8111.5</v>
      </c>
      <c r="G457" s="250">
        <f t="shared" si="89"/>
        <v>7.2022749955067411E-3</v>
      </c>
      <c r="I457" s="246">
        <f>G457</f>
        <v>7.2022749955067411E-3</v>
      </c>
      <c r="P457" s="246">
        <f t="shared" si="79"/>
        <v>1.0922467472759035E-2</v>
      </c>
      <c r="Q457" s="248">
        <f t="shared" si="80"/>
        <v>29170.930999999997</v>
      </c>
      <c r="R457" s="246">
        <f t="shared" si="90"/>
        <v>1.3839832067804559E-5</v>
      </c>
      <c r="S457" s="249">
        <v>0.1</v>
      </c>
      <c r="T457" s="246">
        <f t="shared" si="83"/>
        <v>1.383983206780456E-6</v>
      </c>
      <c r="U457" s="204"/>
      <c r="Z457" s="353"/>
    </row>
    <row r="458" spans="1:26" s="246" customFormat="1" ht="12.95" customHeight="1">
      <c r="A458" s="15" t="s">
        <v>1739</v>
      </c>
      <c r="B458" s="249" t="s">
        <v>1814</v>
      </c>
      <c r="C458" s="250">
        <v>44208.392</v>
      </c>
      <c r="D458" s="250"/>
      <c r="E458" s="246">
        <f t="shared" si="78"/>
        <v>8170.5001475143372</v>
      </c>
      <c r="F458" s="246">
        <f t="shared" si="86"/>
        <v>8170.5</v>
      </c>
      <c r="G458" s="250">
        <f t="shared" si="89"/>
        <v>4.7424997319467366E-5</v>
      </c>
      <c r="I458" s="246">
        <f>G458</f>
        <v>4.7424997319467366E-5</v>
      </c>
      <c r="P458" s="246">
        <f t="shared" si="79"/>
        <v>1.1070291944911218E-2</v>
      </c>
      <c r="Q458" s="248">
        <f t="shared" si="80"/>
        <v>29189.892</v>
      </c>
      <c r="R458" s="246">
        <f t="shared" si="90"/>
        <v>1.2150359574431069E-4</v>
      </c>
      <c r="S458" s="249">
        <v>0.1</v>
      </c>
      <c r="T458" s="246">
        <f t="shared" si="83"/>
        <v>1.2150359574431069E-5</v>
      </c>
      <c r="U458" s="204"/>
      <c r="Z458" s="353"/>
    </row>
    <row r="459" spans="1:26" s="246" customFormat="1" ht="12.95" customHeight="1">
      <c r="A459" s="15" t="s">
        <v>1723</v>
      </c>
      <c r="B459" s="249"/>
      <c r="C459" s="250">
        <v>44223.673999999999</v>
      </c>
      <c r="D459" s="250"/>
      <c r="E459" s="246">
        <f t="shared" si="78"/>
        <v>8218.0344494604196</v>
      </c>
      <c r="F459" s="246">
        <f t="shared" si="86"/>
        <v>8218</v>
      </c>
      <c r="G459" s="250">
        <f t="shared" si="89"/>
        <v>1.1075299997173715E-2</v>
      </c>
      <c r="I459" s="246">
        <f>+G459</f>
        <v>1.1075299997173715E-2</v>
      </c>
      <c r="P459" s="246">
        <f t="shared" si="79"/>
        <v>1.1189443789416286E-2</v>
      </c>
      <c r="Q459" s="248">
        <f t="shared" si="80"/>
        <v>29205.173999999999</v>
      </c>
      <c r="R459" s="246">
        <f t="shared" si="90"/>
        <v>1.302880530751515E-8</v>
      </c>
      <c r="S459" s="249">
        <v>0.1</v>
      </c>
      <c r="T459" s="246">
        <f t="shared" si="83"/>
        <v>1.3028805307515151E-9</v>
      </c>
      <c r="U459" s="204"/>
      <c r="Z459" s="353"/>
    </row>
    <row r="460" spans="1:26" s="246" customFormat="1" ht="12.95" customHeight="1">
      <c r="A460" s="15" t="s">
        <v>1743</v>
      </c>
      <c r="B460" s="249"/>
      <c r="C460" s="250">
        <v>44235.24</v>
      </c>
      <c r="D460" s="250"/>
      <c r="E460" s="246">
        <f t="shared" si="78"/>
        <v>8254.0102207147302</v>
      </c>
      <c r="F460" s="246">
        <f t="shared" si="86"/>
        <v>8254</v>
      </c>
      <c r="G460" s="250">
        <f t="shared" si="89"/>
        <v>3.2858999984455295E-3</v>
      </c>
      <c r="I460" s="246">
        <f>G460</f>
        <v>3.2858999984455295E-3</v>
      </c>
      <c r="P460" s="246">
        <f t="shared" si="79"/>
        <v>1.1279831902351056E-2</v>
      </c>
      <c r="Q460" s="248">
        <f t="shared" si="80"/>
        <v>29216.739999999998</v>
      </c>
      <c r="R460" s="246">
        <f t="shared" si="90"/>
        <v>6.3902947284278633E-5</v>
      </c>
      <c r="S460" s="249">
        <v>0.1</v>
      </c>
      <c r="T460" s="246">
        <f t="shared" si="83"/>
        <v>6.3902947284278634E-6</v>
      </c>
      <c r="U460" s="204"/>
      <c r="Z460" s="353"/>
    </row>
    <row r="461" spans="1:26" s="246" customFormat="1" ht="12.95" customHeight="1">
      <c r="A461" s="15" t="s">
        <v>1744</v>
      </c>
      <c r="B461" s="249"/>
      <c r="C461" s="250">
        <v>44235.248</v>
      </c>
      <c r="D461" s="250"/>
      <c r="E461" s="246">
        <f t="shared" si="78"/>
        <v>8254.0351045267744</v>
      </c>
      <c r="F461" s="246">
        <f t="shared" si="86"/>
        <v>8254</v>
      </c>
      <c r="G461" s="250">
        <f t="shared" si="89"/>
        <v>1.1285900000075344E-2</v>
      </c>
      <c r="I461" s="246">
        <f>G461</f>
        <v>1.1285900000075344E-2</v>
      </c>
      <c r="P461" s="246">
        <f t="shared" si="79"/>
        <v>1.1279831902351056E-2</v>
      </c>
      <c r="Q461" s="248">
        <f t="shared" si="80"/>
        <v>29216.748</v>
      </c>
      <c r="R461" s="246">
        <f t="shared" si="90"/>
        <v>3.6821809991514413E-11</v>
      </c>
      <c r="S461" s="249">
        <v>0.1</v>
      </c>
      <c r="T461" s="246">
        <f t="shared" si="83"/>
        <v>3.6821809991514413E-12</v>
      </c>
      <c r="U461" s="204"/>
      <c r="Z461" s="353"/>
    </row>
    <row r="462" spans="1:26" s="246" customFormat="1" ht="12.95" customHeight="1">
      <c r="A462" s="15" t="s">
        <v>1723</v>
      </c>
      <c r="B462" s="249" t="s">
        <v>1814</v>
      </c>
      <c r="C462" s="250">
        <v>44236.692000000003</v>
      </c>
      <c r="D462" s="250"/>
      <c r="E462" s="246">
        <f t="shared" si="78"/>
        <v>8258.526632599689</v>
      </c>
      <c r="F462" s="246">
        <f t="shared" si="86"/>
        <v>8258.5</v>
      </c>
      <c r="G462" s="250">
        <f t="shared" si="89"/>
        <v>8.5622249971493147E-3</v>
      </c>
      <c r="I462" s="246">
        <f>+G462</f>
        <v>8.5622249971493147E-3</v>
      </c>
      <c r="P462" s="246">
        <f t="shared" si="79"/>
        <v>1.1291135482429762E-2</v>
      </c>
      <c r="Q462" s="248">
        <f t="shared" si="80"/>
        <v>29218.192000000003</v>
      </c>
      <c r="R462" s="246">
        <f t="shared" si="90"/>
        <v>7.4469524366735655E-6</v>
      </c>
      <c r="S462" s="249">
        <v>0.1</v>
      </c>
      <c r="T462" s="246">
        <f t="shared" si="83"/>
        <v>7.4469524366735655E-7</v>
      </c>
      <c r="U462" s="204"/>
      <c r="Z462" s="353"/>
    </row>
    <row r="463" spans="1:26" s="246" customFormat="1" ht="12.95" customHeight="1">
      <c r="A463" s="15" t="s">
        <v>1743</v>
      </c>
      <c r="B463" s="249"/>
      <c r="C463" s="250">
        <v>44241.351000000002</v>
      </c>
      <c r="D463" s="250"/>
      <c r="E463" s="246">
        <f t="shared" si="78"/>
        <v>8273.0183426354706</v>
      </c>
      <c r="F463" s="246">
        <f t="shared" si="86"/>
        <v>8273</v>
      </c>
      <c r="G463" s="250">
        <f t="shared" si="89"/>
        <v>5.8970499958377331E-3</v>
      </c>
      <c r="I463" s="246">
        <f>G463</f>
        <v>5.8970499958377331E-3</v>
      </c>
      <c r="P463" s="246">
        <f t="shared" si="79"/>
        <v>1.1327565787360976E-2</v>
      </c>
      <c r="Q463" s="248">
        <f t="shared" si="80"/>
        <v>29222.851000000002</v>
      </c>
      <c r="R463" s="246">
        <f t="shared" si="90"/>
        <v>2.9490501761983315E-5</v>
      </c>
      <c r="S463" s="249">
        <v>0.1</v>
      </c>
      <c r="T463" s="246">
        <f t="shared" si="83"/>
        <v>2.9490501761983319E-6</v>
      </c>
      <c r="U463" s="204"/>
      <c r="Z463" s="353"/>
    </row>
    <row r="464" spans="1:26" s="246" customFormat="1" ht="12.95" customHeight="1">
      <c r="A464" s="15" t="s">
        <v>1743</v>
      </c>
      <c r="B464" s="249"/>
      <c r="C464" s="250">
        <v>44241.351999999999</v>
      </c>
      <c r="D464" s="250"/>
      <c r="E464" s="246">
        <f t="shared" si="78"/>
        <v>8273.0214531119636</v>
      </c>
      <c r="F464" s="246">
        <f t="shared" si="86"/>
        <v>8273</v>
      </c>
      <c r="G464" s="250">
        <f t="shared" si="89"/>
        <v>6.8970499924034812E-3</v>
      </c>
      <c r="I464" s="246">
        <f>G464</f>
        <v>6.8970499924034812E-3</v>
      </c>
      <c r="P464" s="246">
        <f t="shared" si="79"/>
        <v>1.1327565787360976E-2</v>
      </c>
      <c r="Q464" s="248">
        <f t="shared" si="80"/>
        <v>29222.851999999999</v>
      </c>
      <c r="R464" s="246">
        <f t="shared" si="90"/>
        <v>1.9629470209367846E-5</v>
      </c>
      <c r="S464" s="249">
        <v>0.1</v>
      </c>
      <c r="T464" s="246">
        <f t="shared" si="83"/>
        <v>1.9629470209367847E-6</v>
      </c>
      <c r="U464" s="204"/>
      <c r="Z464" s="353"/>
    </row>
    <row r="465" spans="1:26" s="246" customFormat="1" ht="12.95" customHeight="1">
      <c r="A465" s="15" t="s">
        <v>1743</v>
      </c>
      <c r="B465" s="249" t="s">
        <v>1814</v>
      </c>
      <c r="C465" s="250">
        <v>44251.353999999999</v>
      </c>
      <c r="D465" s="250"/>
      <c r="E465" s="246">
        <f t="shared" si="78"/>
        <v>8304.1324391127982</v>
      </c>
      <c r="F465" s="246">
        <f t="shared" si="86"/>
        <v>8304</v>
      </c>
      <c r="G465" s="250"/>
      <c r="P465" s="246">
        <f t="shared" si="79"/>
        <v>1.1405490474217269E-2</v>
      </c>
      <c r="Q465" s="248">
        <f t="shared" si="80"/>
        <v>29232.853999999999</v>
      </c>
      <c r="S465" s="249"/>
      <c r="T465" s="246">
        <f t="shared" si="83"/>
        <v>0</v>
      </c>
      <c r="U465" s="204">
        <v>4.257839999627322E-2</v>
      </c>
      <c r="Z465" s="353"/>
    </row>
    <row r="466" spans="1:26" s="246" customFormat="1" ht="12.95" customHeight="1">
      <c r="A466" s="15" t="s">
        <v>1743</v>
      </c>
      <c r="B466" s="249" t="s">
        <v>1814</v>
      </c>
      <c r="C466" s="250">
        <v>44257.256999999998</v>
      </c>
      <c r="D466" s="250"/>
      <c r="E466" s="246">
        <f t="shared" si="78"/>
        <v>8322.4935819205257</v>
      </c>
      <c r="F466" s="246">
        <f t="shared" si="86"/>
        <v>8322.5</v>
      </c>
      <c r="G466" s="250">
        <f>+C466-(C$7+F466*C$8)</f>
        <v>-2.0633750027627684E-3</v>
      </c>
      <c r="I466" s="246">
        <f>G466</f>
        <v>-2.0633750027627684E-3</v>
      </c>
      <c r="P466" s="246">
        <f t="shared" si="79"/>
        <v>1.145201937126823E-2</v>
      </c>
      <c r="Q466" s="248">
        <f t="shared" si="80"/>
        <v>29238.756999999998</v>
      </c>
      <c r="R466" s="246">
        <f>+(P466-G466)^2</f>
        <v>1.8266588508558876E-4</v>
      </c>
      <c r="S466" s="249">
        <v>0.1</v>
      </c>
      <c r="T466" s="246">
        <f t="shared" si="83"/>
        <v>1.8266588508558876E-5</v>
      </c>
      <c r="U466" s="204"/>
      <c r="Z466" s="353"/>
    </row>
    <row r="467" spans="1:26" s="246" customFormat="1" ht="12.95" customHeight="1">
      <c r="A467" s="15" t="s">
        <v>1743</v>
      </c>
      <c r="B467" s="249"/>
      <c r="C467" s="250">
        <v>44278.311999999998</v>
      </c>
      <c r="D467" s="250"/>
      <c r="E467" s="246">
        <f t="shared" si="78"/>
        <v>8387.9846647287195</v>
      </c>
      <c r="F467" s="246">
        <f t="shared" si="86"/>
        <v>8388</v>
      </c>
      <c r="G467" s="250">
        <f>+C467-(C$7+F467*C$8)</f>
        <v>-4.9302000043098815E-3</v>
      </c>
      <c r="I467" s="246">
        <f>G467</f>
        <v>-4.9302000043098815E-3</v>
      </c>
      <c r="P467" s="246">
        <f t="shared" si="79"/>
        <v>1.1616909755428308E-2</v>
      </c>
      <c r="Q467" s="248">
        <f t="shared" si="80"/>
        <v>29259.811999999998</v>
      </c>
      <c r="R467" s="246">
        <f>+(P467-G467)^2</f>
        <v>2.7380684140082285E-4</v>
      </c>
      <c r="S467" s="249">
        <v>0.1</v>
      </c>
      <c r="T467" s="246">
        <f t="shared" si="83"/>
        <v>2.7380684140082285E-5</v>
      </c>
      <c r="U467" s="204"/>
      <c r="Z467" s="353"/>
    </row>
    <row r="468" spans="1:26" s="246" customFormat="1" ht="12.95" customHeight="1">
      <c r="A468" s="15" t="s">
        <v>1743</v>
      </c>
      <c r="B468" s="249" t="s">
        <v>1814</v>
      </c>
      <c r="C468" s="250">
        <v>44284.26</v>
      </c>
      <c r="D468" s="250"/>
      <c r="E468" s="246">
        <f t="shared" si="78"/>
        <v>8406.4857789791786</v>
      </c>
      <c r="F468" s="246">
        <f t="shared" si="86"/>
        <v>8406.5</v>
      </c>
      <c r="G468" s="250">
        <f>+C468-(C$7+F468*C$8)</f>
        <v>-4.5719749978161417E-3</v>
      </c>
      <c r="I468" s="246">
        <f>G468</f>
        <v>-4.5719749978161417E-3</v>
      </c>
      <c r="P468" s="246">
        <f t="shared" si="79"/>
        <v>1.1663525044849448E-2</v>
      </c>
      <c r="Q468" s="248">
        <f t="shared" si="80"/>
        <v>29265.760000000002</v>
      </c>
      <c r="R468" s="246">
        <f>+(P468-G468)^2</f>
        <v>2.6359146163539438E-4</v>
      </c>
      <c r="S468" s="249">
        <v>0.1</v>
      </c>
      <c r="T468" s="246">
        <f t="shared" si="83"/>
        <v>2.6359146163539438E-5</v>
      </c>
      <c r="U468" s="204"/>
      <c r="Z468" s="353"/>
    </row>
    <row r="469" spans="1:26" s="246" customFormat="1" ht="12.95" customHeight="1">
      <c r="A469" s="15" t="s">
        <v>1744</v>
      </c>
      <c r="B469" s="249" t="s">
        <v>1814</v>
      </c>
      <c r="C469" s="250">
        <v>44284.267999999996</v>
      </c>
      <c r="D469" s="250"/>
      <c r="E469" s="246">
        <f t="shared" ref="E469:E532" si="91">+(C469-C$7)/C$8</f>
        <v>8406.5106627911991</v>
      </c>
      <c r="F469" s="246">
        <f t="shared" si="86"/>
        <v>8406.5</v>
      </c>
      <c r="G469" s="250">
        <f>+C469-(C$7+F469*C$8)</f>
        <v>3.4280249965377152E-3</v>
      </c>
      <c r="I469" s="246">
        <f>G469</f>
        <v>3.4280249965377152E-3</v>
      </c>
      <c r="P469" s="246">
        <f t="shared" ref="P469:P532" si="92">+D$11+D$12*F469+D$13*F469^2</f>
        <v>1.1663525044849448E-2</v>
      </c>
      <c r="Q469" s="248">
        <f t="shared" ref="Q469:Q532" si="93">+C469-15018.5</f>
        <v>29265.767999999996</v>
      </c>
      <c r="R469" s="246">
        <f>+(P469-G469)^2</f>
        <v>6.7823461045742549E-5</v>
      </c>
      <c r="S469" s="249">
        <v>0.1</v>
      </c>
      <c r="T469" s="246">
        <f t="shared" si="83"/>
        <v>6.7823461045742551E-6</v>
      </c>
      <c r="U469" s="204"/>
      <c r="Z469" s="353"/>
    </row>
    <row r="470" spans="1:26" s="246" customFormat="1" ht="12.95" customHeight="1">
      <c r="A470" s="15" t="s">
        <v>1744</v>
      </c>
      <c r="B470" s="249" t="s">
        <v>1814</v>
      </c>
      <c r="C470" s="250">
        <v>44291.339</v>
      </c>
      <c r="D470" s="250"/>
      <c r="E470" s="246">
        <f t="shared" si="91"/>
        <v>8428.5048421565261</v>
      </c>
      <c r="F470" s="246">
        <f t="shared" si="86"/>
        <v>8428.5</v>
      </c>
      <c r="G470" s="250">
        <f>+C470-(C$7+F470*C$8)</f>
        <v>1.5567249938612804E-3</v>
      </c>
      <c r="I470" s="246">
        <f>G470</f>
        <v>1.5567249938612804E-3</v>
      </c>
      <c r="P470" s="246">
        <f t="shared" si="92"/>
        <v>1.1718984210004654E-2</v>
      </c>
      <c r="Q470" s="248">
        <f t="shared" si="93"/>
        <v>29272.839</v>
      </c>
      <c r="R470" s="246">
        <f>+(P470-G470)^2</f>
        <v>1.0327151237609094E-4</v>
      </c>
      <c r="S470" s="249">
        <v>0.1</v>
      </c>
      <c r="T470" s="246">
        <f t="shared" si="83"/>
        <v>1.0327151237609095E-5</v>
      </c>
      <c r="U470" s="204"/>
      <c r="Z470" s="353"/>
    </row>
    <row r="471" spans="1:26" s="246" customFormat="1" ht="12.95" customHeight="1">
      <c r="A471" s="15" t="s">
        <v>1743</v>
      </c>
      <c r="B471" s="249" t="s">
        <v>1814</v>
      </c>
      <c r="C471" s="250">
        <v>44291.398999999998</v>
      </c>
      <c r="D471" s="250"/>
      <c r="E471" s="246">
        <f t="shared" si="91"/>
        <v>8428.6914707468059</v>
      </c>
      <c r="F471" s="246">
        <f t="shared" si="86"/>
        <v>8428.5</v>
      </c>
      <c r="G471" s="250"/>
      <c r="P471" s="246">
        <f t="shared" si="92"/>
        <v>1.1718984210004654E-2</v>
      </c>
      <c r="Q471" s="248">
        <f t="shared" si="93"/>
        <v>29272.898999999998</v>
      </c>
      <c r="S471" s="249"/>
      <c r="T471" s="246">
        <f t="shared" si="83"/>
        <v>0</v>
      </c>
      <c r="U471" s="204">
        <v>6.1556724991532974E-2</v>
      </c>
      <c r="Z471" s="353"/>
    </row>
    <row r="472" spans="1:26" s="246" customFormat="1" ht="12.95" customHeight="1">
      <c r="A472" s="15" t="s">
        <v>1745</v>
      </c>
      <c r="B472" s="249"/>
      <c r="C472" s="250">
        <v>44516.552000000003</v>
      </c>
      <c r="D472" s="250"/>
      <c r="E472" s="246">
        <f t="shared" si="91"/>
        <v>9129.024587228103</v>
      </c>
      <c r="F472" s="246">
        <f t="shared" si="86"/>
        <v>9129</v>
      </c>
      <c r="G472" s="250">
        <f>+C472-(C$7+F472*C$8)</f>
        <v>7.9046500031836331E-3</v>
      </c>
      <c r="I472" s="246">
        <f>G472</f>
        <v>7.9046500031836331E-3</v>
      </c>
      <c r="P472" s="246">
        <f t="shared" si="92"/>
        <v>1.3498922705449112E-2</v>
      </c>
      <c r="Q472" s="248">
        <f t="shared" si="93"/>
        <v>29498.052000000003</v>
      </c>
      <c r="R472" s="246">
        <f>+(P472-G472)^2</f>
        <v>3.129588706731271E-5</v>
      </c>
      <c r="S472" s="249">
        <v>0.1</v>
      </c>
      <c r="T472" s="246">
        <f t="shared" si="83"/>
        <v>3.129588706731271E-6</v>
      </c>
      <c r="U472" s="204"/>
      <c r="Z472" s="353"/>
    </row>
    <row r="473" spans="1:26" s="246" customFormat="1" ht="12.95" customHeight="1">
      <c r="A473" s="15" t="s">
        <v>1723</v>
      </c>
      <c r="B473" s="249"/>
      <c r="C473" s="250">
        <v>44576.667000000001</v>
      </c>
      <c r="D473" s="250"/>
      <c r="E473" s="246">
        <f t="shared" si="91"/>
        <v>9316.010882313094</v>
      </c>
      <c r="F473" s="246">
        <f t="shared" si="86"/>
        <v>9316</v>
      </c>
      <c r="G473" s="250">
        <f>+C473-(C$7+F473*C$8)</f>
        <v>3.4985999955097213E-3</v>
      </c>
      <c r="I473" s="246">
        <f>+G473</f>
        <v>3.4985999955097213E-3</v>
      </c>
      <c r="P473" s="246">
        <f t="shared" si="92"/>
        <v>1.3978694383686235E-2</v>
      </c>
      <c r="Q473" s="248">
        <f t="shared" si="93"/>
        <v>29558.167000000001</v>
      </c>
      <c r="R473" s="246">
        <f>+(P473-G473)^2</f>
        <v>1.0983237838508886E-4</v>
      </c>
      <c r="S473" s="249">
        <v>0.1</v>
      </c>
      <c r="T473" s="246">
        <f t="shared" si="83"/>
        <v>1.0983237838508887E-5</v>
      </c>
      <c r="U473" s="204"/>
      <c r="Z473" s="353"/>
    </row>
    <row r="474" spans="1:26" s="246" customFormat="1" ht="12.95" customHeight="1">
      <c r="A474" s="15" t="s">
        <v>1746</v>
      </c>
      <c r="B474" s="249"/>
      <c r="C474" s="250">
        <v>44586.326999999997</v>
      </c>
      <c r="D474" s="250"/>
      <c r="E474" s="246">
        <f t="shared" si="91"/>
        <v>9346.0580853492793</v>
      </c>
      <c r="F474" s="246">
        <f t="shared" si="86"/>
        <v>9346</v>
      </c>
      <c r="G474" s="250">
        <f>+C474-(C$7+F474*C$8)</f>
        <v>1.867409999249503E-2</v>
      </c>
      <c r="I474" s="246">
        <f>G474</f>
        <v>1.867409999249503E-2</v>
      </c>
      <c r="P474" s="246">
        <f t="shared" si="92"/>
        <v>1.4055844059111597E-2</v>
      </c>
      <c r="Q474" s="248">
        <f t="shared" si="93"/>
        <v>29567.826999999997</v>
      </c>
      <c r="R474" s="246">
        <f>+(P474-G474)^2</f>
        <v>2.1328287866231283E-5</v>
      </c>
      <c r="S474" s="249">
        <v>0.1</v>
      </c>
      <c r="T474" s="246">
        <f t="shared" si="83"/>
        <v>2.1328287866231284E-6</v>
      </c>
      <c r="U474" s="204"/>
      <c r="Z474" s="353"/>
    </row>
    <row r="475" spans="1:26" s="246" customFormat="1" ht="12.95" customHeight="1">
      <c r="A475" s="15" t="s">
        <v>1723</v>
      </c>
      <c r="B475" s="249" t="s">
        <v>1814</v>
      </c>
      <c r="C475" s="250">
        <v>44593.546000000002</v>
      </c>
      <c r="D475" s="250"/>
      <c r="E475" s="246">
        <f t="shared" si="91"/>
        <v>9368.5126152373196</v>
      </c>
      <c r="F475" s="246">
        <f t="shared" si="86"/>
        <v>9368.5</v>
      </c>
      <c r="G475" s="250">
        <f>+C475-(C$7+F475*C$8)</f>
        <v>4.0557249958510511E-3</v>
      </c>
      <c r="I475" s="246">
        <f>+G475</f>
        <v>4.0557249958510511E-3</v>
      </c>
      <c r="P475" s="246">
        <f t="shared" si="92"/>
        <v>1.4113739150618611E-2</v>
      </c>
      <c r="Q475" s="248">
        <f t="shared" si="93"/>
        <v>29575.046000000002</v>
      </c>
      <c r="R475" s="246">
        <f>+(P475-G475)^2</f>
        <v>1.011636487375046E-4</v>
      </c>
      <c r="S475" s="249">
        <v>0.1</v>
      </c>
      <c r="T475" s="246">
        <f t="shared" si="83"/>
        <v>1.011636487375046E-5</v>
      </c>
      <c r="U475" s="204"/>
      <c r="Z475" s="353"/>
    </row>
    <row r="476" spans="1:26" s="246" customFormat="1" ht="12.95" customHeight="1">
      <c r="A476" s="15" t="s">
        <v>1746</v>
      </c>
      <c r="B476" s="249"/>
      <c r="C476" s="250">
        <v>44595.319000000003</v>
      </c>
      <c r="D476" s="250"/>
      <c r="E476" s="246">
        <f t="shared" si="91"/>
        <v>9374.0274900803015</v>
      </c>
      <c r="F476" s="246">
        <f t="shared" si="86"/>
        <v>9374</v>
      </c>
      <c r="G476" s="250">
        <f>+C476-(C$7+F476*C$8)</f>
        <v>8.8379000007989816E-3</v>
      </c>
      <c r="I476" s="246">
        <f>G476</f>
        <v>8.8379000007989816E-3</v>
      </c>
      <c r="P476" s="246">
        <f t="shared" si="92"/>
        <v>1.4127895564801129E-2</v>
      </c>
      <c r="Q476" s="248">
        <f t="shared" si="93"/>
        <v>29576.819000000003</v>
      </c>
      <c r="R476" s="246">
        <f>+(P476-G476)^2</f>
        <v>2.7984053067162398E-5</v>
      </c>
      <c r="S476" s="249">
        <v>0.1</v>
      </c>
      <c r="T476" s="246">
        <f t="shared" ref="T476:T539" si="94">+S476*R476</f>
        <v>2.7984053067162398E-6</v>
      </c>
      <c r="U476" s="204"/>
      <c r="Z476" s="353"/>
    </row>
    <row r="477" spans="1:26" s="246" customFormat="1" ht="12.95" customHeight="1">
      <c r="A477" s="15" t="s">
        <v>1746</v>
      </c>
      <c r="B477" s="249" t="s">
        <v>1814</v>
      </c>
      <c r="C477" s="250">
        <v>44595.404999999999</v>
      </c>
      <c r="D477" s="250"/>
      <c r="E477" s="246">
        <f t="shared" si="91"/>
        <v>9374.2949910596999</v>
      </c>
      <c r="F477" s="246">
        <f t="shared" si="86"/>
        <v>9374.5</v>
      </c>
      <c r="G477" s="250"/>
      <c r="P477" s="246">
        <f t="shared" si="92"/>
        <v>1.4129182594935315E-2</v>
      </c>
      <c r="Q477" s="248">
        <f t="shared" si="93"/>
        <v>29576.904999999999</v>
      </c>
      <c r="S477" s="249"/>
      <c r="T477" s="246">
        <f t="shared" si="94"/>
        <v>0</v>
      </c>
      <c r="U477" s="204">
        <v>-6.5909175005799625E-2</v>
      </c>
      <c r="Z477" s="353"/>
    </row>
    <row r="478" spans="1:26" s="246" customFormat="1" ht="12.95" customHeight="1">
      <c r="A478" s="15" t="s">
        <v>1747</v>
      </c>
      <c r="B478" s="249" t="s">
        <v>1814</v>
      </c>
      <c r="C478" s="250">
        <v>44595.485000000001</v>
      </c>
      <c r="D478" s="250"/>
      <c r="E478" s="246">
        <f t="shared" si="91"/>
        <v>9374.5438291800874</v>
      </c>
      <c r="F478" s="246">
        <f t="shared" si="86"/>
        <v>9374.5</v>
      </c>
      <c r="G478" s="250">
        <f>+C478-(C$7+F478*C$8)</f>
        <v>1.4090824995946605E-2</v>
      </c>
      <c r="I478" s="246">
        <f>G478</f>
        <v>1.4090824995946605E-2</v>
      </c>
      <c r="P478" s="246">
        <f t="shared" si="92"/>
        <v>1.4129182594935315E-2</v>
      </c>
      <c r="Q478" s="248">
        <f t="shared" si="93"/>
        <v>29576.985000000001</v>
      </c>
      <c r="R478" s="246">
        <f>+(P478-G478)^2</f>
        <v>1.4713054001787127E-9</v>
      </c>
      <c r="S478" s="249">
        <v>0.1</v>
      </c>
      <c r="T478" s="246">
        <f t="shared" si="94"/>
        <v>1.4713054001787128E-10</v>
      </c>
      <c r="U478" s="204"/>
      <c r="Z478" s="353"/>
    </row>
    <row r="479" spans="1:26" s="246" customFormat="1" ht="12.95" customHeight="1">
      <c r="A479" s="15" t="s">
        <v>1746</v>
      </c>
      <c r="B479" s="249"/>
      <c r="C479" s="250">
        <v>44605.285000000003</v>
      </c>
      <c r="D479" s="250"/>
      <c r="E479" s="246">
        <f t="shared" si="91"/>
        <v>9405.0264989269635</v>
      </c>
      <c r="F479" s="246">
        <f t="shared" si="86"/>
        <v>9405</v>
      </c>
      <c r="G479" s="250">
        <f>+C479-(C$7+F479*C$8)</f>
        <v>8.5192499973345548E-3</v>
      </c>
      <c r="I479" s="246">
        <f>G479</f>
        <v>8.5192499973345548E-3</v>
      </c>
      <c r="P479" s="246">
        <f t="shared" si="92"/>
        <v>1.4207717714969323E-2</v>
      </c>
      <c r="Q479" s="248">
        <f t="shared" si="93"/>
        <v>29586.785000000003</v>
      </c>
      <c r="R479" s="246">
        <f>+(P479-G479)^2</f>
        <v>3.2358664974572915E-5</v>
      </c>
      <c r="S479" s="249">
        <v>0.1</v>
      </c>
      <c r="T479" s="246">
        <f t="shared" si="94"/>
        <v>3.2358664974572916E-6</v>
      </c>
      <c r="U479" s="204"/>
      <c r="Z479" s="353"/>
    </row>
    <row r="480" spans="1:26" s="246" customFormat="1" ht="12.95" customHeight="1">
      <c r="A480" s="15" t="s">
        <v>1746</v>
      </c>
      <c r="B480" s="249" t="s">
        <v>1814</v>
      </c>
      <c r="C480" s="250">
        <v>44605.421999999999</v>
      </c>
      <c r="D480" s="250"/>
      <c r="E480" s="246">
        <f t="shared" si="91"/>
        <v>9405.4526342081044</v>
      </c>
      <c r="F480" s="246">
        <f t="shared" si="86"/>
        <v>9405.5</v>
      </c>
      <c r="G480" s="250"/>
      <c r="P480" s="246">
        <f t="shared" si="92"/>
        <v>1.4209005606803465E-2</v>
      </c>
      <c r="Q480" s="248">
        <f t="shared" si="93"/>
        <v>29586.921999999999</v>
      </c>
      <c r="S480" s="249"/>
      <c r="T480" s="246">
        <f t="shared" si="94"/>
        <v>0</v>
      </c>
      <c r="U480" s="204">
        <v>-1.5227825002511963E-2</v>
      </c>
      <c r="Z480" s="353"/>
    </row>
    <row r="481" spans="1:26" s="246" customFormat="1" ht="12.95" customHeight="1">
      <c r="A481" s="15" t="s">
        <v>1723</v>
      </c>
      <c r="B481" s="249" t="s">
        <v>1814</v>
      </c>
      <c r="C481" s="250">
        <v>44608.659</v>
      </c>
      <c r="D481" s="250"/>
      <c r="E481" s="246">
        <f t="shared" si="91"/>
        <v>9415.5212466540888</v>
      </c>
      <c r="F481" s="246">
        <f t="shared" si="86"/>
        <v>9415.5</v>
      </c>
      <c r="G481" s="250">
        <f t="shared" ref="G481:G512" si="95">+C481-(C$7+F481*C$8)</f>
        <v>6.8306749963085167E-3</v>
      </c>
      <c r="I481" s="246">
        <f>+G481</f>
        <v>6.8306749963085167E-3</v>
      </c>
      <c r="P481" s="246">
        <f t="shared" si="92"/>
        <v>1.4234766362147502E-2</v>
      </c>
      <c r="Q481" s="248">
        <f t="shared" si="93"/>
        <v>29590.159</v>
      </c>
      <c r="R481" s="246">
        <f t="shared" ref="R481:R512" si="96">+(P481-G481)^2</f>
        <v>5.4820568953691418E-5</v>
      </c>
      <c r="S481" s="249">
        <v>0.1</v>
      </c>
      <c r="T481" s="246">
        <f t="shared" si="94"/>
        <v>5.4820568953691425E-6</v>
      </c>
      <c r="U481" s="204"/>
      <c r="Z481" s="353"/>
    </row>
    <row r="482" spans="1:26" s="246" customFormat="1" ht="12.95" customHeight="1">
      <c r="A482" s="15" t="s">
        <v>1723</v>
      </c>
      <c r="B482" s="249"/>
      <c r="C482" s="250">
        <v>44623.610999999997</v>
      </c>
      <c r="D482" s="250"/>
      <c r="E482" s="246">
        <f t="shared" si="91"/>
        <v>9462.0290913535882</v>
      </c>
      <c r="F482" s="246">
        <f t="shared" si="86"/>
        <v>9462</v>
      </c>
      <c r="G482" s="250">
        <f t="shared" si="95"/>
        <v>9.3526999917230569E-3</v>
      </c>
      <c r="I482" s="246">
        <f>+G482</f>
        <v>9.3526999917230569E-3</v>
      </c>
      <c r="P482" s="246">
        <f t="shared" si="92"/>
        <v>1.4354626903568878E-2</v>
      </c>
      <c r="Q482" s="248">
        <f t="shared" si="93"/>
        <v>29605.110999999997</v>
      </c>
      <c r="R482" s="246">
        <f t="shared" si="96"/>
        <v>2.5019272831447476E-5</v>
      </c>
      <c r="S482" s="249">
        <v>0.1</v>
      </c>
      <c r="T482" s="246">
        <f t="shared" si="94"/>
        <v>2.5019272831447479E-6</v>
      </c>
      <c r="U482" s="204"/>
      <c r="Z482" s="353"/>
    </row>
    <row r="483" spans="1:26" s="246" customFormat="1" ht="12.95" customHeight="1">
      <c r="A483" s="15" t="s">
        <v>1746</v>
      </c>
      <c r="B483" s="249" t="s">
        <v>1814</v>
      </c>
      <c r="C483" s="250">
        <v>44635.334000000003</v>
      </c>
      <c r="D483" s="250"/>
      <c r="E483" s="246">
        <f t="shared" si="91"/>
        <v>9498.4932074191693</v>
      </c>
      <c r="F483" s="246">
        <f t="shared" si="86"/>
        <v>9498.5</v>
      </c>
      <c r="G483" s="250">
        <f t="shared" si="95"/>
        <v>-2.1837750027771108E-3</v>
      </c>
      <c r="I483" s="246">
        <f t="shared" ref="I483:I489" si="97">G483</f>
        <v>-2.1837750027771108E-3</v>
      </c>
      <c r="P483" s="246">
        <f t="shared" si="92"/>
        <v>1.444879519479304E-2</v>
      </c>
      <c r="Q483" s="248">
        <f t="shared" si="93"/>
        <v>29616.834000000003</v>
      </c>
      <c r="R483" s="246">
        <f t="shared" si="96"/>
        <v>2.7664239137709876E-4</v>
      </c>
      <c r="S483" s="249">
        <v>0.1</v>
      </c>
      <c r="T483" s="246">
        <f t="shared" si="94"/>
        <v>2.7664239137709876E-5</v>
      </c>
      <c r="U483" s="204"/>
      <c r="Z483" s="353"/>
    </row>
    <row r="484" spans="1:26" s="246" customFormat="1" ht="12.95" customHeight="1">
      <c r="A484" s="15" t="s">
        <v>1746</v>
      </c>
      <c r="B484" s="249" t="s">
        <v>1814</v>
      </c>
      <c r="C484" s="250">
        <v>44636.302000000003</v>
      </c>
      <c r="D484" s="250"/>
      <c r="E484" s="246">
        <f t="shared" si="91"/>
        <v>9501.5041486758</v>
      </c>
      <c r="F484" s="246">
        <f t="shared" si="86"/>
        <v>9501.5</v>
      </c>
      <c r="G484" s="250">
        <f t="shared" si="95"/>
        <v>1.3337749987840652E-3</v>
      </c>
      <c r="I484" s="246">
        <f t="shared" si="97"/>
        <v>1.3337749987840652E-3</v>
      </c>
      <c r="P484" s="246">
        <f t="shared" si="92"/>
        <v>1.44565383482633E-2</v>
      </c>
      <c r="Q484" s="248">
        <f t="shared" si="93"/>
        <v>29617.802000000003</v>
      </c>
      <c r="R484" s="246">
        <f t="shared" si="96"/>
        <v>1.7220691792643546E-4</v>
      </c>
      <c r="S484" s="249">
        <v>0.1</v>
      </c>
      <c r="T484" s="246">
        <f t="shared" si="94"/>
        <v>1.7220691792643547E-5</v>
      </c>
      <c r="U484" s="204"/>
      <c r="Z484" s="353"/>
    </row>
    <row r="485" spans="1:26" s="246" customFormat="1" ht="12.95" customHeight="1">
      <c r="A485" s="15" t="s">
        <v>1749</v>
      </c>
      <c r="B485" s="249" t="s">
        <v>1814</v>
      </c>
      <c r="C485" s="250">
        <v>44636.309000000001</v>
      </c>
      <c r="D485" s="250"/>
      <c r="E485" s="246">
        <f t="shared" si="91"/>
        <v>9501.5259220113276</v>
      </c>
      <c r="F485" s="246">
        <f t="shared" si="86"/>
        <v>9501.5</v>
      </c>
      <c r="G485" s="250">
        <f t="shared" si="95"/>
        <v>8.3337749965721741E-3</v>
      </c>
      <c r="I485" s="246">
        <f t="shared" si="97"/>
        <v>8.3337749965721741E-3</v>
      </c>
      <c r="P485" s="246">
        <f t="shared" si="92"/>
        <v>1.44565383482633E-2</v>
      </c>
      <c r="Q485" s="248">
        <f t="shared" si="93"/>
        <v>29617.809000000001</v>
      </c>
      <c r="R485" s="246">
        <f t="shared" si="96"/>
        <v>3.7488231060811947E-5</v>
      </c>
      <c r="S485" s="249">
        <v>0.1</v>
      </c>
      <c r="T485" s="246">
        <f t="shared" si="94"/>
        <v>3.7488231060811951E-6</v>
      </c>
      <c r="U485" s="204"/>
      <c r="Z485" s="353"/>
    </row>
    <row r="486" spans="1:26" s="246" customFormat="1" ht="12.95" customHeight="1">
      <c r="A486" s="15" t="s">
        <v>1749</v>
      </c>
      <c r="B486" s="249"/>
      <c r="C486" s="250">
        <v>44649.322</v>
      </c>
      <c r="D486" s="250"/>
      <c r="E486" s="246">
        <f t="shared" si="91"/>
        <v>9542.0025527680573</v>
      </c>
      <c r="F486" s="246">
        <f t="shared" si="86"/>
        <v>9542</v>
      </c>
      <c r="G486" s="250">
        <f t="shared" si="95"/>
        <v>8.2069999916711822E-4</v>
      </c>
      <c r="I486" s="246">
        <f t="shared" si="97"/>
        <v>8.2069999916711822E-4</v>
      </c>
      <c r="P486" s="246">
        <f t="shared" si="92"/>
        <v>1.4561119891076467E-2</v>
      </c>
      <c r="Q486" s="248">
        <f t="shared" si="93"/>
        <v>29630.822</v>
      </c>
      <c r="R486" s="246">
        <f t="shared" si="96"/>
        <v>1.8879913880597812E-4</v>
      </c>
      <c r="S486" s="249">
        <v>0.1</v>
      </c>
      <c r="T486" s="246">
        <f t="shared" si="94"/>
        <v>1.8879913880597814E-5</v>
      </c>
      <c r="U486" s="204"/>
      <c r="Z486" s="353"/>
    </row>
    <row r="487" spans="1:26" s="246" customFormat="1" ht="12.95" customHeight="1">
      <c r="A487" s="15" t="s">
        <v>1749</v>
      </c>
      <c r="B487" s="249"/>
      <c r="C487" s="250">
        <v>44651.247000000003</v>
      </c>
      <c r="D487" s="250"/>
      <c r="E487" s="246">
        <f t="shared" si="91"/>
        <v>9547.9902200397737</v>
      </c>
      <c r="F487" s="246">
        <f t="shared" si="86"/>
        <v>9548</v>
      </c>
      <c r="G487" s="250">
        <f t="shared" si="95"/>
        <v>-3.1442000035895035E-3</v>
      </c>
      <c r="I487" s="246">
        <f t="shared" si="97"/>
        <v>-3.1442000035895035E-3</v>
      </c>
      <c r="P487" s="246">
        <f t="shared" si="92"/>
        <v>1.4576621208274354E-2</v>
      </c>
      <c r="Q487" s="248">
        <f t="shared" si="93"/>
        <v>29632.747000000003</v>
      </c>
      <c r="R487" s="246">
        <f t="shared" si="96"/>
        <v>3.1402750442284402E-4</v>
      </c>
      <c r="S487" s="249">
        <v>0.1</v>
      </c>
      <c r="T487" s="246">
        <f t="shared" si="94"/>
        <v>3.1402750442284406E-5</v>
      </c>
      <c r="U487" s="204"/>
      <c r="Z487" s="353"/>
    </row>
    <row r="488" spans="1:26" s="246" customFormat="1" ht="12.95" customHeight="1">
      <c r="A488" s="15" t="s">
        <v>1749</v>
      </c>
      <c r="B488" s="249"/>
      <c r="C488" s="250">
        <v>44659.298999999999</v>
      </c>
      <c r="D488" s="250"/>
      <c r="E488" s="246">
        <f t="shared" si="91"/>
        <v>9573.0357768562681</v>
      </c>
      <c r="F488" s="246">
        <f t="shared" si="86"/>
        <v>9573</v>
      </c>
      <c r="G488" s="250">
        <f t="shared" si="95"/>
        <v>1.1502049994305708E-2</v>
      </c>
      <c r="I488" s="246">
        <f t="shared" si="97"/>
        <v>1.1502049994305708E-2</v>
      </c>
      <c r="P488" s="246">
        <f t="shared" si="92"/>
        <v>1.4641231572431215E-2</v>
      </c>
      <c r="Q488" s="248">
        <f t="shared" si="93"/>
        <v>29640.798999999999</v>
      </c>
      <c r="R488" s="246">
        <f t="shared" si="96"/>
        <v>9.8544609804425499E-6</v>
      </c>
      <c r="S488" s="249">
        <v>0.1</v>
      </c>
      <c r="T488" s="246">
        <f t="shared" si="94"/>
        <v>9.8544609804425499E-7</v>
      </c>
      <c r="U488" s="204"/>
      <c r="Z488" s="353"/>
    </row>
    <row r="489" spans="1:26" s="246" customFormat="1" ht="12.95" customHeight="1">
      <c r="A489" s="15" t="s">
        <v>1749</v>
      </c>
      <c r="B489" s="249" t="s">
        <v>1814</v>
      </c>
      <c r="C489" s="250">
        <v>44663.309000000001</v>
      </c>
      <c r="D489" s="250"/>
      <c r="E489" s="246">
        <f t="shared" si="91"/>
        <v>9585.5087876404523</v>
      </c>
      <c r="F489" s="246">
        <f t="shared" si="86"/>
        <v>9585.5</v>
      </c>
      <c r="G489" s="250">
        <f t="shared" si="95"/>
        <v>2.8251749972696416E-3</v>
      </c>
      <c r="I489" s="246">
        <f t="shared" si="97"/>
        <v>2.8251749972696416E-3</v>
      </c>
      <c r="P489" s="246">
        <f t="shared" si="92"/>
        <v>1.4673549784246944E-2</v>
      </c>
      <c r="Q489" s="248">
        <f t="shared" si="93"/>
        <v>29644.809000000001</v>
      </c>
      <c r="R489" s="246">
        <f t="shared" si="96"/>
        <v>1.4038398509267944E-4</v>
      </c>
      <c r="S489" s="249">
        <v>0.1</v>
      </c>
      <c r="T489" s="246">
        <f t="shared" si="94"/>
        <v>1.4038398509267945E-5</v>
      </c>
      <c r="U489" s="204"/>
      <c r="Z489" s="353"/>
    </row>
    <row r="490" spans="1:26" s="246" customFormat="1" ht="12.95" customHeight="1">
      <c r="A490" s="15" t="s">
        <v>1723</v>
      </c>
      <c r="B490" s="249"/>
      <c r="C490" s="250">
        <v>44938.671999999999</v>
      </c>
      <c r="D490" s="250"/>
      <c r="E490" s="246">
        <f t="shared" si="91"/>
        <v>10442.018929426851</v>
      </c>
      <c r="F490" s="246">
        <f t="shared" si="86"/>
        <v>10442</v>
      </c>
      <c r="G490" s="250">
        <f t="shared" si="95"/>
        <v>6.0856999989482574E-3</v>
      </c>
      <c r="I490" s="246">
        <f>+G490</f>
        <v>6.0856999989482574E-3</v>
      </c>
      <c r="P490" s="246">
        <f t="shared" si="92"/>
        <v>1.6908682754237195E-2</v>
      </c>
      <c r="Q490" s="248">
        <f t="shared" si="93"/>
        <v>29920.171999999999</v>
      </c>
      <c r="R490" s="246">
        <f t="shared" si="96"/>
        <v>1.1713695572128172E-4</v>
      </c>
      <c r="S490" s="249">
        <v>0.1</v>
      </c>
      <c r="T490" s="246">
        <f t="shared" si="94"/>
        <v>1.1713695572128173E-5</v>
      </c>
      <c r="U490" s="204"/>
      <c r="Z490" s="353"/>
    </row>
    <row r="491" spans="1:26" s="246" customFormat="1" ht="12.95" customHeight="1">
      <c r="A491" s="15" t="s">
        <v>1750</v>
      </c>
      <c r="B491" s="249"/>
      <c r="C491" s="250">
        <v>44985.283000000003</v>
      </c>
      <c r="D491" s="250"/>
      <c r="E491" s="246">
        <f t="shared" si="91"/>
        <v>10587.001349791279</v>
      </c>
      <c r="F491" s="246">
        <f t="shared" si="86"/>
        <v>10587</v>
      </c>
      <c r="G491" s="250">
        <f t="shared" si="95"/>
        <v>4.339500010246411E-4</v>
      </c>
      <c r="I491" s="246">
        <f>G491</f>
        <v>4.339500010246411E-4</v>
      </c>
      <c r="P491" s="246">
        <f t="shared" si="92"/>
        <v>1.7291113121538318E-2</v>
      </c>
      <c r="Q491" s="248">
        <f t="shared" si="93"/>
        <v>29966.783000000003</v>
      </c>
      <c r="R491" s="246">
        <f t="shared" si="96"/>
        <v>2.8416394847160641E-4</v>
      </c>
      <c r="S491" s="249">
        <v>0.1</v>
      </c>
      <c r="T491" s="246">
        <f t="shared" si="94"/>
        <v>2.8416394847160644E-5</v>
      </c>
      <c r="U491" s="204"/>
      <c r="Z491" s="353"/>
    </row>
    <row r="492" spans="1:26" s="246" customFormat="1" ht="12.95" customHeight="1">
      <c r="A492" s="15" t="s">
        <v>1751</v>
      </c>
      <c r="B492" s="249"/>
      <c r="C492" s="250">
        <v>44996.703399999999</v>
      </c>
      <c r="D492" s="250"/>
      <c r="E492" s="246">
        <f t="shared" si="91"/>
        <v>10622.524235666482</v>
      </c>
      <c r="F492" s="246">
        <f t="shared" si="86"/>
        <v>10622.5</v>
      </c>
      <c r="G492" s="250">
        <f t="shared" si="95"/>
        <v>7.7916249938425608E-3</v>
      </c>
      <c r="K492" s="246">
        <f>G492</f>
        <v>7.7916249938425608E-3</v>
      </c>
      <c r="P492" s="246">
        <f t="shared" si="92"/>
        <v>1.7384920740028433E-2</v>
      </c>
      <c r="Q492" s="248">
        <f t="shared" si="93"/>
        <v>29978.203399999999</v>
      </c>
      <c r="R492" s="246">
        <f t="shared" si="96"/>
        <v>9.2031323273787947E-5</v>
      </c>
      <c r="S492" s="249">
        <v>1</v>
      </c>
      <c r="T492" s="246">
        <f t="shared" si="94"/>
        <v>9.2031323273787947E-5</v>
      </c>
      <c r="U492" s="204"/>
      <c r="V492" s="246">
        <f>+G492-P492</f>
        <v>-9.5932957461858717E-3</v>
      </c>
      <c r="W492" s="246">
        <f>+V$5*SIN(RADIANS(V$6*F492+V$7))</f>
        <v>-4.0305905514731637E-3</v>
      </c>
      <c r="X492" s="246">
        <f>+(V492-W492)^2</f>
        <v>3.0943689083283745E-5</v>
      </c>
      <c r="Z492" s="353"/>
    </row>
    <row r="493" spans="1:26" s="246" customFormat="1" ht="12.95" customHeight="1">
      <c r="A493" s="15" t="s">
        <v>1752</v>
      </c>
      <c r="B493" s="249"/>
      <c r="C493" s="250">
        <v>45004.254999999997</v>
      </c>
      <c r="D493" s="250"/>
      <c r="E493" s="246">
        <f t="shared" si="91"/>
        <v>10646.013310039994</v>
      </c>
      <c r="F493" s="246">
        <f t="shared" si="86"/>
        <v>10646</v>
      </c>
      <c r="G493" s="250">
        <f t="shared" si="95"/>
        <v>4.2790999941644259E-3</v>
      </c>
      <c r="I493" s="246">
        <f>G493</f>
        <v>4.2790999941644259E-3</v>
      </c>
      <c r="P493" s="246">
        <f t="shared" si="92"/>
        <v>1.7447057281226398E-2</v>
      </c>
      <c r="Q493" s="248">
        <f t="shared" si="93"/>
        <v>29985.754999999997</v>
      </c>
      <c r="R493" s="246">
        <f t="shared" si="96"/>
        <v>1.733950991138885E-4</v>
      </c>
      <c r="S493" s="249">
        <v>0.1</v>
      </c>
      <c r="T493" s="246">
        <f t="shared" si="94"/>
        <v>1.7339509911388851E-5</v>
      </c>
      <c r="U493" s="204"/>
      <c r="Z493" s="353"/>
    </row>
    <row r="494" spans="1:26" s="246" customFormat="1" ht="12.95" customHeight="1">
      <c r="A494" s="15" t="s">
        <v>1752</v>
      </c>
      <c r="B494" s="249"/>
      <c r="C494" s="250">
        <v>45012.3</v>
      </c>
      <c r="D494" s="250"/>
      <c r="E494" s="246">
        <f t="shared" si="91"/>
        <v>10671.037093520985</v>
      </c>
      <c r="F494" s="246">
        <f t="shared" si="86"/>
        <v>10671</v>
      </c>
      <c r="G494" s="250">
        <f t="shared" si="95"/>
        <v>1.1925350001547486E-2</v>
      </c>
      <c r="I494" s="246">
        <f>G494</f>
        <v>1.1925350001547486E-2</v>
      </c>
      <c r="P494" s="246">
        <f t="shared" si="92"/>
        <v>1.751319368821563E-2</v>
      </c>
      <c r="Q494" s="248">
        <f t="shared" si="93"/>
        <v>29993.800000000003</v>
      </c>
      <c r="R494" s="246">
        <f t="shared" si="96"/>
        <v>3.122399706663704E-5</v>
      </c>
      <c r="S494" s="249">
        <v>0.1</v>
      </c>
      <c r="T494" s="246">
        <f t="shared" si="94"/>
        <v>3.122399706663704E-6</v>
      </c>
      <c r="U494" s="204"/>
      <c r="Z494" s="353"/>
    </row>
    <row r="495" spans="1:26" s="246" customFormat="1" ht="12.95" customHeight="1">
      <c r="A495" s="15" t="s">
        <v>1752</v>
      </c>
      <c r="B495" s="249"/>
      <c r="C495" s="250">
        <v>45022.264999999999</v>
      </c>
      <c r="D495" s="250"/>
      <c r="E495" s="246">
        <f t="shared" si="91"/>
        <v>10702.032991891132</v>
      </c>
      <c r="F495" s="246">
        <f t="shared" si="86"/>
        <v>10702</v>
      </c>
      <c r="G495" s="250">
        <f t="shared" si="95"/>
        <v>1.0606699994241353E-2</v>
      </c>
      <c r="I495" s="246">
        <f>G495</f>
        <v>1.0606699994241353E-2</v>
      </c>
      <c r="P495" s="246">
        <f t="shared" si="92"/>
        <v>1.7595251088080039E-2</v>
      </c>
      <c r="Q495" s="248">
        <f t="shared" si="93"/>
        <v>30003.764999999999</v>
      </c>
      <c r="R495" s="246">
        <f t="shared" si="96"/>
        <v>4.8839846391193892E-5</v>
      </c>
      <c r="S495" s="249">
        <v>0.1</v>
      </c>
      <c r="T495" s="246">
        <f t="shared" si="94"/>
        <v>4.8839846391193893E-6</v>
      </c>
      <c r="U495" s="204"/>
      <c r="Z495" s="353"/>
    </row>
    <row r="496" spans="1:26" s="246" customFormat="1" ht="12.95" customHeight="1">
      <c r="A496" s="15" t="s">
        <v>1723</v>
      </c>
      <c r="B496" s="249"/>
      <c r="C496" s="250">
        <v>45291.682999999997</v>
      </c>
      <c r="D496" s="250"/>
      <c r="E496" s="246">
        <f t="shared" si="91"/>
        <v>11540.051350856598</v>
      </c>
      <c r="F496" s="246">
        <f t="shared" si="86"/>
        <v>11540</v>
      </c>
      <c r="G496" s="250">
        <f t="shared" si="95"/>
        <v>1.6508999993675388E-2</v>
      </c>
      <c r="I496" s="246">
        <f>+G496</f>
        <v>1.6508999993675388E-2</v>
      </c>
      <c r="P496" s="246">
        <f t="shared" si="92"/>
        <v>1.9833690118874796E-2</v>
      </c>
      <c r="Q496" s="248">
        <f t="shared" si="93"/>
        <v>30273.182999999997</v>
      </c>
      <c r="R496" s="246">
        <f t="shared" si="96"/>
        <v>1.1053564428598456E-5</v>
      </c>
      <c r="S496" s="249">
        <v>0.1</v>
      </c>
      <c r="T496" s="246">
        <f t="shared" si="94"/>
        <v>1.1053564428598456E-6</v>
      </c>
      <c r="U496" s="204"/>
      <c r="Z496" s="353"/>
    </row>
    <row r="497" spans="1:26" s="246" customFormat="1" ht="12.95" customHeight="1">
      <c r="A497" s="15" t="s">
        <v>1723</v>
      </c>
      <c r="B497" s="249" t="s">
        <v>1814</v>
      </c>
      <c r="C497" s="250">
        <v>45352.595999999998</v>
      </c>
      <c r="D497" s="250"/>
      <c r="E497" s="246">
        <f t="shared" si="91"/>
        <v>11729.519806192413</v>
      </c>
      <c r="F497" s="246">
        <f t="shared" si="86"/>
        <v>11729.5</v>
      </c>
      <c r="G497" s="250">
        <f t="shared" si="95"/>
        <v>6.3675749916001223E-3</v>
      </c>
      <c r="I497" s="246">
        <f>+G497</f>
        <v>6.3675749916001223E-3</v>
      </c>
      <c r="P497" s="246">
        <f t="shared" si="92"/>
        <v>2.034528885508129E-2</v>
      </c>
      <c r="Q497" s="248">
        <f t="shared" si="93"/>
        <v>30334.095999999998</v>
      </c>
      <c r="R497" s="246">
        <f t="shared" si="96"/>
        <v>1.9537648484935363E-4</v>
      </c>
      <c r="S497" s="249">
        <v>0.1</v>
      </c>
      <c r="T497" s="246">
        <f t="shared" si="94"/>
        <v>1.9537648484935363E-5</v>
      </c>
      <c r="U497" s="204"/>
      <c r="Z497" s="353"/>
    </row>
    <row r="498" spans="1:26" s="246" customFormat="1" ht="12.95" customHeight="1">
      <c r="A498" s="15" t="s">
        <v>1753</v>
      </c>
      <c r="B498" s="249"/>
      <c r="C498" s="250">
        <v>45356.945599999999</v>
      </c>
      <c r="D498" s="250"/>
      <c r="E498" s="246">
        <f t="shared" si="91"/>
        <v>11743.049134797619</v>
      </c>
      <c r="F498" s="246">
        <f t="shared" si="86"/>
        <v>11743</v>
      </c>
      <c r="G498" s="250">
        <f t="shared" si="95"/>
        <v>1.5796549996593967E-2</v>
      </c>
      <c r="K498" s="246">
        <f>G498</f>
        <v>1.5796549996593967E-2</v>
      </c>
      <c r="P498" s="246">
        <f t="shared" si="92"/>
        <v>2.0381811380099372E-2</v>
      </c>
      <c r="Q498" s="248">
        <f t="shared" si="93"/>
        <v>30338.445599999999</v>
      </c>
      <c r="R498" s="246">
        <f t="shared" si="96"/>
        <v>2.1024621955065897E-5</v>
      </c>
      <c r="S498" s="249">
        <v>1</v>
      </c>
      <c r="T498" s="246">
        <f t="shared" si="94"/>
        <v>2.1024621955065897E-5</v>
      </c>
      <c r="U498" s="204"/>
      <c r="V498" s="246">
        <f>+G498-P498</f>
        <v>-4.5852613835054047E-3</v>
      </c>
      <c r="W498" s="246">
        <f>+V$5*SIN(RADIANS(V$6*F498+V$7))</f>
        <v>-5.1052037736265717E-3</v>
      </c>
      <c r="X498" s="246">
        <f>+(V498-W498)^2</f>
        <v>2.7034008904491178E-7</v>
      </c>
      <c r="Z498" s="353"/>
    </row>
    <row r="499" spans="1:26" s="246" customFormat="1" ht="12.95" customHeight="1">
      <c r="A499" s="15" t="s">
        <v>1723</v>
      </c>
      <c r="B499" s="249"/>
      <c r="C499" s="250">
        <v>45671.7</v>
      </c>
      <c r="D499" s="250"/>
      <c r="E499" s="246">
        <f t="shared" si="91"/>
        <v>12722.085300774505</v>
      </c>
      <c r="F499" s="246">
        <f t="shared" si="86"/>
        <v>12722</v>
      </c>
      <c r="G499" s="250">
        <f t="shared" si="95"/>
        <v>2.7423699997598305E-2</v>
      </c>
      <c r="I499" s="246">
        <f>+G499</f>
        <v>2.7423699997598305E-2</v>
      </c>
      <c r="P499" s="246">
        <f t="shared" si="92"/>
        <v>2.3057379729833023E-2</v>
      </c>
      <c r="Q499" s="248">
        <f t="shared" si="93"/>
        <v>30653.199999999997</v>
      </c>
      <c r="R499" s="246">
        <f t="shared" si="96"/>
        <v>1.9064752680697885E-5</v>
      </c>
      <c r="S499" s="249">
        <v>0.1</v>
      </c>
      <c r="T499" s="246">
        <f t="shared" si="94"/>
        <v>1.9064752680697887E-6</v>
      </c>
      <c r="U499" s="204"/>
      <c r="Z499" s="353"/>
    </row>
    <row r="500" spans="1:26" s="246" customFormat="1" ht="12.95" customHeight="1">
      <c r="A500" s="15" t="s">
        <v>1755</v>
      </c>
      <c r="B500" s="249"/>
      <c r="C500" s="250">
        <v>45709.948499999999</v>
      </c>
      <c r="D500" s="250"/>
      <c r="E500" s="246">
        <f t="shared" si="91"/>
        <v>12841.05636136768</v>
      </c>
      <c r="F500" s="246">
        <f t="shared" si="86"/>
        <v>12841</v>
      </c>
      <c r="G500" s="250">
        <f t="shared" si="95"/>
        <v>1.8119849992217496E-2</v>
      </c>
      <c r="K500" s="246">
        <f t="shared" ref="K500:K512" si="98">G500</f>
        <v>1.8119849992217496E-2</v>
      </c>
      <c r="P500" s="246">
        <f t="shared" si="92"/>
        <v>2.338623401373352E-2</v>
      </c>
      <c r="Q500" s="248">
        <f t="shared" si="93"/>
        <v>30691.448499999999</v>
      </c>
      <c r="R500" s="246">
        <f t="shared" si="96"/>
        <v>2.7734800662079289E-5</v>
      </c>
      <c r="S500" s="249">
        <v>1</v>
      </c>
      <c r="T500" s="246">
        <f t="shared" si="94"/>
        <v>2.7734800662079289E-5</v>
      </c>
      <c r="U500" s="204"/>
      <c r="V500" s="246">
        <f t="shared" ref="V500:V512" si="99">+G500-P500</f>
        <v>-5.266384021516024E-3</v>
      </c>
      <c r="W500" s="246">
        <f t="shared" ref="W500:W512" si="100">+V$5*SIN(RADIANS(V$6*F500+V$7))</f>
        <v>-6.0218798978461299E-3</v>
      </c>
      <c r="X500" s="246">
        <f t="shared" ref="X500:X512" si="101">+(V500-W500)^2</f>
        <v>5.7077401915179454E-7</v>
      </c>
      <c r="Z500" s="353"/>
    </row>
    <row r="501" spans="1:26" s="246" customFormat="1" ht="12.95" customHeight="1">
      <c r="A501" s="15" t="s">
        <v>1755</v>
      </c>
      <c r="B501" s="249"/>
      <c r="C501" s="250">
        <v>45709.948700000001</v>
      </c>
      <c r="D501" s="250"/>
      <c r="E501" s="246">
        <f t="shared" si="91"/>
        <v>12841.05698346299</v>
      </c>
      <c r="F501" s="246">
        <f t="shared" si="86"/>
        <v>12841</v>
      </c>
      <c r="G501" s="250">
        <f t="shared" si="95"/>
        <v>1.8319849994441029E-2</v>
      </c>
      <c r="K501" s="246">
        <f t="shared" si="98"/>
        <v>1.8319849994441029E-2</v>
      </c>
      <c r="P501" s="246">
        <f t="shared" si="92"/>
        <v>2.338623401373352E-2</v>
      </c>
      <c r="Q501" s="248">
        <f t="shared" si="93"/>
        <v>30691.448700000001</v>
      </c>
      <c r="R501" s="246">
        <f t="shared" si="96"/>
        <v>2.5668247030942338E-5</v>
      </c>
      <c r="S501" s="249">
        <v>1</v>
      </c>
      <c r="T501" s="246">
        <f t="shared" si="94"/>
        <v>2.5668247030942338E-5</v>
      </c>
      <c r="U501" s="204"/>
      <c r="V501" s="246">
        <f t="shared" si="99"/>
        <v>-5.0663840192924914E-3</v>
      </c>
      <c r="W501" s="246">
        <f t="shared" si="100"/>
        <v>-6.0218798978461299E-3</v>
      </c>
      <c r="X501" s="246">
        <f t="shared" si="101"/>
        <v>9.1297237393298946E-7</v>
      </c>
      <c r="Z501" s="353"/>
    </row>
    <row r="502" spans="1:26" s="246" customFormat="1" ht="12.95" customHeight="1">
      <c r="A502" s="15" t="s">
        <v>1755</v>
      </c>
      <c r="B502" s="249"/>
      <c r="C502" s="250">
        <v>45709.949099999998</v>
      </c>
      <c r="D502" s="250"/>
      <c r="E502" s="246">
        <f t="shared" si="91"/>
        <v>12841.058227653582</v>
      </c>
      <c r="F502" s="246">
        <f t="shared" si="86"/>
        <v>12841</v>
      </c>
      <c r="G502" s="250">
        <f t="shared" si="95"/>
        <v>1.8719849991612136E-2</v>
      </c>
      <c r="K502" s="246">
        <f t="shared" si="98"/>
        <v>1.8719849991612136E-2</v>
      </c>
      <c r="P502" s="246">
        <f t="shared" si="92"/>
        <v>2.338623401373352E-2</v>
      </c>
      <c r="Q502" s="248">
        <f t="shared" si="93"/>
        <v>30691.449099999998</v>
      </c>
      <c r="R502" s="246">
        <f t="shared" si="96"/>
        <v>2.1775139841909744E-5</v>
      </c>
      <c r="S502" s="249">
        <v>1</v>
      </c>
      <c r="T502" s="246">
        <f t="shared" si="94"/>
        <v>2.1775139841909744E-5</v>
      </c>
      <c r="U502" s="204"/>
      <c r="V502" s="246">
        <f t="shared" si="99"/>
        <v>-4.6663840221213837E-3</v>
      </c>
      <c r="W502" s="246">
        <f t="shared" si="100"/>
        <v>-6.0218798978461299E-3</v>
      </c>
      <c r="X502" s="246">
        <f t="shared" si="101"/>
        <v>1.8373690691067966E-6</v>
      </c>
      <c r="Z502" s="353"/>
    </row>
    <row r="503" spans="1:26" s="246" customFormat="1" ht="12.95" customHeight="1">
      <c r="A503" s="15" t="s">
        <v>1755</v>
      </c>
      <c r="B503" s="249" t="s">
        <v>1814</v>
      </c>
      <c r="C503" s="250">
        <v>45710.109900000003</v>
      </c>
      <c r="D503" s="250"/>
      <c r="E503" s="246">
        <f t="shared" si="91"/>
        <v>12841.558392275567</v>
      </c>
      <c r="F503" s="246">
        <f t="shared" si="86"/>
        <v>12841.5</v>
      </c>
      <c r="G503" s="250">
        <f t="shared" si="95"/>
        <v>1.8772775001707487E-2</v>
      </c>
      <c r="K503" s="246">
        <f t="shared" si="98"/>
        <v>1.8772775001707487E-2</v>
      </c>
      <c r="P503" s="246">
        <f t="shared" si="92"/>
        <v>2.3387617415279355E-2</v>
      </c>
      <c r="Q503" s="248">
        <f t="shared" si="93"/>
        <v>30691.609900000003</v>
      </c>
      <c r="R503" s="246">
        <f t="shared" si="96"/>
        <v>2.1296770502101829E-5</v>
      </c>
      <c r="S503" s="249">
        <v>1</v>
      </c>
      <c r="T503" s="246">
        <f t="shared" si="94"/>
        <v>2.1296770502101829E-5</v>
      </c>
      <c r="U503" s="204"/>
      <c r="V503" s="246">
        <f t="shared" si="99"/>
        <v>-4.6148424135718687E-3</v>
      </c>
      <c r="W503" s="246">
        <f t="shared" si="100"/>
        <v>-6.0222627019109647E-3</v>
      </c>
      <c r="X503" s="246">
        <f t="shared" si="101"/>
        <v>1.9808318680285041E-6</v>
      </c>
      <c r="Z503" s="353"/>
    </row>
    <row r="504" spans="1:26" s="246" customFormat="1" ht="12.95" customHeight="1">
      <c r="A504" s="15" t="s">
        <v>1755</v>
      </c>
      <c r="B504" s="249" t="s">
        <v>1814</v>
      </c>
      <c r="C504" s="250">
        <v>45710.110200000003</v>
      </c>
      <c r="D504" s="250"/>
      <c r="E504" s="246">
        <f t="shared" si="91"/>
        <v>12841.559325418517</v>
      </c>
      <c r="F504" s="246">
        <f t="shared" si="86"/>
        <v>12841.5</v>
      </c>
      <c r="G504" s="250">
        <f t="shared" si="95"/>
        <v>1.9072775001404807E-2</v>
      </c>
      <c r="K504" s="246">
        <f t="shared" si="98"/>
        <v>1.9072775001404807E-2</v>
      </c>
      <c r="P504" s="246">
        <f t="shared" si="92"/>
        <v>2.3387617415279355E-2</v>
      </c>
      <c r="Q504" s="248">
        <f t="shared" si="93"/>
        <v>30691.610200000003</v>
      </c>
      <c r="R504" s="246">
        <f t="shared" si="96"/>
        <v>1.861786505657074E-5</v>
      </c>
      <c r="S504" s="249">
        <v>1</v>
      </c>
      <c r="T504" s="246">
        <f t="shared" si="94"/>
        <v>1.861786505657074E-5</v>
      </c>
      <c r="U504" s="204"/>
      <c r="V504" s="246">
        <f t="shared" si="99"/>
        <v>-4.3148424138745485E-3</v>
      </c>
      <c r="W504" s="246">
        <f t="shared" si="100"/>
        <v>-6.0222627019109647E-3</v>
      </c>
      <c r="X504" s="246">
        <f t="shared" si="101"/>
        <v>2.9152840399983584E-6</v>
      </c>
      <c r="Z504" s="353"/>
    </row>
    <row r="505" spans="1:26" s="246" customFormat="1" ht="12.95" customHeight="1">
      <c r="A505" s="15" t="s">
        <v>1755</v>
      </c>
      <c r="B505" s="249" t="s">
        <v>1814</v>
      </c>
      <c r="C505" s="250">
        <v>45710.110200000003</v>
      </c>
      <c r="D505" s="250"/>
      <c r="E505" s="246">
        <f t="shared" si="91"/>
        <v>12841.559325418517</v>
      </c>
      <c r="F505" s="246">
        <f t="shared" ref="F505:F568" si="102">ROUND(2*E505,0)/2</f>
        <v>12841.5</v>
      </c>
      <c r="G505" s="250">
        <f t="shared" si="95"/>
        <v>1.9072775001404807E-2</v>
      </c>
      <c r="K505" s="246">
        <f t="shared" si="98"/>
        <v>1.9072775001404807E-2</v>
      </c>
      <c r="P505" s="246">
        <f t="shared" si="92"/>
        <v>2.3387617415279355E-2</v>
      </c>
      <c r="Q505" s="248">
        <f t="shared" si="93"/>
        <v>30691.610200000003</v>
      </c>
      <c r="R505" s="246">
        <f t="shared" si="96"/>
        <v>1.861786505657074E-5</v>
      </c>
      <c r="S505" s="249">
        <v>1</v>
      </c>
      <c r="T505" s="246">
        <f t="shared" si="94"/>
        <v>1.861786505657074E-5</v>
      </c>
      <c r="U505" s="204"/>
      <c r="V505" s="246">
        <f t="shared" si="99"/>
        <v>-4.3148424138745485E-3</v>
      </c>
      <c r="W505" s="246">
        <f t="shared" si="100"/>
        <v>-6.0222627019109647E-3</v>
      </c>
      <c r="X505" s="246">
        <f t="shared" si="101"/>
        <v>2.9152840399983584E-6</v>
      </c>
      <c r="Z505" s="353"/>
    </row>
    <row r="506" spans="1:26" s="246" customFormat="1" ht="12.95" customHeight="1">
      <c r="A506" s="15" t="s">
        <v>1755</v>
      </c>
      <c r="B506" s="249"/>
      <c r="C506" s="250">
        <v>45726.023500000003</v>
      </c>
      <c r="D506" s="250"/>
      <c r="E506" s="246">
        <f t="shared" si="91"/>
        <v>12891.057271182071</v>
      </c>
      <c r="F506" s="246">
        <f t="shared" si="102"/>
        <v>12891</v>
      </c>
      <c r="G506" s="250">
        <f t="shared" si="95"/>
        <v>1.8412350000289734E-2</v>
      </c>
      <c r="K506" s="246">
        <f t="shared" si="98"/>
        <v>1.8412350000289734E-2</v>
      </c>
      <c r="P506" s="246">
        <f t="shared" si="92"/>
        <v>2.35246429653303E-2</v>
      </c>
      <c r="Q506" s="248">
        <f t="shared" si="93"/>
        <v>30707.523500000003</v>
      </c>
      <c r="R506" s="246">
        <f t="shared" si="96"/>
        <v>2.613553936040326E-5</v>
      </c>
      <c r="S506" s="249">
        <v>1</v>
      </c>
      <c r="T506" s="246">
        <f t="shared" si="94"/>
        <v>2.613553936040326E-5</v>
      </c>
      <c r="U506" s="204"/>
      <c r="V506" s="246">
        <f t="shared" si="99"/>
        <v>-5.1122929650405657E-3</v>
      </c>
      <c r="W506" s="246">
        <f t="shared" si="100"/>
        <v>-6.0599959442369329E-3</v>
      </c>
      <c r="X506" s="246">
        <f t="shared" si="101"/>
        <v>8.9814093677766992E-7</v>
      </c>
      <c r="Z506" s="353"/>
    </row>
    <row r="507" spans="1:26" s="246" customFormat="1" ht="12.95" customHeight="1">
      <c r="A507" s="15" t="s">
        <v>1755</v>
      </c>
      <c r="B507" s="249"/>
      <c r="C507" s="250">
        <v>45726.023800000003</v>
      </c>
      <c r="D507" s="250"/>
      <c r="E507" s="246">
        <f t="shared" si="91"/>
        <v>12891.058204325023</v>
      </c>
      <c r="F507" s="246">
        <f t="shared" si="102"/>
        <v>12891</v>
      </c>
      <c r="G507" s="250">
        <f t="shared" si="95"/>
        <v>1.8712349999987055E-2</v>
      </c>
      <c r="K507" s="246">
        <f t="shared" si="98"/>
        <v>1.8712349999987055E-2</v>
      </c>
      <c r="P507" s="246">
        <f t="shared" si="92"/>
        <v>2.35246429653303E-2</v>
      </c>
      <c r="Q507" s="248">
        <f t="shared" si="93"/>
        <v>30707.523800000003</v>
      </c>
      <c r="R507" s="246">
        <f t="shared" si="96"/>
        <v>2.3158163584292089E-5</v>
      </c>
      <c r="S507" s="249">
        <v>1</v>
      </c>
      <c r="T507" s="246">
        <f t="shared" si="94"/>
        <v>2.3158163584292089E-5</v>
      </c>
      <c r="U507" s="204"/>
      <c r="V507" s="246">
        <f t="shared" si="99"/>
        <v>-4.8122929653432456E-3</v>
      </c>
      <c r="W507" s="246">
        <f t="shared" si="100"/>
        <v>-6.0599959442369329E-3</v>
      </c>
      <c r="X507" s="246">
        <f t="shared" si="101"/>
        <v>1.5567627235401811E-6</v>
      </c>
      <c r="Z507" s="353"/>
    </row>
    <row r="508" spans="1:26" s="246" customFormat="1" ht="12.95" customHeight="1">
      <c r="A508" s="15" t="s">
        <v>1755</v>
      </c>
      <c r="B508" s="249"/>
      <c r="C508" s="250">
        <v>45726.023999999998</v>
      </c>
      <c r="D508" s="250"/>
      <c r="E508" s="246">
        <f t="shared" si="91"/>
        <v>12891.058826420309</v>
      </c>
      <c r="F508" s="246">
        <f t="shared" si="102"/>
        <v>12891</v>
      </c>
      <c r="G508" s="250">
        <f t="shared" si="95"/>
        <v>1.891234999493463E-2</v>
      </c>
      <c r="K508" s="246">
        <f t="shared" si="98"/>
        <v>1.891234999493463E-2</v>
      </c>
      <c r="P508" s="246">
        <f t="shared" si="92"/>
        <v>2.35246429653303E-2</v>
      </c>
      <c r="Q508" s="248">
        <f t="shared" si="93"/>
        <v>30707.523999999998</v>
      </c>
      <c r="R508" s="246">
        <f t="shared" si="96"/>
        <v>2.1273246444761318E-5</v>
      </c>
      <c r="S508" s="249">
        <v>1</v>
      </c>
      <c r="T508" s="246">
        <f t="shared" si="94"/>
        <v>2.1273246444761318E-5</v>
      </c>
      <c r="U508" s="204"/>
      <c r="V508" s="246">
        <f t="shared" si="99"/>
        <v>-4.6122929703956705E-3</v>
      </c>
      <c r="W508" s="246">
        <f t="shared" si="100"/>
        <v>-6.0599959442369329E-3</v>
      </c>
      <c r="X508" s="246">
        <f t="shared" si="101"/>
        <v>2.0958439004688348E-6</v>
      </c>
      <c r="Z508" s="353"/>
    </row>
    <row r="509" spans="1:26" s="246" customFormat="1" ht="12.95" customHeight="1">
      <c r="A509" s="15" t="s">
        <v>1755</v>
      </c>
      <c r="B509" s="249" t="s">
        <v>1814</v>
      </c>
      <c r="C509" s="250">
        <v>45740.009599999998</v>
      </c>
      <c r="D509" s="250"/>
      <c r="E509" s="246">
        <f t="shared" si="91"/>
        <v>12934.560706625593</v>
      </c>
      <c r="F509" s="246">
        <f t="shared" si="102"/>
        <v>12934.5</v>
      </c>
      <c r="G509" s="250">
        <f t="shared" si="95"/>
        <v>1.951682499202434E-2</v>
      </c>
      <c r="K509" s="246">
        <f t="shared" si="98"/>
        <v>1.951682499202434E-2</v>
      </c>
      <c r="P509" s="246">
        <f t="shared" si="92"/>
        <v>2.3645171809644094E-2</v>
      </c>
      <c r="Q509" s="248">
        <f t="shared" si="93"/>
        <v>30721.509599999998</v>
      </c>
      <c r="R509" s="246">
        <f t="shared" si="96"/>
        <v>1.7043247446551157E-5</v>
      </c>
      <c r="S509" s="249">
        <v>1</v>
      </c>
      <c r="T509" s="246">
        <f t="shared" si="94"/>
        <v>1.7043247446551157E-5</v>
      </c>
      <c r="U509" s="204"/>
      <c r="V509" s="246">
        <f t="shared" si="99"/>
        <v>-4.1283468176197546E-3</v>
      </c>
      <c r="W509" s="246">
        <f t="shared" si="100"/>
        <v>-6.0928857505086189E-3</v>
      </c>
      <c r="X509" s="246">
        <f t="shared" si="101"/>
        <v>3.8594132188361174E-6</v>
      </c>
      <c r="Z509" s="353"/>
    </row>
    <row r="510" spans="1:26" s="246" customFormat="1" ht="12.95" customHeight="1">
      <c r="A510" s="15" t="s">
        <v>1755</v>
      </c>
      <c r="B510" s="249" t="s">
        <v>1814</v>
      </c>
      <c r="C510" s="250">
        <v>45740.009700000002</v>
      </c>
      <c r="D510" s="250"/>
      <c r="E510" s="246">
        <f t="shared" si="91"/>
        <v>12934.561017673259</v>
      </c>
      <c r="F510" s="246">
        <f t="shared" si="102"/>
        <v>12934.5</v>
      </c>
      <c r="G510" s="250">
        <f t="shared" si="95"/>
        <v>1.9616824996774085E-2</v>
      </c>
      <c r="K510" s="246">
        <f t="shared" si="98"/>
        <v>1.9616824996774085E-2</v>
      </c>
      <c r="P510" s="246">
        <f t="shared" si="92"/>
        <v>2.3645171809644094E-2</v>
      </c>
      <c r="Q510" s="248">
        <f t="shared" si="93"/>
        <v>30721.509700000002</v>
      </c>
      <c r="R510" s="246">
        <f t="shared" si="96"/>
        <v>1.6227578044759962E-5</v>
      </c>
      <c r="S510" s="249">
        <v>1</v>
      </c>
      <c r="T510" s="246">
        <f t="shared" si="94"/>
        <v>1.6227578044759962E-5</v>
      </c>
      <c r="U510" s="204"/>
      <c r="V510" s="246">
        <f t="shared" si="99"/>
        <v>-4.0283468128700095E-3</v>
      </c>
      <c r="W510" s="246">
        <f t="shared" si="100"/>
        <v>-6.0928857505086189E-3</v>
      </c>
      <c r="X510" s="246">
        <f t="shared" si="101"/>
        <v>4.2623210250259584E-6</v>
      </c>
      <c r="Z510" s="353"/>
    </row>
    <row r="511" spans="1:26" s="246" customFormat="1" ht="12.95" customHeight="1">
      <c r="A511" s="15" t="s">
        <v>1755</v>
      </c>
      <c r="B511" s="249" t="s">
        <v>1814</v>
      </c>
      <c r="C511" s="250">
        <v>45740.009700000002</v>
      </c>
      <c r="D511" s="250"/>
      <c r="E511" s="246">
        <f t="shared" si="91"/>
        <v>12934.561017673259</v>
      </c>
      <c r="F511" s="246">
        <f t="shared" si="102"/>
        <v>12934.5</v>
      </c>
      <c r="G511" s="250">
        <f t="shared" si="95"/>
        <v>1.9616824996774085E-2</v>
      </c>
      <c r="K511" s="246">
        <f t="shared" si="98"/>
        <v>1.9616824996774085E-2</v>
      </c>
      <c r="P511" s="246">
        <f t="shared" si="92"/>
        <v>2.3645171809644094E-2</v>
      </c>
      <c r="Q511" s="248">
        <f t="shared" si="93"/>
        <v>30721.509700000002</v>
      </c>
      <c r="R511" s="246">
        <f t="shared" si="96"/>
        <v>1.6227578044759962E-5</v>
      </c>
      <c r="S511" s="249">
        <v>1</v>
      </c>
      <c r="T511" s="246">
        <f t="shared" si="94"/>
        <v>1.6227578044759962E-5</v>
      </c>
      <c r="U511" s="204"/>
      <c r="V511" s="246">
        <f t="shared" si="99"/>
        <v>-4.0283468128700095E-3</v>
      </c>
      <c r="W511" s="246">
        <f t="shared" si="100"/>
        <v>-6.0928857505086189E-3</v>
      </c>
      <c r="X511" s="246">
        <f t="shared" si="101"/>
        <v>4.2623210250259584E-6</v>
      </c>
      <c r="Z511" s="353"/>
    </row>
    <row r="512" spans="1:26" s="246" customFormat="1" ht="12.95" customHeight="1">
      <c r="A512" s="15" t="s">
        <v>1755</v>
      </c>
      <c r="B512" s="249"/>
      <c r="C512" s="250">
        <v>45757.852899999998</v>
      </c>
      <c r="D512" s="250"/>
      <c r="E512" s="246">
        <f t="shared" si="91"/>
        <v>12990.061872043379</v>
      </c>
      <c r="F512" s="246">
        <f t="shared" si="102"/>
        <v>12990</v>
      </c>
      <c r="G512" s="250">
        <f t="shared" si="95"/>
        <v>1.9891499992809258E-2</v>
      </c>
      <c r="K512" s="246">
        <f t="shared" si="98"/>
        <v>1.9891499992809258E-2</v>
      </c>
      <c r="P512" s="246">
        <f t="shared" si="92"/>
        <v>2.3799102719689023E-2</v>
      </c>
      <c r="Q512" s="248">
        <f t="shared" si="93"/>
        <v>30739.352899999998</v>
      </c>
      <c r="R512" s="246">
        <f t="shared" si="96"/>
        <v>1.5269359071118171E-5</v>
      </c>
      <c r="S512" s="249">
        <v>1</v>
      </c>
      <c r="T512" s="246">
        <f t="shared" si="94"/>
        <v>1.5269359071118171E-5</v>
      </c>
      <c r="U512" s="204"/>
      <c r="V512" s="246">
        <f t="shared" si="99"/>
        <v>-3.9076027268797643E-3</v>
      </c>
      <c r="W512" s="246">
        <f t="shared" si="100"/>
        <v>-6.1344800312935835E-3</v>
      </c>
      <c r="X512" s="246">
        <f t="shared" si="101"/>
        <v>4.9589825289133578E-6</v>
      </c>
      <c r="Z512" s="353"/>
    </row>
    <row r="513" spans="1:26" s="246" customFormat="1" ht="12.95" customHeight="1">
      <c r="A513" s="15" t="s">
        <v>1809</v>
      </c>
      <c r="B513" s="249" t="s">
        <v>1814</v>
      </c>
      <c r="C513" s="250">
        <v>46026.104899999998</v>
      </c>
      <c r="D513" s="250" t="s">
        <v>1797</v>
      </c>
      <c r="E513" s="246">
        <f t="shared" si="91"/>
        <v>13824.453415404278</v>
      </c>
      <c r="F513" s="246">
        <f t="shared" si="102"/>
        <v>13824.5</v>
      </c>
      <c r="G513" s="250"/>
      <c r="P513" s="246">
        <f t="shared" si="92"/>
        <v>2.6134258232403292E-2</v>
      </c>
      <c r="Q513" s="248">
        <f t="shared" si="93"/>
        <v>31007.604899999998</v>
      </c>
      <c r="S513" s="249"/>
      <c r="T513" s="246">
        <f t="shared" si="94"/>
        <v>0</v>
      </c>
      <c r="U513" s="204">
        <v>-1.4976675003708806E-2</v>
      </c>
      <c r="Z513" s="353"/>
    </row>
    <row r="514" spans="1:26" s="246" customFormat="1" ht="12.95" customHeight="1">
      <c r="A514" s="15" t="s">
        <v>1809</v>
      </c>
      <c r="B514" s="249"/>
      <c r="C514" s="250">
        <v>46026.2641</v>
      </c>
      <c r="D514" s="250" t="s">
        <v>1797</v>
      </c>
      <c r="E514" s="246">
        <f t="shared" si="91"/>
        <v>13824.948603263845</v>
      </c>
      <c r="F514" s="246">
        <f t="shared" si="102"/>
        <v>13825</v>
      </c>
      <c r="G514" s="250"/>
      <c r="P514" s="246">
        <f t="shared" si="92"/>
        <v>2.6135668972075282E-2</v>
      </c>
      <c r="Q514" s="248">
        <f t="shared" si="93"/>
        <v>31007.7641</v>
      </c>
      <c r="S514" s="249"/>
      <c r="T514" s="246">
        <f t="shared" si="94"/>
        <v>0</v>
      </c>
      <c r="U514" s="204">
        <v>-1.6523750004125759E-2</v>
      </c>
      <c r="Z514" s="353"/>
    </row>
    <row r="515" spans="1:26" s="246" customFormat="1" ht="12.95" customHeight="1">
      <c r="A515" s="15" t="s">
        <v>1809</v>
      </c>
      <c r="B515" s="249"/>
      <c r="C515" s="250">
        <v>46027.2304</v>
      </c>
      <c r="D515" s="250" t="s">
        <v>1797</v>
      </c>
      <c r="E515" s="246">
        <f t="shared" si="91"/>
        <v>13827.954256710416</v>
      </c>
      <c r="F515" s="246">
        <f t="shared" si="102"/>
        <v>13828</v>
      </c>
      <c r="G515" s="250"/>
      <c r="P515" s="246">
        <f t="shared" si="92"/>
        <v>2.614413370197333E-2</v>
      </c>
      <c r="Q515" s="248">
        <f t="shared" si="93"/>
        <v>31008.7304</v>
      </c>
      <c r="S515" s="249"/>
      <c r="T515" s="246">
        <f t="shared" si="94"/>
        <v>0</v>
      </c>
      <c r="U515" s="204">
        <v>-1.4706200003274716E-2</v>
      </c>
      <c r="Z515" s="353"/>
    </row>
    <row r="516" spans="1:26" s="246" customFormat="1" ht="12.95" customHeight="1">
      <c r="A516" s="15" t="s">
        <v>1809</v>
      </c>
      <c r="B516" s="249"/>
      <c r="C516" s="250">
        <v>46028.194499999998</v>
      </c>
      <c r="D516" s="250"/>
      <c r="E516" s="246">
        <f t="shared" si="91"/>
        <v>13830.953067108669</v>
      </c>
      <c r="F516" s="246">
        <f t="shared" si="102"/>
        <v>13831</v>
      </c>
      <c r="G516" s="250"/>
      <c r="P516" s="246">
        <f t="shared" si="92"/>
        <v>2.6152598932213285E-2</v>
      </c>
      <c r="Q516" s="248">
        <f t="shared" si="93"/>
        <v>31009.694499999998</v>
      </c>
      <c r="S516" s="249"/>
      <c r="T516" s="246">
        <f t="shared" si="94"/>
        <v>0</v>
      </c>
      <c r="U516" s="204">
        <v>-1.508865000505466E-2</v>
      </c>
      <c r="Z516" s="353"/>
    </row>
    <row r="517" spans="1:26" s="246" customFormat="1" ht="12.95" customHeight="1">
      <c r="A517" s="15" t="s">
        <v>1809</v>
      </c>
      <c r="B517" s="249" t="s">
        <v>1814</v>
      </c>
      <c r="C517" s="250">
        <v>46028.355799999998</v>
      </c>
      <c r="D517" s="250"/>
      <c r="E517" s="246">
        <f t="shared" si="91"/>
        <v>13831.45478696889</v>
      </c>
      <c r="F517" s="246">
        <f t="shared" si="102"/>
        <v>13831.5</v>
      </c>
      <c r="G517" s="250"/>
      <c r="P517" s="246">
        <f t="shared" si="92"/>
        <v>2.6154009852564303E-2</v>
      </c>
      <c r="Q517" s="248">
        <f t="shared" si="93"/>
        <v>31009.855799999998</v>
      </c>
      <c r="S517" s="249"/>
      <c r="T517" s="246">
        <f t="shared" si="94"/>
        <v>0</v>
      </c>
      <c r="U517" s="204">
        <v>-1.4535725007590372E-2</v>
      </c>
      <c r="Z517" s="353"/>
    </row>
    <row r="518" spans="1:26" s="246" customFormat="1" ht="12.95" customHeight="1">
      <c r="A518" s="15" t="s">
        <v>1723</v>
      </c>
      <c r="B518" s="249" t="s">
        <v>1814</v>
      </c>
      <c r="C518" s="250">
        <v>46038.688000000002</v>
      </c>
      <c r="D518" s="250"/>
      <c r="E518" s="246">
        <f t="shared" si="91"/>
        <v>13863.592852311616</v>
      </c>
      <c r="F518" s="246">
        <f t="shared" si="102"/>
        <v>13863.5</v>
      </c>
      <c r="G518" s="250">
        <f t="shared" ref="G518:G581" si="103">+C518-(C$7+F518*C$8)</f>
        <v>2.9851474995666649E-2</v>
      </c>
      <c r="I518" s="246">
        <f t="shared" ref="I518:I523" si="104">+G518</f>
        <v>2.9851474995666649E-2</v>
      </c>
      <c r="P518" s="246">
        <f t="shared" si="92"/>
        <v>2.6244337663672911E-2</v>
      </c>
      <c r="Q518" s="248">
        <f t="shared" si="93"/>
        <v>31020.188000000002</v>
      </c>
      <c r="R518" s="246">
        <f t="shared" ref="R518:R581" si="105">+(P518-G518)^2</f>
        <v>1.3011439731862901E-5</v>
      </c>
      <c r="S518" s="249">
        <v>0.1</v>
      </c>
      <c r="T518" s="246">
        <f t="shared" si="94"/>
        <v>1.3011439731862902E-6</v>
      </c>
      <c r="U518" s="204"/>
      <c r="Z518" s="353"/>
    </row>
    <row r="519" spans="1:26" s="246" customFormat="1" ht="12.95" customHeight="1">
      <c r="A519" s="15" t="s">
        <v>1723</v>
      </c>
      <c r="B519" s="249"/>
      <c r="C519" s="250">
        <v>46043.673999999999</v>
      </c>
      <c r="D519" s="250"/>
      <c r="E519" s="246">
        <f t="shared" si="91"/>
        <v>13879.101688164454</v>
      </c>
      <c r="F519" s="246">
        <f t="shared" si="102"/>
        <v>13879</v>
      </c>
      <c r="G519" s="250">
        <f t="shared" si="103"/>
        <v>3.2692149994545616E-2</v>
      </c>
      <c r="I519" s="246">
        <f t="shared" si="104"/>
        <v>3.2692149994545616E-2</v>
      </c>
      <c r="P519" s="246">
        <f t="shared" si="92"/>
        <v>2.6288110662552693E-2</v>
      </c>
      <c r="Q519" s="248">
        <f t="shared" si="93"/>
        <v>31025.173999999999</v>
      </c>
      <c r="R519" s="246">
        <f t="shared" si="105"/>
        <v>4.1011719765712361E-5</v>
      </c>
      <c r="S519" s="249">
        <v>0.1</v>
      </c>
      <c r="T519" s="246">
        <f t="shared" si="94"/>
        <v>4.1011719765712363E-6</v>
      </c>
      <c r="U519" s="204"/>
      <c r="Z519" s="353"/>
    </row>
    <row r="520" spans="1:26" s="246" customFormat="1" ht="12.95" customHeight="1">
      <c r="A520" s="15" t="s">
        <v>1723</v>
      </c>
      <c r="B520" s="249"/>
      <c r="C520" s="250">
        <v>46076.783000000003</v>
      </c>
      <c r="D520" s="250"/>
      <c r="E520" s="246">
        <f t="shared" si="91"/>
        <v>13982.086454761307</v>
      </c>
      <c r="F520" s="246">
        <f t="shared" si="102"/>
        <v>13982</v>
      </c>
      <c r="G520" s="250">
        <f t="shared" si="103"/>
        <v>2.7794699999503791E-2</v>
      </c>
      <c r="I520" s="246">
        <f t="shared" si="104"/>
        <v>2.7794699999503791E-2</v>
      </c>
      <c r="P520" s="246">
        <f t="shared" si="92"/>
        <v>2.6579328573781633E-2</v>
      </c>
      <c r="Q520" s="248">
        <f t="shared" si="93"/>
        <v>31058.283000000003</v>
      </c>
      <c r="R520" s="246">
        <f t="shared" si="105"/>
        <v>1.4771277024619128E-6</v>
      </c>
      <c r="S520" s="249">
        <v>0.1</v>
      </c>
      <c r="T520" s="246">
        <f t="shared" si="94"/>
        <v>1.477127702461913E-7</v>
      </c>
      <c r="U520" s="204"/>
      <c r="Z520" s="353"/>
    </row>
    <row r="521" spans="1:26" s="246" customFormat="1" ht="12.95" customHeight="1">
      <c r="A521" s="15" t="s">
        <v>1723</v>
      </c>
      <c r="B521" s="249"/>
      <c r="C521" s="250">
        <v>46089.64</v>
      </c>
      <c r="D521" s="250"/>
      <c r="E521" s="246">
        <f t="shared" si="91"/>
        <v>14022.077851183283</v>
      </c>
      <c r="F521" s="246">
        <f t="shared" si="102"/>
        <v>14022</v>
      </c>
      <c r="G521" s="250">
        <f t="shared" si="103"/>
        <v>2.5028699994436465E-2</v>
      </c>
      <c r="I521" s="246">
        <f t="shared" si="104"/>
        <v>2.5028699994436465E-2</v>
      </c>
      <c r="P521" s="246">
        <f t="shared" si="92"/>
        <v>2.6692581905780475E-2</v>
      </c>
      <c r="Q521" s="248">
        <f t="shared" si="93"/>
        <v>31071.14</v>
      </c>
      <c r="R521" s="246">
        <f t="shared" si="105"/>
        <v>2.7685030148977948E-6</v>
      </c>
      <c r="S521" s="249">
        <v>0.1</v>
      </c>
      <c r="T521" s="246">
        <f t="shared" si="94"/>
        <v>2.7685030148977946E-7</v>
      </c>
      <c r="U521" s="204"/>
      <c r="Z521" s="353"/>
    </row>
    <row r="522" spans="1:26" s="246" customFormat="1" ht="12.95" customHeight="1">
      <c r="A522" s="15" t="s">
        <v>1723</v>
      </c>
      <c r="B522" s="249"/>
      <c r="C522" s="250">
        <v>46090.601999999999</v>
      </c>
      <c r="D522" s="250"/>
      <c r="E522" s="246">
        <f t="shared" si="91"/>
        <v>14025.070129580883</v>
      </c>
      <c r="F522" s="246">
        <f t="shared" si="102"/>
        <v>14025</v>
      </c>
      <c r="G522" s="250">
        <f t="shared" si="103"/>
        <v>2.254624999477528E-2</v>
      </c>
      <c r="I522" s="246">
        <f t="shared" si="104"/>
        <v>2.254624999477528E-2</v>
      </c>
      <c r="P522" s="246">
        <f t="shared" si="92"/>
        <v>2.6701079491464091E-2</v>
      </c>
      <c r="Q522" s="248">
        <f t="shared" si="93"/>
        <v>31072.101999999999</v>
      </c>
      <c r="R522" s="246">
        <f t="shared" si="105"/>
        <v>1.7262608146555394E-5</v>
      </c>
      <c r="S522" s="249">
        <v>0.1</v>
      </c>
      <c r="T522" s="246">
        <f t="shared" si="94"/>
        <v>1.7262608146555394E-6</v>
      </c>
      <c r="U522" s="204"/>
      <c r="Z522" s="353"/>
    </row>
    <row r="523" spans="1:26" s="246" customFormat="1" ht="12.95" customHeight="1">
      <c r="A523" s="15" t="s">
        <v>1723</v>
      </c>
      <c r="B523" s="249"/>
      <c r="C523" s="250">
        <v>46108.612000000001</v>
      </c>
      <c r="D523" s="250"/>
      <c r="E523" s="246">
        <f t="shared" si="91"/>
        <v>14081.089811432021</v>
      </c>
      <c r="F523" s="246">
        <f t="shared" si="102"/>
        <v>14081</v>
      </c>
      <c r="G523" s="250">
        <f t="shared" si="103"/>
        <v>2.8873849994852208E-2</v>
      </c>
      <c r="I523" s="246">
        <f t="shared" si="104"/>
        <v>2.8873849994852208E-2</v>
      </c>
      <c r="P523" s="246">
        <f t="shared" si="92"/>
        <v>2.6859792931429295E-2</v>
      </c>
      <c r="Q523" s="248">
        <f t="shared" si="93"/>
        <v>31090.112000000001</v>
      </c>
      <c r="R523" s="246">
        <f t="shared" si="105"/>
        <v>4.0564258547237251E-6</v>
      </c>
      <c r="S523" s="249">
        <v>0.1</v>
      </c>
      <c r="T523" s="246">
        <f t="shared" si="94"/>
        <v>4.0564258547237252E-7</v>
      </c>
      <c r="U523" s="204"/>
      <c r="Z523" s="353"/>
    </row>
    <row r="524" spans="1:26" s="246" customFormat="1" ht="12.95" customHeight="1">
      <c r="A524" s="15" t="s">
        <v>1757</v>
      </c>
      <c r="B524" s="249"/>
      <c r="C524" s="250">
        <v>46116.311999999998</v>
      </c>
      <c r="D524" s="250"/>
      <c r="E524" s="246">
        <f t="shared" si="91"/>
        <v>14105.040480518837</v>
      </c>
      <c r="F524" s="246">
        <f t="shared" si="102"/>
        <v>14105</v>
      </c>
      <c r="G524" s="250">
        <f t="shared" si="103"/>
        <v>1.3014249991101678E-2</v>
      </c>
      <c r="I524" s="246">
        <f>G524</f>
        <v>1.3014249991101678E-2</v>
      </c>
      <c r="P524" s="246">
        <f t="shared" si="92"/>
        <v>2.6927866346932641E-2</v>
      </c>
      <c r="Q524" s="248">
        <f t="shared" si="93"/>
        <v>31097.811999999998</v>
      </c>
      <c r="R524" s="246">
        <f t="shared" si="105"/>
        <v>1.9358872009724685E-4</v>
      </c>
      <c r="S524" s="249">
        <v>0.1</v>
      </c>
      <c r="T524" s="246">
        <f t="shared" si="94"/>
        <v>1.9358872009724686E-5</v>
      </c>
      <c r="U524" s="204"/>
      <c r="Z524" s="353"/>
    </row>
    <row r="525" spans="1:26" s="246" customFormat="1" ht="12.95" customHeight="1">
      <c r="A525" s="15" t="s">
        <v>1723</v>
      </c>
      <c r="B525" s="249"/>
      <c r="C525" s="250">
        <v>46406.629000000001</v>
      </c>
      <c r="D525" s="250"/>
      <c r="E525" s="246">
        <f t="shared" si="91"/>
        <v>15008.064687957767</v>
      </c>
      <c r="F525" s="246">
        <f t="shared" si="102"/>
        <v>15008</v>
      </c>
      <c r="G525" s="250">
        <f t="shared" si="103"/>
        <v>2.0796799995878246E-2</v>
      </c>
      <c r="I525" s="246">
        <f>+G525</f>
        <v>2.0796799995878246E-2</v>
      </c>
      <c r="P525" s="246">
        <f t="shared" si="92"/>
        <v>2.9512396755704398E-2</v>
      </c>
      <c r="Q525" s="248">
        <f t="shared" si="93"/>
        <v>31388.129000000001</v>
      </c>
      <c r="R525" s="246">
        <f t="shared" si="105"/>
        <v>7.5961626879892126E-5</v>
      </c>
      <c r="S525" s="249">
        <v>0.1</v>
      </c>
      <c r="T525" s="246">
        <f t="shared" si="94"/>
        <v>7.5961626879892126E-6</v>
      </c>
      <c r="U525" s="204"/>
      <c r="Z525" s="353"/>
    </row>
    <row r="526" spans="1:26" s="246" customFormat="1" ht="12.95" customHeight="1">
      <c r="A526" s="15" t="s">
        <v>1723</v>
      </c>
      <c r="B526" s="249"/>
      <c r="C526" s="250">
        <v>46409.847000000002</v>
      </c>
      <c r="D526" s="250"/>
      <c r="E526" s="246">
        <f t="shared" si="91"/>
        <v>15018.07420135016</v>
      </c>
      <c r="F526" s="246">
        <f t="shared" si="102"/>
        <v>15018</v>
      </c>
      <c r="G526" s="250">
        <f t="shared" si="103"/>
        <v>2.3855300001741853E-2</v>
      </c>
      <c r="I526" s="246">
        <f>+G526</f>
        <v>2.3855300001741853E-2</v>
      </c>
      <c r="P526" s="246">
        <f t="shared" si="92"/>
        <v>2.95412721394522E-2</v>
      </c>
      <c r="Q526" s="248">
        <f t="shared" si="93"/>
        <v>31391.347000000002</v>
      </c>
      <c r="R526" s="246">
        <f t="shared" si="105"/>
        <v>3.2330279150818377E-5</v>
      </c>
      <c r="S526" s="249">
        <v>0.1</v>
      </c>
      <c r="T526" s="246">
        <f t="shared" si="94"/>
        <v>3.2330279150818377E-6</v>
      </c>
      <c r="U526" s="204"/>
      <c r="Z526" s="353"/>
    </row>
    <row r="527" spans="1:26" s="246" customFormat="1" ht="12.95" customHeight="1">
      <c r="A527" s="15" t="s">
        <v>1758</v>
      </c>
      <c r="B527" s="249" t="s">
        <v>1814</v>
      </c>
      <c r="C527" s="250">
        <v>46434.446000000004</v>
      </c>
      <c r="D527" s="250"/>
      <c r="E527" s="246">
        <f t="shared" si="91"/>
        <v>15094.588812891308</v>
      </c>
      <c r="F527" s="246">
        <f t="shared" si="102"/>
        <v>15094.5</v>
      </c>
      <c r="G527" s="250">
        <f t="shared" si="103"/>
        <v>2.8552825002407189E-2</v>
      </c>
      <c r="I527" s="246">
        <f>G527</f>
        <v>2.8552825002407189E-2</v>
      </c>
      <c r="P527" s="246">
        <f t="shared" si="92"/>
        <v>2.9762352763318428E-2</v>
      </c>
      <c r="Q527" s="248">
        <f t="shared" si="93"/>
        <v>31415.946000000004</v>
      </c>
      <c r="R527" s="246">
        <f t="shared" si="105"/>
        <v>1.4629574044149545E-6</v>
      </c>
      <c r="S527" s="249">
        <v>0.1</v>
      </c>
      <c r="T527" s="246">
        <f t="shared" si="94"/>
        <v>1.4629574044149547E-7</v>
      </c>
      <c r="U527" s="204"/>
      <c r="Z527" s="353"/>
    </row>
    <row r="528" spans="1:26" s="246" customFormat="1" ht="12.95" customHeight="1">
      <c r="A528" s="15" t="s">
        <v>1758</v>
      </c>
      <c r="B528" s="249" t="s">
        <v>1814</v>
      </c>
      <c r="C528" s="250">
        <v>46437.345999999998</v>
      </c>
      <c r="D528" s="250"/>
      <c r="E528" s="246">
        <f t="shared" si="91"/>
        <v>15103.609194755159</v>
      </c>
      <c r="F528" s="246">
        <f t="shared" si="102"/>
        <v>15103.5</v>
      </c>
      <c r="G528" s="250">
        <f t="shared" si="103"/>
        <v>3.5105474991723895E-2</v>
      </c>
      <c r="I528" s="246">
        <f>G528</f>
        <v>3.5105474991723895E-2</v>
      </c>
      <c r="P528" s="246">
        <f t="shared" si="92"/>
        <v>2.9788383638095904E-2</v>
      </c>
      <c r="Q528" s="248">
        <f t="shared" si="93"/>
        <v>31418.845999999998</v>
      </c>
      <c r="R528" s="246">
        <f t="shared" si="105"/>
        <v>2.8271460462825541E-5</v>
      </c>
      <c r="S528" s="249">
        <v>0.1</v>
      </c>
      <c r="T528" s="246">
        <f t="shared" si="94"/>
        <v>2.8271460462825541E-6</v>
      </c>
      <c r="U528" s="204"/>
      <c r="Z528" s="353"/>
    </row>
    <row r="529" spans="1:26" s="246" customFormat="1" ht="12.95" customHeight="1">
      <c r="A529" s="15" t="s">
        <v>1758</v>
      </c>
      <c r="B529" s="249"/>
      <c r="C529" s="250">
        <v>46441.357000000004</v>
      </c>
      <c r="D529" s="250"/>
      <c r="E529" s="246">
        <f t="shared" si="91"/>
        <v>15116.08531601586</v>
      </c>
      <c r="F529" s="246">
        <f t="shared" si="102"/>
        <v>15116</v>
      </c>
      <c r="G529" s="250">
        <f t="shared" si="103"/>
        <v>2.7428599998529535E-2</v>
      </c>
      <c r="I529" s="246">
        <f>G529</f>
        <v>2.7428599998529535E-2</v>
      </c>
      <c r="P529" s="246">
        <f t="shared" si="92"/>
        <v>2.9824545101225126E-2</v>
      </c>
      <c r="Q529" s="248">
        <f t="shared" si="93"/>
        <v>31422.857000000004</v>
      </c>
      <c r="R529" s="246">
        <f t="shared" si="105"/>
        <v>5.7405529351309892E-6</v>
      </c>
      <c r="S529" s="249">
        <v>0.1</v>
      </c>
      <c r="T529" s="246">
        <f t="shared" si="94"/>
        <v>5.7405529351309896E-7</v>
      </c>
      <c r="U529" s="204"/>
      <c r="Z529" s="353"/>
    </row>
    <row r="530" spans="1:26" s="246" customFormat="1" ht="12.95" customHeight="1">
      <c r="A530" s="15" t="s">
        <v>1758</v>
      </c>
      <c r="B530" s="249" t="s">
        <v>1814</v>
      </c>
      <c r="C530" s="250">
        <v>46446.341</v>
      </c>
      <c r="D530" s="250"/>
      <c r="E530" s="246">
        <f t="shared" si="91"/>
        <v>15131.587930915686</v>
      </c>
      <c r="F530" s="246">
        <f t="shared" si="102"/>
        <v>15131.5</v>
      </c>
      <c r="G530" s="250">
        <f t="shared" si="103"/>
        <v>2.8269274997001048E-2</v>
      </c>
      <c r="I530" s="246">
        <f>G530</f>
        <v>2.8269274997001048E-2</v>
      </c>
      <c r="P530" s="246">
        <f t="shared" si="92"/>
        <v>2.9869397379304795E-2</v>
      </c>
      <c r="Q530" s="248">
        <f t="shared" si="93"/>
        <v>31427.841</v>
      </c>
      <c r="R530" s="246">
        <f t="shared" si="105"/>
        <v>2.5603916383494176E-6</v>
      </c>
      <c r="S530" s="249">
        <v>0.1</v>
      </c>
      <c r="T530" s="246">
        <f t="shared" si="94"/>
        <v>2.5603916383494175E-7</v>
      </c>
      <c r="U530" s="204"/>
      <c r="Z530" s="353"/>
    </row>
    <row r="531" spans="1:26" s="246" customFormat="1" ht="12.95" customHeight="1">
      <c r="A531" s="15" t="s">
        <v>1758</v>
      </c>
      <c r="B531" s="249" t="s">
        <v>1814</v>
      </c>
      <c r="C531" s="250">
        <v>46455.337</v>
      </c>
      <c r="D531" s="250"/>
      <c r="E531" s="246">
        <f t="shared" si="91"/>
        <v>15159.569777552706</v>
      </c>
      <c r="F531" s="246">
        <f t="shared" si="102"/>
        <v>15159.5</v>
      </c>
      <c r="G531" s="250">
        <f t="shared" si="103"/>
        <v>2.2433074998843949E-2</v>
      </c>
      <c r="I531" s="246">
        <f>G531</f>
        <v>2.2433074998843949E-2</v>
      </c>
      <c r="P531" s="246">
        <f t="shared" si="92"/>
        <v>2.9950454705853599E-2</v>
      </c>
      <c r="Q531" s="248">
        <f t="shared" si="93"/>
        <v>31436.837</v>
      </c>
      <c r="R531" s="246">
        <f t="shared" si="105"/>
        <v>5.6510997659360492E-5</v>
      </c>
      <c r="S531" s="249">
        <v>0.1</v>
      </c>
      <c r="T531" s="246">
        <f t="shared" si="94"/>
        <v>5.6510997659360492E-6</v>
      </c>
      <c r="U531" s="204"/>
      <c r="Z531" s="353"/>
    </row>
    <row r="532" spans="1:26" s="246" customFormat="1" ht="12.95" customHeight="1">
      <c r="A532" s="15" t="s">
        <v>1723</v>
      </c>
      <c r="B532" s="249"/>
      <c r="C532" s="250">
        <v>46478.637000000002</v>
      </c>
      <c r="D532" s="250"/>
      <c r="E532" s="246">
        <f t="shared" si="91"/>
        <v>15232.043880114146</v>
      </c>
      <c r="F532" s="246">
        <f t="shared" si="102"/>
        <v>15232</v>
      </c>
      <c r="G532" s="250">
        <f t="shared" si="103"/>
        <v>1.4107199996942654E-2</v>
      </c>
      <c r="I532" s="246">
        <f>+G532</f>
        <v>1.4107199996942654E-2</v>
      </c>
      <c r="P532" s="246">
        <f t="shared" si="92"/>
        <v>3.0160537817761165E-2</v>
      </c>
      <c r="Q532" s="248">
        <f t="shared" si="93"/>
        <v>31460.137000000002</v>
      </c>
      <c r="R532" s="246">
        <f t="shared" si="105"/>
        <v>2.5770965518932202E-4</v>
      </c>
      <c r="S532" s="249">
        <v>0.1</v>
      </c>
      <c r="T532" s="246">
        <f t="shared" si="94"/>
        <v>2.5770965518932203E-5</v>
      </c>
      <c r="U532" s="204"/>
      <c r="Z532" s="353"/>
    </row>
    <row r="533" spans="1:26" s="246" customFormat="1" ht="12.95" customHeight="1">
      <c r="A533" s="15" t="s">
        <v>1759</v>
      </c>
      <c r="B533" s="249" t="s">
        <v>1814</v>
      </c>
      <c r="C533" s="250">
        <v>46701.603000000003</v>
      </c>
      <c r="D533" s="250"/>
      <c r="E533" s="246">
        <f t="shared" ref="E533:E596" si="106">+(C533-C$7)/C$8</f>
        <v>15925.574384479467</v>
      </c>
      <c r="F533" s="246">
        <f t="shared" si="102"/>
        <v>15925.5</v>
      </c>
      <c r="G533" s="250">
        <f t="shared" si="103"/>
        <v>2.3914174998935778E-2</v>
      </c>
      <c r="I533" s="246">
        <f>G533</f>
        <v>2.3914174998935778E-2</v>
      </c>
      <c r="P533" s="246">
        <f t="shared" ref="P533:P596" si="107">+D$11+D$12*F533+D$13*F533^2</f>
        <v>3.2184857676333903E-2</v>
      </c>
      <c r="Q533" s="248">
        <f t="shared" ref="Q533:Q596" si="108">+C533-15018.5</f>
        <v>31683.103000000003</v>
      </c>
      <c r="R533" s="246">
        <f t="shared" si="105"/>
        <v>6.8404191950213419E-5</v>
      </c>
      <c r="S533" s="249">
        <v>0.1</v>
      </c>
      <c r="T533" s="246">
        <f t="shared" si="94"/>
        <v>6.8404191950213419E-6</v>
      </c>
      <c r="U533" s="204"/>
      <c r="Z533" s="353"/>
    </row>
    <row r="534" spans="1:26" s="246" customFormat="1" ht="12.95" customHeight="1">
      <c r="A534" s="15" t="s">
        <v>1723</v>
      </c>
      <c r="B534" s="249"/>
      <c r="C534" s="250">
        <v>46756.735000000001</v>
      </c>
      <c r="D534" s="250"/>
      <c r="E534" s="246">
        <f t="shared" si="106"/>
        <v>16097.061175141127</v>
      </c>
      <c r="F534" s="246">
        <f t="shared" si="102"/>
        <v>16097</v>
      </c>
      <c r="G534" s="250">
        <f t="shared" si="103"/>
        <v>1.9667449996632058E-2</v>
      </c>
      <c r="I534" s="246">
        <f>+G534</f>
        <v>1.9667449996632058E-2</v>
      </c>
      <c r="P534" s="246">
        <f t="shared" si="107"/>
        <v>3.2689588115701572E-2</v>
      </c>
      <c r="Q534" s="248">
        <f t="shared" si="108"/>
        <v>31738.235000000001</v>
      </c>
      <c r="R534" s="246">
        <f t="shared" si="105"/>
        <v>1.6957608119212329E-4</v>
      </c>
      <c r="S534" s="249">
        <v>0.1</v>
      </c>
      <c r="T534" s="246">
        <f t="shared" si="94"/>
        <v>1.6957608119212329E-5</v>
      </c>
      <c r="U534" s="204"/>
      <c r="Z534" s="353"/>
    </row>
    <row r="535" spans="1:26" s="246" customFormat="1" ht="12.95" customHeight="1">
      <c r="A535" s="15" t="s">
        <v>1760</v>
      </c>
      <c r="B535" s="249"/>
      <c r="C535" s="250">
        <v>46774.745699999999</v>
      </c>
      <c r="D535" s="250"/>
      <c r="E535" s="246">
        <f t="shared" si="106"/>
        <v>16153.083034325808</v>
      </c>
      <c r="F535" s="246">
        <f t="shared" si="102"/>
        <v>16153</v>
      </c>
      <c r="G535" s="250">
        <f t="shared" si="103"/>
        <v>2.6695049993577413E-2</v>
      </c>
      <c r="K535" s="246">
        <f>G535</f>
        <v>2.6695049993577413E-2</v>
      </c>
      <c r="P535" s="246">
        <f t="shared" si="107"/>
        <v>3.2854752185973723E-2</v>
      </c>
      <c r="Q535" s="248">
        <f t="shared" si="108"/>
        <v>31756.245699999999</v>
      </c>
      <c r="R535" s="246">
        <f t="shared" si="105"/>
        <v>3.7941931099011912E-5</v>
      </c>
      <c r="S535" s="249">
        <v>1</v>
      </c>
      <c r="T535" s="246">
        <f t="shared" si="94"/>
        <v>3.7941931099011912E-5</v>
      </c>
      <c r="U535" s="204"/>
      <c r="V535" s="246">
        <f>+G535-P535</f>
        <v>-6.1597021923963102E-3</v>
      </c>
      <c r="W535" s="246">
        <f>+V$5*SIN(RADIANS(V$6*F535+V$7))</f>
        <v>-7.7444817873746127E-3</v>
      </c>
      <c r="X535" s="246">
        <f>+(V535-W535)^2</f>
        <v>2.5115263646595921E-6</v>
      </c>
      <c r="Z535" s="353"/>
    </row>
    <row r="536" spans="1:26" s="246" customFormat="1" ht="12.95" customHeight="1">
      <c r="A536" s="15" t="s">
        <v>1760</v>
      </c>
      <c r="B536" s="249" t="s">
        <v>1814</v>
      </c>
      <c r="C536" s="250">
        <v>46774.909</v>
      </c>
      <c r="D536" s="250"/>
      <c r="E536" s="246">
        <f t="shared" si="106"/>
        <v>16153.590975139039</v>
      </c>
      <c r="F536" s="246">
        <f t="shared" si="102"/>
        <v>16153.5</v>
      </c>
      <c r="G536" s="250">
        <f t="shared" si="103"/>
        <v>2.9247974998725113E-2</v>
      </c>
      <c r="K536" s="246">
        <f>G536</f>
        <v>2.9247974998725113E-2</v>
      </c>
      <c r="P536" s="246">
        <f t="shared" si="107"/>
        <v>3.2856227650431419E-2</v>
      </c>
      <c r="Q536" s="248">
        <f t="shared" si="108"/>
        <v>31756.409</v>
      </c>
      <c r="R536" s="246">
        <f t="shared" si="105"/>
        <v>1.3019487198545591E-5</v>
      </c>
      <c r="S536" s="249">
        <v>1</v>
      </c>
      <c r="T536" s="246">
        <f t="shared" si="94"/>
        <v>1.3019487198545591E-5</v>
      </c>
      <c r="U536" s="204"/>
      <c r="V536" s="246">
        <f>+G536-P536</f>
        <v>-3.6082526517063063E-3</v>
      </c>
      <c r="W536" s="246">
        <f>+V$5*SIN(RADIANS(V$6*F536+V$7))</f>
        <v>-7.744608548625599E-3</v>
      </c>
      <c r="X536" s="246">
        <f>+(V536-W536)^2</f>
        <v>1.7109440105979006E-5</v>
      </c>
      <c r="Z536" s="353"/>
    </row>
    <row r="537" spans="1:26" s="246" customFormat="1" ht="12.95" customHeight="1">
      <c r="A537" s="15" t="s">
        <v>1760</v>
      </c>
      <c r="B537" s="249" t="s">
        <v>1814</v>
      </c>
      <c r="C537" s="250">
        <v>46778.764799999997</v>
      </c>
      <c r="D537" s="250"/>
      <c r="E537" s="246">
        <f t="shared" si="106"/>
        <v>16165.584350446172</v>
      </c>
      <c r="F537" s="246">
        <f t="shared" si="102"/>
        <v>16165.5</v>
      </c>
      <c r="G537" s="250">
        <f t="shared" si="103"/>
        <v>2.7118174992210697E-2</v>
      </c>
      <c r="K537" s="246">
        <f>G537</f>
        <v>2.7118174992210697E-2</v>
      </c>
      <c r="P537" s="246">
        <f t="shared" si="107"/>
        <v>3.2891642966931985E-2</v>
      </c>
      <c r="Q537" s="248">
        <f t="shared" si="108"/>
        <v>31760.264799999997</v>
      </c>
      <c r="R537" s="246">
        <f t="shared" si="105"/>
        <v>3.3332932455132319E-5</v>
      </c>
      <c r="S537" s="249">
        <v>1</v>
      </c>
      <c r="T537" s="246">
        <f t="shared" si="94"/>
        <v>3.3332932455132319E-5</v>
      </c>
      <c r="U537" s="204"/>
      <c r="V537" s="246">
        <f>+G537-P537</f>
        <v>-5.7734679747212872E-3</v>
      </c>
      <c r="W537" s="246">
        <f>+V$5*SIN(RADIANS(V$6*F537+V$7))</f>
        <v>-7.7476380334442537E-3</v>
      </c>
      <c r="X537" s="246">
        <f>+(V537-W537)^2</f>
        <v>3.8973474207582415E-6</v>
      </c>
      <c r="Z537" s="353"/>
    </row>
    <row r="538" spans="1:26" s="246" customFormat="1" ht="12.95" customHeight="1">
      <c r="A538" s="15" t="s">
        <v>1723</v>
      </c>
      <c r="B538" s="249"/>
      <c r="C538" s="250">
        <v>46792.752</v>
      </c>
      <c r="D538" s="250"/>
      <c r="E538" s="246">
        <f t="shared" si="106"/>
        <v>16209.091207413874</v>
      </c>
      <c r="F538" s="246">
        <f t="shared" si="102"/>
        <v>16209</v>
      </c>
      <c r="G538" s="250">
        <f t="shared" si="103"/>
        <v>2.9322649999812711E-2</v>
      </c>
      <c r="I538" s="246">
        <f>+G538</f>
        <v>2.9322649999812711E-2</v>
      </c>
      <c r="P538" s="246">
        <f t="shared" si="107"/>
        <v>3.3020090597605516E-2</v>
      </c>
      <c r="Q538" s="248">
        <f t="shared" si="108"/>
        <v>31774.252</v>
      </c>
      <c r="R538" s="246">
        <f t="shared" si="105"/>
        <v>1.3671066974206412E-5</v>
      </c>
      <c r="S538" s="249">
        <v>0.1</v>
      </c>
      <c r="T538" s="246">
        <f t="shared" si="94"/>
        <v>1.3671066974206413E-6</v>
      </c>
      <c r="U538" s="204"/>
      <c r="Z538" s="353"/>
    </row>
    <row r="539" spans="1:26" s="246" customFormat="1" ht="12.95" customHeight="1">
      <c r="A539" s="15" t="s">
        <v>1760</v>
      </c>
      <c r="B539" s="249" t="s">
        <v>1814</v>
      </c>
      <c r="C539" s="250">
        <v>46798.698299999996</v>
      </c>
      <c r="D539" s="250"/>
      <c r="E539" s="246">
        <f t="shared" si="106"/>
        <v>16227.58703385425</v>
      </c>
      <c r="F539" s="246">
        <f t="shared" si="102"/>
        <v>16227.5</v>
      </c>
      <c r="G539" s="250">
        <f t="shared" si="103"/>
        <v>2.7980874991044402E-2</v>
      </c>
      <c r="K539" s="246">
        <f>G539</f>
        <v>2.7980874991044402E-2</v>
      </c>
      <c r="P539" s="246">
        <f t="shared" si="107"/>
        <v>3.3074749633778981E-2</v>
      </c>
      <c r="Q539" s="248">
        <f t="shared" si="108"/>
        <v>31780.198299999996</v>
      </c>
      <c r="R539" s="246">
        <f t="shared" si="105"/>
        <v>2.5947558875894335E-5</v>
      </c>
      <c r="S539" s="249">
        <v>1</v>
      </c>
      <c r="T539" s="246">
        <f t="shared" si="94"/>
        <v>2.5947558875894335E-5</v>
      </c>
      <c r="U539" s="204"/>
      <c r="V539" s="246">
        <f>+G539-P539</f>
        <v>-5.0938746427345791E-3</v>
      </c>
      <c r="W539" s="246">
        <f>+V$5*SIN(RADIANS(V$6*F539+V$7))</f>
        <v>-7.7628990016325458E-3</v>
      </c>
      <c r="X539" s="246">
        <f>+(V539-W539)^2</f>
        <v>7.1236910283907026E-6</v>
      </c>
      <c r="Z539" s="353"/>
    </row>
    <row r="540" spans="1:26" s="246" customFormat="1" ht="12.95" customHeight="1">
      <c r="A540" s="15" t="s">
        <v>1760</v>
      </c>
      <c r="B540" s="249" t="s">
        <v>1814</v>
      </c>
      <c r="C540" s="250">
        <v>46799.661</v>
      </c>
      <c r="D540" s="250"/>
      <c r="E540" s="246">
        <f t="shared" si="106"/>
        <v>16230.581489585415</v>
      </c>
      <c r="F540" s="246">
        <f t="shared" si="102"/>
        <v>16230.5</v>
      </c>
      <c r="G540" s="250">
        <f t="shared" si="103"/>
        <v>2.6198424995527603E-2</v>
      </c>
      <c r="K540" s="246">
        <f>G540</f>
        <v>2.6198424995527603E-2</v>
      </c>
      <c r="P540" s="246">
        <f t="shared" si="107"/>
        <v>3.3083615054158425E-2</v>
      </c>
      <c r="Q540" s="248">
        <f t="shared" si="108"/>
        <v>31781.161</v>
      </c>
      <c r="R540" s="246">
        <f t="shared" si="105"/>
        <v>4.74058421434687E-5</v>
      </c>
      <c r="S540" s="249">
        <v>1</v>
      </c>
      <c r="T540" s="246">
        <f t="shared" ref="T540:T603" si="109">+S540*R540</f>
        <v>4.74058421434687E-5</v>
      </c>
      <c r="U540" s="204"/>
      <c r="V540" s="246">
        <f>+G540-P540</f>
        <v>-6.8851900586308218E-3</v>
      </c>
      <c r="W540" s="246">
        <f>+V$5*SIN(RADIANS(V$6*F540+V$7))</f>
        <v>-7.7636207879193909E-3</v>
      </c>
      <c r="X540" s="246">
        <f>+(V540-W540)^2</f>
        <v>7.7164054615844743E-7</v>
      </c>
      <c r="Z540" s="353"/>
    </row>
    <row r="541" spans="1:26" s="246" customFormat="1" ht="12.95" customHeight="1">
      <c r="A541" s="15" t="s">
        <v>1723</v>
      </c>
      <c r="B541" s="249"/>
      <c r="C541" s="250">
        <v>46814.605000000003</v>
      </c>
      <c r="D541" s="250"/>
      <c r="E541" s="246">
        <f t="shared" si="106"/>
        <v>16277.064450472893</v>
      </c>
      <c r="F541" s="246">
        <f t="shared" si="102"/>
        <v>16277</v>
      </c>
      <c r="G541" s="250">
        <f t="shared" si="103"/>
        <v>2.0720449996588286E-2</v>
      </c>
      <c r="I541" s="246">
        <f>+G541</f>
        <v>2.0720449996588286E-2</v>
      </c>
      <c r="P541" s="246">
        <f t="shared" si="107"/>
        <v>3.3221093051261807E-2</v>
      </c>
      <c r="Q541" s="248">
        <f t="shared" si="108"/>
        <v>31796.105000000003</v>
      </c>
      <c r="R541" s="246">
        <f t="shared" si="105"/>
        <v>1.5626607678035734E-4</v>
      </c>
      <c r="S541" s="249">
        <v>0.1</v>
      </c>
      <c r="T541" s="246">
        <f t="shared" si="109"/>
        <v>1.5626607678035735E-5</v>
      </c>
      <c r="U541" s="204"/>
      <c r="Z541" s="353"/>
    </row>
    <row r="542" spans="1:26" s="246" customFormat="1" ht="12.95" customHeight="1">
      <c r="A542" s="15" t="s">
        <v>1760</v>
      </c>
      <c r="B542" s="249" t="s">
        <v>1814</v>
      </c>
      <c r="C542" s="250">
        <v>46818.628799999999</v>
      </c>
      <c r="D542" s="250"/>
      <c r="E542" s="246">
        <f t="shared" si="106"/>
        <v>16289.580385832824</v>
      </c>
      <c r="F542" s="246">
        <f t="shared" si="102"/>
        <v>16289.5</v>
      </c>
      <c r="G542" s="250">
        <f t="shared" si="103"/>
        <v>2.5843574992904905E-2</v>
      </c>
      <c r="K542" s="246">
        <f>G542</f>
        <v>2.5843574992904905E-2</v>
      </c>
      <c r="P542" s="246">
        <f t="shared" si="107"/>
        <v>3.3258070002216061E-2</v>
      </c>
      <c r="Q542" s="248">
        <f t="shared" si="108"/>
        <v>31800.128799999999</v>
      </c>
      <c r="R542" s="246">
        <f t="shared" si="105"/>
        <v>5.4974736243100041E-5</v>
      </c>
      <c r="S542" s="249">
        <v>1</v>
      </c>
      <c r="T542" s="246">
        <f t="shared" si="109"/>
        <v>5.4974736243100041E-5</v>
      </c>
      <c r="U542" s="204"/>
      <c r="V542" s="246">
        <f>+G542-P542</f>
        <v>-7.4144950093111561E-3</v>
      </c>
      <c r="W542" s="246">
        <f>+V$5*SIN(RADIANS(V$6*F542+V$7))</f>
        <v>-7.7775032247231601E-3</v>
      </c>
      <c r="X542" s="246">
        <f>+(V542-W542)^2</f>
        <v>1.3177496445660786E-7</v>
      </c>
      <c r="Z542" s="353"/>
    </row>
    <row r="543" spans="1:26" s="246" customFormat="1" ht="12.95" customHeight="1">
      <c r="A543" s="15" t="s">
        <v>1755</v>
      </c>
      <c r="B543" s="249"/>
      <c r="C543" s="250">
        <v>47080.170700000002</v>
      </c>
      <c r="D543" s="250"/>
      <c r="E543" s="246">
        <f t="shared" si="106"/>
        <v>17103.100320798992</v>
      </c>
      <c r="F543" s="246">
        <f t="shared" si="102"/>
        <v>17103</v>
      </c>
      <c r="G543" s="250">
        <f t="shared" si="103"/>
        <v>3.2252550001430791E-2</v>
      </c>
      <c r="K543" s="246">
        <f>G543</f>
        <v>3.2252550001430791E-2</v>
      </c>
      <c r="P543" s="246">
        <f t="shared" si="107"/>
        <v>3.5683208039668082E-2</v>
      </c>
      <c r="Q543" s="248">
        <f t="shared" si="108"/>
        <v>32061.670700000002</v>
      </c>
      <c r="R543" s="246">
        <f t="shared" si="105"/>
        <v>1.1769414575322141E-5</v>
      </c>
      <c r="S543" s="249">
        <v>1</v>
      </c>
      <c r="T543" s="246">
        <f t="shared" si="109"/>
        <v>1.1769414575322141E-5</v>
      </c>
      <c r="U543" s="204"/>
      <c r="V543" s="246">
        <f>+G543-P543</f>
        <v>-3.4306580382372914E-3</v>
      </c>
      <c r="W543" s="246">
        <f>+V$5*SIN(RADIANS(V$6*F543+V$7))</f>
        <v>-7.9077857880279906E-3</v>
      </c>
      <c r="X543" s="246">
        <f>+(V543-W543)^2</f>
        <v>2.0044672887945931E-5</v>
      </c>
      <c r="Z543" s="353"/>
    </row>
    <row r="544" spans="1:26" s="246" customFormat="1" ht="12.95" customHeight="1">
      <c r="A544" s="15" t="s">
        <v>1761</v>
      </c>
      <c r="B544" s="249"/>
      <c r="C544" s="250">
        <v>47118.43</v>
      </c>
      <c r="D544" s="250"/>
      <c r="E544" s="246">
        <f t="shared" si="106"/>
        <v>17222.104974538408</v>
      </c>
      <c r="F544" s="246">
        <f t="shared" si="102"/>
        <v>17222</v>
      </c>
      <c r="G544" s="250">
        <f t="shared" si="103"/>
        <v>3.3748699999705423E-2</v>
      </c>
      <c r="I544" s="246">
        <f>G544</f>
        <v>3.3748699999705423E-2</v>
      </c>
      <c r="P544" s="246">
        <f t="shared" si="107"/>
        <v>3.604104540714545E-2</v>
      </c>
      <c r="Q544" s="248">
        <f t="shared" si="108"/>
        <v>32099.93</v>
      </c>
      <c r="R544" s="246">
        <f t="shared" si="105"/>
        <v>5.2548474670113854E-6</v>
      </c>
      <c r="S544" s="249">
        <v>0.1</v>
      </c>
      <c r="T544" s="246">
        <f t="shared" si="109"/>
        <v>5.2548474670113854E-7</v>
      </c>
      <c r="U544" s="204"/>
      <c r="Z544" s="353"/>
    </row>
    <row r="545" spans="1:26" s="246" customFormat="1" ht="12.95" customHeight="1">
      <c r="A545" s="15" t="s">
        <v>1762</v>
      </c>
      <c r="B545" s="249"/>
      <c r="C545" s="250">
        <v>47128.387000000002</v>
      </c>
      <c r="D545" s="250"/>
      <c r="E545" s="246">
        <f t="shared" si="106"/>
        <v>17253.075989096535</v>
      </c>
      <c r="F545" s="246">
        <f t="shared" si="102"/>
        <v>17253</v>
      </c>
      <c r="G545" s="250">
        <f t="shared" si="103"/>
        <v>2.4430049998045433E-2</v>
      </c>
      <c r="I545" s="246">
        <f>G545</f>
        <v>2.4430049998045433E-2</v>
      </c>
      <c r="P545" s="246">
        <f t="shared" si="107"/>
        <v>3.6134392799885645E-2</v>
      </c>
      <c r="Q545" s="248">
        <f t="shared" si="108"/>
        <v>32109.887000000002</v>
      </c>
      <c r="R545" s="246">
        <f t="shared" si="105"/>
        <v>1.3699164042298877E-4</v>
      </c>
      <c r="S545" s="249">
        <v>0.1</v>
      </c>
      <c r="T545" s="246">
        <f t="shared" si="109"/>
        <v>1.3699164042298878E-5</v>
      </c>
      <c r="U545" s="204"/>
      <c r="Z545" s="353"/>
    </row>
    <row r="546" spans="1:26" s="246" customFormat="1" ht="12.95" customHeight="1">
      <c r="A546" s="15" t="s">
        <v>1755</v>
      </c>
      <c r="B546" s="249"/>
      <c r="C546" s="250">
        <v>47128.393199999999</v>
      </c>
      <c r="D546" s="250"/>
      <c r="E546" s="246">
        <f t="shared" si="106"/>
        <v>17253.095274050851</v>
      </c>
      <c r="F546" s="246">
        <f t="shared" si="102"/>
        <v>17253</v>
      </c>
      <c r="G546" s="250">
        <f t="shared" si="103"/>
        <v>3.0630049994215369E-2</v>
      </c>
      <c r="K546" s="246">
        <f>G546</f>
        <v>3.0630049994215369E-2</v>
      </c>
      <c r="P546" s="246">
        <f t="shared" si="107"/>
        <v>3.6134392799885645E-2</v>
      </c>
      <c r="Q546" s="248">
        <f t="shared" si="108"/>
        <v>32109.893199999999</v>
      </c>
      <c r="R546" s="246">
        <f t="shared" si="105"/>
        <v>3.0297789722334125E-5</v>
      </c>
      <c r="S546" s="249">
        <v>1</v>
      </c>
      <c r="T546" s="246">
        <f t="shared" si="109"/>
        <v>3.0297789722334125E-5</v>
      </c>
      <c r="U546" s="204"/>
      <c r="V546" s="246">
        <f>+G546-P546</f>
        <v>-5.5043428056702759E-3</v>
      </c>
      <c r="W546" s="246">
        <f>+V$5*SIN(RADIANS(V$6*F546+V$7))</f>
        <v>-7.9192763453952413E-3</v>
      </c>
      <c r="X546" s="246">
        <f>+(V546-W546)^2</f>
        <v>5.8319040012885515E-6</v>
      </c>
      <c r="Z546" s="353"/>
    </row>
    <row r="547" spans="1:26" s="246" customFormat="1" ht="12.95" customHeight="1">
      <c r="A547" s="15" t="s">
        <v>1755</v>
      </c>
      <c r="B547" s="249"/>
      <c r="C547" s="250">
        <v>47128.393400000001</v>
      </c>
      <c r="D547" s="250"/>
      <c r="E547" s="246">
        <f t="shared" si="106"/>
        <v>17253.095896146158</v>
      </c>
      <c r="F547" s="246">
        <f t="shared" si="102"/>
        <v>17253</v>
      </c>
      <c r="G547" s="250">
        <f t="shared" si="103"/>
        <v>3.0830049996438902E-2</v>
      </c>
      <c r="K547" s="246">
        <f>G547</f>
        <v>3.0830049996438902E-2</v>
      </c>
      <c r="P547" s="246">
        <f t="shared" si="107"/>
        <v>3.6134392799885645E-2</v>
      </c>
      <c r="Q547" s="248">
        <f t="shared" si="108"/>
        <v>32109.893400000001</v>
      </c>
      <c r="R547" s="246">
        <f t="shared" si="105"/>
        <v>2.8136052576477256E-5</v>
      </c>
      <c r="S547" s="249">
        <v>1</v>
      </c>
      <c r="T547" s="246">
        <f t="shared" si="109"/>
        <v>2.8136052576477256E-5</v>
      </c>
      <c r="U547" s="204"/>
      <c r="V547" s="246">
        <f>+G547-P547</f>
        <v>-5.3043428034467432E-3</v>
      </c>
      <c r="W547" s="246">
        <f>+V$5*SIN(RADIANS(V$6*F547+V$7))</f>
        <v>-7.9192763453952413E-3</v>
      </c>
      <c r="X547" s="246">
        <f>+(V547-W547)^2</f>
        <v>6.8378774288073173E-6</v>
      </c>
      <c r="Z547" s="353"/>
    </row>
    <row r="548" spans="1:26" s="246" customFormat="1" ht="12.95" customHeight="1">
      <c r="A548" s="15" t="s">
        <v>1761</v>
      </c>
      <c r="B548" s="249"/>
      <c r="C548" s="250">
        <v>47145.442000000003</v>
      </c>
      <c r="D548" s="250"/>
      <c r="E548" s="246">
        <f t="shared" si="106"/>
        <v>17306.125165885598</v>
      </c>
      <c r="F548" s="246">
        <f t="shared" si="102"/>
        <v>17306</v>
      </c>
      <c r="G548" s="250">
        <f t="shared" si="103"/>
        <v>4.0240100002847612E-2</v>
      </c>
      <c r="I548" s="246">
        <f>G548</f>
        <v>4.0240100002847612E-2</v>
      </c>
      <c r="P548" s="246">
        <f t="shared" si="107"/>
        <v>3.6294110480642183E-2</v>
      </c>
      <c r="Q548" s="248">
        <f t="shared" si="108"/>
        <v>32126.942000000003</v>
      </c>
      <c r="R548" s="246">
        <f t="shared" si="105"/>
        <v>1.5570833309355027E-5</v>
      </c>
      <c r="S548" s="249">
        <v>0.1</v>
      </c>
      <c r="T548" s="246">
        <f t="shared" si="109"/>
        <v>1.5570833309355028E-6</v>
      </c>
      <c r="U548" s="204"/>
      <c r="Z548" s="353"/>
    </row>
    <row r="549" spans="1:26" s="246" customFormat="1" ht="12.95" customHeight="1">
      <c r="A549" s="15" t="s">
        <v>1761</v>
      </c>
      <c r="B549" s="249"/>
      <c r="C549" s="250">
        <v>47157.33</v>
      </c>
      <c r="D549" s="250"/>
      <c r="E549" s="246">
        <f t="shared" si="106"/>
        <v>17343.102510574448</v>
      </c>
      <c r="F549" s="246">
        <f t="shared" si="102"/>
        <v>17343</v>
      </c>
      <c r="G549" s="250">
        <f t="shared" si="103"/>
        <v>3.2956549999653362E-2</v>
      </c>
      <c r="I549" s="246">
        <f>G549</f>
        <v>3.2956549999653362E-2</v>
      </c>
      <c r="P549" s="246">
        <f t="shared" si="107"/>
        <v>3.6405704066310891E-2</v>
      </c>
      <c r="Q549" s="248">
        <f t="shared" si="108"/>
        <v>32138.83</v>
      </c>
      <c r="R549" s="246">
        <f t="shared" si="105"/>
        <v>1.1896663775540174E-5</v>
      </c>
      <c r="S549" s="249">
        <v>0.1</v>
      </c>
      <c r="T549" s="246">
        <f t="shared" si="109"/>
        <v>1.1896663775540175E-6</v>
      </c>
      <c r="U549" s="204"/>
      <c r="Z549" s="353"/>
    </row>
    <row r="550" spans="1:26" s="246" customFormat="1" ht="12.95" customHeight="1">
      <c r="A550" s="15" t="s">
        <v>1723</v>
      </c>
      <c r="B550" s="249" t="s">
        <v>1814</v>
      </c>
      <c r="C550" s="250">
        <v>47161.67</v>
      </c>
      <c r="D550" s="250"/>
      <c r="E550" s="246">
        <f t="shared" si="106"/>
        <v>17356.601978605195</v>
      </c>
      <c r="F550" s="246">
        <f t="shared" si="102"/>
        <v>17356.5</v>
      </c>
      <c r="G550" s="250">
        <f t="shared" si="103"/>
        <v>3.2785524992505088E-2</v>
      </c>
      <c r="I550" s="246">
        <f>+G550</f>
        <v>3.2785524992505088E-2</v>
      </c>
      <c r="P550" s="246">
        <f t="shared" si="107"/>
        <v>3.6446439595315613E-2</v>
      </c>
      <c r="Q550" s="248">
        <f t="shared" si="108"/>
        <v>32143.17</v>
      </c>
      <c r="R550" s="246">
        <f t="shared" si="105"/>
        <v>1.3402295729071344E-5</v>
      </c>
      <c r="S550" s="249">
        <v>0.1</v>
      </c>
      <c r="T550" s="246">
        <f t="shared" si="109"/>
        <v>1.3402295729071346E-6</v>
      </c>
      <c r="U550" s="204"/>
      <c r="Z550" s="353"/>
    </row>
    <row r="551" spans="1:26" s="246" customFormat="1" ht="12.95" customHeight="1">
      <c r="A551" s="15" t="s">
        <v>1723</v>
      </c>
      <c r="B551" s="249" t="s">
        <v>1814</v>
      </c>
      <c r="C551" s="250">
        <v>47170.665000000001</v>
      </c>
      <c r="D551" s="250"/>
      <c r="E551" s="246">
        <f t="shared" si="106"/>
        <v>17384.580714765721</v>
      </c>
      <c r="F551" s="246">
        <f t="shared" si="102"/>
        <v>17384.5</v>
      </c>
      <c r="G551" s="250">
        <f t="shared" si="103"/>
        <v>2.5949324997782242E-2</v>
      </c>
      <c r="I551" s="246">
        <f>+G551</f>
        <v>2.5949324997782242E-2</v>
      </c>
      <c r="P551" s="246">
        <f t="shared" si="107"/>
        <v>3.6530960399768116E-2</v>
      </c>
      <c r="Q551" s="248">
        <f t="shared" si="108"/>
        <v>32152.165000000001</v>
      </c>
      <c r="R551" s="246">
        <f t="shared" si="105"/>
        <v>1.1197100778056076E-4</v>
      </c>
      <c r="S551" s="249">
        <v>0.1</v>
      </c>
      <c r="T551" s="246">
        <f t="shared" si="109"/>
        <v>1.1197100778056076E-5</v>
      </c>
      <c r="U551" s="204"/>
      <c r="Z551" s="353"/>
    </row>
    <row r="552" spans="1:26" s="246" customFormat="1" ht="12.95" customHeight="1">
      <c r="A552" s="15" t="s">
        <v>1723</v>
      </c>
      <c r="B552" s="249"/>
      <c r="C552" s="250">
        <v>47184.663999999997</v>
      </c>
      <c r="D552" s="250"/>
      <c r="E552" s="246">
        <f t="shared" si="106"/>
        <v>17428.124275356156</v>
      </c>
      <c r="F552" s="246">
        <f t="shared" si="102"/>
        <v>17428</v>
      </c>
      <c r="G552" s="250">
        <f t="shared" si="103"/>
        <v>3.9953799991053529E-2</v>
      </c>
      <c r="I552" s="246">
        <f>+G552</f>
        <v>3.9953799991053529E-2</v>
      </c>
      <c r="P552" s="246">
        <f t="shared" si="107"/>
        <v>3.6662355961598322E-2</v>
      </c>
      <c r="Q552" s="248">
        <f t="shared" si="108"/>
        <v>32166.163999999997</v>
      </c>
      <c r="R552" s="246">
        <f t="shared" si="105"/>
        <v>1.0833603799036327E-5</v>
      </c>
      <c r="S552" s="249">
        <v>0.1</v>
      </c>
      <c r="T552" s="246">
        <f t="shared" si="109"/>
        <v>1.0833603799036328E-6</v>
      </c>
      <c r="U552" s="204"/>
      <c r="Z552" s="353"/>
    </row>
    <row r="553" spans="1:26" s="246" customFormat="1" ht="12.95" customHeight="1">
      <c r="A553" s="15" t="s">
        <v>1781</v>
      </c>
      <c r="B553" s="249" t="s">
        <v>1814</v>
      </c>
      <c r="C553" s="250">
        <v>47198.641000000003</v>
      </c>
      <c r="D553" s="250"/>
      <c r="E553" s="246">
        <f t="shared" si="106"/>
        <v>17471.599405463523</v>
      </c>
      <c r="F553" s="246">
        <f t="shared" si="102"/>
        <v>17471.5</v>
      </c>
      <c r="G553" s="250">
        <f t="shared" si="103"/>
        <v>3.19582750016707E-2</v>
      </c>
      <c r="I553" s="246">
        <f>+G553</f>
        <v>3.19582750016707E-2</v>
      </c>
      <c r="P553" s="246">
        <f t="shared" si="107"/>
        <v>3.6793856720315585E-2</v>
      </c>
      <c r="Q553" s="248">
        <f t="shared" si="108"/>
        <v>32180.141000000003</v>
      </c>
      <c r="R553" s="246">
        <f t="shared" si="105"/>
        <v>2.3382850557692621E-5</v>
      </c>
      <c r="S553" s="249">
        <v>0.1</v>
      </c>
      <c r="T553" s="246">
        <f t="shared" si="109"/>
        <v>2.3382850557692624E-6</v>
      </c>
      <c r="U553" s="204"/>
      <c r="Z553" s="353"/>
    </row>
    <row r="554" spans="1:26" s="246" customFormat="1" ht="12.95" customHeight="1">
      <c r="A554" s="15" t="s">
        <v>1762</v>
      </c>
      <c r="B554" s="249"/>
      <c r="C554" s="250">
        <v>47202.34</v>
      </c>
      <c r="D554" s="250"/>
      <c r="E554" s="246">
        <f t="shared" si="106"/>
        <v>17483.105058054691</v>
      </c>
      <c r="F554" s="246">
        <f t="shared" si="102"/>
        <v>17483</v>
      </c>
      <c r="G554" s="250">
        <f t="shared" si="103"/>
        <v>3.3775549993151799E-2</v>
      </c>
      <c r="I554" s="246">
        <f>G554</f>
        <v>3.3775549993151799E-2</v>
      </c>
      <c r="P554" s="246">
        <f t="shared" si="107"/>
        <v>3.6828638870170967E-2</v>
      </c>
      <c r="Q554" s="248">
        <f t="shared" si="108"/>
        <v>32183.839999999997</v>
      </c>
      <c r="R554" s="246">
        <f t="shared" si="105"/>
        <v>9.3213516909781648E-6</v>
      </c>
      <c r="S554" s="249">
        <v>0.1</v>
      </c>
      <c r="T554" s="246">
        <f t="shared" si="109"/>
        <v>9.3213516909781656E-7</v>
      </c>
      <c r="U554" s="204"/>
      <c r="Z554" s="353"/>
    </row>
    <row r="555" spans="1:26" s="246" customFormat="1" ht="12.95" customHeight="1">
      <c r="A555" s="15" t="s">
        <v>1762</v>
      </c>
      <c r="B555" s="249"/>
      <c r="C555" s="250">
        <v>47203.303999999996</v>
      </c>
      <c r="D555" s="250"/>
      <c r="E555" s="246">
        <f t="shared" si="106"/>
        <v>17486.103557405302</v>
      </c>
      <c r="F555" s="246">
        <f t="shared" si="102"/>
        <v>17486</v>
      </c>
      <c r="G555" s="250">
        <f t="shared" si="103"/>
        <v>3.3293099993898068E-2</v>
      </c>
      <c r="I555" s="246">
        <f>G555</f>
        <v>3.3293099993898068E-2</v>
      </c>
      <c r="P555" s="246">
        <f t="shared" si="107"/>
        <v>3.683771368364068E-2</v>
      </c>
      <c r="Q555" s="248">
        <f t="shared" si="108"/>
        <v>32184.803999999996</v>
      </c>
      <c r="R555" s="246">
        <f t="shared" si="105"/>
        <v>1.2564286209510736E-5</v>
      </c>
      <c r="S555" s="249">
        <v>0.1</v>
      </c>
      <c r="T555" s="246">
        <f t="shared" si="109"/>
        <v>1.2564286209510736E-6</v>
      </c>
      <c r="U555" s="204"/>
      <c r="Z555" s="353"/>
    </row>
    <row r="556" spans="1:26" s="246" customFormat="1" ht="12.95" customHeight="1">
      <c r="A556" s="15" t="s">
        <v>1723</v>
      </c>
      <c r="B556" s="249"/>
      <c r="C556" s="250">
        <v>47204.59</v>
      </c>
      <c r="D556" s="250"/>
      <c r="E556" s="246">
        <f t="shared" si="106"/>
        <v>17490.10363019045</v>
      </c>
      <c r="F556" s="246">
        <f t="shared" si="102"/>
        <v>17490</v>
      </c>
      <c r="G556" s="250">
        <f t="shared" si="103"/>
        <v>3.3316499990178272E-2</v>
      </c>
      <c r="I556" s="246">
        <f>+G556</f>
        <v>3.3316499990178272E-2</v>
      </c>
      <c r="P556" s="246">
        <f t="shared" si="107"/>
        <v>3.6849814213243286E-2</v>
      </c>
      <c r="Q556" s="248">
        <f t="shared" si="108"/>
        <v>32186.089999999997</v>
      </c>
      <c r="R556" s="246">
        <f t="shared" si="105"/>
        <v>1.248430939891352E-5</v>
      </c>
      <c r="S556" s="249">
        <v>0.1</v>
      </c>
      <c r="T556" s="246">
        <f t="shared" si="109"/>
        <v>1.2484309398913521E-6</v>
      </c>
      <c r="U556" s="204"/>
      <c r="Z556" s="353"/>
    </row>
    <row r="557" spans="1:26" s="246" customFormat="1" ht="12.95" customHeight="1">
      <c r="A557" s="15" t="s">
        <v>1723</v>
      </c>
      <c r="B557" s="249"/>
      <c r="C557" s="250">
        <v>47205.55</v>
      </c>
      <c r="D557" s="250"/>
      <c r="E557" s="246">
        <f t="shared" si="106"/>
        <v>17493.089687635063</v>
      </c>
      <c r="F557" s="246">
        <f t="shared" si="102"/>
        <v>17493</v>
      </c>
      <c r="G557" s="250">
        <f t="shared" si="103"/>
        <v>2.8834049997385591E-2</v>
      </c>
      <c r="I557" s="246">
        <f>+G557</f>
        <v>2.8834049997385591E-2</v>
      </c>
      <c r="P557" s="246">
        <f t="shared" si="107"/>
        <v>3.6858890194177464E-2</v>
      </c>
      <c r="Q557" s="248">
        <f t="shared" si="108"/>
        <v>32187.050000000003</v>
      </c>
      <c r="R557" s="246">
        <f t="shared" si="105"/>
        <v>6.4398060184046619E-5</v>
      </c>
      <c r="S557" s="249">
        <v>0.1</v>
      </c>
      <c r="T557" s="246">
        <f t="shared" si="109"/>
        <v>6.4398060184046625E-6</v>
      </c>
      <c r="U557" s="204"/>
      <c r="Z557" s="353"/>
    </row>
    <row r="558" spans="1:26" s="246" customFormat="1" ht="12.95" customHeight="1">
      <c r="A558" s="15" t="s">
        <v>1723</v>
      </c>
      <c r="B558" s="249"/>
      <c r="C558" s="250">
        <v>47212.625999999997</v>
      </c>
      <c r="D558" s="250"/>
      <c r="E558" s="246">
        <f t="shared" si="106"/>
        <v>17515.099419382885</v>
      </c>
      <c r="F558" s="246">
        <f t="shared" si="102"/>
        <v>17515</v>
      </c>
      <c r="G558" s="250">
        <f t="shared" si="103"/>
        <v>3.1962749992089812E-2</v>
      </c>
      <c r="I558" s="246">
        <f>+G558</f>
        <v>3.1962749992089812E-2</v>
      </c>
      <c r="P558" s="246">
        <f t="shared" si="107"/>
        <v>3.6925462675919896E-2</v>
      </c>
      <c r="Q558" s="248">
        <f t="shared" si="108"/>
        <v>32194.125999999997</v>
      </c>
      <c r="R558" s="246">
        <f t="shared" si="105"/>
        <v>2.4628517182247995E-5</v>
      </c>
      <c r="S558" s="249">
        <v>0.1</v>
      </c>
      <c r="T558" s="246">
        <f t="shared" si="109"/>
        <v>2.4628517182247997E-6</v>
      </c>
      <c r="U558" s="204"/>
      <c r="Z558" s="353"/>
    </row>
    <row r="559" spans="1:26" s="246" customFormat="1" ht="12.95" customHeight="1">
      <c r="A559" s="15" t="s">
        <v>1760</v>
      </c>
      <c r="B559" s="249"/>
      <c r="C559" s="250">
        <v>47458.895299999996</v>
      </c>
      <c r="D559" s="250"/>
      <c r="E559" s="246">
        <f t="shared" si="106"/>
        <v>18281.114290882098</v>
      </c>
      <c r="F559" s="246">
        <f t="shared" si="102"/>
        <v>18281</v>
      </c>
      <c r="G559" s="250">
        <f t="shared" si="103"/>
        <v>3.674384999612812E-2</v>
      </c>
      <c r="K559" s="246">
        <f>G559</f>
        <v>3.674384999612812E-2</v>
      </c>
      <c r="P559" s="246">
        <f t="shared" si="107"/>
        <v>3.9260173803813761E-2</v>
      </c>
      <c r="Q559" s="248">
        <f t="shared" si="108"/>
        <v>32440.395299999996</v>
      </c>
      <c r="R559" s="246">
        <f t="shared" si="105"/>
        <v>6.3318855051255647E-6</v>
      </c>
      <c r="S559" s="249">
        <v>1</v>
      </c>
      <c r="T559" s="246">
        <f t="shared" si="109"/>
        <v>6.3318855051255647E-6</v>
      </c>
      <c r="U559" s="204"/>
      <c r="V559" s="246">
        <f>+G559-P559</f>
        <v>-2.5163238076856415E-3</v>
      </c>
      <c r="W559" s="246">
        <f>+V$5*SIN(RADIANS(V$6*F559+V$7))</f>
        <v>-7.8924238058418177E-3</v>
      </c>
      <c r="X559" s="246">
        <f>+(V559-W559)^2</f>
        <v>2.8902451190174837E-5</v>
      </c>
      <c r="Z559" s="353"/>
    </row>
    <row r="560" spans="1:26" s="246" customFormat="1" ht="12.95" customHeight="1">
      <c r="A560" s="15" t="s">
        <v>1760</v>
      </c>
      <c r="B560" s="249"/>
      <c r="C560" s="250">
        <v>47459.855000000003</v>
      </c>
      <c r="D560" s="250"/>
      <c r="E560" s="246">
        <f t="shared" si="106"/>
        <v>18284.099415183762</v>
      </c>
      <c r="F560" s="246">
        <f t="shared" si="102"/>
        <v>18284</v>
      </c>
      <c r="G560" s="250">
        <f t="shared" si="103"/>
        <v>3.1961399996362161E-2</v>
      </c>
      <c r="K560" s="246">
        <f>G560</f>
        <v>3.1961399996362161E-2</v>
      </c>
      <c r="P560" s="246">
        <f t="shared" si="107"/>
        <v>3.9269381708232146E-2</v>
      </c>
      <c r="Q560" s="248">
        <f t="shared" si="108"/>
        <v>32441.355000000003</v>
      </c>
      <c r="R560" s="246">
        <f t="shared" si="105"/>
        <v>5.3406596701026151E-5</v>
      </c>
      <c r="S560" s="249">
        <v>1</v>
      </c>
      <c r="T560" s="246">
        <f t="shared" si="109"/>
        <v>5.3406596701026151E-5</v>
      </c>
      <c r="U560" s="204"/>
      <c r="V560" s="246">
        <f>+G560-P560</f>
        <v>-7.3079817118699847E-3</v>
      </c>
      <c r="W560" s="246">
        <f>+V$5*SIN(RADIANS(V$6*F560+V$7))</f>
        <v>-7.8920759884582685E-3</v>
      </c>
      <c r="X560" s="246">
        <f>+(V560-W560)^2</f>
        <v>3.4116612394319056E-7</v>
      </c>
      <c r="Z560" s="353"/>
    </row>
    <row r="561" spans="1:26" s="246" customFormat="1" ht="12.95" customHeight="1">
      <c r="A561" s="15" t="s">
        <v>1723</v>
      </c>
      <c r="B561" s="249" t="s">
        <v>1814</v>
      </c>
      <c r="C561" s="250">
        <v>47506.635999999999</v>
      </c>
      <c r="D561" s="250"/>
      <c r="E561" s="246">
        <f t="shared" si="106"/>
        <v>18429.610616553975</v>
      </c>
      <c r="F561" s="246">
        <f t="shared" si="102"/>
        <v>18429.5</v>
      </c>
      <c r="G561" s="250">
        <f t="shared" si="103"/>
        <v>3.5562574994401075E-2</v>
      </c>
      <c r="I561" s="246">
        <f>+G561</f>
        <v>3.5562574994401075E-2</v>
      </c>
      <c r="P561" s="246">
        <f t="shared" si="107"/>
        <v>3.9716565670446437E-2</v>
      </c>
      <c r="Q561" s="248">
        <f t="shared" si="108"/>
        <v>32488.135999999999</v>
      </c>
      <c r="R561" s="246">
        <f t="shared" si="105"/>
        <v>1.7255638536671803E-5</v>
      </c>
      <c r="S561" s="249">
        <v>0.1</v>
      </c>
      <c r="T561" s="246">
        <f t="shared" si="109"/>
        <v>1.7255638536671804E-6</v>
      </c>
      <c r="U561" s="204"/>
      <c r="Z561" s="353"/>
    </row>
    <row r="562" spans="1:26" s="246" customFormat="1" ht="12.95" customHeight="1">
      <c r="A562" s="15" t="s">
        <v>1723</v>
      </c>
      <c r="B562" s="249"/>
      <c r="C562" s="250">
        <v>47508.404000000002</v>
      </c>
      <c r="D562" s="250"/>
      <c r="E562" s="246">
        <f t="shared" si="106"/>
        <v>18435.109939014441</v>
      </c>
      <c r="F562" s="246">
        <f t="shared" si="102"/>
        <v>18435</v>
      </c>
      <c r="G562" s="250">
        <f t="shared" si="103"/>
        <v>3.534475000196835E-2</v>
      </c>
      <c r="I562" s="246">
        <f>+G562</f>
        <v>3.534475000196835E-2</v>
      </c>
      <c r="P562" s="246">
        <f t="shared" si="107"/>
        <v>3.9733492616780962E-2</v>
      </c>
      <c r="Q562" s="248">
        <f t="shared" si="108"/>
        <v>32489.904000000002</v>
      </c>
      <c r="R562" s="246">
        <f t="shared" si="105"/>
        <v>1.926106173907224E-5</v>
      </c>
      <c r="S562" s="249">
        <v>0.1</v>
      </c>
      <c r="T562" s="246">
        <f t="shared" si="109"/>
        <v>1.9261061739072239E-6</v>
      </c>
      <c r="U562" s="204"/>
      <c r="Z562" s="353"/>
    </row>
    <row r="563" spans="1:26" s="246" customFormat="1" ht="12.95" customHeight="1">
      <c r="A563" s="15" t="s">
        <v>1723</v>
      </c>
      <c r="B563" s="249" t="s">
        <v>1814</v>
      </c>
      <c r="C563" s="250">
        <v>47524.625</v>
      </c>
      <c r="D563" s="250"/>
      <c r="E563" s="246">
        <f t="shared" si="106"/>
        <v>18485.56497839851</v>
      </c>
      <c r="F563" s="246">
        <f t="shared" si="102"/>
        <v>18485.5</v>
      </c>
      <c r="G563" s="250">
        <f t="shared" si="103"/>
        <v>2.0890174993837718E-2</v>
      </c>
      <c r="I563" s="246">
        <f>+G563</f>
        <v>2.0890174993837718E-2</v>
      </c>
      <c r="P563" s="246">
        <f t="shared" si="107"/>
        <v>3.9888991369671743E-2</v>
      </c>
      <c r="Q563" s="248">
        <f t="shared" si="108"/>
        <v>32506.125</v>
      </c>
      <c r="R563" s="246">
        <f t="shared" si="105"/>
        <v>3.6095502368265912E-4</v>
      </c>
      <c r="S563" s="249">
        <v>0.1</v>
      </c>
      <c r="T563" s="246">
        <f t="shared" si="109"/>
        <v>3.6095502368265916E-5</v>
      </c>
      <c r="U563" s="204"/>
      <c r="Z563" s="353"/>
    </row>
    <row r="564" spans="1:26" s="246" customFormat="1" ht="12.95" customHeight="1">
      <c r="A564" s="15" t="s">
        <v>1763</v>
      </c>
      <c r="B564" s="249"/>
      <c r="C564" s="250">
        <v>47526.406000000003</v>
      </c>
      <c r="D564" s="250"/>
      <c r="E564" s="246">
        <f t="shared" si="106"/>
        <v>18491.104737053534</v>
      </c>
      <c r="F564" s="246">
        <f t="shared" si="102"/>
        <v>18491</v>
      </c>
      <c r="G564" s="250">
        <f t="shared" si="103"/>
        <v>3.3672350000415463E-2</v>
      </c>
      <c r="I564" s="246">
        <f>G564</f>
        <v>3.3672350000415463E-2</v>
      </c>
      <c r="P564" s="246">
        <f t="shared" si="107"/>
        <v>3.9905935438818374E-2</v>
      </c>
      <c r="Q564" s="248">
        <f t="shared" si="108"/>
        <v>32507.906000000003</v>
      </c>
      <c r="R564" s="246">
        <f t="shared" si="105"/>
        <v>3.8857587417868814E-5</v>
      </c>
      <c r="S564" s="249">
        <v>0.1</v>
      </c>
      <c r="T564" s="246">
        <f t="shared" si="109"/>
        <v>3.8857587417868812E-6</v>
      </c>
      <c r="U564" s="204"/>
      <c r="Z564" s="353"/>
    </row>
    <row r="565" spans="1:26" s="246" customFormat="1" ht="12.95" customHeight="1">
      <c r="A565" s="15" t="s">
        <v>1763</v>
      </c>
      <c r="B565" s="249"/>
      <c r="C565" s="250">
        <v>47526.41</v>
      </c>
      <c r="D565" s="250"/>
      <c r="E565" s="246">
        <f t="shared" si="106"/>
        <v>18491.117178959557</v>
      </c>
      <c r="F565" s="246">
        <f t="shared" si="102"/>
        <v>18491</v>
      </c>
      <c r="G565" s="250">
        <f t="shared" si="103"/>
        <v>3.767235000123037E-2</v>
      </c>
      <c r="I565" s="246">
        <f>G565</f>
        <v>3.767235000123037E-2</v>
      </c>
      <c r="P565" s="246">
        <f t="shared" si="107"/>
        <v>3.9905935438818374E-2</v>
      </c>
      <c r="Q565" s="248">
        <f t="shared" si="108"/>
        <v>32507.910000000003</v>
      </c>
      <c r="R565" s="246">
        <f t="shared" si="105"/>
        <v>4.9889039070051945E-6</v>
      </c>
      <c r="S565" s="249">
        <v>0.1</v>
      </c>
      <c r="T565" s="246">
        <f t="shared" si="109"/>
        <v>4.9889039070051952E-7</v>
      </c>
      <c r="U565" s="204"/>
      <c r="Z565" s="353"/>
    </row>
    <row r="566" spans="1:26" s="246" customFormat="1" ht="12.95" customHeight="1">
      <c r="A566" s="15" t="s">
        <v>1723</v>
      </c>
      <c r="B566" s="249"/>
      <c r="C566" s="250">
        <v>47526.726000000002</v>
      </c>
      <c r="D566" s="250"/>
      <c r="E566" s="246">
        <f t="shared" si="106"/>
        <v>18492.100089535063</v>
      </c>
      <c r="F566" s="246">
        <f t="shared" si="102"/>
        <v>18492</v>
      </c>
      <c r="G566" s="250">
        <f t="shared" si="103"/>
        <v>3.2178200002817903E-2</v>
      </c>
      <c r="I566" s="246">
        <f>+G566</f>
        <v>3.2178200002817903E-2</v>
      </c>
      <c r="P566" s="246">
        <f t="shared" si="107"/>
        <v>3.9909016359342242E-2</v>
      </c>
      <c r="Q566" s="248">
        <f t="shared" si="108"/>
        <v>32508.226000000002</v>
      </c>
      <c r="R566" s="246">
        <f t="shared" si="105"/>
        <v>5.9765521538304257E-5</v>
      </c>
      <c r="S566" s="249">
        <v>0.1</v>
      </c>
      <c r="T566" s="246">
        <f t="shared" si="109"/>
        <v>5.9765521538304261E-6</v>
      </c>
      <c r="U566" s="204"/>
      <c r="Z566" s="353"/>
    </row>
    <row r="567" spans="1:26" s="246" customFormat="1" ht="12.95" customHeight="1">
      <c r="A567" s="15" t="s">
        <v>1723</v>
      </c>
      <c r="B567" s="249"/>
      <c r="C567" s="250">
        <v>47528.652000000002</v>
      </c>
      <c r="D567" s="250"/>
      <c r="E567" s="246">
        <f t="shared" si="106"/>
        <v>18498.090867283274</v>
      </c>
      <c r="F567" s="246">
        <f t="shared" si="102"/>
        <v>18498</v>
      </c>
      <c r="G567" s="250">
        <f t="shared" si="103"/>
        <v>2.9213299996627029E-2</v>
      </c>
      <c r="I567" s="246">
        <f>+G567</f>
        <v>2.9213299996627029E-2</v>
      </c>
      <c r="P567" s="246">
        <f t="shared" si="107"/>
        <v>3.9927503049949901E-2</v>
      </c>
      <c r="Q567" s="248">
        <f t="shared" si="108"/>
        <v>32510.152000000002</v>
      </c>
      <c r="R567" s="246">
        <f t="shared" si="105"/>
        <v>1.1479414706783316E-4</v>
      </c>
      <c r="S567" s="249">
        <v>0.1</v>
      </c>
      <c r="T567" s="246">
        <f t="shared" si="109"/>
        <v>1.1479414706783316E-5</v>
      </c>
      <c r="U567" s="204"/>
      <c r="Z567" s="353"/>
    </row>
    <row r="568" spans="1:26" s="246" customFormat="1" ht="12.95" customHeight="1">
      <c r="A568" s="15" t="s">
        <v>1755</v>
      </c>
      <c r="B568" s="249" t="s">
        <v>1814</v>
      </c>
      <c r="C568" s="250">
        <v>47530.422700000003</v>
      </c>
      <c r="D568" s="250"/>
      <c r="E568" s="246">
        <f t="shared" si="106"/>
        <v>18503.598588030294</v>
      </c>
      <c r="F568" s="246">
        <f t="shared" si="102"/>
        <v>18503.5</v>
      </c>
      <c r="G568" s="250">
        <f t="shared" si="103"/>
        <v>3.1695475001470186E-2</v>
      </c>
      <c r="K568" s="246">
        <f>G568</f>
        <v>3.1695475001470186E-2</v>
      </c>
      <c r="P568" s="246">
        <f t="shared" si="107"/>
        <v>3.9944450941152815E-2</v>
      </c>
      <c r="Q568" s="248">
        <f t="shared" si="108"/>
        <v>32511.922700000003</v>
      </c>
      <c r="R568" s="246">
        <f t="shared" si="105"/>
        <v>6.8045604053462906E-5</v>
      </c>
      <c r="S568" s="249">
        <v>1</v>
      </c>
      <c r="T568" s="246">
        <f t="shared" si="109"/>
        <v>6.8045604053462906E-5</v>
      </c>
      <c r="U568" s="204"/>
      <c r="V568" s="246">
        <f>+G568-P568</f>
        <v>-8.248975939682629E-3</v>
      </c>
      <c r="W568" s="246">
        <f>+V$5*SIN(RADIANS(V$6*F568+V$7))</f>
        <v>-7.8623907367643738E-3</v>
      </c>
      <c r="X568" s="246">
        <f>+(V568-W568)^2</f>
        <v>1.4944811911534853E-7</v>
      </c>
      <c r="Z568" s="353"/>
    </row>
    <row r="569" spans="1:26" s="246" customFormat="1" ht="12.95" customHeight="1">
      <c r="A569" s="15" t="s">
        <v>1723</v>
      </c>
      <c r="B569" s="249" t="s">
        <v>1814</v>
      </c>
      <c r="C569" s="250">
        <v>47532.671000000002</v>
      </c>
      <c r="D569" s="250"/>
      <c r="E569" s="246">
        <f t="shared" si="106"/>
        <v>18510.591872355995</v>
      </c>
      <c r="F569" s="246">
        <f t="shared" ref="F569:F632" si="110">ROUND(2*E569,0)/2</f>
        <v>18510.5</v>
      </c>
      <c r="G569" s="250">
        <f t="shared" si="103"/>
        <v>2.9536424997786526E-2</v>
      </c>
      <c r="I569" s="246">
        <f>+G569</f>
        <v>2.9536424997786526E-2</v>
      </c>
      <c r="P569" s="246">
        <f t="shared" si="107"/>
        <v>3.9966023416719593E-2</v>
      </c>
      <c r="Q569" s="248">
        <f t="shared" si="108"/>
        <v>32514.171000000002</v>
      </c>
      <c r="R569" s="246">
        <f t="shared" si="105"/>
        <v>1.0877652318021113E-4</v>
      </c>
      <c r="S569" s="249">
        <v>0.1</v>
      </c>
      <c r="T569" s="246">
        <f t="shared" si="109"/>
        <v>1.0877652318021113E-5</v>
      </c>
      <c r="U569" s="204"/>
      <c r="Z569" s="353"/>
    </row>
    <row r="570" spans="1:26" s="246" customFormat="1" ht="12.95" customHeight="1">
      <c r="A570" s="15" t="s">
        <v>1755</v>
      </c>
      <c r="B570" s="249"/>
      <c r="C570" s="250">
        <v>47537.333599999998</v>
      </c>
      <c r="D570" s="250"/>
      <c r="E570" s="246">
        <f t="shared" si="106"/>
        <v>18525.094780107182</v>
      </c>
      <c r="F570" s="246">
        <f t="shared" si="110"/>
        <v>18525</v>
      </c>
      <c r="G570" s="250">
        <f t="shared" si="103"/>
        <v>3.0471249992842786E-2</v>
      </c>
      <c r="K570" s="246">
        <f>G570</f>
        <v>3.0471249992842786E-2</v>
      </c>
      <c r="P570" s="246">
        <f t="shared" si="107"/>
        <v>4.0010717924609029E-2</v>
      </c>
      <c r="Q570" s="248">
        <f t="shared" si="108"/>
        <v>32518.833599999998</v>
      </c>
      <c r="R570" s="246">
        <f t="shared" si="105"/>
        <v>9.1001448421196529E-5</v>
      </c>
      <c r="S570" s="249">
        <v>1</v>
      </c>
      <c r="T570" s="246">
        <f t="shared" si="109"/>
        <v>9.1001448421196529E-5</v>
      </c>
      <c r="U570" s="204"/>
      <c r="V570" s="246">
        <f>+G570-P570</f>
        <v>-9.5394679317662434E-3</v>
      </c>
      <c r="W570" s="246">
        <f>+V$5*SIN(RADIANS(V$6*F570+V$7))</f>
        <v>-7.8590342212734518E-3</v>
      </c>
      <c r="X570" s="246">
        <f>+(V570-W570)^2</f>
        <v>2.8238574553605715E-6</v>
      </c>
      <c r="Z570" s="353"/>
    </row>
    <row r="571" spans="1:26" s="246" customFormat="1" ht="12.95" customHeight="1">
      <c r="A571" s="15" t="s">
        <v>1755</v>
      </c>
      <c r="B571" s="249"/>
      <c r="C571" s="250">
        <v>47537.335200000001</v>
      </c>
      <c r="D571" s="250"/>
      <c r="E571" s="246">
        <f t="shared" si="106"/>
        <v>18525.0997568696</v>
      </c>
      <c r="F571" s="246">
        <f t="shared" si="110"/>
        <v>18525</v>
      </c>
      <c r="G571" s="250">
        <f t="shared" si="103"/>
        <v>3.2071249996079132E-2</v>
      </c>
      <c r="K571" s="246">
        <f>G571</f>
        <v>3.2071249996079132E-2</v>
      </c>
      <c r="P571" s="246">
        <f t="shared" si="107"/>
        <v>4.0010717924609029E-2</v>
      </c>
      <c r="Q571" s="248">
        <f t="shared" si="108"/>
        <v>32518.835200000001</v>
      </c>
      <c r="R571" s="246">
        <f t="shared" si="105"/>
        <v>6.3035150988154822E-5</v>
      </c>
      <c r="S571" s="249">
        <v>1</v>
      </c>
      <c r="T571" s="246">
        <f t="shared" si="109"/>
        <v>6.3035150988154822E-5</v>
      </c>
      <c r="U571" s="204"/>
      <c r="V571" s="246">
        <f>+G571-P571</f>
        <v>-7.9394679285298975E-3</v>
      </c>
      <c r="W571" s="246">
        <f>+V$5*SIN(RADIANS(V$6*F571+V$7))</f>
        <v>-7.8590342212734518E-3</v>
      </c>
      <c r="X571" s="246">
        <f>+(V571-W571)^2</f>
        <v>6.4695812630156E-9</v>
      </c>
      <c r="Z571" s="353"/>
    </row>
    <row r="572" spans="1:26" s="246" customFormat="1" ht="12.95" customHeight="1">
      <c r="A572" s="15" t="s">
        <v>1755</v>
      </c>
      <c r="B572" s="249"/>
      <c r="C572" s="250">
        <v>47537.336900000002</v>
      </c>
      <c r="D572" s="250"/>
      <c r="E572" s="246">
        <f t="shared" si="106"/>
        <v>18525.105044679658</v>
      </c>
      <c r="F572" s="246">
        <f t="shared" si="110"/>
        <v>18525</v>
      </c>
      <c r="G572" s="250">
        <f t="shared" si="103"/>
        <v>3.3771249996789265E-2</v>
      </c>
      <c r="K572" s="246">
        <f>G572</f>
        <v>3.3771249996789265E-2</v>
      </c>
      <c r="P572" s="246">
        <f t="shared" si="107"/>
        <v>4.0010717924609029E-2</v>
      </c>
      <c r="Q572" s="248">
        <f t="shared" si="108"/>
        <v>32518.836900000002</v>
      </c>
      <c r="R572" s="246">
        <f t="shared" si="105"/>
        <v>3.8930960022291462E-5</v>
      </c>
      <c r="S572" s="249">
        <v>1</v>
      </c>
      <c r="T572" s="246">
        <f t="shared" si="109"/>
        <v>3.8930960022291462E-5</v>
      </c>
      <c r="U572" s="204"/>
      <c r="V572" s="246">
        <f>+G572-P572</f>
        <v>-6.239467927819764E-3</v>
      </c>
      <c r="W572" s="246">
        <f>+V$5*SIN(RADIANS(V$6*F572+V$7))</f>
        <v>-7.8590342212734518E-3</v>
      </c>
      <c r="X572" s="246">
        <f>+(V572-W572)^2</f>
        <v>2.6229949788913166E-6</v>
      </c>
      <c r="Z572" s="353"/>
    </row>
    <row r="573" spans="1:26" s="246" customFormat="1" ht="12.95" customHeight="1">
      <c r="A573" s="15" t="s">
        <v>1723</v>
      </c>
      <c r="B573" s="249"/>
      <c r="C573" s="250">
        <v>47554.695</v>
      </c>
      <c r="D573" s="250"/>
      <c r="E573" s="246">
        <f t="shared" si="106"/>
        <v>18579.097006897315</v>
      </c>
      <c r="F573" s="246">
        <f t="shared" si="110"/>
        <v>18579</v>
      </c>
      <c r="G573" s="250">
        <f t="shared" si="103"/>
        <v>3.1187149994366337E-2</v>
      </c>
      <c r="I573" s="246">
        <f>+G573</f>
        <v>3.1187149994366337E-2</v>
      </c>
      <c r="P573" s="246">
        <f t="shared" si="107"/>
        <v>4.0177269257011962E-2</v>
      </c>
      <c r="Q573" s="248">
        <f t="shared" si="108"/>
        <v>32536.195</v>
      </c>
      <c r="R573" s="246">
        <f t="shared" si="105"/>
        <v>8.082224435659192E-5</v>
      </c>
      <c r="S573" s="249">
        <v>0.1</v>
      </c>
      <c r="T573" s="246">
        <f t="shared" si="109"/>
        <v>8.0822244356591916E-6</v>
      </c>
      <c r="U573" s="204"/>
      <c r="Z573" s="353"/>
    </row>
    <row r="574" spans="1:26" s="246" customFormat="1" ht="12.95" customHeight="1">
      <c r="A574" s="15" t="s">
        <v>1723</v>
      </c>
      <c r="B574" s="249" t="s">
        <v>1814</v>
      </c>
      <c r="C574" s="250">
        <v>47557.750999999997</v>
      </c>
      <c r="D574" s="250"/>
      <c r="E574" s="246">
        <f t="shared" si="106"/>
        <v>18588.602623095921</v>
      </c>
      <c r="F574" s="246">
        <f t="shared" si="110"/>
        <v>18588.5</v>
      </c>
      <c r="G574" s="250">
        <f t="shared" si="103"/>
        <v>3.2992724991345312E-2</v>
      </c>
      <c r="I574" s="246">
        <f>+G574</f>
        <v>3.2992724991345312E-2</v>
      </c>
      <c r="P574" s="246">
        <f t="shared" si="107"/>
        <v>4.0206586722782399E-2</v>
      </c>
      <c r="Q574" s="248">
        <f t="shared" si="108"/>
        <v>32539.250999999997</v>
      </c>
      <c r="R574" s="246">
        <f t="shared" si="105"/>
        <v>5.2039801080292481E-5</v>
      </c>
      <c r="S574" s="249">
        <v>0.1</v>
      </c>
      <c r="T574" s="246">
        <f t="shared" si="109"/>
        <v>5.2039801080292488E-6</v>
      </c>
      <c r="U574" s="204"/>
      <c r="Z574" s="353"/>
    </row>
    <row r="575" spans="1:26" s="246" customFormat="1" ht="12.95" customHeight="1">
      <c r="A575" s="15" t="s">
        <v>1723</v>
      </c>
      <c r="B575" s="249"/>
      <c r="C575" s="250">
        <v>47558.555999999997</v>
      </c>
      <c r="D575" s="250"/>
      <c r="E575" s="246">
        <f t="shared" si="106"/>
        <v>18591.106556682273</v>
      </c>
      <c r="F575" s="246">
        <f t="shared" si="110"/>
        <v>18591</v>
      </c>
      <c r="G575" s="250">
        <f t="shared" si="103"/>
        <v>3.4257349994732067E-2</v>
      </c>
      <c r="I575" s="246">
        <f>+G575</f>
        <v>3.4257349994732067E-2</v>
      </c>
      <c r="P575" s="246">
        <f t="shared" si="107"/>
        <v>4.0214302679256755E-2</v>
      </c>
      <c r="Q575" s="248">
        <f t="shared" si="108"/>
        <v>32540.055999999997</v>
      </c>
      <c r="R575" s="246">
        <f t="shared" si="105"/>
        <v>3.5485285285665889E-5</v>
      </c>
      <c r="S575" s="249">
        <v>0.1</v>
      </c>
      <c r="T575" s="246">
        <f t="shared" si="109"/>
        <v>3.5485285285665889E-6</v>
      </c>
      <c r="U575" s="204"/>
      <c r="Z575" s="353"/>
    </row>
    <row r="576" spans="1:26" s="246" customFormat="1" ht="12.95" customHeight="1">
      <c r="A576" s="15" t="s">
        <v>1723</v>
      </c>
      <c r="B576" s="249"/>
      <c r="C576" s="250">
        <v>47853.690999999999</v>
      </c>
      <c r="D576" s="250"/>
      <c r="E576" s="246">
        <f t="shared" si="106"/>
        <v>19509.117039921242</v>
      </c>
      <c r="F576" s="246">
        <f t="shared" si="110"/>
        <v>19509</v>
      </c>
      <c r="G576" s="250">
        <f t="shared" si="103"/>
        <v>3.7627649995556567E-2</v>
      </c>
      <c r="I576" s="246">
        <f>+G576</f>
        <v>3.7627649995556567E-2</v>
      </c>
      <c r="P576" s="246">
        <f t="shared" si="107"/>
        <v>4.3071090697881398E-2</v>
      </c>
      <c r="Q576" s="248">
        <f t="shared" si="108"/>
        <v>32835.190999999999</v>
      </c>
      <c r="R576" s="246">
        <f t="shared" si="105"/>
        <v>2.9631046679726651E-5</v>
      </c>
      <c r="S576" s="249">
        <v>0.1</v>
      </c>
      <c r="T576" s="246">
        <f t="shared" si="109"/>
        <v>2.9631046679726654E-6</v>
      </c>
      <c r="U576" s="204"/>
      <c r="Z576" s="353"/>
    </row>
    <row r="577" spans="1:26" s="246" customFormat="1" ht="12.95" customHeight="1">
      <c r="A577" s="15" t="s">
        <v>1755</v>
      </c>
      <c r="B577" s="249"/>
      <c r="C577" s="250">
        <v>47862.369599999998</v>
      </c>
      <c r="D577" s="250"/>
      <c r="E577" s="246">
        <f t="shared" si="106"/>
        <v>19536.111621315646</v>
      </c>
      <c r="F577" s="246">
        <f t="shared" si="110"/>
        <v>19536</v>
      </c>
      <c r="G577" s="250">
        <f t="shared" si="103"/>
        <v>3.5885599994799122E-2</v>
      </c>
      <c r="K577" s="246">
        <f>G577</f>
        <v>3.5885599994799122E-2</v>
      </c>
      <c r="P577" s="246">
        <f t="shared" si="107"/>
        <v>4.3155823109560391E-2</v>
      </c>
      <c r="Q577" s="248">
        <f t="shared" si="108"/>
        <v>32843.869599999998</v>
      </c>
      <c r="R577" s="246">
        <f t="shared" si="105"/>
        <v>5.285614413840905E-5</v>
      </c>
      <c r="S577" s="249">
        <v>1</v>
      </c>
      <c r="T577" s="246">
        <f t="shared" si="109"/>
        <v>5.285614413840905E-5</v>
      </c>
      <c r="U577" s="204"/>
      <c r="V577" s="246">
        <f>+G577-P577</f>
        <v>-7.2702231147612692E-3</v>
      </c>
      <c r="W577" s="246">
        <f>+V$5*SIN(RADIANS(V$6*F577+V$7))</f>
        <v>-7.6116872447949627E-3</v>
      </c>
      <c r="X577" s="246">
        <f>+(V577-W577)^2</f>
        <v>1.1659775209966717E-7</v>
      </c>
      <c r="Z577" s="353"/>
    </row>
    <row r="578" spans="1:26" s="246" customFormat="1" ht="12.95" customHeight="1">
      <c r="A578" s="15" t="s">
        <v>1755</v>
      </c>
      <c r="B578" s="249"/>
      <c r="C578" s="250">
        <v>47862.370300000002</v>
      </c>
      <c r="D578" s="250"/>
      <c r="E578" s="246">
        <f t="shared" si="106"/>
        <v>19536.11379864921</v>
      </c>
      <c r="F578" s="246">
        <f t="shared" si="110"/>
        <v>19536</v>
      </c>
      <c r="G578" s="250">
        <f t="shared" si="103"/>
        <v>3.6585599998943508E-2</v>
      </c>
      <c r="K578" s="246">
        <f>G578</f>
        <v>3.6585599998943508E-2</v>
      </c>
      <c r="P578" s="246">
        <f t="shared" si="107"/>
        <v>4.3155823109560391E-2</v>
      </c>
      <c r="Q578" s="248">
        <f t="shared" si="108"/>
        <v>32843.870300000002</v>
      </c>
      <c r="R578" s="246">
        <f t="shared" si="105"/>
        <v>4.31678317232842E-5</v>
      </c>
      <c r="S578" s="249">
        <v>1</v>
      </c>
      <c r="T578" s="246">
        <f t="shared" si="109"/>
        <v>4.31678317232842E-5</v>
      </c>
      <c r="U578" s="204"/>
      <c r="V578" s="246">
        <f>+G578-P578</f>
        <v>-6.5702231106168837E-3</v>
      </c>
      <c r="W578" s="246">
        <f>+V$5*SIN(RADIANS(V$6*F578+V$7))</f>
        <v>-7.6116872447949627E-3</v>
      </c>
      <c r="X578" s="246">
        <f>+(V578-W578)^2</f>
        <v>1.0846475427792958E-6</v>
      </c>
      <c r="Z578" s="353"/>
    </row>
    <row r="579" spans="1:26" s="246" customFormat="1" ht="12.95" customHeight="1">
      <c r="A579" s="15" t="s">
        <v>1723</v>
      </c>
      <c r="B579" s="249" t="s">
        <v>1814</v>
      </c>
      <c r="C579" s="250">
        <v>47887.618999999999</v>
      </c>
      <c r="D579" s="250"/>
      <c r="E579" s="246">
        <f t="shared" si="106"/>
        <v>19614.649286775501</v>
      </c>
      <c r="F579" s="246">
        <f t="shared" si="110"/>
        <v>19614.5</v>
      </c>
      <c r="G579" s="250">
        <f t="shared" si="103"/>
        <v>4.7994824992201757E-2</v>
      </c>
      <c r="I579" s="246">
        <f>+G579</f>
        <v>4.7994824992201757E-2</v>
      </c>
      <c r="P579" s="246">
        <f t="shared" si="107"/>
        <v>4.3402404956847364E-2</v>
      </c>
      <c r="Q579" s="248">
        <f t="shared" si="108"/>
        <v>32869.118999999999</v>
      </c>
      <c r="R579" s="246">
        <f t="shared" si="105"/>
        <v>2.1090321781124444E-5</v>
      </c>
      <c r="S579" s="249">
        <v>0.1</v>
      </c>
      <c r="T579" s="246">
        <f t="shared" si="109"/>
        <v>2.1090321781124446E-6</v>
      </c>
      <c r="U579" s="204"/>
      <c r="Z579" s="353"/>
    </row>
    <row r="580" spans="1:26" s="246" customFormat="1" ht="12.95" customHeight="1">
      <c r="A580" s="15" t="s">
        <v>1723</v>
      </c>
      <c r="B580" s="249" t="s">
        <v>1814</v>
      </c>
      <c r="C580" s="250">
        <v>47894.678</v>
      </c>
      <c r="D580" s="250"/>
      <c r="E580" s="246">
        <f t="shared" si="106"/>
        <v>19636.606140422762</v>
      </c>
      <c r="F580" s="246">
        <f t="shared" si="110"/>
        <v>19636.5</v>
      </c>
      <c r="G580" s="250">
        <f t="shared" si="103"/>
        <v>3.4123524994356558E-2</v>
      </c>
      <c r="I580" s="246">
        <f>+G580</f>
        <v>3.4123524994356558E-2</v>
      </c>
      <c r="P580" s="246">
        <f t="shared" si="107"/>
        <v>4.3471572156153188E-2</v>
      </c>
      <c r="Q580" s="248">
        <f t="shared" si="108"/>
        <v>32876.178</v>
      </c>
      <c r="R580" s="246">
        <f t="shared" si="105"/>
        <v>8.738598573917402E-5</v>
      </c>
      <c r="S580" s="249">
        <v>0.1</v>
      </c>
      <c r="T580" s="246">
        <f t="shared" si="109"/>
        <v>8.738598573917403E-6</v>
      </c>
      <c r="U580" s="204"/>
      <c r="Z580" s="353"/>
    </row>
    <row r="581" spans="1:26" s="246" customFormat="1" ht="12.95" customHeight="1">
      <c r="A581" s="15" t="s">
        <v>1755</v>
      </c>
      <c r="B581" s="249"/>
      <c r="C581" s="250">
        <v>47918.3099</v>
      </c>
      <c r="D581" s="250"/>
      <c r="E581" s="246">
        <f t="shared" si="106"/>
        <v>19710.112610136133</v>
      </c>
      <c r="F581" s="246">
        <f t="shared" si="110"/>
        <v>19710</v>
      </c>
      <c r="G581" s="250">
        <f t="shared" si="103"/>
        <v>3.6203499999828637E-2</v>
      </c>
      <c r="K581" s="246">
        <f>G581</f>
        <v>3.6203499999828637E-2</v>
      </c>
      <c r="P581" s="246">
        <f t="shared" si="107"/>
        <v>4.3702848593604945E-2</v>
      </c>
      <c r="Q581" s="248">
        <f t="shared" si="108"/>
        <v>32899.8099</v>
      </c>
      <c r="R581" s="246">
        <f t="shared" si="105"/>
        <v>5.6240229330974699E-5</v>
      </c>
      <c r="S581" s="249">
        <v>1</v>
      </c>
      <c r="T581" s="246">
        <f t="shared" si="109"/>
        <v>5.6240229330974699E-5</v>
      </c>
      <c r="U581" s="204"/>
      <c r="V581" s="246">
        <f>+G581-P581</f>
        <v>-7.4993485937763088E-3</v>
      </c>
      <c r="W581" s="246">
        <f>+V$5*SIN(RADIANS(V$6*F581+V$7))</f>
        <v>-7.5516652103844546E-3</v>
      </c>
      <c r="X581" s="246">
        <f>+(V581-W581)^2</f>
        <v>2.7370283733237155E-9</v>
      </c>
      <c r="Z581" s="353"/>
    </row>
    <row r="582" spans="1:26" s="246" customFormat="1" ht="12.95" customHeight="1">
      <c r="A582" s="15" t="s">
        <v>1755</v>
      </c>
      <c r="B582" s="249"/>
      <c r="C582" s="250">
        <v>47918.3099</v>
      </c>
      <c r="D582" s="250"/>
      <c r="E582" s="246">
        <f t="shared" si="106"/>
        <v>19710.112610136133</v>
      </c>
      <c r="F582" s="246">
        <f t="shared" si="110"/>
        <v>19710</v>
      </c>
      <c r="G582" s="250">
        <f t="shared" ref="G582:G645" si="111">+C582-(C$7+F582*C$8)</f>
        <v>3.6203499999828637E-2</v>
      </c>
      <c r="K582" s="246">
        <f>G582</f>
        <v>3.6203499999828637E-2</v>
      </c>
      <c r="P582" s="246">
        <f t="shared" si="107"/>
        <v>4.3702848593604945E-2</v>
      </c>
      <c r="Q582" s="248">
        <f t="shared" si="108"/>
        <v>32899.8099</v>
      </c>
      <c r="R582" s="246">
        <f t="shared" ref="R582:R645" si="112">+(P582-G582)^2</f>
        <v>5.6240229330974699E-5</v>
      </c>
      <c r="S582" s="249">
        <v>1</v>
      </c>
      <c r="T582" s="246">
        <f t="shared" si="109"/>
        <v>5.6240229330974699E-5</v>
      </c>
      <c r="U582" s="204"/>
      <c r="V582" s="246">
        <f>+G582-P582</f>
        <v>-7.4993485937763088E-3</v>
      </c>
      <c r="W582" s="246">
        <f>+V$5*SIN(RADIANS(V$6*F582+V$7))</f>
        <v>-7.5516652103844546E-3</v>
      </c>
      <c r="X582" s="246">
        <f>+(V582-W582)^2</f>
        <v>2.7370283733237155E-9</v>
      </c>
      <c r="Z582" s="353"/>
    </row>
    <row r="583" spans="1:26" s="246" customFormat="1" ht="12.95" customHeight="1">
      <c r="A583" s="15" t="s">
        <v>1723</v>
      </c>
      <c r="B583" s="249"/>
      <c r="C583" s="250">
        <v>47928.595999999998</v>
      </c>
      <c r="D583" s="250"/>
      <c r="E583" s="246">
        <f t="shared" si="106"/>
        <v>19742.107282511966</v>
      </c>
      <c r="F583" s="246">
        <f t="shared" si="110"/>
        <v>19742</v>
      </c>
      <c r="G583" s="250">
        <f t="shared" si="111"/>
        <v>3.4490699996240437E-2</v>
      </c>
      <c r="I583" s="246">
        <f>+G583</f>
        <v>3.4490699996240437E-2</v>
      </c>
      <c r="P583" s="246">
        <f t="shared" si="107"/>
        <v>4.3803634217802173E-2</v>
      </c>
      <c r="Q583" s="248">
        <f t="shared" si="108"/>
        <v>32910.095999999998</v>
      </c>
      <c r="R583" s="246">
        <f t="shared" si="112"/>
        <v>8.6730743815135696E-5</v>
      </c>
      <c r="S583" s="249">
        <v>0.1</v>
      </c>
      <c r="T583" s="246">
        <f t="shared" si="109"/>
        <v>8.6730743815135706E-6</v>
      </c>
      <c r="U583" s="204"/>
      <c r="Z583" s="353"/>
    </row>
    <row r="584" spans="1:26" s="246" customFormat="1" ht="12.95" customHeight="1">
      <c r="A584" s="15" t="s">
        <v>1723</v>
      </c>
      <c r="B584" s="249" t="s">
        <v>1814</v>
      </c>
      <c r="C584" s="250">
        <v>47950.622000000003</v>
      </c>
      <c r="D584" s="250"/>
      <c r="E584" s="246">
        <f t="shared" si="106"/>
        <v>19810.618638006323</v>
      </c>
      <c r="F584" s="246">
        <f t="shared" si="110"/>
        <v>19810.5</v>
      </c>
      <c r="G584" s="250">
        <f t="shared" si="111"/>
        <v>3.8141425000503659E-2</v>
      </c>
      <c r="I584" s="246">
        <f>+G584</f>
        <v>3.8141425000503659E-2</v>
      </c>
      <c r="P584" s="246">
        <f t="shared" si="107"/>
        <v>4.4019569804533247E-2</v>
      </c>
      <c r="Q584" s="248">
        <f t="shared" si="108"/>
        <v>32932.122000000003</v>
      </c>
      <c r="R584" s="246">
        <f t="shared" si="112"/>
        <v>3.4552586337140038E-5</v>
      </c>
      <c r="S584" s="249">
        <v>0.1</v>
      </c>
      <c r="T584" s="246">
        <f t="shared" si="109"/>
        <v>3.4552586337140038E-6</v>
      </c>
      <c r="U584" s="204"/>
      <c r="Z584" s="353"/>
    </row>
    <row r="585" spans="1:26" s="246" customFormat="1" ht="12.95" customHeight="1">
      <c r="A585" s="15" t="s">
        <v>1723</v>
      </c>
      <c r="B585" s="249"/>
      <c r="C585" s="250">
        <v>48137.891000000003</v>
      </c>
      <c r="D585" s="250"/>
      <c r="E585" s="246">
        <f t="shared" si="106"/>
        <v>20393.114462580423</v>
      </c>
      <c r="F585" s="246">
        <f t="shared" si="110"/>
        <v>20393</v>
      </c>
      <c r="G585" s="250">
        <f t="shared" si="111"/>
        <v>3.679905000171857E-2</v>
      </c>
      <c r="I585" s="246">
        <f>+G585</f>
        <v>3.679905000171857E-2</v>
      </c>
      <c r="P585" s="246">
        <f t="shared" si="107"/>
        <v>4.5866351122590895E-2</v>
      </c>
      <c r="Q585" s="248">
        <f t="shared" si="108"/>
        <v>33119.391000000003</v>
      </c>
      <c r="R585" s="246">
        <f t="shared" si="112"/>
        <v>8.2215949616572535E-5</v>
      </c>
      <c r="S585" s="249">
        <v>0.1</v>
      </c>
      <c r="T585" s="246">
        <f t="shared" si="109"/>
        <v>8.2215949616572535E-6</v>
      </c>
      <c r="U585" s="204"/>
      <c r="Z585" s="353"/>
    </row>
    <row r="586" spans="1:26" s="246" customFormat="1" ht="12.95" customHeight="1">
      <c r="A586" s="15" t="s">
        <v>1764</v>
      </c>
      <c r="B586" s="249"/>
      <c r="C586" s="250">
        <v>48213.765599999999</v>
      </c>
      <c r="D586" s="250"/>
      <c r="E586" s="246">
        <f t="shared" si="106"/>
        <v>20629.120623190174</v>
      </c>
      <c r="F586" s="246">
        <f t="shared" si="110"/>
        <v>20629</v>
      </c>
      <c r="G586" s="250">
        <f t="shared" si="111"/>
        <v>3.8779649992648046E-2</v>
      </c>
      <c r="O586" s="246">
        <f t="shared" ref="O586:O649" ca="1" si="113">+C$11+C$12*F586</f>
        <v>8.8911121594832943E-2</v>
      </c>
      <c r="P586" s="246">
        <f t="shared" si="107"/>
        <v>4.6619944361341516E-2</v>
      </c>
      <c r="Q586" s="248">
        <f t="shared" si="108"/>
        <v>33195.265599999999</v>
      </c>
      <c r="R586" s="246">
        <f t="shared" si="112"/>
        <v>6.1470215787766527E-5</v>
      </c>
      <c r="S586" s="249">
        <v>1</v>
      </c>
      <c r="T586" s="246">
        <f t="shared" si="109"/>
        <v>6.1470215787766527E-5</v>
      </c>
      <c r="U586" s="204"/>
      <c r="V586" s="246">
        <f t="shared" ref="V586:V591" si="114">+G586-P586</f>
        <v>-7.8402943686934692E-3</v>
      </c>
      <c r="W586" s="246">
        <f t="shared" ref="W586:W591" si="115">+V$5*SIN(RADIANS(V$6*F586+V$7))</f>
        <v>-7.1522753592014503E-3</v>
      </c>
      <c r="X586" s="246">
        <f t="shared" ref="X586:X591" si="116">+(V586-W586)^2</f>
        <v>4.7337015742237885E-7</v>
      </c>
      <c r="Z586" s="353"/>
    </row>
    <row r="587" spans="1:26" s="246" customFormat="1" ht="12.95" customHeight="1">
      <c r="A587" s="15" t="s">
        <v>1764</v>
      </c>
      <c r="B587" s="249"/>
      <c r="C587" s="250">
        <v>48214.730100000001</v>
      </c>
      <c r="D587" s="250"/>
      <c r="E587" s="246">
        <f t="shared" si="106"/>
        <v>20632.120677779043</v>
      </c>
      <c r="F587" s="246">
        <f t="shared" si="110"/>
        <v>20632</v>
      </c>
      <c r="G587" s="250">
        <f t="shared" si="111"/>
        <v>3.8797199995315168E-2</v>
      </c>
      <c r="O587" s="246">
        <f t="shared" ca="1" si="113"/>
        <v>8.8918252429953937E-2</v>
      </c>
      <c r="P587" s="246">
        <f t="shared" si="107"/>
        <v>4.662954386669655E-2</v>
      </c>
      <c r="Q587" s="248">
        <f t="shared" si="108"/>
        <v>33196.230100000001</v>
      </c>
      <c r="R587" s="246">
        <f t="shared" si="112"/>
        <v>6.1345610519565502E-5</v>
      </c>
      <c r="S587" s="249">
        <v>1</v>
      </c>
      <c r="T587" s="246">
        <f t="shared" si="109"/>
        <v>6.1345610519565502E-5</v>
      </c>
      <c r="U587" s="204"/>
      <c r="V587" s="246">
        <f t="shared" si="114"/>
        <v>-7.8323438713813823E-3</v>
      </c>
      <c r="W587" s="246">
        <f t="shared" si="115"/>
        <v>-7.1507494990843351E-3</v>
      </c>
      <c r="X587" s="246">
        <f t="shared" si="116"/>
        <v>4.6457088834700571E-7</v>
      </c>
      <c r="Z587" s="353"/>
    </row>
    <row r="588" spans="1:26" s="246" customFormat="1" ht="12.95" customHeight="1">
      <c r="A588" s="15" t="s">
        <v>1764</v>
      </c>
      <c r="B588" s="249" t="s">
        <v>1814</v>
      </c>
      <c r="C588" s="250">
        <v>48215.8557</v>
      </c>
      <c r="D588" s="250"/>
      <c r="E588" s="246">
        <f t="shared" si="106"/>
        <v>20635.621830132826</v>
      </c>
      <c r="F588" s="246">
        <f t="shared" si="110"/>
        <v>20635.5</v>
      </c>
      <c r="G588" s="250">
        <f t="shared" si="111"/>
        <v>3.9167675000499003E-2</v>
      </c>
      <c r="O588" s="246">
        <f t="shared" ca="1" si="113"/>
        <v>8.8926571737595078E-2</v>
      </c>
      <c r="P588" s="246">
        <f t="shared" si="107"/>
        <v>4.6640743921987339E-2</v>
      </c>
      <c r="Q588" s="248">
        <f t="shared" si="108"/>
        <v>33197.3557</v>
      </c>
      <c r="R588" s="246">
        <f t="shared" si="112"/>
        <v>5.5846759105314849E-5</v>
      </c>
      <c r="S588" s="249">
        <v>1</v>
      </c>
      <c r="T588" s="246">
        <f t="shared" si="109"/>
        <v>5.5846759105314849E-5</v>
      </c>
      <c r="U588" s="204"/>
      <c r="V588" s="246">
        <f t="shared" si="114"/>
        <v>-7.4730689214883364E-3</v>
      </c>
      <c r="W588" s="246">
        <f t="shared" si="115"/>
        <v>-7.1489675387936876E-3</v>
      </c>
      <c r="X588" s="246">
        <f t="shared" si="116"/>
        <v>1.050417062645832E-7</v>
      </c>
      <c r="Z588" s="353"/>
    </row>
    <row r="589" spans="1:26" s="246" customFormat="1" ht="12.95" customHeight="1">
      <c r="A589" s="15" t="s">
        <v>1764</v>
      </c>
      <c r="B589" s="249" t="s">
        <v>1814</v>
      </c>
      <c r="C589" s="250">
        <v>48216.819799999997</v>
      </c>
      <c r="D589" s="250"/>
      <c r="E589" s="246">
        <f t="shared" si="106"/>
        <v>20638.620640531077</v>
      </c>
      <c r="F589" s="246">
        <f t="shared" si="110"/>
        <v>20638.5</v>
      </c>
      <c r="G589" s="250">
        <f t="shared" si="111"/>
        <v>3.8785224991443101E-2</v>
      </c>
      <c r="O589" s="246">
        <f t="shared" ca="1" si="113"/>
        <v>8.8933702572716072E-2</v>
      </c>
      <c r="P589" s="246">
        <f t="shared" si="107"/>
        <v>4.6650344511416517E-2</v>
      </c>
      <c r="Q589" s="248">
        <f t="shared" si="108"/>
        <v>33198.319799999997</v>
      </c>
      <c r="R589" s="246">
        <f t="shared" si="112"/>
        <v>6.1860105063466845E-5</v>
      </c>
      <c r="S589" s="249">
        <v>1</v>
      </c>
      <c r="T589" s="246">
        <f t="shared" si="109"/>
        <v>6.1860105063466845E-5</v>
      </c>
      <c r="U589" s="204"/>
      <c r="V589" s="246">
        <f t="shared" si="114"/>
        <v>-7.8651195199734153E-3</v>
      </c>
      <c r="W589" s="246">
        <f t="shared" si="115"/>
        <v>-7.1474386101870804E-3</v>
      </c>
      <c r="X589" s="246">
        <f t="shared" si="116"/>
        <v>5.1506588827174128E-7</v>
      </c>
      <c r="Z589" s="353"/>
    </row>
    <row r="590" spans="1:26" s="246" customFormat="1" ht="12.95" customHeight="1">
      <c r="A590" s="15" t="s">
        <v>1764</v>
      </c>
      <c r="B590" s="249" t="s">
        <v>1814</v>
      </c>
      <c r="C590" s="250">
        <v>48217.784299999999</v>
      </c>
      <c r="D590" s="250"/>
      <c r="E590" s="246">
        <f t="shared" si="106"/>
        <v>20641.620695119946</v>
      </c>
      <c r="F590" s="246">
        <f t="shared" si="110"/>
        <v>20641.5</v>
      </c>
      <c r="G590" s="250">
        <f t="shared" si="111"/>
        <v>3.8802774994110223E-2</v>
      </c>
      <c r="O590" s="246">
        <f t="shared" ca="1" si="113"/>
        <v>8.8940833407837053E-2</v>
      </c>
      <c r="P590" s="246">
        <f t="shared" si="107"/>
        <v>4.6659945601187615E-2</v>
      </c>
      <c r="Q590" s="248">
        <f t="shared" si="108"/>
        <v>33199.284299999999</v>
      </c>
      <c r="R590" s="246">
        <f t="shared" si="112"/>
        <v>6.173512994872091E-5</v>
      </c>
      <c r="S590" s="249">
        <v>1</v>
      </c>
      <c r="T590" s="246">
        <f t="shared" si="109"/>
        <v>6.173512994872091E-5</v>
      </c>
      <c r="U590" s="204"/>
      <c r="V590" s="246">
        <f t="shared" si="114"/>
        <v>-7.857170607077392E-3</v>
      </c>
      <c r="W590" s="246">
        <f t="shared" si="115"/>
        <v>-7.1459082658338882E-3</v>
      </c>
      <c r="X590" s="246">
        <f t="shared" si="116"/>
        <v>5.0589411807119041E-7</v>
      </c>
      <c r="Z590" s="353"/>
    </row>
    <row r="591" spans="1:26" s="246" customFormat="1" ht="12.95" customHeight="1">
      <c r="A591" s="15" t="s">
        <v>1764</v>
      </c>
      <c r="B591" s="249"/>
      <c r="C591" s="250">
        <v>48218.588100000001</v>
      </c>
      <c r="D591" s="250"/>
      <c r="E591" s="246">
        <f t="shared" si="106"/>
        <v>20644.120896134496</v>
      </c>
      <c r="F591" s="246">
        <f t="shared" si="110"/>
        <v>20644</v>
      </c>
      <c r="G591" s="250">
        <f t="shared" si="111"/>
        <v>3.8867399998707697E-2</v>
      </c>
      <c r="O591" s="246">
        <f t="shared" ca="1" si="113"/>
        <v>8.8946775770437872E-2</v>
      </c>
      <c r="P591" s="246">
        <f t="shared" si="107"/>
        <v>4.6667946891535819E-2</v>
      </c>
      <c r="Q591" s="248">
        <f t="shared" si="108"/>
        <v>33200.088100000001</v>
      </c>
      <c r="R591" s="246">
        <f t="shared" si="112"/>
        <v>6.0848531827210476E-5</v>
      </c>
      <c r="S591" s="249">
        <v>1</v>
      </c>
      <c r="T591" s="246">
        <f t="shared" si="109"/>
        <v>6.0848531827210476E-5</v>
      </c>
      <c r="U591" s="204"/>
      <c r="V591" s="246">
        <f t="shared" si="114"/>
        <v>-7.8005468928281224E-3</v>
      </c>
      <c r="W591" s="246">
        <f t="shared" si="115"/>
        <v>-7.1446318976184928E-3</v>
      </c>
      <c r="X591" s="246">
        <f t="shared" si="116"/>
        <v>4.3022448094084846E-7</v>
      </c>
      <c r="Z591" s="353"/>
    </row>
    <row r="592" spans="1:26" s="246" customFormat="1" ht="12.95" customHeight="1">
      <c r="A592" s="15" t="s">
        <v>1723</v>
      </c>
      <c r="B592" s="249"/>
      <c r="C592" s="250">
        <v>48235.629000000001</v>
      </c>
      <c r="D592" s="250"/>
      <c r="E592" s="246">
        <f t="shared" si="106"/>
        <v>20697.126215204844</v>
      </c>
      <c r="F592" s="246">
        <f t="shared" si="110"/>
        <v>20697</v>
      </c>
      <c r="G592" s="250">
        <f t="shared" si="111"/>
        <v>4.0577449995907955E-2</v>
      </c>
      <c r="I592" s="246">
        <f>+G592</f>
        <v>4.0577449995907955E-2</v>
      </c>
      <c r="O592" s="246">
        <f t="shared" ca="1" si="113"/>
        <v>8.9072753857575293E-2</v>
      </c>
      <c r="P592" s="246">
        <f t="shared" si="107"/>
        <v>4.6837656011125217E-2</v>
      </c>
      <c r="Q592" s="248">
        <f t="shared" si="108"/>
        <v>33217.129000000001</v>
      </c>
      <c r="R592" s="246">
        <f t="shared" si="112"/>
        <v>3.9190179352962396E-5</v>
      </c>
      <c r="S592" s="249">
        <v>0.1</v>
      </c>
      <c r="T592" s="246">
        <f t="shared" si="109"/>
        <v>3.9190179352962401E-6</v>
      </c>
      <c r="U592" s="204"/>
      <c r="Z592" s="353"/>
    </row>
    <row r="593" spans="1:26" s="246" customFormat="1" ht="12.95" customHeight="1">
      <c r="A593" s="15" t="s">
        <v>1723</v>
      </c>
      <c r="B593" s="249"/>
      <c r="C593" s="250">
        <v>48236.593999999997</v>
      </c>
      <c r="D593" s="250"/>
      <c r="E593" s="246">
        <f t="shared" si="106"/>
        <v>20700.127825031945</v>
      </c>
      <c r="F593" s="246">
        <f t="shared" si="110"/>
        <v>20700</v>
      </c>
      <c r="G593" s="250">
        <f t="shared" si="111"/>
        <v>4.1094999993219972E-2</v>
      </c>
      <c r="I593" s="246">
        <f>+G593</f>
        <v>4.1094999993219972E-2</v>
      </c>
      <c r="O593" s="246">
        <f t="shared" ca="1" si="113"/>
        <v>8.9079884692696287E-2</v>
      </c>
      <c r="P593" s="246">
        <f t="shared" si="107"/>
        <v>4.6847266857563588E-2</v>
      </c>
      <c r="Q593" s="248">
        <f t="shared" si="108"/>
        <v>33218.093999999997</v>
      </c>
      <c r="R593" s="246">
        <f t="shared" si="112"/>
        <v>3.3088574078625544E-5</v>
      </c>
      <c r="S593" s="249">
        <v>0.1</v>
      </c>
      <c r="T593" s="246">
        <f t="shared" si="109"/>
        <v>3.3088574078625548E-6</v>
      </c>
      <c r="U593" s="204"/>
      <c r="Z593" s="353"/>
    </row>
    <row r="594" spans="1:26" s="246" customFormat="1" ht="12.95" customHeight="1">
      <c r="A594" s="15" t="s">
        <v>1723</v>
      </c>
      <c r="B594" s="249" t="s">
        <v>1814</v>
      </c>
      <c r="C594" s="250">
        <v>48237.714</v>
      </c>
      <c r="D594" s="250"/>
      <c r="E594" s="246">
        <f t="shared" si="106"/>
        <v>20703.611558717312</v>
      </c>
      <c r="F594" s="246">
        <f t="shared" si="110"/>
        <v>20703.5</v>
      </c>
      <c r="G594" s="250">
        <f t="shared" si="111"/>
        <v>3.5865474994352553E-2</v>
      </c>
      <c r="I594" s="246">
        <f>+G594</f>
        <v>3.5865474994352553E-2</v>
      </c>
      <c r="O594" s="246">
        <f t="shared" ca="1" si="113"/>
        <v>8.9088204000337443E-2</v>
      </c>
      <c r="P594" s="246">
        <f t="shared" si="107"/>
        <v>4.6858480144118281E-2</v>
      </c>
      <c r="Q594" s="248">
        <f t="shared" si="108"/>
        <v>33219.214</v>
      </c>
      <c r="R594" s="246">
        <f t="shared" si="112"/>
        <v>1.2084616222277581E-4</v>
      </c>
      <c r="S594" s="249">
        <v>0.1</v>
      </c>
      <c r="T594" s="246">
        <f t="shared" si="109"/>
        <v>1.2084616222277581E-5</v>
      </c>
      <c r="U594" s="204"/>
      <c r="Z594" s="353"/>
    </row>
    <row r="595" spans="1:26" s="246" customFormat="1" ht="12.95" customHeight="1">
      <c r="A595" s="15" t="s">
        <v>1723</v>
      </c>
      <c r="B595" s="249"/>
      <c r="C595" s="250">
        <v>48245.595999999998</v>
      </c>
      <c r="D595" s="250"/>
      <c r="E595" s="246">
        <f t="shared" si="106"/>
        <v>20728.128334527999</v>
      </c>
      <c r="F595" s="246">
        <f t="shared" si="110"/>
        <v>20728</v>
      </c>
      <c r="G595" s="250">
        <f t="shared" si="111"/>
        <v>4.1258799996285234E-2</v>
      </c>
      <c r="I595" s="246">
        <f>+G595</f>
        <v>4.1258799996285234E-2</v>
      </c>
      <c r="O595" s="246">
        <f t="shared" ca="1" si="113"/>
        <v>8.9146439153825502E-2</v>
      </c>
      <c r="P595" s="246">
        <f t="shared" si="107"/>
        <v>4.6936992218587346E-2</v>
      </c>
      <c r="Q595" s="248">
        <f t="shared" si="108"/>
        <v>33227.095999999998</v>
      </c>
      <c r="R595" s="246">
        <f t="shared" si="112"/>
        <v>3.224186691341221E-5</v>
      </c>
      <c r="S595" s="249">
        <v>0.1</v>
      </c>
      <c r="T595" s="246">
        <f t="shared" si="109"/>
        <v>3.224186691341221E-6</v>
      </c>
      <c r="U595" s="204"/>
      <c r="Z595" s="353"/>
    </row>
    <row r="596" spans="1:26" s="246" customFormat="1" ht="12.95" customHeight="1">
      <c r="A596" s="15" t="s">
        <v>1723</v>
      </c>
      <c r="B596" s="249"/>
      <c r="C596" s="250">
        <v>48251.697999999997</v>
      </c>
      <c r="D596" s="250"/>
      <c r="E596" s="246">
        <f t="shared" si="106"/>
        <v>20747.108462160177</v>
      </c>
      <c r="F596" s="246">
        <f t="shared" si="110"/>
        <v>20747</v>
      </c>
      <c r="G596" s="250">
        <f t="shared" si="111"/>
        <v>3.4869949995481875E-2</v>
      </c>
      <c r="I596" s="246">
        <f>+G596</f>
        <v>3.4869949995481875E-2</v>
      </c>
      <c r="O596" s="246">
        <f t="shared" ca="1" si="113"/>
        <v>8.9191601109591748E-2</v>
      </c>
      <c r="P596" s="246">
        <f t="shared" si="107"/>
        <v>4.6997902107514526E-2</v>
      </c>
      <c r="Q596" s="248">
        <f t="shared" si="108"/>
        <v>33233.197999999997</v>
      </c>
      <c r="R596" s="246">
        <f t="shared" si="112"/>
        <v>1.4708722243175724E-4</v>
      </c>
      <c r="S596" s="249">
        <v>0.1</v>
      </c>
      <c r="T596" s="246">
        <f t="shared" si="109"/>
        <v>1.4708722243175724E-5</v>
      </c>
      <c r="U596" s="204"/>
      <c r="Z596" s="353"/>
    </row>
    <row r="597" spans="1:26" s="246" customFormat="1" ht="12.95" customHeight="1">
      <c r="A597" s="15" t="s">
        <v>1755</v>
      </c>
      <c r="B597" s="249"/>
      <c r="C597" s="250">
        <v>48262.312700000002</v>
      </c>
      <c r="D597" s="250"/>
      <c r="E597" s="246">
        <f t="shared" ref="E597:E660" si="117">+(C597-C$7)/C$8</f>
        <v>20780.12523711551</v>
      </c>
      <c r="F597" s="246">
        <f t="shared" si="110"/>
        <v>20780</v>
      </c>
      <c r="G597" s="250">
        <f t="shared" si="111"/>
        <v>4.026299999532057E-2</v>
      </c>
      <c r="K597" s="246">
        <f>G597</f>
        <v>4.026299999532057E-2</v>
      </c>
      <c r="O597" s="246">
        <f t="shared" ca="1" si="113"/>
        <v>8.9270040295922601E-2</v>
      </c>
      <c r="P597" s="246">
        <f t="shared" ref="P597:P660" si="118">+D$11+D$12*F597+D$13*F597^2</f>
        <v>4.7103740666492457E-2</v>
      </c>
      <c r="Q597" s="248">
        <f t="shared" ref="Q597:Q660" si="119">+C597-15018.5</f>
        <v>33243.812700000002</v>
      </c>
      <c r="R597" s="246">
        <f t="shared" si="112"/>
        <v>4.6795732930225194E-5</v>
      </c>
      <c r="S597" s="249">
        <v>1</v>
      </c>
      <c r="T597" s="246">
        <f t="shared" si="109"/>
        <v>4.6795732930225194E-5</v>
      </c>
      <c r="U597" s="204"/>
      <c r="V597" s="246">
        <f>+G597-P597</f>
        <v>-6.8407406711718868E-3</v>
      </c>
      <c r="W597" s="246">
        <f>+V$5*SIN(RADIANS(V$6*F597+V$7))</f>
        <v>-7.0737213085428916E-3</v>
      </c>
      <c r="X597" s="246">
        <f>+(V597-W597)^2</f>
        <v>5.4279977389799615E-8</v>
      </c>
      <c r="Z597" s="353"/>
    </row>
    <row r="598" spans="1:26" s="246" customFormat="1" ht="12.95" customHeight="1">
      <c r="A598" s="15" t="s">
        <v>1755</v>
      </c>
      <c r="B598" s="249"/>
      <c r="C598" s="250">
        <v>48262.3128</v>
      </c>
      <c r="D598" s="250"/>
      <c r="E598" s="246">
        <f t="shared" si="117"/>
        <v>20780.125548163152</v>
      </c>
      <c r="F598" s="246">
        <f t="shared" si="110"/>
        <v>20780</v>
      </c>
      <c r="G598" s="250">
        <f t="shared" si="111"/>
        <v>4.0362999992794357E-2</v>
      </c>
      <c r="K598" s="246">
        <f>G598</f>
        <v>4.0362999992794357E-2</v>
      </c>
      <c r="O598" s="246">
        <f t="shared" ca="1" si="113"/>
        <v>8.9270040295922601E-2</v>
      </c>
      <c r="P598" s="246">
        <f t="shared" si="118"/>
        <v>4.7103740666492457E-2</v>
      </c>
      <c r="Q598" s="248">
        <f t="shared" si="119"/>
        <v>33243.8128</v>
      </c>
      <c r="R598" s="246">
        <f t="shared" si="112"/>
        <v>4.5437584830047907E-5</v>
      </c>
      <c r="S598" s="249">
        <v>1</v>
      </c>
      <c r="T598" s="246">
        <f t="shared" si="109"/>
        <v>4.5437584830047907E-5</v>
      </c>
      <c r="U598" s="204"/>
      <c r="V598" s="246">
        <f>+G598-P598</f>
        <v>-6.7407406736980993E-3</v>
      </c>
      <c r="W598" s="246">
        <f>+V$5*SIN(RADIANS(V$6*F598+V$7))</f>
        <v>-7.0737213085428916E-3</v>
      </c>
      <c r="X598" s="246">
        <f>+(V598-W598)^2</f>
        <v>1.1087610318164089E-7</v>
      </c>
      <c r="Z598" s="353"/>
    </row>
    <row r="599" spans="1:26" s="246" customFormat="1" ht="12.95" customHeight="1">
      <c r="A599" s="15" t="s">
        <v>1755</v>
      </c>
      <c r="B599" s="249" t="s">
        <v>1814</v>
      </c>
      <c r="C599" s="250">
        <v>48268.259299999998</v>
      </c>
      <c r="D599" s="250"/>
      <c r="E599" s="246">
        <f t="shared" si="117"/>
        <v>20798.621996698836</v>
      </c>
      <c r="F599" s="246">
        <f t="shared" si="110"/>
        <v>20798.5</v>
      </c>
      <c r="G599" s="250">
        <f t="shared" si="111"/>
        <v>3.9221224993525539E-2</v>
      </c>
      <c r="K599" s="246">
        <f>G599</f>
        <v>3.9221224993525539E-2</v>
      </c>
      <c r="O599" s="246">
        <f t="shared" ca="1" si="113"/>
        <v>8.9314013779168672E-2</v>
      </c>
      <c r="P599" s="246">
        <f t="shared" si="118"/>
        <v>4.7163100887476682E-2</v>
      </c>
      <c r="Q599" s="248">
        <f t="shared" si="119"/>
        <v>33249.759299999998</v>
      </c>
      <c r="R599" s="246">
        <f t="shared" si="112"/>
        <v>6.3073392714922265E-5</v>
      </c>
      <c r="S599" s="249">
        <v>1</v>
      </c>
      <c r="T599" s="246">
        <f t="shared" si="109"/>
        <v>6.3073392714922265E-5</v>
      </c>
      <c r="U599" s="204"/>
      <c r="V599" s="246">
        <f>+G599-P599</f>
        <v>-7.9418758939511433E-3</v>
      </c>
      <c r="W599" s="246">
        <f>+V$5*SIN(RADIANS(V$6*F599+V$7))</f>
        <v>-7.063852243961821E-3</v>
      </c>
      <c r="X599" s="246">
        <f>+(V599-W599)^2</f>
        <v>7.7092552994057192E-7</v>
      </c>
      <c r="Z599" s="353"/>
    </row>
    <row r="600" spans="1:26" s="246" customFormat="1" ht="12.95" customHeight="1">
      <c r="A600" s="15" t="s">
        <v>1755</v>
      </c>
      <c r="B600" s="249" t="s">
        <v>1814</v>
      </c>
      <c r="C600" s="250">
        <v>48268.2595</v>
      </c>
      <c r="D600" s="250"/>
      <c r="E600" s="246">
        <f t="shared" si="117"/>
        <v>20798.622618794143</v>
      </c>
      <c r="F600" s="246">
        <f t="shared" si="110"/>
        <v>20798.5</v>
      </c>
      <c r="G600" s="250">
        <f t="shared" si="111"/>
        <v>3.9421224995749071E-2</v>
      </c>
      <c r="K600" s="246">
        <f>G600</f>
        <v>3.9421224995749071E-2</v>
      </c>
      <c r="O600" s="246">
        <f t="shared" ca="1" si="113"/>
        <v>8.9314013779168672E-2</v>
      </c>
      <c r="P600" s="246">
        <f t="shared" si="118"/>
        <v>4.7163100887476682E-2</v>
      </c>
      <c r="Q600" s="248">
        <f t="shared" si="119"/>
        <v>33249.7595</v>
      </c>
      <c r="R600" s="246">
        <f t="shared" si="112"/>
        <v>5.9936642322913184E-5</v>
      </c>
      <c r="S600" s="249">
        <v>1</v>
      </c>
      <c r="T600" s="246">
        <f t="shared" si="109"/>
        <v>5.9936642322913184E-5</v>
      </c>
      <c r="U600" s="204"/>
      <c r="V600" s="246">
        <f>+G600-P600</f>
        <v>-7.7418758917276106E-3</v>
      </c>
      <c r="W600" s="246">
        <f>+V$5*SIN(RADIANS(V$6*F600+V$7))</f>
        <v>-7.063852243961821E-3</v>
      </c>
      <c r="X600" s="246">
        <f>+(V600-W600)^2</f>
        <v>4.5971606692962757E-7</v>
      </c>
      <c r="Z600" s="353"/>
    </row>
    <row r="601" spans="1:26" s="246" customFormat="1" ht="12.95" customHeight="1">
      <c r="A601" s="15" t="s">
        <v>1765</v>
      </c>
      <c r="B601" s="249" t="s">
        <v>1814</v>
      </c>
      <c r="C601" s="250">
        <v>48276.633000000002</v>
      </c>
      <c r="D601" s="250"/>
      <c r="E601" s="246">
        <f t="shared" si="117"/>
        <v>20824.668193806945</v>
      </c>
      <c r="F601" s="246">
        <f t="shared" si="110"/>
        <v>20824.5</v>
      </c>
      <c r="G601" s="250">
        <f t="shared" si="111"/>
        <v>5.407332500180928E-2</v>
      </c>
      <c r="I601" s="246">
        <f>+G601</f>
        <v>5.407332500180928E-2</v>
      </c>
      <c r="O601" s="246">
        <f t="shared" ca="1" si="113"/>
        <v>8.9375814350217242E-2</v>
      </c>
      <c r="P601" s="246">
        <f t="shared" si="118"/>
        <v>4.7246558223780211E-2</v>
      </c>
      <c r="Q601" s="248">
        <f t="shared" si="119"/>
        <v>33258.133000000002</v>
      </c>
      <c r="R601" s="246">
        <f t="shared" si="112"/>
        <v>4.6604744641601408E-5</v>
      </c>
      <c r="S601" s="249">
        <v>0.1</v>
      </c>
      <c r="T601" s="246">
        <f t="shared" si="109"/>
        <v>4.6604744641601411E-6</v>
      </c>
      <c r="U601" s="204"/>
      <c r="Z601" s="353"/>
    </row>
    <row r="602" spans="1:26" s="246" customFormat="1" ht="12.95" customHeight="1">
      <c r="A602" s="15" t="s">
        <v>1755</v>
      </c>
      <c r="B602" s="249" t="s">
        <v>1814</v>
      </c>
      <c r="C602" s="250">
        <v>48277.261500000001</v>
      </c>
      <c r="D602" s="250"/>
      <c r="E602" s="246">
        <f t="shared" si="117"/>
        <v>20826.623128290197</v>
      </c>
      <c r="F602" s="246">
        <f t="shared" si="110"/>
        <v>20826.5</v>
      </c>
      <c r="G602" s="250">
        <f t="shared" si="111"/>
        <v>3.9585024998814333E-2</v>
      </c>
      <c r="K602" s="246">
        <f>G602</f>
        <v>3.9585024998814333E-2</v>
      </c>
      <c r="O602" s="246">
        <f t="shared" ca="1" si="113"/>
        <v>8.9380568240297886E-2</v>
      </c>
      <c r="P602" s="246">
        <f t="shared" si="118"/>
        <v>4.7252979575499766E-2</v>
      </c>
      <c r="Q602" s="248">
        <f t="shared" si="119"/>
        <v>33258.761500000001</v>
      </c>
      <c r="R602" s="246">
        <f t="shared" si="112"/>
        <v>5.8797527390111081E-5</v>
      </c>
      <c r="S602" s="249">
        <v>1</v>
      </c>
      <c r="T602" s="246">
        <f t="shared" si="109"/>
        <v>5.8797527390111081E-5</v>
      </c>
      <c r="U602" s="204"/>
      <c r="V602" s="246">
        <f>+G602-P602</f>
        <v>-7.6679545766854332E-3</v>
      </c>
      <c r="W602" s="246">
        <f>+V$5*SIN(RADIANS(V$6*F602+V$7))</f>
        <v>-7.0488140976554181E-3</v>
      </c>
      <c r="X602" s="246">
        <f>+(V602-W602)^2</f>
        <v>3.8333493277351655E-7</v>
      </c>
      <c r="Z602" s="353"/>
    </row>
    <row r="603" spans="1:26" s="246" customFormat="1" ht="12.95" customHeight="1">
      <c r="A603" s="15" t="s">
        <v>1755</v>
      </c>
      <c r="B603" s="249" t="s">
        <v>1814</v>
      </c>
      <c r="C603" s="250">
        <v>48277.261500000001</v>
      </c>
      <c r="D603" s="250"/>
      <c r="E603" s="246">
        <f t="shared" si="117"/>
        <v>20826.623128290197</v>
      </c>
      <c r="F603" s="246">
        <f t="shared" si="110"/>
        <v>20826.5</v>
      </c>
      <c r="G603" s="250">
        <f t="shared" si="111"/>
        <v>3.9585024998814333E-2</v>
      </c>
      <c r="K603" s="246">
        <f>G603</f>
        <v>3.9585024998814333E-2</v>
      </c>
      <c r="O603" s="246">
        <f t="shared" ca="1" si="113"/>
        <v>8.9380568240297886E-2</v>
      </c>
      <c r="P603" s="246">
        <f t="shared" si="118"/>
        <v>4.7252979575499766E-2</v>
      </c>
      <c r="Q603" s="248">
        <f t="shared" si="119"/>
        <v>33258.761500000001</v>
      </c>
      <c r="R603" s="246">
        <f t="shared" si="112"/>
        <v>5.8797527390111081E-5</v>
      </c>
      <c r="S603" s="249">
        <v>1</v>
      </c>
      <c r="T603" s="246">
        <f t="shared" si="109"/>
        <v>5.8797527390111081E-5</v>
      </c>
      <c r="U603" s="204"/>
      <c r="V603" s="246">
        <f>+G603-P603</f>
        <v>-7.6679545766854332E-3</v>
      </c>
      <c r="W603" s="246">
        <f>+V$5*SIN(RADIANS(V$6*F603+V$7))</f>
        <v>-7.0488140976554181E-3</v>
      </c>
      <c r="X603" s="246">
        <f>+(V603-W603)^2</f>
        <v>3.8333493277351655E-7</v>
      </c>
      <c r="Z603" s="353"/>
    </row>
    <row r="604" spans="1:26" s="246" customFormat="1" ht="12.95" customHeight="1">
      <c r="A604" s="15" t="s">
        <v>1723</v>
      </c>
      <c r="B604" s="249"/>
      <c r="C604" s="250">
        <v>48281.601000000002</v>
      </c>
      <c r="D604" s="250"/>
      <c r="E604" s="246">
        <f t="shared" si="117"/>
        <v>20840.121041082704</v>
      </c>
      <c r="F604" s="246">
        <f t="shared" si="110"/>
        <v>20840</v>
      </c>
      <c r="G604" s="250">
        <f t="shared" si="111"/>
        <v>3.8913999997021165E-2</v>
      </c>
      <c r="I604" s="246">
        <f>+G604</f>
        <v>3.8913999997021165E-2</v>
      </c>
      <c r="O604" s="246">
        <f t="shared" ca="1" si="113"/>
        <v>8.9412656998342332E-2</v>
      </c>
      <c r="P604" s="246">
        <f t="shared" si="118"/>
        <v>4.7296329516081488E-2</v>
      </c>
      <c r="Q604" s="248">
        <f t="shared" si="119"/>
        <v>33263.101000000002</v>
      </c>
      <c r="R604" s="246">
        <f t="shared" si="112"/>
        <v>7.0263448166110073E-5</v>
      </c>
      <c r="S604" s="249">
        <v>0.1</v>
      </c>
      <c r="T604" s="246">
        <f t="shared" ref="T604:T667" si="120">+S604*R604</f>
        <v>7.026344816611008E-6</v>
      </c>
      <c r="U604" s="204"/>
      <c r="Z604" s="353"/>
    </row>
    <row r="605" spans="1:26" s="246" customFormat="1" ht="12.95" customHeight="1">
      <c r="A605" s="15" t="s">
        <v>1766</v>
      </c>
      <c r="B605" s="249"/>
      <c r="C605" s="250">
        <v>48290.281999999999</v>
      </c>
      <c r="D605" s="250">
        <v>2E-3</v>
      </c>
      <c r="E605" s="246">
        <f t="shared" si="117"/>
        <v>20867.123087620712</v>
      </c>
      <c r="F605" s="246">
        <f t="shared" si="110"/>
        <v>20867</v>
      </c>
      <c r="G605" s="250">
        <f t="shared" si="111"/>
        <v>3.9571949993842281E-2</v>
      </c>
      <c r="K605" s="246">
        <f>+G605</f>
        <v>3.9571949993842281E-2</v>
      </c>
      <c r="O605" s="246">
        <f t="shared" ca="1" si="113"/>
        <v>8.9476834514431211E-2</v>
      </c>
      <c r="P605" s="246">
        <f t="shared" si="118"/>
        <v>4.7383059793016102E-2</v>
      </c>
      <c r="Q605" s="248">
        <f t="shared" si="119"/>
        <v>33271.781999999999</v>
      </c>
      <c r="R605" s="246">
        <f t="shared" si="112"/>
        <v>6.1013436294749291E-5</v>
      </c>
      <c r="S605" s="249">
        <v>1</v>
      </c>
      <c r="T605" s="246">
        <f t="shared" si="120"/>
        <v>6.1013436294749291E-5</v>
      </c>
      <c r="U605" s="204"/>
      <c r="V605" s="246">
        <f>+G605-P605</f>
        <v>-7.811109799173821E-3</v>
      </c>
      <c r="W605" s="246">
        <f>+V$5*SIN(RADIANS(V$6*F605+V$7))</f>
        <v>-7.0268473712109788E-3</v>
      </c>
      <c r="X605" s="246">
        <f>+(V605-W605)^2</f>
        <v>6.1506755591417226E-7</v>
      </c>
      <c r="Z605" s="353"/>
    </row>
    <row r="606" spans="1:26" s="246" customFormat="1" ht="12.95" customHeight="1">
      <c r="A606" s="15" t="s">
        <v>1723</v>
      </c>
      <c r="B606" s="249"/>
      <c r="C606" s="250">
        <v>48290.612000000001</v>
      </c>
      <c r="D606" s="250"/>
      <c r="E606" s="246">
        <f t="shared" si="117"/>
        <v>20868.149544867294</v>
      </c>
      <c r="F606" s="246">
        <f t="shared" si="110"/>
        <v>20868</v>
      </c>
      <c r="G606" s="250">
        <f t="shared" si="111"/>
        <v>4.8077799998281989E-2</v>
      </c>
      <c r="I606" s="246">
        <f>+G606</f>
        <v>4.8077799998281989E-2</v>
      </c>
      <c r="O606" s="246">
        <f t="shared" ca="1" si="113"/>
        <v>8.9479211459471547E-2</v>
      </c>
      <c r="P606" s="246">
        <f t="shared" si="118"/>
        <v>4.7386272803804808E-2</v>
      </c>
      <c r="Q606" s="248">
        <f t="shared" si="119"/>
        <v>33272.112000000001</v>
      </c>
      <c r="R606" s="246">
        <f t="shared" si="112"/>
        <v>4.7820986070148189E-7</v>
      </c>
      <c r="S606" s="249">
        <v>0.1</v>
      </c>
      <c r="T606" s="246">
        <f t="shared" si="120"/>
        <v>4.7820986070148189E-8</v>
      </c>
      <c r="U606" s="204"/>
      <c r="Z606" s="353"/>
    </row>
    <row r="607" spans="1:26" s="246" customFormat="1" ht="12.95" customHeight="1">
      <c r="A607" s="15" t="s">
        <v>1723</v>
      </c>
      <c r="B607" s="249"/>
      <c r="C607" s="250">
        <v>48297.680999999997</v>
      </c>
      <c r="D607" s="250"/>
      <c r="E607" s="246">
        <f t="shared" si="117"/>
        <v>20890.137503279591</v>
      </c>
      <c r="F607" s="246">
        <f t="shared" si="110"/>
        <v>20890</v>
      </c>
      <c r="G607" s="250">
        <f t="shared" si="111"/>
        <v>4.4206499995198101E-2</v>
      </c>
      <c r="I607" s="246">
        <f>+G607</f>
        <v>4.4206499995198101E-2</v>
      </c>
      <c r="O607" s="246">
        <f t="shared" ca="1" si="113"/>
        <v>8.9531504250358773E-2</v>
      </c>
      <c r="P607" s="246">
        <f t="shared" si="118"/>
        <v>4.7456973106323318E-2</v>
      </c>
      <c r="Q607" s="248">
        <f t="shared" si="119"/>
        <v>33279.180999999997</v>
      </c>
      <c r="R607" s="246">
        <f t="shared" si="112"/>
        <v>1.0565575446148046E-5</v>
      </c>
      <c r="S607" s="249">
        <v>0.1</v>
      </c>
      <c r="T607" s="246">
        <f t="shared" si="120"/>
        <v>1.0565575446148046E-6</v>
      </c>
      <c r="U607" s="204"/>
      <c r="Z607" s="353"/>
    </row>
    <row r="608" spans="1:26" s="246" customFormat="1" ht="12.95" customHeight="1">
      <c r="A608" s="15" t="s">
        <v>1765</v>
      </c>
      <c r="B608" s="249" t="s">
        <v>1814</v>
      </c>
      <c r="C608" s="250">
        <v>48571.745000000003</v>
      </c>
      <c r="D608" s="250"/>
      <c r="E608" s="246">
        <f t="shared" si="117"/>
        <v>21742.607136086302</v>
      </c>
      <c r="F608" s="246">
        <f t="shared" si="110"/>
        <v>21742.5</v>
      </c>
      <c r="G608" s="250">
        <f t="shared" si="111"/>
        <v>3.4443625001586042E-2</v>
      </c>
      <c r="I608" s="246">
        <f>+G608</f>
        <v>3.4443625001586042E-2</v>
      </c>
      <c r="O608" s="246">
        <f t="shared" ca="1" si="113"/>
        <v>9.1557849897239113E-2</v>
      </c>
      <c r="P608" s="246">
        <f t="shared" si="118"/>
        <v>5.021733263582849E-2</v>
      </c>
      <c r="Q608" s="248">
        <f t="shared" si="119"/>
        <v>33553.245000000003</v>
      </c>
      <c r="R608" s="246">
        <f t="shared" si="112"/>
        <v>2.4880985253055847E-4</v>
      </c>
      <c r="S608" s="249">
        <v>0.1</v>
      </c>
      <c r="T608" s="246">
        <f t="shared" si="120"/>
        <v>2.488098525305585E-5</v>
      </c>
      <c r="U608" s="204"/>
      <c r="Z608" s="353"/>
    </row>
    <row r="609" spans="1:26" s="246" customFormat="1" ht="12.95" customHeight="1">
      <c r="A609" s="15" t="s">
        <v>1723</v>
      </c>
      <c r="B609" s="249" t="s">
        <v>1814</v>
      </c>
      <c r="C609" s="250">
        <v>48601.658000000003</v>
      </c>
      <c r="D609" s="250"/>
      <c r="E609" s="246">
        <f t="shared" si="117"/>
        <v>21835.650819773859</v>
      </c>
      <c r="F609" s="246">
        <f t="shared" si="110"/>
        <v>21835.5</v>
      </c>
      <c r="G609" s="250">
        <f t="shared" si="111"/>
        <v>4.8487674997886643E-2</v>
      </c>
      <c r="I609" s="246">
        <f>+G609</f>
        <v>4.8487674997886643E-2</v>
      </c>
      <c r="O609" s="246">
        <f t="shared" ca="1" si="113"/>
        <v>9.1778905785989712E-2</v>
      </c>
      <c r="P609" s="246">
        <f t="shared" si="118"/>
        <v>5.052090697825648E-2</v>
      </c>
      <c r="Q609" s="248">
        <f t="shared" si="119"/>
        <v>33583.158000000003</v>
      </c>
      <c r="R609" s="246">
        <f t="shared" si="112"/>
        <v>4.1340322859986508E-6</v>
      </c>
      <c r="S609" s="249">
        <v>0.1</v>
      </c>
      <c r="T609" s="246">
        <f t="shared" si="120"/>
        <v>4.1340322859986513E-7</v>
      </c>
      <c r="U609" s="204"/>
      <c r="Z609" s="353"/>
    </row>
    <row r="610" spans="1:26" s="246" customFormat="1" ht="12.95" customHeight="1">
      <c r="A610" s="15" t="s">
        <v>1767</v>
      </c>
      <c r="B610" s="249" t="s">
        <v>1814</v>
      </c>
      <c r="C610" s="250">
        <v>48637.338000000003</v>
      </c>
      <c r="D610" s="250">
        <v>5.0000000000000001E-3</v>
      </c>
      <c r="E610" s="246">
        <f t="shared" si="117"/>
        <v>21946.632621464498</v>
      </c>
      <c r="F610" s="246">
        <f t="shared" si="110"/>
        <v>21946.5</v>
      </c>
      <c r="G610" s="250">
        <f t="shared" si="111"/>
        <v>4.2637024998839479E-2</v>
      </c>
      <c r="K610" s="246">
        <f>+G610</f>
        <v>4.2637024998839479E-2</v>
      </c>
      <c r="O610" s="246">
        <f t="shared" ca="1" si="113"/>
        <v>9.2042746685466206E-2</v>
      </c>
      <c r="P610" s="246">
        <f t="shared" si="118"/>
        <v>5.0883867075150975E-2</v>
      </c>
      <c r="Q610" s="248">
        <f t="shared" si="119"/>
        <v>33618.838000000003</v>
      </c>
      <c r="R610" s="246">
        <f t="shared" si="112"/>
        <v>6.8010404231621708E-5</v>
      </c>
      <c r="S610" s="249">
        <v>1</v>
      </c>
      <c r="T610" s="246">
        <f t="shared" si="120"/>
        <v>6.8010404231621708E-5</v>
      </c>
      <c r="U610" s="204"/>
      <c r="V610" s="246">
        <f>+G610-P610</f>
        <v>-8.2468420763114961E-3</v>
      </c>
      <c r="W610" s="246">
        <f>+V$5*SIN(RADIANS(V$6*F610+V$7))</f>
        <v>-6.3505523809975102E-3</v>
      </c>
      <c r="X610" s="246">
        <f>+(V610-W610)^2</f>
        <v>3.5959146085540093E-6</v>
      </c>
      <c r="Z610" s="353"/>
    </row>
    <row r="611" spans="1:26" s="246" customFormat="1" ht="12.95" customHeight="1">
      <c r="A611" s="15" t="s">
        <v>1755</v>
      </c>
      <c r="B611" s="249" t="s">
        <v>1814</v>
      </c>
      <c r="C611" s="250">
        <v>48646.340199999999</v>
      </c>
      <c r="D611" s="250"/>
      <c r="E611" s="246">
        <f t="shared" si="117"/>
        <v>21974.633753055834</v>
      </c>
      <c r="F611" s="246">
        <f t="shared" si="110"/>
        <v>21974.5</v>
      </c>
      <c r="G611" s="250">
        <f t="shared" si="111"/>
        <v>4.3000824996852316E-2</v>
      </c>
      <c r="K611" s="246">
        <f>G611</f>
        <v>4.3000824996852316E-2</v>
      </c>
      <c r="O611" s="246">
        <f t="shared" ca="1" si="113"/>
        <v>9.2109301146595407E-2</v>
      </c>
      <c r="P611" s="246">
        <f t="shared" si="118"/>
        <v>5.0975532762110448E-2</v>
      </c>
      <c r="Q611" s="248">
        <f t="shared" si="119"/>
        <v>33627.840199999999</v>
      </c>
      <c r="R611" s="246">
        <f t="shared" si="112"/>
        <v>6.3595963941268349E-5</v>
      </c>
      <c r="S611" s="249">
        <v>1</v>
      </c>
      <c r="T611" s="246">
        <f t="shared" si="120"/>
        <v>6.3595963941268349E-5</v>
      </c>
      <c r="U611" s="204"/>
      <c r="V611" s="246">
        <f>+G611-P611</f>
        <v>-7.9747077652581322E-3</v>
      </c>
      <c r="W611" s="246">
        <f>+V$5*SIN(RADIANS(V$6*F611+V$7))</f>
        <v>-6.3307639249869643E-3</v>
      </c>
      <c r="X611" s="246">
        <f>+(V611-W611)^2</f>
        <v>2.7025513499655153E-6</v>
      </c>
      <c r="Z611" s="353"/>
    </row>
    <row r="612" spans="1:26" s="246" customFormat="1" ht="12.95" customHeight="1">
      <c r="A612" s="15" t="s">
        <v>1755</v>
      </c>
      <c r="B612" s="249" t="s">
        <v>1814</v>
      </c>
      <c r="C612" s="250">
        <v>48646.340900000003</v>
      </c>
      <c r="D612" s="250"/>
      <c r="E612" s="246">
        <f t="shared" si="117"/>
        <v>21974.635930389402</v>
      </c>
      <c r="F612" s="246">
        <f t="shared" si="110"/>
        <v>21974.5</v>
      </c>
      <c r="G612" s="250">
        <f t="shared" si="111"/>
        <v>4.3700825000996701E-2</v>
      </c>
      <c r="K612" s="246">
        <f>G612</f>
        <v>4.3700825000996701E-2</v>
      </c>
      <c r="O612" s="246">
        <f t="shared" ca="1" si="113"/>
        <v>9.2109301146595407E-2</v>
      </c>
      <c r="P612" s="246">
        <f t="shared" si="118"/>
        <v>5.0975532762110448E-2</v>
      </c>
      <c r="Q612" s="248">
        <f t="shared" si="119"/>
        <v>33627.840900000003</v>
      </c>
      <c r="R612" s="246">
        <f t="shared" si="112"/>
        <v>5.2921373009608583E-5</v>
      </c>
      <c r="S612" s="249">
        <v>1</v>
      </c>
      <c r="T612" s="246">
        <f t="shared" si="120"/>
        <v>5.2921373009608583E-5</v>
      </c>
      <c r="U612" s="204"/>
      <c r="V612" s="246">
        <f>+G612-P612</f>
        <v>-7.2747077611137467E-3</v>
      </c>
      <c r="W612" s="246">
        <f>+V$5*SIN(RADIANS(V$6*F612+V$7))</f>
        <v>-6.3307639249869643E-3</v>
      </c>
      <c r="X612" s="246">
        <f>+(V612-W612)^2</f>
        <v>8.9102996576174593E-7</v>
      </c>
      <c r="Z612" s="353"/>
    </row>
    <row r="613" spans="1:26" s="246" customFormat="1" ht="12.95" customHeight="1">
      <c r="A613" s="15" t="s">
        <v>1755</v>
      </c>
      <c r="B613" s="249" t="s">
        <v>1814</v>
      </c>
      <c r="C613" s="250">
        <v>48646.342100000002</v>
      </c>
      <c r="D613" s="250"/>
      <c r="E613" s="246">
        <f t="shared" si="117"/>
        <v>21974.639662961203</v>
      </c>
      <c r="F613" s="246">
        <f t="shared" si="110"/>
        <v>21974.5</v>
      </c>
      <c r="G613" s="250">
        <f t="shared" si="111"/>
        <v>4.4900824999785982E-2</v>
      </c>
      <c r="K613" s="246">
        <f>G613</f>
        <v>4.4900824999785982E-2</v>
      </c>
      <c r="O613" s="246">
        <f t="shared" ca="1" si="113"/>
        <v>9.2109301146595407E-2</v>
      </c>
      <c r="P613" s="246">
        <f t="shared" si="118"/>
        <v>5.0975532762110448E-2</v>
      </c>
      <c r="Q613" s="248">
        <f t="shared" si="119"/>
        <v>33627.842100000002</v>
      </c>
      <c r="R613" s="246">
        <f t="shared" si="112"/>
        <v>3.6902074397645122E-5</v>
      </c>
      <c r="S613" s="249">
        <v>1</v>
      </c>
      <c r="T613" s="246">
        <f t="shared" si="120"/>
        <v>3.6902074397645122E-5</v>
      </c>
      <c r="U613" s="204"/>
      <c r="V613" s="246">
        <f>+G613-P613</f>
        <v>-6.0747077623244661E-3</v>
      </c>
      <c r="W613" s="246">
        <f>+V$5*SIN(RADIANS(V$6*F613+V$7))</f>
        <v>-6.3307639249869643E-3</v>
      </c>
      <c r="X613" s="246">
        <f>+(V613-W613)^2</f>
        <v>6.5564758437443747E-8</v>
      </c>
      <c r="Z613" s="353"/>
    </row>
    <row r="614" spans="1:26" s="246" customFormat="1" ht="12.95" customHeight="1">
      <c r="A614" s="15" t="s">
        <v>1765</v>
      </c>
      <c r="B614" s="249"/>
      <c r="C614" s="250">
        <v>48653.576999999997</v>
      </c>
      <c r="D614" s="250"/>
      <c r="E614" s="246">
        <f t="shared" si="117"/>
        <v>21997.143649425641</v>
      </c>
      <c r="F614" s="246">
        <f t="shared" si="110"/>
        <v>21997</v>
      </c>
      <c r="G614" s="250">
        <f t="shared" si="111"/>
        <v>4.6182449994375929E-2</v>
      </c>
      <c r="I614" s="246">
        <f>+G614</f>
        <v>4.6182449994375929E-2</v>
      </c>
      <c r="O614" s="246">
        <f t="shared" ca="1" si="113"/>
        <v>9.2162782410002808E-2</v>
      </c>
      <c r="P614" s="246">
        <f t="shared" si="118"/>
        <v>5.1049224273214663E-2</v>
      </c>
      <c r="Q614" s="248">
        <f t="shared" si="119"/>
        <v>33635.076999999997</v>
      </c>
      <c r="R614" s="246">
        <f t="shared" si="112"/>
        <v>2.3685491881166282E-5</v>
      </c>
      <c r="S614" s="249">
        <v>0.1</v>
      </c>
      <c r="T614" s="246">
        <f t="shared" si="120"/>
        <v>2.3685491881166284E-6</v>
      </c>
      <c r="U614" s="204"/>
      <c r="Z614" s="353"/>
    </row>
    <row r="615" spans="1:26" s="246" customFormat="1" ht="12.95" customHeight="1">
      <c r="A615" s="15" t="s">
        <v>1755</v>
      </c>
      <c r="B615" s="249"/>
      <c r="C615" s="250">
        <v>48654.215199999999</v>
      </c>
      <c r="D615" s="250"/>
      <c r="E615" s="246">
        <f t="shared" si="117"/>
        <v>21999.128755530997</v>
      </c>
      <c r="F615" s="246">
        <f t="shared" si="110"/>
        <v>21999</v>
      </c>
      <c r="G615" s="250">
        <f t="shared" si="111"/>
        <v>4.139414999372093E-2</v>
      </c>
      <c r="K615" s="246">
        <f>G615</f>
        <v>4.139414999372093E-2</v>
      </c>
      <c r="O615" s="246">
        <f t="shared" ca="1" si="113"/>
        <v>9.216753630008348E-2</v>
      </c>
      <c r="P615" s="246">
        <f t="shared" si="118"/>
        <v>5.1055775991799127E-2</v>
      </c>
      <c r="Q615" s="248">
        <f t="shared" si="119"/>
        <v>33635.715199999999</v>
      </c>
      <c r="R615" s="246">
        <f t="shared" si="112"/>
        <v>9.3347016926740512E-5</v>
      </c>
      <c r="S615" s="249">
        <v>1</v>
      </c>
      <c r="T615" s="246">
        <f t="shared" si="120"/>
        <v>9.3347016926740512E-5</v>
      </c>
      <c r="U615" s="204"/>
      <c r="V615" s="246">
        <f>+G615-P615</f>
        <v>-9.6616259980781966E-3</v>
      </c>
      <c r="W615" s="246">
        <f>+V$5*SIN(RADIANS(V$6*F615+V$7))</f>
        <v>-6.3133594069441122E-3</v>
      </c>
      <c r="X615" s="246">
        <f>+(V615-W615)^2</f>
        <v>1.1210889165304661E-5</v>
      </c>
      <c r="Z615" s="353"/>
    </row>
    <row r="616" spans="1:26" s="246" customFormat="1" ht="12.95" customHeight="1">
      <c r="A616" s="15" t="s">
        <v>1755</v>
      </c>
      <c r="B616" s="249"/>
      <c r="C616" s="250">
        <v>48654.216800000002</v>
      </c>
      <c r="D616" s="250"/>
      <c r="E616" s="246">
        <f t="shared" si="117"/>
        <v>21999.133732293416</v>
      </c>
      <c r="F616" s="246">
        <f t="shared" si="110"/>
        <v>21999</v>
      </c>
      <c r="G616" s="250">
        <f t="shared" si="111"/>
        <v>4.2994149996957276E-2</v>
      </c>
      <c r="K616" s="246">
        <f>G616</f>
        <v>4.2994149996957276E-2</v>
      </c>
      <c r="O616" s="246">
        <f t="shared" ca="1" si="113"/>
        <v>9.216753630008348E-2</v>
      </c>
      <c r="P616" s="246">
        <f t="shared" si="118"/>
        <v>5.1055775991799127E-2</v>
      </c>
      <c r="Q616" s="248">
        <f t="shared" si="119"/>
        <v>33635.716800000002</v>
      </c>
      <c r="R616" s="246">
        <f t="shared" si="112"/>
        <v>6.4989813680709857E-5</v>
      </c>
      <c r="S616" s="249">
        <v>1</v>
      </c>
      <c r="T616" s="246">
        <f t="shared" si="120"/>
        <v>6.4989813680709857E-5</v>
      </c>
      <c r="U616" s="204"/>
      <c r="V616" s="246">
        <f>+G616-P616</f>
        <v>-8.0616259948418506E-3</v>
      </c>
      <c r="W616" s="246">
        <f>+V$5*SIN(RADIANS(V$6*F616+V$7))</f>
        <v>-6.3133594069441122E-3</v>
      </c>
      <c r="X616" s="246">
        <f>+(V616-W616)^2</f>
        <v>3.0564360623596005E-6</v>
      </c>
      <c r="Z616" s="353"/>
    </row>
    <row r="617" spans="1:26" s="246" customFormat="1" ht="12.95" customHeight="1">
      <c r="A617" s="15" t="s">
        <v>1755</v>
      </c>
      <c r="B617" s="249"/>
      <c r="C617" s="250">
        <v>48654.217600000004</v>
      </c>
      <c r="D617" s="250"/>
      <c r="E617" s="246">
        <f t="shared" si="117"/>
        <v>21999.136220674623</v>
      </c>
      <c r="F617" s="246">
        <f t="shared" si="110"/>
        <v>21999</v>
      </c>
      <c r="G617" s="250">
        <f t="shared" si="111"/>
        <v>4.3794149998575449E-2</v>
      </c>
      <c r="K617" s="246">
        <f>G617</f>
        <v>4.3794149998575449E-2</v>
      </c>
      <c r="O617" s="246">
        <f t="shared" ca="1" si="113"/>
        <v>9.216753630008348E-2</v>
      </c>
      <c r="P617" s="246">
        <f t="shared" si="118"/>
        <v>5.1055775991799127E-2</v>
      </c>
      <c r="Q617" s="248">
        <f t="shared" si="119"/>
        <v>33635.717600000004</v>
      </c>
      <c r="R617" s="246">
        <f t="shared" si="112"/>
        <v>5.2731212065461763E-5</v>
      </c>
      <c r="S617" s="249">
        <v>1</v>
      </c>
      <c r="T617" s="246">
        <f t="shared" si="120"/>
        <v>5.2731212065461763E-5</v>
      </c>
      <c r="U617" s="204"/>
      <c r="V617" s="246">
        <f>+G617-P617</f>
        <v>-7.2616259932236776E-3</v>
      </c>
      <c r="W617" s="246">
        <f>+V$5*SIN(RADIANS(V$6*F617+V$7))</f>
        <v>-6.3133594069441122E-3</v>
      </c>
      <c r="X617" s="246">
        <f>+(V617-W617)^2</f>
        <v>8.9920951865430046E-7</v>
      </c>
      <c r="Z617" s="353"/>
    </row>
    <row r="618" spans="1:26" s="246" customFormat="1" ht="12.95" customHeight="1">
      <c r="A618" s="15" t="s">
        <v>1765</v>
      </c>
      <c r="B618" s="249"/>
      <c r="C618" s="250">
        <v>48662.576000000001</v>
      </c>
      <c r="D618" s="250"/>
      <c r="E618" s="246">
        <f t="shared" si="117"/>
        <v>22025.134827492187</v>
      </c>
      <c r="F618" s="246">
        <f t="shared" si="110"/>
        <v>22025</v>
      </c>
      <c r="G618" s="250">
        <f t="shared" si="111"/>
        <v>4.334625000046799E-2</v>
      </c>
      <c r="I618" s="246">
        <f>+G618</f>
        <v>4.334625000046799E-2</v>
      </c>
      <c r="O618" s="246">
        <f t="shared" ca="1" si="113"/>
        <v>9.2229336871132023E-2</v>
      </c>
      <c r="P618" s="246">
        <f t="shared" si="118"/>
        <v>5.11409685694479E-2</v>
      </c>
      <c r="Q618" s="248">
        <f t="shared" si="119"/>
        <v>33644.076000000001</v>
      </c>
      <c r="R618" s="246">
        <f t="shared" si="112"/>
        <v>6.0757637569600231E-5</v>
      </c>
      <c r="S618" s="249">
        <v>0.1</v>
      </c>
      <c r="T618" s="246">
        <f t="shared" si="120"/>
        <v>6.0757637569600235E-6</v>
      </c>
      <c r="U618" s="204"/>
      <c r="Z618" s="353"/>
    </row>
    <row r="619" spans="1:26" s="246" customFormat="1" ht="12.95" customHeight="1">
      <c r="A619" s="15" t="s">
        <v>1765</v>
      </c>
      <c r="B619" s="249"/>
      <c r="C619" s="250">
        <v>48679.614000000001</v>
      </c>
      <c r="D619" s="250"/>
      <c r="E619" s="246">
        <f t="shared" si="117"/>
        <v>22078.131126180673</v>
      </c>
      <c r="F619" s="246">
        <f t="shared" si="110"/>
        <v>22078</v>
      </c>
      <c r="G619" s="250">
        <f t="shared" si="111"/>
        <v>4.2156299998168834E-2</v>
      </c>
      <c r="I619" s="246">
        <f>+G619</f>
        <v>4.2156299998168834E-2</v>
      </c>
      <c r="O619" s="246">
        <f t="shared" ca="1" si="113"/>
        <v>9.2355314958269458E-2</v>
      </c>
      <c r="P619" s="246">
        <f t="shared" si="118"/>
        <v>5.1314746747435469E-2</v>
      </c>
      <c r="Q619" s="248">
        <f t="shared" si="119"/>
        <v>33661.114000000001</v>
      </c>
      <c r="R619" s="246">
        <f t="shared" si="112"/>
        <v>8.3877146859152602E-5</v>
      </c>
      <c r="S619" s="249">
        <v>0.1</v>
      </c>
      <c r="T619" s="246">
        <f t="shared" si="120"/>
        <v>8.3877146859152606E-6</v>
      </c>
      <c r="U619" s="204"/>
      <c r="Z619" s="353"/>
    </row>
    <row r="620" spans="1:26" s="246" customFormat="1" ht="12.95" customHeight="1">
      <c r="A620" s="15" t="s">
        <v>1723</v>
      </c>
      <c r="B620" s="249"/>
      <c r="C620" s="250">
        <v>48679.623</v>
      </c>
      <c r="D620" s="250"/>
      <c r="E620" s="246">
        <f t="shared" si="117"/>
        <v>22078.159120469212</v>
      </c>
      <c r="F620" s="246">
        <f t="shared" si="110"/>
        <v>22078</v>
      </c>
      <c r="G620" s="250">
        <f t="shared" si="111"/>
        <v>5.1156299996364396E-2</v>
      </c>
      <c r="I620" s="246">
        <f>+G620</f>
        <v>5.1156299996364396E-2</v>
      </c>
      <c r="O620" s="246">
        <f t="shared" ca="1" si="113"/>
        <v>9.2355314958269458E-2</v>
      </c>
      <c r="P620" s="246">
        <f t="shared" si="118"/>
        <v>5.1314746747435469E-2</v>
      </c>
      <c r="Q620" s="248">
        <f t="shared" si="119"/>
        <v>33661.123</v>
      </c>
      <c r="R620" s="246">
        <f t="shared" si="112"/>
        <v>2.5105372924978565E-8</v>
      </c>
      <c r="S620" s="249">
        <v>0.1</v>
      </c>
      <c r="T620" s="246">
        <f t="shared" si="120"/>
        <v>2.5105372924978568E-9</v>
      </c>
      <c r="U620" s="204"/>
      <c r="Z620" s="353"/>
    </row>
    <row r="621" spans="1:26" s="246" customFormat="1" ht="12.95" customHeight="1">
      <c r="A621" s="15" t="s">
        <v>1768</v>
      </c>
      <c r="B621" s="249"/>
      <c r="C621" s="250">
        <v>48934.563999999998</v>
      </c>
      <c r="D621" s="250">
        <v>3.0000000000000001E-3</v>
      </c>
      <c r="E621" s="246">
        <f t="shared" si="117"/>
        <v>22871.147111074948</v>
      </c>
      <c r="F621" s="246">
        <f t="shared" si="110"/>
        <v>22871</v>
      </c>
      <c r="G621" s="250">
        <f t="shared" si="111"/>
        <v>4.7295349999330938E-2</v>
      </c>
      <c r="K621" s="246">
        <f>+G621</f>
        <v>4.7295349999330938E-2</v>
      </c>
      <c r="O621" s="246">
        <f t="shared" ca="1" si="113"/>
        <v>9.4240232375250227E-2</v>
      </c>
      <c r="P621" s="246">
        <f t="shared" si="118"/>
        <v>5.3933509993566622E-2</v>
      </c>
      <c r="Q621" s="248">
        <f t="shared" si="119"/>
        <v>33916.063999999998</v>
      </c>
      <c r="R621" s="246">
        <f t="shared" si="112"/>
        <v>4.4065168109071103E-5</v>
      </c>
      <c r="S621" s="249">
        <v>1</v>
      </c>
      <c r="T621" s="246">
        <f t="shared" si="120"/>
        <v>4.4065168109071103E-5</v>
      </c>
      <c r="U621" s="204"/>
      <c r="V621" s="246">
        <f>+G621-P621</f>
        <v>-6.6381599942356845E-3</v>
      </c>
      <c r="W621" s="246">
        <f>+V$5*SIN(RADIANS(V$6*F621+V$7))</f>
        <v>-5.6413921148256666E-3</v>
      </c>
      <c r="X621" s="246">
        <f>+(V621-W621)^2</f>
        <v>9.9354620542354389E-7</v>
      </c>
      <c r="Z621" s="353"/>
    </row>
    <row r="622" spans="1:26" s="246" customFormat="1" ht="12.95" customHeight="1">
      <c r="A622" s="15" t="s">
        <v>1755</v>
      </c>
      <c r="B622" s="249"/>
      <c r="C622" s="250">
        <v>48935.5265</v>
      </c>
      <c r="D622" s="250"/>
      <c r="E622" s="246">
        <f t="shared" si="117"/>
        <v>22874.140944710805</v>
      </c>
      <c r="F622" s="246">
        <f t="shared" si="110"/>
        <v>22874</v>
      </c>
      <c r="G622" s="250">
        <f t="shared" si="111"/>
        <v>4.5312899994314648E-2</v>
      </c>
      <c r="K622" s="246">
        <f>G622</f>
        <v>4.5312899994314648E-2</v>
      </c>
      <c r="O622" s="246">
        <f t="shared" ca="1" si="113"/>
        <v>9.4247363210371221E-2</v>
      </c>
      <c r="P622" s="246">
        <f t="shared" si="118"/>
        <v>5.3943483421110744E-2</v>
      </c>
      <c r="Q622" s="248">
        <f t="shared" si="119"/>
        <v>33917.0265</v>
      </c>
      <c r="R622" s="246">
        <f t="shared" si="112"/>
        <v>7.4486970286887435E-5</v>
      </c>
      <c r="S622" s="249">
        <v>1</v>
      </c>
      <c r="T622" s="246">
        <f t="shared" si="120"/>
        <v>7.4486970286887435E-5</v>
      </c>
      <c r="U622" s="204"/>
      <c r="V622" s="246">
        <f>+G622-P622</f>
        <v>-8.6305834267960957E-3</v>
      </c>
      <c r="W622" s="246">
        <f>+V$5*SIN(RADIANS(V$6*F622+V$7))</f>
        <v>-5.6389106543870381E-3</v>
      </c>
      <c r="X622" s="246">
        <f>+(V622-W622)^2</f>
        <v>8.9501059771736977E-6</v>
      </c>
      <c r="Z622" s="353"/>
    </row>
    <row r="623" spans="1:26" s="246" customFormat="1" ht="12.95" customHeight="1">
      <c r="A623" s="15" t="s">
        <v>1755</v>
      </c>
      <c r="B623" s="249"/>
      <c r="C623" s="250">
        <v>48935.527199999997</v>
      </c>
      <c r="D623" s="250"/>
      <c r="E623" s="246">
        <f t="shared" si="117"/>
        <v>22874.143122044348</v>
      </c>
      <c r="F623" s="246">
        <f t="shared" si="110"/>
        <v>22874</v>
      </c>
      <c r="G623" s="250">
        <f t="shared" si="111"/>
        <v>4.6012899991183076E-2</v>
      </c>
      <c r="K623" s="246">
        <f>G623</f>
        <v>4.6012899991183076E-2</v>
      </c>
      <c r="O623" s="246">
        <f t="shared" ca="1" si="113"/>
        <v>9.4247363210371221E-2</v>
      </c>
      <c r="P623" s="246">
        <f t="shared" si="118"/>
        <v>5.3943483421110744E-2</v>
      </c>
      <c r="Q623" s="248">
        <f t="shared" si="119"/>
        <v>33917.027199999997</v>
      </c>
      <c r="R623" s="246">
        <f t="shared" si="112"/>
        <v>6.2894153539043294E-5</v>
      </c>
      <c r="S623" s="249">
        <v>1</v>
      </c>
      <c r="T623" s="246">
        <f t="shared" si="120"/>
        <v>6.2894153539043294E-5</v>
      </c>
      <c r="U623" s="204"/>
      <c r="V623" s="246">
        <f>+G623-P623</f>
        <v>-7.9305834299276678E-3</v>
      </c>
      <c r="W623" s="246">
        <f>+V$5*SIN(RADIANS(V$6*F623+V$7))</f>
        <v>-5.6389106543870381E-3</v>
      </c>
      <c r="X623" s="246">
        <f>+(V623-W623)^2</f>
        <v>5.2517641101540938E-6</v>
      </c>
      <c r="Z623" s="353"/>
    </row>
    <row r="624" spans="1:26" s="246" customFormat="1" ht="12.95" customHeight="1">
      <c r="A624" s="15" t="s">
        <v>1755</v>
      </c>
      <c r="B624" s="249"/>
      <c r="C624" s="250">
        <v>48935.528899999998</v>
      </c>
      <c r="D624" s="250"/>
      <c r="E624" s="246">
        <f t="shared" si="117"/>
        <v>22874.14840985441</v>
      </c>
      <c r="F624" s="246">
        <f t="shared" si="110"/>
        <v>22874</v>
      </c>
      <c r="G624" s="250">
        <f t="shared" si="111"/>
        <v>4.771289999189321E-2</v>
      </c>
      <c r="K624" s="246">
        <f>G624</f>
        <v>4.771289999189321E-2</v>
      </c>
      <c r="O624" s="246">
        <f t="shared" ca="1" si="113"/>
        <v>9.4247363210371221E-2</v>
      </c>
      <c r="P624" s="246">
        <f t="shared" si="118"/>
        <v>5.3943483421110744E-2</v>
      </c>
      <c r="Q624" s="248">
        <f t="shared" si="119"/>
        <v>33917.028899999998</v>
      </c>
      <c r="R624" s="246">
        <f t="shared" si="112"/>
        <v>3.8820169868440133E-5</v>
      </c>
      <c r="S624" s="249">
        <v>1</v>
      </c>
      <c r="T624" s="246">
        <f t="shared" si="120"/>
        <v>3.8820169868440133E-5</v>
      </c>
      <c r="U624" s="204"/>
      <c r="V624" s="246">
        <f>+G624-P624</f>
        <v>-6.2305834292175344E-3</v>
      </c>
      <c r="W624" s="246">
        <f>+V$5*SIN(RADIANS(V$6*F624+V$7))</f>
        <v>-5.6389106543870381E-3</v>
      </c>
      <c r="X624" s="246">
        <f>+(V624-W624)^2</f>
        <v>3.5007667247561918E-7</v>
      </c>
      <c r="Z624" s="353"/>
    </row>
    <row r="625" spans="1:26" s="246" customFormat="1" ht="12.95" customHeight="1">
      <c r="A625" s="15" t="s">
        <v>1809</v>
      </c>
      <c r="B625" s="249"/>
      <c r="C625" s="250">
        <v>48948.065499999997</v>
      </c>
      <c r="D625" s="250"/>
      <c r="E625" s="246">
        <f t="shared" si="117"/>
        <v>22913.143209604263</v>
      </c>
      <c r="F625" s="246">
        <f t="shared" si="110"/>
        <v>22913</v>
      </c>
      <c r="G625" s="250">
        <f t="shared" si="111"/>
        <v>4.6041049994528294E-2</v>
      </c>
      <c r="K625" s="246">
        <f>+G625</f>
        <v>4.6041049994528294E-2</v>
      </c>
      <c r="O625" s="246">
        <f t="shared" ca="1" si="113"/>
        <v>9.4340064066944049E-2</v>
      </c>
      <c r="P625" s="246">
        <f t="shared" si="118"/>
        <v>5.4073183510298391E-2</v>
      </c>
      <c r="Q625" s="248">
        <f t="shared" si="119"/>
        <v>33929.565499999997</v>
      </c>
      <c r="R625" s="246">
        <f t="shared" si="112"/>
        <v>6.4515168815157303E-5</v>
      </c>
      <c r="S625" s="249">
        <v>1</v>
      </c>
      <c r="T625" s="246">
        <f t="shared" si="120"/>
        <v>6.4515168815157303E-5</v>
      </c>
      <c r="U625" s="204"/>
      <c r="V625" s="246">
        <f>+G625-P625</f>
        <v>-8.0321335157700971E-3</v>
      </c>
      <c r="W625" s="246">
        <f>+V$5*SIN(RADIANS(V$6*F625+V$7))</f>
        <v>-5.6065502062530919E-3</v>
      </c>
      <c r="X625" s="246">
        <f>+(V625-W625)^2</f>
        <v>5.8834543914074677E-6</v>
      </c>
      <c r="Z625" s="353"/>
    </row>
    <row r="626" spans="1:26" s="246" customFormat="1" ht="12.95" customHeight="1">
      <c r="A626" s="11" t="s">
        <v>346</v>
      </c>
      <c r="B626" s="26" t="s">
        <v>1817</v>
      </c>
      <c r="C626" s="265">
        <v>48948.065999999999</v>
      </c>
      <c r="D626" s="265" t="s">
        <v>1965</v>
      </c>
      <c r="E626" s="246">
        <f t="shared" si="117"/>
        <v>22913.14476484252</v>
      </c>
      <c r="F626" s="246">
        <f t="shared" si="110"/>
        <v>22913</v>
      </c>
      <c r="G626" s="250">
        <f t="shared" si="111"/>
        <v>4.6541049996449146E-2</v>
      </c>
      <c r="I626" s="246">
        <f>G626</f>
        <v>4.6541049996449146E-2</v>
      </c>
      <c r="O626" s="246">
        <f t="shared" ca="1" si="113"/>
        <v>9.4340064066944049E-2</v>
      </c>
      <c r="P626" s="246">
        <f t="shared" si="118"/>
        <v>5.4073183510298391E-2</v>
      </c>
      <c r="Q626" s="248">
        <f t="shared" si="119"/>
        <v>33929.565999999999</v>
      </c>
      <c r="R626" s="246">
        <f t="shared" si="112"/>
        <v>5.6733035270450962E-5</v>
      </c>
      <c r="S626" s="249">
        <v>0.1</v>
      </c>
      <c r="T626" s="246">
        <f t="shared" si="120"/>
        <v>5.6733035270450962E-6</v>
      </c>
      <c r="U626" s="204"/>
      <c r="Z626" s="353"/>
    </row>
    <row r="627" spans="1:26" s="246" customFormat="1" ht="12.95" customHeight="1">
      <c r="A627" s="15" t="s">
        <v>1755</v>
      </c>
      <c r="B627" s="249" t="s">
        <v>1814</v>
      </c>
      <c r="C627" s="250">
        <v>48952.4061</v>
      </c>
      <c r="D627" s="250"/>
      <c r="E627" s="246">
        <f t="shared" si="117"/>
        <v>22926.644543920931</v>
      </c>
      <c r="F627" s="246">
        <f t="shared" si="110"/>
        <v>22926.5</v>
      </c>
      <c r="G627" s="250">
        <f t="shared" si="111"/>
        <v>4.6470024994050618E-2</v>
      </c>
      <c r="K627" s="246">
        <f t="shared" ref="K627:K633" si="121">G627</f>
        <v>4.6470024994050618E-2</v>
      </c>
      <c r="O627" s="246">
        <f t="shared" ca="1" si="113"/>
        <v>9.4372152824988481E-2</v>
      </c>
      <c r="P627" s="246">
        <f t="shared" si="118"/>
        <v>5.4118099395979988E-2</v>
      </c>
      <c r="Q627" s="248">
        <f t="shared" si="119"/>
        <v>33933.9061</v>
      </c>
      <c r="R627" s="246">
        <f t="shared" si="112"/>
        <v>5.8493042057447284E-5</v>
      </c>
      <c r="S627" s="249">
        <v>1</v>
      </c>
      <c r="T627" s="246">
        <f t="shared" si="120"/>
        <v>5.8493042057447284E-5</v>
      </c>
      <c r="U627" s="204"/>
      <c r="V627" s="246">
        <f t="shared" ref="V627:V635" si="122">+G627-P627</f>
        <v>-7.6480744019293695E-3</v>
      </c>
      <c r="W627" s="246">
        <f t="shared" ref="W627:W635" si="123">+V$5*SIN(RADIANS(V$6*F627+V$7))</f>
        <v>-5.5953047304243267E-3</v>
      </c>
      <c r="X627" s="246">
        <f t="shared" ref="X627:X635" si="124">+(V627-W627)^2</f>
        <v>4.2138633242509216E-6</v>
      </c>
      <c r="Z627" s="353"/>
    </row>
    <row r="628" spans="1:26" s="246" customFormat="1" ht="12.95" customHeight="1">
      <c r="A628" s="15" t="s">
        <v>1755</v>
      </c>
      <c r="B628" s="249"/>
      <c r="C628" s="250">
        <v>48978.285600000003</v>
      </c>
      <c r="D628" s="250"/>
      <c r="E628" s="246">
        <f t="shared" si="117"/>
        <v>23007.142120626457</v>
      </c>
      <c r="F628" s="246">
        <f t="shared" si="110"/>
        <v>23007</v>
      </c>
      <c r="G628" s="250">
        <f t="shared" si="111"/>
        <v>4.5690949998970609E-2</v>
      </c>
      <c r="K628" s="246">
        <f t="shared" si="121"/>
        <v>4.5690949998970609E-2</v>
      </c>
      <c r="O628" s="246">
        <f t="shared" ca="1" si="113"/>
        <v>9.4563496900734956E-2</v>
      </c>
      <c r="P628" s="246">
        <f t="shared" si="118"/>
        <v>5.4386141496928567E-2</v>
      </c>
      <c r="Q628" s="248">
        <f t="shared" si="119"/>
        <v>33959.785600000003</v>
      </c>
      <c r="R628" s="246">
        <f t="shared" si="112"/>
        <v>7.5606355186160344E-5</v>
      </c>
      <c r="S628" s="249">
        <v>1</v>
      </c>
      <c r="T628" s="246">
        <f t="shared" si="120"/>
        <v>7.5606355186160344E-5</v>
      </c>
      <c r="U628" s="204"/>
      <c r="V628" s="246">
        <f t="shared" si="122"/>
        <v>-8.6951914979579575E-3</v>
      </c>
      <c r="W628" s="246">
        <f t="shared" si="123"/>
        <v>-5.5277840113505594E-3</v>
      </c>
      <c r="X628" s="246">
        <f t="shared" si="124"/>
        <v>1.0032470186216596E-5</v>
      </c>
      <c r="Z628" s="353"/>
    </row>
    <row r="629" spans="1:26" s="246" customFormat="1" ht="12.95" customHeight="1">
      <c r="A629" s="15" t="s">
        <v>1755</v>
      </c>
      <c r="B629" s="249"/>
      <c r="C629" s="250">
        <v>48978.286200000002</v>
      </c>
      <c r="D629" s="250"/>
      <c r="E629" s="246">
        <f t="shared" si="117"/>
        <v>23007.143986912357</v>
      </c>
      <c r="F629" s="246">
        <f t="shared" si="110"/>
        <v>23007</v>
      </c>
      <c r="G629" s="250">
        <f t="shared" si="111"/>
        <v>4.6290949998365249E-2</v>
      </c>
      <c r="K629" s="246">
        <f t="shared" si="121"/>
        <v>4.6290949998365249E-2</v>
      </c>
      <c r="O629" s="246">
        <f t="shared" ca="1" si="113"/>
        <v>9.4563496900734956E-2</v>
      </c>
      <c r="P629" s="246">
        <f t="shared" si="118"/>
        <v>5.4386141496928567E-2</v>
      </c>
      <c r="Q629" s="248">
        <f t="shared" si="119"/>
        <v>33959.786200000002</v>
      </c>
      <c r="R629" s="246">
        <f t="shared" si="112"/>
        <v>6.553212539841181E-5</v>
      </c>
      <c r="S629" s="249">
        <v>1</v>
      </c>
      <c r="T629" s="246">
        <f t="shared" si="120"/>
        <v>6.553212539841181E-5</v>
      </c>
      <c r="U629" s="204"/>
      <c r="V629" s="246">
        <f t="shared" si="122"/>
        <v>-8.0951914985633172E-3</v>
      </c>
      <c r="W629" s="246">
        <f t="shared" si="123"/>
        <v>-5.5277840113505594E-3</v>
      </c>
      <c r="X629" s="246">
        <f t="shared" si="124"/>
        <v>6.5915812053961277E-6</v>
      </c>
      <c r="Z629" s="353"/>
    </row>
    <row r="630" spans="1:26" s="246" customFormat="1" ht="12.95" customHeight="1">
      <c r="A630" s="15" t="s">
        <v>1755</v>
      </c>
      <c r="B630" s="249"/>
      <c r="C630" s="250">
        <v>48978.286500000002</v>
      </c>
      <c r="D630" s="250"/>
      <c r="E630" s="246">
        <f t="shared" si="117"/>
        <v>23007.144920055307</v>
      </c>
      <c r="F630" s="246">
        <f t="shared" si="110"/>
        <v>23007</v>
      </c>
      <c r="G630" s="250">
        <f t="shared" si="111"/>
        <v>4.659094999806257E-2</v>
      </c>
      <c r="K630" s="246">
        <f t="shared" si="121"/>
        <v>4.659094999806257E-2</v>
      </c>
      <c r="O630" s="246">
        <f t="shared" ca="1" si="113"/>
        <v>9.4563496900734956E-2</v>
      </c>
      <c r="P630" s="246">
        <f t="shared" si="118"/>
        <v>5.4386141496928567E-2</v>
      </c>
      <c r="Q630" s="248">
        <f t="shared" si="119"/>
        <v>33959.786500000002</v>
      </c>
      <c r="R630" s="246">
        <f t="shared" si="112"/>
        <v>6.0765010503992707E-5</v>
      </c>
      <c r="S630" s="249">
        <v>1</v>
      </c>
      <c r="T630" s="246">
        <f t="shared" si="120"/>
        <v>6.0765010503992707E-5</v>
      </c>
      <c r="U630" s="204"/>
      <c r="V630" s="246">
        <f t="shared" si="122"/>
        <v>-7.795191498865997E-3</v>
      </c>
      <c r="W630" s="246">
        <f t="shared" si="123"/>
        <v>-5.5277840113505594E-3</v>
      </c>
      <c r="X630" s="246">
        <f t="shared" si="124"/>
        <v>5.1411367144410693E-6</v>
      </c>
      <c r="Z630" s="353"/>
    </row>
    <row r="631" spans="1:26" s="246" customFormat="1" ht="12.95" customHeight="1">
      <c r="A631" s="15" t="s">
        <v>1755</v>
      </c>
      <c r="B631" s="249" t="s">
        <v>1814</v>
      </c>
      <c r="C631" s="250">
        <v>48980.375399999997</v>
      </c>
      <c r="D631" s="250"/>
      <c r="E631" s="246">
        <f t="shared" si="117"/>
        <v>23013.642394426133</v>
      </c>
      <c r="F631" s="246">
        <f t="shared" si="110"/>
        <v>23013.5</v>
      </c>
      <c r="G631" s="250">
        <f t="shared" si="111"/>
        <v>4.577897499257233E-2</v>
      </c>
      <c r="K631" s="246">
        <f t="shared" si="121"/>
        <v>4.577897499257233E-2</v>
      </c>
      <c r="O631" s="246">
        <f t="shared" ca="1" si="113"/>
        <v>9.4578947043497091E-2</v>
      </c>
      <c r="P631" s="246">
        <f t="shared" si="118"/>
        <v>5.440780036701192E-2</v>
      </c>
      <c r="Q631" s="248">
        <f t="shared" si="119"/>
        <v>33961.875399999997</v>
      </c>
      <c r="R631" s="246">
        <f t="shared" si="112"/>
        <v>7.4456627342572537E-5</v>
      </c>
      <c r="S631" s="249">
        <v>1</v>
      </c>
      <c r="T631" s="246">
        <f t="shared" si="120"/>
        <v>7.4456627342572537E-5</v>
      </c>
      <c r="U631" s="204"/>
      <c r="V631" s="246">
        <f t="shared" si="122"/>
        <v>-8.6288253744395901E-3</v>
      </c>
      <c r="W631" s="246">
        <f t="shared" si="123"/>
        <v>-5.5222974996621916E-3</v>
      </c>
      <c r="X631" s="246">
        <f t="shared" si="124"/>
        <v>9.6505154367689796E-6</v>
      </c>
      <c r="Z631" s="353"/>
    </row>
    <row r="632" spans="1:26" s="246" customFormat="1" ht="12.95" customHeight="1">
      <c r="A632" s="15" t="s">
        <v>1755</v>
      </c>
      <c r="B632" s="249" t="s">
        <v>1814</v>
      </c>
      <c r="C632" s="250">
        <v>48980.375699999997</v>
      </c>
      <c r="D632" s="250"/>
      <c r="E632" s="246">
        <f t="shared" si="117"/>
        <v>23013.643327569083</v>
      </c>
      <c r="F632" s="246">
        <f t="shared" si="110"/>
        <v>23013.5</v>
      </c>
      <c r="G632" s="250">
        <f t="shared" si="111"/>
        <v>4.607897499226965E-2</v>
      </c>
      <c r="K632" s="246">
        <f t="shared" si="121"/>
        <v>4.607897499226965E-2</v>
      </c>
      <c r="O632" s="246">
        <f t="shared" ca="1" si="113"/>
        <v>9.4578947043497091E-2</v>
      </c>
      <c r="P632" s="246">
        <f t="shared" si="118"/>
        <v>5.440780036701192E-2</v>
      </c>
      <c r="Q632" s="248">
        <f t="shared" si="119"/>
        <v>33961.875699999997</v>
      </c>
      <c r="R632" s="246">
        <f t="shared" si="112"/>
        <v>6.9369332122950716E-5</v>
      </c>
      <c r="S632" s="249">
        <v>1</v>
      </c>
      <c r="T632" s="246">
        <f t="shared" si="120"/>
        <v>6.9369332122950716E-5</v>
      </c>
      <c r="U632" s="204"/>
      <c r="V632" s="246">
        <f t="shared" si="122"/>
        <v>-8.32882537474227E-3</v>
      </c>
      <c r="W632" s="246">
        <f t="shared" si="123"/>
        <v>-5.5222974996621916E-3</v>
      </c>
      <c r="X632" s="246">
        <f t="shared" si="124"/>
        <v>7.8765987136015001E-6</v>
      </c>
      <c r="Z632" s="353"/>
    </row>
    <row r="633" spans="1:26" s="246" customFormat="1" ht="12.95" customHeight="1">
      <c r="A633" s="15" t="s">
        <v>1755</v>
      </c>
      <c r="B633" s="249" t="s">
        <v>1814</v>
      </c>
      <c r="C633" s="250">
        <v>48980.376499999998</v>
      </c>
      <c r="D633" s="250"/>
      <c r="E633" s="246">
        <f t="shared" si="117"/>
        <v>23013.645815950291</v>
      </c>
      <c r="F633" s="246">
        <f t="shared" ref="F633:F696" si="125">ROUND(2*E633,0)/2</f>
        <v>23013.5</v>
      </c>
      <c r="G633" s="250">
        <f t="shared" si="111"/>
        <v>4.6878974993887823E-2</v>
      </c>
      <c r="K633" s="246">
        <f t="shared" si="121"/>
        <v>4.6878974993887823E-2</v>
      </c>
      <c r="O633" s="246">
        <f t="shared" ca="1" si="113"/>
        <v>9.4578947043497091E-2</v>
      </c>
      <c r="P633" s="246">
        <f t="shared" si="118"/>
        <v>5.440780036701192E-2</v>
      </c>
      <c r="Q633" s="248">
        <f t="shared" si="119"/>
        <v>33961.876499999998</v>
      </c>
      <c r="R633" s="246">
        <f t="shared" si="112"/>
        <v>5.6683211498997195E-5</v>
      </c>
      <c r="S633" s="249">
        <v>1</v>
      </c>
      <c r="T633" s="246">
        <f t="shared" si="120"/>
        <v>5.6683211498997195E-5</v>
      </c>
      <c r="U633" s="204"/>
      <c r="V633" s="246">
        <f t="shared" si="122"/>
        <v>-7.528825373124097E-3</v>
      </c>
      <c r="W633" s="246">
        <f t="shared" si="123"/>
        <v>-5.5222974996621916E-3</v>
      </c>
      <c r="X633" s="246">
        <f t="shared" si="124"/>
        <v>4.0261541069795562E-6</v>
      </c>
      <c r="Z633" s="353"/>
    </row>
    <row r="634" spans="1:26" s="246" customFormat="1" ht="12.95" customHeight="1">
      <c r="A634" s="87" t="s">
        <v>1916</v>
      </c>
      <c r="B634" s="88" t="s">
        <v>1814</v>
      </c>
      <c r="C634" s="89">
        <v>48987.448799999998</v>
      </c>
      <c r="D634" s="89" t="s">
        <v>1915</v>
      </c>
      <c r="E634" s="246">
        <f t="shared" si="117"/>
        <v>23035.644038935065</v>
      </c>
      <c r="F634" s="246">
        <f t="shared" si="125"/>
        <v>23035.5</v>
      </c>
      <c r="G634" s="250">
        <f t="shared" si="111"/>
        <v>4.6307674994750414E-2</v>
      </c>
      <c r="J634" s="246">
        <f>G634</f>
        <v>4.6307674994750414E-2</v>
      </c>
      <c r="O634" s="246">
        <f t="shared" ca="1" si="113"/>
        <v>9.4631239834384331E-2</v>
      </c>
      <c r="P634" s="246">
        <f t="shared" si="118"/>
        <v>5.4481124740486012E-2</v>
      </c>
      <c r="Q634" s="248">
        <f t="shared" si="119"/>
        <v>33968.948799999998</v>
      </c>
      <c r="R634" s="246">
        <f t="shared" si="112"/>
        <v>6.6805280746065306E-5</v>
      </c>
      <c r="S634" s="249">
        <v>1</v>
      </c>
      <c r="T634" s="246">
        <f t="shared" si="120"/>
        <v>6.6805280746065306E-5</v>
      </c>
      <c r="U634" s="204"/>
      <c r="V634" s="246">
        <f t="shared" si="122"/>
        <v>-8.1734497457355976E-3</v>
      </c>
      <c r="W634" s="246">
        <f t="shared" si="123"/>
        <v>-5.5036896957354345E-3</v>
      </c>
      <c r="X634" s="246">
        <f t="shared" si="124"/>
        <v>7.1276187245768734E-6</v>
      </c>
      <c r="Z634" s="353"/>
    </row>
    <row r="635" spans="1:26" s="246" customFormat="1" ht="12.95" customHeight="1">
      <c r="A635" s="87" t="s">
        <v>1916</v>
      </c>
      <c r="B635" s="88" t="s">
        <v>1817</v>
      </c>
      <c r="C635" s="89">
        <v>48993.396000000001</v>
      </c>
      <c r="D635" s="89" t="s">
        <v>1915</v>
      </c>
      <c r="E635" s="246">
        <f t="shared" si="117"/>
        <v>23054.142664804313</v>
      </c>
      <c r="F635" s="246">
        <f t="shared" si="125"/>
        <v>23054</v>
      </c>
      <c r="G635" s="250">
        <f t="shared" si="111"/>
        <v>4.5865899999625981E-2</v>
      </c>
      <c r="J635" s="246">
        <f>G635</f>
        <v>4.5865899999625981E-2</v>
      </c>
      <c r="O635" s="246">
        <f t="shared" ca="1" si="113"/>
        <v>9.4675213317630416E-2</v>
      </c>
      <c r="P635" s="246">
        <f t="shared" si="118"/>
        <v>5.4542804699457687E-2</v>
      </c>
      <c r="Q635" s="248">
        <f t="shared" si="119"/>
        <v>33974.896000000001</v>
      </c>
      <c r="R635" s="246">
        <f t="shared" si="112"/>
        <v>7.528867516996154E-5</v>
      </c>
      <c r="S635" s="249">
        <v>1</v>
      </c>
      <c r="T635" s="246">
        <f t="shared" si="120"/>
        <v>7.528867516996154E-5</v>
      </c>
      <c r="U635" s="204"/>
      <c r="V635" s="246">
        <f t="shared" si="122"/>
        <v>-8.6769046998317056E-3</v>
      </c>
      <c r="W635" s="246">
        <f t="shared" si="123"/>
        <v>-5.4879968383538006E-3</v>
      </c>
      <c r="X635" s="246">
        <f t="shared" si="124"/>
        <v>1.0169133348995585E-5</v>
      </c>
      <c r="Z635" s="353"/>
    </row>
    <row r="636" spans="1:26" s="246" customFormat="1" ht="12.95" customHeight="1">
      <c r="A636" s="15" t="s">
        <v>1765</v>
      </c>
      <c r="B636" s="249"/>
      <c r="C636" s="250">
        <v>49005.614999999998</v>
      </c>
      <c r="D636" s="250"/>
      <c r="E636" s="246">
        <f t="shared" si="117"/>
        <v>23092.149577216242</v>
      </c>
      <c r="F636" s="246">
        <f t="shared" si="125"/>
        <v>23092</v>
      </c>
      <c r="G636" s="250">
        <f t="shared" si="111"/>
        <v>4.8088199997437187E-2</v>
      </c>
      <c r="I636" s="246">
        <f t="shared" ref="I636:I647" si="126">+G636</f>
        <v>4.8088199997437187E-2</v>
      </c>
      <c r="O636" s="246">
        <f t="shared" ca="1" si="113"/>
        <v>9.4765537229162922E-2</v>
      </c>
      <c r="P636" s="246">
        <f t="shared" si="118"/>
        <v>5.466955834890877E-2</v>
      </c>
      <c r="Q636" s="248">
        <f t="shared" si="119"/>
        <v>33987.114999999998</v>
      </c>
      <c r="R636" s="246">
        <f t="shared" si="112"/>
        <v>4.3314277750484761E-5</v>
      </c>
      <c r="S636" s="249">
        <v>0.1</v>
      </c>
      <c r="T636" s="246">
        <f t="shared" si="120"/>
        <v>4.3314277750484759E-6</v>
      </c>
      <c r="U636" s="204"/>
      <c r="Z636" s="353"/>
    </row>
    <row r="637" spans="1:26" s="246" customFormat="1" ht="12.95" customHeight="1">
      <c r="A637" s="15" t="s">
        <v>1765</v>
      </c>
      <c r="B637" s="249" t="s">
        <v>1814</v>
      </c>
      <c r="C637" s="250">
        <v>49009.635999999999</v>
      </c>
      <c r="D637" s="250"/>
      <c r="E637" s="246">
        <f t="shared" si="117"/>
        <v>23104.656803241975</v>
      </c>
      <c r="F637" s="246">
        <f t="shared" si="125"/>
        <v>23104.5</v>
      </c>
      <c r="G637" s="250">
        <f t="shared" si="111"/>
        <v>5.0411324991728179E-2</v>
      </c>
      <c r="I637" s="246">
        <f t="shared" si="126"/>
        <v>5.0411324991728179E-2</v>
      </c>
      <c r="O637" s="246">
        <f t="shared" ca="1" si="113"/>
        <v>9.4795249042167018E-2</v>
      </c>
      <c r="P637" s="246">
        <f t="shared" si="118"/>
        <v>5.4711271175046365E-2</v>
      </c>
      <c r="Q637" s="248">
        <f t="shared" si="119"/>
        <v>33991.135999999999</v>
      </c>
      <c r="R637" s="246">
        <f t="shared" si="112"/>
        <v>1.8489537179432635E-5</v>
      </c>
      <c r="S637" s="249">
        <v>0.1</v>
      </c>
      <c r="T637" s="246">
        <f t="shared" si="120"/>
        <v>1.8489537179432637E-6</v>
      </c>
      <c r="U637" s="204"/>
      <c r="Z637" s="353"/>
    </row>
    <row r="638" spans="1:26" s="246" customFormat="1" ht="12.95" customHeight="1">
      <c r="A638" s="15" t="s">
        <v>1765</v>
      </c>
      <c r="B638" s="249" t="s">
        <v>1814</v>
      </c>
      <c r="C638" s="250">
        <v>49038.578000000001</v>
      </c>
      <c r="D638" s="250"/>
      <c r="E638" s="246">
        <f t="shared" si="117"/>
        <v>23194.680214243395</v>
      </c>
      <c r="F638" s="246">
        <f t="shared" si="125"/>
        <v>23194.5</v>
      </c>
      <c r="G638" s="250">
        <f t="shared" si="111"/>
        <v>5.793782499677036E-2</v>
      </c>
      <c r="I638" s="246">
        <f t="shared" si="126"/>
        <v>5.793782499677036E-2</v>
      </c>
      <c r="O638" s="246">
        <f t="shared" ca="1" si="113"/>
        <v>9.5009174095796622E-2</v>
      </c>
      <c r="P638" s="246">
        <f t="shared" si="118"/>
        <v>5.5011859948467065E-2</v>
      </c>
      <c r="Q638" s="248">
        <f t="shared" si="119"/>
        <v>34020.078000000001</v>
      </c>
      <c r="R638" s="246">
        <f t="shared" si="112"/>
        <v>8.5612714638925008E-6</v>
      </c>
      <c r="S638" s="249">
        <v>0.1</v>
      </c>
      <c r="T638" s="246">
        <f t="shared" si="120"/>
        <v>8.5612714638925013E-7</v>
      </c>
      <c r="U638" s="204"/>
      <c r="Z638" s="353"/>
    </row>
    <row r="639" spans="1:26" s="246" customFormat="1" ht="12.95" customHeight="1">
      <c r="A639" s="15" t="s">
        <v>1765</v>
      </c>
      <c r="B639" s="249"/>
      <c r="C639" s="250">
        <v>49270.841999999997</v>
      </c>
      <c r="D639" s="250"/>
      <c r="E639" s="246">
        <f t="shared" si="117"/>
        <v>23917.131929150171</v>
      </c>
      <c r="F639" s="246">
        <f t="shared" si="125"/>
        <v>23917</v>
      </c>
      <c r="G639" s="250">
        <f t="shared" si="111"/>
        <v>4.2414449992065784E-2</v>
      </c>
      <c r="I639" s="246">
        <f t="shared" si="126"/>
        <v>4.2414449992065784E-2</v>
      </c>
      <c r="O639" s="246">
        <f t="shared" ca="1" si="113"/>
        <v>9.6726516887434222E-2</v>
      </c>
      <c r="P639" s="246">
        <f t="shared" si="118"/>
        <v>5.7441237398326392E-2</v>
      </c>
      <c r="Q639" s="248">
        <f t="shared" si="119"/>
        <v>34252.341999999997</v>
      </c>
      <c r="R639" s="246">
        <f t="shared" si="112"/>
        <v>2.2580433975295241E-4</v>
      </c>
      <c r="S639" s="249">
        <v>0.1</v>
      </c>
      <c r="T639" s="246">
        <f t="shared" si="120"/>
        <v>2.2580433975295242E-5</v>
      </c>
      <c r="U639" s="204"/>
      <c r="Z639" s="353"/>
    </row>
    <row r="640" spans="1:26" s="246" customFormat="1" ht="12.95" customHeight="1">
      <c r="A640" s="15" t="s">
        <v>1765</v>
      </c>
      <c r="B640" s="249" t="s">
        <v>1814</v>
      </c>
      <c r="C640" s="250">
        <v>49283.866999999998</v>
      </c>
      <c r="D640" s="250"/>
      <c r="E640" s="246">
        <f t="shared" si="117"/>
        <v>23957.645885624966</v>
      </c>
      <c r="F640" s="246">
        <f t="shared" si="125"/>
        <v>23957.5</v>
      </c>
      <c r="G640" s="250">
        <f t="shared" si="111"/>
        <v>4.6901374997105449E-2</v>
      </c>
      <c r="I640" s="246">
        <f t="shared" si="126"/>
        <v>4.6901374997105449E-2</v>
      </c>
      <c r="O640" s="246">
        <f t="shared" ca="1" si="113"/>
        <v>9.6822783161567533E-2</v>
      </c>
      <c r="P640" s="246">
        <f t="shared" si="118"/>
        <v>5.7578275995901901E-2</v>
      </c>
      <c r="Q640" s="248">
        <f t="shared" si="119"/>
        <v>34265.366999999998</v>
      </c>
      <c r="R640" s="246">
        <f t="shared" si="112"/>
        <v>1.1399621493810067E-4</v>
      </c>
      <c r="S640" s="249">
        <v>0.1</v>
      </c>
      <c r="T640" s="246">
        <f t="shared" si="120"/>
        <v>1.1399621493810067E-5</v>
      </c>
      <c r="U640" s="204"/>
      <c r="Z640" s="353"/>
    </row>
    <row r="641" spans="1:26" s="246" customFormat="1" ht="12.95" customHeight="1">
      <c r="A641" s="15" t="s">
        <v>1765</v>
      </c>
      <c r="B641" s="249" t="s">
        <v>1814</v>
      </c>
      <c r="C641" s="250">
        <v>49311.837</v>
      </c>
      <c r="D641" s="250"/>
      <c r="E641" s="246">
        <f t="shared" si="117"/>
        <v>24044.645913463733</v>
      </c>
      <c r="F641" s="246">
        <f t="shared" si="125"/>
        <v>24044.5</v>
      </c>
      <c r="G641" s="250">
        <f t="shared" si="111"/>
        <v>4.6910324999771547E-2</v>
      </c>
      <c r="I641" s="246">
        <f t="shared" si="126"/>
        <v>4.6910324999771547E-2</v>
      </c>
      <c r="O641" s="246">
        <f t="shared" ca="1" si="113"/>
        <v>9.7029577380076143E-2</v>
      </c>
      <c r="P641" s="246">
        <f t="shared" si="118"/>
        <v>5.7872963541211978E-2</v>
      </c>
      <c r="Q641" s="248">
        <f t="shared" si="119"/>
        <v>34293.337</v>
      </c>
      <c r="R641" s="246">
        <f t="shared" si="112"/>
        <v>1.2017944379027517E-4</v>
      </c>
      <c r="S641" s="249">
        <v>0.1</v>
      </c>
      <c r="T641" s="246">
        <f t="shared" si="120"/>
        <v>1.2017944379027517E-5</v>
      </c>
      <c r="U641" s="204"/>
      <c r="Z641" s="353"/>
    </row>
    <row r="642" spans="1:26" s="246" customFormat="1" ht="12.95" customHeight="1">
      <c r="A642" s="15" t="s">
        <v>1765</v>
      </c>
      <c r="B642" s="249"/>
      <c r="C642" s="250">
        <v>49330.650999999998</v>
      </c>
      <c r="D642" s="250"/>
      <c r="E642" s="246">
        <f t="shared" si="117"/>
        <v>24103.166418424706</v>
      </c>
      <c r="F642" s="246">
        <f t="shared" si="125"/>
        <v>24103</v>
      </c>
      <c r="G642" s="250">
        <f t="shared" si="111"/>
        <v>5.3502549992117565E-2</v>
      </c>
      <c r="I642" s="246">
        <f t="shared" si="126"/>
        <v>5.3502549992117565E-2</v>
      </c>
      <c r="O642" s="246">
        <f t="shared" ca="1" si="113"/>
        <v>9.7168628664935391E-2</v>
      </c>
      <c r="P642" s="246">
        <f t="shared" si="118"/>
        <v>5.8071352110516027E-2</v>
      </c>
      <c r="Q642" s="248">
        <f t="shared" si="119"/>
        <v>34312.150999999998</v>
      </c>
      <c r="R642" s="246">
        <f t="shared" si="112"/>
        <v>2.0873952797082268E-5</v>
      </c>
      <c r="S642" s="249">
        <v>0.1</v>
      </c>
      <c r="T642" s="246">
        <f t="shared" si="120"/>
        <v>2.0873952797082267E-6</v>
      </c>
      <c r="U642" s="204"/>
      <c r="Z642" s="353"/>
    </row>
    <row r="643" spans="1:26" s="246" customFormat="1" ht="12.95" customHeight="1">
      <c r="A643" s="15" t="s">
        <v>1765</v>
      </c>
      <c r="B643" s="249" t="s">
        <v>1814</v>
      </c>
      <c r="C643" s="250">
        <v>49361.673000000003</v>
      </c>
      <c r="D643" s="250"/>
      <c r="E643" s="246">
        <f t="shared" si="117"/>
        <v>24199.659620556082</v>
      </c>
      <c r="F643" s="246">
        <f t="shared" si="125"/>
        <v>24199.5</v>
      </c>
      <c r="G643" s="250">
        <f t="shared" si="111"/>
        <v>5.1317074998223688E-2</v>
      </c>
      <c r="I643" s="246">
        <f t="shared" si="126"/>
        <v>5.1317074998223688E-2</v>
      </c>
      <c r="O643" s="246">
        <f t="shared" ca="1" si="113"/>
        <v>9.7398003861327132E-2</v>
      </c>
      <c r="P643" s="246">
        <f t="shared" si="118"/>
        <v>5.8399024238658531E-2</v>
      </c>
      <c r="Q643" s="248">
        <f t="shared" si="119"/>
        <v>34343.173000000003</v>
      </c>
      <c r="R643" s="246">
        <f t="shared" si="112"/>
        <v>5.0154005044095649E-5</v>
      </c>
      <c r="S643" s="249">
        <v>0.1</v>
      </c>
      <c r="T643" s="246">
        <f t="shared" si="120"/>
        <v>5.0154005044095654E-6</v>
      </c>
      <c r="U643" s="204"/>
      <c r="Z643" s="353"/>
    </row>
    <row r="644" spans="1:26" s="246" customFormat="1" ht="12.95" customHeight="1">
      <c r="A644" s="15" t="s">
        <v>1765</v>
      </c>
      <c r="B644" s="249" t="s">
        <v>1814</v>
      </c>
      <c r="C644" s="250">
        <v>49389.646999999997</v>
      </c>
      <c r="D644" s="250"/>
      <c r="E644" s="246">
        <f t="shared" si="117"/>
        <v>24286.672090300846</v>
      </c>
      <c r="F644" s="246">
        <f t="shared" si="125"/>
        <v>24286.5</v>
      </c>
      <c r="G644" s="250">
        <f t="shared" si="111"/>
        <v>5.5326024994428735E-2</v>
      </c>
      <c r="I644" s="246">
        <f t="shared" si="126"/>
        <v>5.5326024994428735E-2</v>
      </c>
      <c r="O644" s="246">
        <f t="shared" ca="1" si="113"/>
        <v>9.7604798079835742E-2</v>
      </c>
      <c r="P644" s="246">
        <f t="shared" si="118"/>
        <v>5.8694882250482E-2</v>
      </c>
      <c r="Q644" s="248">
        <f t="shared" si="119"/>
        <v>34371.146999999997</v>
      </c>
      <c r="R644" s="246">
        <f t="shared" si="112"/>
        <v>1.1349199211662732E-5</v>
      </c>
      <c r="S644" s="249">
        <v>0.1</v>
      </c>
      <c r="T644" s="246">
        <f t="shared" si="120"/>
        <v>1.1349199211662733E-6</v>
      </c>
      <c r="U644" s="204"/>
      <c r="Z644" s="353"/>
    </row>
    <row r="645" spans="1:26" s="246" customFormat="1" ht="12.95" customHeight="1">
      <c r="A645" s="15" t="s">
        <v>1765</v>
      </c>
      <c r="B645" s="249"/>
      <c r="C645" s="250">
        <v>49680.758000000002</v>
      </c>
      <c r="D645" s="250"/>
      <c r="E645" s="246">
        <f t="shared" si="117"/>
        <v>25192.166016084582</v>
      </c>
      <c r="F645" s="246">
        <f t="shared" si="125"/>
        <v>25192</v>
      </c>
      <c r="G645" s="250">
        <f t="shared" si="111"/>
        <v>5.3373199996713083E-2</v>
      </c>
      <c r="I645" s="246">
        <f t="shared" si="126"/>
        <v>5.3373199996713083E-2</v>
      </c>
      <c r="O645" s="246">
        <f t="shared" ca="1" si="113"/>
        <v>9.9757121813853517E-2</v>
      </c>
      <c r="P645" s="246">
        <f t="shared" si="118"/>
        <v>6.1799167243237543E-2</v>
      </c>
      <c r="Q645" s="248">
        <f t="shared" si="119"/>
        <v>34662.258000000002</v>
      </c>
      <c r="R645" s="246">
        <f t="shared" si="112"/>
        <v>7.0996924039502991E-5</v>
      </c>
      <c r="S645" s="249">
        <v>0.1</v>
      </c>
      <c r="T645" s="246">
        <f t="shared" si="120"/>
        <v>7.0996924039502994E-6</v>
      </c>
      <c r="U645" s="204"/>
      <c r="Z645" s="353"/>
    </row>
    <row r="646" spans="1:26" s="246" customFormat="1" ht="12.95" customHeight="1">
      <c r="A646" s="15" t="s">
        <v>1765</v>
      </c>
      <c r="B646" s="249"/>
      <c r="C646" s="250">
        <v>49682.692000000003</v>
      </c>
      <c r="D646" s="250"/>
      <c r="E646" s="246">
        <f t="shared" si="117"/>
        <v>25198.181677644832</v>
      </c>
      <c r="F646" s="246">
        <f t="shared" si="125"/>
        <v>25198</v>
      </c>
      <c r="G646" s="250">
        <f t="shared" ref="G646:G709" si="127">+C646-(C$7+F646*C$8)</f>
        <v>5.8408299999427982E-2</v>
      </c>
      <c r="I646" s="246">
        <f t="shared" si="126"/>
        <v>5.8408299999427982E-2</v>
      </c>
      <c r="O646" s="246">
        <f t="shared" ca="1" si="113"/>
        <v>9.9771383484095477E-2</v>
      </c>
      <c r="P646" s="246">
        <f t="shared" si="118"/>
        <v>6.1819888794386595E-2</v>
      </c>
      <c r="Q646" s="248">
        <f t="shared" si="119"/>
        <v>34664.192000000003</v>
      </c>
      <c r="R646" s="246">
        <f t="shared" ref="R646:R709" si="128">+(P646-G646)^2</f>
        <v>1.163893810588716E-5</v>
      </c>
      <c r="S646" s="249">
        <v>0.1</v>
      </c>
      <c r="T646" s="246">
        <f t="shared" si="120"/>
        <v>1.163893810588716E-6</v>
      </c>
      <c r="U646" s="204"/>
      <c r="Z646" s="353"/>
    </row>
    <row r="647" spans="1:26" s="246" customFormat="1" ht="12.95" customHeight="1">
      <c r="A647" s="15" t="s">
        <v>1765</v>
      </c>
      <c r="B647" s="249" t="s">
        <v>1814</v>
      </c>
      <c r="C647" s="250">
        <v>49689.61</v>
      </c>
      <c r="D647" s="250"/>
      <c r="E647" s="246">
        <f t="shared" si="117"/>
        <v>25219.699954104912</v>
      </c>
      <c r="F647" s="246">
        <f t="shared" si="125"/>
        <v>25219.5</v>
      </c>
      <c r="G647" s="250">
        <f t="shared" si="127"/>
        <v>6.4284075000614394E-2</v>
      </c>
      <c r="I647" s="246">
        <f t="shared" si="126"/>
        <v>6.4284075000614394E-2</v>
      </c>
      <c r="O647" s="246">
        <f t="shared" ca="1" si="113"/>
        <v>9.9822487802462556E-2</v>
      </c>
      <c r="P647" s="246">
        <f t="shared" si="118"/>
        <v>6.1894157454179352E-2</v>
      </c>
      <c r="Q647" s="248">
        <f t="shared" si="119"/>
        <v>34671.11</v>
      </c>
      <c r="R647" s="246">
        <f t="shared" si="128"/>
        <v>5.7117058787580879E-6</v>
      </c>
      <c r="S647" s="249">
        <v>0.1</v>
      </c>
      <c r="T647" s="246">
        <f t="shared" si="120"/>
        <v>5.7117058787580884E-7</v>
      </c>
      <c r="U647" s="204"/>
      <c r="Z647" s="353"/>
    </row>
    <row r="648" spans="1:26" s="246" customFormat="1" ht="12.95" customHeight="1">
      <c r="A648" s="11" t="s">
        <v>346</v>
      </c>
      <c r="B648" s="26" t="s">
        <v>1817</v>
      </c>
      <c r="C648" s="265">
        <v>49692.963000000003</v>
      </c>
      <c r="D648" s="265" t="s">
        <v>1965</v>
      </c>
      <c r="E648" s="246">
        <f t="shared" si="117"/>
        <v>25230.129381825456</v>
      </c>
      <c r="F648" s="246">
        <f t="shared" si="125"/>
        <v>25230</v>
      </c>
      <c r="G648" s="250">
        <f t="shared" si="127"/>
        <v>4.1595499998948071E-2</v>
      </c>
      <c r="I648" s="246">
        <f>G648</f>
        <v>4.1595499998948071E-2</v>
      </c>
      <c r="O648" s="246">
        <f t="shared" ca="1" si="113"/>
        <v>9.9847445725386008E-2</v>
      </c>
      <c r="P648" s="246">
        <f t="shared" si="118"/>
        <v>6.1930437534724075E-2</v>
      </c>
      <c r="Q648" s="248">
        <f t="shared" si="119"/>
        <v>34674.463000000003</v>
      </c>
      <c r="R648" s="246">
        <f t="shared" si="128"/>
        <v>4.1350968458391186E-4</v>
      </c>
      <c r="S648" s="249">
        <v>0.1</v>
      </c>
      <c r="T648" s="246">
        <f t="shared" si="120"/>
        <v>4.1350968458391188E-5</v>
      </c>
      <c r="U648" s="204"/>
      <c r="Z648" s="353"/>
    </row>
    <row r="649" spans="1:26" s="246" customFormat="1" ht="12.95" customHeight="1">
      <c r="A649" s="15" t="s">
        <v>1765</v>
      </c>
      <c r="B649" s="249" t="s">
        <v>1814</v>
      </c>
      <c r="C649" s="250">
        <v>49698.606</v>
      </c>
      <c r="D649" s="250"/>
      <c r="E649" s="246">
        <f t="shared" si="117"/>
        <v>25247.681800741932</v>
      </c>
      <c r="F649" s="246">
        <f t="shared" si="125"/>
        <v>25247.5</v>
      </c>
      <c r="G649" s="250">
        <f t="shared" si="127"/>
        <v>5.8447874995181337E-2</v>
      </c>
      <c r="I649" s="246">
        <f>+G649</f>
        <v>5.8447874995181337E-2</v>
      </c>
      <c r="O649" s="246">
        <f t="shared" ca="1" si="113"/>
        <v>9.9889042263591771E-2</v>
      </c>
      <c r="P649" s="246">
        <f t="shared" si="118"/>
        <v>6.1990917956050662E-2</v>
      </c>
      <c r="Q649" s="248">
        <f t="shared" si="119"/>
        <v>34680.106</v>
      </c>
      <c r="R649" s="246">
        <f t="shared" si="128"/>
        <v>1.2553153422565672E-5</v>
      </c>
      <c r="S649" s="249">
        <v>0.1</v>
      </c>
      <c r="T649" s="246">
        <f t="shared" si="120"/>
        <v>1.2553153422565674E-6</v>
      </c>
      <c r="U649" s="204"/>
      <c r="Z649" s="353"/>
    </row>
    <row r="650" spans="1:26" s="246" customFormat="1" ht="12.95" customHeight="1">
      <c r="A650" s="15" t="s">
        <v>1765</v>
      </c>
      <c r="B650" s="249" t="s">
        <v>1814</v>
      </c>
      <c r="C650" s="250">
        <v>49702.466</v>
      </c>
      <c r="D650" s="250"/>
      <c r="E650" s="246">
        <f t="shared" si="117"/>
        <v>25259.688240050393</v>
      </c>
      <c r="F650" s="246">
        <f t="shared" si="125"/>
        <v>25259.5</v>
      </c>
      <c r="G650" s="250">
        <f t="shared" si="127"/>
        <v>6.0518074998981319E-2</v>
      </c>
      <c r="I650" s="246">
        <f>+G650</f>
        <v>6.0518074998981319E-2</v>
      </c>
      <c r="O650" s="246">
        <f t="shared" ref="O650:O713" ca="1" si="129">+C$11+C$12*F650</f>
        <v>9.991756560407572E-2</v>
      </c>
      <c r="P650" s="246">
        <f t="shared" si="118"/>
        <v>6.2032400085017925E-2</v>
      </c>
      <c r="Q650" s="248">
        <f t="shared" si="119"/>
        <v>34683.966</v>
      </c>
      <c r="R650" s="246">
        <f t="shared" si="128"/>
        <v>2.2931804661997723E-6</v>
      </c>
      <c r="S650" s="249">
        <v>0.1</v>
      </c>
      <c r="T650" s="246">
        <f t="shared" si="120"/>
        <v>2.2931804661997724E-7</v>
      </c>
      <c r="U650" s="204"/>
      <c r="Z650" s="353"/>
    </row>
    <row r="651" spans="1:26" s="246" customFormat="1" ht="12.95" customHeight="1">
      <c r="A651" s="15" t="s">
        <v>1765</v>
      </c>
      <c r="B651" s="249" t="s">
        <v>1814</v>
      </c>
      <c r="C651" s="250">
        <v>49716.608999999997</v>
      </c>
      <c r="D651" s="250"/>
      <c r="E651" s="246">
        <f t="shared" si="117"/>
        <v>25303.679709257522</v>
      </c>
      <c r="F651" s="246">
        <f t="shared" si="125"/>
        <v>25303.5</v>
      </c>
      <c r="G651" s="250">
        <f t="shared" si="127"/>
        <v>5.7775474997470155E-2</v>
      </c>
      <c r="I651" s="246">
        <f>+G651</f>
        <v>5.7775474997470155E-2</v>
      </c>
      <c r="O651" s="246">
        <f t="shared" ca="1" si="129"/>
        <v>0.10002215118585017</v>
      </c>
      <c r="P651" s="246">
        <f t="shared" si="118"/>
        <v>6.2184569715813001E-2</v>
      </c>
      <c r="Q651" s="248">
        <f t="shared" si="119"/>
        <v>34698.108999999997</v>
      </c>
      <c r="R651" s="246">
        <f t="shared" si="128"/>
        <v>1.9440116235318778E-5</v>
      </c>
      <c r="S651" s="249">
        <v>0.1</v>
      </c>
      <c r="T651" s="246">
        <f t="shared" si="120"/>
        <v>1.9440116235318777E-6</v>
      </c>
      <c r="U651" s="204"/>
      <c r="Z651" s="353"/>
    </row>
    <row r="652" spans="1:26" s="246" customFormat="1" ht="12.95" customHeight="1">
      <c r="A652" s="11" t="s">
        <v>346</v>
      </c>
      <c r="B652" s="26" t="s">
        <v>1817</v>
      </c>
      <c r="C652" s="265">
        <v>49719.012000000002</v>
      </c>
      <c r="D652" s="265" t="s">
        <v>1965</v>
      </c>
      <c r="E652" s="246">
        <f t="shared" si="117"/>
        <v>25311.154184298532</v>
      </c>
      <c r="F652" s="246">
        <f t="shared" si="125"/>
        <v>25311</v>
      </c>
      <c r="G652" s="250">
        <f t="shared" si="127"/>
        <v>4.956934999790974E-2</v>
      </c>
      <c r="I652" s="246">
        <f>G652</f>
        <v>4.956934999790974E-2</v>
      </c>
      <c r="O652" s="246">
        <f t="shared" ca="1" si="129"/>
        <v>0.10003997827365266</v>
      </c>
      <c r="P652" s="246">
        <f t="shared" si="118"/>
        <v>6.2210518457565686E-2</v>
      </c>
      <c r="Q652" s="248">
        <f t="shared" si="119"/>
        <v>34700.512000000002</v>
      </c>
      <c r="R652" s="246">
        <f t="shared" si="128"/>
        <v>1.5979914002540028E-4</v>
      </c>
      <c r="S652" s="249">
        <v>0.1</v>
      </c>
      <c r="T652" s="246">
        <f t="shared" si="120"/>
        <v>1.5979914002540029E-5</v>
      </c>
      <c r="U652" s="204"/>
      <c r="Z652" s="353"/>
    </row>
    <row r="653" spans="1:26" s="246" customFormat="1" ht="12.95" customHeight="1">
      <c r="A653" s="15" t="s">
        <v>1765</v>
      </c>
      <c r="B653" s="249"/>
      <c r="C653" s="250">
        <v>49720.631000000001</v>
      </c>
      <c r="D653" s="250"/>
      <c r="E653" s="246">
        <f t="shared" si="117"/>
        <v>25316.190045759769</v>
      </c>
      <c r="F653" s="246">
        <f t="shared" si="125"/>
        <v>25316</v>
      </c>
      <c r="G653" s="250">
        <f t="shared" si="127"/>
        <v>6.1098599995602854E-2</v>
      </c>
      <c r="I653" s="246">
        <f>+G653</f>
        <v>6.1098599995602854E-2</v>
      </c>
      <c r="O653" s="246">
        <f t="shared" ca="1" si="129"/>
        <v>0.1000518629988543</v>
      </c>
      <c r="P653" s="246">
        <f t="shared" si="118"/>
        <v>6.2227819356032457E-2</v>
      </c>
      <c r="Q653" s="248">
        <f t="shared" si="119"/>
        <v>34702.131000000001</v>
      </c>
      <c r="R653" s="246">
        <f t="shared" si="128"/>
        <v>1.2751363639690429E-6</v>
      </c>
      <c r="S653" s="249">
        <v>0.1</v>
      </c>
      <c r="T653" s="246">
        <f t="shared" si="120"/>
        <v>1.275136363969043E-7</v>
      </c>
      <c r="U653" s="204"/>
      <c r="Z653" s="353"/>
    </row>
    <row r="654" spans="1:26" s="246" customFormat="1" ht="12.95" customHeight="1">
      <c r="A654" s="15" t="s">
        <v>1765</v>
      </c>
      <c r="B654" s="249" t="s">
        <v>1814</v>
      </c>
      <c r="C654" s="250">
        <v>49743.614999999998</v>
      </c>
      <c r="D654" s="250"/>
      <c r="E654" s="246">
        <f t="shared" si="117"/>
        <v>25387.681237745681</v>
      </c>
      <c r="F654" s="246">
        <f t="shared" si="125"/>
        <v>25387.5</v>
      </c>
      <c r="G654" s="250">
        <f t="shared" si="127"/>
        <v>5.8266874992114026E-2</v>
      </c>
      <c r="I654" s="246">
        <f>+G654</f>
        <v>5.8266874992114026E-2</v>
      </c>
      <c r="O654" s="246">
        <f t="shared" ca="1" si="129"/>
        <v>0.1002218145692378</v>
      </c>
      <c r="P654" s="246">
        <f t="shared" si="118"/>
        <v>6.2475374245505845E-2</v>
      </c>
      <c r="Q654" s="248">
        <f t="shared" si="119"/>
        <v>34725.114999999998</v>
      </c>
      <c r="R654" s="246">
        <f t="shared" si="128"/>
        <v>1.7711465965799498E-5</v>
      </c>
      <c r="S654" s="249">
        <v>0.1</v>
      </c>
      <c r="T654" s="246">
        <f t="shared" si="120"/>
        <v>1.7711465965799498E-6</v>
      </c>
      <c r="U654" s="204"/>
      <c r="Z654" s="353"/>
    </row>
    <row r="655" spans="1:26" s="246" customFormat="1" ht="12.95" customHeight="1">
      <c r="A655" s="15" t="s">
        <v>1765</v>
      </c>
      <c r="B655" s="249" t="s">
        <v>1814</v>
      </c>
      <c r="C655" s="250">
        <v>49744.584999999999</v>
      </c>
      <c r="D655" s="250"/>
      <c r="E655" s="246">
        <f t="shared" si="117"/>
        <v>25390.698399955323</v>
      </c>
      <c r="F655" s="246">
        <f t="shared" si="125"/>
        <v>25390.5</v>
      </c>
      <c r="G655" s="250">
        <f t="shared" si="127"/>
        <v>6.3784424994082656E-2</v>
      </c>
      <c r="I655" s="246">
        <f>+G655</f>
        <v>6.3784424994082656E-2</v>
      </c>
      <c r="O655" s="246">
        <f t="shared" ca="1" si="129"/>
        <v>0.10022894540435878</v>
      </c>
      <c r="P655" s="246">
        <f t="shared" si="118"/>
        <v>6.2485767376524025E-2</v>
      </c>
      <c r="Q655" s="248">
        <f t="shared" si="119"/>
        <v>34726.084999999999</v>
      </c>
      <c r="R655" s="246">
        <f t="shared" si="128"/>
        <v>1.6865116076430593E-6</v>
      </c>
      <c r="S655" s="249">
        <v>0.1</v>
      </c>
      <c r="T655" s="246">
        <f t="shared" si="120"/>
        <v>1.6865116076430593E-7</v>
      </c>
      <c r="U655" s="204"/>
      <c r="Z655" s="353"/>
    </row>
    <row r="656" spans="1:26" s="246" customFormat="1" ht="12.95" customHeight="1">
      <c r="A656" s="15" t="s">
        <v>1765</v>
      </c>
      <c r="B656" s="249" t="s">
        <v>1814</v>
      </c>
      <c r="C656" s="250">
        <v>49761.610999999997</v>
      </c>
      <c r="D656" s="250"/>
      <c r="E656" s="246">
        <f t="shared" si="117"/>
        <v>25443.65737292574</v>
      </c>
      <c r="F656" s="246">
        <f t="shared" si="125"/>
        <v>25443.5</v>
      </c>
      <c r="G656" s="250">
        <f t="shared" si="127"/>
        <v>5.0594474996614736E-2</v>
      </c>
      <c r="I656" s="246">
        <f>+G656</f>
        <v>5.0594474996614736E-2</v>
      </c>
      <c r="O656" s="246">
        <f t="shared" ca="1" si="129"/>
        <v>0.10035492349149622</v>
      </c>
      <c r="P656" s="246">
        <f t="shared" si="118"/>
        <v>6.26694618586673E-2</v>
      </c>
      <c r="Q656" s="248">
        <f t="shared" si="119"/>
        <v>34743.110999999997</v>
      </c>
      <c r="R656" s="246">
        <f t="shared" si="128"/>
        <v>1.4580530771874203E-4</v>
      </c>
      <c r="S656" s="249">
        <v>0.1</v>
      </c>
      <c r="T656" s="246">
        <f t="shared" si="120"/>
        <v>1.4580530771874204E-5</v>
      </c>
      <c r="U656" s="204"/>
      <c r="Z656" s="353"/>
    </row>
    <row r="657" spans="1:26" s="246" customFormat="1" ht="12.95" customHeight="1">
      <c r="A657" s="15" t="s">
        <v>1769</v>
      </c>
      <c r="B657" s="249" t="s">
        <v>1814</v>
      </c>
      <c r="C657" s="250">
        <v>49768.368000000002</v>
      </c>
      <c r="D657" s="250">
        <v>8.0000000000000002E-3</v>
      </c>
      <c r="E657" s="246">
        <f t="shared" si="117"/>
        <v>25464.674862668573</v>
      </c>
      <c r="F657" s="246">
        <f t="shared" si="125"/>
        <v>25464.5</v>
      </c>
      <c r="G657" s="250">
        <f t="shared" si="127"/>
        <v>5.621732500003418E-2</v>
      </c>
      <c r="K657" s="246">
        <f>+G657</f>
        <v>5.621732500003418E-2</v>
      </c>
      <c r="O657" s="246">
        <f t="shared" ca="1" si="129"/>
        <v>0.10040483933734312</v>
      </c>
      <c r="P657" s="246">
        <f t="shared" si="118"/>
        <v>6.2742289660984635E-2</v>
      </c>
      <c r="Q657" s="248">
        <f t="shared" si="119"/>
        <v>34749.868000000002</v>
      </c>
      <c r="R657" s="246">
        <f t="shared" si="128"/>
        <v>4.2575163826652288E-5</v>
      </c>
      <c r="S657" s="249">
        <v>1</v>
      </c>
      <c r="T657" s="246">
        <f t="shared" si="120"/>
        <v>4.2575163826652288E-5</v>
      </c>
      <c r="U657" s="204"/>
      <c r="V657" s="246">
        <f>+G657-P657</f>
        <v>-6.5249646609504552E-3</v>
      </c>
      <c r="W657" s="246">
        <f>+V$5*SIN(RADIANS(V$6*F657+V$7))</f>
        <v>-3.1367417942558197E-3</v>
      </c>
      <c r="X657" s="246">
        <f>+(V657-W657)^2</f>
        <v>1.1480054194392414E-5</v>
      </c>
      <c r="Z657" s="353"/>
    </row>
    <row r="658" spans="1:26" s="246" customFormat="1" ht="12.95" customHeight="1">
      <c r="A658" s="15" t="s">
        <v>1769</v>
      </c>
      <c r="B658" s="249" t="s">
        <v>1814</v>
      </c>
      <c r="C658" s="250">
        <v>49777.362999999998</v>
      </c>
      <c r="D658" s="250">
        <v>2E-3</v>
      </c>
      <c r="E658" s="246">
        <f t="shared" si="117"/>
        <v>25492.653598829074</v>
      </c>
      <c r="F658" s="246">
        <f t="shared" si="125"/>
        <v>25492.5</v>
      </c>
      <c r="G658" s="250">
        <f t="shared" si="127"/>
        <v>4.9381124990759417E-2</v>
      </c>
      <c r="K658" s="246">
        <f>+G658</f>
        <v>4.9381124990759417E-2</v>
      </c>
      <c r="O658" s="246">
        <f t="shared" ca="1" si="129"/>
        <v>0.10047139379847234</v>
      </c>
      <c r="P658" s="246">
        <f t="shared" si="118"/>
        <v>6.2839431534580159E-2</v>
      </c>
      <c r="Q658" s="248">
        <f t="shared" si="119"/>
        <v>34758.862999999998</v>
      </c>
      <c r="R658" s="246">
        <f t="shared" si="128"/>
        <v>1.8112601502744819E-4</v>
      </c>
      <c r="S658" s="249">
        <v>1</v>
      </c>
      <c r="T658" s="246">
        <f t="shared" si="120"/>
        <v>1.8112601502744819E-4</v>
      </c>
      <c r="U658" s="204"/>
      <c r="V658" s="246">
        <f>+G658-P658</f>
        <v>-1.3458306543820742E-2</v>
      </c>
      <c r="W658" s="246">
        <f>+V$5*SIN(RADIANS(V$6*F658+V$7))</f>
        <v>-3.1064572006433795E-3</v>
      </c>
      <c r="X658" s="246">
        <f>+(V658-W658)^2</f>
        <v>1.0716078482384157E-4</v>
      </c>
      <c r="Z658" s="353"/>
    </row>
    <row r="659" spans="1:26" s="246" customFormat="1" ht="12.95" customHeight="1">
      <c r="A659" s="15" t="s">
        <v>1770</v>
      </c>
      <c r="B659" s="249" t="s">
        <v>1814</v>
      </c>
      <c r="C659" s="250">
        <v>49990.534</v>
      </c>
      <c r="D659" s="250">
        <v>2E-3</v>
      </c>
      <c r="E659" s="246">
        <f t="shared" si="117"/>
        <v>26155.716985830059</v>
      </c>
      <c r="F659" s="246">
        <f t="shared" si="125"/>
        <v>26155.5</v>
      </c>
      <c r="G659" s="250">
        <f t="shared" si="127"/>
        <v>6.9759674996021204E-2</v>
      </c>
      <c r="K659" s="246">
        <f>+G659</f>
        <v>6.9759674996021204E-2</v>
      </c>
      <c r="O659" s="246">
        <f t="shared" ca="1" si="129"/>
        <v>0.10204730836021036</v>
      </c>
      <c r="P659" s="246">
        <f t="shared" si="118"/>
        <v>6.5152346946177497E-2</v>
      </c>
      <c r="Q659" s="248">
        <f t="shared" si="119"/>
        <v>34972.034</v>
      </c>
      <c r="R659" s="246">
        <f t="shared" si="128"/>
        <v>2.1227471758876611E-5</v>
      </c>
      <c r="S659" s="249">
        <v>1</v>
      </c>
      <c r="T659" s="246">
        <f t="shared" si="120"/>
        <v>2.1227471758876611E-5</v>
      </c>
      <c r="U659" s="204"/>
      <c r="V659" s="246">
        <f>+G659-P659</f>
        <v>4.6073280498437064E-3</v>
      </c>
      <c r="W659" s="246">
        <f>+V$5*SIN(RADIANS(V$6*F659+V$7))</f>
        <v>-2.3748670334999135E-3</v>
      </c>
      <c r="X659" s="246">
        <f>+(V659-W659)^2</f>
        <v>4.8751048181867826E-5</v>
      </c>
      <c r="Z659" s="353"/>
    </row>
    <row r="660" spans="1:26" s="246" customFormat="1" ht="12.95" customHeight="1">
      <c r="A660" s="15" t="s">
        <v>1765</v>
      </c>
      <c r="B660" s="249"/>
      <c r="C660" s="250">
        <v>50043.72</v>
      </c>
      <c r="D660" s="250"/>
      <c r="E660" s="246">
        <f t="shared" si="117"/>
        <v>26321.150789213421</v>
      </c>
      <c r="F660" s="246">
        <f t="shared" si="125"/>
        <v>26321</v>
      </c>
      <c r="G660" s="250">
        <f t="shared" si="127"/>
        <v>4.8477849995833822E-2</v>
      </c>
      <c r="I660" s="246">
        <f>+G660</f>
        <v>4.8477849995833822E-2</v>
      </c>
      <c r="O660" s="246">
        <f t="shared" ca="1" si="129"/>
        <v>0.10244069276438479</v>
      </c>
      <c r="P660" s="246">
        <f t="shared" si="118"/>
        <v>6.573351506218815E-2</v>
      </c>
      <c r="Q660" s="248">
        <f t="shared" si="119"/>
        <v>35025.22</v>
      </c>
      <c r="R660" s="246">
        <f t="shared" si="128"/>
        <v>2.9775797688220111E-4</v>
      </c>
      <c r="S660" s="249">
        <v>0.1</v>
      </c>
      <c r="T660" s="246">
        <f t="shared" si="120"/>
        <v>2.9775797688220113E-5</v>
      </c>
      <c r="U660" s="204"/>
      <c r="Z660" s="353"/>
    </row>
    <row r="661" spans="1:26" s="246" customFormat="1" ht="12.95" customHeight="1">
      <c r="A661" s="15" t="s">
        <v>1765</v>
      </c>
      <c r="B661" s="249"/>
      <c r="C661" s="250">
        <v>50044.692999999999</v>
      </c>
      <c r="D661" s="250"/>
      <c r="E661" s="246">
        <f t="shared" ref="E661:E724" si="130">+(C661-C$7)/C$8</f>
        <v>26324.177282852568</v>
      </c>
      <c r="F661" s="246">
        <f t="shared" si="125"/>
        <v>26324</v>
      </c>
      <c r="G661" s="250">
        <f t="shared" si="127"/>
        <v>5.6995399994775653E-2</v>
      </c>
      <c r="I661" s="246">
        <f>+G661</f>
        <v>5.6995399994775653E-2</v>
      </c>
      <c r="O661" s="246">
        <f t="shared" ca="1" si="129"/>
        <v>0.10244782359950579</v>
      </c>
      <c r="P661" s="246">
        <f t="shared" ref="P661:P724" si="131">+D$11+D$12*F661+D$13*F661^2</f>
        <v>6.5744063882931358E-2</v>
      </c>
      <c r="Q661" s="248">
        <f t="shared" ref="Q661:Q724" si="132">+C661-15018.5</f>
        <v>35026.192999999999</v>
      </c>
      <c r="R661" s="246">
        <f t="shared" si="128"/>
        <v>7.6539119827919702E-5</v>
      </c>
      <c r="S661" s="249">
        <v>0.1</v>
      </c>
      <c r="T661" s="246">
        <f t="shared" si="120"/>
        <v>7.6539119827919709E-6</v>
      </c>
      <c r="U661" s="204"/>
      <c r="Z661" s="353"/>
    </row>
    <row r="662" spans="1:26" s="246" customFormat="1" ht="12.95" customHeight="1">
      <c r="A662" s="15" t="s">
        <v>1771</v>
      </c>
      <c r="B662" s="249" t="s">
        <v>1814</v>
      </c>
      <c r="C662" s="250">
        <v>50045.493000000002</v>
      </c>
      <c r="D662" s="250">
        <v>7.0000000000000001E-3</v>
      </c>
      <c r="E662" s="246">
        <f t="shared" si="130"/>
        <v>26326.665664056403</v>
      </c>
      <c r="F662" s="246">
        <f t="shared" si="125"/>
        <v>26326.5</v>
      </c>
      <c r="G662" s="250">
        <f t="shared" si="127"/>
        <v>5.3260025000781752E-2</v>
      </c>
      <c r="K662" s="246">
        <f>+G662</f>
        <v>5.3260025000781752E-2</v>
      </c>
      <c r="O662" s="246">
        <f t="shared" ca="1" si="129"/>
        <v>0.1024537659621066</v>
      </c>
      <c r="P662" s="246">
        <f t="shared" si="131"/>
        <v>6.5752854949089667E-2</v>
      </c>
      <c r="Q662" s="248">
        <f t="shared" si="132"/>
        <v>35026.993000000002</v>
      </c>
      <c r="R662" s="246">
        <f t="shared" si="128"/>
        <v>1.5607080011733915E-4</v>
      </c>
      <c r="S662" s="249">
        <v>1</v>
      </c>
      <c r="T662" s="246">
        <f t="shared" si="120"/>
        <v>1.5607080011733915E-4</v>
      </c>
      <c r="U662" s="204"/>
      <c r="V662" s="246">
        <f>+G662-P662</f>
        <v>-1.2492829948307915E-2</v>
      </c>
      <c r="W662" s="246">
        <f>+V$5*SIN(RADIANS(V$6*F662+V$7))</f>
        <v>-2.1821629702797646E-3</v>
      </c>
      <c r="X662" s="246">
        <f>+(V662-W662)^2</f>
        <v>1.0630985353180017E-4</v>
      </c>
      <c r="Z662" s="353"/>
    </row>
    <row r="663" spans="1:26" s="246" customFormat="1" ht="12.95" customHeight="1">
      <c r="A663" s="15" t="s">
        <v>1809</v>
      </c>
      <c r="B663" s="249" t="s">
        <v>1814</v>
      </c>
      <c r="C663" s="250">
        <v>50046.140700000004</v>
      </c>
      <c r="D663" s="250"/>
      <c r="E663" s="246">
        <f t="shared" si="130"/>
        <v>26328.680319688556</v>
      </c>
      <c r="F663" s="246">
        <f t="shared" si="125"/>
        <v>26328.5</v>
      </c>
      <c r="G663" s="250">
        <f t="shared" si="127"/>
        <v>5.7971725000243168E-2</v>
      </c>
      <c r="K663" s="246">
        <f>+G663</f>
        <v>5.7971725000243168E-2</v>
      </c>
      <c r="O663" s="246">
        <f t="shared" ca="1" si="129"/>
        <v>0.10245851985218726</v>
      </c>
      <c r="P663" s="246">
        <f t="shared" si="131"/>
        <v>6.5759888052187271E-2</v>
      </c>
      <c r="Q663" s="248">
        <f t="shared" si="132"/>
        <v>35027.640700000004</v>
      </c>
      <c r="R663" s="246">
        <f t="shared" si="128"/>
        <v>6.0655483723667277E-5</v>
      </c>
      <c r="S663" s="249">
        <v>1</v>
      </c>
      <c r="T663" s="246">
        <f t="shared" si="120"/>
        <v>6.0655483723667277E-5</v>
      </c>
      <c r="U663" s="204"/>
      <c r="V663" s="246">
        <f>+G663-P663</f>
        <v>-7.7881630519441025E-3</v>
      </c>
      <c r="W663" s="246">
        <f>+V$5*SIN(RADIANS(V$6*F663+V$7))</f>
        <v>-2.1799005708541342E-3</v>
      </c>
      <c r="X663" s="246">
        <f>+(V663-W663)^2</f>
        <v>3.1452608056801406E-5</v>
      </c>
      <c r="Z663" s="353"/>
    </row>
    <row r="664" spans="1:26" s="246" customFormat="1" ht="12.95" customHeight="1">
      <c r="A664" s="15" t="s">
        <v>1809</v>
      </c>
      <c r="B664" s="249"/>
      <c r="C664" s="250">
        <v>50049.193899999998</v>
      </c>
      <c r="D664" s="250"/>
      <c r="E664" s="246">
        <f t="shared" si="130"/>
        <v>26338.177226552943</v>
      </c>
      <c r="F664" s="246">
        <f t="shared" si="125"/>
        <v>26338</v>
      </c>
      <c r="G664" s="250">
        <f t="shared" si="127"/>
        <v>5.6977299995196518E-2</v>
      </c>
      <c r="K664" s="246">
        <f>+G664</f>
        <v>5.6977299995196518E-2</v>
      </c>
      <c r="O664" s="246">
        <f t="shared" ca="1" si="129"/>
        <v>0.10248110083007038</v>
      </c>
      <c r="P664" s="246">
        <f t="shared" si="131"/>
        <v>6.5793298328698319E-2</v>
      </c>
      <c r="Q664" s="248">
        <f t="shared" si="132"/>
        <v>35030.693899999998</v>
      </c>
      <c r="R664" s="246">
        <f t="shared" si="128"/>
        <v>7.7721826616306529E-5</v>
      </c>
      <c r="S664" s="249">
        <v>1</v>
      </c>
      <c r="T664" s="246">
        <f t="shared" si="120"/>
        <v>7.7721826616306529E-5</v>
      </c>
      <c r="U664" s="204"/>
      <c r="V664" s="246">
        <f>+G664-P664</f>
        <v>-8.8159983335018011E-3</v>
      </c>
      <c r="W664" s="246">
        <f>+V$5*SIN(RADIANS(V$6*F664+V$7))</f>
        <v>-2.169151556262175E-3</v>
      </c>
      <c r="X664" s="246">
        <f>+(V664-W664)^2</f>
        <v>4.4180572080100808E-5</v>
      </c>
      <c r="Z664" s="353"/>
    </row>
    <row r="665" spans="1:26" s="246" customFormat="1" ht="12.95" customHeight="1">
      <c r="A665" s="15" t="s">
        <v>1809</v>
      </c>
      <c r="B665" s="249"/>
      <c r="C665" s="250">
        <v>50050.158600000002</v>
      </c>
      <c r="D665" s="250"/>
      <c r="E665" s="246">
        <f t="shared" si="130"/>
        <v>26341.17790323712</v>
      </c>
      <c r="F665" s="246">
        <f t="shared" si="125"/>
        <v>26341</v>
      </c>
      <c r="G665" s="250">
        <f t="shared" si="127"/>
        <v>5.7194850000087172E-2</v>
      </c>
      <c r="K665" s="246">
        <f>+G665</f>
        <v>5.7194850000087172E-2</v>
      </c>
      <c r="O665" s="246">
        <f t="shared" ca="1" si="129"/>
        <v>0.10248823166519137</v>
      </c>
      <c r="P665" s="246">
        <f t="shared" si="131"/>
        <v>6.5803849984712365E-2</v>
      </c>
      <c r="Q665" s="248">
        <f t="shared" si="132"/>
        <v>35031.658600000002</v>
      </c>
      <c r="R665" s="246">
        <f t="shared" si="128"/>
        <v>7.4114880735276568E-5</v>
      </c>
      <c r="S665" s="249">
        <v>1</v>
      </c>
      <c r="T665" s="246">
        <f t="shared" si="120"/>
        <v>7.4114880735276568E-5</v>
      </c>
      <c r="U665" s="204"/>
      <c r="V665" s="246">
        <f>+G665-P665</f>
        <v>-8.608999984625193E-3</v>
      </c>
      <c r="W665" s="246">
        <f>+V$5*SIN(RADIANS(V$6*F665+V$7))</f>
        <v>-2.1657562344646812E-3</v>
      </c>
      <c r="X665" s="246">
        <f>+(V665-W665)^2</f>
        <v>4.1515390023982489E-5</v>
      </c>
      <c r="Z665" s="353"/>
    </row>
    <row r="666" spans="1:26" s="246" customFormat="1" ht="12.95" customHeight="1">
      <c r="A666" s="15" t="s">
        <v>1765</v>
      </c>
      <c r="B666" s="249"/>
      <c r="C666" s="250">
        <v>50053.695</v>
      </c>
      <c r="D666" s="250"/>
      <c r="E666" s="246">
        <f t="shared" si="130"/>
        <v>26352.177792348622</v>
      </c>
      <c r="F666" s="246">
        <f t="shared" si="125"/>
        <v>26352</v>
      </c>
      <c r="G666" s="250">
        <f t="shared" si="127"/>
        <v>5.7159199997840915E-2</v>
      </c>
      <c r="I666" s="246">
        <f>+G666</f>
        <v>5.7159199997840915E-2</v>
      </c>
      <c r="O666" s="246">
        <f t="shared" ca="1" si="129"/>
        <v>0.10251437806063499</v>
      </c>
      <c r="P666" s="246">
        <f t="shared" si="131"/>
        <v>6.5842543670800252E-2</v>
      </c>
      <c r="Q666" s="248">
        <f t="shared" si="132"/>
        <v>35035.195</v>
      </c>
      <c r="R666" s="246">
        <f t="shared" si="128"/>
        <v>7.5400457342722954E-5</v>
      </c>
      <c r="S666" s="249">
        <v>0.1</v>
      </c>
      <c r="T666" s="246">
        <f t="shared" si="120"/>
        <v>7.5400457342722956E-6</v>
      </c>
      <c r="U666" s="204"/>
      <c r="Z666" s="353"/>
    </row>
    <row r="667" spans="1:26" s="246" customFormat="1" ht="12.95" customHeight="1">
      <c r="A667" s="15" t="s">
        <v>1765</v>
      </c>
      <c r="B667" s="249" t="s">
        <v>1814</v>
      </c>
      <c r="C667" s="250">
        <v>50067.682999999997</v>
      </c>
      <c r="D667" s="250"/>
      <c r="E667" s="246">
        <f t="shared" si="130"/>
        <v>26395.68713769751</v>
      </c>
      <c r="F667" s="246">
        <f t="shared" si="125"/>
        <v>26395.5</v>
      </c>
      <c r="G667" s="250">
        <f t="shared" si="127"/>
        <v>6.0163674992509186E-2</v>
      </c>
      <c r="I667" s="246">
        <f>+G667</f>
        <v>6.0163674992509186E-2</v>
      </c>
      <c r="O667" s="246">
        <f t="shared" ca="1" si="129"/>
        <v>0.10261777516988929</v>
      </c>
      <c r="P667" s="246">
        <f t="shared" si="131"/>
        <v>6.5995625510438055E-2</v>
      </c>
      <c r="Q667" s="248">
        <f t="shared" si="132"/>
        <v>35049.182999999997</v>
      </c>
      <c r="R667" s="246">
        <f t="shared" si="128"/>
        <v>3.4011646843570802E-5</v>
      </c>
      <c r="S667" s="249">
        <v>0.1</v>
      </c>
      <c r="T667" s="246">
        <f t="shared" si="120"/>
        <v>3.4011646843570802E-6</v>
      </c>
      <c r="U667" s="204"/>
      <c r="Z667" s="353"/>
    </row>
    <row r="668" spans="1:26" s="246" customFormat="1" ht="12.95" customHeight="1">
      <c r="A668" s="15" t="s">
        <v>1809</v>
      </c>
      <c r="B668" s="249"/>
      <c r="C668" s="250">
        <v>50071.054400000001</v>
      </c>
      <c r="D668" s="250"/>
      <c r="E668" s="246">
        <f t="shared" si="130"/>
        <v>26406.173798185748</v>
      </c>
      <c r="F668" s="246">
        <f t="shared" si="125"/>
        <v>26406</v>
      </c>
      <c r="G668" s="250">
        <f t="shared" si="127"/>
        <v>5.5875099998957012E-2</v>
      </c>
      <c r="K668" s="246">
        <f>+G668</f>
        <v>5.5875099998957012E-2</v>
      </c>
      <c r="O668" s="246">
        <f t="shared" ca="1" si="129"/>
        <v>0.10264273309281274</v>
      </c>
      <c r="P668" s="246">
        <f t="shared" si="131"/>
        <v>6.6032592060086395E-2</v>
      </c>
      <c r="Q668" s="248">
        <f t="shared" si="132"/>
        <v>35052.554400000001</v>
      </c>
      <c r="R668" s="246">
        <f t="shared" si="128"/>
        <v>1.0317464497190645E-4</v>
      </c>
      <c r="S668" s="249">
        <v>1</v>
      </c>
      <c r="T668" s="246">
        <f t="shared" ref="T668:T731" si="133">+S668*R668</f>
        <v>1.0317464497190645E-4</v>
      </c>
      <c r="U668" s="204"/>
      <c r="V668" s="246">
        <f>+G668-P668</f>
        <v>-1.0157492061129383E-2</v>
      </c>
      <c r="W668" s="246">
        <f>+V$5*SIN(RADIANS(V$6*F668+V$7))</f>
        <v>-2.0920867270941305E-3</v>
      </c>
      <c r="X668" s="246">
        <f>+(V668-W668)^2</f>
        <v>6.5050763202284298E-5</v>
      </c>
      <c r="Z668" s="353"/>
    </row>
    <row r="669" spans="1:26" s="246" customFormat="1" ht="12.95" customHeight="1">
      <c r="A669" s="15" t="s">
        <v>1772</v>
      </c>
      <c r="B669" s="249" t="s">
        <v>1814</v>
      </c>
      <c r="C669" s="250">
        <v>50078.614000000001</v>
      </c>
      <c r="D669" s="250"/>
      <c r="E669" s="246">
        <f t="shared" si="130"/>
        <v>26429.687756371302</v>
      </c>
      <c r="F669" s="246">
        <f t="shared" si="125"/>
        <v>26429.5</v>
      </c>
      <c r="G669" s="250">
        <f t="shared" si="127"/>
        <v>6.0362575000908691E-2</v>
      </c>
      <c r="I669" s="246">
        <f>+G669</f>
        <v>6.0362575000908691E-2</v>
      </c>
      <c r="O669" s="246">
        <f t="shared" ca="1" si="129"/>
        <v>0.10269859130126047</v>
      </c>
      <c r="P669" s="246">
        <f t="shared" si="131"/>
        <v>6.6115348928444673E-2</v>
      </c>
      <c r="Q669" s="248">
        <f t="shared" si="132"/>
        <v>35060.114000000001</v>
      </c>
      <c r="R669" s="246">
        <f t="shared" si="128"/>
        <v>3.309440786133776E-5</v>
      </c>
      <c r="S669" s="249">
        <v>0.1</v>
      </c>
      <c r="T669" s="246">
        <f t="shared" si="133"/>
        <v>3.3094407861337761E-6</v>
      </c>
      <c r="U669" s="204"/>
      <c r="Z669" s="353"/>
    </row>
    <row r="670" spans="1:26" s="246" customFormat="1" ht="12.95" customHeight="1">
      <c r="A670" s="15" t="s">
        <v>1765</v>
      </c>
      <c r="B670" s="249" t="s">
        <v>1814</v>
      </c>
      <c r="C670" s="250">
        <v>50078.614999999998</v>
      </c>
      <c r="D670" s="250"/>
      <c r="E670" s="246">
        <f t="shared" si="130"/>
        <v>26429.690866847795</v>
      </c>
      <c r="F670" s="246">
        <f t="shared" si="125"/>
        <v>26429.5</v>
      </c>
      <c r="G670" s="250">
        <f t="shared" si="127"/>
        <v>6.1362574997474439E-2</v>
      </c>
      <c r="I670" s="246">
        <f>+G670</f>
        <v>6.1362574997474439E-2</v>
      </c>
      <c r="O670" s="246">
        <f t="shared" ca="1" si="129"/>
        <v>0.10269859130126047</v>
      </c>
      <c r="P670" s="246">
        <f t="shared" si="131"/>
        <v>6.6115348928444673E-2</v>
      </c>
      <c r="Q670" s="248">
        <f t="shared" si="132"/>
        <v>35060.114999999998</v>
      </c>
      <c r="R670" s="246">
        <f t="shared" si="128"/>
        <v>2.2588860038910244E-5</v>
      </c>
      <c r="S670" s="249">
        <v>0.1</v>
      </c>
      <c r="T670" s="246">
        <f t="shared" si="133"/>
        <v>2.2588860038910247E-6</v>
      </c>
      <c r="U670" s="204"/>
      <c r="Z670" s="353"/>
    </row>
    <row r="671" spans="1:26" s="246" customFormat="1" ht="12.95" customHeight="1">
      <c r="A671" s="11" t="s">
        <v>447</v>
      </c>
      <c r="B671" s="26" t="s">
        <v>1817</v>
      </c>
      <c r="C671" s="265">
        <v>50080.383800000003</v>
      </c>
      <c r="D671" s="265" t="s">
        <v>1965</v>
      </c>
      <c r="E671" s="246">
        <f t="shared" si="130"/>
        <v>26435.192677689472</v>
      </c>
      <c r="F671" s="246">
        <f t="shared" si="125"/>
        <v>26435</v>
      </c>
      <c r="G671" s="250">
        <f t="shared" si="127"/>
        <v>6.194474999938393E-2</v>
      </c>
      <c r="J671" s="246">
        <f>G671</f>
        <v>6.194474999938393E-2</v>
      </c>
      <c r="O671" s="246">
        <f t="shared" ca="1" si="129"/>
        <v>0.10271166449898228</v>
      </c>
      <c r="P671" s="246">
        <f t="shared" si="131"/>
        <v>6.6134721990794648E-2</v>
      </c>
      <c r="Q671" s="248">
        <f t="shared" si="132"/>
        <v>35061.883800000003</v>
      </c>
      <c r="R671" s="246">
        <f t="shared" si="128"/>
        <v>1.7555865288806298E-5</v>
      </c>
      <c r="S671" s="249">
        <v>1</v>
      </c>
      <c r="T671" s="246">
        <f t="shared" si="133"/>
        <v>1.7555865288806298E-5</v>
      </c>
      <c r="U671" s="204"/>
      <c r="Z671" s="353"/>
    </row>
    <row r="672" spans="1:26" s="246" customFormat="1" ht="12.95" customHeight="1">
      <c r="A672" s="11" t="s">
        <v>447</v>
      </c>
      <c r="B672" s="26" t="s">
        <v>1817</v>
      </c>
      <c r="C672" s="265">
        <v>50081.353900000002</v>
      </c>
      <c r="D672" s="265" t="s">
        <v>1965</v>
      </c>
      <c r="E672" s="246">
        <f t="shared" si="130"/>
        <v>26438.210150946757</v>
      </c>
      <c r="F672" s="246">
        <f t="shared" si="125"/>
        <v>26438</v>
      </c>
      <c r="G672" s="250">
        <f t="shared" si="127"/>
        <v>6.7562299998826347E-2</v>
      </c>
      <c r="J672" s="246">
        <f>G672</f>
        <v>6.7562299998826347E-2</v>
      </c>
      <c r="O672" s="246">
        <f t="shared" ca="1" si="129"/>
        <v>0.10271879533410327</v>
      </c>
      <c r="P672" s="246">
        <f t="shared" si="131"/>
        <v>6.6145289824530537E-2</v>
      </c>
      <c r="Q672" s="248">
        <f t="shared" si="132"/>
        <v>35062.853900000002</v>
      </c>
      <c r="R672" s="246">
        <f t="shared" si="128"/>
        <v>2.0079178340578426E-6</v>
      </c>
      <c r="S672" s="249">
        <v>1</v>
      </c>
      <c r="T672" s="246">
        <f t="shared" si="133"/>
        <v>2.0079178340578426E-6</v>
      </c>
      <c r="U672" s="204"/>
      <c r="Z672" s="353"/>
    </row>
    <row r="673" spans="1:26" s="246" customFormat="1" ht="12.95" customHeight="1">
      <c r="A673" s="11" t="s">
        <v>447</v>
      </c>
      <c r="B673" s="26" t="s">
        <v>1817</v>
      </c>
      <c r="C673" s="265">
        <v>50081.357400000001</v>
      </c>
      <c r="D673" s="265" t="s">
        <v>1965</v>
      </c>
      <c r="E673" s="246">
        <f t="shared" si="130"/>
        <v>26438.221037614519</v>
      </c>
      <c r="F673" s="246">
        <f t="shared" si="125"/>
        <v>26438</v>
      </c>
      <c r="G673" s="250">
        <f t="shared" si="127"/>
        <v>7.1062299997720402E-2</v>
      </c>
      <c r="J673" s="246">
        <f>G673</f>
        <v>7.1062299997720402E-2</v>
      </c>
      <c r="O673" s="246">
        <f t="shared" ca="1" si="129"/>
        <v>0.10271879533410327</v>
      </c>
      <c r="P673" s="246">
        <f t="shared" si="131"/>
        <v>6.6145289824530537E-2</v>
      </c>
      <c r="Q673" s="248">
        <f t="shared" si="132"/>
        <v>35062.857400000001</v>
      </c>
      <c r="R673" s="246">
        <f t="shared" si="128"/>
        <v>2.4176989043252622E-5</v>
      </c>
      <c r="S673" s="249">
        <v>1</v>
      </c>
      <c r="T673" s="246">
        <f t="shared" si="133"/>
        <v>2.4176989043252622E-5</v>
      </c>
      <c r="U673" s="204"/>
      <c r="Z673" s="353"/>
    </row>
    <row r="674" spans="1:26" s="246" customFormat="1" ht="12.95" customHeight="1">
      <c r="A674" s="11" t="s">
        <v>447</v>
      </c>
      <c r="B674" s="26" t="s">
        <v>1817</v>
      </c>
      <c r="C674" s="265">
        <v>50082.2955</v>
      </c>
      <c r="D674" s="265" t="s">
        <v>1965</v>
      </c>
      <c r="E674" s="246">
        <f t="shared" si="130"/>
        <v>26441.138975623653</v>
      </c>
      <c r="F674" s="246">
        <f t="shared" si="125"/>
        <v>26441</v>
      </c>
      <c r="G674" s="250">
        <f t="shared" si="127"/>
        <v>4.4679849997919519E-2</v>
      </c>
      <c r="J674" s="246">
        <f>G674</f>
        <v>4.4679849997919519E-2</v>
      </c>
      <c r="O674" s="246">
        <f t="shared" ca="1" si="129"/>
        <v>0.10272592616922425</v>
      </c>
      <c r="P674" s="246">
        <f t="shared" si="131"/>
        <v>6.6155858158608333E-2</v>
      </c>
      <c r="Q674" s="248">
        <f t="shared" si="132"/>
        <v>35063.7955</v>
      </c>
      <c r="R674" s="246">
        <f t="shared" si="128"/>
        <v>4.6121892651797253E-4</v>
      </c>
      <c r="S674" s="249">
        <v>1</v>
      </c>
      <c r="T674" s="246">
        <f t="shared" si="133"/>
        <v>4.6121892651797253E-4</v>
      </c>
      <c r="U674" s="204"/>
      <c r="Z674" s="353"/>
    </row>
    <row r="675" spans="1:26" s="246" customFormat="1" ht="12.95" customHeight="1">
      <c r="A675" s="15" t="s">
        <v>1772</v>
      </c>
      <c r="B675" s="249" t="s">
        <v>1814</v>
      </c>
      <c r="C675" s="250">
        <v>50095.648000000001</v>
      </c>
      <c r="D675" s="250"/>
      <c r="E675" s="246">
        <f t="shared" si="130"/>
        <v>26482.671613153765</v>
      </c>
      <c r="F675" s="246">
        <f t="shared" si="125"/>
        <v>26482.5</v>
      </c>
      <c r="G675" s="250">
        <f t="shared" si="127"/>
        <v>5.5172624997794628E-2</v>
      </c>
      <c r="I675" s="246">
        <f>+G675</f>
        <v>5.5172624997794628E-2</v>
      </c>
      <c r="O675" s="246">
        <f t="shared" ca="1" si="129"/>
        <v>0.1028245693883979</v>
      </c>
      <c r="P675" s="246">
        <f t="shared" si="131"/>
        <v>6.6302104780374835E-2</v>
      </c>
      <c r="Q675" s="248">
        <f t="shared" si="132"/>
        <v>35077.148000000001</v>
      </c>
      <c r="R675" s="246">
        <f t="shared" si="128"/>
        <v>1.2386532023086157E-4</v>
      </c>
      <c r="S675" s="249">
        <v>0.1</v>
      </c>
      <c r="T675" s="246">
        <f t="shared" si="133"/>
        <v>1.2386532023086157E-5</v>
      </c>
      <c r="U675" s="204"/>
      <c r="Z675" s="353"/>
    </row>
    <row r="676" spans="1:26" s="246" customFormat="1" ht="12.95" customHeight="1">
      <c r="A676" s="15" t="s">
        <v>1765</v>
      </c>
      <c r="B676" s="249" t="s">
        <v>1814</v>
      </c>
      <c r="C676" s="250">
        <v>50096.624000000003</v>
      </c>
      <c r="D676" s="250"/>
      <c r="E676" s="246">
        <f t="shared" si="130"/>
        <v>26485.707438222438</v>
      </c>
      <c r="F676" s="246">
        <f t="shared" si="125"/>
        <v>26485.5</v>
      </c>
      <c r="G676" s="250">
        <f t="shared" si="127"/>
        <v>6.6690175000985619E-2</v>
      </c>
      <c r="I676" s="246">
        <f>+G676</f>
        <v>6.6690175000985619E-2</v>
      </c>
      <c r="O676" s="246">
        <f t="shared" ca="1" si="129"/>
        <v>0.1028317002235189</v>
      </c>
      <c r="P676" s="246">
        <f t="shared" si="131"/>
        <v>6.6312680536190993E-2</v>
      </c>
      <c r="Q676" s="248">
        <f t="shared" si="132"/>
        <v>35078.124000000003</v>
      </c>
      <c r="R676" s="246">
        <f t="shared" si="128"/>
        <v>1.4250207095058072E-7</v>
      </c>
      <c r="S676" s="249">
        <v>0.1</v>
      </c>
      <c r="T676" s="246">
        <f t="shared" si="133"/>
        <v>1.4250207095058072E-8</v>
      </c>
      <c r="U676" s="204"/>
      <c r="Z676" s="353"/>
    </row>
    <row r="677" spans="1:26" s="246" customFormat="1" ht="12.95" customHeight="1">
      <c r="A677" s="15" t="s">
        <v>1772</v>
      </c>
      <c r="B677" s="249" t="s">
        <v>1814</v>
      </c>
      <c r="C677" s="250">
        <v>50097.578999999998</v>
      </c>
      <c r="D677" s="250"/>
      <c r="E677" s="246">
        <f t="shared" si="130"/>
        <v>26488.677943284489</v>
      </c>
      <c r="F677" s="246">
        <f t="shared" si="125"/>
        <v>26488.5</v>
      </c>
      <c r="G677" s="250">
        <f t="shared" si="127"/>
        <v>5.7207724996260367E-2</v>
      </c>
      <c r="I677" s="246">
        <f>+G677</f>
        <v>5.7207724996260367E-2</v>
      </c>
      <c r="O677" s="246">
        <f t="shared" ca="1" si="129"/>
        <v>0.10283883105863988</v>
      </c>
      <c r="P677" s="246">
        <f t="shared" si="131"/>
        <v>6.6323256792349058E-2</v>
      </c>
      <c r="Q677" s="248">
        <f t="shared" si="132"/>
        <v>35079.078999999998</v>
      </c>
      <c r="R677" s="246">
        <f t="shared" si="128"/>
        <v>8.309291992550392E-5</v>
      </c>
      <c r="S677" s="249">
        <v>0.1</v>
      </c>
      <c r="T677" s="246">
        <f t="shared" si="133"/>
        <v>8.3092919925503927E-6</v>
      </c>
      <c r="U677" s="204"/>
      <c r="Z677" s="353"/>
    </row>
    <row r="678" spans="1:26" s="246" customFormat="1" ht="12.95" customHeight="1">
      <c r="A678" s="15" t="s">
        <v>1773</v>
      </c>
      <c r="B678" s="249"/>
      <c r="C678" s="250">
        <v>50098.383999999998</v>
      </c>
      <c r="D678" s="250"/>
      <c r="E678" s="246">
        <f t="shared" si="130"/>
        <v>26491.18187687084</v>
      </c>
      <c r="F678" s="246">
        <f t="shared" si="125"/>
        <v>26491</v>
      </c>
      <c r="G678" s="250">
        <f t="shared" si="127"/>
        <v>5.8472349999647122E-2</v>
      </c>
      <c r="K678" s="246">
        <f>G678</f>
        <v>5.8472349999647122E-2</v>
      </c>
      <c r="O678" s="246">
        <f t="shared" ca="1" si="129"/>
        <v>0.1028447734212407</v>
      </c>
      <c r="P678" s="246">
        <f t="shared" si="131"/>
        <v>6.6332070721353081E-2</v>
      </c>
      <c r="Q678" s="248">
        <f t="shared" si="132"/>
        <v>35079.883999999998</v>
      </c>
      <c r="R678" s="246">
        <f t="shared" si="128"/>
        <v>6.1775209823214044E-5</v>
      </c>
      <c r="S678" s="249">
        <v>1</v>
      </c>
      <c r="T678" s="246">
        <f t="shared" si="133"/>
        <v>6.1775209823214044E-5</v>
      </c>
      <c r="U678" s="204"/>
      <c r="V678" s="246">
        <f>+G678-P678</f>
        <v>-7.8597207217059595E-3</v>
      </c>
      <c r="W678" s="246">
        <f>+V$5*SIN(RADIANS(V$6*F678+V$7))</f>
        <v>-1.9954572137323E-3</v>
      </c>
      <c r="X678" s="246">
        <f>+(V678-W678)^2</f>
        <v>3.4389586490951533E-5</v>
      </c>
      <c r="Z678" s="353"/>
    </row>
    <row r="679" spans="1:26" s="246" customFormat="1" ht="12.95" customHeight="1">
      <c r="A679" s="15" t="s">
        <v>1772</v>
      </c>
      <c r="B679" s="249"/>
      <c r="C679" s="250">
        <v>50101.601000000002</v>
      </c>
      <c r="D679" s="250"/>
      <c r="E679" s="246">
        <f t="shared" si="130"/>
        <v>26501.188279786737</v>
      </c>
      <c r="F679" s="246">
        <f t="shared" si="125"/>
        <v>26501</v>
      </c>
      <c r="G679" s="250">
        <f t="shared" si="127"/>
        <v>6.0530850001669023E-2</v>
      </c>
      <c r="I679" s="246">
        <f>+G679</f>
        <v>6.0530850001669023E-2</v>
      </c>
      <c r="O679" s="246">
        <f t="shared" ca="1" si="129"/>
        <v>0.10286854287164399</v>
      </c>
      <c r="P679" s="246">
        <f t="shared" si="131"/>
        <v>6.6367329911965769E-2</v>
      </c>
      <c r="Q679" s="248">
        <f t="shared" si="132"/>
        <v>35083.101000000002</v>
      </c>
      <c r="R679" s="246">
        <f t="shared" si="128"/>
        <v>3.4064497743297517E-5</v>
      </c>
      <c r="S679" s="249">
        <v>0.1</v>
      </c>
      <c r="T679" s="246">
        <f t="shared" si="133"/>
        <v>3.4064497743297521E-6</v>
      </c>
      <c r="U679" s="204"/>
      <c r="Z679" s="353"/>
    </row>
    <row r="680" spans="1:26" s="246" customFormat="1" ht="12.95" customHeight="1">
      <c r="A680" s="15" t="s">
        <v>1765</v>
      </c>
      <c r="B680" s="249" t="s">
        <v>1814</v>
      </c>
      <c r="C680" s="250">
        <v>50107.548000000003</v>
      </c>
      <c r="D680" s="250"/>
      <c r="E680" s="246">
        <f t="shared" si="130"/>
        <v>26519.686283560681</v>
      </c>
      <c r="F680" s="246">
        <f t="shared" si="125"/>
        <v>26519.5</v>
      </c>
      <c r="G680" s="250">
        <f t="shared" si="127"/>
        <v>5.98890749970451E-2</v>
      </c>
      <c r="I680" s="246">
        <f>+G680</f>
        <v>5.98890749970451E-2</v>
      </c>
      <c r="O680" s="246">
        <f t="shared" ca="1" si="129"/>
        <v>0.10291251635489007</v>
      </c>
      <c r="P680" s="246">
        <f t="shared" si="131"/>
        <v>6.6432574070447767E-2</v>
      </c>
      <c r="Q680" s="248">
        <f t="shared" si="132"/>
        <v>35089.048000000003</v>
      </c>
      <c r="R680" s="246">
        <f t="shared" si="128"/>
        <v>4.2817380123621565E-5</v>
      </c>
      <c r="S680" s="249">
        <v>0.1</v>
      </c>
      <c r="T680" s="246">
        <f t="shared" si="133"/>
        <v>4.2817380123621568E-6</v>
      </c>
      <c r="U680" s="204"/>
      <c r="Z680" s="353"/>
    </row>
    <row r="681" spans="1:26" s="246" customFormat="1" ht="12.95" customHeight="1">
      <c r="A681" s="15" t="s">
        <v>1773</v>
      </c>
      <c r="B681" s="249" t="s">
        <v>1814</v>
      </c>
      <c r="C681" s="250">
        <v>50113.3321</v>
      </c>
      <c r="D681" s="250"/>
      <c r="E681" s="246">
        <f t="shared" si="130"/>
        <v>26537.677590711981</v>
      </c>
      <c r="F681" s="246">
        <f t="shared" si="125"/>
        <v>26537.5</v>
      </c>
      <c r="G681" s="250">
        <f t="shared" si="127"/>
        <v>5.70943749989965E-2</v>
      </c>
      <c r="K681" s="246">
        <f>G681</f>
        <v>5.70943749989965E-2</v>
      </c>
      <c r="O681" s="246">
        <f t="shared" ca="1" si="129"/>
        <v>0.10295530136561599</v>
      </c>
      <c r="P681" s="246">
        <f t="shared" si="131"/>
        <v>6.6496073135774908E-2</v>
      </c>
      <c r="Q681" s="248">
        <f t="shared" si="132"/>
        <v>35094.8321</v>
      </c>
      <c r="R681" s="246">
        <f t="shared" si="128"/>
        <v>8.8391927855102593E-5</v>
      </c>
      <c r="S681" s="249">
        <v>1</v>
      </c>
      <c r="T681" s="246">
        <f t="shared" si="133"/>
        <v>8.8391927855102593E-5</v>
      </c>
      <c r="U681" s="204"/>
      <c r="V681" s="246">
        <f>+G681-P681</f>
        <v>-9.401698136778408E-3</v>
      </c>
      <c r="W681" s="246">
        <f>+V$5*SIN(RADIANS(V$6*F681+V$7))</f>
        <v>-1.9424599323995006E-3</v>
      </c>
      <c r="X681" s="246">
        <f>+(V681-W681)^2</f>
        <v>5.5640234589665872E-5</v>
      </c>
      <c r="Z681" s="353"/>
    </row>
    <row r="682" spans="1:26" s="246" customFormat="1" ht="12.95" customHeight="1">
      <c r="A682" s="15" t="s">
        <v>1765</v>
      </c>
      <c r="B682" s="249" t="s">
        <v>1814</v>
      </c>
      <c r="C682" s="250">
        <v>50125.864999999998</v>
      </c>
      <c r="D682" s="250"/>
      <c r="E682" s="246">
        <f t="shared" si="130"/>
        <v>26576.660881698765</v>
      </c>
      <c r="F682" s="246">
        <f t="shared" si="125"/>
        <v>26576.5</v>
      </c>
      <c r="G682" s="250">
        <f t="shared" si="127"/>
        <v>5.1722524993238039E-2</v>
      </c>
      <c r="I682" s="246">
        <f>+G682</f>
        <v>5.1722524993238039E-2</v>
      </c>
      <c r="O682" s="246">
        <f t="shared" ca="1" si="129"/>
        <v>0.10304800222218881</v>
      </c>
      <c r="P682" s="246">
        <f t="shared" si="131"/>
        <v>6.6633716236209881E-2</v>
      </c>
      <c r="Q682" s="248">
        <f t="shared" si="132"/>
        <v>35107.364999999998</v>
      </c>
      <c r="R682" s="246">
        <f t="shared" si="128"/>
        <v>2.2234362428448013E-4</v>
      </c>
      <c r="S682" s="249">
        <v>0.1</v>
      </c>
      <c r="T682" s="246">
        <f t="shared" si="133"/>
        <v>2.2234362428448016E-5</v>
      </c>
      <c r="U682" s="204"/>
      <c r="Z682" s="353"/>
    </row>
    <row r="683" spans="1:26" s="246" customFormat="1" ht="12.95" customHeight="1">
      <c r="A683" s="15" t="s">
        <v>1772</v>
      </c>
      <c r="B683" s="249"/>
      <c r="C683" s="250">
        <v>50127.627</v>
      </c>
      <c r="D683" s="250"/>
      <c r="E683" s="246">
        <f t="shared" si="130"/>
        <v>26582.1415413002</v>
      </c>
      <c r="F683" s="246">
        <f t="shared" si="125"/>
        <v>26582</v>
      </c>
      <c r="G683" s="250">
        <f t="shared" si="127"/>
        <v>4.5504699999582954E-2</v>
      </c>
      <c r="I683" s="246">
        <f>+G683</f>
        <v>4.5504699999582954E-2</v>
      </c>
      <c r="O683" s="246">
        <f t="shared" ca="1" si="129"/>
        <v>0.10306107541991062</v>
      </c>
      <c r="P683" s="246">
        <f t="shared" si="131"/>
        <v>6.6653134245941645E-2</v>
      </c>
      <c r="Q683" s="248">
        <f t="shared" si="132"/>
        <v>35109.127</v>
      </c>
      <c r="R683" s="246">
        <f t="shared" si="128"/>
        <v>4.4725627107255708E-4</v>
      </c>
      <c r="S683" s="249">
        <v>0.1</v>
      </c>
      <c r="T683" s="246">
        <f t="shared" si="133"/>
        <v>4.4725627107255708E-5</v>
      </c>
      <c r="U683" s="204"/>
      <c r="Z683" s="353"/>
    </row>
    <row r="684" spans="1:26" s="246" customFormat="1" ht="12.95" customHeight="1">
      <c r="A684" s="15" t="s">
        <v>1772</v>
      </c>
      <c r="B684" s="249"/>
      <c r="C684" s="250">
        <v>50128.603000000003</v>
      </c>
      <c r="D684" s="250"/>
      <c r="E684" s="246">
        <f t="shared" si="130"/>
        <v>26585.177366368876</v>
      </c>
      <c r="F684" s="246">
        <f t="shared" si="125"/>
        <v>26585</v>
      </c>
      <c r="G684" s="250">
        <f t="shared" si="127"/>
        <v>5.7022249995497987E-2</v>
      </c>
      <c r="I684" s="246">
        <f>+G684</f>
        <v>5.7022249995497987E-2</v>
      </c>
      <c r="O684" s="246">
        <f t="shared" ca="1" si="129"/>
        <v>0.10306820625503162</v>
      </c>
      <c r="P684" s="246">
        <f t="shared" si="131"/>
        <v>6.6663726596431216E-2</v>
      </c>
      <c r="Q684" s="248">
        <f t="shared" si="132"/>
        <v>35110.103000000003</v>
      </c>
      <c r="R684" s="246">
        <f t="shared" si="128"/>
        <v>9.295807104634299E-5</v>
      </c>
      <c r="S684" s="249">
        <v>0.1</v>
      </c>
      <c r="T684" s="246">
        <f t="shared" si="133"/>
        <v>9.2958071046342993E-6</v>
      </c>
      <c r="U684" s="204"/>
      <c r="Z684" s="353"/>
    </row>
    <row r="685" spans="1:26" s="246" customFormat="1" ht="12.95" customHeight="1">
      <c r="A685" s="11" t="s">
        <v>346</v>
      </c>
      <c r="B685" s="26" t="s">
        <v>1817</v>
      </c>
      <c r="C685" s="265">
        <v>50137.927000000003</v>
      </c>
      <c r="D685" s="265" t="s">
        <v>1965</v>
      </c>
      <c r="E685" s="246">
        <f t="shared" si="130"/>
        <v>26614.179449299467</v>
      </c>
      <c r="F685" s="246">
        <f t="shared" si="125"/>
        <v>26614</v>
      </c>
      <c r="G685" s="250">
        <f t="shared" si="127"/>
        <v>5.7691900001373142E-2</v>
      </c>
      <c r="I685" s="246">
        <f>G685</f>
        <v>5.7691900001373142E-2</v>
      </c>
      <c r="O685" s="246">
        <f t="shared" ca="1" si="129"/>
        <v>0.10313713766120115</v>
      </c>
      <c r="P685" s="246">
        <f t="shared" si="131"/>
        <v>6.6766145113235767E-2</v>
      </c>
      <c r="Q685" s="248">
        <f t="shared" si="132"/>
        <v>35119.427000000003</v>
      </c>
      <c r="R685" s="246">
        <f t="shared" si="128"/>
        <v>8.234192435016274E-5</v>
      </c>
      <c r="S685" s="249">
        <v>0.1</v>
      </c>
      <c r="T685" s="246">
        <f t="shared" si="133"/>
        <v>8.2341924350162737E-6</v>
      </c>
      <c r="U685" s="204"/>
      <c r="Z685" s="353"/>
    </row>
    <row r="686" spans="1:26" s="246" customFormat="1" ht="12.95" customHeight="1">
      <c r="A686" s="11" t="s">
        <v>346</v>
      </c>
      <c r="B686" s="26" t="s">
        <v>1817</v>
      </c>
      <c r="C686" s="265">
        <v>50137.928</v>
      </c>
      <c r="D686" s="265" t="s">
        <v>1965</v>
      </c>
      <c r="E686" s="246">
        <f t="shared" si="130"/>
        <v>26614.182559775963</v>
      </c>
      <c r="F686" s="246">
        <f t="shared" si="125"/>
        <v>26614</v>
      </c>
      <c r="G686" s="250">
        <f t="shared" si="127"/>
        <v>5.869189999793889E-2</v>
      </c>
      <c r="I686" s="246">
        <f>G686</f>
        <v>5.869189999793889E-2</v>
      </c>
      <c r="O686" s="246">
        <f t="shared" ca="1" si="129"/>
        <v>0.10313713766120115</v>
      </c>
      <c r="P686" s="246">
        <f t="shared" si="131"/>
        <v>6.6766145113235767E-2</v>
      </c>
      <c r="Q686" s="248">
        <f t="shared" si="132"/>
        <v>35119.428</v>
      </c>
      <c r="R686" s="246">
        <f t="shared" si="128"/>
        <v>6.5193434181895472E-5</v>
      </c>
      <c r="S686" s="249">
        <v>0.1</v>
      </c>
      <c r="T686" s="246">
        <f t="shared" si="133"/>
        <v>6.5193434181895475E-6</v>
      </c>
      <c r="U686" s="204"/>
      <c r="Z686" s="353"/>
    </row>
    <row r="687" spans="1:26" s="246" customFormat="1" ht="12.95" customHeight="1">
      <c r="A687" s="11" t="s">
        <v>346</v>
      </c>
      <c r="B687" s="26" t="s">
        <v>1817</v>
      </c>
      <c r="C687" s="265">
        <v>50137.928999999996</v>
      </c>
      <c r="D687" s="265" t="s">
        <v>1965</v>
      </c>
      <c r="E687" s="246">
        <f t="shared" si="130"/>
        <v>26614.185670252456</v>
      </c>
      <c r="F687" s="246">
        <f t="shared" si="125"/>
        <v>26614</v>
      </c>
      <c r="G687" s="250">
        <f t="shared" si="127"/>
        <v>5.9691899994504638E-2</v>
      </c>
      <c r="I687" s="246">
        <f>G687</f>
        <v>5.9691899994504638E-2</v>
      </c>
      <c r="O687" s="246">
        <f t="shared" ca="1" si="129"/>
        <v>0.10313713766120115</v>
      </c>
      <c r="P687" s="246">
        <f t="shared" si="131"/>
        <v>6.6766145113235767E-2</v>
      </c>
      <c r="Q687" s="248">
        <f t="shared" si="132"/>
        <v>35119.428999999996</v>
      </c>
      <c r="R687" s="246">
        <f t="shared" si="128"/>
        <v>5.0044943999891207E-5</v>
      </c>
      <c r="S687" s="249">
        <v>0.1</v>
      </c>
      <c r="T687" s="246">
        <f t="shared" si="133"/>
        <v>5.0044943999891208E-6</v>
      </c>
      <c r="U687" s="204"/>
      <c r="Z687" s="353"/>
    </row>
    <row r="688" spans="1:26" s="246" customFormat="1" ht="12.95" customHeight="1">
      <c r="A688" s="11" t="s">
        <v>346</v>
      </c>
      <c r="B688" s="26" t="s">
        <v>1817</v>
      </c>
      <c r="C688" s="265">
        <v>50137.932000000001</v>
      </c>
      <c r="D688" s="265" t="s">
        <v>1965</v>
      </c>
      <c r="E688" s="246">
        <f t="shared" si="130"/>
        <v>26614.195001681983</v>
      </c>
      <c r="F688" s="246">
        <f t="shared" si="125"/>
        <v>26614</v>
      </c>
      <c r="G688" s="250">
        <f t="shared" si="127"/>
        <v>6.2691899998753797E-2</v>
      </c>
      <c r="I688" s="246">
        <f>G688</f>
        <v>6.2691899998753797E-2</v>
      </c>
      <c r="O688" s="246">
        <f t="shared" ca="1" si="129"/>
        <v>0.10313713766120115</v>
      </c>
      <c r="P688" s="246">
        <f t="shared" si="131"/>
        <v>6.6766145113235767E-2</v>
      </c>
      <c r="Q688" s="248">
        <f t="shared" si="132"/>
        <v>35119.432000000001</v>
      </c>
      <c r="R688" s="246">
        <f t="shared" si="128"/>
        <v>1.6599473252880198E-5</v>
      </c>
      <c r="S688" s="249">
        <v>0.1</v>
      </c>
      <c r="T688" s="246">
        <f t="shared" si="133"/>
        <v>1.6599473252880198E-6</v>
      </c>
      <c r="U688" s="204"/>
      <c r="Z688" s="353"/>
    </row>
    <row r="689" spans="1:26" s="246" customFormat="1" ht="12.95" customHeight="1">
      <c r="A689" s="15" t="s">
        <v>1772</v>
      </c>
      <c r="B689" s="249"/>
      <c r="C689" s="250">
        <v>50376.803</v>
      </c>
      <c r="D689" s="250"/>
      <c r="E689" s="246">
        <f t="shared" si="130"/>
        <v>27357.197634855867</v>
      </c>
      <c r="F689" s="246">
        <f t="shared" si="125"/>
        <v>27357</v>
      </c>
      <c r="G689" s="250">
        <f t="shared" si="127"/>
        <v>6.3538449998304714E-2</v>
      </c>
      <c r="I689" s="246">
        <f>+G689</f>
        <v>6.3538449998304714E-2</v>
      </c>
      <c r="O689" s="246">
        <f t="shared" ca="1" si="129"/>
        <v>0.10490320782616548</v>
      </c>
      <c r="P689" s="246">
        <f t="shared" si="131"/>
        <v>6.9406122264978054E-2</v>
      </c>
      <c r="Q689" s="248">
        <f t="shared" si="132"/>
        <v>35358.303</v>
      </c>
      <c r="R689" s="246">
        <f t="shared" si="128"/>
        <v>3.442957782908746E-5</v>
      </c>
      <c r="S689" s="249">
        <v>0.1</v>
      </c>
      <c r="T689" s="246">
        <f t="shared" si="133"/>
        <v>3.4429577829087464E-6</v>
      </c>
      <c r="U689" s="204"/>
      <c r="Z689" s="353"/>
    </row>
    <row r="690" spans="1:26" s="246" customFormat="1" ht="12.95" customHeight="1">
      <c r="A690" s="15" t="s">
        <v>1772</v>
      </c>
      <c r="B690" s="249"/>
      <c r="C690" s="250">
        <v>50395.767999999996</v>
      </c>
      <c r="D690" s="250"/>
      <c r="E690" s="246">
        <f t="shared" si="130"/>
        <v>27416.187821769054</v>
      </c>
      <c r="F690" s="246">
        <f t="shared" si="125"/>
        <v>27416</v>
      </c>
      <c r="G690" s="250">
        <f t="shared" si="127"/>
        <v>6.0383599993656389E-2</v>
      </c>
      <c r="I690" s="246">
        <f>+G690</f>
        <v>6.0383599993656389E-2</v>
      </c>
      <c r="O690" s="246">
        <f t="shared" ca="1" si="129"/>
        <v>0.10504344758354489</v>
      </c>
      <c r="P690" s="246">
        <f t="shared" si="131"/>
        <v>6.9617072346692802E-2</v>
      </c>
      <c r="Q690" s="248">
        <f t="shared" si="132"/>
        <v>35377.267999999996</v>
      </c>
      <c r="R690" s="246">
        <f t="shared" si="128"/>
        <v>8.5257011694287778E-5</v>
      </c>
      <c r="S690" s="249">
        <v>0.1</v>
      </c>
      <c r="T690" s="246">
        <f t="shared" si="133"/>
        <v>8.5257011694287781E-6</v>
      </c>
      <c r="U690" s="204"/>
      <c r="Z690" s="353"/>
    </row>
    <row r="691" spans="1:26" s="246" customFormat="1" ht="12.95" customHeight="1">
      <c r="A691" s="15" t="s">
        <v>1772</v>
      </c>
      <c r="B691" s="249"/>
      <c r="C691" s="250">
        <v>50396.732000000004</v>
      </c>
      <c r="D691" s="250"/>
      <c r="E691" s="246">
        <f t="shared" si="130"/>
        <v>27419.186321119687</v>
      </c>
      <c r="F691" s="246">
        <f t="shared" si="125"/>
        <v>27419</v>
      </c>
      <c r="G691" s="250">
        <f t="shared" si="127"/>
        <v>5.9901150001678616E-2</v>
      </c>
      <c r="I691" s="246">
        <f>+G691</f>
        <v>5.9901150001678616E-2</v>
      </c>
      <c r="O691" s="246">
        <f t="shared" ca="1" si="129"/>
        <v>0.10505057841866587</v>
      </c>
      <c r="P691" s="246">
        <f t="shared" si="131"/>
        <v>6.9627803792233989E-2</v>
      </c>
      <c r="Q691" s="248">
        <f t="shared" si="132"/>
        <v>35378.232000000004</v>
      </c>
      <c r="R691" s="246">
        <f t="shared" si="128"/>
        <v>9.4607793961325203E-5</v>
      </c>
      <c r="S691" s="249">
        <v>0.1</v>
      </c>
      <c r="T691" s="246">
        <f t="shared" si="133"/>
        <v>9.4607793961325203E-6</v>
      </c>
      <c r="U691" s="204"/>
      <c r="Z691" s="353"/>
    </row>
    <row r="692" spans="1:26" s="246" customFormat="1" ht="12.95" customHeight="1">
      <c r="A692" s="15" t="s">
        <v>1772</v>
      </c>
      <c r="B692" s="249"/>
      <c r="C692" s="250">
        <v>50428.567000000003</v>
      </c>
      <c r="D692" s="250"/>
      <c r="E692" s="246">
        <f t="shared" si="130"/>
        <v>27518.208340649431</v>
      </c>
      <c r="F692" s="246">
        <f t="shared" si="125"/>
        <v>27518</v>
      </c>
      <c r="G692" s="250">
        <f t="shared" si="127"/>
        <v>6.6980299998249393E-2</v>
      </c>
      <c r="I692" s="246">
        <f>+G692</f>
        <v>6.6980299998249393E-2</v>
      </c>
      <c r="O692" s="246">
        <f t="shared" ca="1" si="129"/>
        <v>0.10528589597765843</v>
      </c>
      <c r="P692" s="246">
        <f t="shared" si="131"/>
        <v>6.9982222186905974E-2</v>
      </c>
      <c r="Q692" s="248">
        <f t="shared" si="132"/>
        <v>35410.067000000003</v>
      </c>
      <c r="R692" s="246">
        <f t="shared" si="128"/>
        <v>9.011536826748714E-6</v>
      </c>
      <c r="S692" s="249">
        <v>0.1</v>
      </c>
      <c r="T692" s="246">
        <f t="shared" si="133"/>
        <v>9.0115368267487144E-7</v>
      </c>
      <c r="U692" s="204"/>
      <c r="Z692" s="353"/>
    </row>
    <row r="693" spans="1:26" s="246" customFormat="1" ht="12.95" customHeight="1">
      <c r="A693" s="11" t="s">
        <v>346</v>
      </c>
      <c r="B693" s="26" t="s">
        <v>1817</v>
      </c>
      <c r="C693" s="265">
        <v>50443.033000000003</v>
      </c>
      <c r="D693" s="265" t="s">
        <v>1965</v>
      </c>
      <c r="E693" s="246">
        <f t="shared" si="130"/>
        <v>27563.204493767618</v>
      </c>
      <c r="F693" s="246">
        <f t="shared" si="125"/>
        <v>27563</v>
      </c>
      <c r="G693" s="250">
        <f t="shared" si="127"/>
        <v>6.574354999611387E-2</v>
      </c>
      <c r="I693" s="246">
        <f>G693</f>
        <v>6.574354999611387E-2</v>
      </c>
      <c r="O693" s="246">
        <f t="shared" ca="1" si="129"/>
        <v>0.10539285850447323</v>
      </c>
      <c r="P693" s="246">
        <f t="shared" si="131"/>
        <v>7.0143501580299819E-2</v>
      </c>
      <c r="Q693" s="248">
        <f t="shared" si="132"/>
        <v>35424.533000000003</v>
      </c>
      <c r="R693" s="246">
        <f t="shared" si="128"/>
        <v>1.9359573943180439E-5</v>
      </c>
      <c r="S693" s="249">
        <v>0.1</v>
      </c>
      <c r="T693" s="246">
        <f t="shared" si="133"/>
        <v>1.9359573943180439E-6</v>
      </c>
      <c r="U693" s="204"/>
      <c r="Z693" s="353"/>
    </row>
    <row r="694" spans="1:26" s="246" customFormat="1" ht="12.95" customHeight="1">
      <c r="A694" s="15" t="s">
        <v>1809</v>
      </c>
      <c r="B694" s="249"/>
      <c r="C694" s="250">
        <v>50443.994700000003</v>
      </c>
      <c r="D694" s="250"/>
      <c r="E694" s="246">
        <f t="shared" si="130"/>
        <v>27566.195839022264</v>
      </c>
      <c r="F694" s="246">
        <f t="shared" si="125"/>
        <v>27566</v>
      </c>
      <c r="G694" s="250">
        <f t="shared" si="127"/>
        <v>6.2961099996755365E-2</v>
      </c>
      <c r="K694" s="246">
        <f>+G694</f>
        <v>6.2961099996755365E-2</v>
      </c>
      <c r="O694" s="246">
        <f t="shared" ca="1" si="129"/>
        <v>0.10539998933959421</v>
      </c>
      <c r="P694" s="246">
        <f t="shared" si="131"/>
        <v>7.0154257542594717E-2</v>
      </c>
      <c r="Q694" s="248">
        <f t="shared" si="132"/>
        <v>35425.494700000003</v>
      </c>
      <c r="R694" s="246">
        <f t="shared" si="128"/>
        <v>5.1741515479265601E-5</v>
      </c>
      <c r="S694" s="249">
        <v>1</v>
      </c>
      <c r="T694" s="246">
        <f t="shared" si="133"/>
        <v>5.1741515479265601E-5</v>
      </c>
      <c r="U694" s="204"/>
      <c r="V694" s="246">
        <f>+G694-P694</f>
        <v>-7.1931575458393515E-3</v>
      </c>
      <c r="W694" s="246">
        <f>+V$5*SIN(RADIANS(V$6*F694+V$7))</f>
        <v>-7.5119938033368168E-4</v>
      </c>
      <c r="X694" s="246">
        <f>+(V694-W694)^2</f>
        <v>4.1498825006125178E-5</v>
      </c>
      <c r="Z694" s="353"/>
    </row>
    <row r="695" spans="1:26" s="246" customFormat="1" ht="12.95" customHeight="1">
      <c r="A695" s="11" t="s">
        <v>346</v>
      </c>
      <c r="B695" s="26" t="s">
        <v>1817</v>
      </c>
      <c r="C695" s="265">
        <v>50452.021999999997</v>
      </c>
      <c r="D695" s="265" t="s">
        <v>1965</v>
      </c>
      <c r="E695" s="246">
        <f t="shared" si="130"/>
        <v>27591.164567069089</v>
      </c>
      <c r="F695" s="246">
        <f t="shared" si="125"/>
        <v>27591</v>
      </c>
      <c r="G695" s="250">
        <f t="shared" si="127"/>
        <v>5.2907349992892705E-2</v>
      </c>
      <c r="I695" s="246">
        <f>G695</f>
        <v>5.2907349992892705E-2</v>
      </c>
      <c r="O695" s="246">
        <f t="shared" ca="1" si="129"/>
        <v>0.10545941296560243</v>
      </c>
      <c r="P695" s="246">
        <f t="shared" si="131"/>
        <v>7.0243910019459802E-2</v>
      </c>
      <c r="Q695" s="248">
        <f t="shared" si="132"/>
        <v>35433.521999999997</v>
      </c>
      <c r="R695" s="246">
        <f t="shared" si="128"/>
        <v>3.0055631355476413E-4</v>
      </c>
      <c r="S695" s="249">
        <v>0.1</v>
      </c>
      <c r="T695" s="246">
        <f t="shared" si="133"/>
        <v>3.0055631355476413E-5</v>
      </c>
      <c r="U695" s="204"/>
      <c r="Z695" s="353"/>
    </row>
    <row r="696" spans="1:26" s="246" customFormat="1" ht="12.95" customHeight="1">
      <c r="A696" s="15" t="s">
        <v>1772</v>
      </c>
      <c r="B696" s="249"/>
      <c r="C696" s="250">
        <v>50455.565999999999</v>
      </c>
      <c r="D696" s="250"/>
      <c r="E696" s="246">
        <f t="shared" si="130"/>
        <v>27602.188095802041</v>
      </c>
      <c r="F696" s="246">
        <f t="shared" si="125"/>
        <v>27602</v>
      </c>
      <c r="G696" s="250">
        <f t="shared" si="127"/>
        <v>6.0471699995105155E-2</v>
      </c>
      <c r="I696" s="246">
        <f>+G696</f>
        <v>6.0471699995105155E-2</v>
      </c>
      <c r="O696" s="246">
        <f t="shared" ca="1" si="129"/>
        <v>0.10548555936104606</v>
      </c>
      <c r="P696" s="246">
        <f t="shared" si="131"/>
        <v>7.0283368116802525E-2</v>
      </c>
      <c r="Q696" s="248">
        <f t="shared" si="132"/>
        <v>35437.065999999999</v>
      </c>
      <c r="R696" s="246">
        <f t="shared" si="128"/>
        <v>9.6268831330332394E-5</v>
      </c>
      <c r="S696" s="249">
        <v>0.1</v>
      </c>
      <c r="T696" s="246">
        <f t="shared" si="133"/>
        <v>9.6268831330332408E-6</v>
      </c>
      <c r="U696" s="204"/>
      <c r="Z696" s="353"/>
    </row>
    <row r="697" spans="1:26" s="246" customFormat="1" ht="12.95" customHeight="1">
      <c r="A697" s="11" t="s">
        <v>346</v>
      </c>
      <c r="B697" s="26" t="s">
        <v>1817</v>
      </c>
      <c r="C697" s="265">
        <v>50459.095000000001</v>
      </c>
      <c r="D697" s="265" t="s">
        <v>1965</v>
      </c>
      <c r="E697" s="246">
        <f t="shared" si="130"/>
        <v>27613.164967387427</v>
      </c>
      <c r="F697" s="246">
        <f t="shared" ref="F697:F721" si="134">ROUND(2*E697,0)/2</f>
        <v>27613</v>
      </c>
      <c r="G697" s="250">
        <f t="shared" si="127"/>
        <v>5.3036049997899681E-2</v>
      </c>
      <c r="I697" s="246">
        <f>G697</f>
        <v>5.3036049997899681E-2</v>
      </c>
      <c r="O697" s="246">
        <f t="shared" ca="1" si="129"/>
        <v>0.10551170575648967</v>
      </c>
      <c r="P697" s="246">
        <f t="shared" si="131"/>
        <v>7.0322832940964281E-2</v>
      </c>
      <c r="Q697" s="248">
        <f t="shared" si="132"/>
        <v>35440.595000000001</v>
      </c>
      <c r="R697" s="246">
        <f t="shared" si="128"/>
        <v>2.9883286452062914E-4</v>
      </c>
      <c r="S697" s="249">
        <v>0.1</v>
      </c>
      <c r="T697" s="246">
        <f t="shared" si="133"/>
        <v>2.9883286452062914E-5</v>
      </c>
      <c r="U697" s="204"/>
      <c r="Z697" s="353"/>
    </row>
    <row r="698" spans="1:26" s="246" customFormat="1" ht="12.95" customHeight="1">
      <c r="A698" s="15" t="s">
        <v>1772</v>
      </c>
      <c r="B698" s="249" t="s">
        <v>1814</v>
      </c>
      <c r="C698" s="250">
        <v>50461.525999999998</v>
      </c>
      <c r="D698" s="250"/>
      <c r="E698" s="246">
        <f t="shared" si="130"/>
        <v>27620.726535770544</v>
      </c>
      <c r="F698" s="246">
        <f t="shared" si="134"/>
        <v>27620.5</v>
      </c>
      <c r="G698" s="250">
        <f t="shared" si="127"/>
        <v>7.2829924996767659E-2</v>
      </c>
      <c r="I698" s="246">
        <f>+G698</f>
        <v>7.2829924996767659E-2</v>
      </c>
      <c r="O698" s="246">
        <f t="shared" ca="1" si="129"/>
        <v>0.10552953284429215</v>
      </c>
      <c r="P698" s="246">
        <f t="shared" si="131"/>
        <v>7.0349744632422259E-2</v>
      </c>
      <c r="Q698" s="248">
        <f t="shared" si="132"/>
        <v>35443.025999999998</v>
      </c>
      <c r="R698" s="246">
        <f t="shared" si="128"/>
        <v>6.1512946396844793E-6</v>
      </c>
      <c r="S698" s="249">
        <v>0.1</v>
      </c>
      <c r="T698" s="246">
        <f t="shared" si="133"/>
        <v>6.1512946396844801E-7</v>
      </c>
      <c r="U698" s="204"/>
      <c r="Z698" s="353"/>
    </row>
    <row r="699" spans="1:26" s="246" customFormat="1" ht="12.95" customHeight="1">
      <c r="A699" s="15" t="s">
        <v>1772</v>
      </c>
      <c r="B699" s="249" t="s">
        <v>1814</v>
      </c>
      <c r="C699" s="250">
        <v>50466.658000000003</v>
      </c>
      <c r="D699" s="250"/>
      <c r="E699" s="246">
        <f t="shared" si="130"/>
        <v>27636.689501193101</v>
      </c>
      <c r="F699" s="246">
        <f t="shared" si="134"/>
        <v>27636.5</v>
      </c>
      <c r="G699" s="250">
        <f t="shared" si="127"/>
        <v>6.0923525001271628E-2</v>
      </c>
      <c r="I699" s="246">
        <f>+G699</f>
        <v>6.0923525001271628E-2</v>
      </c>
      <c r="O699" s="246">
        <f t="shared" ca="1" si="129"/>
        <v>0.1055675639649374</v>
      </c>
      <c r="P699" s="246">
        <f t="shared" si="131"/>
        <v>7.0407166692452575E-2</v>
      </c>
      <c r="Q699" s="248">
        <f t="shared" si="132"/>
        <v>35448.158000000003</v>
      </c>
      <c r="R699" s="246">
        <f t="shared" si="128"/>
        <v>8.9939459726705415E-5</v>
      </c>
      <c r="S699" s="249">
        <v>0.1</v>
      </c>
      <c r="T699" s="246">
        <f t="shared" si="133"/>
        <v>8.9939459726705425E-6</v>
      </c>
      <c r="U699" s="204"/>
      <c r="Z699" s="353"/>
    </row>
    <row r="700" spans="1:26" s="246" customFormat="1" ht="12.95" customHeight="1">
      <c r="A700" s="15" t="s">
        <v>1772</v>
      </c>
      <c r="B700" s="249" t="s">
        <v>1814</v>
      </c>
      <c r="C700" s="250">
        <v>50474.377999999997</v>
      </c>
      <c r="D700" s="250"/>
      <c r="E700" s="246">
        <f t="shared" si="130"/>
        <v>27660.702379810002</v>
      </c>
      <c r="F700" s="246">
        <f t="shared" si="134"/>
        <v>27660.5</v>
      </c>
      <c r="G700" s="250">
        <f t="shared" si="127"/>
        <v>6.5063924994319677E-2</v>
      </c>
      <c r="I700" s="246">
        <f>+G700</f>
        <v>6.5063924994319677E-2</v>
      </c>
      <c r="O700" s="246">
        <f t="shared" ca="1" si="129"/>
        <v>0.1056246106459053</v>
      </c>
      <c r="P700" s="246">
        <f t="shared" si="131"/>
        <v>7.049332646740003E-2</v>
      </c>
      <c r="Q700" s="248">
        <f t="shared" si="132"/>
        <v>35455.877999999997</v>
      </c>
      <c r="R700" s="246">
        <f t="shared" si="128"/>
        <v>2.9478400355887109E-5</v>
      </c>
      <c r="S700" s="249">
        <v>0.1</v>
      </c>
      <c r="T700" s="246">
        <f t="shared" si="133"/>
        <v>2.9478400355887112E-6</v>
      </c>
      <c r="U700" s="204"/>
      <c r="Z700" s="353"/>
    </row>
    <row r="701" spans="1:26" s="246" customFormat="1" ht="12.95" customHeight="1">
      <c r="A701" s="15" t="s">
        <v>1774</v>
      </c>
      <c r="B701" s="249"/>
      <c r="C701" s="250">
        <v>50481.288800000002</v>
      </c>
      <c r="D701" s="250">
        <v>2.0000000000000001E-4</v>
      </c>
      <c r="E701" s="246">
        <f t="shared" si="130"/>
        <v>27682.198260839268</v>
      </c>
      <c r="F701" s="246">
        <f t="shared" si="134"/>
        <v>27682</v>
      </c>
      <c r="G701" s="250">
        <f t="shared" si="127"/>
        <v>6.3739700002770405E-2</v>
      </c>
      <c r="K701" s="246">
        <f>G701</f>
        <v>6.3739700002770405E-2</v>
      </c>
      <c r="O701" s="246">
        <f t="shared" ca="1" si="129"/>
        <v>0.10567571496427236</v>
      </c>
      <c r="P701" s="246">
        <f t="shared" si="131"/>
        <v>7.0570538457983542E-2</v>
      </c>
      <c r="Q701" s="248">
        <f t="shared" si="132"/>
        <v>35462.788800000002</v>
      </c>
      <c r="R701" s="246">
        <f t="shared" si="128"/>
        <v>4.6660354001218595E-5</v>
      </c>
      <c r="S701" s="249">
        <v>1</v>
      </c>
      <c r="T701" s="246">
        <f t="shared" si="133"/>
        <v>4.6660354001218595E-5</v>
      </c>
      <c r="U701" s="204"/>
      <c r="V701" s="246">
        <f>+G701-P701</f>
        <v>-6.8308384552131368E-3</v>
      </c>
      <c r="W701" s="246">
        <f>+V$5*SIN(RADIANS(V$6*F701+V$7))</f>
        <v>-6.1522690915063094E-4</v>
      </c>
      <c r="X701" s="246">
        <f>+(V701-W701)^2</f>
        <v>3.8633826891545539E-5</v>
      </c>
      <c r="Z701" s="353"/>
    </row>
    <row r="702" spans="1:26" s="246" customFormat="1" ht="12.95" customHeight="1">
      <c r="A702" s="42" t="s">
        <v>1815</v>
      </c>
      <c r="B702" s="39" t="s">
        <v>1817</v>
      </c>
      <c r="C702" s="40">
        <v>50481.288800000002</v>
      </c>
      <c r="D702" s="40">
        <v>2.0000000000000001E-4</v>
      </c>
      <c r="E702" s="246">
        <f t="shared" si="130"/>
        <v>27682.198260839268</v>
      </c>
      <c r="F702" s="246">
        <f t="shared" si="134"/>
        <v>27682</v>
      </c>
      <c r="G702" s="250">
        <f t="shared" si="127"/>
        <v>6.3739700002770405E-2</v>
      </c>
      <c r="K702" s="246">
        <f>G702</f>
        <v>6.3739700002770405E-2</v>
      </c>
      <c r="O702" s="246">
        <f t="shared" ca="1" si="129"/>
        <v>0.10567571496427236</v>
      </c>
      <c r="P702" s="246">
        <f t="shared" si="131"/>
        <v>7.0570538457983542E-2</v>
      </c>
      <c r="Q702" s="248">
        <f t="shared" si="132"/>
        <v>35462.788800000002</v>
      </c>
      <c r="R702" s="246">
        <f t="shared" si="128"/>
        <v>4.6660354001218595E-5</v>
      </c>
      <c r="S702" s="249">
        <v>1</v>
      </c>
      <c r="T702" s="246">
        <f t="shared" si="133"/>
        <v>4.6660354001218595E-5</v>
      </c>
      <c r="U702" s="204"/>
      <c r="V702" s="246">
        <f>+G702-P702</f>
        <v>-6.8308384552131368E-3</v>
      </c>
      <c r="W702" s="246">
        <f>+V$5*SIN(RADIANS(V$6*F702+V$7))</f>
        <v>-6.1522690915063094E-4</v>
      </c>
      <c r="X702" s="246">
        <f>+(V702-W702)^2</f>
        <v>3.8633826891545539E-5</v>
      </c>
      <c r="Z702" s="353"/>
    </row>
    <row r="703" spans="1:26" s="246" customFormat="1" ht="12.95" customHeight="1">
      <c r="A703" s="15" t="s">
        <v>1815</v>
      </c>
      <c r="B703" s="249"/>
      <c r="C703" s="250">
        <v>50481.288800000002</v>
      </c>
      <c r="D703" s="250"/>
      <c r="E703" s="246">
        <f t="shared" si="130"/>
        <v>27682.198260839268</v>
      </c>
      <c r="F703" s="246">
        <f t="shared" si="134"/>
        <v>27682</v>
      </c>
      <c r="G703" s="250">
        <f t="shared" si="127"/>
        <v>6.3739700002770405E-2</v>
      </c>
      <c r="K703" s="246">
        <f>G703</f>
        <v>6.3739700002770405E-2</v>
      </c>
      <c r="O703" s="246">
        <f t="shared" ca="1" si="129"/>
        <v>0.10567571496427236</v>
      </c>
      <c r="P703" s="246">
        <f t="shared" si="131"/>
        <v>7.0570538457983542E-2</v>
      </c>
      <c r="Q703" s="248">
        <f t="shared" si="132"/>
        <v>35462.788800000002</v>
      </c>
      <c r="R703" s="246">
        <f t="shared" si="128"/>
        <v>4.6660354001218595E-5</v>
      </c>
      <c r="S703" s="249">
        <v>1</v>
      </c>
      <c r="T703" s="246">
        <f t="shared" si="133"/>
        <v>4.6660354001218595E-5</v>
      </c>
      <c r="U703" s="204"/>
      <c r="V703" s="246">
        <f>+G703-P703</f>
        <v>-6.8308384552131368E-3</v>
      </c>
      <c r="W703" s="246">
        <f>+V$5*SIN(RADIANS(V$6*F703+V$7))</f>
        <v>-6.1522690915063094E-4</v>
      </c>
      <c r="X703" s="246">
        <f>+(V703-W703)^2</f>
        <v>3.8633826891545539E-5</v>
      </c>
      <c r="Z703" s="353"/>
    </row>
    <row r="704" spans="1:26" s="246" customFormat="1" ht="12.95" customHeight="1">
      <c r="A704" s="15" t="s">
        <v>1809</v>
      </c>
      <c r="B704" s="249"/>
      <c r="C704" s="250">
        <v>50481.288800000002</v>
      </c>
      <c r="D704" s="250"/>
      <c r="E704" s="246">
        <f t="shared" si="130"/>
        <v>27682.198260839268</v>
      </c>
      <c r="F704" s="246">
        <f t="shared" si="134"/>
        <v>27682</v>
      </c>
      <c r="G704" s="250">
        <f t="shared" si="127"/>
        <v>6.3739700002770405E-2</v>
      </c>
      <c r="K704" s="246">
        <f>+G704</f>
        <v>6.3739700002770405E-2</v>
      </c>
      <c r="O704" s="246">
        <f t="shared" ca="1" si="129"/>
        <v>0.10567571496427236</v>
      </c>
      <c r="P704" s="246">
        <f t="shared" si="131"/>
        <v>7.0570538457983542E-2</v>
      </c>
      <c r="Q704" s="248">
        <f t="shared" si="132"/>
        <v>35462.788800000002</v>
      </c>
      <c r="R704" s="246">
        <f t="shared" si="128"/>
        <v>4.6660354001218595E-5</v>
      </c>
      <c r="S704" s="249">
        <v>1</v>
      </c>
      <c r="T704" s="246">
        <f t="shared" si="133"/>
        <v>4.6660354001218595E-5</v>
      </c>
      <c r="U704" s="204"/>
      <c r="V704" s="246">
        <f>+G704-P704</f>
        <v>-6.8308384552131368E-3</v>
      </c>
      <c r="W704" s="246">
        <f>+V$5*SIN(RADIANS(V$6*F704+V$7))</f>
        <v>-6.1522690915063094E-4</v>
      </c>
      <c r="X704" s="246">
        <f>+(V704-W704)^2</f>
        <v>3.8633826891545539E-5</v>
      </c>
      <c r="Z704" s="353"/>
    </row>
    <row r="705" spans="1:26" s="246" customFormat="1" ht="12.95" customHeight="1">
      <c r="A705" s="15" t="s">
        <v>1772</v>
      </c>
      <c r="B705" s="249"/>
      <c r="C705" s="250">
        <v>50481.603000000003</v>
      </c>
      <c r="D705" s="250"/>
      <c r="E705" s="246">
        <f t="shared" si="130"/>
        <v>27683.175572557073</v>
      </c>
      <c r="F705" s="246">
        <f t="shared" si="134"/>
        <v>27683</v>
      </c>
      <c r="G705" s="250">
        <f t="shared" si="127"/>
        <v>5.6445549998898059E-2</v>
      </c>
      <c r="I705" s="246">
        <f>+G705</f>
        <v>5.6445549998898059E-2</v>
      </c>
      <c r="O705" s="246">
        <f t="shared" ca="1" si="129"/>
        <v>0.1056780919093127</v>
      </c>
      <c r="P705" s="246">
        <f t="shared" si="131"/>
        <v>7.05741303387869E-2</v>
      </c>
      <c r="Q705" s="248">
        <f t="shared" si="132"/>
        <v>35463.103000000003</v>
      </c>
      <c r="R705" s="246">
        <f t="shared" si="128"/>
        <v>1.9961678242069348E-4</v>
      </c>
      <c r="S705" s="249">
        <v>0.1</v>
      </c>
      <c r="T705" s="246">
        <f t="shared" si="133"/>
        <v>1.996167824206935E-5</v>
      </c>
      <c r="U705" s="204"/>
      <c r="Z705" s="353"/>
    </row>
    <row r="706" spans="1:26" s="246" customFormat="1" ht="12.95" customHeight="1">
      <c r="A706" s="15" t="s">
        <v>1772</v>
      </c>
      <c r="B706" s="249"/>
      <c r="C706" s="250">
        <v>50491.572</v>
      </c>
      <c r="D706" s="250"/>
      <c r="E706" s="246">
        <f t="shared" si="130"/>
        <v>27714.183912833243</v>
      </c>
      <c r="F706" s="246">
        <f t="shared" si="134"/>
        <v>27714</v>
      </c>
      <c r="G706" s="250">
        <f t="shared" si="127"/>
        <v>5.9126899999682792E-2</v>
      </c>
      <c r="I706" s="246">
        <f>+G706</f>
        <v>5.9126899999682792E-2</v>
      </c>
      <c r="O706" s="246">
        <f t="shared" ca="1" si="129"/>
        <v>0.10575177720556289</v>
      </c>
      <c r="P706" s="246">
        <f t="shared" si="131"/>
        <v>7.0685506218090027E-2</v>
      </c>
      <c r="Q706" s="248">
        <f t="shared" si="132"/>
        <v>35473.072</v>
      </c>
      <c r="R706" s="246">
        <f t="shared" si="128"/>
        <v>1.3360137771220243E-4</v>
      </c>
      <c r="S706" s="249">
        <v>0.1</v>
      </c>
      <c r="T706" s="246">
        <f t="shared" si="133"/>
        <v>1.3360137771220243E-5</v>
      </c>
      <c r="U706" s="204"/>
      <c r="Z706" s="353"/>
    </row>
    <row r="707" spans="1:26" s="246" customFormat="1" ht="12.95" customHeight="1">
      <c r="A707" s="15" t="s">
        <v>1772</v>
      </c>
      <c r="B707" s="249"/>
      <c r="C707" s="250">
        <v>50499.606</v>
      </c>
      <c r="D707" s="250"/>
      <c r="E707" s="246">
        <f t="shared" si="130"/>
        <v>27739.173481072663</v>
      </c>
      <c r="F707" s="246">
        <f t="shared" si="134"/>
        <v>27739</v>
      </c>
      <c r="G707" s="250">
        <f t="shared" si="127"/>
        <v>5.5773150001186877E-2</v>
      </c>
      <c r="I707" s="246">
        <f>+G707</f>
        <v>5.5773150001186877E-2</v>
      </c>
      <c r="O707" s="246">
        <f t="shared" ca="1" si="129"/>
        <v>0.10581120083157111</v>
      </c>
      <c r="P707" s="246">
        <f t="shared" si="131"/>
        <v>7.0775364391074611E-2</v>
      </c>
      <c r="Q707" s="248">
        <f t="shared" si="132"/>
        <v>35481.106</v>
      </c>
      <c r="R707" s="246">
        <f t="shared" si="128"/>
        <v>2.2506643660015458E-4</v>
      </c>
      <c r="S707" s="249">
        <v>0.1</v>
      </c>
      <c r="T707" s="246">
        <f t="shared" si="133"/>
        <v>2.2506643660015459E-5</v>
      </c>
      <c r="U707" s="204"/>
      <c r="Z707" s="353"/>
    </row>
    <row r="708" spans="1:26" s="246" customFormat="1" ht="12.95" customHeight="1">
      <c r="A708" s="15" t="s">
        <v>1772</v>
      </c>
      <c r="B708" s="249" t="s">
        <v>1814</v>
      </c>
      <c r="C708" s="250">
        <v>50503.631000000001</v>
      </c>
      <c r="D708" s="250"/>
      <c r="E708" s="246">
        <f t="shared" si="130"/>
        <v>27751.693149004415</v>
      </c>
      <c r="F708" s="246">
        <f t="shared" si="134"/>
        <v>27751.5</v>
      </c>
      <c r="G708" s="250">
        <f t="shared" si="127"/>
        <v>6.2096274996292777E-2</v>
      </c>
      <c r="I708" s="246">
        <f>+G708</f>
        <v>6.2096274996292777E-2</v>
      </c>
      <c r="O708" s="246">
        <f t="shared" ca="1" si="129"/>
        <v>0.10584091264457522</v>
      </c>
      <c r="P708" s="246">
        <f t="shared" si="131"/>
        <v>7.0820306507304198E-2</v>
      </c>
      <c r="Q708" s="248">
        <f t="shared" si="132"/>
        <v>35485.131000000001</v>
      </c>
      <c r="R708" s="246">
        <f t="shared" si="128"/>
        <v>7.6108725805120212E-5</v>
      </c>
      <c r="S708" s="249">
        <v>0.1</v>
      </c>
      <c r="T708" s="246">
        <f t="shared" si="133"/>
        <v>7.6108725805120216E-6</v>
      </c>
      <c r="U708" s="204"/>
      <c r="Z708" s="353"/>
    </row>
    <row r="709" spans="1:26" s="246" customFormat="1" ht="12.95" customHeight="1">
      <c r="A709" s="15" t="s">
        <v>1775</v>
      </c>
      <c r="B709" s="249"/>
      <c r="C709" s="250">
        <v>50758.4211</v>
      </c>
      <c r="D709" s="250"/>
      <c r="E709" s="246">
        <f t="shared" si="130"/>
        <v>28544.21176870558</v>
      </c>
      <c r="F709" s="246">
        <f t="shared" si="134"/>
        <v>28544</v>
      </c>
      <c r="G709" s="250">
        <f t="shared" si="127"/>
        <v>6.8082399993727449E-2</v>
      </c>
      <c r="K709" s="246">
        <f>G709</f>
        <v>6.8082399993727449E-2</v>
      </c>
      <c r="O709" s="246">
        <f t="shared" ca="1" si="129"/>
        <v>0.10772464158903584</v>
      </c>
      <c r="P709" s="246">
        <f t="shared" si="131"/>
        <v>7.3687369974993255E-2</v>
      </c>
      <c r="Q709" s="248">
        <f t="shared" si="132"/>
        <v>35739.9211</v>
      </c>
      <c r="R709" s="246">
        <f t="shared" si="128"/>
        <v>3.1415688490890808E-5</v>
      </c>
      <c r="S709" s="249">
        <v>1</v>
      </c>
      <c r="T709" s="246">
        <f t="shared" si="133"/>
        <v>3.1415688490890808E-5</v>
      </c>
      <c r="U709" s="204"/>
      <c r="V709" s="246">
        <f>+G709-P709</f>
        <v>-5.604969981265806E-3</v>
      </c>
      <c r="W709" s="246">
        <f>+V$5*SIN(RADIANS(V$6*F709+V$7))</f>
        <v>3.9818604785390988E-4</v>
      </c>
      <c r="X709" s="246">
        <f>+(V709-W709)^2</f>
        <v>3.60378823099564E-5</v>
      </c>
      <c r="Z709" s="353"/>
    </row>
    <row r="710" spans="1:26" s="246" customFormat="1" ht="12.95" customHeight="1">
      <c r="A710" s="15" t="s">
        <v>1809</v>
      </c>
      <c r="B710" s="249"/>
      <c r="C710" s="250">
        <v>50758.4211</v>
      </c>
      <c r="D710" s="250"/>
      <c r="E710" s="246">
        <f t="shared" si="130"/>
        <v>28544.21176870558</v>
      </c>
      <c r="F710" s="246">
        <f t="shared" si="134"/>
        <v>28544</v>
      </c>
      <c r="G710" s="250">
        <f t="shared" ref="G710:G721" si="135">+C710-(C$7+F710*C$8)</f>
        <v>6.8082399993727449E-2</v>
      </c>
      <c r="K710" s="246">
        <f>+G710</f>
        <v>6.8082399993727449E-2</v>
      </c>
      <c r="O710" s="246">
        <f t="shared" ca="1" si="129"/>
        <v>0.10772464158903584</v>
      </c>
      <c r="P710" s="246">
        <f t="shared" si="131"/>
        <v>7.3687369974993255E-2</v>
      </c>
      <c r="Q710" s="248">
        <f t="shared" si="132"/>
        <v>35739.9211</v>
      </c>
      <c r="R710" s="246">
        <f t="shared" ref="R710:R721" si="136">+(P710-G710)^2</f>
        <v>3.1415688490890808E-5</v>
      </c>
      <c r="S710" s="249">
        <v>1</v>
      </c>
      <c r="T710" s="246">
        <f t="shared" si="133"/>
        <v>3.1415688490890808E-5</v>
      </c>
      <c r="U710" s="204"/>
      <c r="V710" s="246">
        <f>+G710-P710</f>
        <v>-5.604969981265806E-3</v>
      </c>
      <c r="W710" s="246">
        <f>+V$5*SIN(RADIANS(V$6*F710+V$7))</f>
        <v>3.9818604785390988E-4</v>
      </c>
      <c r="X710" s="246">
        <f>+(V710-W710)^2</f>
        <v>3.60378823099564E-5</v>
      </c>
      <c r="Z710" s="353"/>
    </row>
    <row r="711" spans="1:26" s="246" customFormat="1" ht="12.95" customHeight="1">
      <c r="A711" s="42" t="s">
        <v>1775</v>
      </c>
      <c r="B711" s="37" t="s">
        <v>1817</v>
      </c>
      <c r="C711" s="42">
        <v>50758.421130000002</v>
      </c>
      <c r="D711" s="42">
        <v>5.8E-4</v>
      </c>
      <c r="E711" s="246">
        <f t="shared" si="130"/>
        <v>28544.211862019882</v>
      </c>
      <c r="F711" s="246">
        <f t="shared" si="134"/>
        <v>28544</v>
      </c>
      <c r="G711" s="250">
        <f t="shared" si="135"/>
        <v>6.8112399996607564E-2</v>
      </c>
      <c r="K711" s="246">
        <f>+G711</f>
        <v>6.8112399996607564E-2</v>
      </c>
      <c r="O711" s="246">
        <f t="shared" ca="1" si="129"/>
        <v>0.10772464158903584</v>
      </c>
      <c r="P711" s="246">
        <f t="shared" si="131"/>
        <v>7.3687369974993255E-2</v>
      </c>
      <c r="Q711" s="248">
        <f t="shared" si="132"/>
        <v>35739.921130000002</v>
      </c>
      <c r="R711" s="246">
        <f t="shared" si="136"/>
        <v>3.1080290259901754E-5</v>
      </c>
      <c r="S711" s="249">
        <v>1</v>
      </c>
      <c r="T711" s="246">
        <f t="shared" si="133"/>
        <v>3.1080290259901754E-5</v>
      </c>
      <c r="U711" s="204"/>
      <c r="V711" s="246">
        <f>+G711-P711</f>
        <v>-5.574969978385691E-3</v>
      </c>
      <c r="W711" s="246">
        <f>+V$5*SIN(RADIANS(V$6*F711+V$7))</f>
        <v>3.9818604785390988E-4</v>
      </c>
      <c r="X711" s="246">
        <f>+(V711-W711)^2</f>
        <v>3.567859291380246E-5</v>
      </c>
      <c r="Z711" s="353"/>
    </row>
    <row r="712" spans="1:26" s="246" customFormat="1" ht="12.95" customHeight="1">
      <c r="A712" s="15" t="s">
        <v>1775</v>
      </c>
      <c r="B712" s="249" t="s">
        <v>1814</v>
      </c>
      <c r="C712" s="250">
        <v>50759.546699999999</v>
      </c>
      <c r="D712" s="250"/>
      <c r="E712" s="246">
        <f t="shared" si="130"/>
        <v>28547.712921059359</v>
      </c>
      <c r="F712" s="246">
        <f t="shared" si="134"/>
        <v>28547.5</v>
      </c>
      <c r="G712" s="250">
        <f t="shared" si="135"/>
        <v>6.8452874991635326E-2</v>
      </c>
      <c r="K712" s="246">
        <f>G712</f>
        <v>6.8452874991635326E-2</v>
      </c>
      <c r="O712" s="246">
        <f t="shared" ca="1" si="129"/>
        <v>0.10773296089667699</v>
      </c>
      <c r="P712" s="246">
        <f t="shared" si="131"/>
        <v>7.3700109526754487E-2</v>
      </c>
      <c r="Q712" s="248">
        <f t="shared" si="132"/>
        <v>35741.046699999999</v>
      </c>
      <c r="R712" s="246">
        <f t="shared" si="136"/>
        <v>2.7533470266547195E-5</v>
      </c>
      <c r="S712" s="249">
        <v>1</v>
      </c>
      <c r="T712" s="246">
        <f t="shared" si="133"/>
        <v>2.7533470266547195E-5</v>
      </c>
      <c r="U712" s="204"/>
      <c r="V712" s="246">
        <f>+G712-P712</f>
        <v>-5.2472345351191607E-3</v>
      </c>
      <c r="W712" s="246">
        <f>+V$5*SIN(RADIANS(V$6*F712+V$7))</f>
        <v>4.0229877849729662E-4</v>
      </c>
      <c r="X712" s="246">
        <f>+(V712-W712)^2</f>
        <v>3.1917226661662149E-5</v>
      </c>
      <c r="Z712" s="353"/>
    </row>
    <row r="713" spans="1:26" s="246" customFormat="1" ht="12.95" customHeight="1">
      <c r="A713" s="15" t="s">
        <v>1809</v>
      </c>
      <c r="B713" s="249" t="s">
        <v>1814</v>
      </c>
      <c r="C713" s="250">
        <v>50759.546699999999</v>
      </c>
      <c r="D713" s="250"/>
      <c r="E713" s="246">
        <f t="shared" si="130"/>
        <v>28547.712921059359</v>
      </c>
      <c r="F713" s="246">
        <f t="shared" si="134"/>
        <v>28547.5</v>
      </c>
      <c r="G713" s="250">
        <f t="shared" si="135"/>
        <v>6.8452874991635326E-2</v>
      </c>
      <c r="K713" s="246">
        <f>+G713</f>
        <v>6.8452874991635326E-2</v>
      </c>
      <c r="O713" s="246">
        <f t="shared" ca="1" si="129"/>
        <v>0.10773296089667699</v>
      </c>
      <c r="P713" s="246">
        <f t="shared" si="131"/>
        <v>7.3700109526754487E-2</v>
      </c>
      <c r="Q713" s="248">
        <f t="shared" si="132"/>
        <v>35741.046699999999</v>
      </c>
      <c r="R713" s="246">
        <f t="shared" si="136"/>
        <v>2.7533470266547195E-5</v>
      </c>
      <c r="S713" s="249">
        <v>1</v>
      </c>
      <c r="T713" s="246">
        <f t="shared" si="133"/>
        <v>2.7533470266547195E-5</v>
      </c>
      <c r="U713" s="204"/>
      <c r="V713" s="246">
        <f>+G713-P713</f>
        <v>-5.2472345351191607E-3</v>
      </c>
      <c r="W713" s="246">
        <f>+V$5*SIN(RADIANS(V$6*F713+V$7))</f>
        <v>4.0229877849729662E-4</v>
      </c>
      <c r="X713" s="246">
        <f>+(V713-W713)^2</f>
        <v>3.1917226661662149E-5</v>
      </c>
      <c r="Z713" s="353"/>
    </row>
    <row r="714" spans="1:26" s="246" customFormat="1" ht="12.95" customHeight="1">
      <c r="A714" s="15" t="s">
        <v>1776</v>
      </c>
      <c r="B714" s="249"/>
      <c r="C714" s="250">
        <v>50814.671000000002</v>
      </c>
      <c r="D714" s="250"/>
      <c r="E714" s="246">
        <f t="shared" si="130"/>
        <v>28719.175761051949</v>
      </c>
      <c r="F714" s="246">
        <f t="shared" si="134"/>
        <v>28719</v>
      </c>
      <c r="G714" s="250">
        <f t="shared" si="135"/>
        <v>5.6506150001951028E-2</v>
      </c>
      <c r="I714" s="246">
        <f>+G714</f>
        <v>5.6506150001951028E-2</v>
      </c>
      <c r="O714" s="246">
        <f t="shared" ref="O714:O777" ca="1" si="137">+C$11+C$12*F714</f>
        <v>0.10814060697109339</v>
      </c>
      <c r="P714" s="246">
        <f t="shared" si="131"/>
        <v>7.4325181813702318E-2</v>
      </c>
      <c r="Q714" s="248">
        <f t="shared" si="132"/>
        <v>35796.171000000002</v>
      </c>
      <c r="R714" s="246">
        <f t="shared" si="136"/>
        <v>3.1751789470820446E-4</v>
      </c>
      <c r="S714" s="249">
        <v>0.1</v>
      </c>
      <c r="T714" s="246">
        <f t="shared" si="133"/>
        <v>3.1751789470820445E-5</v>
      </c>
      <c r="U714" s="204"/>
      <c r="Z714" s="353"/>
    </row>
    <row r="715" spans="1:26" s="246" customFormat="1" ht="12.95" customHeight="1">
      <c r="A715" s="15" t="s">
        <v>1809</v>
      </c>
      <c r="B715" s="249" t="s">
        <v>1814</v>
      </c>
      <c r="C715" s="250">
        <v>50819.988499999999</v>
      </c>
      <c r="D715" s="250"/>
      <c r="E715" s="246">
        <f t="shared" si="130"/>
        <v>28735.715719866123</v>
      </c>
      <c r="F715" s="246">
        <f t="shared" si="134"/>
        <v>28735.5</v>
      </c>
      <c r="G715" s="250">
        <f t="shared" si="135"/>
        <v>6.9352674996480346E-2</v>
      </c>
      <c r="K715" s="246">
        <f>+G715</f>
        <v>6.9352674996480346E-2</v>
      </c>
      <c r="O715" s="246">
        <f t="shared" ca="1" si="137"/>
        <v>0.10817982656425881</v>
      </c>
      <c r="P715" s="246">
        <f t="shared" si="131"/>
        <v>7.4385406189348066E-2</v>
      </c>
      <c r="Q715" s="248">
        <f t="shared" si="132"/>
        <v>35801.488499999999</v>
      </c>
      <c r="R715" s="246">
        <f t="shared" si="136"/>
        <v>2.5328383259663747E-5</v>
      </c>
      <c r="S715" s="249">
        <v>1</v>
      </c>
      <c r="T715" s="246">
        <f t="shared" si="133"/>
        <v>2.5328383259663747E-5</v>
      </c>
      <c r="U715" s="204"/>
      <c r="V715" s="246">
        <f>+G715-P715</f>
        <v>-5.0327311928677204E-3</v>
      </c>
      <c r="W715" s="246">
        <f>+V$5*SIN(RADIANS(V$6*F715+V$7))</f>
        <v>6.2302316712280897E-4</v>
      </c>
      <c r="X715" s="246">
        <f>+(V715-W715)^2</f>
        <v>3.198755738055188E-5</v>
      </c>
      <c r="Z715" s="353"/>
    </row>
    <row r="716" spans="1:26" s="246" customFormat="1" ht="12.95" customHeight="1">
      <c r="A716" s="15" t="s">
        <v>1777</v>
      </c>
      <c r="B716" s="249"/>
      <c r="C716" s="250">
        <v>50823.362999999998</v>
      </c>
      <c r="D716" s="250">
        <v>4.0000000000000002E-4</v>
      </c>
      <c r="E716" s="246">
        <f t="shared" si="130"/>
        <v>28746.212022831503</v>
      </c>
      <c r="F716" s="246">
        <f t="shared" si="134"/>
        <v>28746</v>
      </c>
      <c r="G716" s="250">
        <f t="shared" si="135"/>
        <v>6.816409999737516E-2</v>
      </c>
      <c r="K716" s="246">
        <f>+G716</f>
        <v>6.816409999737516E-2</v>
      </c>
      <c r="O716" s="246">
        <f t="shared" ca="1" si="137"/>
        <v>0.10820478448718227</v>
      </c>
      <c r="P716" s="246">
        <f t="shared" si="131"/>
        <v>7.4423738672416848E-2</v>
      </c>
      <c r="Q716" s="248">
        <f t="shared" si="132"/>
        <v>35804.862999999998</v>
      </c>
      <c r="R716" s="246">
        <f t="shared" si="136"/>
        <v>3.9183076342077646E-5</v>
      </c>
      <c r="S716" s="249">
        <v>1</v>
      </c>
      <c r="T716" s="246">
        <f t="shared" si="133"/>
        <v>3.9183076342077646E-5</v>
      </c>
      <c r="U716" s="204"/>
      <c r="V716" s="246">
        <f>+G716-P716</f>
        <v>-6.2596386750416871E-3</v>
      </c>
      <c r="W716" s="246">
        <f>+V$5*SIN(RADIANS(V$6*F716+V$7))</f>
        <v>6.3533816207057511E-4</v>
      </c>
      <c r="X716" s="246">
        <f>+(V716-W716)^2</f>
        <v>4.754070558431461E-5</v>
      </c>
      <c r="Z716" s="353"/>
    </row>
    <row r="717" spans="1:26" s="246" customFormat="1" ht="12.95" customHeight="1">
      <c r="A717" s="15" t="s">
        <v>1816</v>
      </c>
      <c r="B717" s="249" t="s">
        <v>1817</v>
      </c>
      <c r="C717" s="250">
        <v>50823.362999999998</v>
      </c>
      <c r="D717" s="250">
        <v>4.0000000000000002E-4</v>
      </c>
      <c r="E717" s="246">
        <f t="shared" si="130"/>
        <v>28746.212022831503</v>
      </c>
      <c r="F717" s="246">
        <f t="shared" si="134"/>
        <v>28746</v>
      </c>
      <c r="G717" s="250">
        <f t="shared" si="135"/>
        <v>6.816409999737516E-2</v>
      </c>
      <c r="K717" s="246">
        <f>+G717</f>
        <v>6.816409999737516E-2</v>
      </c>
      <c r="O717" s="246">
        <f t="shared" ca="1" si="137"/>
        <v>0.10820478448718227</v>
      </c>
      <c r="P717" s="246">
        <f t="shared" si="131"/>
        <v>7.4423738672416848E-2</v>
      </c>
      <c r="Q717" s="248">
        <f t="shared" si="132"/>
        <v>35804.862999999998</v>
      </c>
      <c r="R717" s="246">
        <f t="shared" si="136"/>
        <v>3.9183076342077646E-5</v>
      </c>
      <c r="S717" s="249">
        <v>1</v>
      </c>
      <c r="T717" s="246">
        <f t="shared" si="133"/>
        <v>3.9183076342077646E-5</v>
      </c>
      <c r="U717" s="204"/>
      <c r="V717" s="246">
        <f>+G717-P717</f>
        <v>-6.2596386750416871E-3</v>
      </c>
      <c r="W717" s="246">
        <f>+V$5*SIN(RADIANS(V$6*F717+V$7))</f>
        <v>6.3533816207057511E-4</v>
      </c>
      <c r="X717" s="246">
        <f>+(V717-W717)^2</f>
        <v>4.754070558431461E-5</v>
      </c>
      <c r="Z717" s="353"/>
    </row>
    <row r="718" spans="1:26" s="246" customFormat="1" ht="12.95" customHeight="1">
      <c r="A718" s="40" t="s">
        <v>1816</v>
      </c>
      <c r="B718" s="39" t="s">
        <v>1817</v>
      </c>
      <c r="C718" s="40">
        <v>50823.362999999998</v>
      </c>
      <c r="D718" s="40">
        <v>4.0000000000000002E-4</v>
      </c>
      <c r="E718" s="246">
        <f t="shared" si="130"/>
        <v>28746.212022831503</v>
      </c>
      <c r="F718" s="246">
        <f t="shared" si="134"/>
        <v>28746</v>
      </c>
      <c r="G718" s="250">
        <f t="shared" si="135"/>
        <v>6.816409999737516E-2</v>
      </c>
      <c r="K718" s="246">
        <f>+G718</f>
        <v>6.816409999737516E-2</v>
      </c>
      <c r="O718" s="246">
        <f t="shared" ca="1" si="137"/>
        <v>0.10820478448718227</v>
      </c>
      <c r="P718" s="246">
        <f t="shared" si="131"/>
        <v>7.4423738672416848E-2</v>
      </c>
      <c r="Q718" s="248">
        <f t="shared" si="132"/>
        <v>35804.862999999998</v>
      </c>
      <c r="R718" s="246">
        <f t="shared" si="136"/>
        <v>3.9183076342077646E-5</v>
      </c>
      <c r="S718" s="249">
        <v>1</v>
      </c>
      <c r="T718" s="246">
        <f t="shared" si="133"/>
        <v>3.9183076342077646E-5</v>
      </c>
      <c r="U718" s="204"/>
      <c r="V718" s="246">
        <f>+G718-P718</f>
        <v>-6.2596386750416871E-3</v>
      </c>
      <c r="W718" s="246">
        <f>+V$5*SIN(RADIANS(V$6*F718+V$7))</f>
        <v>6.3533816207057511E-4</v>
      </c>
      <c r="X718" s="246">
        <f>+(V718-W718)^2</f>
        <v>4.754070558431461E-5</v>
      </c>
      <c r="Z718" s="353"/>
    </row>
    <row r="719" spans="1:26" s="246" customFormat="1" ht="12.95" customHeight="1">
      <c r="A719" s="15" t="s">
        <v>1809</v>
      </c>
      <c r="B719" s="249"/>
      <c r="C719" s="250">
        <v>50823.362999999998</v>
      </c>
      <c r="D719" s="250"/>
      <c r="E719" s="246">
        <f t="shared" si="130"/>
        <v>28746.212022831503</v>
      </c>
      <c r="F719" s="246">
        <f t="shared" si="134"/>
        <v>28746</v>
      </c>
      <c r="G719" s="250">
        <f t="shared" si="135"/>
        <v>6.816409999737516E-2</v>
      </c>
      <c r="K719" s="246">
        <f>+G719</f>
        <v>6.816409999737516E-2</v>
      </c>
      <c r="O719" s="246">
        <f t="shared" ca="1" si="137"/>
        <v>0.10820478448718227</v>
      </c>
      <c r="P719" s="246">
        <f t="shared" si="131"/>
        <v>7.4423738672416848E-2</v>
      </c>
      <c r="Q719" s="248">
        <f t="shared" si="132"/>
        <v>35804.862999999998</v>
      </c>
      <c r="R719" s="246">
        <f t="shared" si="136"/>
        <v>3.9183076342077646E-5</v>
      </c>
      <c r="S719" s="249">
        <v>1</v>
      </c>
      <c r="T719" s="246">
        <f t="shared" si="133"/>
        <v>3.9183076342077646E-5</v>
      </c>
      <c r="U719" s="204"/>
      <c r="V719" s="246">
        <f>+G719-P719</f>
        <v>-6.2596386750416871E-3</v>
      </c>
      <c r="W719" s="246">
        <f>+V$5*SIN(RADIANS(V$6*F719+V$7))</f>
        <v>6.3533816207057511E-4</v>
      </c>
      <c r="X719" s="246">
        <f>+(V719-W719)^2</f>
        <v>4.754070558431461E-5</v>
      </c>
      <c r="Z719" s="353"/>
    </row>
    <row r="720" spans="1:26" s="246" customFormat="1" ht="12.95" customHeight="1">
      <c r="A720" s="15" t="s">
        <v>1776</v>
      </c>
      <c r="B720" s="249"/>
      <c r="C720" s="250">
        <v>50824.656000000003</v>
      </c>
      <c r="D720" s="250"/>
      <c r="E720" s="246">
        <f t="shared" si="130"/>
        <v>28750.233868952204</v>
      </c>
      <c r="F720" s="246">
        <f t="shared" si="134"/>
        <v>28750</v>
      </c>
      <c r="G720" s="250">
        <f t="shared" si="135"/>
        <v>7.5187499998719431E-2</v>
      </c>
      <c r="I720" s="246">
        <f>+G720</f>
        <v>7.5187499998719431E-2</v>
      </c>
      <c r="O720" s="246">
        <f t="shared" ca="1" si="137"/>
        <v>0.10821429226734358</v>
      </c>
      <c r="P720" s="246">
        <f t="shared" si="131"/>
        <v>7.4438343135322549E-2</v>
      </c>
      <c r="Q720" s="248">
        <f t="shared" si="132"/>
        <v>35806.156000000003</v>
      </c>
      <c r="R720" s="246">
        <f t="shared" si="136"/>
        <v>5.6123600597465538E-7</v>
      </c>
      <c r="S720" s="249">
        <v>0.1</v>
      </c>
      <c r="T720" s="246">
        <f t="shared" si="133"/>
        <v>5.612360059746554E-8</v>
      </c>
      <c r="U720" s="204"/>
      <c r="Z720" s="353"/>
    </row>
    <row r="721" spans="1:26" s="246" customFormat="1" ht="12.95" customHeight="1">
      <c r="A721" s="15" t="s">
        <v>1809</v>
      </c>
      <c r="B721" s="249" t="s">
        <v>1814</v>
      </c>
      <c r="C721" s="250">
        <v>50829.953800000003</v>
      </c>
      <c r="D721" s="250"/>
      <c r="E721" s="246">
        <f t="shared" si="130"/>
        <v>28766.712551379242</v>
      </c>
      <c r="F721" s="246">
        <f t="shared" si="134"/>
        <v>28766.5</v>
      </c>
      <c r="G721" s="250">
        <f t="shared" si="135"/>
        <v>6.8334024996147491E-2</v>
      </c>
      <c r="K721" s="246">
        <f>+G721</f>
        <v>6.8334024996147491E-2</v>
      </c>
      <c r="O721" s="246">
        <f t="shared" ca="1" si="137"/>
        <v>0.10825351186050901</v>
      </c>
      <c r="P721" s="246">
        <f t="shared" si="131"/>
        <v>7.4498595947066967E-2</v>
      </c>
      <c r="Q721" s="248">
        <f t="shared" si="132"/>
        <v>35811.453800000003</v>
      </c>
      <c r="R721" s="246">
        <f t="shared" si="136"/>
        <v>3.8001935008920255E-5</v>
      </c>
      <c r="S721" s="249">
        <v>1</v>
      </c>
      <c r="T721" s="246">
        <f t="shared" si="133"/>
        <v>3.8001935008920255E-5</v>
      </c>
      <c r="U721" s="204"/>
      <c r="V721" s="246">
        <f>+G721-P721</f>
        <v>-6.1645709509194763E-3</v>
      </c>
      <c r="W721" s="246">
        <f>+V$5*SIN(RADIANS(V$6*F721+V$7))</f>
        <v>6.5937725323003194E-4</v>
      </c>
      <c r="X721" s="246">
        <f>+(V721-W721)^2</f>
        <v>4.6566269092915296E-5</v>
      </c>
      <c r="Z721" s="353"/>
    </row>
    <row r="722" spans="1:26" s="246" customFormat="1" ht="12.95" customHeight="1">
      <c r="A722" s="15" t="s">
        <v>1776</v>
      </c>
      <c r="B722" s="249" t="s">
        <v>1814</v>
      </c>
      <c r="C722" s="250">
        <v>50830.61</v>
      </c>
      <c r="D722" s="250"/>
      <c r="E722" s="246">
        <f t="shared" si="130"/>
        <v>28768.753646061672</v>
      </c>
      <c r="F722" s="276">
        <f>ROUND(2*E722,0)/2-0.5</f>
        <v>28768.5</v>
      </c>
      <c r="G722" s="250"/>
      <c r="O722" s="246">
        <f t="shared" ca="1" si="137"/>
        <v>0.10825826575058967</v>
      </c>
      <c r="P722" s="246">
        <f t="shared" si="131"/>
        <v>7.4505900346668111E-2</v>
      </c>
      <c r="Q722" s="248">
        <f t="shared" si="132"/>
        <v>35812.11</v>
      </c>
      <c r="S722" s="249"/>
      <c r="T722" s="246">
        <f t="shared" si="133"/>
        <v>0</v>
      </c>
      <c r="U722" s="204"/>
      <c r="Z722" s="353"/>
    </row>
    <row r="723" spans="1:26" s="246" customFormat="1" ht="12.95" customHeight="1">
      <c r="A723" s="15" t="s">
        <v>1809</v>
      </c>
      <c r="B723" s="249"/>
      <c r="C723" s="250">
        <v>50834.938199999997</v>
      </c>
      <c r="D723" s="250"/>
      <c r="E723" s="246">
        <f t="shared" si="130"/>
        <v>28782.21641046966</v>
      </c>
      <c r="F723" s="246">
        <f t="shared" ref="F723:F732" si="138">ROUND(2*E723,0)/2</f>
        <v>28782</v>
      </c>
      <c r="G723" s="250">
        <f t="shared" ref="G723:G732" si="139">+C723-(C$7+F723*C$8)</f>
        <v>6.9574699991790112E-2</v>
      </c>
      <c r="K723" s="246">
        <f>+G723</f>
        <v>6.9574699991790112E-2</v>
      </c>
      <c r="O723" s="246">
        <f t="shared" ca="1" si="137"/>
        <v>0.10829035450863411</v>
      </c>
      <c r="P723" s="246">
        <f t="shared" si="131"/>
        <v>7.4555210860450499E-2</v>
      </c>
      <c r="Q723" s="248">
        <f t="shared" si="132"/>
        <v>35816.438199999997</v>
      </c>
      <c r="R723" s="246">
        <f t="shared" ref="R723:R732" si="140">+(P723-G723)^2</f>
        <v>2.4805488512844245E-5</v>
      </c>
      <c r="S723" s="249">
        <v>1</v>
      </c>
      <c r="T723" s="246">
        <f t="shared" si="133"/>
        <v>2.4805488512844245E-5</v>
      </c>
      <c r="U723" s="204"/>
      <c r="V723" s="246">
        <f>+G723-P723</f>
        <v>-4.9805108686603872E-3</v>
      </c>
      <c r="W723" s="246">
        <f>+V$5*SIN(RADIANS(V$6*F723+V$7))</f>
        <v>6.775491145843244E-4</v>
      </c>
      <c r="X723" s="246">
        <f>+(V723-W723)^2</f>
        <v>3.2013642773995142E-5</v>
      </c>
      <c r="Z723" s="353"/>
    </row>
    <row r="724" spans="1:26" s="246" customFormat="1" ht="12.95" customHeight="1">
      <c r="A724" s="15" t="s">
        <v>1809</v>
      </c>
      <c r="B724" s="249"/>
      <c r="C724" s="250">
        <v>50843.94</v>
      </c>
      <c r="D724" s="250"/>
      <c r="E724" s="246">
        <f t="shared" si="130"/>
        <v>28810.216297870425</v>
      </c>
      <c r="F724" s="246">
        <f t="shared" si="138"/>
        <v>28810</v>
      </c>
      <c r="G724" s="250">
        <f t="shared" si="139"/>
        <v>6.9538499999907799E-2</v>
      </c>
      <c r="K724" s="246">
        <f>+G724</f>
        <v>6.9538499999907799E-2</v>
      </c>
      <c r="O724" s="246">
        <f t="shared" ca="1" si="137"/>
        <v>0.10835690896976331</v>
      </c>
      <c r="P724" s="246">
        <f t="shared" si="131"/>
        <v>7.4657516818515929E-2</v>
      </c>
      <c r="Q724" s="248">
        <f t="shared" si="132"/>
        <v>35825.440000000002</v>
      </c>
      <c r="R724" s="246">
        <f t="shared" si="140"/>
        <v>2.6204333189192899E-5</v>
      </c>
      <c r="S724" s="249">
        <v>1</v>
      </c>
      <c r="T724" s="246">
        <f t="shared" si="133"/>
        <v>2.6204333189192899E-5</v>
      </c>
      <c r="U724" s="204"/>
      <c r="V724" s="246">
        <f>+G724-P724</f>
        <v>-5.1190168186081297E-3</v>
      </c>
      <c r="W724" s="246">
        <f>+V$5*SIN(RADIANS(V$6*F724+V$7))</f>
        <v>7.1036655602472543E-4</v>
      </c>
      <c r="X724" s="246">
        <f>+(V724-W724)^2</f>
        <v>3.3981710528445927E-5</v>
      </c>
      <c r="Z724" s="353"/>
    </row>
    <row r="725" spans="1:26" s="246" customFormat="1" ht="12.95" customHeight="1">
      <c r="A725" s="15" t="s">
        <v>1776</v>
      </c>
      <c r="B725" s="249" t="s">
        <v>1814</v>
      </c>
      <c r="C725" s="250">
        <v>50866.588000000003</v>
      </c>
      <c r="D725" s="250"/>
      <c r="E725" s="246">
        <f t="shared" ref="E725:E788" si="141">+(C725-C$7)/C$8</f>
        <v>28880.662369750742</v>
      </c>
      <c r="F725" s="246">
        <f t="shared" si="138"/>
        <v>28880.5</v>
      </c>
      <c r="G725" s="250">
        <f t="shared" si="139"/>
        <v>5.220092499803286E-2</v>
      </c>
      <c r="I725" s="246">
        <f>+G725</f>
        <v>5.220092499803286E-2</v>
      </c>
      <c r="O725" s="246">
        <f t="shared" ca="1" si="137"/>
        <v>0.1085244835951065</v>
      </c>
      <c r="P725" s="246">
        <f t="shared" ref="P725:P788" si="142">+D$11+D$12*F725+D$13*F725^2</f>
        <v>7.4915301633528053E-2</v>
      </c>
      <c r="Q725" s="248">
        <f t="shared" ref="Q725:Q788" si="143">+C725-15018.5</f>
        <v>35848.088000000003</v>
      </c>
      <c r="R725" s="246">
        <f t="shared" si="140"/>
        <v>5.1594290593912995E-4</v>
      </c>
      <c r="S725" s="249">
        <v>0.1</v>
      </c>
      <c r="T725" s="246">
        <f t="shared" si="133"/>
        <v>5.1594290593912995E-5</v>
      </c>
      <c r="U725" s="204"/>
      <c r="Z725" s="353"/>
    </row>
    <row r="726" spans="1:26" s="246" customFormat="1" ht="12.95" customHeight="1">
      <c r="A726" s="15" t="s">
        <v>1776</v>
      </c>
      <c r="B726" s="249" t="s">
        <v>1814</v>
      </c>
      <c r="C726" s="250">
        <v>50867.565999999999</v>
      </c>
      <c r="D726" s="250"/>
      <c r="E726" s="246">
        <f t="shared" si="141"/>
        <v>28883.704415772405</v>
      </c>
      <c r="F726" s="246">
        <f t="shared" si="138"/>
        <v>28883.5</v>
      </c>
      <c r="G726" s="250">
        <f t="shared" si="139"/>
        <v>6.5718474994355347E-2</v>
      </c>
      <c r="I726" s="246">
        <f>+G726</f>
        <v>6.5718474994355347E-2</v>
      </c>
      <c r="O726" s="246">
        <f t="shared" ca="1" si="137"/>
        <v>0.10853161443022749</v>
      </c>
      <c r="P726" s="246">
        <f t="shared" si="142"/>
        <v>7.4926277329312743E-2</v>
      </c>
      <c r="Q726" s="248">
        <f t="shared" si="143"/>
        <v>35849.065999999999</v>
      </c>
      <c r="R726" s="246">
        <f t="shared" si="140"/>
        <v>8.4783623839646883E-5</v>
      </c>
      <c r="S726" s="249">
        <v>0.1</v>
      </c>
      <c r="T726" s="246">
        <f t="shared" si="133"/>
        <v>8.478362383964688E-6</v>
      </c>
      <c r="U726" s="204"/>
      <c r="Z726" s="353"/>
    </row>
    <row r="727" spans="1:26" s="246" customFormat="1" ht="12.95" customHeight="1">
      <c r="A727" s="15" t="s">
        <v>1776</v>
      </c>
      <c r="B727" s="249"/>
      <c r="C727" s="250">
        <v>50871.591</v>
      </c>
      <c r="D727" s="250"/>
      <c r="E727" s="246">
        <f t="shared" si="141"/>
        <v>28896.224083704161</v>
      </c>
      <c r="F727" s="246">
        <f t="shared" si="138"/>
        <v>28896</v>
      </c>
      <c r="G727" s="250">
        <f t="shared" si="139"/>
        <v>7.2041599996737204E-2</v>
      </c>
      <c r="I727" s="246">
        <f>+G727</f>
        <v>7.2041599996737204E-2</v>
      </c>
      <c r="O727" s="246">
        <f t="shared" ca="1" si="137"/>
        <v>0.1085613262432316</v>
      </c>
      <c r="P727" s="246">
        <f t="shared" si="142"/>
        <v>7.4972014780707016E-2</v>
      </c>
      <c r="Q727" s="248">
        <f t="shared" si="143"/>
        <v>35853.091</v>
      </c>
      <c r="R727" s="246">
        <f t="shared" si="140"/>
        <v>8.5873308061088387E-6</v>
      </c>
      <c r="S727" s="249">
        <v>0.1</v>
      </c>
      <c r="T727" s="246">
        <f t="shared" si="133"/>
        <v>8.5873308061088394E-7</v>
      </c>
      <c r="U727" s="204"/>
      <c r="Z727" s="353"/>
    </row>
    <row r="728" spans="1:26" s="246" customFormat="1" ht="12.95" customHeight="1">
      <c r="A728" s="15" t="s">
        <v>1776</v>
      </c>
      <c r="B728" s="249"/>
      <c r="C728" s="250">
        <v>50872.557999999997</v>
      </c>
      <c r="D728" s="250"/>
      <c r="E728" s="246">
        <f t="shared" si="141"/>
        <v>28899.231914484273</v>
      </c>
      <c r="F728" s="246">
        <f t="shared" si="138"/>
        <v>28899</v>
      </c>
      <c r="G728" s="250">
        <f t="shared" si="139"/>
        <v>7.4559149994456675E-2</v>
      </c>
      <c r="I728" s="246">
        <f>+G728</f>
        <v>7.4559149994456675E-2</v>
      </c>
      <c r="O728" s="246">
        <f t="shared" ca="1" si="137"/>
        <v>0.10856845707835258</v>
      </c>
      <c r="P728" s="246">
        <f t="shared" si="142"/>
        <v>7.4982993061591577E-2</v>
      </c>
      <c r="Q728" s="248">
        <f t="shared" si="143"/>
        <v>35854.057999999997</v>
      </c>
      <c r="R728" s="246">
        <f t="shared" si="140"/>
        <v>1.79642945558321E-7</v>
      </c>
      <c r="S728" s="249">
        <v>0.1</v>
      </c>
      <c r="T728" s="246">
        <f t="shared" si="133"/>
        <v>1.7964294555832101E-8</v>
      </c>
      <c r="U728" s="204"/>
      <c r="Z728" s="353"/>
    </row>
    <row r="729" spans="1:26" s="246" customFormat="1" ht="12.95" customHeight="1">
      <c r="A729" s="15" t="s">
        <v>1809</v>
      </c>
      <c r="B729" s="249" t="s">
        <v>1814</v>
      </c>
      <c r="C729" s="250">
        <v>51126.052799999998</v>
      </c>
      <c r="D729" s="250"/>
      <c r="E729" s="246">
        <f t="shared" si="141"/>
        <v>29687.721533968797</v>
      </c>
      <c r="F729" s="246">
        <f t="shared" si="138"/>
        <v>29687.5</v>
      </c>
      <c r="G729" s="250">
        <f t="shared" si="139"/>
        <v>7.1221874990442302E-2</v>
      </c>
      <c r="K729" s="246">
        <f>+G729</f>
        <v>7.1221874990442302E-2</v>
      </c>
      <c r="O729" s="246">
        <f t="shared" ca="1" si="137"/>
        <v>0.11044267824265189</v>
      </c>
      <c r="P729" s="246">
        <f t="shared" si="142"/>
        <v>7.788579912417759E-2</v>
      </c>
      <c r="Q729" s="248">
        <f t="shared" si="143"/>
        <v>36107.552799999998</v>
      </c>
      <c r="R729" s="246">
        <f t="shared" si="140"/>
        <v>4.4407884860179612E-5</v>
      </c>
      <c r="S729" s="249">
        <v>1</v>
      </c>
      <c r="T729" s="246">
        <f t="shared" si="133"/>
        <v>4.4407884860179612E-5</v>
      </c>
      <c r="U729" s="204"/>
      <c r="V729" s="246">
        <f>+G729-P729</f>
        <v>-6.6639241337352884E-3</v>
      </c>
      <c r="W729" s="246">
        <f>+V$5*SIN(RADIANS(V$6*F729+V$7))</f>
        <v>1.7297400150670696E-3</v>
      </c>
      <c r="X729" s="246">
        <f>+(V729-W729)^2</f>
        <v>7.0453597842890005E-5</v>
      </c>
      <c r="Z729" s="353"/>
    </row>
    <row r="730" spans="1:26" s="246" customFormat="1" ht="12.95" customHeight="1">
      <c r="A730" s="15" t="s">
        <v>1809</v>
      </c>
      <c r="B730" s="249"/>
      <c r="C730" s="250">
        <v>51129.11</v>
      </c>
      <c r="D730" s="250"/>
      <c r="E730" s="246">
        <f t="shared" si="141"/>
        <v>29697.230882739226</v>
      </c>
      <c r="F730" s="246">
        <f t="shared" si="138"/>
        <v>29697</v>
      </c>
      <c r="G730" s="250">
        <f t="shared" si="139"/>
        <v>7.4227449993486516E-2</v>
      </c>
      <c r="K730" s="246">
        <f>+G730</f>
        <v>7.4227449993486516E-2</v>
      </c>
      <c r="O730" s="246">
        <f t="shared" ca="1" si="137"/>
        <v>0.11046525922053502</v>
      </c>
      <c r="P730" s="246">
        <f t="shared" si="142"/>
        <v>7.7920983418532069E-2</v>
      </c>
      <c r="Q730" s="248">
        <f t="shared" si="143"/>
        <v>36110.61</v>
      </c>
      <c r="R730" s="246">
        <f t="shared" si="140"/>
        <v>1.3642189161928735E-5</v>
      </c>
      <c r="S730" s="249">
        <v>1</v>
      </c>
      <c r="T730" s="246">
        <f t="shared" si="133"/>
        <v>1.3642189161928735E-5</v>
      </c>
      <c r="U730" s="204"/>
      <c r="V730" s="246">
        <f>+G730-P730</f>
        <v>-3.6935334250455532E-3</v>
      </c>
      <c r="W730" s="246">
        <f>+V$5*SIN(RADIANS(V$6*F730+V$7))</f>
        <v>1.7406465763857033E-3</v>
      </c>
      <c r="X730" s="246">
        <f>+(V730-W730)^2</f>
        <v>2.953031228795541E-5</v>
      </c>
      <c r="Z730" s="353"/>
    </row>
    <row r="731" spans="1:26" s="246" customFormat="1" ht="12.95" customHeight="1">
      <c r="A731" s="15" t="s">
        <v>1776</v>
      </c>
      <c r="B731" s="249"/>
      <c r="C731" s="250">
        <v>51144.864000000001</v>
      </c>
      <c r="D731" s="250"/>
      <c r="E731" s="246">
        <f t="shared" si="141"/>
        <v>29746.233329595572</v>
      </c>
      <c r="F731" s="246">
        <f t="shared" si="138"/>
        <v>29746</v>
      </c>
      <c r="G731" s="250">
        <f t="shared" si="139"/>
        <v>7.5014100002590567E-2</v>
      </c>
      <c r="I731" s="246">
        <f>+G731</f>
        <v>7.5014100002590567E-2</v>
      </c>
      <c r="O731" s="246">
        <f t="shared" ca="1" si="137"/>
        <v>0.11058172952751112</v>
      </c>
      <c r="P731" s="246">
        <f t="shared" si="142"/>
        <v>7.8102539984652108E-2</v>
      </c>
      <c r="Q731" s="248">
        <f t="shared" si="143"/>
        <v>36126.364000000001</v>
      </c>
      <c r="R731" s="246">
        <f t="shared" si="140"/>
        <v>9.5384615227962959E-6</v>
      </c>
      <c r="S731" s="249">
        <v>0.1</v>
      </c>
      <c r="T731" s="246">
        <f t="shared" si="133"/>
        <v>9.5384615227962972E-7</v>
      </c>
      <c r="U731" s="204"/>
      <c r="Z731" s="353"/>
    </row>
    <row r="732" spans="1:26" s="246" customFormat="1" ht="12.95" customHeight="1">
      <c r="A732" s="15" t="s">
        <v>1776</v>
      </c>
      <c r="B732" s="249" t="s">
        <v>1814</v>
      </c>
      <c r="C732" s="250">
        <v>51156.601000000002</v>
      </c>
      <c r="D732" s="250"/>
      <c r="E732" s="246">
        <f t="shared" si="141"/>
        <v>29782.740992332208</v>
      </c>
      <c r="F732" s="246">
        <f t="shared" si="138"/>
        <v>29782.5</v>
      </c>
      <c r="G732" s="250">
        <f t="shared" si="139"/>
        <v>7.7477624996390659E-2</v>
      </c>
      <c r="I732" s="246">
        <f>+G732</f>
        <v>7.7477624996390659E-2</v>
      </c>
      <c r="O732" s="246">
        <f t="shared" ca="1" si="137"/>
        <v>0.11066848802148313</v>
      </c>
      <c r="P732" s="246">
        <f t="shared" si="142"/>
        <v>7.8237867847010339E-2</v>
      </c>
      <c r="Q732" s="248">
        <f t="shared" si="143"/>
        <v>36138.101000000002</v>
      </c>
      <c r="R732" s="246">
        <f t="shared" si="140"/>
        <v>5.779691919183372E-7</v>
      </c>
      <c r="S732" s="249">
        <v>0.1</v>
      </c>
      <c r="T732" s="246">
        <f t="shared" ref="T732:T795" si="144">+S732*R732</f>
        <v>5.7796919191833721E-8</v>
      </c>
      <c r="U732" s="204"/>
      <c r="Z732" s="353"/>
    </row>
    <row r="733" spans="1:26" s="246" customFormat="1" ht="12.95" customHeight="1">
      <c r="A733" s="15" t="s">
        <v>1776</v>
      </c>
      <c r="B733" s="249"/>
      <c r="C733" s="250">
        <v>51169.625</v>
      </c>
      <c r="D733" s="250"/>
      <c r="E733" s="246">
        <f t="shared" si="141"/>
        <v>29823.251838330485</v>
      </c>
      <c r="F733" s="247">
        <f>ROUND(2*E733,0)/2-0.5</f>
        <v>29823</v>
      </c>
      <c r="G733" s="250"/>
      <c r="O733" s="246">
        <f t="shared" ca="1" si="137"/>
        <v>0.11076475429561645</v>
      </c>
      <c r="P733" s="246">
        <f t="shared" si="142"/>
        <v>7.8388112844274285E-2</v>
      </c>
      <c r="Q733" s="248">
        <f t="shared" si="143"/>
        <v>36151.125</v>
      </c>
      <c r="S733" s="249"/>
      <c r="T733" s="246">
        <f t="shared" si="144"/>
        <v>0</v>
      </c>
      <c r="U733" s="204"/>
      <c r="Z733" s="353"/>
    </row>
    <row r="734" spans="1:26" s="246" customFormat="1" ht="12.95" customHeight="1">
      <c r="A734" s="15" t="s">
        <v>1776</v>
      </c>
      <c r="B734" s="249" t="s">
        <v>1814</v>
      </c>
      <c r="C734" s="250">
        <v>51172.667000000001</v>
      </c>
      <c r="D734" s="250"/>
      <c r="E734" s="246">
        <f t="shared" si="141"/>
        <v>29832.71390785804</v>
      </c>
      <c r="F734" s="246">
        <f t="shared" ref="F734:F742" si="145">ROUND(2*E734,0)/2</f>
        <v>29832.5</v>
      </c>
      <c r="G734" s="250">
        <f t="shared" ref="G734:G742" si="146">+C734-(C$7+F734*C$8)</f>
        <v>6.8770124998991378E-2</v>
      </c>
      <c r="I734" s="246">
        <f>+G734</f>
        <v>6.8770124998991378E-2</v>
      </c>
      <c r="O734" s="246">
        <f t="shared" ca="1" si="137"/>
        <v>0.11078733527349957</v>
      </c>
      <c r="P734" s="246">
        <f t="shared" si="142"/>
        <v>7.8423368701420609E-2</v>
      </c>
      <c r="Q734" s="248">
        <f t="shared" si="143"/>
        <v>36154.167000000001</v>
      </c>
      <c r="R734" s="246">
        <f t="shared" ref="R734:R742" si="147">+(P734-G734)^2</f>
        <v>9.318511397848962E-5</v>
      </c>
      <c r="S734" s="249">
        <v>0.1</v>
      </c>
      <c r="T734" s="246">
        <f t="shared" si="144"/>
        <v>9.318511397848962E-6</v>
      </c>
      <c r="U734" s="204"/>
      <c r="Z734" s="353"/>
    </row>
    <row r="735" spans="1:26" s="246" customFormat="1" ht="12.95" customHeight="1">
      <c r="A735" s="11" t="s">
        <v>346</v>
      </c>
      <c r="B735" s="26" t="s">
        <v>1814</v>
      </c>
      <c r="C735" s="265">
        <v>51179.105000000003</v>
      </c>
      <c r="D735" s="265" t="s">
        <v>1965</v>
      </c>
      <c r="E735" s="246">
        <f t="shared" si="141"/>
        <v>29852.739155595835</v>
      </c>
      <c r="F735" s="246">
        <f t="shared" si="145"/>
        <v>29852.5</v>
      </c>
      <c r="G735" s="250">
        <f t="shared" si="146"/>
        <v>7.688712499657413E-2</v>
      </c>
      <c r="I735" s="246">
        <f>G735</f>
        <v>7.688712499657413E-2</v>
      </c>
      <c r="O735" s="246">
        <f t="shared" ca="1" si="137"/>
        <v>0.11083487417430615</v>
      </c>
      <c r="P735" s="246">
        <f t="shared" si="142"/>
        <v>7.8497607958666782E-2</v>
      </c>
      <c r="Q735" s="248">
        <f t="shared" si="143"/>
        <v>36160.605000000003</v>
      </c>
      <c r="R735" s="246">
        <f t="shared" si="147"/>
        <v>2.5936553711907224E-6</v>
      </c>
      <c r="S735" s="249">
        <v>0.1</v>
      </c>
      <c r="T735" s="246">
        <f t="shared" si="144"/>
        <v>2.5936553711907227E-7</v>
      </c>
      <c r="U735" s="204"/>
      <c r="Z735" s="353"/>
    </row>
    <row r="736" spans="1:26" s="246" customFormat="1" ht="12.95" customHeight="1">
      <c r="A736" s="15" t="s">
        <v>1776</v>
      </c>
      <c r="B736" s="249"/>
      <c r="C736" s="250">
        <v>51187.622000000003</v>
      </c>
      <c r="D736" s="250"/>
      <c r="E736" s="246">
        <f t="shared" si="141"/>
        <v>29879.231083987066</v>
      </c>
      <c r="F736" s="246">
        <f t="shared" si="145"/>
        <v>29879</v>
      </c>
      <c r="G736" s="250">
        <f t="shared" si="146"/>
        <v>7.4292149998655077E-2</v>
      </c>
      <c r="I736" s="246">
        <f>+G736</f>
        <v>7.4292149998655077E-2</v>
      </c>
      <c r="O736" s="246">
        <f t="shared" ca="1" si="137"/>
        <v>0.11089786321787487</v>
      </c>
      <c r="P736" s="246">
        <f t="shared" si="142"/>
        <v>7.8596009227091354E-2</v>
      </c>
      <c r="Q736" s="248">
        <f t="shared" si="143"/>
        <v>36169.122000000003</v>
      </c>
      <c r="R736" s="246">
        <f t="shared" si="147"/>
        <v>1.8523204258196107E-5</v>
      </c>
      <c r="S736" s="249">
        <v>0.1</v>
      </c>
      <c r="T736" s="246">
        <f t="shared" si="144"/>
        <v>1.8523204258196108E-6</v>
      </c>
      <c r="U736" s="204"/>
      <c r="Z736" s="353"/>
    </row>
    <row r="737" spans="1:26" s="246" customFormat="1" ht="12.95" customHeight="1">
      <c r="A737" s="15" t="s">
        <v>1776</v>
      </c>
      <c r="B737" s="249"/>
      <c r="C737" s="250">
        <v>51195.644</v>
      </c>
      <c r="D737" s="250"/>
      <c r="E737" s="246">
        <f t="shared" si="141"/>
        <v>29904.183326508421</v>
      </c>
      <c r="F737" s="246">
        <f t="shared" si="145"/>
        <v>29904</v>
      </c>
      <c r="G737" s="250">
        <f t="shared" si="146"/>
        <v>5.8938399997714441E-2</v>
      </c>
      <c r="I737" s="246">
        <f>+G737</f>
        <v>5.8938399997714441E-2</v>
      </c>
      <c r="O737" s="246">
        <f t="shared" ca="1" si="137"/>
        <v>0.11095728684388309</v>
      </c>
      <c r="P737" s="246">
        <f t="shared" si="142"/>
        <v>7.868887640074268E-2</v>
      </c>
      <c r="Q737" s="248">
        <f t="shared" si="143"/>
        <v>36177.144</v>
      </c>
      <c r="R737" s="246">
        <f t="shared" si="147"/>
        <v>3.900813181465753E-4</v>
      </c>
      <c r="S737" s="249">
        <v>0.1</v>
      </c>
      <c r="T737" s="246">
        <f t="shared" si="144"/>
        <v>3.9008131814657534E-5</v>
      </c>
      <c r="U737" s="204"/>
      <c r="Z737" s="353"/>
    </row>
    <row r="738" spans="1:26" s="246" customFormat="1" ht="12.95" customHeight="1">
      <c r="A738" s="15" t="s">
        <v>1809</v>
      </c>
      <c r="B738" s="249" t="s">
        <v>1814</v>
      </c>
      <c r="C738" s="250">
        <v>51200.9643</v>
      </c>
      <c r="D738" s="250"/>
      <c r="E738" s="246">
        <f t="shared" si="141"/>
        <v>29920.731994656813</v>
      </c>
      <c r="F738" s="246">
        <f t="shared" si="145"/>
        <v>29920.5</v>
      </c>
      <c r="G738" s="250">
        <f t="shared" si="146"/>
        <v>7.4584924994269386E-2</v>
      </c>
      <c r="K738" s="246">
        <f>+G738</f>
        <v>7.4584924994269386E-2</v>
      </c>
      <c r="O738" s="246">
        <f t="shared" ca="1" si="137"/>
        <v>0.11099650643704852</v>
      </c>
      <c r="P738" s="246">
        <f t="shared" si="142"/>
        <v>7.8750187769192806E-2</v>
      </c>
      <c r="Q738" s="248">
        <f t="shared" si="143"/>
        <v>36182.4643</v>
      </c>
      <c r="R738" s="246">
        <f t="shared" si="147"/>
        <v>1.7349413984162749E-5</v>
      </c>
      <c r="S738" s="249">
        <v>1</v>
      </c>
      <c r="T738" s="246">
        <f t="shared" si="144"/>
        <v>1.7349413984162749E-5</v>
      </c>
      <c r="U738" s="204"/>
      <c r="V738" s="246">
        <f>+G738-P738</f>
        <v>-4.16526277492342E-3</v>
      </c>
      <c r="W738" s="246">
        <f>+V$5*SIN(RADIANS(V$6*F738+V$7))</f>
        <v>1.996193463960422E-3</v>
      </c>
      <c r="X738" s="246">
        <f>+(V738-W738)^2</f>
        <v>3.7963542983680624E-5</v>
      </c>
      <c r="Z738" s="353"/>
    </row>
    <row r="739" spans="1:26" s="246" customFormat="1" ht="12.95" customHeight="1">
      <c r="A739" s="15" t="s">
        <v>1776</v>
      </c>
      <c r="B739" s="249" t="s">
        <v>1814</v>
      </c>
      <c r="C739" s="250">
        <v>51201.610999999997</v>
      </c>
      <c r="D739" s="250"/>
      <c r="E739" s="246">
        <f t="shared" si="141"/>
        <v>29922.743539812447</v>
      </c>
      <c r="F739" s="246">
        <f t="shared" si="145"/>
        <v>29922.5</v>
      </c>
      <c r="G739" s="250">
        <f t="shared" si="146"/>
        <v>7.8296624989889096E-2</v>
      </c>
      <c r="I739" s="246">
        <f>+G739</f>
        <v>7.8296624989889096E-2</v>
      </c>
      <c r="O739" s="246">
        <f t="shared" ca="1" si="137"/>
        <v>0.11100126032712918</v>
      </c>
      <c r="P739" s="246">
        <f t="shared" si="142"/>
        <v>7.8757620478697651E-2</v>
      </c>
      <c r="Q739" s="248">
        <f t="shared" si="143"/>
        <v>36183.110999999997</v>
      </c>
      <c r="R739" s="246">
        <f t="shared" si="147"/>
        <v>2.1251684070183848E-7</v>
      </c>
      <c r="S739" s="249">
        <v>0.1</v>
      </c>
      <c r="T739" s="246">
        <f t="shared" si="144"/>
        <v>2.1251684070183849E-8</v>
      </c>
      <c r="U739" s="204"/>
      <c r="Z739" s="353"/>
    </row>
    <row r="740" spans="1:26" s="246" customFormat="1" ht="12.95" customHeight="1">
      <c r="A740" s="15" t="s">
        <v>1776</v>
      </c>
      <c r="B740" s="249"/>
      <c r="C740" s="250">
        <v>51215.586000000003</v>
      </c>
      <c r="D740" s="250"/>
      <c r="E740" s="246">
        <f t="shared" si="141"/>
        <v>29966.212448966802</v>
      </c>
      <c r="F740" s="246">
        <f t="shared" si="145"/>
        <v>29966</v>
      </c>
      <c r="G740" s="250">
        <f t="shared" si="146"/>
        <v>6.8301100000098813E-2</v>
      </c>
      <c r="I740" s="246">
        <f>+G740</f>
        <v>6.8301100000098813E-2</v>
      </c>
      <c r="O740" s="246">
        <f t="shared" ca="1" si="137"/>
        <v>0.11110465743638348</v>
      </c>
      <c r="P740" s="246">
        <f t="shared" si="142"/>
        <v>7.8919336927190997E-2</v>
      </c>
      <c r="Q740" s="248">
        <f t="shared" si="143"/>
        <v>36197.086000000003</v>
      </c>
      <c r="R740" s="246">
        <f t="shared" si="147"/>
        <v>1.1274695543986406E-4</v>
      </c>
      <c r="S740" s="249">
        <v>0.1</v>
      </c>
      <c r="T740" s="246">
        <f t="shared" si="144"/>
        <v>1.1274695543986407E-5</v>
      </c>
      <c r="U740" s="204"/>
      <c r="Z740" s="353"/>
    </row>
    <row r="741" spans="1:26" s="246" customFormat="1" ht="12.95" customHeight="1">
      <c r="A741" s="15" t="s">
        <v>1776</v>
      </c>
      <c r="B741" s="249"/>
      <c r="C741" s="250">
        <v>51223.633999999998</v>
      </c>
      <c r="D741" s="250"/>
      <c r="E741" s="246">
        <f t="shared" si="141"/>
        <v>29991.245563877277</v>
      </c>
      <c r="F741" s="246">
        <f t="shared" si="145"/>
        <v>29991</v>
      </c>
      <c r="G741" s="250">
        <f t="shared" si="146"/>
        <v>7.8947349997179117E-2</v>
      </c>
      <c r="I741" s="246">
        <f>+G741</f>
        <v>7.8947349997179117E-2</v>
      </c>
      <c r="O741" s="246">
        <f t="shared" ca="1" si="137"/>
        <v>0.1111640810623917</v>
      </c>
      <c r="P741" s="246">
        <f t="shared" si="142"/>
        <v>7.9012325016804455E-2</v>
      </c>
      <c r="Q741" s="248">
        <f t="shared" si="143"/>
        <v>36205.133999999998</v>
      </c>
      <c r="R741" s="246">
        <f t="shared" si="147"/>
        <v>4.2217531753130473E-9</v>
      </c>
      <c r="S741" s="249">
        <v>0.1</v>
      </c>
      <c r="T741" s="246">
        <f t="shared" si="144"/>
        <v>4.2217531753130476E-10</v>
      </c>
      <c r="U741" s="204"/>
      <c r="Z741" s="353"/>
    </row>
    <row r="742" spans="1:26" s="246" customFormat="1" ht="12.95" customHeight="1">
      <c r="A742" s="15" t="s">
        <v>1776</v>
      </c>
      <c r="B742" s="249"/>
      <c r="C742" s="250">
        <v>51224.584999999999</v>
      </c>
      <c r="D742" s="250"/>
      <c r="E742" s="246">
        <f t="shared" si="141"/>
        <v>29994.203627033326</v>
      </c>
      <c r="F742" s="246">
        <f t="shared" si="145"/>
        <v>29994</v>
      </c>
      <c r="G742" s="250">
        <f t="shared" si="146"/>
        <v>6.5464899998914916E-2</v>
      </c>
      <c r="I742" s="246">
        <f>+G742</f>
        <v>6.5464899998914916E-2</v>
      </c>
      <c r="O742" s="246">
        <f t="shared" ca="1" si="137"/>
        <v>0.11117121189751268</v>
      </c>
      <c r="P742" s="246">
        <f t="shared" si="142"/>
        <v>7.9023485922486994E-2</v>
      </c>
      <c r="Q742" s="248">
        <f t="shared" si="143"/>
        <v>36206.084999999999</v>
      </c>
      <c r="R742" s="246">
        <f t="shared" si="147"/>
        <v>1.838352522468869E-4</v>
      </c>
      <c r="S742" s="249">
        <v>0.1</v>
      </c>
      <c r="T742" s="246">
        <f t="shared" si="144"/>
        <v>1.8383525224688692E-5</v>
      </c>
      <c r="U742" s="204"/>
      <c r="Z742" s="353"/>
    </row>
    <row r="743" spans="1:26" s="246" customFormat="1" ht="12.95" customHeight="1">
      <c r="A743" s="15" t="s">
        <v>1776</v>
      </c>
      <c r="B743" s="249"/>
      <c r="C743" s="250">
        <v>51224.605000000003</v>
      </c>
      <c r="D743" s="250"/>
      <c r="E743" s="246">
        <f t="shared" si="141"/>
        <v>29994.265836563434</v>
      </c>
      <c r="F743" s="247">
        <f>ROUND(2*E743,0)/2-0.5</f>
        <v>29994</v>
      </c>
      <c r="G743" s="250"/>
      <c r="O743" s="246">
        <f t="shared" ca="1" si="137"/>
        <v>0.11117121189751268</v>
      </c>
      <c r="P743" s="246">
        <f t="shared" si="142"/>
        <v>7.9023485922486994E-2</v>
      </c>
      <c r="Q743" s="248">
        <f t="shared" si="143"/>
        <v>36206.105000000003</v>
      </c>
      <c r="S743" s="249"/>
      <c r="T743" s="246">
        <f t="shared" si="144"/>
        <v>0</v>
      </c>
      <c r="U743" s="204"/>
      <c r="Z743" s="353"/>
    </row>
    <row r="744" spans="1:26" s="246" customFormat="1" ht="12.95" customHeight="1">
      <c r="A744" s="15" t="s">
        <v>1776</v>
      </c>
      <c r="B744" s="249" t="s">
        <v>1814</v>
      </c>
      <c r="C744" s="250">
        <v>51229.572999999997</v>
      </c>
      <c r="D744" s="250"/>
      <c r="E744" s="246">
        <f t="shared" si="141"/>
        <v>30009.718683839175</v>
      </c>
      <c r="F744" s="246">
        <f>ROUND(2*E744,0)/2</f>
        <v>30009.5</v>
      </c>
      <c r="G744" s="250">
        <f t="shared" ref="G744:G775" si="148">+C744-(C$7+F744*C$8)</f>
        <v>7.0305574998201337E-2</v>
      </c>
      <c r="I744" s="246">
        <f>+G744</f>
        <v>7.0305574998201337E-2</v>
      </c>
      <c r="O744" s="246">
        <f t="shared" ca="1" si="137"/>
        <v>0.11120805454563779</v>
      </c>
      <c r="P744" s="246">
        <f t="shared" si="142"/>
        <v>7.9081158572571406E-2</v>
      </c>
      <c r="Q744" s="248">
        <f t="shared" si="143"/>
        <v>36211.072999999997</v>
      </c>
      <c r="R744" s="246">
        <f t="shared" ref="R744:R775" si="149">+(P744-G744)^2</f>
        <v>7.7010867070753748E-5</v>
      </c>
      <c r="S744" s="249">
        <v>0.1</v>
      </c>
      <c r="T744" s="246">
        <f t="shared" si="144"/>
        <v>7.7010867070753758E-6</v>
      </c>
      <c r="U744" s="204"/>
      <c r="Z744" s="353"/>
    </row>
    <row r="745" spans="1:26" s="246" customFormat="1" ht="12.95" customHeight="1">
      <c r="A745" s="15" t="s">
        <v>1809</v>
      </c>
      <c r="B745" s="249" t="s">
        <v>1814</v>
      </c>
      <c r="C745" s="250">
        <v>51496.427000000003</v>
      </c>
      <c r="D745" s="250"/>
      <c r="E745" s="246">
        <f t="shared" si="141"/>
        <v>30839.761781046407</v>
      </c>
      <c r="F745" s="247">
        <f>ROUND(2*E745,0)/2-0.5</f>
        <v>30839.5</v>
      </c>
      <c r="G745" s="250">
        <f t="shared" si="148"/>
        <v>8.416107499942882E-2</v>
      </c>
      <c r="K745" s="246">
        <f>+G745</f>
        <v>8.416107499942882E-2</v>
      </c>
      <c r="O745" s="246">
        <f t="shared" ca="1" si="137"/>
        <v>0.11318091892911074</v>
      </c>
      <c r="P745" s="246">
        <f t="shared" si="142"/>
        <v>8.2188942766524387E-2</v>
      </c>
      <c r="Q745" s="248">
        <f t="shared" si="143"/>
        <v>36477.927000000003</v>
      </c>
      <c r="R745" s="246">
        <f t="shared" si="149"/>
        <v>3.8893055440606255E-6</v>
      </c>
      <c r="S745" s="249">
        <v>1</v>
      </c>
      <c r="T745" s="246">
        <f t="shared" si="144"/>
        <v>3.8893055440606255E-6</v>
      </c>
      <c r="U745" s="204"/>
      <c r="V745" s="246">
        <f>+G745-P745</f>
        <v>1.9721322329044333E-3</v>
      </c>
      <c r="W745" s="246">
        <f>+V$5*SIN(RADIANS(V$6*F745+V$7))</f>
        <v>3.0208835871973648E-3</v>
      </c>
      <c r="X745" s="246">
        <f>+(V745-W745)^2</f>
        <v>1.0998794031312579E-6</v>
      </c>
      <c r="Z745" s="353"/>
    </row>
    <row r="746" spans="1:26" s="246" customFormat="1" ht="12.95" customHeight="1">
      <c r="A746" s="11" t="s">
        <v>630</v>
      </c>
      <c r="B746" s="26" t="s">
        <v>1814</v>
      </c>
      <c r="C746" s="265">
        <v>51496.739000000001</v>
      </c>
      <c r="D746" s="265" t="s">
        <v>1965</v>
      </c>
      <c r="E746" s="246">
        <f t="shared" si="141"/>
        <v>30840.732249715893</v>
      </c>
      <c r="F746" s="246">
        <f>ROUND(2*E746,0)/2</f>
        <v>30840.5</v>
      </c>
      <c r="G746" s="250">
        <f t="shared" si="148"/>
        <v>7.4666925000201445E-2</v>
      </c>
      <c r="I746" s="246">
        <f>G746</f>
        <v>7.4666925000201445E-2</v>
      </c>
      <c r="O746" s="246">
        <f t="shared" ca="1" si="137"/>
        <v>0.11318329587415106</v>
      </c>
      <c r="P746" s="246">
        <f t="shared" si="142"/>
        <v>8.2192710183948609E-2</v>
      </c>
      <c r="Q746" s="248">
        <f t="shared" si="143"/>
        <v>36478.239000000001</v>
      </c>
      <c r="R746" s="246">
        <f t="shared" si="149"/>
        <v>5.6637442631908326E-5</v>
      </c>
      <c r="S746" s="249">
        <v>0.1</v>
      </c>
      <c r="T746" s="246">
        <f t="shared" si="144"/>
        <v>5.663744263190833E-6</v>
      </c>
      <c r="U746" s="204"/>
      <c r="Z746" s="353"/>
    </row>
    <row r="747" spans="1:26" s="246" customFormat="1" ht="12.95" customHeight="1">
      <c r="A747" s="15" t="s">
        <v>1809</v>
      </c>
      <c r="B747" s="249"/>
      <c r="C747" s="250">
        <v>51499.157200000001</v>
      </c>
      <c r="D747" s="250"/>
      <c r="E747" s="246">
        <f t="shared" si="141"/>
        <v>30848.254003999758</v>
      </c>
      <c r="F747" s="247">
        <f>ROUND(2*E747,0)/2-0.5</f>
        <v>30848</v>
      </c>
      <c r="G747" s="250">
        <f t="shared" si="148"/>
        <v>8.1660800002282485E-2</v>
      </c>
      <c r="K747" s="246">
        <f>+G747</f>
        <v>8.1660800002282485E-2</v>
      </c>
      <c r="O747" s="246">
        <f t="shared" ca="1" si="137"/>
        <v>0.11320112296195353</v>
      </c>
      <c r="P747" s="246">
        <f t="shared" si="142"/>
        <v>8.222096758667477E-2</v>
      </c>
      <c r="Q747" s="248">
        <f t="shared" si="143"/>
        <v>36480.657200000001</v>
      </c>
      <c r="R747" s="246">
        <f t="shared" si="149"/>
        <v>3.1378772260388759E-7</v>
      </c>
      <c r="S747" s="249">
        <v>1</v>
      </c>
      <c r="T747" s="246">
        <f t="shared" si="144"/>
        <v>3.1378772260388759E-7</v>
      </c>
      <c r="U747" s="204"/>
      <c r="V747" s="246">
        <f>+G747-P747</f>
        <v>-5.6016758439228487E-4</v>
      </c>
      <c r="W747" s="246">
        <f>+V$5*SIN(RADIANS(V$6*F747+V$7))</f>
        <v>3.0301280764687445E-3</v>
      </c>
      <c r="X747" s="246">
        <f>+(V747-W747)^2</f>
        <v>1.2890222932397535E-5</v>
      </c>
      <c r="Z747" s="353"/>
    </row>
    <row r="748" spans="1:26" s="246" customFormat="1" ht="12.95" customHeight="1">
      <c r="A748" s="11" t="s">
        <v>630</v>
      </c>
      <c r="B748" s="26" t="s">
        <v>1817</v>
      </c>
      <c r="C748" s="265">
        <v>51510.726999999999</v>
      </c>
      <c r="D748" s="265" t="s">
        <v>1965</v>
      </c>
      <c r="E748" s="246">
        <f t="shared" si="141"/>
        <v>30884.241595064781</v>
      </c>
      <c r="F748" s="246">
        <f>ROUND(2*E748,0)/2</f>
        <v>30884</v>
      </c>
      <c r="G748" s="250">
        <f t="shared" si="148"/>
        <v>7.7671399994869716E-2</v>
      </c>
      <c r="I748" s="246">
        <f>G748</f>
        <v>7.7671399994869716E-2</v>
      </c>
      <c r="O748" s="246">
        <f t="shared" ca="1" si="137"/>
        <v>0.11328669298340537</v>
      </c>
      <c r="P748" s="246">
        <f t="shared" si="142"/>
        <v>8.2356646649506621E-2</v>
      </c>
      <c r="Q748" s="248">
        <f t="shared" si="143"/>
        <v>36492.226999999999</v>
      </c>
      <c r="R748" s="246">
        <f t="shared" si="149"/>
        <v>2.1951536214786302E-5</v>
      </c>
      <c r="S748" s="249">
        <v>0.1</v>
      </c>
      <c r="T748" s="246">
        <f t="shared" si="144"/>
        <v>2.1951536214786303E-6</v>
      </c>
      <c r="U748" s="204"/>
      <c r="Z748" s="353"/>
    </row>
    <row r="749" spans="1:26" s="246" customFormat="1" ht="12.95" customHeight="1">
      <c r="A749" s="11" t="s">
        <v>630</v>
      </c>
      <c r="B749" s="26" t="s">
        <v>1814</v>
      </c>
      <c r="C749" s="265">
        <v>51516.675999999999</v>
      </c>
      <c r="D749" s="265" t="s">
        <v>1965</v>
      </c>
      <c r="E749" s="246">
        <f t="shared" si="141"/>
        <v>30902.745819791733</v>
      </c>
      <c r="F749" s="246">
        <f>ROUND(2*E749,0)/2</f>
        <v>30902.5</v>
      </c>
      <c r="G749" s="250">
        <f t="shared" si="148"/>
        <v>7.9029624997929204E-2</v>
      </c>
      <c r="I749" s="246">
        <f>G749</f>
        <v>7.9029624997929204E-2</v>
      </c>
      <c r="O749" s="246">
        <f t="shared" ca="1" si="137"/>
        <v>0.11333066646665145</v>
      </c>
      <c r="P749" s="246">
        <f t="shared" si="142"/>
        <v>8.2426398638447071E-2</v>
      </c>
      <c r="Q749" s="248">
        <f t="shared" si="143"/>
        <v>36498.175999999999</v>
      </c>
      <c r="R749" s="246">
        <f t="shared" si="149"/>
        <v>1.1538071164917001E-5</v>
      </c>
      <c r="S749" s="249">
        <v>0.1</v>
      </c>
      <c r="T749" s="246">
        <f t="shared" si="144"/>
        <v>1.1538071164917001E-6</v>
      </c>
      <c r="U749" s="204"/>
      <c r="Z749" s="353"/>
    </row>
    <row r="750" spans="1:26" s="246" customFormat="1" ht="12.95" customHeight="1">
      <c r="A750" s="15" t="s">
        <v>1809</v>
      </c>
      <c r="B750" s="249" t="s">
        <v>1814</v>
      </c>
      <c r="C750" s="250">
        <v>51533.076399999998</v>
      </c>
      <c r="D750" s="250"/>
      <c r="E750" s="246">
        <f t="shared" si="141"/>
        <v>30953.758878660763</v>
      </c>
      <c r="F750" s="247">
        <f t="shared" ref="F750:F757" si="150">ROUND(2*E750,0)/2-0.5</f>
        <v>30953.5</v>
      </c>
      <c r="G750" s="250">
        <f t="shared" si="148"/>
        <v>8.3227974995679688E-2</v>
      </c>
      <c r="K750" s="246">
        <f>+G750</f>
        <v>8.3227974995679688E-2</v>
      </c>
      <c r="O750" s="246">
        <f t="shared" ca="1" si="137"/>
        <v>0.11345189066370823</v>
      </c>
      <c r="P750" s="246">
        <f t="shared" si="142"/>
        <v>8.2618786430917385E-2</v>
      </c>
      <c r="Q750" s="248">
        <f t="shared" si="143"/>
        <v>36514.576399999998</v>
      </c>
      <c r="R750" s="246">
        <f t="shared" si="149"/>
        <v>3.7111070743715462E-7</v>
      </c>
      <c r="S750" s="249">
        <v>1</v>
      </c>
      <c r="T750" s="246">
        <f t="shared" si="144"/>
        <v>3.7111070743715462E-7</v>
      </c>
      <c r="U750" s="204"/>
      <c r="V750" s="246">
        <f>+G750-P750</f>
        <v>6.0918856476230299E-4</v>
      </c>
      <c r="W750" s="246">
        <f>+V$5*SIN(RADIANS(V$6*F750+V$7))</f>
        <v>3.1444628231775597E-3</v>
      </c>
      <c r="X750" s="246">
        <f>+(V750-W750)^2</f>
        <v>6.4276155653830305E-6</v>
      </c>
      <c r="Z750" s="353"/>
    </row>
    <row r="751" spans="1:26" s="246" customFormat="1" ht="12.95" customHeight="1">
      <c r="A751" s="15" t="s">
        <v>1809</v>
      </c>
      <c r="B751" s="249" t="s">
        <v>1814</v>
      </c>
      <c r="C751" s="250">
        <v>51534.041100000002</v>
      </c>
      <c r="D751" s="250"/>
      <c r="E751" s="246">
        <f t="shared" si="141"/>
        <v>30956.759555344939</v>
      </c>
      <c r="F751" s="247">
        <f t="shared" si="150"/>
        <v>30956.5</v>
      </c>
      <c r="G751" s="250">
        <f t="shared" si="148"/>
        <v>8.3445525000570342E-2</v>
      </c>
      <c r="K751" s="246">
        <f>+G751</f>
        <v>8.3445525000570342E-2</v>
      </c>
      <c r="O751" s="246">
        <f t="shared" ca="1" si="137"/>
        <v>0.11345902149882921</v>
      </c>
      <c r="P751" s="246">
        <f t="shared" si="142"/>
        <v>8.2630107862963431E-2</v>
      </c>
      <c r="Q751" s="248">
        <f t="shared" si="143"/>
        <v>36515.541100000002</v>
      </c>
      <c r="R751" s="246">
        <f t="shared" si="149"/>
        <v>6.6490510830304772E-7</v>
      </c>
      <c r="S751" s="249">
        <v>1</v>
      </c>
      <c r="T751" s="246">
        <f t="shared" si="144"/>
        <v>6.6490510830304772E-7</v>
      </c>
      <c r="U751" s="204"/>
      <c r="V751" s="246">
        <f>+G751-P751</f>
        <v>8.1541713760691081E-4</v>
      </c>
      <c r="W751" s="246">
        <f>+V$5*SIN(RADIANS(V$6*F751+V$7))</f>
        <v>3.1477029174584292E-3</v>
      </c>
      <c r="X751" s="246">
        <f>+(V751-W751)^2</f>
        <v>5.4395569588976054E-6</v>
      </c>
      <c r="Z751" s="353"/>
    </row>
    <row r="752" spans="1:26" s="246" customFormat="1" ht="12.95" customHeight="1">
      <c r="A752" s="11" t="s">
        <v>346</v>
      </c>
      <c r="B752" s="26" t="s">
        <v>1814</v>
      </c>
      <c r="C752" s="265">
        <v>51535.966999999997</v>
      </c>
      <c r="D752" s="265" t="s">
        <v>1965</v>
      </c>
      <c r="E752" s="246">
        <f t="shared" si="141"/>
        <v>30962.750022045486</v>
      </c>
      <c r="F752" s="247">
        <f t="shared" si="150"/>
        <v>30962.5</v>
      </c>
      <c r="G752" s="250">
        <f t="shared" si="148"/>
        <v>8.0380624996905681E-2</v>
      </c>
      <c r="I752" s="246">
        <f>G752</f>
        <v>8.0380624996905681E-2</v>
      </c>
      <c r="O752" s="246">
        <f t="shared" ca="1" si="137"/>
        <v>0.11347328316907118</v>
      </c>
      <c r="P752" s="246">
        <f t="shared" si="142"/>
        <v>8.2652752228081272E-2</v>
      </c>
      <c r="Q752" s="248">
        <f t="shared" si="143"/>
        <v>36517.466999999997</v>
      </c>
      <c r="R752" s="246">
        <f t="shared" si="149"/>
        <v>5.1625621546496591E-6</v>
      </c>
      <c r="S752" s="249">
        <v>0.1</v>
      </c>
      <c r="T752" s="246">
        <f t="shared" si="144"/>
        <v>5.1625621546496595E-7</v>
      </c>
      <c r="U752" s="204"/>
      <c r="Z752" s="353"/>
    </row>
    <row r="753" spans="1:26" s="246" customFormat="1" ht="12.95" customHeight="1">
      <c r="A753" s="15" t="s">
        <v>1809</v>
      </c>
      <c r="B753" s="249" t="s">
        <v>1814</v>
      </c>
      <c r="C753" s="250">
        <v>51535.967199999999</v>
      </c>
      <c r="D753" s="250"/>
      <c r="E753" s="246">
        <f t="shared" si="141"/>
        <v>30962.750644140793</v>
      </c>
      <c r="F753" s="247">
        <f t="shared" si="150"/>
        <v>30962.5</v>
      </c>
      <c r="G753" s="250">
        <f t="shared" si="148"/>
        <v>8.0580624999129213E-2</v>
      </c>
      <c r="K753" s="246">
        <f>+G753</f>
        <v>8.0580624999129213E-2</v>
      </c>
      <c r="O753" s="246">
        <f t="shared" ca="1" si="137"/>
        <v>0.11347328316907118</v>
      </c>
      <c r="P753" s="246">
        <f t="shared" si="142"/>
        <v>8.2652752228081272E-2</v>
      </c>
      <c r="Q753" s="248">
        <f t="shared" si="143"/>
        <v>36517.467199999999</v>
      </c>
      <c r="R753" s="246">
        <f t="shared" si="149"/>
        <v>4.2937112529645374E-6</v>
      </c>
      <c r="S753" s="249">
        <v>1</v>
      </c>
      <c r="T753" s="246">
        <f t="shared" si="144"/>
        <v>4.2937112529645374E-6</v>
      </c>
      <c r="U753" s="204"/>
      <c r="V753" s="246">
        <f>+G753-P753</f>
        <v>-2.0721272289520587E-3</v>
      </c>
      <c r="W753" s="246">
        <f>+V$5*SIN(RADIANS(V$6*F753+V$7))</f>
        <v>3.1541812349113675E-3</v>
      </c>
      <c r="X753" s="246">
        <f>+(V753-W753)^2</f>
        <v>2.731430015945048E-5</v>
      </c>
      <c r="Z753" s="353"/>
    </row>
    <row r="754" spans="1:26" s="246" customFormat="1" ht="12.95" customHeight="1">
      <c r="A754" s="15" t="s">
        <v>1809</v>
      </c>
      <c r="B754" s="249"/>
      <c r="C754" s="250">
        <v>51537.094100000002</v>
      </c>
      <c r="D754" s="250"/>
      <c r="E754" s="246">
        <f t="shared" si="141"/>
        <v>30966.255840114041</v>
      </c>
      <c r="F754" s="247">
        <f t="shared" si="150"/>
        <v>30966</v>
      </c>
      <c r="G754" s="250">
        <f t="shared" si="148"/>
        <v>8.2251100000576116E-2</v>
      </c>
      <c r="K754" s="246">
        <f>+G754</f>
        <v>8.2251100000576116E-2</v>
      </c>
      <c r="O754" s="246">
        <f t="shared" ca="1" si="137"/>
        <v>0.11348160247671234</v>
      </c>
      <c r="P754" s="246">
        <f t="shared" si="142"/>
        <v>8.2665962365309376E-2</v>
      </c>
      <c r="Q754" s="248">
        <f t="shared" si="143"/>
        <v>36518.594100000002</v>
      </c>
      <c r="R754" s="246">
        <f t="shared" si="149"/>
        <v>1.7211078167207199E-7</v>
      </c>
      <c r="S754" s="249">
        <v>1</v>
      </c>
      <c r="T754" s="246">
        <f t="shared" si="144"/>
        <v>1.7211078167207199E-7</v>
      </c>
      <c r="U754" s="204"/>
      <c r="V754" s="246">
        <f>+G754-P754</f>
        <v>-4.1486236473325944E-4</v>
      </c>
      <c r="W754" s="246">
        <f>+V$5*SIN(RADIANS(V$6*F754+V$7))</f>
        <v>3.1579590996615873E-3</v>
      </c>
      <c r="X754" s="246">
        <f>+(V754-W754)^2</f>
        <v>1.2765053216440537E-5</v>
      </c>
      <c r="Z754" s="353"/>
    </row>
    <row r="755" spans="1:26" s="246" customFormat="1" ht="12.95" customHeight="1">
      <c r="A755" s="15" t="s">
        <v>1809</v>
      </c>
      <c r="B755" s="249"/>
      <c r="C755" s="250">
        <v>51538.059399999998</v>
      </c>
      <c r="D755" s="250"/>
      <c r="E755" s="246">
        <f t="shared" si="141"/>
        <v>30969.258383084096</v>
      </c>
      <c r="F755" s="247">
        <f t="shared" si="150"/>
        <v>30969</v>
      </c>
      <c r="G755" s="250">
        <f t="shared" si="148"/>
        <v>8.3068649997585453E-2</v>
      </c>
      <c r="K755" s="246">
        <f>+G755</f>
        <v>8.3068649997585453E-2</v>
      </c>
      <c r="O755" s="246">
        <f t="shared" ca="1" si="137"/>
        <v>0.11348873331183332</v>
      </c>
      <c r="P755" s="246">
        <f t="shared" si="142"/>
        <v>8.2677285882113399E-2</v>
      </c>
      <c r="Q755" s="248">
        <f t="shared" si="143"/>
        <v>36519.559399999998</v>
      </c>
      <c r="R755" s="246">
        <f t="shared" si="149"/>
        <v>1.5316587087922302E-7</v>
      </c>
      <c r="S755" s="249">
        <v>1</v>
      </c>
      <c r="T755" s="246">
        <f t="shared" si="144"/>
        <v>1.5316587087922302E-7</v>
      </c>
      <c r="U755" s="204"/>
      <c r="V755" s="246">
        <f>+G755-P755</f>
        <v>3.9136411547205374E-4</v>
      </c>
      <c r="W755" s="246">
        <f>+V$5*SIN(RADIANS(V$6*F755+V$7))</f>
        <v>3.1611965918388204E-3</v>
      </c>
      <c r="X755" s="246">
        <f>+(V755-W755)^2</f>
        <v>7.6719719471360542E-6</v>
      </c>
      <c r="Z755" s="353"/>
    </row>
    <row r="756" spans="1:26" s="246" customFormat="1" ht="12.95" customHeight="1">
      <c r="A756" s="11" t="s">
        <v>630</v>
      </c>
      <c r="B756" s="26" t="s">
        <v>1817</v>
      </c>
      <c r="C756" s="265">
        <v>51539.671000000002</v>
      </c>
      <c r="D756" s="265" t="s">
        <v>1965</v>
      </c>
      <c r="E756" s="246">
        <f t="shared" si="141"/>
        <v>30974.271227019213</v>
      </c>
      <c r="F756" s="247">
        <f t="shared" si="150"/>
        <v>30974</v>
      </c>
      <c r="G756" s="250">
        <f t="shared" si="148"/>
        <v>8.7197900000319351E-2</v>
      </c>
      <c r="I756" s="246">
        <f>G756</f>
        <v>8.7197900000319351E-2</v>
      </c>
      <c r="O756" s="246">
        <f t="shared" ca="1" si="137"/>
        <v>0.11350061803703496</v>
      </c>
      <c r="P756" s="246">
        <f t="shared" si="142"/>
        <v>8.2696159521991025E-2</v>
      </c>
      <c r="Q756" s="248">
        <f t="shared" si="143"/>
        <v>36521.171000000002</v>
      </c>
      <c r="R756" s="246">
        <f t="shared" si="149"/>
        <v>2.0265667334219741E-5</v>
      </c>
      <c r="S756" s="249">
        <v>0.1</v>
      </c>
      <c r="T756" s="246">
        <f t="shared" si="144"/>
        <v>2.0265667334219742E-6</v>
      </c>
      <c r="U756" s="204"/>
      <c r="Z756" s="353"/>
    </row>
    <row r="757" spans="1:26" s="246" customFormat="1" ht="12.95" customHeight="1">
      <c r="A757" s="11" t="s">
        <v>630</v>
      </c>
      <c r="B757" s="26" t="s">
        <v>1817</v>
      </c>
      <c r="C757" s="265">
        <v>51541.595200000003</v>
      </c>
      <c r="D757" s="265" t="s">
        <v>1965</v>
      </c>
      <c r="E757" s="246">
        <f t="shared" si="141"/>
        <v>30980.25640590972</v>
      </c>
      <c r="F757" s="247">
        <f t="shared" si="150"/>
        <v>30980</v>
      </c>
      <c r="G757" s="250">
        <f t="shared" si="148"/>
        <v>8.2433000003220513E-2</v>
      </c>
      <c r="J757" s="246">
        <f>G757</f>
        <v>8.2433000003220513E-2</v>
      </c>
      <c r="O757" s="246">
        <f t="shared" ca="1" si="137"/>
        <v>0.11351487970727693</v>
      </c>
      <c r="P757" s="246">
        <f t="shared" si="142"/>
        <v>8.2718809724431158E-2</v>
      </c>
      <c r="Q757" s="248">
        <f t="shared" si="143"/>
        <v>36523.095200000003</v>
      </c>
      <c r="R757" s="246">
        <f t="shared" si="149"/>
        <v>8.1687196738506472E-8</v>
      </c>
      <c r="S757" s="249">
        <v>1</v>
      </c>
      <c r="T757" s="246">
        <f t="shared" si="144"/>
        <v>8.1687196738506472E-8</v>
      </c>
      <c r="U757" s="204"/>
      <c r="Z757" s="353"/>
    </row>
    <row r="758" spans="1:26" s="246" customFormat="1" ht="12.95" customHeight="1">
      <c r="A758" s="11" t="s">
        <v>630</v>
      </c>
      <c r="B758" s="26" t="s">
        <v>1814</v>
      </c>
      <c r="C758" s="265">
        <v>51544.641000000003</v>
      </c>
      <c r="D758" s="265" t="s">
        <v>1965</v>
      </c>
      <c r="E758" s="246">
        <f t="shared" si="141"/>
        <v>30989.730295247988</v>
      </c>
      <c r="F758" s="246">
        <f>ROUND(2*E758,0)/2</f>
        <v>30989.5</v>
      </c>
      <c r="G758" s="250">
        <f t="shared" si="148"/>
        <v>7.4038575003214646E-2</v>
      </c>
      <c r="I758" s="246">
        <f>G758</f>
        <v>7.4038575003214646E-2</v>
      </c>
      <c r="O758" s="246">
        <f t="shared" ca="1" si="137"/>
        <v>0.11353746068516006</v>
      </c>
      <c r="P758" s="246">
        <f t="shared" si="142"/>
        <v>8.275467663803622E-2</v>
      </c>
      <c r="Q758" s="248">
        <f t="shared" si="143"/>
        <v>36526.141000000003</v>
      </c>
      <c r="R758" s="246">
        <f t="shared" si="149"/>
        <v>7.5970427708539314E-5</v>
      </c>
      <c r="S758" s="249">
        <v>0.1</v>
      </c>
      <c r="T758" s="246">
        <f t="shared" si="144"/>
        <v>7.5970427708539314E-6</v>
      </c>
      <c r="U758" s="204"/>
      <c r="Z758" s="353"/>
    </row>
    <row r="759" spans="1:26" s="246" customFormat="1" ht="12.95" customHeight="1">
      <c r="A759" s="11" t="s">
        <v>630</v>
      </c>
      <c r="B759" s="26" t="s">
        <v>1814</v>
      </c>
      <c r="C759" s="265">
        <v>51546.580999999998</v>
      </c>
      <c r="D759" s="265" t="s">
        <v>1965</v>
      </c>
      <c r="E759" s="246">
        <f t="shared" si="141"/>
        <v>30995.76461966725</v>
      </c>
      <c r="F759" s="247">
        <f>ROUND(2*E759,0)/2-0.5</f>
        <v>30995.5</v>
      </c>
      <c r="G759" s="250">
        <f t="shared" si="148"/>
        <v>8.507367499259999E-2</v>
      </c>
      <c r="I759" s="246">
        <f>G759</f>
        <v>8.507367499259999E-2</v>
      </c>
      <c r="O759" s="246">
        <f t="shared" ca="1" si="137"/>
        <v>0.11355172235540203</v>
      </c>
      <c r="P759" s="246">
        <f t="shared" si="142"/>
        <v>8.2777332010676122E-2</v>
      </c>
      <c r="Q759" s="248">
        <f t="shared" si="143"/>
        <v>36528.080999999998</v>
      </c>
      <c r="R759" s="246">
        <f t="shared" si="149"/>
        <v>5.2731910906310042E-6</v>
      </c>
      <c r="S759" s="249">
        <v>0.1</v>
      </c>
      <c r="T759" s="246">
        <f t="shared" si="144"/>
        <v>5.2731910906310044E-7</v>
      </c>
      <c r="U759" s="204"/>
      <c r="Z759" s="353"/>
    </row>
    <row r="760" spans="1:26" s="246" customFormat="1" ht="12.95" customHeight="1">
      <c r="A760" s="11" t="s">
        <v>630</v>
      </c>
      <c r="B760" s="26" t="s">
        <v>1817</v>
      </c>
      <c r="C760" s="265">
        <v>51551.548999999999</v>
      </c>
      <c r="D760" s="265" t="s">
        <v>1965</v>
      </c>
      <c r="E760" s="246">
        <f t="shared" si="141"/>
        <v>31011.21746694301</v>
      </c>
      <c r="F760" s="246">
        <f>ROUND(2*E760,0)/2</f>
        <v>31011</v>
      </c>
      <c r="G760" s="250">
        <f t="shared" si="148"/>
        <v>6.9914349995087832E-2</v>
      </c>
      <c r="I760" s="246">
        <f>G760</f>
        <v>6.9914349995087832E-2</v>
      </c>
      <c r="O760" s="246">
        <f t="shared" ca="1" si="137"/>
        <v>0.11358856500352713</v>
      </c>
      <c r="P760" s="246">
        <f t="shared" si="142"/>
        <v>8.2835867653270473E-2</v>
      </c>
      <c r="Q760" s="248">
        <f t="shared" si="143"/>
        <v>36533.048999999999</v>
      </c>
      <c r="R760" s="246">
        <f t="shared" si="149"/>
        <v>1.669656185907258E-4</v>
      </c>
      <c r="S760" s="249">
        <v>0.1</v>
      </c>
      <c r="T760" s="246">
        <f t="shared" si="144"/>
        <v>1.6696561859072581E-5</v>
      </c>
      <c r="U760" s="204"/>
      <c r="Z760" s="353"/>
    </row>
    <row r="761" spans="1:26" s="246" customFormat="1" ht="12.95" customHeight="1">
      <c r="A761" s="11" t="s">
        <v>630</v>
      </c>
      <c r="B761" s="26" t="s">
        <v>1817</v>
      </c>
      <c r="C761" s="265">
        <v>51560.563600000001</v>
      </c>
      <c r="D761" s="265" t="s">
        <v>1965</v>
      </c>
      <c r="E761" s="246">
        <f t="shared" si="141"/>
        <v>31039.25716844303</v>
      </c>
      <c r="F761" s="247">
        <f>ROUND(2*E761,0)/2-0.5</f>
        <v>31039</v>
      </c>
      <c r="G761" s="250">
        <f t="shared" si="148"/>
        <v>8.2678149999992456E-2</v>
      </c>
      <c r="K761" s="246">
        <f>G761</f>
        <v>8.2678149999992456E-2</v>
      </c>
      <c r="O761" s="246">
        <f t="shared" ca="1" si="137"/>
        <v>0.11365511946465634</v>
      </c>
      <c r="P761" s="246">
        <f t="shared" si="142"/>
        <v>8.294164331571674E-2</v>
      </c>
      <c r="Q761" s="248">
        <f t="shared" si="143"/>
        <v>36542.063600000001</v>
      </c>
      <c r="R761" s="246">
        <f t="shared" si="149"/>
        <v>6.9428727431376987E-8</v>
      </c>
      <c r="S761" s="249">
        <v>1</v>
      </c>
      <c r="T761" s="246">
        <f t="shared" si="144"/>
        <v>6.9428727431376987E-8</v>
      </c>
      <c r="U761" s="204"/>
      <c r="Z761" s="353"/>
    </row>
    <row r="762" spans="1:26" s="246" customFormat="1" ht="12.95" customHeight="1">
      <c r="A762" s="42" t="s">
        <v>1819</v>
      </c>
      <c r="B762" s="261"/>
      <c r="C762" s="250">
        <v>51567.314400000003</v>
      </c>
      <c r="D762" s="250">
        <v>4.0000000000000002E-4</v>
      </c>
      <c r="E762" s="246">
        <f t="shared" si="141"/>
        <v>31060.255373231521</v>
      </c>
      <c r="F762" s="247">
        <f>ROUND(2*E762,0)/2-0.5</f>
        <v>31060</v>
      </c>
      <c r="G762" s="250">
        <f t="shared" si="148"/>
        <v>8.2100999999966007E-2</v>
      </c>
      <c r="K762" s="246">
        <f>+G762</f>
        <v>8.2100999999966007E-2</v>
      </c>
      <c r="O762" s="246">
        <f t="shared" ca="1" si="137"/>
        <v>0.11370503531050324</v>
      </c>
      <c r="P762" s="246">
        <f t="shared" si="142"/>
        <v>8.3021003665430748E-2</v>
      </c>
      <c r="Q762" s="248">
        <f t="shared" si="143"/>
        <v>36548.814400000003</v>
      </c>
      <c r="R762" s="246">
        <f t="shared" si="149"/>
        <v>8.4640674446855985E-7</v>
      </c>
      <c r="S762" s="249">
        <v>1</v>
      </c>
      <c r="T762" s="246">
        <f t="shared" si="144"/>
        <v>8.4640674446855985E-7</v>
      </c>
      <c r="U762" s="204"/>
      <c r="V762" s="246">
        <f>+G762-P762</f>
        <v>-9.2000366546474144E-4</v>
      </c>
      <c r="W762" s="246">
        <f>+V$5*SIN(RADIANS(V$6*F762+V$7))</f>
        <v>3.2590999801252823E-3</v>
      </c>
      <c r="X762" s="246">
        <f>+(V762-W762)^2</f>
        <v>1.746490728058383E-5</v>
      </c>
      <c r="Z762" s="353"/>
    </row>
    <row r="763" spans="1:26" s="246" customFormat="1" ht="12.95" customHeight="1">
      <c r="A763" s="11" t="s">
        <v>682</v>
      </c>
      <c r="B763" s="26" t="s">
        <v>1814</v>
      </c>
      <c r="C763" s="265">
        <v>51571.345000000001</v>
      </c>
      <c r="D763" s="265" t="s">
        <v>1965</v>
      </c>
      <c r="E763" s="246">
        <f t="shared" si="141"/>
        <v>31072.792459831689</v>
      </c>
      <c r="F763" s="247">
        <f>ROUND(2*E763,0)/2-0.5</f>
        <v>31072.5</v>
      </c>
      <c r="G763" s="250">
        <f t="shared" si="148"/>
        <v>9.402412499912316E-2</v>
      </c>
      <c r="I763" s="246">
        <f t="shared" ref="I763:I772" si="151">G763</f>
        <v>9.402412499912316E-2</v>
      </c>
      <c r="O763" s="246">
        <f t="shared" ca="1" si="137"/>
        <v>0.11373474712350735</v>
      </c>
      <c r="P763" s="246">
        <f t="shared" si="142"/>
        <v>8.3068253608730602E-2</v>
      </c>
      <c r="Q763" s="248">
        <f t="shared" si="143"/>
        <v>36552.845000000001</v>
      </c>
      <c r="R763" s="246">
        <f t="shared" si="149"/>
        <v>1.2003111792282215E-4</v>
      </c>
      <c r="S763" s="249">
        <v>0.1</v>
      </c>
      <c r="T763" s="246">
        <f t="shared" si="144"/>
        <v>1.2003111792282215E-5</v>
      </c>
      <c r="U763" s="204"/>
      <c r="Z763" s="353"/>
    </row>
    <row r="764" spans="1:26" s="246" customFormat="1" ht="12.95" customHeight="1">
      <c r="A764" s="11" t="s">
        <v>630</v>
      </c>
      <c r="B764" s="26" t="s">
        <v>1817</v>
      </c>
      <c r="C764" s="265">
        <v>51573.415999999997</v>
      </c>
      <c r="D764" s="265" t="s">
        <v>1965</v>
      </c>
      <c r="E764" s="246">
        <f t="shared" si="141"/>
        <v>31079.234256673084</v>
      </c>
      <c r="F764" s="246">
        <f>ROUND(2*E764,0)/2</f>
        <v>31079</v>
      </c>
      <c r="G764" s="250">
        <f t="shared" si="148"/>
        <v>7.5312149994715583E-2</v>
      </c>
      <c r="I764" s="246">
        <f t="shared" si="151"/>
        <v>7.5312149994715583E-2</v>
      </c>
      <c r="O764" s="246">
        <f t="shared" ca="1" si="137"/>
        <v>0.11375019726626949</v>
      </c>
      <c r="P764" s="246">
        <f t="shared" si="142"/>
        <v>8.3092827012147985E-2</v>
      </c>
      <c r="Q764" s="248">
        <f t="shared" si="143"/>
        <v>36554.915999999997</v>
      </c>
      <c r="R764" s="246">
        <f t="shared" si="149"/>
        <v>6.0538934849600789E-5</v>
      </c>
      <c r="S764" s="249">
        <v>0.1</v>
      </c>
      <c r="T764" s="246">
        <f t="shared" si="144"/>
        <v>6.0538934849600791E-6</v>
      </c>
      <c r="U764" s="204"/>
      <c r="Z764" s="353"/>
    </row>
    <row r="765" spans="1:26" s="246" customFormat="1" ht="12.95" customHeight="1">
      <c r="A765" s="11" t="s">
        <v>630</v>
      </c>
      <c r="B765" s="26" t="s">
        <v>1814</v>
      </c>
      <c r="C765" s="265">
        <v>51574.552000000003</v>
      </c>
      <c r="D765" s="265" t="s">
        <v>1965</v>
      </c>
      <c r="E765" s="246">
        <f t="shared" si="141"/>
        <v>31082.767757982536</v>
      </c>
      <c r="F765" s="247">
        <f>ROUND(2*E765,0)/2-0.5</f>
        <v>31082.5</v>
      </c>
      <c r="G765" s="250">
        <f t="shared" si="148"/>
        <v>8.6082624999107793E-2</v>
      </c>
      <c r="I765" s="246">
        <f t="shared" si="151"/>
        <v>8.6082624999107793E-2</v>
      </c>
      <c r="O765" s="246">
        <f t="shared" ca="1" si="137"/>
        <v>0.11375851657391065</v>
      </c>
      <c r="P765" s="246">
        <f t="shared" si="142"/>
        <v>8.3106059817644393E-2</v>
      </c>
      <c r="Q765" s="248">
        <f t="shared" si="143"/>
        <v>36556.052000000003</v>
      </c>
      <c r="R765" s="246">
        <f t="shared" si="149"/>
        <v>8.8599402795002447E-6</v>
      </c>
      <c r="S765" s="249">
        <v>0.1</v>
      </c>
      <c r="T765" s="246">
        <f t="shared" si="144"/>
        <v>8.8599402795002453E-7</v>
      </c>
      <c r="U765" s="204"/>
      <c r="Z765" s="353"/>
    </row>
    <row r="766" spans="1:26" s="246" customFormat="1" ht="12.95" customHeight="1">
      <c r="A766" s="11" t="s">
        <v>630</v>
      </c>
      <c r="B766" s="26" t="s">
        <v>1817</v>
      </c>
      <c r="C766" s="265">
        <v>51576.63</v>
      </c>
      <c r="D766" s="265" t="s">
        <v>1965</v>
      </c>
      <c r="E766" s="246">
        <f t="shared" si="141"/>
        <v>31089.231328159454</v>
      </c>
      <c r="F766" s="246">
        <f>ROUND(2*E766,0)/2</f>
        <v>31089</v>
      </c>
      <c r="G766" s="250">
        <f t="shared" si="148"/>
        <v>7.4370649992488325E-2</v>
      </c>
      <c r="I766" s="246">
        <f t="shared" si="151"/>
        <v>7.4370649992488325E-2</v>
      </c>
      <c r="O766" s="246">
        <f t="shared" ca="1" si="137"/>
        <v>0.11377396671667278</v>
      </c>
      <c r="P766" s="246">
        <f t="shared" si="142"/>
        <v>8.3130636834642252E-2</v>
      </c>
      <c r="Q766" s="248">
        <f t="shared" si="143"/>
        <v>36558.129999999997</v>
      </c>
      <c r="R766" s="246">
        <f t="shared" si="149"/>
        <v>7.6737369474709935E-5</v>
      </c>
      <c r="S766" s="249">
        <v>0.1</v>
      </c>
      <c r="T766" s="246">
        <f t="shared" si="144"/>
        <v>7.6737369474709946E-6</v>
      </c>
      <c r="U766" s="204"/>
      <c r="Z766" s="353"/>
    </row>
    <row r="767" spans="1:26" s="246" customFormat="1" ht="12.95" customHeight="1">
      <c r="A767" s="11" t="s">
        <v>630</v>
      </c>
      <c r="B767" s="26" t="s">
        <v>1814</v>
      </c>
      <c r="C767" s="265">
        <v>51581.618999999999</v>
      </c>
      <c r="D767" s="265" t="s">
        <v>1965</v>
      </c>
      <c r="E767" s="246">
        <f t="shared" si="141"/>
        <v>31104.749495441818</v>
      </c>
      <c r="F767" s="246">
        <f>ROUND(2*E767,0)/2</f>
        <v>31104.5</v>
      </c>
      <c r="G767" s="250">
        <f t="shared" si="148"/>
        <v>8.0211324995616451E-2</v>
      </c>
      <c r="I767" s="246">
        <f t="shared" si="151"/>
        <v>8.0211324995616451E-2</v>
      </c>
      <c r="O767" s="246">
        <f t="shared" ca="1" si="137"/>
        <v>0.11381080936479789</v>
      </c>
      <c r="P767" s="246">
        <f t="shared" si="142"/>
        <v>8.3189253046182854E-2</v>
      </c>
      <c r="Q767" s="248">
        <f t="shared" si="143"/>
        <v>36563.118999999999</v>
      </c>
      <c r="R767" s="246">
        <f t="shared" si="149"/>
        <v>8.8680554743502167E-6</v>
      </c>
      <c r="S767" s="249">
        <v>0.1</v>
      </c>
      <c r="T767" s="246">
        <f t="shared" si="144"/>
        <v>8.8680554743502175E-7</v>
      </c>
      <c r="U767" s="204"/>
      <c r="Z767" s="353"/>
    </row>
    <row r="768" spans="1:26" s="246" customFormat="1" ht="12.95" customHeight="1">
      <c r="A768" s="11" t="s">
        <v>630</v>
      </c>
      <c r="B768" s="26" t="s">
        <v>1814</v>
      </c>
      <c r="C768" s="265">
        <v>51582.595000000001</v>
      </c>
      <c r="D768" s="265" t="s">
        <v>1965</v>
      </c>
      <c r="E768" s="246">
        <f t="shared" si="141"/>
        <v>31107.785320510491</v>
      </c>
      <c r="F768" s="247">
        <f>ROUND(2*E768,0)/2-0.5</f>
        <v>31107.5</v>
      </c>
      <c r="G768" s="250">
        <f t="shared" si="148"/>
        <v>9.1728874998807441E-2</v>
      </c>
      <c r="I768" s="246">
        <f t="shared" si="151"/>
        <v>9.1728874998807441E-2</v>
      </c>
      <c r="O768" s="246">
        <f t="shared" ca="1" si="137"/>
        <v>0.11381794019991887</v>
      </c>
      <c r="P768" s="246">
        <f t="shared" si="142"/>
        <v>8.3200599662105149E-2</v>
      </c>
      <c r="Q768" s="248">
        <f t="shared" si="143"/>
        <v>36564.095000000001</v>
      </c>
      <c r="R768" s="246">
        <f t="shared" si="149"/>
        <v>7.2731480218604606E-5</v>
      </c>
      <c r="S768" s="249">
        <v>0.1</v>
      </c>
      <c r="T768" s="246">
        <f t="shared" si="144"/>
        <v>7.2731480218604613E-6</v>
      </c>
      <c r="U768" s="204"/>
      <c r="Z768" s="353"/>
    </row>
    <row r="769" spans="1:26" s="246" customFormat="1" ht="12.95" customHeight="1">
      <c r="A769" s="11" t="s">
        <v>682</v>
      </c>
      <c r="B769" s="26" t="s">
        <v>1817</v>
      </c>
      <c r="C769" s="265">
        <v>51586.298999999999</v>
      </c>
      <c r="D769" s="265" t="s">
        <v>1965</v>
      </c>
      <c r="E769" s="246">
        <f t="shared" si="141"/>
        <v>31119.3065254842</v>
      </c>
      <c r="F769" s="247">
        <f>ROUND(2*E769,0)/2-0.5</f>
        <v>31119</v>
      </c>
      <c r="G769" s="250">
        <f t="shared" si="148"/>
        <v>9.8546149994945154E-2</v>
      </c>
      <c r="I769" s="246">
        <f t="shared" si="151"/>
        <v>9.8546149994945154E-2</v>
      </c>
      <c r="O769" s="246">
        <f t="shared" ca="1" si="137"/>
        <v>0.11384527506788265</v>
      </c>
      <c r="P769" s="246">
        <f t="shared" si="142"/>
        <v>8.3244099658252524E-2</v>
      </c>
      <c r="Q769" s="248">
        <f t="shared" si="143"/>
        <v>36567.798999999999</v>
      </c>
      <c r="R769" s="246">
        <f t="shared" si="149"/>
        <v>2.3415274450667501E-4</v>
      </c>
      <c r="S769" s="249">
        <v>0.1</v>
      </c>
      <c r="T769" s="246">
        <f t="shared" si="144"/>
        <v>2.3415274450667503E-5</v>
      </c>
      <c r="U769" s="204"/>
      <c r="Z769" s="353"/>
    </row>
    <row r="770" spans="1:26" s="246" customFormat="1" ht="12.95" customHeight="1">
      <c r="A770" s="11" t="s">
        <v>630</v>
      </c>
      <c r="B770" s="26" t="s">
        <v>1817</v>
      </c>
      <c r="C770" s="265">
        <v>51586.597000000002</v>
      </c>
      <c r="D770" s="265" t="s">
        <v>1965</v>
      </c>
      <c r="E770" s="246">
        <f t="shared" si="141"/>
        <v>31120.233447482635</v>
      </c>
      <c r="F770" s="246">
        <f>ROUND(2*E770,0)/2</f>
        <v>31120</v>
      </c>
      <c r="G770" s="250">
        <f t="shared" si="148"/>
        <v>7.5052000000141561E-2</v>
      </c>
      <c r="I770" s="246">
        <f t="shared" si="151"/>
        <v>7.5052000000141561E-2</v>
      </c>
      <c r="O770" s="246">
        <f t="shared" ca="1" si="137"/>
        <v>0.11384765201292298</v>
      </c>
      <c r="P770" s="246">
        <f t="shared" si="142"/>
        <v>8.3247882614072816E-2</v>
      </c>
      <c r="Q770" s="248">
        <f t="shared" si="143"/>
        <v>36568.097000000002</v>
      </c>
      <c r="R770" s="246">
        <f t="shared" si="149"/>
        <v>6.7172491821340611E-5</v>
      </c>
      <c r="S770" s="249">
        <v>0.1</v>
      </c>
      <c r="T770" s="246">
        <f t="shared" si="144"/>
        <v>6.7172491821340613E-6</v>
      </c>
      <c r="U770" s="204"/>
      <c r="Z770" s="353"/>
    </row>
    <row r="771" spans="1:26" s="246" customFormat="1" ht="12.95" customHeight="1">
      <c r="A771" s="11" t="s">
        <v>630</v>
      </c>
      <c r="B771" s="26" t="s">
        <v>1814</v>
      </c>
      <c r="C771" s="265">
        <v>51592.56</v>
      </c>
      <c r="D771" s="265" t="s">
        <v>1965</v>
      </c>
      <c r="E771" s="246">
        <f t="shared" si="141"/>
        <v>31138.781218880638</v>
      </c>
      <c r="F771" s="247">
        <f>ROUND(2*E771,0)/2-0.5</f>
        <v>31138.5</v>
      </c>
      <c r="G771" s="250">
        <f t="shared" si="148"/>
        <v>9.0410224991501309E-2</v>
      </c>
      <c r="I771" s="246">
        <f t="shared" si="151"/>
        <v>9.0410224991501309E-2</v>
      </c>
      <c r="O771" s="246">
        <f t="shared" ca="1" si="137"/>
        <v>0.11389162549616906</v>
      </c>
      <c r="P771" s="246">
        <f t="shared" si="142"/>
        <v>8.3317877324434256E-2</v>
      </c>
      <c r="Q771" s="248">
        <f t="shared" si="143"/>
        <v>36574.06</v>
      </c>
      <c r="R771" s="246">
        <f t="shared" si="149"/>
        <v>5.0301395430551474E-5</v>
      </c>
      <c r="S771" s="249">
        <v>0.1</v>
      </c>
      <c r="T771" s="246">
        <f t="shared" si="144"/>
        <v>5.0301395430551481E-6</v>
      </c>
      <c r="U771" s="204"/>
      <c r="Z771" s="353"/>
    </row>
    <row r="772" spans="1:26" s="246" customFormat="1" ht="12.95" customHeight="1">
      <c r="A772" s="11" t="s">
        <v>630</v>
      </c>
      <c r="B772" s="26" t="s">
        <v>1817</v>
      </c>
      <c r="C772" s="265">
        <v>51595.595999999998</v>
      </c>
      <c r="D772" s="265" t="s">
        <v>1965</v>
      </c>
      <c r="E772" s="246">
        <f t="shared" si="141"/>
        <v>31148.224625549159</v>
      </c>
      <c r="F772" s="246">
        <f>ROUND(2*E772,0)/2</f>
        <v>31148</v>
      </c>
      <c r="G772" s="250">
        <f t="shared" si="148"/>
        <v>7.2215799991681706E-2</v>
      </c>
      <c r="I772" s="246">
        <f t="shared" si="151"/>
        <v>7.2215799991681706E-2</v>
      </c>
      <c r="O772" s="246">
        <f t="shared" ca="1" si="137"/>
        <v>0.11391420647405219</v>
      </c>
      <c r="P772" s="246">
        <f t="shared" si="142"/>
        <v>8.3353827948020903E-2</v>
      </c>
      <c r="Q772" s="248">
        <f t="shared" si="143"/>
        <v>36577.095999999998</v>
      </c>
      <c r="R772" s="246">
        <f t="shared" si="149"/>
        <v>1.240556667561935E-4</v>
      </c>
      <c r="S772" s="249">
        <v>0.1</v>
      </c>
      <c r="T772" s="246">
        <f t="shared" si="144"/>
        <v>1.2405566675619351E-5</v>
      </c>
      <c r="U772" s="204"/>
      <c r="Z772" s="353"/>
    </row>
    <row r="773" spans="1:26" s="246" customFormat="1" ht="12.95" customHeight="1">
      <c r="A773" s="15" t="s">
        <v>1809</v>
      </c>
      <c r="B773" s="249" t="s">
        <v>1814</v>
      </c>
      <c r="C773" s="250">
        <v>51598.984199999999</v>
      </c>
      <c r="D773" s="250"/>
      <c r="E773" s="246">
        <f t="shared" si="141"/>
        <v>31158.763542042667</v>
      </c>
      <c r="F773" s="247">
        <f>ROUND(2*E773,0)/2-0.5</f>
        <v>31158.5</v>
      </c>
      <c r="G773" s="250">
        <f t="shared" si="148"/>
        <v>8.4727224995731376E-2</v>
      </c>
      <c r="K773" s="246">
        <f>+G773</f>
        <v>8.4727224995731376E-2</v>
      </c>
      <c r="O773" s="246">
        <f t="shared" ca="1" si="137"/>
        <v>0.11393916439697564</v>
      </c>
      <c r="P773" s="246">
        <f t="shared" si="142"/>
        <v>8.3393568685096869E-2</v>
      </c>
      <c r="Q773" s="248">
        <f t="shared" si="143"/>
        <v>36580.484199999999</v>
      </c>
      <c r="R773" s="246">
        <f t="shared" si="149"/>
        <v>1.7786391548952439E-6</v>
      </c>
      <c r="S773" s="249">
        <v>1</v>
      </c>
      <c r="T773" s="246">
        <f t="shared" si="144"/>
        <v>1.7786391548952439E-6</v>
      </c>
      <c r="U773" s="204"/>
      <c r="V773" s="246">
        <f>+G773-P773</f>
        <v>1.3336563106345067E-3</v>
      </c>
      <c r="W773" s="246">
        <f>+V$5*SIN(RADIANS(V$6*F773+V$7))</f>
        <v>3.364402358419275E-3</v>
      </c>
      <c r="X773" s="246">
        <f>+(V773-W773)^2</f>
        <v>4.123929510593456E-6</v>
      </c>
      <c r="Z773" s="353"/>
    </row>
    <row r="774" spans="1:26" s="246" customFormat="1" ht="12.95" customHeight="1">
      <c r="A774" s="15" t="s">
        <v>1809</v>
      </c>
      <c r="B774" s="249" t="s">
        <v>1814</v>
      </c>
      <c r="C774" s="250">
        <v>51599.947800000002</v>
      </c>
      <c r="D774" s="250"/>
      <c r="E774" s="246">
        <f t="shared" si="141"/>
        <v>31161.760797202682</v>
      </c>
      <c r="F774" s="247">
        <f>ROUND(2*E774,0)/2-0.5</f>
        <v>31161.5</v>
      </c>
      <c r="G774" s="250">
        <f t="shared" si="148"/>
        <v>8.3844774999306537E-2</v>
      </c>
      <c r="K774" s="246">
        <f>+G774</f>
        <v>8.3844774999306537E-2</v>
      </c>
      <c r="O774" s="246">
        <f t="shared" ca="1" si="137"/>
        <v>0.11394629523209662</v>
      </c>
      <c r="P774" s="246">
        <f t="shared" si="142"/>
        <v>8.3404924307173584E-2</v>
      </c>
      <c r="Q774" s="248">
        <f t="shared" si="143"/>
        <v>36581.447800000002</v>
      </c>
      <c r="R774" s="246">
        <f t="shared" si="149"/>
        <v>1.9346863136983842E-7</v>
      </c>
      <c r="S774" s="249">
        <v>1</v>
      </c>
      <c r="T774" s="246">
        <f t="shared" si="144"/>
        <v>1.9346863136983842E-7</v>
      </c>
      <c r="U774" s="204"/>
      <c r="V774" s="246">
        <f>+G774-P774</f>
        <v>4.3985069213295369E-4</v>
      </c>
      <c r="W774" s="246">
        <f>+V$5*SIN(RADIANS(V$6*F774+V$7))</f>
        <v>3.3675983778207511E-3</v>
      </c>
      <c r="X774" s="246">
        <f>+(V774-W774)^2</f>
        <v>8.5717065110502537E-6</v>
      </c>
      <c r="Z774" s="353"/>
    </row>
    <row r="775" spans="1:26" s="246" customFormat="1" ht="12.95" customHeight="1">
      <c r="A775" s="11" t="s">
        <v>630</v>
      </c>
      <c r="B775" s="26" t="s">
        <v>1814</v>
      </c>
      <c r="C775" s="265">
        <v>51601.552000000003</v>
      </c>
      <c r="D775" s="265" t="s">
        <v>1965</v>
      </c>
      <c r="E775" s="246">
        <f t="shared" si="141"/>
        <v>31166.750623611661</v>
      </c>
      <c r="F775" s="247">
        <f>ROUND(2*E775,0)/2-0.5</f>
        <v>31166.5</v>
      </c>
      <c r="G775" s="250">
        <f t="shared" si="148"/>
        <v>8.057402499980526E-2</v>
      </c>
      <c r="I775" s="246">
        <f>G775</f>
        <v>8.057402499980526E-2</v>
      </c>
      <c r="O775" s="246">
        <f t="shared" ca="1" si="137"/>
        <v>0.11395817995729826</v>
      </c>
      <c r="P775" s="246">
        <f t="shared" si="142"/>
        <v>8.342385145583904E-2</v>
      </c>
      <c r="Q775" s="248">
        <f t="shared" si="143"/>
        <v>36583.052000000003</v>
      </c>
      <c r="R775" s="246">
        <f t="shared" si="149"/>
        <v>8.1215108295100539E-6</v>
      </c>
      <c r="S775" s="249">
        <v>0.1</v>
      </c>
      <c r="T775" s="246">
        <f t="shared" si="144"/>
        <v>8.1215108295100543E-7</v>
      </c>
      <c r="U775" s="204"/>
      <c r="Z775" s="353"/>
    </row>
    <row r="776" spans="1:26" s="246" customFormat="1" ht="12.95" customHeight="1">
      <c r="A776" s="11" t="s">
        <v>630</v>
      </c>
      <c r="B776" s="26" t="s">
        <v>1814</v>
      </c>
      <c r="C776" s="265">
        <v>51609.584999999999</v>
      </c>
      <c r="D776" s="265" t="s">
        <v>1965</v>
      </c>
      <c r="E776" s="246">
        <f t="shared" si="141"/>
        <v>31191.737081374566</v>
      </c>
      <c r="F776" s="246">
        <f>ROUND(2*E776,0)/2</f>
        <v>31191.5</v>
      </c>
      <c r="G776" s="250">
        <f t="shared" ref="G776:G807" si="152">+C776-(C$7+F776*C$8)</f>
        <v>7.6220274997467641E-2</v>
      </c>
      <c r="I776" s="246">
        <f>G776</f>
        <v>7.6220274997467641E-2</v>
      </c>
      <c r="O776" s="246">
        <f t="shared" ca="1" si="137"/>
        <v>0.1140176035833065</v>
      </c>
      <c r="P776" s="246">
        <f t="shared" si="142"/>
        <v>8.3518508046745987E-2</v>
      </c>
      <c r="Q776" s="248">
        <f t="shared" si="143"/>
        <v>36591.084999999999</v>
      </c>
      <c r="R776" s="246">
        <f t="shared" ref="R776:R807" si="153">+(P776-G776)^2</f>
        <v>5.3264205641578714E-5</v>
      </c>
      <c r="S776" s="249">
        <v>0.1</v>
      </c>
      <c r="T776" s="246">
        <f t="shared" si="144"/>
        <v>5.3264205641578717E-6</v>
      </c>
      <c r="U776" s="204"/>
      <c r="Z776" s="353"/>
    </row>
    <row r="777" spans="1:26" s="246" customFormat="1" ht="12.95" customHeight="1">
      <c r="A777" s="11" t="s">
        <v>734</v>
      </c>
      <c r="B777" s="26" t="s">
        <v>1817</v>
      </c>
      <c r="C777" s="265">
        <v>51815.190999999999</v>
      </c>
      <c r="D777" s="265" t="s">
        <v>1965</v>
      </c>
      <c r="E777" s="246">
        <f t="shared" si="141"/>
        <v>31831.269713616861</v>
      </c>
      <c r="F777" s="247">
        <f t="shared" ref="F777:F783" si="154">ROUND(2*E777,0)/2-0.5</f>
        <v>31831</v>
      </c>
      <c r="G777" s="250">
        <f t="shared" si="152"/>
        <v>8.6711349991674069E-2</v>
      </c>
      <c r="I777" s="246">
        <f>G777</f>
        <v>8.6711349991674069E-2</v>
      </c>
      <c r="O777" s="246">
        <f t="shared" ca="1" si="137"/>
        <v>0.11553765993659679</v>
      </c>
      <c r="P777" s="246">
        <f t="shared" si="142"/>
        <v>8.5951635818248079E-2</v>
      </c>
      <c r="Q777" s="248">
        <f t="shared" si="143"/>
        <v>36796.690999999999</v>
      </c>
      <c r="R777" s="246">
        <f t="shared" si="153"/>
        <v>5.7716562530433596E-7</v>
      </c>
      <c r="S777" s="249">
        <v>0.1</v>
      </c>
      <c r="T777" s="246">
        <f t="shared" si="144"/>
        <v>5.7716562530433597E-8</v>
      </c>
      <c r="U777" s="204"/>
      <c r="Z777" s="353"/>
    </row>
    <row r="778" spans="1:26" s="246" customFormat="1" ht="12.95" customHeight="1">
      <c r="A778" s="11" t="s">
        <v>734</v>
      </c>
      <c r="B778" s="26" t="s">
        <v>1814</v>
      </c>
      <c r="C778" s="265">
        <v>51867.1126</v>
      </c>
      <c r="D778" s="265" t="s">
        <v>1965</v>
      </c>
      <c r="E778" s="246">
        <f t="shared" si="141"/>
        <v>31992.770630507577</v>
      </c>
      <c r="F778" s="247">
        <f t="shared" si="154"/>
        <v>31992.5</v>
      </c>
      <c r="G778" s="250">
        <f t="shared" si="152"/>
        <v>8.7006124995241407E-2</v>
      </c>
      <c r="K778" s="246">
        <f>G778</f>
        <v>8.7006124995241407E-2</v>
      </c>
      <c r="O778" s="246">
        <f t="shared" ref="O778:O841" ca="1" si="155">+C$11+C$12*F778</f>
        <v>0.1159215365606099</v>
      </c>
      <c r="P778" s="246">
        <f t="shared" si="142"/>
        <v>8.6569696287073283E-2</v>
      </c>
      <c r="Q778" s="248">
        <f t="shared" si="143"/>
        <v>36848.6126</v>
      </c>
      <c r="R778" s="246">
        <f t="shared" si="153"/>
        <v>1.904700173132975E-7</v>
      </c>
      <c r="S778" s="249">
        <v>1</v>
      </c>
      <c r="T778" s="246">
        <f t="shared" si="144"/>
        <v>1.904700173132975E-7</v>
      </c>
      <c r="U778" s="204"/>
      <c r="Z778" s="353"/>
    </row>
    <row r="779" spans="1:26" s="246" customFormat="1" ht="12.95" customHeight="1">
      <c r="A779" s="11" t="s">
        <v>743</v>
      </c>
      <c r="B779" s="26" t="s">
        <v>1814</v>
      </c>
      <c r="C779" s="265">
        <v>51870.649299999997</v>
      </c>
      <c r="D779" s="265" t="s">
        <v>1965</v>
      </c>
      <c r="E779" s="246">
        <f t="shared" si="141"/>
        <v>32003.77145276203</v>
      </c>
      <c r="F779" s="247">
        <f t="shared" si="154"/>
        <v>32003.5</v>
      </c>
      <c r="G779" s="250">
        <f t="shared" si="152"/>
        <v>8.7270474992692471E-2</v>
      </c>
      <c r="K779" s="246">
        <f>G779</f>
        <v>8.7270474992692471E-2</v>
      </c>
      <c r="O779" s="246">
        <f t="shared" ca="1" si="155"/>
        <v>0.11594768295605352</v>
      </c>
      <c r="P779" s="246">
        <f t="shared" si="142"/>
        <v>8.6611846029326506E-2</v>
      </c>
      <c r="Q779" s="248">
        <f t="shared" si="143"/>
        <v>36852.149299999997</v>
      </c>
      <c r="R779" s="246">
        <f t="shared" si="153"/>
        <v>4.3379211138452538E-7</v>
      </c>
      <c r="S779" s="249">
        <v>1</v>
      </c>
      <c r="T779" s="246">
        <f t="shared" si="144"/>
        <v>4.3379211138452538E-7</v>
      </c>
      <c r="U779" s="204"/>
      <c r="Z779" s="353"/>
    </row>
    <row r="780" spans="1:26" s="246" customFormat="1" ht="12.95" customHeight="1">
      <c r="A780" s="11" t="s">
        <v>734</v>
      </c>
      <c r="B780" s="26" t="s">
        <v>1817</v>
      </c>
      <c r="C780" s="265">
        <v>51873.059699999998</v>
      </c>
      <c r="D780" s="265" t="s">
        <v>1965</v>
      </c>
      <c r="E780" s="246">
        <f t="shared" si="141"/>
        <v>32011.26894532916</v>
      </c>
      <c r="F780" s="247">
        <f t="shared" si="154"/>
        <v>32011</v>
      </c>
      <c r="G780" s="250">
        <f t="shared" si="152"/>
        <v>8.6464349995367229E-2</v>
      </c>
      <c r="K780" s="246">
        <f>G780</f>
        <v>8.6464349995367229E-2</v>
      </c>
      <c r="O780" s="246">
        <f t="shared" ca="1" si="155"/>
        <v>0.11596551004385598</v>
      </c>
      <c r="P780" s="246">
        <f t="shared" si="142"/>
        <v>8.6640588346755948E-2</v>
      </c>
      <c r="Q780" s="248">
        <f t="shared" si="143"/>
        <v>36854.559699999998</v>
      </c>
      <c r="R780" s="246">
        <f t="shared" si="153"/>
        <v>3.1059956500213561E-8</v>
      </c>
      <c r="S780" s="249">
        <v>1</v>
      </c>
      <c r="T780" s="246">
        <f t="shared" si="144"/>
        <v>3.1059956500213561E-8</v>
      </c>
      <c r="U780" s="204"/>
      <c r="Z780" s="353"/>
    </row>
    <row r="781" spans="1:26" s="246" customFormat="1" ht="12.95" customHeight="1">
      <c r="A781" s="11" t="s">
        <v>743</v>
      </c>
      <c r="B781" s="26" t="s">
        <v>1817</v>
      </c>
      <c r="C781" s="265">
        <v>51881.747600000002</v>
      </c>
      <c r="D781" s="265" t="s">
        <v>1965</v>
      </c>
      <c r="E781" s="246">
        <f t="shared" si="141"/>
        <v>32038.292454155075</v>
      </c>
      <c r="F781" s="247">
        <f t="shared" si="154"/>
        <v>32038</v>
      </c>
      <c r="G781" s="250">
        <f t="shared" si="152"/>
        <v>9.4022299999778625E-2</v>
      </c>
      <c r="K781" s="246">
        <f>G781</f>
        <v>9.4022299999778625E-2</v>
      </c>
      <c r="O781" s="246">
        <f t="shared" ca="1" si="155"/>
        <v>0.11602968755994486</v>
      </c>
      <c r="P781" s="246">
        <f t="shared" si="142"/>
        <v>8.6744086582195873E-2</v>
      </c>
      <c r="Q781" s="248">
        <f t="shared" si="143"/>
        <v>36863.247600000002</v>
      </c>
      <c r="R781" s="246">
        <f t="shared" si="153"/>
        <v>5.29723905518816E-5</v>
      </c>
      <c r="S781" s="249">
        <v>1</v>
      </c>
      <c r="T781" s="246">
        <f t="shared" si="144"/>
        <v>5.29723905518816E-5</v>
      </c>
      <c r="U781" s="204"/>
      <c r="Z781" s="353"/>
    </row>
    <row r="782" spans="1:26" s="246" customFormat="1" ht="12.95" customHeight="1">
      <c r="A782" s="11" t="s">
        <v>743</v>
      </c>
      <c r="B782" s="26" t="s">
        <v>1814</v>
      </c>
      <c r="C782" s="265">
        <v>51887.697</v>
      </c>
      <c r="D782" s="265" t="s">
        <v>1965</v>
      </c>
      <c r="E782" s="246">
        <f t="shared" si="141"/>
        <v>32056.79792307262</v>
      </c>
      <c r="F782" s="247">
        <f t="shared" si="154"/>
        <v>32056.5</v>
      </c>
      <c r="G782" s="250">
        <f t="shared" si="152"/>
        <v>9.578052500000922E-2</v>
      </c>
      <c r="I782" s="246">
        <f>G782</f>
        <v>9.578052500000922E-2</v>
      </c>
      <c r="O782" s="246">
        <f t="shared" ca="1" si="155"/>
        <v>0.11607366104319095</v>
      </c>
      <c r="P782" s="246">
        <f t="shared" si="142"/>
        <v>8.6815025437745719E-2</v>
      </c>
      <c r="Q782" s="248">
        <f t="shared" si="143"/>
        <v>36869.197</v>
      </c>
      <c r="R782" s="246">
        <f t="shared" si="153"/>
        <v>8.0380182400947034E-5</v>
      </c>
      <c r="S782" s="249">
        <v>0.1</v>
      </c>
      <c r="T782" s="246">
        <f t="shared" si="144"/>
        <v>8.0380182400947034E-6</v>
      </c>
      <c r="U782" s="204"/>
      <c r="Z782" s="353"/>
    </row>
    <row r="783" spans="1:26" s="246" customFormat="1" ht="12.95" customHeight="1">
      <c r="A783" s="11" t="s">
        <v>743</v>
      </c>
      <c r="B783" s="26" t="s">
        <v>1814</v>
      </c>
      <c r="C783" s="265">
        <v>51888.653599999998</v>
      </c>
      <c r="D783" s="265" t="s">
        <v>1965</v>
      </c>
      <c r="E783" s="246">
        <f t="shared" si="141"/>
        <v>32059.773404897089</v>
      </c>
      <c r="F783" s="247">
        <f t="shared" si="154"/>
        <v>32059.5</v>
      </c>
      <c r="G783" s="250">
        <f t="shared" si="152"/>
        <v>8.7898074991244357E-2</v>
      </c>
      <c r="K783" s="246">
        <f>G783</f>
        <v>8.7898074991244357E-2</v>
      </c>
      <c r="O783" s="246">
        <f t="shared" ca="1" si="155"/>
        <v>0.11608079187831194</v>
      </c>
      <c r="P783" s="246">
        <f t="shared" si="142"/>
        <v>8.6826530828834847E-2</v>
      </c>
      <c r="Q783" s="248">
        <f t="shared" si="143"/>
        <v>36870.153599999998</v>
      </c>
      <c r="R783" s="246">
        <f t="shared" si="153"/>
        <v>1.1482068919938985E-6</v>
      </c>
      <c r="S783" s="249">
        <v>1</v>
      </c>
      <c r="T783" s="246">
        <f t="shared" si="144"/>
        <v>1.1482068919938985E-6</v>
      </c>
      <c r="U783" s="204"/>
      <c r="Z783" s="353"/>
    </row>
    <row r="784" spans="1:26" s="246" customFormat="1" ht="12.95" customHeight="1">
      <c r="A784" s="11" t="s">
        <v>743</v>
      </c>
      <c r="B784" s="26" t="s">
        <v>1814</v>
      </c>
      <c r="C784" s="265">
        <v>51895.713000000003</v>
      </c>
      <c r="D784" s="265" t="s">
        <v>1965</v>
      </c>
      <c r="E784" s="246">
        <f t="shared" si="141"/>
        <v>32081.731502734965</v>
      </c>
      <c r="F784" s="246">
        <f>ROUND(2*E784,0)/2</f>
        <v>32081.5</v>
      </c>
      <c r="G784" s="250">
        <f t="shared" si="152"/>
        <v>7.4426774997846223E-2</v>
      </c>
      <c r="I784" s="246">
        <f>G784</f>
        <v>7.4426774997846223E-2</v>
      </c>
      <c r="O784" s="246">
        <f t="shared" ca="1" si="155"/>
        <v>0.11613308466919917</v>
      </c>
      <c r="P784" s="246">
        <f t="shared" si="142"/>
        <v>8.6910918985046839E-2</v>
      </c>
      <c r="Q784" s="248">
        <f t="shared" si="143"/>
        <v>36877.213000000003</v>
      </c>
      <c r="R784" s="246">
        <f t="shared" si="153"/>
        <v>1.5585385109315728E-4</v>
      </c>
      <c r="S784" s="249">
        <v>0.1</v>
      </c>
      <c r="T784" s="246">
        <f t="shared" si="144"/>
        <v>1.5585385109315728E-5</v>
      </c>
      <c r="U784" s="204"/>
      <c r="Z784" s="353"/>
    </row>
    <row r="785" spans="1:26" s="246" customFormat="1" ht="12.95" customHeight="1">
      <c r="A785" s="11" t="s">
        <v>743</v>
      </c>
      <c r="B785" s="26" t="s">
        <v>1814</v>
      </c>
      <c r="C785" s="265">
        <v>51897.65</v>
      </c>
      <c r="D785" s="265" t="s">
        <v>1965</v>
      </c>
      <c r="E785" s="246">
        <f t="shared" si="141"/>
        <v>32087.756495724723</v>
      </c>
      <c r="F785" s="247">
        <f t="shared" ref="F785:F796" si="156">ROUND(2*E785,0)/2-0.5</f>
        <v>32087.5</v>
      </c>
      <c r="G785" s="250">
        <f t="shared" si="152"/>
        <v>8.2461874997534323E-2</v>
      </c>
      <c r="I785" s="246">
        <f>G785</f>
        <v>8.2461874997534323E-2</v>
      </c>
      <c r="O785" s="246">
        <f t="shared" ca="1" si="155"/>
        <v>0.11614734633944114</v>
      </c>
      <c r="P785" s="246">
        <f t="shared" si="142"/>
        <v>8.6933938606598871E-2</v>
      </c>
      <c r="Q785" s="248">
        <f t="shared" si="143"/>
        <v>36879.15</v>
      </c>
      <c r="R785" s="246">
        <f t="shared" si="153"/>
        <v>1.9999352923519422E-5</v>
      </c>
      <c r="S785" s="249">
        <v>0.1</v>
      </c>
      <c r="T785" s="246">
        <f t="shared" si="144"/>
        <v>1.9999352923519424E-6</v>
      </c>
      <c r="U785" s="204"/>
      <c r="Z785" s="353"/>
    </row>
    <row r="786" spans="1:26" s="246" customFormat="1" ht="12.95" customHeight="1">
      <c r="A786" s="42" t="s">
        <v>1819</v>
      </c>
      <c r="B786" s="249" t="s">
        <v>1814</v>
      </c>
      <c r="C786" s="250">
        <v>51900.388299999999</v>
      </c>
      <c r="D786" s="250">
        <v>5.0000000000000001E-4</v>
      </c>
      <c r="E786" s="246">
        <f t="shared" si="141"/>
        <v>32096.27391353776</v>
      </c>
      <c r="F786" s="247">
        <f t="shared" si="156"/>
        <v>32096</v>
      </c>
      <c r="G786" s="250">
        <f t="shared" si="152"/>
        <v>8.8061599999491591E-2</v>
      </c>
      <c r="K786" s="246">
        <f>+G786</f>
        <v>8.8061599999491591E-2</v>
      </c>
      <c r="O786" s="246">
        <f t="shared" ca="1" si="155"/>
        <v>0.11616755037228393</v>
      </c>
      <c r="P786" s="246">
        <f t="shared" si="142"/>
        <v>8.6966553163083174E-2</v>
      </c>
      <c r="Q786" s="248">
        <f t="shared" si="143"/>
        <v>36881.888299999999</v>
      </c>
      <c r="R786" s="246">
        <f t="shared" si="153"/>
        <v>1.1991275739280824E-6</v>
      </c>
      <c r="S786" s="249">
        <v>1</v>
      </c>
      <c r="T786" s="246">
        <f t="shared" si="144"/>
        <v>1.1991275739280824E-6</v>
      </c>
      <c r="U786" s="204"/>
      <c r="V786" s="246">
        <f>+G786-P786</f>
        <v>1.095046836408417E-3</v>
      </c>
      <c r="W786" s="246">
        <f>+V$5*SIN(RADIANS(V$6*F786+V$7))</f>
        <v>4.3275582058225738E-3</v>
      </c>
      <c r="X786" s="246">
        <f>+(V786-W786)^2</f>
        <v>1.0449129753391787E-5</v>
      </c>
      <c r="Z786" s="353"/>
    </row>
    <row r="787" spans="1:26" s="246" customFormat="1" ht="12.95" customHeight="1">
      <c r="A787" s="11" t="s">
        <v>743</v>
      </c>
      <c r="B787" s="26" t="s">
        <v>1814</v>
      </c>
      <c r="C787" s="265">
        <v>51906.654000000002</v>
      </c>
      <c r="D787" s="265" t="s">
        <v>1965</v>
      </c>
      <c r="E787" s="246">
        <f t="shared" si="141"/>
        <v>32115.763226173789</v>
      </c>
      <c r="F787" s="247">
        <f t="shared" si="156"/>
        <v>32115.5</v>
      </c>
      <c r="G787" s="250">
        <f t="shared" si="152"/>
        <v>8.4625675001007039E-2</v>
      </c>
      <c r="I787" s="246">
        <f t="shared" ref="I787:I792" si="157">G787</f>
        <v>8.4625675001007039E-2</v>
      </c>
      <c r="O787" s="246">
        <f t="shared" ca="1" si="155"/>
        <v>0.11621390080057035</v>
      </c>
      <c r="P787" s="246">
        <f t="shared" si="142"/>
        <v>8.7041389969702815E-2</v>
      </c>
      <c r="Q787" s="248">
        <f t="shared" si="143"/>
        <v>36888.154000000002</v>
      </c>
      <c r="R787" s="246">
        <f t="shared" si="153"/>
        <v>5.8356788099808324E-6</v>
      </c>
      <c r="S787" s="249">
        <v>0.1</v>
      </c>
      <c r="T787" s="246">
        <f t="shared" si="144"/>
        <v>5.8356788099808324E-7</v>
      </c>
      <c r="U787" s="204"/>
      <c r="Z787" s="353"/>
    </row>
    <row r="788" spans="1:26" s="246" customFormat="1" ht="12.95" customHeight="1">
      <c r="A788" s="11" t="s">
        <v>734</v>
      </c>
      <c r="B788" s="26" t="s">
        <v>1817</v>
      </c>
      <c r="C788" s="265">
        <v>51908.108999999997</v>
      </c>
      <c r="D788" s="265" t="s">
        <v>1965</v>
      </c>
      <c r="E788" s="246">
        <f t="shared" si="141"/>
        <v>32120.288969488229</v>
      </c>
      <c r="F788" s="247">
        <f t="shared" si="156"/>
        <v>32120</v>
      </c>
      <c r="G788" s="250">
        <f t="shared" si="152"/>
        <v>9.2901999996684026E-2</v>
      </c>
      <c r="I788" s="246">
        <f t="shared" si="157"/>
        <v>9.2901999996684026E-2</v>
      </c>
      <c r="O788" s="246">
        <f t="shared" ca="1" si="155"/>
        <v>0.11622459705325183</v>
      </c>
      <c r="P788" s="246">
        <f t="shared" si="142"/>
        <v>8.7058663004051129E-2</v>
      </c>
      <c r="Q788" s="248">
        <f t="shared" si="143"/>
        <v>36889.608999999997</v>
      </c>
      <c r="R788" s="246">
        <f t="shared" si="153"/>
        <v>3.4144587209472071E-5</v>
      </c>
      <c r="S788" s="249">
        <v>0.1</v>
      </c>
      <c r="T788" s="246">
        <f t="shared" si="144"/>
        <v>3.4144587209472071E-6</v>
      </c>
      <c r="U788" s="204"/>
      <c r="Z788" s="353"/>
    </row>
    <row r="789" spans="1:26" s="246" customFormat="1" ht="12.95" customHeight="1">
      <c r="A789" s="11" t="s">
        <v>783</v>
      </c>
      <c r="B789" s="26" t="s">
        <v>1817</v>
      </c>
      <c r="C789" s="265">
        <v>51911.000999999997</v>
      </c>
      <c r="D789" s="265" t="s">
        <v>1965</v>
      </c>
      <c r="E789" s="246">
        <f t="shared" ref="E789:E852" si="158">+(C789-C$7)/C$8</f>
        <v>32129.284467540059</v>
      </c>
      <c r="F789" s="247">
        <f t="shared" si="156"/>
        <v>32129</v>
      </c>
      <c r="G789" s="250">
        <f t="shared" si="152"/>
        <v>9.1454649991646875E-2</v>
      </c>
      <c r="I789" s="246">
        <f t="shared" si="157"/>
        <v>9.1454649991646875E-2</v>
      </c>
      <c r="O789" s="246">
        <f t="shared" ca="1" si="155"/>
        <v>0.11624598955861479</v>
      </c>
      <c r="P789" s="246">
        <f t="shared" ref="P789:P852" si="159">+D$11+D$12*F789+D$13*F789^2</f>
        <v>8.7093212450055663E-2</v>
      </c>
      <c r="Q789" s="248">
        <f t="shared" ref="Q789:Q852" si="160">+C789-15018.5</f>
        <v>36892.500999999997</v>
      </c>
      <c r="R789" s="246">
        <f t="shared" si="153"/>
        <v>1.9022137429201196E-5</v>
      </c>
      <c r="S789" s="249">
        <v>0.1</v>
      </c>
      <c r="T789" s="246">
        <f t="shared" si="144"/>
        <v>1.9022137429201197E-6</v>
      </c>
      <c r="U789" s="204"/>
      <c r="Z789" s="353"/>
    </row>
    <row r="790" spans="1:26" s="246" customFormat="1" ht="12.95" customHeight="1">
      <c r="A790" s="11" t="s">
        <v>783</v>
      </c>
      <c r="B790" s="26" t="s">
        <v>1814</v>
      </c>
      <c r="C790" s="265">
        <v>51911.161999999997</v>
      </c>
      <c r="D790" s="265" t="s">
        <v>1965</v>
      </c>
      <c r="E790" s="246">
        <f t="shared" si="158"/>
        <v>32129.785254257327</v>
      </c>
      <c r="F790" s="247">
        <f t="shared" si="156"/>
        <v>32129.5</v>
      </c>
      <c r="G790" s="250">
        <f t="shared" si="152"/>
        <v>9.1707574989413843E-2</v>
      </c>
      <c r="I790" s="246">
        <f t="shared" si="157"/>
        <v>9.1707574989413843E-2</v>
      </c>
      <c r="O790" s="246">
        <f t="shared" ca="1" si="155"/>
        <v>0.11624717803113496</v>
      </c>
      <c r="P790" s="246">
        <f t="shared" si="159"/>
        <v>8.7095131995757261E-2</v>
      </c>
      <c r="Q790" s="248">
        <f t="shared" si="160"/>
        <v>36892.661999999997</v>
      </c>
      <c r="R790" s="246">
        <f t="shared" si="153"/>
        <v>2.1274630369731691E-5</v>
      </c>
      <c r="S790" s="249">
        <v>0.1</v>
      </c>
      <c r="T790" s="246">
        <f t="shared" si="144"/>
        <v>2.127463036973169E-6</v>
      </c>
      <c r="U790" s="204"/>
      <c r="Z790" s="353"/>
    </row>
    <row r="791" spans="1:26" s="246" customFormat="1" ht="12.95" customHeight="1">
      <c r="A791" s="11" t="s">
        <v>743</v>
      </c>
      <c r="B791" s="26" t="s">
        <v>1817</v>
      </c>
      <c r="C791" s="265">
        <v>51911.637999999999</v>
      </c>
      <c r="D791" s="265" t="s">
        <v>1965</v>
      </c>
      <c r="E791" s="246">
        <f t="shared" si="158"/>
        <v>32131.265841073611</v>
      </c>
      <c r="F791" s="247">
        <f t="shared" si="156"/>
        <v>32131</v>
      </c>
      <c r="G791" s="250">
        <f t="shared" si="152"/>
        <v>8.5466349999478552E-2</v>
      </c>
      <c r="I791" s="246">
        <f t="shared" si="157"/>
        <v>8.5466349999478552E-2</v>
      </c>
      <c r="O791" s="246">
        <f t="shared" ca="1" si="155"/>
        <v>0.11625074344869545</v>
      </c>
      <c r="P791" s="246">
        <f t="shared" si="159"/>
        <v>8.7100890716252349E-2</v>
      </c>
      <c r="Q791" s="248">
        <f t="shared" si="160"/>
        <v>36893.137999999999</v>
      </c>
      <c r="R791" s="246">
        <f t="shared" si="153"/>
        <v>2.6717233547913977E-6</v>
      </c>
      <c r="S791" s="249">
        <v>0.1</v>
      </c>
      <c r="T791" s="246">
        <f t="shared" si="144"/>
        <v>2.6717233547913978E-7</v>
      </c>
      <c r="U791" s="204"/>
      <c r="Z791" s="353"/>
    </row>
    <row r="792" spans="1:26" s="246" customFormat="1" ht="12.95" customHeight="1">
      <c r="A792" s="11" t="s">
        <v>793</v>
      </c>
      <c r="B792" s="26" t="s">
        <v>1814</v>
      </c>
      <c r="C792" s="265">
        <v>51913.408000000003</v>
      </c>
      <c r="D792" s="265" t="s">
        <v>1965</v>
      </c>
      <c r="E792" s="246">
        <f t="shared" si="158"/>
        <v>32136.771384487092</v>
      </c>
      <c r="F792" s="247">
        <f t="shared" si="156"/>
        <v>32136.5</v>
      </c>
      <c r="G792" s="250">
        <f t="shared" si="152"/>
        <v>8.7248525000177324E-2</v>
      </c>
      <c r="I792" s="246">
        <f t="shared" si="157"/>
        <v>8.7248525000177324E-2</v>
      </c>
      <c r="O792" s="246">
        <f t="shared" ca="1" si="155"/>
        <v>0.11626381664641726</v>
      </c>
      <c r="P792" s="246">
        <f t="shared" si="159"/>
        <v>8.7122007094910109E-2</v>
      </c>
      <c r="Q792" s="248">
        <f t="shared" si="160"/>
        <v>36894.908000000003</v>
      </c>
      <c r="R792" s="246">
        <f t="shared" si="153"/>
        <v>1.6006780353203979E-8</v>
      </c>
      <c r="S792" s="249">
        <v>0.1</v>
      </c>
      <c r="T792" s="246">
        <f t="shared" si="144"/>
        <v>1.600678035320398E-9</v>
      </c>
      <c r="U792" s="204"/>
      <c r="Z792" s="353"/>
    </row>
    <row r="793" spans="1:26" s="246" customFormat="1" ht="12.95" customHeight="1">
      <c r="A793" s="11" t="s">
        <v>743</v>
      </c>
      <c r="B793" s="26" t="s">
        <v>1817</v>
      </c>
      <c r="C793" s="265">
        <v>51921.603499999997</v>
      </c>
      <c r="D793" s="265" t="s">
        <v>1965</v>
      </c>
      <c r="E793" s="246">
        <f t="shared" si="158"/>
        <v>32162.263294682016</v>
      </c>
      <c r="F793" s="247">
        <f t="shared" si="156"/>
        <v>32162</v>
      </c>
      <c r="G793" s="250">
        <f t="shared" si="152"/>
        <v>8.4647699994093273E-2</v>
      </c>
      <c r="K793" s="246">
        <f>G793</f>
        <v>8.4647699994093273E-2</v>
      </c>
      <c r="O793" s="246">
        <f t="shared" ca="1" si="155"/>
        <v>0.11632442874494564</v>
      </c>
      <c r="P793" s="246">
        <f t="shared" si="159"/>
        <v>8.7219932278399553E-2</v>
      </c>
      <c r="Q793" s="248">
        <f t="shared" si="160"/>
        <v>36903.103499999997</v>
      </c>
      <c r="R793" s="246">
        <f t="shared" si="153"/>
        <v>6.6163789244275061E-6</v>
      </c>
      <c r="S793" s="249">
        <v>1</v>
      </c>
      <c r="T793" s="246">
        <f t="shared" si="144"/>
        <v>6.6163789244275061E-6</v>
      </c>
      <c r="U793" s="204"/>
      <c r="Z793" s="353"/>
    </row>
    <row r="794" spans="1:26" s="246" customFormat="1" ht="12.95" customHeight="1">
      <c r="A794" s="11" t="s">
        <v>743</v>
      </c>
      <c r="B794" s="26" t="s">
        <v>1817</v>
      </c>
      <c r="C794" s="265">
        <v>51922.576999999997</v>
      </c>
      <c r="D794" s="265" t="s">
        <v>1965</v>
      </c>
      <c r="E794" s="246">
        <f t="shared" si="158"/>
        <v>32165.291343559424</v>
      </c>
      <c r="F794" s="247">
        <f t="shared" si="156"/>
        <v>32165</v>
      </c>
      <c r="G794" s="250">
        <f t="shared" si="152"/>
        <v>9.3665249994955957E-2</v>
      </c>
      <c r="I794" s="246">
        <f>G794</f>
        <v>9.3665249994955957E-2</v>
      </c>
      <c r="O794" s="246">
        <f t="shared" ca="1" si="155"/>
        <v>0.11633155958006663</v>
      </c>
      <c r="P794" s="246">
        <f t="shared" si="159"/>
        <v>8.7231455264845922E-2</v>
      </c>
      <c r="Q794" s="248">
        <f t="shared" si="160"/>
        <v>36904.076999999997</v>
      </c>
      <c r="R794" s="246">
        <f t="shared" si="153"/>
        <v>4.1393714629191653E-5</v>
      </c>
      <c r="S794" s="249">
        <v>0.1</v>
      </c>
      <c r="T794" s="246">
        <f t="shared" si="144"/>
        <v>4.1393714629191652E-6</v>
      </c>
      <c r="U794" s="204"/>
      <c r="Z794" s="353"/>
    </row>
    <row r="795" spans="1:26" s="246" customFormat="1" ht="12.95" customHeight="1">
      <c r="A795" s="11" t="s">
        <v>793</v>
      </c>
      <c r="B795" s="26" t="s">
        <v>1814</v>
      </c>
      <c r="C795" s="265">
        <v>51923.381000000001</v>
      </c>
      <c r="D795" s="265" t="s">
        <v>1965</v>
      </c>
      <c r="E795" s="246">
        <f t="shared" si="158"/>
        <v>32167.792166669278</v>
      </c>
      <c r="F795" s="247">
        <f t="shared" si="156"/>
        <v>32167.5</v>
      </c>
      <c r="G795" s="250">
        <f t="shared" si="152"/>
        <v>9.3929874994501006E-2</v>
      </c>
      <c r="I795" s="246">
        <f>G795</f>
        <v>9.3929874994501006E-2</v>
      </c>
      <c r="O795" s="246">
        <f t="shared" ca="1" si="155"/>
        <v>0.11633750194266745</v>
      </c>
      <c r="P795" s="246">
        <f t="shared" si="159"/>
        <v>8.724105813575686E-2</v>
      </c>
      <c r="Q795" s="248">
        <f t="shared" si="160"/>
        <v>36904.881000000001</v>
      </c>
      <c r="R795" s="246">
        <f t="shared" si="153"/>
        <v>4.4740270969819894E-5</v>
      </c>
      <c r="S795" s="249">
        <v>0.1</v>
      </c>
      <c r="T795" s="246">
        <f t="shared" si="144"/>
        <v>4.4740270969819897E-6</v>
      </c>
      <c r="U795" s="204"/>
      <c r="Z795" s="353"/>
    </row>
    <row r="796" spans="1:26" s="246" customFormat="1" ht="12.95" customHeight="1">
      <c r="A796" s="11" t="s">
        <v>743</v>
      </c>
      <c r="B796" s="26" t="s">
        <v>1817</v>
      </c>
      <c r="C796" s="265">
        <v>51929.637000000002</v>
      </c>
      <c r="D796" s="265" t="s">
        <v>1965</v>
      </c>
      <c r="E796" s="246">
        <f t="shared" si="158"/>
        <v>32187.251307683204</v>
      </c>
      <c r="F796" s="247">
        <f t="shared" si="156"/>
        <v>32187</v>
      </c>
      <c r="G796" s="250">
        <f t="shared" si="152"/>
        <v>8.0793950000952464E-2</v>
      </c>
      <c r="I796" s="246">
        <f>G796</f>
        <v>8.0793950000952464E-2</v>
      </c>
      <c r="O796" s="246">
        <f t="shared" ca="1" si="155"/>
        <v>0.11638385237095386</v>
      </c>
      <c r="P796" s="246">
        <f t="shared" si="159"/>
        <v>8.731597245367774E-2</v>
      </c>
      <c r="Q796" s="248">
        <f t="shared" si="160"/>
        <v>36911.137000000002</v>
      </c>
      <c r="R796" s="246">
        <f t="shared" si="153"/>
        <v>4.2536776873852629E-5</v>
      </c>
      <c r="S796" s="249">
        <v>0.1</v>
      </c>
      <c r="T796" s="246">
        <f t="shared" ref="T796:T859" si="161">+S796*R796</f>
        <v>4.2536776873852633E-6</v>
      </c>
      <c r="U796" s="204"/>
      <c r="Z796" s="353"/>
    </row>
    <row r="797" spans="1:26" s="246" customFormat="1" ht="12.95" customHeight="1">
      <c r="A797" s="11" t="s">
        <v>743</v>
      </c>
      <c r="B797" s="26" t="s">
        <v>1817</v>
      </c>
      <c r="C797" s="265">
        <v>51930.597000000002</v>
      </c>
      <c r="D797" s="265" t="s">
        <v>1965</v>
      </c>
      <c r="E797" s="246">
        <f t="shared" si="158"/>
        <v>32190.237365127792</v>
      </c>
      <c r="F797" s="246">
        <f>ROUND(2*E797,0)/2</f>
        <v>32190</v>
      </c>
      <c r="G797" s="250">
        <f t="shared" si="152"/>
        <v>7.6311500000883825E-2</v>
      </c>
      <c r="I797" s="246">
        <f>G797</f>
        <v>7.6311500000883825E-2</v>
      </c>
      <c r="O797" s="246">
        <f t="shared" ca="1" si="155"/>
        <v>0.11639098320607486</v>
      </c>
      <c r="P797" s="246">
        <f t="shared" si="159"/>
        <v>8.732749960964005E-2</v>
      </c>
      <c r="Q797" s="248">
        <f t="shared" si="160"/>
        <v>36912.097000000002</v>
      </c>
      <c r="R797" s="246">
        <f t="shared" si="153"/>
        <v>1.2135224738011729E-4</v>
      </c>
      <c r="S797" s="249">
        <v>0.1</v>
      </c>
      <c r="T797" s="246">
        <f t="shared" si="161"/>
        <v>1.2135224738011729E-5</v>
      </c>
      <c r="U797" s="204"/>
      <c r="Z797" s="353"/>
    </row>
    <row r="798" spans="1:26" s="246" customFormat="1" ht="12.95" customHeight="1">
      <c r="A798" s="11" t="s">
        <v>743</v>
      </c>
      <c r="B798" s="26" t="s">
        <v>1817</v>
      </c>
      <c r="C798" s="265">
        <v>51930.603999999999</v>
      </c>
      <c r="D798" s="265" t="s">
        <v>1965</v>
      </c>
      <c r="E798" s="246">
        <f t="shared" si="158"/>
        <v>32190.259138463316</v>
      </c>
      <c r="F798" s="247">
        <f t="shared" ref="F798:F808" si="162">ROUND(2*E798,0)/2-0.5</f>
        <v>32190</v>
      </c>
      <c r="G798" s="250">
        <f t="shared" si="152"/>
        <v>8.3311499998671934E-2</v>
      </c>
      <c r="I798" s="246">
        <f>G798</f>
        <v>8.3311499998671934E-2</v>
      </c>
      <c r="O798" s="246">
        <f t="shared" ca="1" si="155"/>
        <v>0.11639098320607486</v>
      </c>
      <c r="P798" s="246">
        <f t="shared" si="159"/>
        <v>8.732749960964005E-2</v>
      </c>
      <c r="Q798" s="248">
        <f t="shared" si="160"/>
        <v>36912.103999999999</v>
      </c>
      <c r="R798" s="246">
        <f t="shared" si="153"/>
        <v>1.6128252875296056E-5</v>
      </c>
      <c r="S798" s="249">
        <v>0.1</v>
      </c>
      <c r="T798" s="246">
        <f t="shared" si="161"/>
        <v>1.6128252875296056E-6</v>
      </c>
      <c r="U798" s="204"/>
      <c r="Z798" s="353"/>
    </row>
    <row r="799" spans="1:26" s="246" customFormat="1" ht="12.95" customHeight="1">
      <c r="A799" s="11" t="s">
        <v>743</v>
      </c>
      <c r="B799" s="26" t="s">
        <v>1817</v>
      </c>
      <c r="C799" s="265">
        <v>51930.609600000003</v>
      </c>
      <c r="D799" s="265" t="s">
        <v>1965</v>
      </c>
      <c r="E799" s="246">
        <f t="shared" si="158"/>
        <v>32190.276557131758</v>
      </c>
      <c r="F799" s="247">
        <f t="shared" si="162"/>
        <v>32190</v>
      </c>
      <c r="G799" s="250">
        <f t="shared" si="152"/>
        <v>8.8911500002723187E-2</v>
      </c>
      <c r="K799" s="246">
        <f>G799</f>
        <v>8.8911500002723187E-2</v>
      </c>
      <c r="O799" s="246">
        <f t="shared" ca="1" si="155"/>
        <v>0.11639098320607486</v>
      </c>
      <c r="P799" s="246">
        <f t="shared" si="159"/>
        <v>8.732749960964005E-2</v>
      </c>
      <c r="Q799" s="248">
        <f t="shared" si="160"/>
        <v>36912.109600000003</v>
      </c>
      <c r="R799" s="246">
        <f t="shared" si="153"/>
        <v>2.5090572452875343E-6</v>
      </c>
      <c r="S799" s="249">
        <v>1</v>
      </c>
      <c r="T799" s="246">
        <f t="shared" si="161"/>
        <v>2.5090572452875343E-6</v>
      </c>
      <c r="U799" s="204"/>
      <c r="Z799" s="353"/>
    </row>
    <row r="800" spans="1:26" s="246" customFormat="1" ht="12.95" customHeight="1">
      <c r="A800" s="11" t="s">
        <v>743</v>
      </c>
      <c r="B800" s="26" t="s">
        <v>1814</v>
      </c>
      <c r="C800" s="265">
        <v>51935.592400000001</v>
      </c>
      <c r="D800" s="265" t="s">
        <v>1965</v>
      </c>
      <c r="E800" s="246">
        <f t="shared" si="158"/>
        <v>32205.77543945978</v>
      </c>
      <c r="F800" s="247">
        <f t="shared" si="162"/>
        <v>32205.5</v>
      </c>
      <c r="G800" s="250">
        <f t="shared" si="152"/>
        <v>8.8552174995129462E-2</v>
      </c>
      <c r="K800" s="246">
        <f>G800</f>
        <v>8.8552174995129462E-2</v>
      </c>
      <c r="O800" s="246">
        <f t="shared" ca="1" si="155"/>
        <v>0.11642782585419995</v>
      </c>
      <c r="P800" s="246">
        <f t="shared" si="159"/>
        <v>8.7387064552836596E-2</v>
      </c>
      <c r="Q800" s="248">
        <f t="shared" si="160"/>
        <v>36917.092400000001</v>
      </c>
      <c r="R800" s="246">
        <f t="shared" si="153"/>
        <v>1.3574823427398778E-6</v>
      </c>
      <c r="S800" s="249">
        <v>1</v>
      </c>
      <c r="T800" s="246">
        <f t="shared" si="161"/>
        <v>1.3574823427398778E-6</v>
      </c>
      <c r="U800" s="204"/>
      <c r="Z800" s="353"/>
    </row>
    <row r="801" spans="1:26" s="246" customFormat="1" ht="12.95" customHeight="1">
      <c r="A801" s="11" t="s">
        <v>743</v>
      </c>
      <c r="B801" s="26" t="s">
        <v>1817</v>
      </c>
      <c r="C801" s="265">
        <v>51937.675000000003</v>
      </c>
      <c r="D801" s="265" t="s">
        <v>1965</v>
      </c>
      <c r="E801" s="246">
        <f t="shared" si="158"/>
        <v>32212.253317828647</v>
      </c>
      <c r="F801" s="247">
        <f t="shared" si="162"/>
        <v>32212</v>
      </c>
      <c r="G801" s="250">
        <f t="shared" si="152"/>
        <v>8.1440199995995499E-2</v>
      </c>
      <c r="I801" s="246">
        <f>G801</f>
        <v>8.1440199995995499E-2</v>
      </c>
      <c r="O801" s="246">
        <f t="shared" ca="1" si="155"/>
        <v>0.11644327599696208</v>
      </c>
      <c r="P801" s="246">
        <f t="shared" si="159"/>
        <v>8.7412047374922058E-2</v>
      </c>
      <c r="Q801" s="248">
        <f t="shared" si="160"/>
        <v>36919.175000000003</v>
      </c>
      <c r="R801" s="246">
        <f t="shared" si="153"/>
        <v>3.5662961117192016E-5</v>
      </c>
      <c r="S801" s="249">
        <v>0.1</v>
      </c>
      <c r="T801" s="246">
        <f t="shared" si="161"/>
        <v>3.5662961117192017E-6</v>
      </c>
      <c r="U801" s="204"/>
      <c r="Z801" s="353"/>
    </row>
    <row r="802" spans="1:26" s="246" customFormat="1" ht="12.95" customHeight="1">
      <c r="A802" s="11" t="s">
        <v>743</v>
      </c>
      <c r="B802" s="26" t="s">
        <v>1817</v>
      </c>
      <c r="C802" s="265">
        <v>51957.616000000002</v>
      </c>
      <c r="D802" s="265" t="s">
        <v>1965</v>
      </c>
      <c r="E802" s="246">
        <f t="shared" si="158"/>
        <v>32274.27932981051</v>
      </c>
      <c r="F802" s="247">
        <f t="shared" si="162"/>
        <v>32274</v>
      </c>
      <c r="G802" s="250">
        <f t="shared" si="152"/>
        <v>8.9802900001814123E-2</v>
      </c>
      <c r="I802" s="246">
        <f>G802</f>
        <v>8.9802900001814123E-2</v>
      </c>
      <c r="O802" s="246">
        <f t="shared" ca="1" si="155"/>
        <v>0.11659064658946247</v>
      </c>
      <c r="P802" s="246">
        <f t="shared" si="159"/>
        <v>8.7650463115401006E-2</v>
      </c>
      <c r="Q802" s="248">
        <f t="shared" si="160"/>
        <v>36939.116000000002</v>
      </c>
      <c r="R802" s="246">
        <f t="shared" si="153"/>
        <v>4.6329845499917944E-6</v>
      </c>
      <c r="S802" s="249">
        <v>0.1</v>
      </c>
      <c r="T802" s="246">
        <f t="shared" si="161"/>
        <v>4.6329845499917947E-7</v>
      </c>
      <c r="U802" s="204"/>
      <c r="Z802" s="353"/>
    </row>
    <row r="803" spans="1:26" s="246" customFormat="1" ht="12.95" customHeight="1">
      <c r="A803" s="11" t="s">
        <v>743</v>
      </c>
      <c r="B803" s="26" t="s">
        <v>1817</v>
      </c>
      <c r="C803" s="265">
        <v>51959.545100000003</v>
      </c>
      <c r="D803" s="265" t="s">
        <v>1965</v>
      </c>
      <c r="E803" s="246">
        <f t="shared" si="158"/>
        <v>32280.279750035887</v>
      </c>
      <c r="F803" s="247">
        <f t="shared" si="162"/>
        <v>32280</v>
      </c>
      <c r="G803" s="250">
        <f t="shared" si="152"/>
        <v>8.9938000004622154E-2</v>
      </c>
      <c r="K803" s="246">
        <f>G803</f>
        <v>8.9938000004622154E-2</v>
      </c>
      <c r="O803" s="246">
        <f t="shared" ca="1" si="155"/>
        <v>0.11660490825970445</v>
      </c>
      <c r="P803" s="246">
        <f t="shared" si="159"/>
        <v>8.7673546947498446E-2</v>
      </c>
      <c r="Q803" s="248">
        <f t="shared" si="160"/>
        <v>36941.045100000003</v>
      </c>
      <c r="R803" s="246">
        <f t="shared" si="153"/>
        <v>5.1277476479169079E-6</v>
      </c>
      <c r="S803" s="249">
        <v>1</v>
      </c>
      <c r="T803" s="246">
        <f t="shared" si="161"/>
        <v>5.1277476479169079E-6</v>
      </c>
      <c r="U803" s="204"/>
      <c r="Z803" s="353"/>
    </row>
    <row r="804" spans="1:26" s="246" customFormat="1" ht="12.95" customHeight="1">
      <c r="A804" s="11" t="s">
        <v>783</v>
      </c>
      <c r="B804" s="26" t="s">
        <v>1817</v>
      </c>
      <c r="C804" s="265">
        <v>52195.203099999999</v>
      </c>
      <c r="D804" s="265" t="s">
        <v>1965</v>
      </c>
      <c r="E804" s="246">
        <f t="shared" si="158"/>
        <v>33013.288422199897</v>
      </c>
      <c r="F804" s="247">
        <f t="shared" si="162"/>
        <v>33013</v>
      </c>
      <c r="G804" s="250">
        <f t="shared" si="152"/>
        <v>9.2726049995690119E-2</v>
      </c>
      <c r="K804" s="246">
        <f>G804</f>
        <v>9.2726049995690119E-2</v>
      </c>
      <c r="O804" s="246">
        <f t="shared" ca="1" si="155"/>
        <v>0.1183472089742655</v>
      </c>
      <c r="P804" s="246">
        <f t="shared" si="159"/>
        <v>9.0508678919258734E-2</v>
      </c>
      <c r="Q804" s="248">
        <f t="shared" si="160"/>
        <v>37176.703099999999</v>
      </c>
      <c r="R804" s="246">
        <f t="shared" si="153"/>
        <v>4.9167344905944776E-6</v>
      </c>
      <c r="S804" s="249">
        <v>1</v>
      </c>
      <c r="T804" s="246">
        <f t="shared" si="161"/>
        <v>4.9167344905944776E-6</v>
      </c>
      <c r="U804" s="204"/>
      <c r="Z804" s="353"/>
    </row>
    <row r="805" spans="1:26" s="246" customFormat="1" ht="12.95" customHeight="1">
      <c r="A805" s="11" t="s">
        <v>783</v>
      </c>
      <c r="B805" s="26" t="s">
        <v>1814</v>
      </c>
      <c r="C805" s="265">
        <v>52209.190399999999</v>
      </c>
      <c r="D805" s="265" t="s">
        <v>1965</v>
      </c>
      <c r="E805" s="246">
        <f t="shared" si="158"/>
        <v>33056.795590215239</v>
      </c>
      <c r="F805" s="247">
        <f t="shared" si="162"/>
        <v>33056.5</v>
      </c>
      <c r="G805" s="250">
        <f t="shared" si="152"/>
        <v>9.5030524993489962E-2</v>
      </c>
      <c r="K805" s="246">
        <f>G805</f>
        <v>9.5030524993489962E-2</v>
      </c>
      <c r="O805" s="246">
        <f t="shared" ca="1" si="155"/>
        <v>0.1184506060835198</v>
      </c>
      <c r="P805" s="246">
        <f t="shared" si="159"/>
        <v>9.0677869183371188E-2</v>
      </c>
      <c r="Q805" s="248">
        <f t="shared" si="160"/>
        <v>37190.690399999999</v>
      </c>
      <c r="R805" s="246">
        <f t="shared" si="153"/>
        <v>1.8945612601360724E-5</v>
      </c>
      <c r="S805" s="249">
        <v>1</v>
      </c>
      <c r="T805" s="246">
        <f t="shared" si="161"/>
        <v>1.8945612601360724E-5</v>
      </c>
      <c r="U805" s="204"/>
      <c r="Z805" s="353"/>
    </row>
    <row r="806" spans="1:26" s="246" customFormat="1" ht="12.95" customHeight="1">
      <c r="A806" s="11" t="s">
        <v>783</v>
      </c>
      <c r="B806" s="26" t="s">
        <v>1817</v>
      </c>
      <c r="C806" s="265">
        <v>52224.14</v>
      </c>
      <c r="D806" s="265" t="s">
        <v>1965</v>
      </c>
      <c r="E806" s="246">
        <f t="shared" si="158"/>
        <v>33103.295969771134</v>
      </c>
      <c r="F806" s="247">
        <f t="shared" si="162"/>
        <v>33103</v>
      </c>
      <c r="G806" s="250">
        <f t="shared" si="152"/>
        <v>9.5152549998601899E-2</v>
      </c>
      <c r="I806" s="246">
        <f>G806</f>
        <v>9.5152549998601899E-2</v>
      </c>
      <c r="O806" s="246">
        <f t="shared" ca="1" si="155"/>
        <v>0.1185611340278951</v>
      </c>
      <c r="P806" s="246">
        <f t="shared" si="159"/>
        <v>9.0858844071054976E-2</v>
      </c>
      <c r="Q806" s="248">
        <f t="shared" si="160"/>
        <v>37205.64</v>
      </c>
      <c r="R806" s="246">
        <f t="shared" si="153"/>
        <v>1.8435910592251584E-5</v>
      </c>
      <c r="S806" s="249">
        <v>0.1</v>
      </c>
      <c r="T806" s="246">
        <f t="shared" si="161"/>
        <v>1.8435910592251586E-6</v>
      </c>
      <c r="U806" s="204"/>
      <c r="Z806" s="353"/>
    </row>
    <row r="807" spans="1:26" s="246" customFormat="1" ht="12.95" customHeight="1">
      <c r="A807" s="11" t="s">
        <v>743</v>
      </c>
      <c r="B807" s="26" t="s">
        <v>1817</v>
      </c>
      <c r="C807" s="265">
        <v>52224.790999999997</v>
      </c>
      <c r="D807" s="265" t="s">
        <v>1965</v>
      </c>
      <c r="E807" s="246">
        <f t="shared" si="158"/>
        <v>33105.320889975745</v>
      </c>
      <c r="F807" s="247">
        <f t="shared" si="162"/>
        <v>33105</v>
      </c>
      <c r="G807" s="250">
        <f t="shared" si="152"/>
        <v>0.10316424999473384</v>
      </c>
      <c r="I807" s="246">
        <f>G807</f>
        <v>0.10316424999473384</v>
      </c>
      <c r="O807" s="246">
        <f t="shared" ca="1" si="155"/>
        <v>0.11856588791797576</v>
      </c>
      <c r="P807" s="246">
        <f t="shared" si="159"/>
        <v>9.0866630633478884E-2</v>
      </c>
      <c r="Q807" s="248">
        <f t="shared" si="160"/>
        <v>37206.290999999997</v>
      </c>
      <c r="R807" s="246">
        <f t="shared" si="153"/>
        <v>1.5123144195431265E-4</v>
      </c>
      <c r="S807" s="249">
        <v>0.1</v>
      </c>
      <c r="T807" s="246">
        <f t="shared" si="161"/>
        <v>1.5123144195431266E-5</v>
      </c>
      <c r="U807" s="204"/>
      <c r="Z807" s="353"/>
    </row>
    <row r="808" spans="1:26" s="246" customFormat="1" ht="12.95" customHeight="1">
      <c r="A808" s="11" t="s">
        <v>783</v>
      </c>
      <c r="B808" s="26" t="s">
        <v>1814</v>
      </c>
      <c r="C808" s="265">
        <v>52230.09</v>
      </c>
      <c r="D808" s="265" t="s">
        <v>1965</v>
      </c>
      <c r="E808" s="246">
        <f t="shared" si="158"/>
        <v>33121.803304974579</v>
      </c>
      <c r="F808" s="247">
        <f t="shared" si="162"/>
        <v>33121.5</v>
      </c>
      <c r="G808" s="250">
        <f t="shared" ref="G808:G839" si="163">+C808-(C$7+F808*C$8)</f>
        <v>9.7510774998227134E-2</v>
      </c>
      <c r="I808" s="246">
        <f>G808</f>
        <v>9.7510774998227134E-2</v>
      </c>
      <c r="O808" s="246">
        <f t="shared" ca="1" si="155"/>
        <v>0.11860510751114119</v>
      </c>
      <c r="P808" s="246">
        <f t="shared" si="159"/>
        <v>9.0930878258441053E-2</v>
      </c>
      <c r="Q808" s="248">
        <f t="shared" si="160"/>
        <v>37211.589999999997</v>
      </c>
      <c r="R808" s="246">
        <f t="shared" ref="R808:R839" si="164">+(P808-G808)^2</f>
        <v>4.32950411062475E-5</v>
      </c>
      <c r="S808" s="249">
        <v>0.1</v>
      </c>
      <c r="T808" s="246">
        <f t="shared" si="161"/>
        <v>4.32950411062475E-6</v>
      </c>
      <c r="U808" s="204"/>
      <c r="Z808" s="353"/>
    </row>
    <row r="809" spans="1:26" s="246" customFormat="1" ht="12.95" customHeight="1">
      <c r="A809" s="11" t="s">
        <v>743</v>
      </c>
      <c r="B809" s="26" t="s">
        <v>1814</v>
      </c>
      <c r="C809" s="265">
        <v>52230.709000000003</v>
      </c>
      <c r="D809" s="265" t="s">
        <v>1965</v>
      </c>
      <c r="E809" s="246">
        <f t="shared" si="158"/>
        <v>33123.728689931064</v>
      </c>
      <c r="F809" s="246">
        <f>ROUND(2*E809,0)/2</f>
        <v>33123.5</v>
      </c>
      <c r="G809" s="250">
        <f t="shared" si="163"/>
        <v>7.352247500239173E-2</v>
      </c>
      <c r="I809" s="246">
        <f>G809</f>
        <v>7.352247500239173E-2</v>
      </c>
      <c r="O809" s="246">
        <f t="shared" ca="1" si="155"/>
        <v>0.11860986140122184</v>
      </c>
      <c r="P809" s="246">
        <f t="shared" si="159"/>
        <v>9.0938666877826146E-2</v>
      </c>
      <c r="Q809" s="248">
        <f t="shared" si="160"/>
        <v>37212.209000000003</v>
      </c>
      <c r="R809" s="246">
        <f t="shared" si="164"/>
        <v>3.0332373944194781E-4</v>
      </c>
      <c r="S809" s="249">
        <v>0.1</v>
      </c>
      <c r="T809" s="246">
        <f t="shared" si="161"/>
        <v>3.0332373944194783E-5</v>
      </c>
      <c r="U809" s="204"/>
      <c r="Z809" s="353"/>
    </row>
    <row r="810" spans="1:26" s="246" customFormat="1" ht="12.95" customHeight="1">
      <c r="A810" s="11" t="s">
        <v>783</v>
      </c>
      <c r="B810" s="26" t="s">
        <v>1814</v>
      </c>
      <c r="C810" s="265">
        <v>52238.124000000003</v>
      </c>
      <c r="D810" s="265" t="s">
        <v>1965</v>
      </c>
      <c r="E810" s="246">
        <f t="shared" si="158"/>
        <v>33146.792873214028</v>
      </c>
      <c r="F810" s="247">
        <f t="shared" ref="F810:F821" si="165">ROUND(2*E810,0)/2-0.5</f>
        <v>33146.5</v>
      </c>
      <c r="G810" s="250">
        <f t="shared" si="163"/>
        <v>9.415702499973122E-2</v>
      </c>
      <c r="I810" s="246">
        <f>G810</f>
        <v>9.415702499973122E-2</v>
      </c>
      <c r="O810" s="246">
        <f t="shared" ca="1" si="155"/>
        <v>0.11866453113714941</v>
      </c>
      <c r="P810" s="246">
        <f t="shared" si="159"/>
        <v>9.1028251983899272E-2</v>
      </c>
      <c r="Q810" s="248">
        <f t="shared" si="160"/>
        <v>37219.624000000003</v>
      </c>
      <c r="R810" s="246">
        <f t="shared" si="164"/>
        <v>9.7892205845981445E-6</v>
      </c>
      <c r="S810" s="249">
        <v>0.1</v>
      </c>
      <c r="T810" s="246">
        <f t="shared" si="161"/>
        <v>9.7892205845981441E-7</v>
      </c>
      <c r="U810" s="204"/>
      <c r="Z810" s="353"/>
    </row>
    <row r="811" spans="1:26" s="246" customFormat="1" ht="12.95" customHeight="1">
      <c r="A811" s="11" t="s">
        <v>783</v>
      </c>
      <c r="B811" s="26" t="s">
        <v>1814</v>
      </c>
      <c r="C811" s="265">
        <v>52240.054600000003</v>
      </c>
      <c r="D811" s="265" t="s">
        <v>1965</v>
      </c>
      <c r="E811" s="246">
        <f t="shared" si="158"/>
        <v>33152.797959154159</v>
      </c>
      <c r="F811" s="247">
        <f t="shared" si="165"/>
        <v>33152.5</v>
      </c>
      <c r="G811" s="250">
        <f t="shared" si="163"/>
        <v>9.5792125001025852E-2</v>
      </c>
      <c r="K811" s="246">
        <f>G811</f>
        <v>9.5792125001025852E-2</v>
      </c>
      <c r="O811" s="246">
        <f t="shared" ca="1" si="155"/>
        <v>0.11867879280739138</v>
      </c>
      <c r="P811" s="246">
        <f t="shared" si="159"/>
        <v>9.1051626848208986E-2</v>
      </c>
      <c r="Q811" s="248">
        <f t="shared" si="160"/>
        <v>37221.554600000003</v>
      </c>
      <c r="R811" s="246">
        <f t="shared" si="164"/>
        <v>2.2472322736860119E-5</v>
      </c>
      <c r="S811" s="249">
        <v>1</v>
      </c>
      <c r="T811" s="246">
        <f t="shared" si="161"/>
        <v>2.2472322736860119E-5</v>
      </c>
      <c r="U811" s="204"/>
      <c r="Z811" s="353"/>
    </row>
    <row r="812" spans="1:26" s="246" customFormat="1" ht="12.95" customHeight="1">
      <c r="A812" s="11" t="s">
        <v>783</v>
      </c>
      <c r="B812" s="26" t="s">
        <v>1814</v>
      </c>
      <c r="C812" s="265">
        <v>52250.987999999998</v>
      </c>
      <c r="D812" s="265" t="s">
        <v>1965</v>
      </c>
      <c r="E812" s="246">
        <f t="shared" si="158"/>
        <v>33186.806042971526</v>
      </c>
      <c r="F812" s="247">
        <f t="shared" si="165"/>
        <v>33186.5</v>
      </c>
      <c r="G812" s="250">
        <f t="shared" si="163"/>
        <v>9.8391024992452003E-2</v>
      </c>
      <c r="I812" s="246">
        <f t="shared" ref="I812:I819" si="166">G812</f>
        <v>9.8391024992452003E-2</v>
      </c>
      <c r="O812" s="246">
        <f t="shared" ca="1" si="155"/>
        <v>0.11875960893876256</v>
      </c>
      <c r="P812" s="246">
        <f t="shared" si="159"/>
        <v>9.1184122216241947E-2</v>
      </c>
      <c r="Q812" s="248">
        <f t="shared" si="160"/>
        <v>37232.487999999998</v>
      </c>
      <c r="R812" s="246">
        <f t="shared" si="164"/>
        <v>5.1939447625744209E-5</v>
      </c>
      <c r="S812" s="249">
        <v>0.1</v>
      </c>
      <c r="T812" s="246">
        <f t="shared" si="161"/>
        <v>5.1939447625744212E-6</v>
      </c>
      <c r="U812" s="204"/>
      <c r="Z812" s="353"/>
    </row>
    <row r="813" spans="1:26" s="246" customFormat="1" ht="12.95" customHeight="1">
      <c r="A813" s="11" t="s">
        <v>743</v>
      </c>
      <c r="B813" s="26" t="s">
        <v>1817</v>
      </c>
      <c r="C813" s="265">
        <v>52252.741999999998</v>
      </c>
      <c r="D813" s="265" t="s">
        <v>1965</v>
      </c>
      <c r="E813" s="246">
        <f t="shared" si="158"/>
        <v>33192.261818760919</v>
      </c>
      <c r="F813" s="247">
        <f t="shared" si="165"/>
        <v>33192</v>
      </c>
      <c r="G813" s="250">
        <f t="shared" si="163"/>
        <v>8.4173199997167103E-2</v>
      </c>
      <c r="I813" s="246">
        <f t="shared" si="166"/>
        <v>8.4173199997167103E-2</v>
      </c>
      <c r="O813" s="246">
        <f t="shared" ca="1" si="155"/>
        <v>0.11877268213648437</v>
      </c>
      <c r="P813" s="246">
        <f t="shared" si="159"/>
        <v>9.1205561329331483E-2</v>
      </c>
      <c r="Q813" s="248">
        <f t="shared" si="160"/>
        <v>37234.241999999998</v>
      </c>
      <c r="R813" s="246">
        <f t="shared" si="164"/>
        <v>4.9454105906120778E-5</v>
      </c>
      <c r="S813" s="249">
        <v>0.1</v>
      </c>
      <c r="T813" s="246">
        <f t="shared" si="161"/>
        <v>4.9454105906120785E-6</v>
      </c>
      <c r="U813" s="204"/>
      <c r="Z813" s="353"/>
    </row>
    <row r="814" spans="1:26" s="246" customFormat="1" ht="12.95" customHeight="1">
      <c r="A814" s="11" t="s">
        <v>743</v>
      </c>
      <c r="B814" s="26" t="s">
        <v>1817</v>
      </c>
      <c r="C814" s="265">
        <v>52256.614000000001</v>
      </c>
      <c r="D814" s="265" t="s">
        <v>1965</v>
      </c>
      <c r="E814" s="246">
        <f t="shared" si="158"/>
        <v>33204.305583787449</v>
      </c>
      <c r="F814" s="247">
        <f t="shared" si="165"/>
        <v>33204</v>
      </c>
      <c r="G814" s="250">
        <f t="shared" si="163"/>
        <v>9.824339999613585E-2</v>
      </c>
      <c r="I814" s="246">
        <f t="shared" si="166"/>
        <v>9.824339999613585E-2</v>
      </c>
      <c r="O814" s="246">
        <f t="shared" ca="1" si="155"/>
        <v>0.11880120547696832</v>
      </c>
      <c r="P814" s="246">
        <f t="shared" si="159"/>
        <v>9.125234341339461E-2</v>
      </c>
      <c r="Q814" s="248">
        <f t="shared" si="160"/>
        <v>37238.114000000001</v>
      </c>
      <c r="R814" s="246">
        <f t="shared" si="164"/>
        <v>4.887487214308962E-5</v>
      </c>
      <c r="S814" s="249">
        <v>0.1</v>
      </c>
      <c r="T814" s="246">
        <f t="shared" si="161"/>
        <v>4.8874872143089627E-6</v>
      </c>
      <c r="U814" s="204"/>
      <c r="Z814" s="353"/>
    </row>
    <row r="815" spans="1:26" s="246" customFormat="1" ht="12.95" customHeight="1">
      <c r="A815" s="11" t="s">
        <v>783</v>
      </c>
      <c r="B815" s="26" t="s">
        <v>1814</v>
      </c>
      <c r="C815" s="265">
        <v>52258.061000000002</v>
      </c>
      <c r="D815" s="265" t="s">
        <v>1965</v>
      </c>
      <c r="E815" s="246">
        <f t="shared" si="158"/>
        <v>33208.806443289868</v>
      </c>
      <c r="F815" s="247">
        <f t="shared" si="165"/>
        <v>33208.5</v>
      </c>
      <c r="G815" s="250">
        <f t="shared" si="163"/>
        <v>9.8519724997458979E-2</v>
      </c>
      <c r="I815" s="246">
        <f t="shared" si="166"/>
        <v>9.8519724997458979E-2</v>
      </c>
      <c r="O815" s="246">
        <f t="shared" ca="1" si="155"/>
        <v>0.1188119017296498</v>
      </c>
      <c r="P815" s="246">
        <f t="shared" si="159"/>
        <v>9.126988875882866E-2</v>
      </c>
      <c r="Q815" s="248">
        <f t="shared" si="160"/>
        <v>37239.561000000002</v>
      </c>
      <c r="R815" s="246">
        <f t="shared" si="164"/>
        <v>5.2560125486957419E-5</v>
      </c>
      <c r="S815" s="249">
        <v>0.1</v>
      </c>
      <c r="T815" s="246">
        <f t="shared" si="161"/>
        <v>5.2560125486957422E-6</v>
      </c>
      <c r="U815" s="204"/>
      <c r="Z815" s="353"/>
    </row>
    <row r="816" spans="1:26" s="246" customFormat="1" ht="12.95" customHeight="1">
      <c r="A816" s="11" t="s">
        <v>743</v>
      </c>
      <c r="B816" s="26" t="s">
        <v>1814</v>
      </c>
      <c r="C816" s="265">
        <v>52261.593999999997</v>
      </c>
      <c r="D816" s="265" t="s">
        <v>1965</v>
      </c>
      <c r="E816" s="246">
        <f t="shared" si="158"/>
        <v>33219.795756781248</v>
      </c>
      <c r="F816" s="247">
        <f t="shared" si="165"/>
        <v>33219.5</v>
      </c>
      <c r="G816" s="250">
        <f t="shared" si="163"/>
        <v>9.5084074993792456E-2</v>
      </c>
      <c r="I816" s="246">
        <f t="shared" si="166"/>
        <v>9.5084074993792456E-2</v>
      </c>
      <c r="O816" s="246">
        <f t="shared" ca="1" si="155"/>
        <v>0.11883804812509341</v>
      </c>
      <c r="P816" s="246">
        <f t="shared" si="159"/>
        <v>9.1312782120350572E-2</v>
      </c>
      <c r="Q816" s="248">
        <f t="shared" si="160"/>
        <v>37243.093999999997</v>
      </c>
      <c r="R816" s="246">
        <f t="shared" si="164"/>
        <v>1.4222649937273541E-5</v>
      </c>
      <c r="S816" s="249">
        <v>0.1</v>
      </c>
      <c r="T816" s="246">
        <f t="shared" si="161"/>
        <v>1.4222649937273543E-6</v>
      </c>
      <c r="U816" s="204"/>
      <c r="Z816" s="353"/>
    </row>
    <row r="817" spans="1:26" s="246" customFormat="1" ht="12.95" customHeight="1">
      <c r="A817" s="11" t="s">
        <v>743</v>
      </c>
      <c r="B817" s="26" t="s">
        <v>1817</v>
      </c>
      <c r="C817" s="265">
        <v>52265.62</v>
      </c>
      <c r="D817" s="265" t="s">
        <v>1965</v>
      </c>
      <c r="E817" s="246">
        <f t="shared" si="158"/>
        <v>33232.318535189523</v>
      </c>
      <c r="F817" s="247">
        <f t="shared" si="165"/>
        <v>33232</v>
      </c>
      <c r="G817" s="250">
        <f t="shared" si="163"/>
        <v>0.10240720000001602</v>
      </c>
      <c r="I817" s="246">
        <f t="shared" si="166"/>
        <v>0.10240720000001602</v>
      </c>
      <c r="O817" s="246">
        <f t="shared" ca="1" si="155"/>
        <v>0.11886775993809752</v>
      </c>
      <c r="P817" s="246">
        <f t="shared" si="159"/>
        <v>9.1361532741927529E-2</v>
      </c>
      <c r="Q817" s="248">
        <f t="shared" si="160"/>
        <v>37247.120000000003</v>
      </c>
      <c r="R817" s="246">
        <f t="shared" si="164"/>
        <v>1.220067651764081E-4</v>
      </c>
      <c r="S817" s="249">
        <v>0.1</v>
      </c>
      <c r="T817" s="246">
        <f t="shared" si="161"/>
        <v>1.220067651764081E-5</v>
      </c>
      <c r="U817" s="204"/>
      <c r="Z817" s="353"/>
    </row>
    <row r="818" spans="1:26" s="246" customFormat="1" ht="12.95" customHeight="1">
      <c r="A818" s="11" t="s">
        <v>743</v>
      </c>
      <c r="B818" s="26" t="s">
        <v>1814</v>
      </c>
      <c r="C818" s="265">
        <v>52269.637000000002</v>
      </c>
      <c r="D818" s="265" t="s">
        <v>1965</v>
      </c>
      <c r="E818" s="246">
        <f t="shared" si="158"/>
        <v>33244.813319309229</v>
      </c>
      <c r="F818" s="247">
        <f t="shared" si="165"/>
        <v>33244.5</v>
      </c>
      <c r="G818" s="250">
        <f t="shared" si="163"/>
        <v>0.10073032500076806</v>
      </c>
      <c r="I818" s="246">
        <f t="shared" si="166"/>
        <v>0.10073032500076806</v>
      </c>
      <c r="O818" s="246">
        <f t="shared" ca="1" si="155"/>
        <v>0.11889747175110163</v>
      </c>
      <c r="P818" s="246">
        <f t="shared" si="159"/>
        <v>9.1410292049996011E-2</v>
      </c>
      <c r="Q818" s="248">
        <f t="shared" si="160"/>
        <v>37251.137000000002</v>
      </c>
      <c r="R818" s="246">
        <f t="shared" si="164"/>
        <v>8.6863014203476772E-5</v>
      </c>
      <c r="S818" s="249">
        <v>0.1</v>
      </c>
      <c r="T818" s="246">
        <f t="shared" si="161"/>
        <v>8.6863014203476772E-6</v>
      </c>
      <c r="U818" s="204"/>
      <c r="Z818" s="353"/>
    </row>
    <row r="819" spans="1:26" s="246" customFormat="1" ht="12.95" customHeight="1">
      <c r="A819" s="11" t="s">
        <v>743</v>
      </c>
      <c r="B819" s="26" t="s">
        <v>1817</v>
      </c>
      <c r="C819" s="265">
        <v>52276.550999999999</v>
      </c>
      <c r="D819" s="265" t="s">
        <v>1965</v>
      </c>
      <c r="E819" s="246">
        <f t="shared" si="158"/>
        <v>33266.319153863289</v>
      </c>
      <c r="F819" s="247">
        <f t="shared" si="165"/>
        <v>33266</v>
      </c>
      <c r="G819" s="250">
        <f t="shared" si="163"/>
        <v>0.10260609999386361</v>
      </c>
      <c r="I819" s="246">
        <f t="shared" si="166"/>
        <v>0.10260609999386361</v>
      </c>
      <c r="O819" s="246">
        <f t="shared" ca="1" si="155"/>
        <v>0.11894857606946871</v>
      </c>
      <c r="P819" s="246">
        <f t="shared" si="159"/>
        <v>9.1494178379314797E-2</v>
      </c>
      <c r="Q819" s="248">
        <f t="shared" si="160"/>
        <v>37258.050999999999</v>
      </c>
      <c r="R819" s="246">
        <f t="shared" si="164"/>
        <v>1.2347480196787705E-4</v>
      </c>
      <c r="S819" s="249">
        <v>0.1</v>
      </c>
      <c r="T819" s="246">
        <f t="shared" si="161"/>
        <v>1.2347480196787706E-5</v>
      </c>
      <c r="U819" s="204"/>
      <c r="Z819" s="353"/>
    </row>
    <row r="820" spans="1:26" s="246" customFormat="1" ht="12.95" customHeight="1">
      <c r="A820" s="11" t="s">
        <v>743</v>
      </c>
      <c r="B820" s="26" t="s">
        <v>1814</v>
      </c>
      <c r="C820" s="265">
        <v>52278.6348</v>
      </c>
      <c r="D820" s="265" t="s">
        <v>1965</v>
      </c>
      <c r="E820" s="246">
        <f t="shared" si="158"/>
        <v>33272.800764803957</v>
      </c>
      <c r="F820" s="247">
        <f t="shared" si="165"/>
        <v>33272.5</v>
      </c>
      <c r="G820" s="250">
        <f t="shared" si="163"/>
        <v>9.6694124993518926E-2</v>
      </c>
      <c r="K820" s="246">
        <f>G820</f>
        <v>9.6694124993518926E-2</v>
      </c>
      <c r="O820" s="246">
        <f t="shared" ca="1" si="155"/>
        <v>0.11896402621223084</v>
      </c>
      <c r="P820" s="246">
        <f t="shared" si="159"/>
        <v>9.151954442160988E-2</v>
      </c>
      <c r="Q820" s="248">
        <f t="shared" si="160"/>
        <v>37260.1348</v>
      </c>
      <c r="R820" s="246">
        <f t="shared" si="164"/>
        <v>2.6776284095178551E-5</v>
      </c>
      <c r="S820" s="249">
        <v>1</v>
      </c>
      <c r="T820" s="246">
        <f t="shared" si="161"/>
        <v>2.6776284095178551E-5</v>
      </c>
      <c r="U820" s="204"/>
      <c r="Z820" s="353"/>
    </row>
    <row r="821" spans="1:26" s="246" customFormat="1" ht="12.95" customHeight="1">
      <c r="A821" s="11" t="s">
        <v>743</v>
      </c>
      <c r="B821" s="26" t="s">
        <v>1817</v>
      </c>
      <c r="C821" s="265">
        <v>52283.616800000003</v>
      </c>
      <c r="D821" s="265" t="s">
        <v>1965</v>
      </c>
      <c r="E821" s="246">
        <f t="shared" si="158"/>
        <v>33288.297158750793</v>
      </c>
      <c r="F821" s="247">
        <f t="shared" si="165"/>
        <v>33288</v>
      </c>
      <c r="G821" s="250">
        <f t="shared" si="163"/>
        <v>9.5534799998858944E-2</v>
      </c>
      <c r="K821" s="246">
        <f>G821</f>
        <v>9.5534799998858944E-2</v>
      </c>
      <c r="O821" s="246">
        <f t="shared" ca="1" si="155"/>
        <v>0.11900086886035594</v>
      </c>
      <c r="P821" s="246">
        <f t="shared" si="159"/>
        <v>9.1580042155013114E-2</v>
      </c>
      <c r="Q821" s="248">
        <f t="shared" si="160"/>
        <v>37265.116800000003</v>
      </c>
      <c r="R821" s="246">
        <f t="shared" si="164"/>
        <v>1.5640109603460117E-5</v>
      </c>
      <c r="S821" s="249">
        <v>1</v>
      </c>
      <c r="T821" s="246">
        <f t="shared" si="161"/>
        <v>1.5640109603460117E-5</v>
      </c>
      <c r="U821" s="204"/>
      <c r="Z821" s="353"/>
    </row>
    <row r="822" spans="1:26" s="246" customFormat="1" ht="12.95" customHeight="1">
      <c r="A822" s="11" t="s">
        <v>743</v>
      </c>
      <c r="B822" s="26" t="s">
        <v>1814</v>
      </c>
      <c r="C822" s="265">
        <v>52295.656999999999</v>
      </c>
      <c r="D822" s="265" t="s">
        <v>1965</v>
      </c>
      <c r="E822" s="246">
        <f t="shared" si="158"/>
        <v>33325.747917963658</v>
      </c>
      <c r="F822" s="246">
        <f>ROUND(2*E822,0)/2</f>
        <v>33325.5</v>
      </c>
      <c r="G822" s="250">
        <f t="shared" si="163"/>
        <v>7.9704174997459631E-2</v>
      </c>
      <c r="I822" s="246">
        <f>G822</f>
        <v>7.9704174997459631E-2</v>
      </c>
      <c r="O822" s="246">
        <f t="shared" ca="1" si="155"/>
        <v>0.11909000429936827</v>
      </c>
      <c r="P822" s="246">
        <f t="shared" si="159"/>
        <v>9.1726462885139359E-2</v>
      </c>
      <c r="Q822" s="248">
        <f t="shared" si="160"/>
        <v>37277.156999999999</v>
      </c>
      <c r="R822" s="246">
        <f t="shared" si="164"/>
        <v>1.4453540605425069E-4</v>
      </c>
      <c r="S822" s="249">
        <v>0.1</v>
      </c>
      <c r="T822" s="246">
        <f t="shared" si="161"/>
        <v>1.4453540605425069E-5</v>
      </c>
      <c r="U822" s="204"/>
      <c r="Z822" s="353"/>
    </row>
    <row r="823" spans="1:26" s="246" customFormat="1" ht="12.95" customHeight="1">
      <c r="A823" s="11" t="s">
        <v>743</v>
      </c>
      <c r="B823" s="26" t="s">
        <v>1817</v>
      </c>
      <c r="C823" s="265">
        <v>52311.584999999999</v>
      </c>
      <c r="D823" s="265" t="s">
        <v>1965</v>
      </c>
      <c r="E823" s="246">
        <f t="shared" si="158"/>
        <v>33375.291587731837</v>
      </c>
      <c r="F823" s="247">
        <f t="shared" ref="F823:F838" si="167">ROUND(2*E823,0)/2-0.5</f>
        <v>33375</v>
      </c>
      <c r="G823" s="250">
        <f t="shared" si="163"/>
        <v>9.3743749996065162E-2</v>
      </c>
      <c r="I823" s="246">
        <f>G823</f>
        <v>9.3743749996065162E-2</v>
      </c>
      <c r="O823" s="246">
        <f t="shared" ca="1" si="155"/>
        <v>0.11920766307886455</v>
      </c>
      <c r="P823" s="246">
        <f t="shared" si="159"/>
        <v>9.1919857955708492E-2</v>
      </c>
      <c r="Q823" s="248">
        <f t="shared" si="160"/>
        <v>37293.084999999999</v>
      </c>
      <c r="R823" s="246">
        <f t="shared" si="164"/>
        <v>3.3265821748764165E-6</v>
      </c>
      <c r="S823" s="249">
        <v>0.1</v>
      </c>
      <c r="T823" s="246">
        <f t="shared" si="161"/>
        <v>3.3265821748764169E-7</v>
      </c>
      <c r="U823" s="204"/>
      <c r="Z823" s="353"/>
    </row>
    <row r="824" spans="1:26" s="246" customFormat="1" ht="12.95" customHeight="1">
      <c r="A824" s="11" t="s">
        <v>743</v>
      </c>
      <c r="B824" s="26" t="s">
        <v>1817</v>
      </c>
      <c r="C824" s="265">
        <v>52319.620999999999</v>
      </c>
      <c r="D824" s="265" t="s">
        <v>1965</v>
      </c>
      <c r="E824" s="246">
        <f t="shared" si="158"/>
        <v>33400.287376924265</v>
      </c>
      <c r="F824" s="247">
        <f t="shared" si="167"/>
        <v>33400</v>
      </c>
      <c r="G824" s="250">
        <f t="shared" si="163"/>
        <v>9.2389999997976702E-2</v>
      </c>
      <c r="I824" s="246">
        <f>G824</f>
        <v>9.2389999997976702E-2</v>
      </c>
      <c r="O824" s="246">
        <f t="shared" ca="1" si="155"/>
        <v>0.11926708670487277</v>
      </c>
      <c r="P824" s="246">
        <f t="shared" si="159"/>
        <v>9.2017584005263248E-2</v>
      </c>
      <c r="Q824" s="248">
        <f t="shared" si="160"/>
        <v>37301.120999999999</v>
      </c>
      <c r="R824" s="246">
        <f t="shared" si="164"/>
        <v>1.3869367162874746E-7</v>
      </c>
      <c r="S824" s="249">
        <v>0.1</v>
      </c>
      <c r="T824" s="246">
        <f t="shared" si="161"/>
        <v>1.3869367162874746E-8</v>
      </c>
      <c r="U824" s="204"/>
      <c r="Z824" s="353"/>
    </row>
    <row r="825" spans="1:26" s="246" customFormat="1" ht="12.95" customHeight="1">
      <c r="A825" s="11" t="s">
        <v>743</v>
      </c>
      <c r="B825" s="26" t="s">
        <v>1814</v>
      </c>
      <c r="C825" s="265">
        <v>52323.629000000001</v>
      </c>
      <c r="D825" s="265" t="s">
        <v>1965</v>
      </c>
      <c r="E825" s="246">
        <f t="shared" si="158"/>
        <v>33412.75416675544</v>
      </c>
      <c r="F825" s="247">
        <f t="shared" si="167"/>
        <v>33412.5</v>
      </c>
      <c r="G825" s="250">
        <f t="shared" si="163"/>
        <v>8.1713125000533182E-2</v>
      </c>
      <c r="I825" s="246">
        <f>G825</f>
        <v>8.1713125000533182E-2</v>
      </c>
      <c r="O825" s="246">
        <f t="shared" ca="1" si="155"/>
        <v>0.11929679851787688</v>
      </c>
      <c r="P825" s="246">
        <f t="shared" si="159"/>
        <v>9.2066460059777921E-2</v>
      </c>
      <c r="Q825" s="248">
        <f t="shared" si="160"/>
        <v>37305.129000000001</v>
      </c>
      <c r="R825" s="246">
        <f t="shared" si="164"/>
        <v>1.0719154684898627E-4</v>
      </c>
      <c r="S825" s="249">
        <v>0.1</v>
      </c>
      <c r="T825" s="246">
        <f t="shared" si="161"/>
        <v>1.0719154684898628E-5</v>
      </c>
      <c r="U825" s="204"/>
      <c r="Z825" s="353"/>
    </row>
    <row r="826" spans="1:26" s="246" customFormat="1" ht="12.95" customHeight="1">
      <c r="A826" s="11" t="s">
        <v>743</v>
      </c>
      <c r="B826" s="26" t="s">
        <v>1814</v>
      </c>
      <c r="C826" s="265">
        <v>52323.645799999998</v>
      </c>
      <c r="D826" s="265" t="s">
        <v>1965</v>
      </c>
      <c r="E826" s="246">
        <f t="shared" si="158"/>
        <v>33412.80642276071</v>
      </c>
      <c r="F826" s="247">
        <f t="shared" si="167"/>
        <v>33412.5</v>
      </c>
      <c r="G826" s="250">
        <f t="shared" si="163"/>
        <v>9.8513124998135027E-2</v>
      </c>
      <c r="K826" s="246">
        <f>G826</f>
        <v>9.8513124998135027E-2</v>
      </c>
      <c r="O826" s="246">
        <f t="shared" ca="1" si="155"/>
        <v>0.11929679851787688</v>
      </c>
      <c r="P826" s="246">
        <f t="shared" si="159"/>
        <v>9.2066460059777921E-2</v>
      </c>
      <c r="Q826" s="248">
        <f t="shared" si="160"/>
        <v>37305.145799999998</v>
      </c>
      <c r="R826" s="246">
        <f t="shared" si="164"/>
        <v>4.1559488827442818E-5</v>
      </c>
      <c r="S826" s="249">
        <v>1</v>
      </c>
      <c r="T826" s="246">
        <f t="shared" si="161"/>
        <v>4.1559488827442818E-5</v>
      </c>
      <c r="U826" s="204"/>
      <c r="Z826" s="353"/>
    </row>
    <row r="827" spans="1:26" s="246" customFormat="1" ht="12.95" customHeight="1">
      <c r="A827" s="11" t="s">
        <v>743</v>
      </c>
      <c r="B827" s="26" t="s">
        <v>1817</v>
      </c>
      <c r="C827" s="265">
        <v>52330.548000000003</v>
      </c>
      <c r="D827" s="265" t="s">
        <v>1965</v>
      </c>
      <c r="E827" s="246">
        <f t="shared" si="158"/>
        <v>33434.27555369203</v>
      </c>
      <c r="F827" s="247">
        <f t="shared" si="167"/>
        <v>33434</v>
      </c>
      <c r="G827" s="250">
        <f t="shared" si="163"/>
        <v>8.8588899998285342E-2</v>
      </c>
      <c r="I827" s="246">
        <f>G827</f>
        <v>8.8588899998285342E-2</v>
      </c>
      <c r="O827" s="246">
        <f t="shared" ca="1" si="155"/>
        <v>0.11934790283624395</v>
      </c>
      <c r="P827" s="246">
        <f t="shared" si="159"/>
        <v>9.2150547192984156E-2</v>
      </c>
      <c r="Q827" s="248">
        <f t="shared" si="160"/>
        <v>37312.048000000003</v>
      </c>
      <c r="R827" s="246">
        <f t="shared" si="164"/>
        <v>1.268533073950593E-5</v>
      </c>
      <c r="S827" s="249">
        <v>0.1</v>
      </c>
      <c r="T827" s="246">
        <f t="shared" si="161"/>
        <v>1.2685330739505931E-6</v>
      </c>
      <c r="U827" s="204"/>
      <c r="Z827" s="353"/>
    </row>
    <row r="828" spans="1:26" s="246" customFormat="1" ht="12.95" customHeight="1">
      <c r="A828" s="22" t="s">
        <v>1813</v>
      </c>
      <c r="B828" s="249"/>
      <c r="C828" s="250">
        <v>52550.943200000002</v>
      </c>
      <c r="D828" s="250">
        <v>1E-4</v>
      </c>
      <c r="E828" s="246">
        <f t="shared" si="158"/>
        <v>34119.809645058856</v>
      </c>
      <c r="F828" s="247">
        <f t="shared" si="167"/>
        <v>34119.5</v>
      </c>
      <c r="G828" s="250">
        <f t="shared" si="163"/>
        <v>9.9549074999231379E-2</v>
      </c>
      <c r="M828" s="246">
        <f>+G828</f>
        <v>9.9549074999231379E-2</v>
      </c>
      <c r="O828" s="246">
        <f t="shared" ca="1" si="155"/>
        <v>0.12097729866138938</v>
      </c>
      <c r="P828" s="246">
        <f t="shared" si="159"/>
        <v>9.4845029546247211E-2</v>
      </c>
      <c r="Q828" s="248">
        <f t="shared" si="160"/>
        <v>37532.443200000002</v>
      </c>
      <c r="R828" s="246">
        <f t="shared" si="164"/>
        <v>2.2128043623741025E-5</v>
      </c>
      <c r="S828" s="249">
        <v>1</v>
      </c>
      <c r="T828" s="246">
        <f t="shared" si="161"/>
        <v>2.2128043623741025E-5</v>
      </c>
      <c r="U828" s="204"/>
      <c r="V828" s="246">
        <f>+G828-P828</f>
        <v>4.704045452984168E-3</v>
      </c>
      <c r="W828" s="246">
        <f>+V$5*SIN(RADIANS(V$6*F828+V$7))</f>
        <v>6.0993050205267203E-3</v>
      </c>
      <c r="X828" s="246">
        <f>+(V828-W828)^2</f>
        <v>1.9467492608190299E-6</v>
      </c>
      <c r="Z828" s="353"/>
    </row>
    <row r="829" spans="1:26" s="246" customFormat="1" ht="12.95" customHeight="1">
      <c r="A829" s="11" t="s">
        <v>925</v>
      </c>
      <c r="B829" s="26" t="s">
        <v>1814</v>
      </c>
      <c r="C829" s="265">
        <v>52581.164700000001</v>
      </c>
      <c r="D829" s="265" t="s">
        <v>1965</v>
      </c>
      <c r="E829" s="246">
        <f t="shared" si="158"/>
        <v>34213.812910748136</v>
      </c>
      <c r="F829" s="247">
        <f t="shared" si="167"/>
        <v>34213.5</v>
      </c>
      <c r="G829" s="250">
        <f t="shared" si="163"/>
        <v>0.10059897499741055</v>
      </c>
      <c r="K829" s="246">
        <f>G829</f>
        <v>0.10059897499741055</v>
      </c>
      <c r="O829" s="246">
        <f t="shared" ca="1" si="155"/>
        <v>0.12120073149518029</v>
      </c>
      <c r="P829" s="246">
        <f t="shared" si="159"/>
        <v>9.5216550385558249E-2</v>
      </c>
      <c r="Q829" s="248">
        <f t="shared" si="160"/>
        <v>37562.664700000001</v>
      </c>
      <c r="R829" s="246">
        <f t="shared" si="164"/>
        <v>2.8970494702273401E-5</v>
      </c>
      <c r="S829" s="249">
        <v>1</v>
      </c>
      <c r="T829" s="246">
        <f t="shared" si="161"/>
        <v>2.8970494702273401E-5</v>
      </c>
      <c r="U829" s="204"/>
      <c r="Z829" s="353"/>
    </row>
    <row r="830" spans="1:26" s="246" customFormat="1" ht="12.95" customHeight="1">
      <c r="A830" s="11" t="s">
        <v>925</v>
      </c>
      <c r="B830" s="26" t="s">
        <v>1817</v>
      </c>
      <c r="C830" s="265">
        <v>52582.288999999997</v>
      </c>
      <c r="D830" s="265" t="s">
        <v>1965</v>
      </c>
      <c r="E830" s="246">
        <f t="shared" si="158"/>
        <v>34217.310019482451</v>
      </c>
      <c r="F830" s="247">
        <f t="shared" si="167"/>
        <v>34217</v>
      </c>
      <c r="G830" s="250">
        <f t="shared" si="163"/>
        <v>9.9669449991779402E-2</v>
      </c>
      <c r="I830" s="246">
        <f>G830</f>
        <v>9.9669449991779402E-2</v>
      </c>
      <c r="O830" s="246">
        <f t="shared" ca="1" si="155"/>
        <v>0.12120905080282145</v>
      </c>
      <c r="P830" s="246">
        <f t="shared" si="159"/>
        <v>9.5230393093947319E-2</v>
      </c>
      <c r="Q830" s="248">
        <f t="shared" si="160"/>
        <v>37563.788999999997</v>
      </c>
      <c r="R830" s="246">
        <f t="shared" si="164"/>
        <v>1.9705226142190598E-5</v>
      </c>
      <c r="S830" s="249">
        <v>0.1</v>
      </c>
      <c r="T830" s="246">
        <f t="shared" si="161"/>
        <v>1.9705226142190598E-6</v>
      </c>
      <c r="U830" s="204"/>
      <c r="Z830" s="353"/>
    </row>
    <row r="831" spans="1:26" s="246" customFormat="1" ht="12.95" customHeight="1">
      <c r="A831" s="11" t="s">
        <v>934</v>
      </c>
      <c r="B831" s="26" t="s">
        <v>1817</v>
      </c>
      <c r="C831" s="265">
        <v>52586.777999999998</v>
      </c>
      <c r="D831" s="265" t="s">
        <v>1965</v>
      </c>
      <c r="E831" s="246">
        <f t="shared" si="158"/>
        <v>34231.272948512422</v>
      </c>
      <c r="F831" s="247">
        <f t="shared" si="167"/>
        <v>34231</v>
      </c>
      <c r="G831" s="250">
        <f t="shared" si="163"/>
        <v>8.775134999450529E-2</v>
      </c>
      <c r="I831" s="246">
        <f>G831</f>
        <v>8.775134999450529E-2</v>
      </c>
      <c r="O831" s="246">
        <f t="shared" ca="1" si="155"/>
        <v>0.12124232803338605</v>
      </c>
      <c r="P831" s="246">
        <f t="shared" si="159"/>
        <v>9.528577073771291E-2</v>
      </c>
      <c r="Q831" s="248">
        <f t="shared" si="160"/>
        <v>37568.277999999998</v>
      </c>
      <c r="R831" s="246">
        <f t="shared" si="164"/>
        <v>5.6767495935677271E-5</v>
      </c>
      <c r="S831" s="249">
        <v>0.1</v>
      </c>
      <c r="T831" s="246">
        <f t="shared" si="161"/>
        <v>5.6767495935677272E-6</v>
      </c>
      <c r="U831" s="204"/>
      <c r="Z831" s="353"/>
    </row>
    <row r="832" spans="1:26" s="246" customFormat="1" ht="12.95" customHeight="1">
      <c r="A832" s="11" t="s">
        <v>925</v>
      </c>
      <c r="B832" s="26" t="s">
        <v>1817</v>
      </c>
      <c r="C832" s="265">
        <v>52588.078000000001</v>
      </c>
      <c r="D832" s="265" t="s">
        <v>1965</v>
      </c>
      <c r="E832" s="246">
        <f t="shared" si="158"/>
        <v>34235.31656796865</v>
      </c>
      <c r="F832" s="247">
        <f t="shared" si="167"/>
        <v>34235</v>
      </c>
      <c r="G832" s="250">
        <f t="shared" si="163"/>
        <v>0.10177475000091363</v>
      </c>
      <c r="I832" s="246">
        <f>G832</f>
        <v>0.10177475000091363</v>
      </c>
      <c r="O832" s="246">
        <f t="shared" ca="1" si="155"/>
        <v>0.12125183581354737</v>
      </c>
      <c r="P832" s="246">
        <f t="shared" si="159"/>
        <v>9.5301594923013586E-2</v>
      </c>
      <c r="Q832" s="248">
        <f t="shared" si="160"/>
        <v>37569.578000000001</v>
      </c>
      <c r="R832" s="246">
        <f t="shared" si="164"/>
        <v>4.1901736662543097E-5</v>
      </c>
      <c r="S832" s="249">
        <v>0.1</v>
      </c>
      <c r="T832" s="246">
        <f t="shared" si="161"/>
        <v>4.1901736662543099E-6</v>
      </c>
      <c r="U832" s="204"/>
      <c r="Z832" s="353"/>
    </row>
    <row r="833" spans="1:26" s="246" customFormat="1" ht="12.95" customHeight="1">
      <c r="A833" s="11" t="s">
        <v>925</v>
      </c>
      <c r="B833" s="26" t="s">
        <v>1817</v>
      </c>
      <c r="C833" s="265">
        <v>52607.046999999999</v>
      </c>
      <c r="D833" s="265" t="s">
        <v>1965</v>
      </c>
      <c r="E833" s="246">
        <f t="shared" si="158"/>
        <v>34294.319196787859</v>
      </c>
      <c r="F833" s="247">
        <f t="shared" si="167"/>
        <v>34294</v>
      </c>
      <c r="G833" s="250">
        <f t="shared" si="163"/>
        <v>0.10261989999708021</v>
      </c>
      <c r="I833" s="246">
        <f>G833</f>
        <v>0.10261989999708021</v>
      </c>
      <c r="O833" s="246">
        <f t="shared" ca="1" si="155"/>
        <v>0.12139207557092677</v>
      </c>
      <c r="P833" s="246">
        <f t="shared" si="159"/>
        <v>9.5535104976803439E-2</v>
      </c>
      <c r="Q833" s="248">
        <f t="shared" si="160"/>
        <v>37588.546999999999</v>
      </c>
      <c r="R833" s="246">
        <f t="shared" si="164"/>
        <v>5.0194320479338536E-5</v>
      </c>
      <c r="S833" s="249">
        <v>0.1</v>
      </c>
      <c r="T833" s="246">
        <f t="shared" si="161"/>
        <v>5.0194320479338543E-6</v>
      </c>
      <c r="U833" s="204"/>
      <c r="Z833" s="353"/>
    </row>
    <row r="834" spans="1:26" s="246" customFormat="1" ht="12.95" customHeight="1">
      <c r="A834" s="11" t="s">
        <v>934</v>
      </c>
      <c r="B834" s="26" t="s">
        <v>1817</v>
      </c>
      <c r="C834" s="265">
        <v>52609.614000000001</v>
      </c>
      <c r="D834" s="265" t="s">
        <v>1965</v>
      </c>
      <c r="E834" s="246">
        <f t="shared" si="158"/>
        <v>34302.303789975645</v>
      </c>
      <c r="F834" s="247">
        <f t="shared" si="167"/>
        <v>34302</v>
      </c>
      <c r="G834" s="250">
        <f t="shared" si="163"/>
        <v>9.7666699999535922E-2</v>
      </c>
      <c r="I834" s="246">
        <f>G834</f>
        <v>9.7666699999535922E-2</v>
      </c>
      <c r="O834" s="246">
        <f t="shared" ca="1" si="155"/>
        <v>0.1214110911312494</v>
      </c>
      <c r="P834" s="246">
        <f t="shared" si="159"/>
        <v>9.5566782256048602E-2</v>
      </c>
      <c r="Q834" s="248">
        <f t="shared" si="160"/>
        <v>37591.114000000001</v>
      </c>
      <c r="R834" s="246">
        <f t="shared" si="164"/>
        <v>4.4096545294128786E-6</v>
      </c>
      <c r="S834" s="249">
        <v>0.1</v>
      </c>
      <c r="T834" s="246">
        <f t="shared" si="161"/>
        <v>4.4096545294128789E-7</v>
      </c>
      <c r="U834" s="204"/>
      <c r="Z834" s="353"/>
    </row>
    <row r="835" spans="1:26" s="246" customFormat="1" ht="12.95" customHeight="1">
      <c r="A835" s="22" t="s">
        <v>1813</v>
      </c>
      <c r="B835" s="249"/>
      <c r="C835" s="250">
        <v>52619.744700000003</v>
      </c>
      <c r="D835" s="250">
        <v>2.0000000000000001E-4</v>
      </c>
      <c r="E835" s="246">
        <f t="shared" si="158"/>
        <v>34333.815094302649</v>
      </c>
      <c r="F835" s="247">
        <f t="shared" si="167"/>
        <v>34333.5</v>
      </c>
      <c r="G835" s="250">
        <f t="shared" si="163"/>
        <v>0.10130097500223201</v>
      </c>
      <c r="K835" s="246">
        <f>+G835</f>
        <v>0.10130097500223201</v>
      </c>
      <c r="O835" s="246">
        <f t="shared" ca="1" si="155"/>
        <v>0.12148596490001976</v>
      </c>
      <c r="P835" s="246">
        <f t="shared" si="159"/>
        <v>9.5691546129211158E-2</v>
      </c>
      <c r="Q835" s="248">
        <f t="shared" si="160"/>
        <v>37601.244700000003</v>
      </c>
      <c r="R835" s="246">
        <f t="shared" si="164"/>
        <v>3.1465692281479962E-5</v>
      </c>
      <c r="S835" s="249">
        <v>1</v>
      </c>
      <c r="T835" s="246">
        <f t="shared" si="161"/>
        <v>3.1465692281479962E-5</v>
      </c>
      <c r="U835" s="204"/>
      <c r="V835" s="246">
        <f>+G835-P835</f>
        <v>5.6094288730208497E-3</v>
      </c>
      <c r="W835" s="246">
        <f>+V$5*SIN(RADIANS(V$6*F835+V$7))</f>
        <v>6.2571392847048674E-3</v>
      </c>
      <c r="X835" s="246">
        <f>+(V835-W835)^2</f>
        <v>4.1952877740387972E-7</v>
      </c>
      <c r="Z835" s="353"/>
    </row>
    <row r="836" spans="1:26" s="246" customFormat="1" ht="12.95" customHeight="1">
      <c r="A836" s="11" t="s">
        <v>934</v>
      </c>
      <c r="B836" s="26" t="s">
        <v>1814</v>
      </c>
      <c r="C836" s="265">
        <v>52631.64</v>
      </c>
      <c r="D836" s="265" t="s">
        <v>1965</v>
      </c>
      <c r="E836" s="246">
        <f t="shared" si="158"/>
        <v>34370.815145469976</v>
      </c>
      <c r="F836" s="247">
        <f t="shared" si="167"/>
        <v>34370.5</v>
      </c>
      <c r="G836" s="250">
        <f t="shared" si="163"/>
        <v>0.10131742499652319</v>
      </c>
      <c r="I836" s="246">
        <f>G836</f>
        <v>0.10131742499652319</v>
      </c>
      <c r="O836" s="246">
        <f t="shared" ca="1" si="155"/>
        <v>0.12157391186651192</v>
      </c>
      <c r="P836" s="246">
        <f t="shared" si="159"/>
        <v>9.5838164621624589E-2</v>
      </c>
      <c r="Q836" s="248">
        <f t="shared" si="160"/>
        <v>37613.14</v>
      </c>
      <c r="R836" s="246">
        <f t="shared" si="164"/>
        <v>3.0022294255933925E-5</v>
      </c>
      <c r="S836" s="249">
        <v>0.1</v>
      </c>
      <c r="T836" s="246">
        <f t="shared" si="161"/>
        <v>3.0022294255933925E-6</v>
      </c>
      <c r="U836" s="204"/>
      <c r="Z836" s="353"/>
    </row>
    <row r="837" spans="1:26" s="246" customFormat="1" ht="12.95" customHeight="1">
      <c r="A837" s="11" t="s">
        <v>934</v>
      </c>
      <c r="B837" s="26" t="s">
        <v>1817</v>
      </c>
      <c r="C837" s="265">
        <v>52636.622000000003</v>
      </c>
      <c r="D837" s="265" t="s">
        <v>1965</v>
      </c>
      <c r="E837" s="246">
        <f t="shared" si="158"/>
        <v>34386.311539416813</v>
      </c>
      <c r="F837" s="247">
        <f t="shared" si="167"/>
        <v>34386</v>
      </c>
      <c r="G837" s="250">
        <f t="shared" si="163"/>
        <v>0.1001581000018632</v>
      </c>
      <c r="I837" s="246">
        <f>G837</f>
        <v>0.1001581000018632</v>
      </c>
      <c r="O837" s="246">
        <f t="shared" ca="1" si="155"/>
        <v>0.12161075451463702</v>
      </c>
      <c r="P837" s="246">
        <f t="shared" si="159"/>
        <v>9.5899608501583897E-2</v>
      </c>
      <c r="Q837" s="248">
        <f t="shared" si="160"/>
        <v>37618.122000000003</v>
      </c>
      <c r="R837" s="246">
        <f t="shared" si="164"/>
        <v>1.8134749857951105E-5</v>
      </c>
      <c r="S837" s="249">
        <v>0.1</v>
      </c>
      <c r="T837" s="246">
        <f t="shared" si="161"/>
        <v>1.8134749857951105E-6</v>
      </c>
      <c r="U837" s="204"/>
      <c r="Z837" s="353"/>
    </row>
    <row r="838" spans="1:26" s="246" customFormat="1" ht="12.95" customHeight="1">
      <c r="A838" s="11" t="s">
        <v>934</v>
      </c>
      <c r="B838" s="26" t="s">
        <v>1814</v>
      </c>
      <c r="C838" s="265">
        <v>52639.678999999996</v>
      </c>
      <c r="D838" s="265" t="s">
        <v>1965</v>
      </c>
      <c r="E838" s="246">
        <f t="shared" si="158"/>
        <v>34395.820266091912</v>
      </c>
      <c r="F838" s="247">
        <f t="shared" si="167"/>
        <v>34395.5</v>
      </c>
      <c r="G838" s="250">
        <f t="shared" si="163"/>
        <v>0.10296367499540793</v>
      </c>
      <c r="I838" s="246">
        <f>G838</f>
        <v>0.10296367499540793</v>
      </c>
      <c r="O838" s="246">
        <f t="shared" ca="1" si="155"/>
        <v>0.12163333549252014</v>
      </c>
      <c r="P838" s="246">
        <f t="shared" si="159"/>
        <v>9.5937274255550584E-2</v>
      </c>
      <c r="Q838" s="248">
        <f t="shared" si="160"/>
        <v>37621.178999999996</v>
      </c>
      <c r="R838" s="246">
        <f t="shared" si="164"/>
        <v>4.9370307357067833E-5</v>
      </c>
      <c r="S838" s="249">
        <v>0.1</v>
      </c>
      <c r="T838" s="246">
        <f t="shared" si="161"/>
        <v>4.9370307357067835E-6</v>
      </c>
      <c r="U838" s="204"/>
      <c r="Z838" s="353"/>
    </row>
    <row r="839" spans="1:26" s="246" customFormat="1" ht="12.95" customHeight="1">
      <c r="A839" s="11" t="s">
        <v>934</v>
      </c>
      <c r="B839" s="26" t="s">
        <v>1817</v>
      </c>
      <c r="C839" s="265">
        <v>52643.675000000003</v>
      </c>
      <c r="D839" s="265" t="s">
        <v>1965</v>
      </c>
      <c r="E839" s="246">
        <f t="shared" si="158"/>
        <v>34408.249730205047</v>
      </c>
      <c r="F839" s="343">
        <f>ROUND(2*E839,0)/2</f>
        <v>34408</v>
      </c>
      <c r="G839" s="250">
        <f t="shared" si="163"/>
        <v>8.0286800002795644E-2</v>
      </c>
      <c r="I839" s="246">
        <f>G839</f>
        <v>8.0286800002795644E-2</v>
      </c>
      <c r="O839" s="246">
        <f t="shared" ca="1" si="155"/>
        <v>0.12166304730552426</v>
      </c>
      <c r="P839" s="246">
        <f t="shared" si="159"/>
        <v>9.5986842102250863E-2</v>
      </c>
      <c r="Q839" s="248">
        <f t="shared" si="160"/>
        <v>37625.175000000003</v>
      </c>
      <c r="R839" s="246">
        <f t="shared" si="164"/>
        <v>2.4649132192466623E-4</v>
      </c>
      <c r="S839" s="249">
        <v>0.1</v>
      </c>
      <c r="T839" s="246">
        <f t="shared" si="161"/>
        <v>2.4649132192466623E-5</v>
      </c>
      <c r="U839" s="204"/>
      <c r="Z839" s="353"/>
    </row>
    <row r="840" spans="1:26" s="246" customFormat="1" ht="12.95" customHeight="1">
      <c r="A840" s="11" t="s">
        <v>934</v>
      </c>
      <c r="B840" s="26" t="s">
        <v>1817</v>
      </c>
      <c r="C840" s="265">
        <v>52644.648000000001</v>
      </c>
      <c r="D840" s="265" t="s">
        <v>1965</v>
      </c>
      <c r="E840" s="246">
        <f t="shared" si="158"/>
        <v>34411.276223844194</v>
      </c>
      <c r="F840" s="247">
        <f t="shared" ref="F840:F903" si="168">ROUND(2*E840,0)/2-0.5</f>
        <v>34411</v>
      </c>
      <c r="G840" s="250">
        <f t="shared" ref="G840:G871" si="169">+C840-(C$7+F840*C$8)</f>
        <v>8.8804350001737475E-2</v>
      </c>
      <c r="I840" s="246">
        <f>G840</f>
        <v>8.8804350001737475E-2</v>
      </c>
      <c r="O840" s="246">
        <f t="shared" ca="1" si="155"/>
        <v>0.12167017814064525</v>
      </c>
      <c r="P840" s="246">
        <f t="shared" si="159"/>
        <v>9.5998739678008899E-2</v>
      </c>
      <c r="Q840" s="248">
        <f t="shared" si="160"/>
        <v>37626.148000000001</v>
      </c>
      <c r="R840" s="246">
        <f t="shared" ref="R840:R871" si="170">+(P840-G840)^2</f>
        <v>5.1759242814040837E-5</v>
      </c>
      <c r="S840" s="249">
        <v>0.1</v>
      </c>
      <c r="T840" s="246">
        <f t="shared" si="161"/>
        <v>5.175924281404084E-6</v>
      </c>
      <c r="U840" s="204"/>
      <c r="Z840" s="353"/>
    </row>
    <row r="841" spans="1:26" s="246" customFormat="1" ht="12.95" customHeight="1">
      <c r="A841" s="35" t="s">
        <v>1818</v>
      </c>
      <c r="B841" s="261" t="s">
        <v>1817</v>
      </c>
      <c r="C841" s="262">
        <v>52898.644099999998</v>
      </c>
      <c r="D841" s="262">
        <v>5.9999999999999995E-4</v>
      </c>
      <c r="E841" s="246">
        <f t="shared" si="158"/>
        <v>35201.32512520055</v>
      </c>
      <c r="F841" s="247">
        <f t="shared" si="168"/>
        <v>35201</v>
      </c>
      <c r="G841" s="250">
        <f t="shared" si="169"/>
        <v>0.10452584999438841</v>
      </c>
      <c r="K841" s="246">
        <f>+G841</f>
        <v>0.10452584999438841</v>
      </c>
      <c r="O841" s="246">
        <f t="shared" ca="1" si="155"/>
        <v>0.12354796472250504</v>
      </c>
      <c r="P841" s="246">
        <f t="shared" si="159"/>
        <v>9.9149181805272296E-2</v>
      </c>
      <c r="Q841" s="248">
        <f t="shared" si="160"/>
        <v>37880.144099999998</v>
      </c>
      <c r="R841" s="246">
        <f t="shared" si="170"/>
        <v>2.890856081585314E-5</v>
      </c>
      <c r="S841" s="249">
        <v>1</v>
      </c>
      <c r="T841" s="246">
        <f t="shared" si="161"/>
        <v>2.890856081585314E-5</v>
      </c>
      <c r="U841" s="204"/>
      <c r="V841" s="246">
        <f>+G841-P841</f>
        <v>5.3766681891161128E-3</v>
      </c>
      <c r="W841" s="246">
        <f>+V$5*SIN(RADIANS(V$6*F841+V$7))</f>
        <v>6.8308059410197393E-3</v>
      </c>
      <c r="X841" s="246">
        <f>+(V841-W841)^2</f>
        <v>2.1145166015113328E-6</v>
      </c>
      <c r="Z841" s="353"/>
    </row>
    <row r="842" spans="1:26" s="246" customFormat="1" ht="12.95" customHeight="1">
      <c r="A842" s="11" t="s">
        <v>974</v>
      </c>
      <c r="B842" s="26" t="s">
        <v>1817</v>
      </c>
      <c r="C842" s="265">
        <v>52935.938999999998</v>
      </c>
      <c r="D842" s="265" t="s">
        <v>1965</v>
      </c>
      <c r="E842" s="246">
        <f t="shared" si="158"/>
        <v>35317.330035398765</v>
      </c>
      <c r="F842" s="247">
        <f t="shared" si="168"/>
        <v>35317</v>
      </c>
      <c r="G842" s="250">
        <f t="shared" si="169"/>
        <v>0.10610444999474566</v>
      </c>
      <c r="K842" s="246">
        <f>G842</f>
        <v>0.10610444999474566</v>
      </c>
      <c r="O842" s="246">
        <f t="shared" ref="O842:O905" ca="1" si="171">+C$11+C$12*F842</f>
        <v>0.12382369034718319</v>
      </c>
      <c r="P842" s="246">
        <f t="shared" si="159"/>
        <v>9.9614699700439513E-2</v>
      </c>
      <c r="Q842" s="248">
        <f t="shared" si="160"/>
        <v>37917.438999999998</v>
      </c>
      <c r="R842" s="246">
        <f t="shared" si="170"/>
        <v>4.211685888244678E-5</v>
      </c>
      <c r="S842" s="249">
        <v>1</v>
      </c>
      <c r="T842" s="246">
        <f t="shared" si="161"/>
        <v>4.211685888244678E-5</v>
      </c>
      <c r="U842" s="204"/>
      <c r="Z842" s="353"/>
    </row>
    <row r="843" spans="1:26" s="246" customFormat="1" ht="12.95" customHeight="1">
      <c r="A843" s="11" t="s">
        <v>934</v>
      </c>
      <c r="B843" s="26" t="s">
        <v>1817</v>
      </c>
      <c r="C843" s="265">
        <v>52951.690999999999</v>
      </c>
      <c r="D843" s="265" t="s">
        <v>1965</v>
      </c>
      <c r="E843" s="246">
        <f t="shared" si="158"/>
        <v>35366.3262613021</v>
      </c>
      <c r="F843" s="247">
        <f t="shared" si="168"/>
        <v>35366</v>
      </c>
      <c r="G843" s="250">
        <f t="shared" si="169"/>
        <v>0.1048910999961663</v>
      </c>
      <c r="I843" s="246">
        <f>G843</f>
        <v>0.1048910999961663</v>
      </c>
      <c r="O843" s="246">
        <f t="shared" ca="1" si="171"/>
        <v>0.1239401606541593</v>
      </c>
      <c r="P843" s="246">
        <f t="shared" si="159"/>
        <v>9.9811565617203557E-2</v>
      </c>
      <c r="Q843" s="248">
        <f t="shared" si="160"/>
        <v>37933.190999999999</v>
      </c>
      <c r="R843" s="246">
        <f t="shared" si="170"/>
        <v>2.5801669507064459E-5</v>
      </c>
      <c r="S843" s="249">
        <v>0.1</v>
      </c>
      <c r="T843" s="246">
        <f t="shared" si="161"/>
        <v>2.5801669507064459E-6</v>
      </c>
      <c r="U843" s="204"/>
      <c r="Z843" s="353"/>
    </row>
    <row r="844" spans="1:26" s="246" customFormat="1" ht="12.95" customHeight="1">
      <c r="A844" s="11" t="s">
        <v>983</v>
      </c>
      <c r="B844" s="26" t="s">
        <v>1814</v>
      </c>
      <c r="C844" s="265">
        <v>52956.9951</v>
      </c>
      <c r="D844" s="265" t="s">
        <v>1965</v>
      </c>
      <c r="E844" s="246">
        <f t="shared" si="158"/>
        <v>35382.824539731118</v>
      </c>
      <c r="F844" s="247">
        <f t="shared" si="168"/>
        <v>35382.5</v>
      </c>
      <c r="G844" s="250">
        <f t="shared" si="169"/>
        <v>0.10433762500179</v>
      </c>
      <c r="K844" s="246">
        <f>G844</f>
        <v>0.10433762500179</v>
      </c>
      <c r="O844" s="246">
        <f t="shared" ca="1" si="171"/>
        <v>0.12397938024732473</v>
      </c>
      <c r="P844" s="246">
        <f t="shared" si="159"/>
        <v>9.9877887242782334E-2</v>
      </c>
      <c r="Q844" s="248">
        <f t="shared" si="160"/>
        <v>37938.4951</v>
      </c>
      <c r="R844" s="246">
        <f t="shared" si="170"/>
        <v>1.9889260879118732E-5</v>
      </c>
      <c r="S844" s="249">
        <v>1</v>
      </c>
      <c r="T844" s="246">
        <f t="shared" si="161"/>
        <v>1.9889260879118732E-5</v>
      </c>
      <c r="U844" s="204"/>
      <c r="Z844" s="353"/>
    </row>
    <row r="845" spans="1:26" s="246" customFormat="1" ht="12.95" customHeight="1">
      <c r="A845" s="11" t="s">
        <v>983</v>
      </c>
      <c r="B845" s="26" t="s">
        <v>1817</v>
      </c>
      <c r="C845" s="265">
        <v>52957.156600000002</v>
      </c>
      <c r="D845" s="265" t="s">
        <v>1965</v>
      </c>
      <c r="E845" s="246">
        <f t="shared" si="158"/>
        <v>35383.326881686648</v>
      </c>
      <c r="F845" s="247">
        <f t="shared" si="168"/>
        <v>35383</v>
      </c>
      <c r="G845" s="250">
        <f t="shared" si="169"/>
        <v>0.10509055000147782</v>
      </c>
      <c r="K845" s="246">
        <f>G845</f>
        <v>0.10509055000147782</v>
      </c>
      <c r="O845" s="246">
        <f t="shared" ca="1" si="171"/>
        <v>0.12398056871984489</v>
      </c>
      <c r="P845" s="246">
        <f t="shared" si="159"/>
        <v>9.9879897225284564E-2</v>
      </c>
      <c r="Q845" s="248">
        <f t="shared" si="160"/>
        <v>37938.656600000002</v>
      </c>
      <c r="R845" s="246">
        <f t="shared" si="170"/>
        <v>2.7150902354050512E-5</v>
      </c>
      <c r="S845" s="249">
        <v>1</v>
      </c>
      <c r="T845" s="246">
        <f t="shared" si="161"/>
        <v>2.7150902354050512E-5</v>
      </c>
      <c r="U845" s="204"/>
      <c r="Z845" s="353"/>
    </row>
    <row r="846" spans="1:26" s="246" customFormat="1" ht="12.95" customHeight="1">
      <c r="A846" s="11" t="s">
        <v>983</v>
      </c>
      <c r="B846" s="26" t="s">
        <v>1817</v>
      </c>
      <c r="C846" s="265">
        <v>52960.050199999998</v>
      </c>
      <c r="D846" s="265" t="s">
        <v>1965</v>
      </c>
      <c r="E846" s="246">
        <f t="shared" si="158"/>
        <v>35392.327356500871</v>
      </c>
      <c r="F846" s="247">
        <f t="shared" si="168"/>
        <v>35392</v>
      </c>
      <c r="G846" s="250">
        <f t="shared" si="169"/>
        <v>0.10524319999967702</v>
      </c>
      <c r="K846" s="246">
        <f>G846</f>
        <v>0.10524319999967702</v>
      </c>
      <c r="O846" s="246">
        <f t="shared" ca="1" si="171"/>
        <v>0.12400196122520785</v>
      </c>
      <c r="P846" s="246">
        <f t="shared" si="159"/>
        <v>9.9916079286948789E-2</v>
      </c>
      <c r="Q846" s="248">
        <f t="shared" si="160"/>
        <v>37941.550199999998</v>
      </c>
      <c r="R846" s="246">
        <f t="shared" si="170"/>
        <v>2.8378215087978107E-5</v>
      </c>
      <c r="S846" s="249">
        <v>1</v>
      </c>
      <c r="T846" s="246">
        <f t="shared" si="161"/>
        <v>2.8378215087978107E-5</v>
      </c>
      <c r="U846" s="204"/>
      <c r="Z846" s="353"/>
    </row>
    <row r="847" spans="1:26" s="246" customFormat="1" ht="12.95" customHeight="1">
      <c r="A847" s="11" t="s">
        <v>996</v>
      </c>
      <c r="B847" s="26" t="s">
        <v>1814</v>
      </c>
      <c r="C847" s="265">
        <v>52981.432999999997</v>
      </c>
      <c r="D847" s="265" t="s">
        <v>1965</v>
      </c>
      <c r="E847" s="246">
        <f t="shared" si="158"/>
        <v>35458.83805350733</v>
      </c>
      <c r="F847" s="247">
        <f t="shared" si="168"/>
        <v>35458.5</v>
      </c>
      <c r="G847" s="250">
        <f t="shared" si="169"/>
        <v>0.10868222499266267</v>
      </c>
      <c r="I847" s="246">
        <f t="shared" ref="I847:I858" si="172">G847</f>
        <v>0.10868222499266267</v>
      </c>
      <c r="O847" s="246">
        <f t="shared" ca="1" si="171"/>
        <v>0.12416002807038973</v>
      </c>
      <c r="P847" s="246">
        <f t="shared" si="159"/>
        <v>0.10018356408100415</v>
      </c>
      <c r="Q847" s="248">
        <f t="shared" si="160"/>
        <v>37962.932999999997</v>
      </c>
      <c r="R847" s="246">
        <f t="shared" si="170"/>
        <v>7.2227237291352391E-5</v>
      </c>
      <c r="S847" s="249">
        <v>0.1</v>
      </c>
      <c r="T847" s="246">
        <f t="shared" si="161"/>
        <v>7.2227237291352393E-6</v>
      </c>
      <c r="U847" s="204"/>
      <c r="Z847" s="353"/>
    </row>
    <row r="848" spans="1:26" s="246" customFormat="1" ht="12.95" customHeight="1">
      <c r="A848" s="11" t="s">
        <v>983</v>
      </c>
      <c r="B848" s="26" t="s">
        <v>1817</v>
      </c>
      <c r="C848" s="265">
        <v>52986.093000000001</v>
      </c>
      <c r="D848" s="265" t="s">
        <v>1965</v>
      </c>
      <c r="E848" s="246">
        <f t="shared" si="158"/>
        <v>35473.33287401963</v>
      </c>
      <c r="F848" s="247">
        <f t="shared" si="168"/>
        <v>35473</v>
      </c>
      <c r="G848" s="250">
        <f t="shared" si="169"/>
        <v>0.10701704999519279</v>
      </c>
      <c r="I848" s="246">
        <f t="shared" si="172"/>
        <v>0.10701704999519279</v>
      </c>
      <c r="O848" s="246">
        <f t="shared" ca="1" si="171"/>
        <v>0.1241944937734745</v>
      </c>
      <c r="P848" s="246">
        <f t="shared" si="159"/>
        <v>0.10024192048040118</v>
      </c>
      <c r="Q848" s="248">
        <f t="shared" si="160"/>
        <v>37967.593000000001</v>
      </c>
      <c r="R848" s="246">
        <f t="shared" si="170"/>
        <v>4.5902379942200492E-5</v>
      </c>
      <c r="S848" s="249">
        <v>0.1</v>
      </c>
      <c r="T848" s="246">
        <f t="shared" si="161"/>
        <v>4.5902379942200499E-6</v>
      </c>
      <c r="U848" s="204"/>
      <c r="Z848" s="353"/>
    </row>
    <row r="849" spans="1:26" s="246" customFormat="1" ht="12.95" customHeight="1">
      <c r="A849" s="11" t="s">
        <v>983</v>
      </c>
      <c r="B849" s="26" t="s">
        <v>1817</v>
      </c>
      <c r="C849" s="265">
        <v>52987.055</v>
      </c>
      <c r="D849" s="265" t="s">
        <v>1965</v>
      </c>
      <c r="E849" s="246">
        <f t="shared" si="158"/>
        <v>35476.32515241723</v>
      </c>
      <c r="F849" s="247">
        <f t="shared" si="168"/>
        <v>35476</v>
      </c>
      <c r="G849" s="250">
        <f t="shared" si="169"/>
        <v>0.10453459999553161</v>
      </c>
      <c r="I849" s="246">
        <f t="shared" si="172"/>
        <v>0.10453459999553161</v>
      </c>
      <c r="O849" s="246">
        <f t="shared" ca="1" si="171"/>
        <v>0.12420162460859548</v>
      </c>
      <c r="P849" s="246">
        <f t="shared" si="159"/>
        <v>0.10025399567753805</v>
      </c>
      <c r="Q849" s="248">
        <f t="shared" si="160"/>
        <v>37968.555</v>
      </c>
      <c r="R849" s="246">
        <f t="shared" si="170"/>
        <v>1.8323573327225072E-5</v>
      </c>
      <c r="S849" s="249">
        <v>0.1</v>
      </c>
      <c r="T849" s="246">
        <f t="shared" si="161"/>
        <v>1.8323573327225073E-6</v>
      </c>
      <c r="U849" s="204"/>
      <c r="Z849" s="353"/>
    </row>
    <row r="850" spans="1:26" s="246" customFormat="1" ht="12.95" customHeight="1">
      <c r="A850" s="11" t="s">
        <v>983</v>
      </c>
      <c r="B850" s="26" t="s">
        <v>1817</v>
      </c>
      <c r="C850" s="265">
        <v>52988.023999999998</v>
      </c>
      <c r="D850" s="265" t="s">
        <v>1965</v>
      </c>
      <c r="E850" s="246">
        <f t="shared" si="158"/>
        <v>35479.339204150354</v>
      </c>
      <c r="F850" s="247">
        <f t="shared" si="168"/>
        <v>35479</v>
      </c>
      <c r="G850" s="250">
        <f t="shared" si="169"/>
        <v>0.10905214999365853</v>
      </c>
      <c r="I850" s="246">
        <f t="shared" si="172"/>
        <v>0.10905214999365853</v>
      </c>
      <c r="O850" s="246">
        <f t="shared" ca="1" si="171"/>
        <v>0.12420875544371646</v>
      </c>
      <c r="P850" s="246">
        <f t="shared" si="159"/>
        <v>0.10026607137501682</v>
      </c>
      <c r="Q850" s="248">
        <f t="shared" si="160"/>
        <v>37969.523999999998</v>
      </c>
      <c r="R850" s="246">
        <f t="shared" si="170"/>
        <v>7.7195177492953015E-5</v>
      </c>
      <c r="S850" s="249">
        <v>0.1</v>
      </c>
      <c r="T850" s="246">
        <f t="shared" si="161"/>
        <v>7.7195177492953022E-6</v>
      </c>
      <c r="U850" s="204"/>
      <c r="Z850" s="353"/>
    </row>
    <row r="851" spans="1:26" s="246" customFormat="1" ht="12.95" customHeight="1">
      <c r="A851" s="11" t="s">
        <v>983</v>
      </c>
      <c r="B851" s="26" t="s">
        <v>1814</v>
      </c>
      <c r="C851" s="265">
        <v>52988.182000000001</v>
      </c>
      <c r="D851" s="265" t="s">
        <v>1965</v>
      </c>
      <c r="E851" s="246">
        <f t="shared" si="158"/>
        <v>35479.830659438121</v>
      </c>
      <c r="F851" s="247">
        <f t="shared" si="168"/>
        <v>35479.5</v>
      </c>
      <c r="G851" s="250">
        <f t="shared" si="169"/>
        <v>0.1063050749944523</v>
      </c>
      <c r="I851" s="246">
        <f t="shared" si="172"/>
        <v>0.1063050749944523</v>
      </c>
      <c r="O851" s="246">
        <f t="shared" ca="1" si="171"/>
        <v>0.12420994391623663</v>
      </c>
      <c r="P851" s="246">
        <f t="shared" si="159"/>
        <v>0.10026808403990764</v>
      </c>
      <c r="Q851" s="248">
        <f t="shared" si="160"/>
        <v>37969.682000000001</v>
      </c>
      <c r="R851" s="246">
        <f t="shared" si="170"/>
        <v>3.6445259785254019E-5</v>
      </c>
      <c r="S851" s="249">
        <v>0.1</v>
      </c>
      <c r="T851" s="246">
        <f t="shared" si="161"/>
        <v>3.6445259785254023E-6</v>
      </c>
      <c r="U851" s="204"/>
      <c r="Z851" s="353"/>
    </row>
    <row r="852" spans="1:26" s="246" customFormat="1" ht="12.95" customHeight="1">
      <c r="A852" s="11" t="s">
        <v>983</v>
      </c>
      <c r="B852" s="26" t="s">
        <v>1817</v>
      </c>
      <c r="C852" s="265">
        <v>52989.951000000001</v>
      </c>
      <c r="D852" s="265" t="s">
        <v>1965</v>
      </c>
      <c r="E852" s="246">
        <f t="shared" si="158"/>
        <v>35485.333092375084</v>
      </c>
      <c r="F852" s="247">
        <f t="shared" si="168"/>
        <v>35485</v>
      </c>
      <c r="G852" s="250">
        <f t="shared" si="169"/>
        <v>0.10708724999858532</v>
      </c>
      <c r="I852" s="246">
        <f t="shared" si="172"/>
        <v>0.10708724999858532</v>
      </c>
      <c r="O852" s="246">
        <f t="shared" ca="1" si="171"/>
        <v>0.12422301711395843</v>
      </c>
      <c r="P852" s="246">
        <f t="shared" si="159"/>
        <v>0.10029022427100011</v>
      </c>
      <c r="Q852" s="248">
        <f t="shared" si="160"/>
        <v>37971.451000000001</v>
      </c>
      <c r="R852" s="246">
        <f t="shared" si="170"/>
        <v>4.6199558741455287E-5</v>
      </c>
      <c r="S852" s="249">
        <v>0.1</v>
      </c>
      <c r="T852" s="246">
        <f t="shared" si="161"/>
        <v>4.6199558741455292E-6</v>
      </c>
      <c r="U852" s="204"/>
      <c r="Z852" s="353"/>
    </row>
    <row r="853" spans="1:26" s="246" customFormat="1" ht="12.95" customHeight="1">
      <c r="A853" s="11" t="s">
        <v>983</v>
      </c>
      <c r="B853" s="26" t="s">
        <v>1817</v>
      </c>
      <c r="C853" s="265">
        <v>52990.917999999998</v>
      </c>
      <c r="D853" s="265" t="s">
        <v>1965</v>
      </c>
      <c r="E853" s="246">
        <f t="shared" ref="E853:E916" si="173">+(C853-C$7)/C$8</f>
        <v>35488.3409231552</v>
      </c>
      <c r="F853" s="247">
        <f t="shared" si="168"/>
        <v>35488</v>
      </c>
      <c r="G853" s="250">
        <f t="shared" si="169"/>
        <v>0.10960479999630479</v>
      </c>
      <c r="I853" s="246">
        <f t="shared" si="172"/>
        <v>0.10960479999630479</v>
      </c>
      <c r="O853" s="246">
        <f t="shared" ca="1" si="171"/>
        <v>0.12423014794907943</v>
      </c>
      <c r="P853" s="246">
        <f t="shared" ref="P853:P916" si="174">+D$11+D$12*F853+D$13*F853^2</f>
        <v>0.10030230146950461</v>
      </c>
      <c r="Q853" s="248">
        <f t="shared" ref="Q853:Q916" si="175">+C853-15018.5</f>
        <v>37972.417999999998</v>
      </c>
      <c r="R853" s="246">
        <f t="shared" si="170"/>
        <v>8.6536478841119506E-5</v>
      </c>
      <c r="S853" s="249">
        <v>0.1</v>
      </c>
      <c r="T853" s="246">
        <f t="shared" si="161"/>
        <v>8.6536478841119516E-6</v>
      </c>
      <c r="U853" s="204"/>
      <c r="Z853" s="353"/>
    </row>
    <row r="854" spans="1:26" s="246" customFormat="1" ht="12.95" customHeight="1">
      <c r="A854" s="11" t="s">
        <v>983</v>
      </c>
      <c r="B854" s="26" t="s">
        <v>1814</v>
      </c>
      <c r="C854" s="265">
        <v>52991.076000000001</v>
      </c>
      <c r="D854" s="265" t="s">
        <v>1965</v>
      </c>
      <c r="E854" s="246">
        <f t="shared" si="173"/>
        <v>35488.832378442959</v>
      </c>
      <c r="F854" s="247">
        <f t="shared" si="168"/>
        <v>35488.5</v>
      </c>
      <c r="G854" s="250">
        <f t="shared" si="169"/>
        <v>0.10685772499709856</v>
      </c>
      <c r="I854" s="246">
        <f t="shared" si="172"/>
        <v>0.10685772499709856</v>
      </c>
      <c r="O854" s="246">
        <f t="shared" ca="1" si="171"/>
        <v>0.12423133642159959</v>
      </c>
      <c r="P854" s="246">
        <f t="shared" si="174"/>
        <v>0.10030431438456638</v>
      </c>
      <c r="Q854" s="248">
        <f t="shared" si="175"/>
        <v>37972.576000000001</v>
      </c>
      <c r="R854" s="246">
        <f t="shared" si="170"/>
        <v>4.2947190656449315E-5</v>
      </c>
      <c r="S854" s="249">
        <v>0.1</v>
      </c>
      <c r="T854" s="246">
        <f t="shared" si="161"/>
        <v>4.2947190656449315E-6</v>
      </c>
      <c r="U854" s="204"/>
      <c r="Z854" s="353"/>
    </row>
    <row r="855" spans="1:26" s="246" customFormat="1" ht="12.95" customHeight="1">
      <c r="A855" s="11" t="s">
        <v>983</v>
      </c>
      <c r="B855" s="26" t="s">
        <v>1814</v>
      </c>
      <c r="C855" s="265">
        <v>52994.936000000002</v>
      </c>
      <c r="D855" s="265" t="s">
        <v>1965</v>
      </c>
      <c r="E855" s="246">
        <f t="shared" si="173"/>
        <v>35500.838817751421</v>
      </c>
      <c r="F855" s="247">
        <f t="shared" si="168"/>
        <v>35500.5</v>
      </c>
      <c r="G855" s="250">
        <f t="shared" si="169"/>
        <v>0.10892792500089854</v>
      </c>
      <c r="I855" s="246">
        <f t="shared" si="172"/>
        <v>0.10892792500089854</v>
      </c>
      <c r="O855" s="246">
        <f t="shared" ca="1" si="171"/>
        <v>0.12425985976208354</v>
      </c>
      <c r="P855" s="246">
        <f t="shared" si="174"/>
        <v>0.10035262851556483</v>
      </c>
      <c r="Q855" s="248">
        <f t="shared" si="175"/>
        <v>37976.436000000002</v>
      </c>
      <c r="R855" s="246">
        <f t="shared" si="170"/>
        <v>7.3535709811376742E-5</v>
      </c>
      <c r="S855" s="249">
        <v>0.1</v>
      </c>
      <c r="T855" s="246">
        <f t="shared" si="161"/>
        <v>7.3535709811376749E-6</v>
      </c>
      <c r="U855" s="204"/>
      <c r="Z855" s="353"/>
    </row>
    <row r="856" spans="1:26" s="246" customFormat="1" ht="12.95" customHeight="1">
      <c r="A856" s="11" t="s">
        <v>983</v>
      </c>
      <c r="B856" s="26" t="s">
        <v>1817</v>
      </c>
      <c r="C856" s="265">
        <v>52995.091</v>
      </c>
      <c r="D856" s="265" t="s">
        <v>1965</v>
      </c>
      <c r="E856" s="246">
        <f t="shared" si="173"/>
        <v>35501.320941609658</v>
      </c>
      <c r="F856" s="247">
        <f t="shared" si="168"/>
        <v>35501</v>
      </c>
      <c r="G856" s="250">
        <f t="shared" si="169"/>
        <v>0.10318084999744315</v>
      </c>
      <c r="I856" s="246">
        <f t="shared" si="172"/>
        <v>0.10318084999744315</v>
      </c>
      <c r="O856" s="246">
        <f t="shared" ca="1" si="171"/>
        <v>0.1242610482346037</v>
      </c>
      <c r="P856" s="246">
        <f t="shared" si="174"/>
        <v>0.10035464177808626</v>
      </c>
      <c r="Q856" s="248">
        <f t="shared" si="175"/>
        <v>37976.591</v>
      </c>
      <c r="R856" s="246">
        <f t="shared" si="170"/>
        <v>7.9874528991604455E-6</v>
      </c>
      <c r="S856" s="249">
        <v>0.1</v>
      </c>
      <c r="T856" s="246">
        <f t="shared" si="161"/>
        <v>7.9874528991604457E-7</v>
      </c>
      <c r="U856" s="204"/>
      <c r="Z856" s="353"/>
    </row>
    <row r="857" spans="1:26" s="246" customFormat="1" ht="12.95" customHeight="1">
      <c r="A857" s="11" t="s">
        <v>996</v>
      </c>
      <c r="B857" s="26" t="s">
        <v>1817</v>
      </c>
      <c r="C857" s="265">
        <v>52997.34</v>
      </c>
      <c r="D857" s="265" t="s">
        <v>1965</v>
      </c>
      <c r="E857" s="246">
        <f t="shared" si="173"/>
        <v>35508.316403268902</v>
      </c>
      <c r="F857" s="247">
        <f t="shared" si="168"/>
        <v>35508</v>
      </c>
      <c r="G857" s="250">
        <f t="shared" si="169"/>
        <v>0.10172179999062791</v>
      </c>
      <c r="I857" s="246">
        <f t="shared" si="172"/>
        <v>0.10172179999062791</v>
      </c>
      <c r="O857" s="246">
        <f t="shared" ca="1" si="171"/>
        <v>0.12427768684988599</v>
      </c>
      <c r="P857" s="246">
        <f t="shared" si="174"/>
        <v>0.10038282891271688</v>
      </c>
      <c r="Q857" s="248">
        <f t="shared" si="175"/>
        <v>37978.839999999997</v>
      </c>
      <c r="R857" s="246">
        <f t="shared" si="170"/>
        <v>1.7928435474822338E-6</v>
      </c>
      <c r="S857" s="249">
        <v>0.1</v>
      </c>
      <c r="T857" s="246">
        <f t="shared" si="161"/>
        <v>1.792843547482234E-7</v>
      </c>
      <c r="U857" s="204"/>
      <c r="Z857" s="353"/>
    </row>
    <row r="858" spans="1:26" s="246" customFormat="1" ht="12.95" customHeight="1">
      <c r="A858" s="11" t="s">
        <v>934</v>
      </c>
      <c r="B858" s="26" t="s">
        <v>1817</v>
      </c>
      <c r="C858" s="265">
        <v>52999.601999999999</v>
      </c>
      <c r="D858" s="265" t="s">
        <v>1965</v>
      </c>
      <c r="E858" s="246">
        <f t="shared" si="173"/>
        <v>35515.35230112273</v>
      </c>
      <c r="F858" s="247">
        <f t="shared" si="168"/>
        <v>35515</v>
      </c>
      <c r="G858" s="250">
        <f t="shared" si="169"/>
        <v>0.11326274999737507</v>
      </c>
      <c r="I858" s="246">
        <f t="shared" si="172"/>
        <v>0.11326274999737507</v>
      </c>
      <c r="O858" s="246">
        <f t="shared" ca="1" si="171"/>
        <v>0.1242943254651683</v>
      </c>
      <c r="P858" s="246">
        <f t="shared" si="174"/>
        <v>0.10041101877143126</v>
      </c>
      <c r="Q858" s="248">
        <f t="shared" si="175"/>
        <v>37981.101999999999</v>
      </c>
      <c r="R858" s="246">
        <f t="shared" si="170"/>
        <v>1.6516699550389919E-4</v>
      </c>
      <c r="S858" s="249">
        <v>0.1</v>
      </c>
      <c r="T858" s="246">
        <f t="shared" si="161"/>
        <v>1.6516699550389918E-5</v>
      </c>
      <c r="U858" s="204"/>
      <c r="Z858" s="353"/>
    </row>
    <row r="859" spans="1:26" s="246" customFormat="1" ht="12.95" customHeight="1">
      <c r="A859" s="11" t="s">
        <v>934</v>
      </c>
      <c r="B859" s="26" t="s">
        <v>1817</v>
      </c>
      <c r="C859" s="265">
        <v>53010.525099999999</v>
      </c>
      <c r="D859" s="265" t="s">
        <v>1965</v>
      </c>
      <c r="E859" s="246">
        <f t="shared" si="173"/>
        <v>35549.328347032118</v>
      </c>
      <c r="F859" s="247">
        <f t="shared" si="168"/>
        <v>35549</v>
      </c>
      <c r="G859" s="250">
        <f t="shared" si="169"/>
        <v>0.10556164999434259</v>
      </c>
      <c r="K859" s="246">
        <f>G859</f>
        <v>0.10556164999434259</v>
      </c>
      <c r="O859" s="246">
        <f t="shared" ca="1" si="171"/>
        <v>0.12437514159653948</v>
      </c>
      <c r="P859" s="246">
        <f t="shared" si="174"/>
        <v>0.10054797969103108</v>
      </c>
      <c r="Q859" s="248">
        <f t="shared" si="175"/>
        <v>37992.025099999999</v>
      </c>
      <c r="R859" s="246">
        <f t="shared" si="170"/>
        <v>2.5136889910307755E-5</v>
      </c>
      <c r="S859" s="249">
        <v>1</v>
      </c>
      <c r="T859" s="246">
        <f t="shared" si="161"/>
        <v>2.5136889910307755E-5</v>
      </c>
      <c r="U859" s="204"/>
      <c r="Z859" s="353"/>
    </row>
    <row r="860" spans="1:26" s="246" customFormat="1" ht="12.95" customHeight="1">
      <c r="A860" s="11" t="s">
        <v>974</v>
      </c>
      <c r="B860" s="26" t="s">
        <v>1817</v>
      </c>
      <c r="C860" s="265">
        <v>53014.701200000003</v>
      </c>
      <c r="D860" s="265" t="s">
        <v>1965</v>
      </c>
      <c r="E860" s="246">
        <f t="shared" si="173"/>
        <v>35562.318007963753</v>
      </c>
      <c r="F860" s="247">
        <f t="shared" si="168"/>
        <v>35562</v>
      </c>
      <c r="G860" s="250">
        <f t="shared" si="169"/>
        <v>0.10223769999720389</v>
      </c>
      <c r="K860" s="246">
        <f>G860</f>
        <v>0.10223769999720389</v>
      </c>
      <c r="O860" s="246">
        <f t="shared" ca="1" si="171"/>
        <v>0.12440604188206376</v>
      </c>
      <c r="P860" s="246">
        <f t="shared" si="174"/>
        <v>0.10060036408529452</v>
      </c>
      <c r="Q860" s="248">
        <f t="shared" si="175"/>
        <v>37996.201200000003</v>
      </c>
      <c r="R860" s="246">
        <f t="shared" si="170"/>
        <v>2.680868888428092E-6</v>
      </c>
      <c r="S860" s="249">
        <v>1</v>
      </c>
      <c r="T860" s="246">
        <f t="shared" ref="T860:T923" si="176">+S860*R860</f>
        <v>2.680868888428092E-6</v>
      </c>
      <c r="U860" s="204"/>
      <c r="Z860" s="353"/>
    </row>
    <row r="861" spans="1:26" s="246" customFormat="1" ht="12.95" customHeight="1">
      <c r="A861" s="22" t="s">
        <v>1827</v>
      </c>
      <c r="B861" s="249"/>
      <c r="C861" s="250">
        <v>53024.670899999997</v>
      </c>
      <c r="D861" s="250">
        <v>1E-4</v>
      </c>
      <c r="E861" s="246">
        <f t="shared" si="173"/>
        <v>35593.328525573466</v>
      </c>
      <c r="F861" s="247">
        <f t="shared" si="168"/>
        <v>35593</v>
      </c>
      <c r="G861" s="250">
        <f t="shared" si="169"/>
        <v>0.10561904999485705</v>
      </c>
      <c r="M861" s="246">
        <f>+G861</f>
        <v>0.10561904999485705</v>
      </c>
      <c r="O861" s="246">
        <f t="shared" ca="1" si="171"/>
        <v>0.12447972717831395</v>
      </c>
      <c r="P861" s="246">
        <f t="shared" si="174"/>
        <v>0.10072531863256717</v>
      </c>
      <c r="Q861" s="248">
        <f t="shared" si="175"/>
        <v>38006.170899999997</v>
      </c>
      <c r="R861" s="246">
        <f t="shared" si="170"/>
        <v>2.3948606646259535E-5</v>
      </c>
      <c r="S861" s="249">
        <v>1</v>
      </c>
      <c r="T861" s="246">
        <f t="shared" si="176"/>
        <v>2.3948606646259535E-5</v>
      </c>
      <c r="U861" s="204"/>
      <c r="V861" s="246">
        <f>+G861-P861</f>
        <v>4.893731362289877E-3</v>
      </c>
      <c r="W861" s="246">
        <f>+V$5*SIN(RADIANS(V$6*F861+V$7))</f>
        <v>7.0534709611983909E-3</v>
      </c>
      <c r="X861" s="246">
        <f>+(V861-W861)^2</f>
        <v>4.6644751350935083E-6</v>
      </c>
      <c r="Z861" s="353"/>
    </row>
    <row r="862" spans="1:26" s="246" customFormat="1" ht="12.95" customHeight="1">
      <c r="A862" s="11" t="s">
        <v>934</v>
      </c>
      <c r="B862" s="26" t="s">
        <v>1814</v>
      </c>
      <c r="C862" s="265">
        <v>53038.659</v>
      </c>
      <c r="D862" s="265" t="s">
        <v>1965</v>
      </c>
      <c r="E862" s="246">
        <f t="shared" si="173"/>
        <v>35636.838181970023</v>
      </c>
      <c r="F862" s="247">
        <f t="shared" si="168"/>
        <v>35636.5</v>
      </c>
      <c r="G862" s="250">
        <f t="shared" si="169"/>
        <v>0.10872352499427507</v>
      </c>
      <c r="I862" s="246">
        <f>G862</f>
        <v>0.10872352499427507</v>
      </c>
      <c r="O862" s="246">
        <f t="shared" ca="1" si="171"/>
        <v>0.12458312428756825</v>
      </c>
      <c r="P862" s="246">
        <f t="shared" si="174"/>
        <v>0.10090074816032543</v>
      </c>
      <c r="Q862" s="248">
        <f t="shared" si="175"/>
        <v>38020.159</v>
      </c>
      <c r="R862" s="246">
        <f t="shared" si="170"/>
        <v>6.1195837393779074E-5</v>
      </c>
      <c r="S862" s="249">
        <v>0.1</v>
      </c>
      <c r="T862" s="246">
        <f t="shared" si="176"/>
        <v>6.1195837393779074E-6</v>
      </c>
      <c r="U862" s="204"/>
      <c r="Z862" s="353"/>
    </row>
    <row r="863" spans="1:26" s="246" customFormat="1" ht="12.95" customHeight="1">
      <c r="A863" s="11" t="s">
        <v>934</v>
      </c>
      <c r="B863" s="26" t="s">
        <v>1814</v>
      </c>
      <c r="C863" s="265">
        <v>53057.625099999997</v>
      </c>
      <c r="D863" s="265" t="s">
        <v>1965</v>
      </c>
      <c r="E863" s="246">
        <f t="shared" si="173"/>
        <v>35695.83179040737</v>
      </c>
      <c r="F863" s="247">
        <f t="shared" si="168"/>
        <v>35695.5</v>
      </c>
      <c r="G863" s="250">
        <f t="shared" si="169"/>
        <v>0.10666867499094224</v>
      </c>
      <c r="K863" s="246">
        <f>G863</f>
        <v>0.10666867499094224</v>
      </c>
      <c r="O863" s="246">
        <f t="shared" ca="1" si="171"/>
        <v>0.12472336404494766</v>
      </c>
      <c r="P863" s="246">
        <f t="shared" si="174"/>
        <v>0.10113885516102764</v>
      </c>
      <c r="Q863" s="248">
        <f t="shared" si="175"/>
        <v>38039.125099999997</v>
      </c>
      <c r="R863" s="246">
        <f t="shared" si="170"/>
        <v>3.0578907351316746E-5</v>
      </c>
      <c r="S863" s="249">
        <v>1</v>
      </c>
      <c r="T863" s="246">
        <f t="shared" si="176"/>
        <v>3.0578907351316746E-5</v>
      </c>
      <c r="U863" s="204"/>
      <c r="Z863" s="353"/>
    </row>
    <row r="864" spans="1:26" s="246" customFormat="1" ht="12.95" customHeight="1">
      <c r="A864" s="11" t="s">
        <v>974</v>
      </c>
      <c r="B864" s="26" t="s">
        <v>1817</v>
      </c>
      <c r="C864" s="265">
        <v>53281.869599999998</v>
      </c>
      <c r="D864" s="265" t="s">
        <v>1965</v>
      </c>
      <c r="E864" s="246">
        <f t="shared" si="173"/>
        <v>36393.339038984057</v>
      </c>
      <c r="F864" s="247">
        <f t="shared" si="168"/>
        <v>36393</v>
      </c>
      <c r="G864" s="250">
        <f t="shared" si="169"/>
        <v>0.10899904999678256</v>
      </c>
      <c r="K864" s="246">
        <f>G864</f>
        <v>0.10899904999678256</v>
      </c>
      <c r="O864" s="246">
        <f t="shared" ca="1" si="171"/>
        <v>0.12638128321057704</v>
      </c>
      <c r="P864" s="246">
        <f t="shared" si="174"/>
        <v>0.10396843140519696</v>
      </c>
      <c r="Q864" s="248">
        <f t="shared" si="175"/>
        <v>38263.369599999998</v>
      </c>
      <c r="R864" s="246">
        <f t="shared" si="170"/>
        <v>2.5307123414006692E-5</v>
      </c>
      <c r="S864" s="249">
        <v>1</v>
      </c>
      <c r="T864" s="246">
        <f t="shared" si="176"/>
        <v>2.5307123414006692E-5</v>
      </c>
      <c r="U864" s="204"/>
      <c r="Z864" s="353"/>
    </row>
    <row r="865" spans="1:26" s="246" customFormat="1" ht="12.95" customHeight="1">
      <c r="A865" s="11" t="s">
        <v>974</v>
      </c>
      <c r="B865" s="26" t="s">
        <v>1814</v>
      </c>
      <c r="C865" s="265">
        <v>53282.0311</v>
      </c>
      <c r="D865" s="265" t="s">
        <v>1965</v>
      </c>
      <c r="E865" s="246">
        <f t="shared" si="173"/>
        <v>36393.841380939586</v>
      </c>
      <c r="F865" s="247">
        <f t="shared" si="168"/>
        <v>36393.5</v>
      </c>
      <c r="G865" s="250">
        <f t="shared" si="169"/>
        <v>0.10975197499647038</v>
      </c>
      <c r="K865" s="246">
        <f>G865</f>
        <v>0.10975197499647038</v>
      </c>
      <c r="O865" s="246">
        <f t="shared" ca="1" si="171"/>
        <v>0.12638247168309719</v>
      </c>
      <c r="P865" s="246">
        <f t="shared" si="174"/>
        <v>0.10397046947633821</v>
      </c>
      <c r="Q865" s="248">
        <f t="shared" si="175"/>
        <v>38263.5311</v>
      </c>
      <c r="R865" s="246">
        <f t="shared" si="170"/>
        <v>3.3425806079318704E-5</v>
      </c>
      <c r="S865" s="249">
        <v>1</v>
      </c>
      <c r="T865" s="246">
        <f t="shared" si="176"/>
        <v>3.3425806079318704E-5</v>
      </c>
      <c r="U865" s="204"/>
      <c r="Z865" s="353"/>
    </row>
    <row r="866" spans="1:26" s="246" customFormat="1" ht="12.95" customHeight="1">
      <c r="A866" s="11" t="s">
        <v>1066</v>
      </c>
      <c r="B866" s="26" t="s">
        <v>1814</v>
      </c>
      <c r="C866" s="265">
        <v>53288.783199999998</v>
      </c>
      <c r="D866" s="265" t="s">
        <v>1965</v>
      </c>
      <c r="E866" s="246">
        <f t="shared" si="173"/>
        <v>36414.843629347517</v>
      </c>
      <c r="F866" s="247">
        <f t="shared" si="168"/>
        <v>36414.5</v>
      </c>
      <c r="G866" s="250">
        <f t="shared" si="169"/>
        <v>0.110474824992707</v>
      </c>
      <c r="K866" s="246">
        <f>G866</f>
        <v>0.110474824992707</v>
      </c>
      <c r="O866" s="246">
        <f t="shared" ca="1" si="171"/>
        <v>0.12643238752894409</v>
      </c>
      <c r="P866" s="246">
        <f t="shared" si="174"/>
        <v>0.10405608101451358</v>
      </c>
      <c r="Q866" s="248">
        <f t="shared" si="175"/>
        <v>38270.283199999998</v>
      </c>
      <c r="R866" s="246">
        <f t="shared" si="170"/>
        <v>4.1200274257594288E-5</v>
      </c>
      <c r="S866" s="249">
        <v>1</v>
      </c>
      <c r="T866" s="246">
        <f t="shared" si="176"/>
        <v>4.1200274257594288E-5</v>
      </c>
      <c r="U866" s="204"/>
      <c r="Z866" s="353"/>
    </row>
    <row r="867" spans="1:26" s="246" customFormat="1" ht="12.95" customHeight="1">
      <c r="A867" s="11" t="s">
        <v>974</v>
      </c>
      <c r="B867" s="26" t="s">
        <v>1817</v>
      </c>
      <c r="C867" s="265">
        <v>53290.871500000001</v>
      </c>
      <c r="D867" s="265" t="s">
        <v>1965</v>
      </c>
      <c r="E867" s="246">
        <f t="shared" si="173"/>
        <v>36421.339237432461</v>
      </c>
      <c r="F867" s="247">
        <f t="shared" si="168"/>
        <v>36421</v>
      </c>
      <c r="G867" s="250">
        <f t="shared" si="169"/>
        <v>0.10906285000237403</v>
      </c>
      <c r="K867" s="246">
        <f>G867</f>
        <v>0.10906285000237403</v>
      </c>
      <c r="O867" s="246">
        <f t="shared" ca="1" si="171"/>
        <v>0.12644783767170625</v>
      </c>
      <c r="P867" s="246">
        <f t="shared" si="174"/>
        <v>0.10408258479262197</v>
      </c>
      <c r="Q867" s="248">
        <f t="shared" si="175"/>
        <v>38272.371500000001</v>
      </c>
      <c r="R867" s="246">
        <f t="shared" si="170"/>
        <v>2.4803041559466737E-5</v>
      </c>
      <c r="S867" s="249">
        <v>1</v>
      </c>
      <c r="T867" s="246">
        <f t="shared" si="176"/>
        <v>2.4803041559466737E-5</v>
      </c>
      <c r="U867" s="204"/>
      <c r="Z867" s="353"/>
    </row>
    <row r="868" spans="1:26" s="246" customFormat="1" ht="12.95" customHeight="1">
      <c r="A868" s="11" t="s">
        <v>1074</v>
      </c>
      <c r="B868" s="26" t="s">
        <v>1814</v>
      </c>
      <c r="C868" s="265">
        <v>53293.286999999997</v>
      </c>
      <c r="D868" s="265" t="s">
        <v>1965</v>
      </c>
      <c r="E868" s="246">
        <f t="shared" si="173"/>
        <v>36428.85259342975</v>
      </c>
      <c r="F868" s="247">
        <f t="shared" si="168"/>
        <v>36428.5</v>
      </c>
      <c r="G868" s="250">
        <f t="shared" si="169"/>
        <v>0.11335672499262728</v>
      </c>
      <c r="I868" s="246">
        <f>G868</f>
        <v>0.11335672499262728</v>
      </c>
      <c r="O868" s="246">
        <f t="shared" ca="1" si="171"/>
        <v>0.12646566475950871</v>
      </c>
      <c r="P868" s="246">
        <f t="shared" si="174"/>
        <v>0.10411316899371589</v>
      </c>
      <c r="Q868" s="248">
        <f t="shared" si="175"/>
        <v>38274.786999999997</v>
      </c>
      <c r="R868" s="246">
        <f t="shared" si="170"/>
        <v>8.5443327505010648E-5</v>
      </c>
      <c r="S868" s="249">
        <v>0.1</v>
      </c>
      <c r="T868" s="246">
        <f t="shared" si="176"/>
        <v>8.5443327505010658E-6</v>
      </c>
      <c r="U868" s="204"/>
      <c r="Z868" s="353"/>
    </row>
    <row r="869" spans="1:26" s="246" customFormat="1" ht="12.95" customHeight="1">
      <c r="A869" s="11" t="s">
        <v>974</v>
      </c>
      <c r="B869" s="26" t="s">
        <v>1817</v>
      </c>
      <c r="C869" s="265">
        <v>53297.9447</v>
      </c>
      <c r="D869" s="265" t="s">
        <v>1965</v>
      </c>
      <c r="E869" s="246">
        <f t="shared" si="173"/>
        <v>36443.340259846089</v>
      </c>
      <c r="F869" s="247">
        <f t="shared" si="168"/>
        <v>36443</v>
      </c>
      <c r="G869" s="250">
        <f t="shared" si="169"/>
        <v>0.10939154999505263</v>
      </c>
      <c r="K869" s="246">
        <f>G869</f>
        <v>0.10939154999505263</v>
      </c>
      <c r="O869" s="246">
        <f t="shared" ca="1" si="171"/>
        <v>0.12650013046259348</v>
      </c>
      <c r="P869" s="246">
        <f t="shared" si="174"/>
        <v>0.1041723073163347</v>
      </c>
      <c r="Q869" s="248">
        <f t="shared" si="175"/>
        <v>38279.4447</v>
      </c>
      <c r="R869" s="246">
        <f t="shared" si="170"/>
        <v>2.7240494139350694E-5</v>
      </c>
      <c r="S869" s="249">
        <v>1</v>
      </c>
      <c r="T869" s="246">
        <f t="shared" si="176"/>
        <v>2.7240494139350694E-5</v>
      </c>
      <c r="U869" s="204"/>
      <c r="Z869" s="353"/>
    </row>
    <row r="870" spans="1:26" s="246" customFormat="1" ht="12.95" customHeight="1">
      <c r="A870" s="41" t="s">
        <v>1834</v>
      </c>
      <c r="B870" s="37" t="s">
        <v>1817</v>
      </c>
      <c r="C870" s="42">
        <v>53306.6253</v>
      </c>
      <c r="D870" s="42">
        <v>2.0000000000000001E-4</v>
      </c>
      <c r="E870" s="246">
        <f t="shared" si="173"/>
        <v>36470.341062193504</v>
      </c>
      <c r="F870" s="247">
        <f t="shared" si="168"/>
        <v>36470</v>
      </c>
      <c r="G870" s="250">
        <f t="shared" si="169"/>
        <v>0.10964949999470264</v>
      </c>
      <c r="K870" s="246">
        <f>+G870</f>
        <v>0.10964949999470264</v>
      </c>
      <c r="O870" s="246">
        <f t="shared" ca="1" si="171"/>
        <v>0.12656430797868234</v>
      </c>
      <c r="P870" s="246">
        <f t="shared" si="174"/>
        <v>0.10428245809783994</v>
      </c>
      <c r="Q870" s="248">
        <f t="shared" si="175"/>
        <v>38288.1253</v>
      </c>
      <c r="R870" s="246">
        <f t="shared" si="170"/>
        <v>2.8805138722679549E-5</v>
      </c>
      <c r="S870" s="249">
        <v>1</v>
      </c>
      <c r="T870" s="246">
        <f t="shared" si="176"/>
        <v>2.8805138722679549E-5</v>
      </c>
      <c r="U870" s="204"/>
      <c r="V870" s="246">
        <f>+G870-P870</f>
        <v>5.3670418968626982E-3</v>
      </c>
      <c r="W870" s="246">
        <f>+V$5*SIN(RADIANS(V$6*F870+V$7))</f>
        <v>7.4642722166028781E-3</v>
      </c>
      <c r="X870" s="246">
        <f>+(V870-W870)^2</f>
        <v>4.3983750140374976E-6</v>
      </c>
      <c r="Z870" s="353"/>
    </row>
    <row r="871" spans="1:26" s="246" customFormat="1" ht="12.95" customHeight="1">
      <c r="A871" s="41" t="s">
        <v>1834</v>
      </c>
      <c r="B871" s="37" t="s">
        <v>1814</v>
      </c>
      <c r="C871" s="42">
        <v>53306.786800000002</v>
      </c>
      <c r="D871" s="42">
        <v>2.0000000000000001E-4</v>
      </c>
      <c r="E871" s="246">
        <f t="shared" si="173"/>
        <v>36470.843404149033</v>
      </c>
      <c r="F871" s="247">
        <f t="shared" si="168"/>
        <v>36470.5</v>
      </c>
      <c r="G871" s="250">
        <f t="shared" si="169"/>
        <v>0.11040242500166642</v>
      </c>
      <c r="K871" s="246">
        <f>+G871</f>
        <v>0.11040242500166642</v>
      </c>
      <c r="O871" s="246">
        <f t="shared" ca="1" si="171"/>
        <v>0.12656549645120252</v>
      </c>
      <c r="P871" s="246">
        <f t="shared" si="174"/>
        <v>0.1042844983093327</v>
      </c>
      <c r="Q871" s="248">
        <f t="shared" si="175"/>
        <v>38288.286800000002</v>
      </c>
      <c r="R871" s="246">
        <f t="shared" si="170"/>
        <v>3.7429027012769338E-5</v>
      </c>
      <c r="S871" s="249">
        <v>1</v>
      </c>
      <c r="T871" s="246">
        <f t="shared" si="176"/>
        <v>3.7429027012769338E-5</v>
      </c>
      <c r="U871" s="204"/>
      <c r="V871" s="246">
        <f>+G871-P871</f>
        <v>6.1179266923337139E-3</v>
      </c>
      <c r="W871" s="246">
        <f>+V$5*SIN(RADIANS(V$6*F871+V$7))</f>
        <v>7.4644709974756949E-3</v>
      </c>
      <c r="X871" s="246">
        <f>+(V871-W871)^2</f>
        <v>1.8131815657103004E-6</v>
      </c>
      <c r="Z871" s="353"/>
    </row>
    <row r="872" spans="1:26" s="246" customFormat="1" ht="12.95" customHeight="1">
      <c r="A872" s="38" t="s">
        <v>1828</v>
      </c>
      <c r="B872" s="39" t="s">
        <v>1817</v>
      </c>
      <c r="C872" s="40">
        <v>53310.4827</v>
      </c>
      <c r="D872" s="40">
        <v>2.0000000000000001E-4</v>
      </c>
      <c r="E872" s="246">
        <f t="shared" si="173"/>
        <v>36482.33941426305</v>
      </c>
      <c r="F872" s="247">
        <f t="shared" si="168"/>
        <v>36482</v>
      </c>
      <c r="G872" s="250">
        <f t="shared" ref="G872:G903" si="177">+C872-(C$7+F872*C$8)</f>
        <v>0.10911969999870053</v>
      </c>
      <c r="K872" s="246">
        <f>+G872</f>
        <v>0.10911969999870053</v>
      </c>
      <c r="O872" s="246">
        <f t="shared" ca="1" si="171"/>
        <v>0.12659283131916632</v>
      </c>
      <c r="P872" s="246">
        <f t="shared" si="174"/>
        <v>0.10433142700962086</v>
      </c>
      <c r="Q872" s="248">
        <f t="shared" si="175"/>
        <v>38291.9827</v>
      </c>
      <c r="R872" s="246">
        <f t="shared" ref="R872:R903" si="178">+(P872-G872)^2</f>
        <v>2.2927558217949877E-5</v>
      </c>
      <c r="S872" s="249">
        <v>1</v>
      </c>
      <c r="T872" s="246">
        <f t="shared" si="176"/>
        <v>2.2927558217949877E-5</v>
      </c>
      <c r="U872" s="204"/>
      <c r="V872" s="246">
        <f>+G872-P872</f>
        <v>4.7882729890796616E-3</v>
      </c>
      <c r="W872" s="246">
        <f>+V$5*SIN(RADIANS(V$6*F872+V$7))</f>
        <v>7.4690316198388331E-3</v>
      </c>
      <c r="X872" s="246">
        <f>+(V872-W872)^2</f>
        <v>7.1864668363897886E-6</v>
      </c>
      <c r="Z872" s="353"/>
    </row>
    <row r="873" spans="1:26" s="246" customFormat="1" ht="12.95" customHeight="1">
      <c r="A873" s="11" t="s">
        <v>1074</v>
      </c>
      <c r="B873" s="26" t="s">
        <v>1817</v>
      </c>
      <c r="C873" s="265">
        <v>53311.125800000002</v>
      </c>
      <c r="D873" s="265" t="s">
        <v>1965</v>
      </c>
      <c r="E873" s="246">
        <f t="shared" si="173"/>
        <v>36484.339761703282</v>
      </c>
      <c r="F873" s="247">
        <f t="shared" si="168"/>
        <v>36484</v>
      </c>
      <c r="G873" s="250">
        <f t="shared" si="177"/>
        <v>0.10923139999795239</v>
      </c>
      <c r="K873" s="246">
        <f>G873</f>
        <v>0.10923139999795239</v>
      </c>
      <c r="O873" s="246">
        <f t="shared" ca="1" si="171"/>
        <v>0.12659758520924697</v>
      </c>
      <c r="P873" s="246">
        <f t="shared" si="174"/>
        <v>0.10433958927322734</v>
      </c>
      <c r="Q873" s="248">
        <f t="shared" si="175"/>
        <v>38292.625800000002</v>
      </c>
      <c r="R873" s="246">
        <f t="shared" si="178"/>
        <v>2.3929812166535058E-5</v>
      </c>
      <c r="S873" s="249">
        <v>1</v>
      </c>
      <c r="T873" s="246">
        <f t="shared" si="176"/>
        <v>2.3929812166535058E-5</v>
      </c>
      <c r="U873" s="204"/>
      <c r="Z873" s="353"/>
    </row>
    <row r="874" spans="1:26" s="246" customFormat="1" ht="12.95" customHeight="1">
      <c r="A874" s="11" t="s">
        <v>1074</v>
      </c>
      <c r="B874" s="26" t="s">
        <v>1814</v>
      </c>
      <c r="C874" s="265">
        <v>53353.082999999999</v>
      </c>
      <c r="D874" s="265" t="s">
        <v>1965</v>
      </c>
      <c r="E874" s="246">
        <f t="shared" si="173"/>
        <v>36614.84664650973</v>
      </c>
      <c r="F874" s="247">
        <f t="shared" si="168"/>
        <v>36614.5</v>
      </c>
      <c r="G874" s="250">
        <f t="shared" si="177"/>
        <v>0.11144482499366859</v>
      </c>
      <c r="I874" s="246">
        <f>G874</f>
        <v>0.11144482499366859</v>
      </c>
      <c r="O874" s="246">
        <f t="shared" ca="1" si="171"/>
        <v>0.12690777653700988</v>
      </c>
      <c r="P874" s="246">
        <f t="shared" si="174"/>
        <v>0.10487265761449859</v>
      </c>
      <c r="Q874" s="248">
        <f t="shared" si="175"/>
        <v>38334.582999999999</v>
      </c>
      <c r="R874" s="246">
        <f t="shared" si="178"/>
        <v>4.3193384059826325E-5</v>
      </c>
      <c r="S874" s="249">
        <v>0.1</v>
      </c>
      <c r="T874" s="246">
        <f t="shared" si="176"/>
        <v>4.3193384059826325E-6</v>
      </c>
      <c r="U874" s="204"/>
      <c r="Z874" s="353"/>
    </row>
    <row r="875" spans="1:26" s="246" customFormat="1" ht="12.95" customHeight="1">
      <c r="A875" s="11" t="s">
        <v>1066</v>
      </c>
      <c r="B875" s="26" t="s">
        <v>1814</v>
      </c>
      <c r="C875" s="265">
        <v>53365.621200000001</v>
      </c>
      <c r="D875" s="265" t="s">
        <v>1965</v>
      </c>
      <c r="E875" s="246">
        <f t="shared" si="173"/>
        <v>36653.846423021998</v>
      </c>
      <c r="F875" s="247">
        <f t="shared" si="168"/>
        <v>36653.5</v>
      </c>
      <c r="G875" s="250">
        <f t="shared" si="177"/>
        <v>0.11137297499954002</v>
      </c>
      <c r="K875" s="246">
        <f>G875</f>
        <v>0.11137297499954002</v>
      </c>
      <c r="O875" s="246">
        <f t="shared" ca="1" si="171"/>
        <v>0.12700047739358272</v>
      </c>
      <c r="P875" s="246">
        <f t="shared" si="174"/>
        <v>0.10503214914521589</v>
      </c>
      <c r="Q875" s="248">
        <f t="shared" si="175"/>
        <v>38347.121200000001</v>
      </c>
      <c r="R875" s="246">
        <f t="shared" si="178"/>
        <v>4.0206072514865377E-5</v>
      </c>
      <c r="S875" s="249">
        <v>1</v>
      </c>
      <c r="T875" s="246">
        <f t="shared" si="176"/>
        <v>4.0206072514865377E-5</v>
      </c>
      <c r="U875" s="204"/>
      <c r="Z875" s="353"/>
    </row>
    <row r="876" spans="1:26" s="246" customFormat="1" ht="12.95" customHeight="1">
      <c r="A876" s="11" t="s">
        <v>1066</v>
      </c>
      <c r="B876" s="26" t="s">
        <v>1814</v>
      </c>
      <c r="C876" s="265">
        <v>53366.585800000001</v>
      </c>
      <c r="D876" s="265" t="s">
        <v>1965</v>
      </c>
      <c r="E876" s="246">
        <f t="shared" si="173"/>
        <v>36656.846788658513</v>
      </c>
      <c r="F876" s="247">
        <f t="shared" si="168"/>
        <v>36656.5</v>
      </c>
      <c r="G876" s="250">
        <f t="shared" si="177"/>
        <v>0.11149052499968093</v>
      </c>
      <c r="K876" s="246">
        <f>G876</f>
        <v>0.11149052499968093</v>
      </c>
      <c r="O876" s="246">
        <f t="shared" ca="1" si="171"/>
        <v>0.12700760822870369</v>
      </c>
      <c r="P876" s="246">
        <f t="shared" si="174"/>
        <v>0.10504442122689522</v>
      </c>
      <c r="Q876" s="248">
        <f t="shared" si="175"/>
        <v>38348.085800000001</v>
      </c>
      <c r="R876" s="246">
        <f t="shared" si="178"/>
        <v>4.1552253849522103E-5</v>
      </c>
      <c r="S876" s="249">
        <v>1</v>
      </c>
      <c r="T876" s="246">
        <f t="shared" si="176"/>
        <v>4.1552253849522103E-5</v>
      </c>
      <c r="U876" s="204"/>
      <c r="Z876" s="353"/>
    </row>
    <row r="877" spans="1:26" s="246" customFormat="1" ht="12.95" customHeight="1">
      <c r="A877" s="11" t="s">
        <v>1066</v>
      </c>
      <c r="B877" s="26" t="s">
        <v>1814</v>
      </c>
      <c r="C877" s="265">
        <v>53373.667000000001</v>
      </c>
      <c r="D877" s="265" t="s">
        <v>1965</v>
      </c>
      <c r="E877" s="246">
        <f t="shared" si="173"/>
        <v>36678.87269488418</v>
      </c>
      <c r="F877" s="247">
        <f t="shared" si="168"/>
        <v>36678.5</v>
      </c>
      <c r="G877" s="250">
        <f t="shared" si="177"/>
        <v>0.11981922500126529</v>
      </c>
      <c r="K877" s="246">
        <f>G877</f>
        <v>0.11981922500126529</v>
      </c>
      <c r="O877" s="246">
        <f t="shared" ca="1" si="171"/>
        <v>0.12705990101959092</v>
      </c>
      <c r="P877" s="246">
        <f t="shared" si="174"/>
        <v>0.10513443178076876</v>
      </c>
      <c r="Q877" s="248">
        <f t="shared" si="175"/>
        <v>38355.167000000001</v>
      </c>
      <c r="R877" s="246">
        <f t="shared" si="178"/>
        <v>2.1564315192874111E-4</v>
      </c>
      <c r="S877" s="249">
        <v>1</v>
      </c>
      <c r="T877" s="246">
        <f t="shared" si="176"/>
        <v>2.1564315192874111E-4</v>
      </c>
      <c r="U877" s="204"/>
      <c r="Z877" s="353"/>
    </row>
    <row r="878" spans="1:26" s="246" customFormat="1" ht="12.95" customHeight="1">
      <c r="A878" s="11" t="s">
        <v>1066</v>
      </c>
      <c r="B878" s="26" t="s">
        <v>1814</v>
      </c>
      <c r="C878" s="265">
        <v>53391.665999999997</v>
      </c>
      <c r="D878" s="265" t="s">
        <v>1965</v>
      </c>
      <c r="E878" s="246">
        <f t="shared" si="173"/>
        <v>36734.85816149375</v>
      </c>
      <c r="F878" s="247">
        <f t="shared" si="168"/>
        <v>36734.5</v>
      </c>
      <c r="G878" s="250">
        <f t="shared" si="177"/>
        <v>0.11514682499546325</v>
      </c>
      <c r="K878" s="246">
        <f>G878</f>
        <v>0.11514682499546325</v>
      </c>
      <c r="O878" s="246">
        <f t="shared" ca="1" si="171"/>
        <v>0.12719300994184934</v>
      </c>
      <c r="P878" s="246">
        <f t="shared" si="174"/>
        <v>0.10536367097056906</v>
      </c>
      <c r="Q878" s="248">
        <f t="shared" si="175"/>
        <v>38373.165999999997</v>
      </c>
      <c r="R878" s="246">
        <f t="shared" si="178"/>
        <v>9.5710102674803315E-5</v>
      </c>
      <c r="S878" s="249">
        <v>1</v>
      </c>
      <c r="T878" s="246">
        <f t="shared" si="176"/>
        <v>9.5710102674803315E-5</v>
      </c>
      <c r="U878" s="204"/>
      <c r="Z878" s="353"/>
    </row>
    <row r="879" spans="1:26" s="246" customFormat="1" ht="12.95" customHeight="1">
      <c r="A879" s="11" t="s">
        <v>1066</v>
      </c>
      <c r="B879" s="26" t="s">
        <v>1817</v>
      </c>
      <c r="C879" s="265">
        <v>53414.648999999998</v>
      </c>
      <c r="D879" s="265" t="s">
        <v>1965</v>
      </c>
      <c r="E879" s="246">
        <f t="shared" si="173"/>
        <v>36806.346243003165</v>
      </c>
      <c r="F879" s="247">
        <f t="shared" si="168"/>
        <v>36806</v>
      </c>
      <c r="G879" s="250">
        <f t="shared" si="177"/>
        <v>0.11131509999540867</v>
      </c>
      <c r="K879" s="246">
        <f>G879</f>
        <v>0.11131509999540867</v>
      </c>
      <c r="O879" s="246">
        <f t="shared" ca="1" si="171"/>
        <v>0.12736296151223286</v>
      </c>
      <c r="P879" s="246">
        <f t="shared" si="174"/>
        <v>0.10565661369559148</v>
      </c>
      <c r="Q879" s="248">
        <f t="shared" si="175"/>
        <v>38396.148999999998</v>
      </c>
      <c r="R879" s="246">
        <f t="shared" si="178"/>
        <v>3.2018467205218826E-5</v>
      </c>
      <c r="S879" s="249">
        <v>1</v>
      </c>
      <c r="T879" s="246">
        <f t="shared" si="176"/>
        <v>3.2018467205218826E-5</v>
      </c>
      <c r="U879" s="204"/>
      <c r="Z879" s="353"/>
    </row>
    <row r="880" spans="1:26" s="246" customFormat="1" ht="12.95" customHeight="1">
      <c r="A880" s="11" t="s">
        <v>1133</v>
      </c>
      <c r="B880" s="26" t="s">
        <v>1814</v>
      </c>
      <c r="C880" s="265">
        <v>53697.086000000003</v>
      </c>
      <c r="D880" s="265" t="s">
        <v>1965</v>
      </c>
      <c r="E880" s="246">
        <f t="shared" si="173"/>
        <v>37684.859895584414</v>
      </c>
      <c r="F880" s="247">
        <f t="shared" si="168"/>
        <v>37684.5</v>
      </c>
      <c r="G880" s="250">
        <f t="shared" si="177"/>
        <v>0.11570432499866001</v>
      </c>
      <c r="I880" s="246">
        <f t="shared" ref="I880:I886" si="179">G880</f>
        <v>0.11570432499866001</v>
      </c>
      <c r="O880" s="246">
        <f t="shared" ca="1" si="171"/>
        <v>0.12945110773016177</v>
      </c>
      <c r="P880" s="246">
        <f t="shared" si="174"/>
        <v>0.10927911545911609</v>
      </c>
      <c r="Q880" s="248">
        <f t="shared" si="175"/>
        <v>38678.586000000003</v>
      </c>
      <c r="R880" s="246">
        <f t="shared" si="178"/>
        <v>4.1283317627046251E-5</v>
      </c>
      <c r="S880" s="249">
        <v>0.1</v>
      </c>
      <c r="T880" s="246">
        <f t="shared" si="176"/>
        <v>4.1283317627046253E-6</v>
      </c>
      <c r="U880" s="204"/>
      <c r="Z880" s="353"/>
    </row>
    <row r="881" spans="1:26" s="246" customFormat="1" ht="12.95" customHeight="1">
      <c r="A881" s="11" t="s">
        <v>1133</v>
      </c>
      <c r="B881" s="26" t="s">
        <v>1817</v>
      </c>
      <c r="C881" s="265">
        <v>53699.182000000001</v>
      </c>
      <c r="D881" s="265" t="s">
        <v>1965</v>
      </c>
      <c r="E881" s="246">
        <f t="shared" si="173"/>
        <v>37691.379454338436</v>
      </c>
      <c r="F881" s="247">
        <f t="shared" si="168"/>
        <v>37691</v>
      </c>
      <c r="G881" s="250">
        <f t="shared" si="177"/>
        <v>0.12199234999570763</v>
      </c>
      <c r="I881" s="246">
        <f t="shared" si="179"/>
        <v>0.12199234999570763</v>
      </c>
      <c r="O881" s="246">
        <f t="shared" ca="1" si="171"/>
        <v>0.12946655787292388</v>
      </c>
      <c r="P881" s="246">
        <f t="shared" si="174"/>
        <v>0.1093060781619451</v>
      </c>
      <c r="Q881" s="248">
        <f t="shared" si="175"/>
        <v>38680.682000000001</v>
      </c>
      <c r="R881" s="246">
        <f t="shared" si="178"/>
        <v>1.6094149304011652E-4</v>
      </c>
      <c r="S881" s="249">
        <v>0.1</v>
      </c>
      <c r="T881" s="246">
        <f t="shared" si="176"/>
        <v>1.6094149304011654E-5</v>
      </c>
      <c r="U881" s="204"/>
      <c r="Z881" s="353"/>
    </row>
    <row r="882" spans="1:26" s="246" customFormat="1" ht="12.95" customHeight="1">
      <c r="A882" s="11" t="s">
        <v>1133</v>
      </c>
      <c r="B882" s="26" t="s">
        <v>1817</v>
      </c>
      <c r="C882" s="265">
        <v>53700.139000000003</v>
      </c>
      <c r="D882" s="265" t="s">
        <v>1965</v>
      </c>
      <c r="E882" s="246">
        <f t="shared" si="173"/>
        <v>37694.356180353512</v>
      </c>
      <c r="F882" s="247">
        <f t="shared" si="168"/>
        <v>37694</v>
      </c>
      <c r="G882" s="250">
        <f t="shared" si="177"/>
        <v>0.11450989999866579</v>
      </c>
      <c r="I882" s="246">
        <f t="shared" si="179"/>
        <v>0.11450989999866579</v>
      </c>
      <c r="O882" s="246">
        <f t="shared" ca="1" si="171"/>
        <v>0.12947368870804488</v>
      </c>
      <c r="P882" s="246">
        <f t="shared" si="174"/>
        <v>0.10931852327853575</v>
      </c>
      <c r="Q882" s="248">
        <f t="shared" si="175"/>
        <v>38681.639000000003</v>
      </c>
      <c r="R882" s="246">
        <f t="shared" si="178"/>
        <v>2.6950392250308096E-5</v>
      </c>
      <c r="S882" s="249">
        <v>0.1</v>
      </c>
      <c r="T882" s="246">
        <f t="shared" si="176"/>
        <v>2.6950392250308099E-6</v>
      </c>
      <c r="U882" s="204"/>
      <c r="Z882" s="353"/>
    </row>
    <row r="883" spans="1:26" s="246" customFormat="1" ht="12.95" customHeight="1">
      <c r="A883" s="11" t="s">
        <v>1133</v>
      </c>
      <c r="B883" s="26" t="s">
        <v>1817</v>
      </c>
      <c r="C883" s="265">
        <v>53701.112000000001</v>
      </c>
      <c r="D883" s="265" t="s">
        <v>1965</v>
      </c>
      <c r="E883" s="246">
        <f t="shared" si="173"/>
        <v>37697.382673992666</v>
      </c>
      <c r="F883" s="247">
        <f t="shared" si="168"/>
        <v>37697</v>
      </c>
      <c r="G883" s="250">
        <f t="shared" si="177"/>
        <v>0.12302744999760762</v>
      </c>
      <c r="I883" s="246">
        <f t="shared" si="179"/>
        <v>0.12302744999760762</v>
      </c>
      <c r="O883" s="246">
        <f t="shared" ca="1" si="171"/>
        <v>0.12948081954316587</v>
      </c>
      <c r="P883" s="246">
        <f t="shared" si="174"/>
        <v>0.10933096889546833</v>
      </c>
      <c r="Q883" s="248">
        <f t="shared" si="175"/>
        <v>38682.612000000001</v>
      </c>
      <c r="R883" s="246">
        <f t="shared" si="178"/>
        <v>1.875935945812588E-4</v>
      </c>
      <c r="S883" s="249">
        <v>0.1</v>
      </c>
      <c r="T883" s="246">
        <f t="shared" si="176"/>
        <v>1.8759359458125881E-5</v>
      </c>
      <c r="U883" s="204"/>
      <c r="Z883" s="353"/>
    </row>
    <row r="884" spans="1:26" s="246" customFormat="1" ht="12.95" customHeight="1">
      <c r="A884" s="11" t="s">
        <v>1133</v>
      </c>
      <c r="B884" s="26" t="s">
        <v>1817</v>
      </c>
      <c r="C884" s="265">
        <v>53702.067999999999</v>
      </c>
      <c r="D884" s="265" t="s">
        <v>1965</v>
      </c>
      <c r="E884" s="246">
        <f t="shared" si="173"/>
        <v>37700.356289531228</v>
      </c>
      <c r="F884" s="247">
        <f t="shared" si="168"/>
        <v>37700</v>
      </c>
      <c r="G884" s="250">
        <f t="shared" si="177"/>
        <v>0.11454499999672407</v>
      </c>
      <c r="I884" s="246">
        <f t="shared" si="179"/>
        <v>0.11454499999672407</v>
      </c>
      <c r="O884" s="246">
        <f t="shared" ca="1" si="171"/>
        <v>0.12948795037828686</v>
      </c>
      <c r="P884" s="246">
        <f t="shared" si="174"/>
        <v>0.10934341501274281</v>
      </c>
      <c r="Q884" s="248">
        <f t="shared" si="175"/>
        <v>38683.567999999999</v>
      </c>
      <c r="R884" s="246">
        <f t="shared" si="178"/>
        <v>2.7056486345579396E-5</v>
      </c>
      <c r="S884" s="249">
        <v>0.1</v>
      </c>
      <c r="T884" s="246">
        <f t="shared" si="176"/>
        <v>2.7056486345579398E-6</v>
      </c>
      <c r="U884" s="204"/>
      <c r="Z884" s="353"/>
    </row>
    <row r="885" spans="1:26" s="246" customFormat="1" ht="12.95" customHeight="1">
      <c r="A885" s="11" t="s">
        <v>1133</v>
      </c>
      <c r="B885" s="26" t="s">
        <v>1817</v>
      </c>
      <c r="C885" s="265">
        <v>53702.069000000003</v>
      </c>
      <c r="D885" s="265" t="s">
        <v>1965</v>
      </c>
      <c r="E885" s="246">
        <f t="shared" si="173"/>
        <v>37700.35940000775</v>
      </c>
      <c r="F885" s="247">
        <f t="shared" si="168"/>
        <v>37700</v>
      </c>
      <c r="G885" s="250">
        <f t="shared" si="177"/>
        <v>0.11554500000056578</v>
      </c>
      <c r="I885" s="246">
        <f t="shared" si="179"/>
        <v>0.11554500000056578</v>
      </c>
      <c r="O885" s="246">
        <f t="shared" ca="1" si="171"/>
        <v>0.12948795037828686</v>
      </c>
      <c r="P885" s="246">
        <f t="shared" si="174"/>
        <v>0.10934341501274281</v>
      </c>
      <c r="Q885" s="248">
        <f t="shared" si="175"/>
        <v>38683.569000000003</v>
      </c>
      <c r="R885" s="246">
        <f t="shared" si="178"/>
        <v>3.8459656361191254E-5</v>
      </c>
      <c r="S885" s="249">
        <v>0.1</v>
      </c>
      <c r="T885" s="246">
        <f t="shared" si="176"/>
        <v>3.8459656361191254E-6</v>
      </c>
      <c r="U885" s="204"/>
      <c r="Z885" s="353"/>
    </row>
    <row r="886" spans="1:26" s="246" customFormat="1" ht="12.95" customHeight="1">
      <c r="A886" s="11" t="s">
        <v>1133</v>
      </c>
      <c r="B886" s="26" t="s">
        <v>1814</v>
      </c>
      <c r="C886" s="265">
        <v>53708.021000000001</v>
      </c>
      <c r="D886" s="265" t="s">
        <v>1965</v>
      </c>
      <c r="E886" s="246">
        <f t="shared" si="173"/>
        <v>37718.872956164203</v>
      </c>
      <c r="F886" s="247">
        <f t="shared" si="168"/>
        <v>37718.5</v>
      </c>
      <c r="G886" s="250">
        <f t="shared" si="177"/>
        <v>0.11990322500059847</v>
      </c>
      <c r="I886" s="246">
        <f t="shared" si="179"/>
        <v>0.11990322500059847</v>
      </c>
      <c r="O886" s="246">
        <f t="shared" ca="1" si="171"/>
        <v>0.12953192386153295</v>
      </c>
      <c r="P886" s="246">
        <f t="shared" si="174"/>
        <v>0.10942017712543517</v>
      </c>
      <c r="Q886" s="248">
        <f t="shared" si="175"/>
        <v>38689.521000000001</v>
      </c>
      <c r="R886" s="246">
        <f t="shared" si="178"/>
        <v>1.0989429275296574E-4</v>
      </c>
      <c r="S886" s="249">
        <v>0.1</v>
      </c>
      <c r="T886" s="246">
        <f t="shared" si="176"/>
        <v>1.0989429275296575E-5</v>
      </c>
      <c r="U886" s="204"/>
      <c r="Z886" s="353"/>
    </row>
    <row r="887" spans="1:26" s="246" customFormat="1" ht="12.95" customHeight="1">
      <c r="A887" s="11" t="s">
        <v>1133</v>
      </c>
      <c r="B887" s="26" t="s">
        <v>1814</v>
      </c>
      <c r="C887" s="265">
        <v>53717.018900000003</v>
      </c>
      <c r="D887" s="265" t="s">
        <v>1965</v>
      </c>
      <c r="E887" s="246">
        <f t="shared" si="173"/>
        <v>37746.860712706592</v>
      </c>
      <c r="F887" s="247">
        <f t="shared" si="168"/>
        <v>37746.5</v>
      </c>
      <c r="G887" s="250">
        <f t="shared" si="177"/>
        <v>0.11596702499809908</v>
      </c>
      <c r="K887" s="246">
        <f>G887</f>
        <v>0.11596702499809908</v>
      </c>
      <c r="O887" s="246">
        <f t="shared" ca="1" si="171"/>
        <v>0.12959847832266214</v>
      </c>
      <c r="P887" s="246">
        <f t="shared" si="174"/>
        <v>0.10953639381171923</v>
      </c>
      <c r="Q887" s="248">
        <f t="shared" si="175"/>
        <v>38698.518900000003</v>
      </c>
      <c r="R887" s="246">
        <f t="shared" si="178"/>
        <v>4.1353017455241092E-5</v>
      </c>
      <c r="S887" s="249">
        <v>1</v>
      </c>
      <c r="T887" s="246">
        <f t="shared" si="176"/>
        <v>4.1353017455241092E-5</v>
      </c>
      <c r="U887" s="204"/>
      <c r="Z887" s="353"/>
    </row>
    <row r="888" spans="1:26" s="246" customFormat="1" ht="12.95" customHeight="1">
      <c r="A888" s="11" t="s">
        <v>1133</v>
      </c>
      <c r="B888" s="26" t="s">
        <v>1814</v>
      </c>
      <c r="C888" s="265">
        <v>53724.09</v>
      </c>
      <c r="D888" s="265" t="s">
        <v>1965</v>
      </c>
      <c r="E888" s="246">
        <f t="shared" si="173"/>
        <v>37768.855203119543</v>
      </c>
      <c r="F888" s="247">
        <f t="shared" si="168"/>
        <v>37768.5</v>
      </c>
      <c r="G888" s="250">
        <f t="shared" si="177"/>
        <v>0.11419572499289643</v>
      </c>
      <c r="I888" s="246">
        <f>G888</f>
        <v>0.11419572499289643</v>
      </c>
      <c r="O888" s="246">
        <f t="shared" ca="1" si="171"/>
        <v>0.12965077111354939</v>
      </c>
      <c r="P888" s="246">
        <f t="shared" si="174"/>
        <v>0.10962773749882118</v>
      </c>
      <c r="Q888" s="248">
        <f t="shared" si="175"/>
        <v>38705.589999999997</v>
      </c>
      <c r="R888" s="246">
        <f t="shared" si="178"/>
        <v>2.0866509746027869E-5</v>
      </c>
      <c r="S888" s="249">
        <v>0.1</v>
      </c>
      <c r="T888" s="246">
        <f t="shared" si="176"/>
        <v>2.0866509746027869E-6</v>
      </c>
      <c r="U888" s="204"/>
      <c r="Z888" s="353"/>
    </row>
    <row r="889" spans="1:26" s="246" customFormat="1" ht="12.95" customHeight="1">
      <c r="A889" s="11" t="s">
        <v>1133</v>
      </c>
      <c r="B889" s="26" t="s">
        <v>1814</v>
      </c>
      <c r="C889" s="265">
        <v>53724.093000000001</v>
      </c>
      <c r="D889" s="265" t="s">
        <v>1965</v>
      </c>
      <c r="E889" s="246">
        <f t="shared" si="173"/>
        <v>37768.864534549066</v>
      </c>
      <c r="F889" s="247">
        <f t="shared" si="168"/>
        <v>37768.5</v>
      </c>
      <c r="G889" s="250">
        <f t="shared" si="177"/>
        <v>0.11719572499714559</v>
      </c>
      <c r="I889" s="246">
        <f>G889</f>
        <v>0.11719572499714559</v>
      </c>
      <c r="O889" s="246">
        <f t="shared" ca="1" si="171"/>
        <v>0.12965077111354939</v>
      </c>
      <c r="P889" s="246">
        <f t="shared" si="174"/>
        <v>0.10962773749882118</v>
      </c>
      <c r="Q889" s="248">
        <f t="shared" si="175"/>
        <v>38705.593000000001</v>
      </c>
      <c r="R889" s="246">
        <f t="shared" si="178"/>
        <v>5.727443477479453E-5</v>
      </c>
      <c r="S889" s="249">
        <v>0.1</v>
      </c>
      <c r="T889" s="246">
        <f t="shared" si="176"/>
        <v>5.7274434774794533E-6</v>
      </c>
      <c r="U889" s="204"/>
      <c r="Z889" s="353"/>
    </row>
    <row r="890" spans="1:26" s="246" customFormat="1" ht="12.95" customHeight="1">
      <c r="A890" s="11" t="s">
        <v>1066</v>
      </c>
      <c r="B890" s="26" t="s">
        <v>1814</v>
      </c>
      <c r="C890" s="265">
        <v>53725.6993</v>
      </c>
      <c r="D890" s="265" t="s">
        <v>1965</v>
      </c>
      <c r="E890" s="246">
        <f t="shared" si="173"/>
        <v>37773.860892958699</v>
      </c>
      <c r="F890" s="247">
        <f t="shared" si="168"/>
        <v>37773.5</v>
      </c>
      <c r="G890" s="250">
        <f t="shared" si="177"/>
        <v>0.11602497499552555</v>
      </c>
      <c r="K890" s="246">
        <f>G890</f>
        <v>0.11602497499552555</v>
      </c>
      <c r="O890" s="246">
        <f t="shared" ca="1" si="171"/>
        <v>0.12966265583875103</v>
      </c>
      <c r="P890" s="246">
        <f t="shared" si="174"/>
        <v>0.10964850118027233</v>
      </c>
      <c r="Q890" s="248">
        <f t="shared" si="175"/>
        <v>38707.1993</v>
      </c>
      <c r="R890" s="246">
        <f t="shared" si="178"/>
        <v>4.0659418316609953E-5</v>
      </c>
      <c r="S890" s="249">
        <v>1</v>
      </c>
      <c r="T890" s="246">
        <f t="shared" si="176"/>
        <v>4.0659418316609953E-5</v>
      </c>
      <c r="U890" s="204"/>
      <c r="Z890" s="353"/>
    </row>
    <row r="891" spans="1:26" s="246" customFormat="1" ht="12.95" customHeight="1">
      <c r="A891" s="11" t="s">
        <v>1133</v>
      </c>
      <c r="B891" s="26" t="s">
        <v>1814</v>
      </c>
      <c r="C891" s="265">
        <v>53734.059000000001</v>
      </c>
      <c r="D891" s="265" t="s">
        <v>1965</v>
      </c>
      <c r="E891" s="246">
        <f t="shared" si="173"/>
        <v>37799.863543395732</v>
      </c>
      <c r="F891" s="247">
        <f t="shared" si="168"/>
        <v>37799.5</v>
      </c>
      <c r="G891" s="250">
        <f t="shared" si="177"/>
        <v>0.11687707500095712</v>
      </c>
      <c r="I891" s="246">
        <f>G891</f>
        <v>0.11687707500095712</v>
      </c>
      <c r="O891" s="246">
        <f t="shared" ca="1" si="171"/>
        <v>0.12972445640979957</v>
      </c>
      <c r="P891" s="246">
        <f t="shared" si="174"/>
        <v>0.10975649472801727</v>
      </c>
      <c r="Q891" s="248">
        <f t="shared" si="175"/>
        <v>38715.559000000001</v>
      </c>
      <c r="R891" s="246">
        <f t="shared" si="178"/>
        <v>5.0702663423380186E-5</v>
      </c>
      <c r="S891" s="249">
        <v>0.1</v>
      </c>
      <c r="T891" s="246">
        <f t="shared" si="176"/>
        <v>5.0702663423380191E-6</v>
      </c>
      <c r="U891" s="204"/>
      <c r="Z891" s="353"/>
    </row>
    <row r="892" spans="1:26" s="246" customFormat="1" ht="12.95" customHeight="1">
      <c r="A892" s="11" t="s">
        <v>1186</v>
      </c>
      <c r="B892" s="26" t="s">
        <v>1817</v>
      </c>
      <c r="C892" s="265">
        <v>53750.936199999996</v>
      </c>
      <c r="D892" s="265" t="s">
        <v>1965</v>
      </c>
      <c r="E892" s="246">
        <f t="shared" si="173"/>
        <v>37852.359677462227</v>
      </c>
      <c r="F892" s="247">
        <f t="shared" si="168"/>
        <v>37852</v>
      </c>
      <c r="G892" s="250">
        <f t="shared" si="177"/>
        <v>0.11563419999583857</v>
      </c>
      <c r="K892" s="246">
        <f>G892</f>
        <v>0.11563419999583857</v>
      </c>
      <c r="O892" s="246">
        <f t="shared" ca="1" si="171"/>
        <v>0.12984924602441683</v>
      </c>
      <c r="P892" s="246">
        <f t="shared" si="174"/>
        <v>0.10997467317995258</v>
      </c>
      <c r="Q892" s="248">
        <f t="shared" si="175"/>
        <v>38732.436199999996</v>
      </c>
      <c r="R892" s="246">
        <f t="shared" si="178"/>
        <v>3.2030243779732678E-5</v>
      </c>
      <c r="S892" s="249">
        <v>1</v>
      </c>
      <c r="T892" s="246">
        <f t="shared" si="176"/>
        <v>3.2030243779732678E-5</v>
      </c>
      <c r="U892" s="204"/>
      <c r="Z892" s="353"/>
    </row>
    <row r="893" spans="1:26" s="246" customFormat="1" ht="12.95" customHeight="1">
      <c r="A893" s="11" t="s">
        <v>1066</v>
      </c>
      <c r="B893" s="26" t="s">
        <v>1817</v>
      </c>
      <c r="C893" s="265">
        <v>53758.654999999999</v>
      </c>
      <c r="D893" s="265" t="s">
        <v>1965</v>
      </c>
      <c r="E893" s="246">
        <f t="shared" si="173"/>
        <v>37876.36882350735</v>
      </c>
      <c r="F893" s="247">
        <f t="shared" si="168"/>
        <v>37876</v>
      </c>
      <c r="G893" s="250">
        <f t="shared" si="177"/>
        <v>0.1185745999973733</v>
      </c>
      <c r="K893" s="246">
        <f>G893</f>
        <v>0.1185745999973733</v>
      </c>
      <c r="O893" s="246">
        <f t="shared" ca="1" si="171"/>
        <v>0.12990629270538473</v>
      </c>
      <c r="P893" s="246">
        <f t="shared" si="174"/>
        <v>0.11007446293571234</v>
      </c>
      <c r="Q893" s="248">
        <f t="shared" si="175"/>
        <v>38740.154999999999</v>
      </c>
      <c r="R893" s="246">
        <f t="shared" si="178"/>
        <v>7.2252330067022202E-5</v>
      </c>
      <c r="S893" s="249">
        <v>1</v>
      </c>
      <c r="T893" s="246">
        <f t="shared" si="176"/>
        <v>7.2252330067022202E-5</v>
      </c>
      <c r="U893" s="204"/>
      <c r="Z893" s="353"/>
    </row>
    <row r="894" spans="1:26" s="246" customFormat="1" ht="12.95" customHeight="1">
      <c r="A894" s="11" t="s">
        <v>1066</v>
      </c>
      <c r="B894" s="26" t="s">
        <v>1817</v>
      </c>
      <c r="C894" s="265">
        <v>53761.544900000001</v>
      </c>
      <c r="D894" s="265" t="s">
        <v>1965</v>
      </c>
      <c r="E894" s="246">
        <f t="shared" si="173"/>
        <v>37885.357789558526</v>
      </c>
      <c r="F894" s="247">
        <f t="shared" si="168"/>
        <v>37885</v>
      </c>
      <c r="G894" s="250">
        <f t="shared" si="177"/>
        <v>0.11502725000173086</v>
      </c>
      <c r="K894" s="246">
        <f>G894</f>
        <v>0.11502725000173086</v>
      </c>
      <c r="O894" s="246">
        <f t="shared" ca="1" si="171"/>
        <v>0.12992768521074771</v>
      </c>
      <c r="P894" s="246">
        <f t="shared" si="174"/>
        <v>0.11011189234976379</v>
      </c>
      <c r="Q894" s="248">
        <f t="shared" si="175"/>
        <v>38743.044900000001</v>
      </c>
      <c r="R894" s="246">
        <f t="shared" si="178"/>
        <v>2.4160740846751255E-5</v>
      </c>
      <c r="S894" s="249">
        <v>1</v>
      </c>
      <c r="T894" s="246">
        <f t="shared" si="176"/>
        <v>2.4160740846751255E-5</v>
      </c>
      <c r="U894" s="204"/>
      <c r="Z894" s="353"/>
    </row>
    <row r="895" spans="1:26" s="246" customFormat="1" ht="12.95" customHeight="1">
      <c r="A895" s="11" t="s">
        <v>1066</v>
      </c>
      <c r="B895" s="26" t="s">
        <v>1817</v>
      </c>
      <c r="C895" s="265">
        <v>53776.665000000001</v>
      </c>
      <c r="D895" s="265" t="s">
        <v>1965</v>
      </c>
      <c r="E895" s="246">
        <f t="shared" si="173"/>
        <v>37932.388505358489</v>
      </c>
      <c r="F895" s="247">
        <f t="shared" si="168"/>
        <v>37932</v>
      </c>
      <c r="G895" s="250">
        <f t="shared" si="177"/>
        <v>0.12490219999745023</v>
      </c>
      <c r="K895" s="246">
        <f>G895</f>
        <v>0.12490219999745023</v>
      </c>
      <c r="O895" s="246">
        <f t="shared" ca="1" si="171"/>
        <v>0.13003940162764316</v>
      </c>
      <c r="P895" s="246">
        <f t="shared" si="174"/>
        <v>0.11030743022869438</v>
      </c>
      <c r="Q895" s="248">
        <f t="shared" si="175"/>
        <v>38758.165000000001</v>
      </c>
      <c r="R895" s="246">
        <f t="shared" si="178"/>
        <v>2.1300730460298951E-4</v>
      </c>
      <c r="S895" s="249">
        <v>1</v>
      </c>
      <c r="T895" s="246">
        <f t="shared" si="176"/>
        <v>2.1300730460298951E-4</v>
      </c>
      <c r="U895" s="204"/>
      <c r="Z895" s="353"/>
    </row>
    <row r="896" spans="1:26" s="246" customFormat="1" ht="12.95" customHeight="1">
      <c r="A896" s="11" t="s">
        <v>1203</v>
      </c>
      <c r="B896" s="26" t="s">
        <v>1817</v>
      </c>
      <c r="C896" s="265">
        <v>54016.171999999999</v>
      </c>
      <c r="D896" s="265" t="s">
        <v>1965</v>
      </c>
      <c r="E896" s="246">
        <f t="shared" si="173"/>
        <v>38677.369401589407</v>
      </c>
      <c r="F896" s="247">
        <f t="shared" si="168"/>
        <v>38677</v>
      </c>
      <c r="G896" s="250">
        <f t="shared" si="177"/>
        <v>0.11876044999371516</v>
      </c>
      <c r="I896" s="246">
        <f>G896</f>
        <v>0.11876044999371516</v>
      </c>
      <c r="O896" s="246">
        <f t="shared" ca="1" si="171"/>
        <v>0.13181022568268813</v>
      </c>
      <c r="P896" s="246">
        <f t="shared" si="174"/>
        <v>0.11342331483664786</v>
      </c>
      <c r="Q896" s="248">
        <f t="shared" si="175"/>
        <v>38997.671999999999</v>
      </c>
      <c r="R896" s="246">
        <f t="shared" si="178"/>
        <v>2.8485011684803755E-5</v>
      </c>
      <c r="S896" s="249">
        <v>0.1</v>
      </c>
      <c r="T896" s="246">
        <f t="shared" si="176"/>
        <v>2.8485011684803756E-6</v>
      </c>
      <c r="U896" s="204"/>
      <c r="Z896" s="353"/>
    </row>
    <row r="897" spans="1:26" s="246" customFormat="1" ht="12.95" customHeight="1">
      <c r="A897" s="11" t="s">
        <v>1203</v>
      </c>
      <c r="B897" s="26" t="s">
        <v>1814</v>
      </c>
      <c r="C897" s="265">
        <v>54018.269</v>
      </c>
      <c r="D897" s="265" t="s">
        <v>1965</v>
      </c>
      <c r="E897" s="246">
        <f t="shared" si="173"/>
        <v>38683.892070819944</v>
      </c>
      <c r="F897" s="247">
        <f t="shared" si="168"/>
        <v>38683.5</v>
      </c>
      <c r="G897" s="250">
        <f t="shared" si="177"/>
        <v>0.12604847499460448</v>
      </c>
      <c r="I897" s="246">
        <f>G897</f>
        <v>0.12604847499460448</v>
      </c>
      <c r="O897" s="246">
        <f t="shared" ca="1" si="171"/>
        <v>0.13182567582545029</v>
      </c>
      <c r="P897" s="246">
        <f t="shared" si="174"/>
        <v>0.11345063618733925</v>
      </c>
      <c r="Q897" s="248">
        <f t="shared" si="175"/>
        <v>38999.769</v>
      </c>
      <c r="R897" s="246">
        <f t="shared" si="178"/>
        <v>1.5870554261383777E-4</v>
      </c>
      <c r="S897" s="249">
        <v>0.1</v>
      </c>
      <c r="T897" s="246">
        <f t="shared" si="176"/>
        <v>1.5870554261383777E-5</v>
      </c>
      <c r="U897" s="204"/>
      <c r="Z897" s="353"/>
    </row>
    <row r="898" spans="1:26" s="246" customFormat="1" ht="12.95" customHeight="1">
      <c r="A898" s="11" t="s">
        <v>1203</v>
      </c>
      <c r="B898" s="26" t="s">
        <v>1817</v>
      </c>
      <c r="C898" s="265">
        <v>54023.246200000001</v>
      </c>
      <c r="D898" s="265" t="s">
        <v>1965</v>
      </c>
      <c r="E898" s="246">
        <f t="shared" si="173"/>
        <v>38699.37353447955</v>
      </c>
      <c r="F898" s="247">
        <f t="shared" si="168"/>
        <v>38699</v>
      </c>
      <c r="G898" s="250">
        <f t="shared" si="177"/>
        <v>0.12008914999751141</v>
      </c>
      <c r="K898" s="246">
        <f>G898</f>
        <v>0.12008914999751141</v>
      </c>
      <c r="O898" s="246">
        <f t="shared" ca="1" si="171"/>
        <v>0.13186251847357539</v>
      </c>
      <c r="P898" s="246">
        <f t="shared" si="174"/>
        <v>0.113515796579226</v>
      </c>
      <c r="Q898" s="248">
        <f t="shared" si="175"/>
        <v>39004.746200000001</v>
      </c>
      <c r="R898" s="246">
        <f t="shared" si="178"/>
        <v>4.3208975161684486E-5</v>
      </c>
      <c r="S898" s="249">
        <v>1</v>
      </c>
      <c r="T898" s="246">
        <f t="shared" si="176"/>
        <v>4.3208975161684486E-5</v>
      </c>
      <c r="U898" s="204"/>
      <c r="Z898" s="353"/>
    </row>
    <row r="899" spans="1:26" s="246" customFormat="1" ht="12.95" customHeight="1">
      <c r="A899" s="11" t="s">
        <v>1203</v>
      </c>
      <c r="B899" s="26" t="s">
        <v>1817</v>
      </c>
      <c r="C899" s="265">
        <v>54023.248</v>
      </c>
      <c r="D899" s="265" t="s">
        <v>1965</v>
      </c>
      <c r="E899" s="246">
        <f t="shared" si="173"/>
        <v>38699.37913333725</v>
      </c>
      <c r="F899" s="247">
        <f t="shared" si="168"/>
        <v>38699</v>
      </c>
      <c r="G899" s="250">
        <f t="shared" si="177"/>
        <v>0.12188914999569533</v>
      </c>
      <c r="I899" s="246">
        <f>G899</f>
        <v>0.12188914999569533</v>
      </c>
      <c r="O899" s="246">
        <f t="shared" ca="1" si="171"/>
        <v>0.13186251847357539</v>
      </c>
      <c r="P899" s="246">
        <f t="shared" si="174"/>
        <v>0.113515796579226</v>
      </c>
      <c r="Q899" s="248">
        <f t="shared" si="175"/>
        <v>39004.748</v>
      </c>
      <c r="R899" s="246">
        <f t="shared" si="178"/>
        <v>7.0113047437098626E-5</v>
      </c>
      <c r="S899" s="249">
        <v>0.1</v>
      </c>
      <c r="T899" s="246">
        <f t="shared" si="176"/>
        <v>7.0113047437098628E-6</v>
      </c>
      <c r="U899" s="204"/>
      <c r="Z899" s="353"/>
    </row>
    <row r="900" spans="1:26" s="246" customFormat="1" ht="12.95" customHeight="1">
      <c r="A900" s="11" t="s">
        <v>1203</v>
      </c>
      <c r="B900" s="26" t="s">
        <v>1817</v>
      </c>
      <c r="C900" s="265">
        <v>54024.21</v>
      </c>
      <c r="D900" s="265" t="s">
        <v>1965</v>
      </c>
      <c r="E900" s="246">
        <f t="shared" si="173"/>
        <v>38702.37141173485</v>
      </c>
      <c r="F900" s="247">
        <f t="shared" si="168"/>
        <v>38702</v>
      </c>
      <c r="G900" s="250">
        <f t="shared" si="177"/>
        <v>0.11940669999603415</v>
      </c>
      <c r="I900" s="246">
        <f>G900</f>
        <v>0.11940669999603415</v>
      </c>
      <c r="O900" s="246">
        <f t="shared" ca="1" si="171"/>
        <v>0.13186964930869638</v>
      </c>
      <c r="P900" s="246">
        <f t="shared" si="174"/>
        <v>0.11352840981069917</v>
      </c>
      <c r="Q900" s="248">
        <f t="shared" si="175"/>
        <v>39005.71</v>
      </c>
      <c r="R900" s="246">
        <f t="shared" si="178"/>
        <v>3.455429550300553E-5</v>
      </c>
      <c r="S900" s="249">
        <v>0.1</v>
      </c>
      <c r="T900" s="246">
        <f t="shared" si="176"/>
        <v>3.4554295503005534E-6</v>
      </c>
      <c r="U900" s="204"/>
      <c r="Z900" s="353"/>
    </row>
    <row r="901" spans="1:26" s="246" customFormat="1" ht="12.95" customHeight="1">
      <c r="A901" s="41" t="s">
        <v>1834</v>
      </c>
      <c r="B901" s="37" t="s">
        <v>1814</v>
      </c>
      <c r="C901" s="42">
        <v>54024.693200000002</v>
      </c>
      <c r="D901" s="42">
        <v>2.9999999999999997E-4</v>
      </c>
      <c r="E901" s="246">
        <f t="shared" si="173"/>
        <v>38703.874393981969</v>
      </c>
      <c r="F901" s="247">
        <f t="shared" si="168"/>
        <v>38703.5</v>
      </c>
      <c r="G901" s="250">
        <f t="shared" si="177"/>
        <v>0.12036547499883454</v>
      </c>
      <c r="K901" s="246">
        <f>+G901</f>
        <v>0.12036547499883454</v>
      </c>
      <c r="O901" s="246">
        <f t="shared" ca="1" si="171"/>
        <v>0.13187321472625685</v>
      </c>
      <c r="P901" s="246">
        <f t="shared" si="174"/>
        <v>0.11353471661406397</v>
      </c>
      <c r="Q901" s="248">
        <f t="shared" si="175"/>
        <v>39006.193200000002</v>
      </c>
      <c r="R901" s="246">
        <f t="shared" si="178"/>
        <v>4.6659260111113429E-5</v>
      </c>
      <c r="S901" s="249">
        <v>1</v>
      </c>
      <c r="T901" s="246">
        <f t="shared" si="176"/>
        <v>4.6659260111113429E-5</v>
      </c>
      <c r="U901" s="204"/>
      <c r="V901" s="246">
        <f>+G901-P901</f>
        <v>6.8307583847705688E-3</v>
      </c>
      <c r="W901" s="246">
        <f>+V$5*SIN(RADIANS(V$6*F901+V$7))</f>
        <v>7.930139629564445E-3</v>
      </c>
      <c r="X901" s="246">
        <f>+(V901-W901)^2</f>
        <v>1.2086391214045327E-6</v>
      </c>
      <c r="Z901" s="353"/>
    </row>
    <row r="902" spans="1:26" s="246" customFormat="1" ht="12.95" customHeight="1">
      <c r="A902" s="41" t="s">
        <v>1834</v>
      </c>
      <c r="B902" s="37" t="s">
        <v>1817</v>
      </c>
      <c r="C902" s="42">
        <v>54046.715499999998</v>
      </c>
      <c r="D902" s="42">
        <v>2.9999999999999997E-4</v>
      </c>
      <c r="E902" s="246">
        <f t="shared" si="173"/>
        <v>38772.37424071323</v>
      </c>
      <c r="F902" s="247">
        <f t="shared" si="168"/>
        <v>38772</v>
      </c>
      <c r="G902" s="250">
        <f t="shared" si="177"/>
        <v>0.12031619999470422</v>
      </c>
      <c r="K902" s="246">
        <f>+G902</f>
        <v>0.12031619999470422</v>
      </c>
      <c r="O902" s="246">
        <f t="shared" ca="1" si="171"/>
        <v>0.13203603546151937</v>
      </c>
      <c r="P902" s="246">
        <f t="shared" si="174"/>
        <v>0.11382286058658267</v>
      </c>
      <c r="Q902" s="248">
        <f t="shared" si="175"/>
        <v>39028.215499999998</v>
      </c>
      <c r="R902" s="246">
        <f t="shared" si="178"/>
        <v>4.2163456669064335E-5</v>
      </c>
      <c r="S902" s="249">
        <v>1</v>
      </c>
      <c r="T902" s="246">
        <f t="shared" si="176"/>
        <v>4.2163456669064335E-5</v>
      </c>
      <c r="U902" s="204"/>
      <c r="V902" s="246">
        <f>+G902-P902</f>
        <v>6.4933394081215512E-3</v>
      </c>
      <c r="W902" s="246">
        <f>+V$5*SIN(RADIANS(V$6*F902+V$7))</f>
        <v>7.9308081290700803E-3</v>
      </c>
      <c r="X902" s="246">
        <f>+(V902-W902)^2</f>
        <v>2.0663163237054002E-6</v>
      </c>
      <c r="Z902" s="353"/>
    </row>
    <row r="903" spans="1:26" s="246" customFormat="1" ht="12.95" customHeight="1">
      <c r="A903" s="11" t="s">
        <v>1203</v>
      </c>
      <c r="B903" s="26" t="s">
        <v>1817</v>
      </c>
      <c r="C903" s="265">
        <v>54047.036999999997</v>
      </c>
      <c r="D903" s="265" t="s">
        <v>1965</v>
      </c>
      <c r="E903" s="246">
        <f t="shared" si="173"/>
        <v>38773.374258909513</v>
      </c>
      <c r="F903" s="247">
        <f t="shared" si="168"/>
        <v>38773</v>
      </c>
      <c r="G903" s="250">
        <f t="shared" si="177"/>
        <v>0.12032204999559326</v>
      </c>
      <c r="I903" s="246">
        <f>G903</f>
        <v>0.12032204999559326</v>
      </c>
      <c r="O903" s="246">
        <f t="shared" ca="1" si="171"/>
        <v>0.13203841240655972</v>
      </c>
      <c r="P903" s="246">
        <f t="shared" si="174"/>
        <v>0.11382706899980902</v>
      </c>
      <c r="Q903" s="248">
        <f t="shared" si="175"/>
        <v>39028.536999999997</v>
      </c>
      <c r="R903" s="246">
        <f t="shared" si="178"/>
        <v>4.2184778135598492E-5</v>
      </c>
      <c r="S903" s="249">
        <v>0.1</v>
      </c>
      <c r="T903" s="246">
        <f t="shared" si="176"/>
        <v>4.2184778135598492E-6</v>
      </c>
      <c r="U903" s="204"/>
      <c r="Z903" s="353"/>
    </row>
    <row r="904" spans="1:26" s="246" customFormat="1" ht="12.95" customHeight="1">
      <c r="A904" s="11" t="s">
        <v>1203</v>
      </c>
      <c r="B904" s="26" t="s">
        <v>1814</v>
      </c>
      <c r="C904" s="265">
        <v>54047.197999999997</v>
      </c>
      <c r="D904" s="265" t="s">
        <v>1965</v>
      </c>
      <c r="E904" s="246">
        <f t="shared" si="173"/>
        <v>38773.875045626781</v>
      </c>
      <c r="F904" s="247">
        <f t="shared" ref="F904:F967" si="180">ROUND(2*E904,0)/2-0.5</f>
        <v>38773.5</v>
      </c>
      <c r="G904" s="250">
        <f t="shared" ref="G904:G919" si="181">+C904-(C$7+F904*C$8)</f>
        <v>0.12057497499336023</v>
      </c>
      <c r="I904" s="246">
        <f>G904</f>
        <v>0.12057497499336023</v>
      </c>
      <c r="O904" s="246">
        <f t="shared" ca="1" si="171"/>
        <v>0.1320396008790799</v>
      </c>
      <c r="P904" s="246">
        <f t="shared" si="174"/>
        <v>0.11382917322726978</v>
      </c>
      <c r="Q904" s="248">
        <f t="shared" si="175"/>
        <v>39028.697999999997</v>
      </c>
      <c r="R904" s="246">
        <f t="shared" ref="R904:R919" si="182">+(P904-G904)^2</f>
        <v>4.5505841467389046E-5</v>
      </c>
      <c r="S904" s="249">
        <v>0.1</v>
      </c>
      <c r="T904" s="246">
        <f t="shared" si="176"/>
        <v>4.5505841467389049E-6</v>
      </c>
      <c r="U904" s="204"/>
      <c r="Z904" s="353"/>
    </row>
    <row r="905" spans="1:26" s="246" customFormat="1" ht="12.95" customHeight="1">
      <c r="A905" s="41" t="s">
        <v>1834</v>
      </c>
      <c r="B905" s="37" t="s">
        <v>1817</v>
      </c>
      <c r="C905" s="42">
        <v>54047.680200000003</v>
      </c>
      <c r="D905" s="42">
        <v>2.0000000000000001E-4</v>
      </c>
      <c r="E905" s="246">
        <f t="shared" si="173"/>
        <v>38775.374917397407</v>
      </c>
      <c r="F905" s="247">
        <f t="shared" si="180"/>
        <v>38775</v>
      </c>
      <c r="G905" s="250">
        <f t="shared" si="181"/>
        <v>0.12053374999959487</v>
      </c>
      <c r="K905" s="246">
        <f>+G905</f>
        <v>0.12053374999959487</v>
      </c>
      <c r="O905" s="246">
        <f t="shared" ca="1" si="171"/>
        <v>0.13204316629664037</v>
      </c>
      <c r="P905" s="246">
        <f t="shared" si="174"/>
        <v>0.11383548599304236</v>
      </c>
      <c r="Q905" s="248">
        <f t="shared" si="175"/>
        <v>39029.180200000003</v>
      </c>
      <c r="R905" s="246">
        <f t="shared" si="182"/>
        <v>4.4866740701476988E-5</v>
      </c>
      <c r="S905" s="249">
        <v>1</v>
      </c>
      <c r="T905" s="246">
        <f t="shared" si="176"/>
        <v>4.4866740701476988E-5</v>
      </c>
      <c r="U905" s="204"/>
      <c r="V905" s="246">
        <f>+G905-P905</f>
        <v>6.6982640065525179E-3</v>
      </c>
      <c r="W905" s="246">
        <f>+V$5*SIN(RADIANS(V$6*F905+V$7))</f>
        <v>7.9308186867058442E-3</v>
      </c>
      <c r="X905" s="246">
        <f>+(V905-W905)^2</f>
        <v>1.5191910395678685E-6</v>
      </c>
      <c r="Z905" s="353"/>
    </row>
    <row r="906" spans="1:26" s="246" customFormat="1" ht="12.95" customHeight="1">
      <c r="A906" s="11" t="s">
        <v>1203</v>
      </c>
      <c r="B906" s="26" t="s">
        <v>1814</v>
      </c>
      <c r="C906" s="265">
        <v>54048.165999999997</v>
      </c>
      <c r="D906" s="265" t="s">
        <v>1965</v>
      </c>
      <c r="E906" s="246">
        <f t="shared" si="173"/>
        <v>38776.885986883419</v>
      </c>
      <c r="F906" s="247">
        <f t="shared" si="180"/>
        <v>38776.5</v>
      </c>
      <c r="G906" s="250">
        <f t="shared" si="181"/>
        <v>0.1240925249949214</v>
      </c>
      <c r="I906" s="246">
        <f>G906</f>
        <v>0.1240925249949214</v>
      </c>
      <c r="O906" s="246">
        <f t="shared" ref="O906:O969" ca="1" si="183">+C$11+C$12*F906</f>
        <v>0.13204673171420087</v>
      </c>
      <c r="P906" s="246">
        <f t="shared" si="174"/>
        <v>0.11384179888390042</v>
      </c>
      <c r="Q906" s="248">
        <f t="shared" si="175"/>
        <v>39029.665999999997</v>
      </c>
      <c r="R906" s="246">
        <f t="shared" si="182"/>
        <v>1.0507738580316742E-4</v>
      </c>
      <c r="S906" s="249">
        <v>0.1</v>
      </c>
      <c r="T906" s="246">
        <f t="shared" si="176"/>
        <v>1.0507738580316743E-5</v>
      </c>
      <c r="U906" s="204"/>
      <c r="Z906" s="353"/>
    </row>
    <row r="907" spans="1:26" s="246" customFormat="1" ht="12.95" customHeight="1">
      <c r="A907" s="41" t="s">
        <v>1834</v>
      </c>
      <c r="B907" s="37" t="s">
        <v>1814</v>
      </c>
      <c r="C907" s="42">
        <v>54051.699000000001</v>
      </c>
      <c r="D907" s="42">
        <v>1E-4</v>
      </c>
      <c r="E907" s="246">
        <f t="shared" si="173"/>
        <v>38787.875300374821</v>
      </c>
      <c r="F907" s="247">
        <f t="shared" si="180"/>
        <v>38787.5</v>
      </c>
      <c r="G907" s="250">
        <f t="shared" si="181"/>
        <v>0.12065687499853084</v>
      </c>
      <c r="K907" s="246">
        <f t="shared" ref="K907:K913" si="184">+G907</f>
        <v>0.12065687499853084</v>
      </c>
      <c r="O907" s="246">
        <f t="shared" ca="1" si="183"/>
        <v>0.13207287810964446</v>
      </c>
      <c r="P907" s="246">
        <f t="shared" si="174"/>
        <v>0.11388809723891587</v>
      </c>
      <c r="Q907" s="248">
        <f t="shared" si="175"/>
        <v>39033.199000000001</v>
      </c>
      <c r="R907" s="246">
        <f t="shared" si="182"/>
        <v>4.5816352359058275E-5</v>
      </c>
      <c r="S907" s="249">
        <v>1</v>
      </c>
      <c r="T907" s="246">
        <f t="shared" si="176"/>
        <v>4.5816352359058275E-5</v>
      </c>
      <c r="U907" s="204"/>
      <c r="V907" s="246">
        <f t="shared" ref="V907:V913" si="185">+G907-P907</f>
        <v>6.7687777596149717E-3</v>
      </c>
      <c r="W907" s="246">
        <f t="shared" ref="W907:W913" si="186">+V$5*SIN(RADIANS(V$6*F907+V$7))</f>
        <v>7.9308457676655533E-3</v>
      </c>
      <c r="X907" s="246">
        <f t="shared" ref="X907:X913" si="187">+(V907-W907)^2</f>
        <v>1.3504020553346464E-6</v>
      </c>
      <c r="Z907" s="353"/>
    </row>
    <row r="908" spans="1:26" s="246" customFormat="1" ht="12.95" customHeight="1">
      <c r="A908" s="41" t="s">
        <v>1834</v>
      </c>
      <c r="B908" s="37" t="s">
        <v>1817</v>
      </c>
      <c r="C908" s="42">
        <v>54055.718000000001</v>
      </c>
      <c r="D908" s="42">
        <v>1E-4</v>
      </c>
      <c r="E908" s="246">
        <f t="shared" si="173"/>
        <v>38800.376305447542</v>
      </c>
      <c r="F908" s="247">
        <f t="shared" si="180"/>
        <v>38800</v>
      </c>
      <c r="G908" s="250">
        <f t="shared" si="181"/>
        <v>0.12097999999969034</v>
      </c>
      <c r="K908" s="246">
        <f t="shared" si="184"/>
        <v>0.12097999999969034</v>
      </c>
      <c r="O908" s="246">
        <f t="shared" ca="1" si="183"/>
        <v>0.13210258992264859</v>
      </c>
      <c r="P908" s="246">
        <f t="shared" si="174"/>
        <v>0.1139407171712809</v>
      </c>
      <c r="Q908" s="248">
        <f t="shared" si="175"/>
        <v>39037.218000000001</v>
      </c>
      <c r="R908" s="246">
        <f t="shared" si="182"/>
        <v>4.9551502738339898E-5</v>
      </c>
      <c r="S908" s="249">
        <v>1</v>
      </c>
      <c r="T908" s="246">
        <f t="shared" si="176"/>
        <v>4.9551502738339898E-5</v>
      </c>
      <c r="U908" s="204"/>
      <c r="V908" s="246">
        <f t="shared" si="185"/>
        <v>7.0392828284094322E-3</v>
      </c>
      <c r="W908" s="246">
        <f t="shared" si="186"/>
        <v>7.930845575683047E-3</v>
      </c>
      <c r="X908" s="246">
        <f t="shared" si="187"/>
        <v>7.9488413232607543E-7</v>
      </c>
      <c r="Z908" s="353"/>
    </row>
    <row r="909" spans="1:26" s="246" customFormat="1" ht="12.95" customHeight="1">
      <c r="A909" s="41" t="s">
        <v>1834</v>
      </c>
      <c r="B909" s="37" t="s">
        <v>1814</v>
      </c>
      <c r="C909" s="42">
        <v>54063.593999999997</v>
      </c>
      <c r="D909" s="42">
        <v>2.0000000000000001E-4</v>
      </c>
      <c r="E909" s="246">
        <f t="shared" si="173"/>
        <v>38824.874418399202</v>
      </c>
      <c r="F909" s="247">
        <f t="shared" si="180"/>
        <v>38824.5</v>
      </c>
      <c r="G909" s="250">
        <f t="shared" si="181"/>
        <v>0.1203733249931247</v>
      </c>
      <c r="K909" s="246">
        <f t="shared" si="184"/>
        <v>0.1203733249931247</v>
      </c>
      <c r="O909" s="246">
        <f t="shared" ca="1" si="183"/>
        <v>0.13216082507613663</v>
      </c>
      <c r="P909" s="246">
        <f t="shared" si="174"/>
        <v>0.114043877436491</v>
      </c>
      <c r="Q909" s="248">
        <f t="shared" si="175"/>
        <v>39045.093999999997</v>
      </c>
      <c r="R909" s="246">
        <f t="shared" si="182"/>
        <v>4.0061906372176309E-5</v>
      </c>
      <c r="S909" s="249">
        <v>1</v>
      </c>
      <c r="T909" s="246">
        <f t="shared" si="176"/>
        <v>4.0061906372176309E-5</v>
      </c>
      <c r="U909" s="204"/>
      <c r="V909" s="246">
        <f t="shared" si="185"/>
        <v>6.3294475566336994E-3</v>
      </c>
      <c r="W909" s="246">
        <f t="shared" si="186"/>
        <v>7.9307660861352661E-3</v>
      </c>
      <c r="X909" s="246">
        <f t="shared" si="187"/>
        <v>2.5642210329250599E-6</v>
      </c>
      <c r="Z909" s="353"/>
    </row>
    <row r="910" spans="1:26" s="246" customFormat="1" ht="12.95" customHeight="1">
      <c r="A910" s="41" t="s">
        <v>1834</v>
      </c>
      <c r="B910" s="37" t="s">
        <v>1817</v>
      </c>
      <c r="C910" s="42">
        <v>54063.754800000002</v>
      </c>
      <c r="D910" s="42">
        <v>1E-4</v>
      </c>
      <c r="E910" s="246">
        <f t="shared" si="173"/>
        <v>38825.374583021185</v>
      </c>
      <c r="F910" s="247">
        <f t="shared" si="180"/>
        <v>38825</v>
      </c>
      <c r="G910" s="250">
        <f t="shared" si="181"/>
        <v>0.12042625000322005</v>
      </c>
      <c r="K910" s="246">
        <f t="shared" si="184"/>
        <v>0.12042625000322005</v>
      </c>
      <c r="O910" s="246">
        <f t="shared" ca="1" si="183"/>
        <v>0.13216201354865681</v>
      </c>
      <c r="P910" s="246">
        <f t="shared" si="174"/>
        <v>0.11404598309548557</v>
      </c>
      <c r="Q910" s="248">
        <f t="shared" si="175"/>
        <v>39045.254800000002</v>
      </c>
      <c r="R910" s="246">
        <f t="shared" si="182"/>
        <v>4.070780581393171E-5</v>
      </c>
      <c r="S910" s="249">
        <v>1</v>
      </c>
      <c r="T910" s="246">
        <f t="shared" si="176"/>
        <v>4.070780581393171E-5</v>
      </c>
      <c r="U910" s="204"/>
      <c r="V910" s="246">
        <f t="shared" si="185"/>
        <v>6.3802669077344804E-3</v>
      </c>
      <c r="W910" s="246">
        <f t="shared" si="186"/>
        <v>7.9307633729878112E-3</v>
      </c>
      <c r="X910" s="246">
        <f t="shared" si="187"/>
        <v>2.4040392887630733E-6</v>
      </c>
      <c r="Z910" s="353"/>
    </row>
    <row r="911" spans="1:26" s="246" customFormat="1" ht="12.95" customHeight="1">
      <c r="A911" s="35" t="s">
        <v>1833</v>
      </c>
      <c r="B911" s="39" t="s">
        <v>1814</v>
      </c>
      <c r="C911" s="40">
        <v>54067.452799999999</v>
      </c>
      <c r="D911" s="40">
        <v>2.0000000000000001E-4</v>
      </c>
      <c r="E911" s="246">
        <f t="shared" si="173"/>
        <v>38836.877125135856</v>
      </c>
      <c r="F911" s="247">
        <f t="shared" si="180"/>
        <v>38836.5</v>
      </c>
      <c r="G911" s="250">
        <f t="shared" si="181"/>
        <v>0.1212435249981354</v>
      </c>
      <c r="K911" s="246">
        <f t="shared" si="184"/>
        <v>0.1212435249981354</v>
      </c>
      <c r="O911" s="246">
        <f t="shared" ca="1" si="183"/>
        <v>0.13218934841662061</v>
      </c>
      <c r="P911" s="246">
        <f t="shared" si="174"/>
        <v>0.11409441708831515</v>
      </c>
      <c r="Q911" s="248">
        <f t="shared" si="175"/>
        <v>39048.952799999999</v>
      </c>
      <c r="R911" s="246">
        <f t="shared" si="182"/>
        <v>5.1109743906254442E-5</v>
      </c>
      <c r="S911" s="249">
        <v>1</v>
      </c>
      <c r="T911" s="246">
        <f t="shared" si="176"/>
        <v>5.1109743906254442E-5</v>
      </c>
      <c r="U911" s="204"/>
      <c r="V911" s="246">
        <f t="shared" si="185"/>
        <v>7.1491079098202487E-3</v>
      </c>
      <c r="W911" s="246">
        <f t="shared" si="186"/>
        <v>7.9306889270199694E-3</v>
      </c>
      <c r="X911" s="246">
        <f t="shared" si="187"/>
        <v>6.1086888644695022E-7</v>
      </c>
      <c r="Z911" s="353"/>
    </row>
    <row r="912" spans="1:26" s="246" customFormat="1" ht="12.95" customHeight="1">
      <c r="A912" s="41" t="s">
        <v>1834</v>
      </c>
      <c r="B912" s="37" t="s">
        <v>1814</v>
      </c>
      <c r="C912" s="42">
        <v>54067.613400000002</v>
      </c>
      <c r="D912" s="42">
        <v>0</v>
      </c>
      <c r="E912" s="246">
        <f t="shared" si="173"/>
        <v>38837.376667662538</v>
      </c>
      <c r="F912" s="247">
        <f t="shared" si="180"/>
        <v>38837</v>
      </c>
      <c r="G912" s="250">
        <f t="shared" si="181"/>
        <v>0.12109644999873126</v>
      </c>
      <c r="K912" s="246">
        <f t="shared" si="184"/>
        <v>0.12109644999873126</v>
      </c>
      <c r="O912" s="246">
        <f t="shared" ca="1" si="183"/>
        <v>0.13219053688914076</v>
      </c>
      <c r="P912" s="246">
        <f t="shared" si="174"/>
        <v>0.11409652308087098</v>
      </c>
      <c r="Q912" s="248">
        <f t="shared" si="175"/>
        <v>39049.113400000002</v>
      </c>
      <c r="R912" s="246">
        <f t="shared" si="182"/>
        <v>4.8998976855384886E-5</v>
      </c>
      <c r="S912" s="249">
        <v>1</v>
      </c>
      <c r="T912" s="246">
        <f t="shared" si="176"/>
        <v>4.8998976855384886E-5</v>
      </c>
      <c r="U912" s="204"/>
      <c r="V912" s="246">
        <f t="shared" si="185"/>
        <v>6.9999269178602774E-3</v>
      </c>
      <c r="W912" s="246">
        <f t="shared" si="186"/>
        <v>7.9306851666067855E-3</v>
      </c>
      <c r="X912" s="246">
        <f t="shared" si="187"/>
        <v>8.6631091760966655E-7</v>
      </c>
      <c r="Z912" s="353"/>
    </row>
    <row r="913" spans="1:26" s="246" customFormat="1" ht="12.95" customHeight="1">
      <c r="A913" s="41" t="s">
        <v>1834</v>
      </c>
      <c r="B913" s="37" t="s">
        <v>1817</v>
      </c>
      <c r="C913" s="42">
        <v>54067.773800000003</v>
      </c>
      <c r="D913" s="42">
        <v>2.0000000000000001E-4</v>
      </c>
      <c r="E913" s="246">
        <f t="shared" si="173"/>
        <v>38837.875588093906</v>
      </c>
      <c r="F913" s="247">
        <f t="shared" si="180"/>
        <v>38837.5</v>
      </c>
      <c r="G913" s="250">
        <f t="shared" si="181"/>
        <v>0.12074937500437954</v>
      </c>
      <c r="K913" s="246">
        <f t="shared" si="184"/>
        <v>0.12074937500437954</v>
      </c>
      <c r="O913" s="246">
        <f t="shared" ca="1" si="183"/>
        <v>0.13219172536166093</v>
      </c>
      <c r="P913" s="246">
        <f t="shared" si="174"/>
        <v>0.1140986290873252</v>
      </c>
      <c r="Q913" s="248">
        <f t="shared" si="175"/>
        <v>39049.273800000003</v>
      </c>
      <c r="R913" s="246">
        <f t="shared" si="182"/>
        <v>4.423242125321509E-5</v>
      </c>
      <c r="S913" s="249">
        <v>1</v>
      </c>
      <c r="T913" s="246">
        <f t="shared" si="176"/>
        <v>4.423242125321509E-5</v>
      </c>
      <c r="U913" s="204"/>
      <c r="V913" s="246">
        <f t="shared" si="185"/>
        <v>6.6507459170543487E-3</v>
      </c>
      <c r="W913" s="246">
        <f t="shared" si="186"/>
        <v>7.9306813625577652E-3</v>
      </c>
      <c r="X913" s="246">
        <f t="shared" si="187"/>
        <v>1.6382347446560294E-6</v>
      </c>
      <c r="Z913" s="353"/>
    </row>
    <row r="914" spans="1:26" s="246" customFormat="1" ht="12.95" customHeight="1">
      <c r="A914" s="11" t="s">
        <v>1186</v>
      </c>
      <c r="B914" s="26" t="s">
        <v>1817</v>
      </c>
      <c r="C914" s="265">
        <v>54075.650699999998</v>
      </c>
      <c r="D914" s="265" t="s">
        <v>1965</v>
      </c>
      <c r="E914" s="246">
        <f t="shared" si="173"/>
        <v>38862.376500474413</v>
      </c>
      <c r="F914" s="247">
        <f t="shared" si="180"/>
        <v>38862</v>
      </c>
      <c r="G914" s="250">
        <f t="shared" si="181"/>
        <v>0.12104269999690587</v>
      </c>
      <c r="K914" s="246">
        <f>G914</f>
        <v>0.12104269999690587</v>
      </c>
      <c r="O914" s="246">
        <f t="shared" ca="1" si="183"/>
        <v>0.13224996051514898</v>
      </c>
      <c r="P914" s="246">
        <f t="shared" si="174"/>
        <v>0.11420184042910551</v>
      </c>
      <c r="Q914" s="248">
        <f t="shared" si="175"/>
        <v>39057.150699999998</v>
      </c>
      <c r="R914" s="246">
        <f t="shared" si="182"/>
        <v>4.6797359626365633E-5</v>
      </c>
      <c r="S914" s="249">
        <v>1</v>
      </c>
      <c r="T914" s="246">
        <f t="shared" si="176"/>
        <v>4.6797359626365633E-5</v>
      </c>
      <c r="U914" s="204"/>
      <c r="Z914" s="353"/>
    </row>
    <row r="915" spans="1:26" s="246" customFormat="1" ht="12.95" customHeight="1">
      <c r="A915" s="11" t="s">
        <v>1203</v>
      </c>
      <c r="B915" s="26" t="s">
        <v>1817</v>
      </c>
      <c r="C915" s="265">
        <v>54093.006999999998</v>
      </c>
      <c r="D915" s="265" t="s">
        <v>1965</v>
      </c>
      <c r="E915" s="246">
        <f t="shared" si="173"/>
        <v>38916.362863834365</v>
      </c>
      <c r="F915" s="247">
        <f t="shared" si="180"/>
        <v>38916</v>
      </c>
      <c r="G915" s="250">
        <f t="shared" si="181"/>
        <v>0.11665859999629902</v>
      </c>
      <c r="I915" s="246">
        <f>G915</f>
        <v>0.11665859999629902</v>
      </c>
      <c r="O915" s="246">
        <f t="shared" ca="1" si="183"/>
        <v>0.13237831554732674</v>
      </c>
      <c r="P915" s="246">
        <f t="shared" si="174"/>
        <v>0.11442944448232534</v>
      </c>
      <c r="Q915" s="248">
        <f t="shared" si="175"/>
        <v>39074.506999999998</v>
      </c>
      <c r="R915" s="246">
        <f t="shared" si="182"/>
        <v>4.9691343054792595E-6</v>
      </c>
      <c r="S915" s="249">
        <v>0.1</v>
      </c>
      <c r="T915" s="246">
        <f t="shared" si="176"/>
        <v>4.96913430547926E-7</v>
      </c>
      <c r="U915" s="204"/>
      <c r="Z915" s="353"/>
    </row>
    <row r="916" spans="1:26" s="246" customFormat="1" ht="12.95" customHeight="1">
      <c r="A916" s="11" t="s">
        <v>1203</v>
      </c>
      <c r="B916" s="26" t="s">
        <v>1817</v>
      </c>
      <c r="C916" s="265">
        <v>54093.011400000003</v>
      </c>
      <c r="D916" s="265" t="s">
        <v>1965</v>
      </c>
      <c r="E916" s="246">
        <f t="shared" si="173"/>
        <v>38916.376549931003</v>
      </c>
      <c r="F916" s="247">
        <f t="shared" si="180"/>
        <v>38916</v>
      </c>
      <c r="G916" s="250">
        <f t="shared" si="181"/>
        <v>0.12105860000156099</v>
      </c>
      <c r="K916" s="246">
        <f>G916</f>
        <v>0.12105860000156099</v>
      </c>
      <c r="O916" s="246">
        <f t="shared" ca="1" si="183"/>
        <v>0.13237831554732674</v>
      </c>
      <c r="P916" s="246">
        <f t="shared" si="174"/>
        <v>0.11442944448232534</v>
      </c>
      <c r="Q916" s="248">
        <f t="shared" si="175"/>
        <v>39074.511400000003</v>
      </c>
      <c r="R916" s="246">
        <f t="shared" si="182"/>
        <v>4.3945702898212508E-5</v>
      </c>
      <c r="S916" s="249">
        <v>1</v>
      </c>
      <c r="T916" s="246">
        <f t="shared" si="176"/>
        <v>4.3945702898212508E-5</v>
      </c>
      <c r="U916" s="204"/>
      <c r="Z916" s="353"/>
    </row>
    <row r="917" spans="1:26" s="246" customFormat="1" ht="12.95" customHeight="1">
      <c r="A917" s="11" t="s">
        <v>1186</v>
      </c>
      <c r="B917" s="26" t="s">
        <v>1814</v>
      </c>
      <c r="C917" s="265">
        <v>54127.576999999997</v>
      </c>
      <c r="D917" s="265" t="s">
        <v>1965</v>
      </c>
      <c r="E917" s="246">
        <f t="shared" ref="E917:E980" si="188">+(C917-C$7)/C$8</f>
        <v>39023.892036604695</v>
      </c>
      <c r="F917" s="247">
        <f t="shared" si="180"/>
        <v>39023.5</v>
      </c>
      <c r="G917" s="250">
        <f t="shared" si="181"/>
        <v>0.12603747499088058</v>
      </c>
      <c r="K917" s="246">
        <f>G917</f>
        <v>0.12603747499088058</v>
      </c>
      <c r="O917" s="246">
        <f t="shared" ca="1" si="183"/>
        <v>0.1326338371391621</v>
      </c>
      <c r="P917" s="246">
        <f t="shared" ref="P917:P980" si="189">+D$11+D$12*F917+D$13*F917^2</f>
        <v>0.11488302773055128</v>
      </c>
      <c r="Q917" s="248">
        <f t="shared" ref="Q917:Q980" si="190">+C917-15018.5</f>
        <v>39109.076999999997</v>
      </c>
      <c r="R917" s="246">
        <f t="shared" si="182"/>
        <v>1.2442169368346778E-4</v>
      </c>
      <c r="S917" s="249">
        <v>1</v>
      </c>
      <c r="T917" s="246">
        <f t="shared" si="176"/>
        <v>1.2442169368346778E-4</v>
      </c>
      <c r="U917" s="204"/>
      <c r="Z917" s="353"/>
    </row>
    <row r="918" spans="1:26" s="246" customFormat="1" ht="12.95" customHeight="1">
      <c r="A918" s="11" t="s">
        <v>1283</v>
      </c>
      <c r="B918" s="26" t="s">
        <v>1814</v>
      </c>
      <c r="C918" s="265">
        <v>54135.932399999998</v>
      </c>
      <c r="D918" s="265" t="s">
        <v>1965</v>
      </c>
      <c r="E918" s="246">
        <f t="shared" si="188"/>
        <v>39049.881311992751</v>
      </c>
      <c r="F918" s="247">
        <f t="shared" si="180"/>
        <v>39049.5</v>
      </c>
      <c r="G918" s="250">
        <f t="shared" si="181"/>
        <v>0.12258957499579992</v>
      </c>
      <c r="K918" s="246">
        <f>G918</f>
        <v>0.12258957499579992</v>
      </c>
      <c r="O918" s="246">
        <f t="shared" ca="1" si="183"/>
        <v>0.13269563771021065</v>
      </c>
      <c r="P918" s="246">
        <f t="shared" si="189"/>
        <v>0.11499282806853492</v>
      </c>
      <c r="Q918" s="248">
        <f t="shared" si="190"/>
        <v>39117.432399999998</v>
      </c>
      <c r="R918" s="246">
        <f t="shared" si="182"/>
        <v>5.7710563876910254E-5</v>
      </c>
      <c r="S918" s="249">
        <v>1</v>
      </c>
      <c r="T918" s="246">
        <f t="shared" si="176"/>
        <v>5.7710563876910254E-5</v>
      </c>
      <c r="U918" s="204"/>
      <c r="Z918" s="353"/>
    </row>
    <row r="919" spans="1:26" s="246" customFormat="1" ht="12.95" customHeight="1">
      <c r="A919" s="42" t="s">
        <v>1837</v>
      </c>
      <c r="B919" s="37" t="s">
        <v>1817</v>
      </c>
      <c r="C919" s="42">
        <v>54149.273050000003</v>
      </c>
      <c r="D919" s="42">
        <v>8.0000000000000004E-4</v>
      </c>
      <c r="E919" s="246">
        <f t="shared" si="188"/>
        <v>39091.3770903763</v>
      </c>
      <c r="F919" s="247">
        <f t="shared" si="180"/>
        <v>39091</v>
      </c>
      <c r="G919" s="250">
        <f t="shared" si="181"/>
        <v>0.12123235000035493</v>
      </c>
      <c r="K919" s="246">
        <f>+G919</f>
        <v>0.12123235000035493</v>
      </c>
      <c r="O919" s="246">
        <f t="shared" ca="1" si="183"/>
        <v>0.13279428092938428</v>
      </c>
      <c r="P919" s="246">
        <f t="shared" si="189"/>
        <v>0.11516816416602657</v>
      </c>
      <c r="Q919" s="248">
        <f t="shared" si="190"/>
        <v>39130.773050000003</v>
      </c>
      <c r="R919" s="246">
        <f t="shared" si="182"/>
        <v>3.6774349833268701E-5</v>
      </c>
      <c r="S919" s="249">
        <v>1</v>
      </c>
      <c r="T919" s="246">
        <f t="shared" si="176"/>
        <v>3.6774349833268701E-5</v>
      </c>
      <c r="U919" s="204"/>
      <c r="V919" s="246">
        <f>+G919-P919</f>
        <v>6.0641858343283561E-3</v>
      </c>
      <c r="W919" s="246">
        <f>+V$5*SIN(RADIANS(V$6*F919+V$7))</f>
        <v>7.9231344948171179E-3</v>
      </c>
      <c r="X919" s="246">
        <f>+(V919-W919)^2</f>
        <v>3.4556901223329616E-6</v>
      </c>
      <c r="Z919" s="353"/>
    </row>
    <row r="920" spans="1:26" s="246" customFormat="1" ht="12.95" customHeight="1">
      <c r="A920" s="42" t="s">
        <v>1836</v>
      </c>
      <c r="B920" s="37" t="s">
        <v>1814</v>
      </c>
      <c r="C920" s="42">
        <v>54373.394500000002</v>
      </c>
      <c r="D920" s="42">
        <v>4.0000000000000002E-4</v>
      </c>
      <c r="E920" s="246">
        <f t="shared" si="188"/>
        <v>39788.501594819063</v>
      </c>
      <c r="F920" s="247">
        <f t="shared" si="180"/>
        <v>39788</v>
      </c>
      <c r="G920" s="250"/>
      <c r="O920" s="246">
        <f t="shared" ca="1" si="183"/>
        <v>0.13445101162249351</v>
      </c>
      <c r="P920" s="246">
        <f t="shared" si="189"/>
        <v>0.11812727356864727</v>
      </c>
      <c r="Q920" s="248">
        <f t="shared" si="190"/>
        <v>39354.894500000002</v>
      </c>
      <c r="S920" s="249"/>
      <c r="T920" s="246">
        <f t="shared" si="176"/>
        <v>0</v>
      </c>
      <c r="U920" s="204">
        <f>+C920-(C$7+F920*C$8)</f>
        <v>0.16125979999924311</v>
      </c>
      <c r="Z920" s="353"/>
    </row>
    <row r="921" spans="1:26" s="246" customFormat="1" ht="12.95" customHeight="1">
      <c r="A921" s="11" t="s">
        <v>1283</v>
      </c>
      <c r="B921" s="26" t="s">
        <v>1814</v>
      </c>
      <c r="C921" s="265">
        <v>54380.275000000001</v>
      </c>
      <c r="D921" s="265" t="s">
        <v>1965</v>
      </c>
      <c r="E921" s="246">
        <f t="shared" si="188"/>
        <v>39809.903228410221</v>
      </c>
      <c r="F921" s="247">
        <f t="shared" si="180"/>
        <v>39809.5</v>
      </c>
      <c r="G921" s="250">
        <f t="shared" ref="G921:G984" si="191">+C921-(C$7+F921*C$8)</f>
        <v>0.12963557500188472</v>
      </c>
      <c r="I921" s="246">
        <f>G921</f>
        <v>0.12963557500188472</v>
      </c>
      <c r="O921" s="246">
        <f t="shared" ca="1" si="183"/>
        <v>0.13450211594086059</v>
      </c>
      <c r="P921" s="246">
        <f t="shared" si="189"/>
        <v>0.11821898108985615</v>
      </c>
      <c r="Q921" s="248">
        <f t="shared" si="190"/>
        <v>39361.775000000001</v>
      </c>
      <c r="R921" s="246">
        <f t="shared" ref="R921:R984" si="192">+(P921-G921)^2</f>
        <v>1.3033861655216772E-4</v>
      </c>
      <c r="S921" s="249">
        <v>0.1</v>
      </c>
      <c r="T921" s="246">
        <f t="shared" si="176"/>
        <v>1.3033861655216772E-5</v>
      </c>
      <c r="U921" s="204"/>
      <c r="Z921" s="353"/>
    </row>
    <row r="922" spans="1:26" s="246" customFormat="1" ht="12.95" customHeight="1">
      <c r="A922" s="11" t="s">
        <v>1283</v>
      </c>
      <c r="B922" s="26" t="s">
        <v>1814</v>
      </c>
      <c r="C922" s="265">
        <v>54382.201999999997</v>
      </c>
      <c r="D922" s="265" t="s">
        <v>1965</v>
      </c>
      <c r="E922" s="246">
        <f t="shared" si="188"/>
        <v>39815.897116634922</v>
      </c>
      <c r="F922" s="247">
        <f t="shared" si="180"/>
        <v>39815.5</v>
      </c>
      <c r="G922" s="250">
        <f t="shared" si="191"/>
        <v>0.12767067499225959</v>
      </c>
      <c r="I922" s="246">
        <f>G922</f>
        <v>0.12767067499225959</v>
      </c>
      <c r="O922" s="246">
        <f t="shared" ca="1" si="183"/>
        <v>0.13451637761110255</v>
      </c>
      <c r="P922" s="246">
        <f t="shared" si="189"/>
        <v>0.11824457847294011</v>
      </c>
      <c r="Q922" s="248">
        <f t="shared" si="190"/>
        <v>39363.701999999997</v>
      </c>
      <c r="R922" s="246">
        <f t="shared" si="192"/>
        <v>8.8851295591526916E-5</v>
      </c>
      <c r="S922" s="249">
        <v>0.1</v>
      </c>
      <c r="T922" s="246">
        <f t="shared" si="176"/>
        <v>8.8851295591526913E-6</v>
      </c>
      <c r="U922" s="204"/>
      <c r="Z922" s="353"/>
    </row>
    <row r="923" spans="1:26" s="246" customFormat="1" ht="12.95" customHeight="1">
      <c r="A923" s="11" t="s">
        <v>1283</v>
      </c>
      <c r="B923" s="26" t="s">
        <v>1814</v>
      </c>
      <c r="C923" s="265">
        <v>54394.093999999997</v>
      </c>
      <c r="D923" s="265" t="s">
        <v>1965</v>
      </c>
      <c r="E923" s="246">
        <f t="shared" si="188"/>
        <v>39852.886903229795</v>
      </c>
      <c r="F923" s="247">
        <f t="shared" si="180"/>
        <v>39852.5</v>
      </c>
      <c r="G923" s="250">
        <f t="shared" si="191"/>
        <v>0.12438712499715621</v>
      </c>
      <c r="I923" s="246">
        <f>G923</f>
        <v>0.12438712499715621</v>
      </c>
      <c r="O923" s="246">
        <f t="shared" ca="1" si="183"/>
        <v>0.13460432457759472</v>
      </c>
      <c r="P923" s="246">
        <f t="shared" si="189"/>
        <v>0.11840247322662352</v>
      </c>
      <c r="Q923" s="248">
        <f t="shared" si="190"/>
        <v>39375.593999999997</v>
      </c>
      <c r="R923" s="246">
        <f t="shared" si="192"/>
        <v>3.5816056814540022E-5</v>
      </c>
      <c r="S923" s="249">
        <v>0.1</v>
      </c>
      <c r="T923" s="246">
        <f t="shared" si="176"/>
        <v>3.5816056814540024E-6</v>
      </c>
      <c r="U923" s="204"/>
      <c r="Z923" s="353"/>
    </row>
    <row r="924" spans="1:26" s="246" customFormat="1" ht="12.95" customHeight="1">
      <c r="A924" s="11" t="s">
        <v>1283</v>
      </c>
      <c r="B924" s="26" t="s">
        <v>1817</v>
      </c>
      <c r="C924" s="265">
        <v>54394.256999999998</v>
      </c>
      <c r="D924" s="265" t="s">
        <v>1965</v>
      </c>
      <c r="E924" s="246">
        <f t="shared" si="188"/>
        <v>39853.393910900071</v>
      </c>
      <c r="F924" s="247">
        <f t="shared" si="180"/>
        <v>39853</v>
      </c>
      <c r="G924" s="250">
        <f t="shared" si="191"/>
        <v>0.12664004999533063</v>
      </c>
      <c r="I924" s="246">
        <f>G924</f>
        <v>0.12664004999533063</v>
      </c>
      <c r="O924" s="246">
        <f t="shared" ca="1" si="183"/>
        <v>0.13460551305011487</v>
      </c>
      <c r="P924" s="246">
        <f t="shared" si="189"/>
        <v>0.11840460746070063</v>
      </c>
      <c r="Q924" s="248">
        <f t="shared" si="190"/>
        <v>39375.756999999998</v>
      </c>
      <c r="R924" s="246">
        <f t="shared" si="192"/>
        <v>6.7822513741193035E-5</v>
      </c>
      <c r="S924" s="249">
        <v>0.1</v>
      </c>
      <c r="T924" s="246">
        <f t="shared" ref="T924:T987" si="193">+S924*R924</f>
        <v>6.782251374119304E-6</v>
      </c>
      <c r="U924" s="204"/>
      <c r="Z924" s="353"/>
    </row>
    <row r="925" spans="1:26" s="246" customFormat="1" ht="12.95" customHeight="1">
      <c r="A925" s="41" t="s">
        <v>1955</v>
      </c>
      <c r="B925" s="37" t="s">
        <v>1814</v>
      </c>
      <c r="C925" s="42">
        <v>54394.738400000002</v>
      </c>
      <c r="D925" s="42">
        <v>2.0000000000000001E-4</v>
      </c>
      <c r="E925" s="246">
        <f t="shared" si="188"/>
        <v>39854.891294289489</v>
      </c>
      <c r="F925" s="247">
        <f t="shared" si="180"/>
        <v>39854.5</v>
      </c>
      <c r="G925" s="250">
        <f t="shared" si="191"/>
        <v>0.1257988249999471</v>
      </c>
      <c r="K925" s="246">
        <f>+G925</f>
        <v>0.1257988249999471</v>
      </c>
      <c r="O925" s="246">
        <f t="shared" ca="1" si="183"/>
        <v>0.13460907846767539</v>
      </c>
      <c r="P925" s="246">
        <f t="shared" si="189"/>
        <v>0.11841101024632227</v>
      </c>
      <c r="Q925" s="248">
        <f t="shared" si="190"/>
        <v>39376.238400000002</v>
      </c>
      <c r="R925" s="246">
        <f t="shared" si="192"/>
        <v>5.4579806833876789E-5</v>
      </c>
      <c r="S925" s="249">
        <v>1</v>
      </c>
      <c r="T925" s="246">
        <f t="shared" si="193"/>
        <v>5.4579806833876789E-5</v>
      </c>
      <c r="U925" s="204"/>
      <c r="V925" s="246">
        <f>+G925-P925</f>
        <v>7.3878147536248356E-3</v>
      </c>
      <c r="W925" s="246">
        <f>+V$5*SIN(RADIANS(V$6*F925+V$7))</f>
        <v>7.8328360465376029E-3</v>
      </c>
      <c r="X925" s="246">
        <f>+(V925-W925)^2</f>
        <v>1.98043951145751E-7</v>
      </c>
      <c r="Z925" s="353"/>
    </row>
    <row r="926" spans="1:26" s="246" customFormat="1" ht="12.95" customHeight="1">
      <c r="A926" s="11" t="s">
        <v>1283</v>
      </c>
      <c r="B926" s="26" t="s">
        <v>1814</v>
      </c>
      <c r="C926" s="265">
        <v>54395.06</v>
      </c>
      <c r="D926" s="265" t="s">
        <v>1965</v>
      </c>
      <c r="E926" s="246">
        <f t="shared" si="188"/>
        <v>39855.891623533411</v>
      </c>
      <c r="F926" s="247">
        <f t="shared" si="180"/>
        <v>39855.5</v>
      </c>
      <c r="G926" s="250">
        <f t="shared" si="191"/>
        <v>0.12590467499103397</v>
      </c>
      <c r="I926" s="246">
        <f>G926</f>
        <v>0.12590467499103397</v>
      </c>
      <c r="O926" s="246">
        <f t="shared" ca="1" si="183"/>
        <v>0.13461145541271569</v>
      </c>
      <c r="P926" s="246">
        <f t="shared" si="189"/>
        <v>0.11841527883956195</v>
      </c>
      <c r="Q926" s="248">
        <f t="shared" si="190"/>
        <v>39376.559999999998</v>
      </c>
      <c r="R926" s="246">
        <f t="shared" si="192"/>
        <v>5.6091054713683978E-5</v>
      </c>
      <c r="S926" s="249">
        <v>0.1</v>
      </c>
      <c r="T926" s="246">
        <f t="shared" si="193"/>
        <v>5.6091054713683978E-6</v>
      </c>
      <c r="U926" s="204"/>
      <c r="Z926" s="353"/>
    </row>
    <row r="927" spans="1:26" s="246" customFormat="1" ht="12.95" customHeight="1">
      <c r="A927" s="11" t="s">
        <v>1283</v>
      </c>
      <c r="B927" s="26" t="s">
        <v>1817</v>
      </c>
      <c r="C927" s="265">
        <v>54397.142999999996</v>
      </c>
      <c r="D927" s="265" t="s">
        <v>1965</v>
      </c>
      <c r="E927" s="246">
        <f t="shared" si="188"/>
        <v>39862.370746092871</v>
      </c>
      <c r="F927" s="247">
        <f t="shared" si="180"/>
        <v>39862</v>
      </c>
      <c r="G927" s="250">
        <f t="shared" si="191"/>
        <v>0.11919269999634707</v>
      </c>
      <c r="I927" s="246">
        <f>G927</f>
        <v>0.11919269999634707</v>
      </c>
      <c r="O927" s="246">
        <f t="shared" ca="1" si="183"/>
        <v>0.13462690555547785</v>
      </c>
      <c r="P927" s="246">
        <f t="shared" si="189"/>
        <v>0.11844302605071261</v>
      </c>
      <c r="Q927" s="248">
        <f t="shared" si="190"/>
        <v>39378.642999999996</v>
      </c>
      <c r="R927" s="246">
        <f t="shared" si="192"/>
        <v>5.6201102476314815E-7</v>
      </c>
      <c r="S927" s="249">
        <v>0.1</v>
      </c>
      <c r="T927" s="246">
        <f t="shared" si="193"/>
        <v>5.6201102476314817E-8</v>
      </c>
      <c r="U927" s="204"/>
      <c r="Z927" s="353"/>
    </row>
    <row r="928" spans="1:26" s="246" customFormat="1" ht="12.95" customHeight="1">
      <c r="A928" s="11" t="s">
        <v>1283</v>
      </c>
      <c r="B928" s="26" t="s">
        <v>1817</v>
      </c>
      <c r="C928" s="265">
        <v>54401.326999999997</v>
      </c>
      <c r="D928" s="265" t="s">
        <v>1965</v>
      </c>
      <c r="E928" s="246">
        <f t="shared" si="188"/>
        <v>39875.384979788883</v>
      </c>
      <c r="F928" s="247">
        <f t="shared" si="180"/>
        <v>39875</v>
      </c>
      <c r="G928" s="250">
        <f t="shared" si="191"/>
        <v>0.12376874999608845</v>
      </c>
      <c r="I928" s="246">
        <f>G928</f>
        <v>0.12376874999608845</v>
      </c>
      <c r="O928" s="246">
        <f t="shared" ca="1" si="183"/>
        <v>0.13465780584100212</v>
      </c>
      <c r="P928" s="246">
        <f t="shared" si="189"/>
        <v>0.11849852751949586</v>
      </c>
      <c r="Q928" s="248">
        <f t="shared" si="190"/>
        <v>39382.826999999997</v>
      </c>
      <c r="R928" s="246">
        <f t="shared" si="192"/>
        <v>2.7775244952781729E-5</v>
      </c>
      <c r="S928" s="249">
        <v>0.1</v>
      </c>
      <c r="T928" s="246">
        <f t="shared" si="193"/>
        <v>2.7775244952781729E-6</v>
      </c>
      <c r="U928" s="204"/>
      <c r="Z928" s="353"/>
    </row>
    <row r="929" spans="1:26" s="246" customFormat="1" ht="12.95" customHeight="1">
      <c r="A929" s="42" t="s">
        <v>1836</v>
      </c>
      <c r="B929" s="37" t="s">
        <v>1817</v>
      </c>
      <c r="C929" s="42">
        <v>54404.544399999999</v>
      </c>
      <c r="D929" s="42">
        <v>2.0000000000000001E-4</v>
      </c>
      <c r="E929" s="246">
        <f t="shared" si="188"/>
        <v>39885.39262689538</v>
      </c>
      <c r="F929" s="247">
        <f t="shared" si="180"/>
        <v>39885</v>
      </c>
      <c r="G929" s="250">
        <f t="shared" si="191"/>
        <v>0.12622724999528145</v>
      </c>
      <c r="K929" s="246">
        <f>+G929</f>
        <v>0.12622724999528145</v>
      </c>
      <c r="O929" s="246">
        <f t="shared" ca="1" si="183"/>
        <v>0.1346815752914054</v>
      </c>
      <c r="P929" s="246">
        <f t="shared" si="189"/>
        <v>0.11854122735027919</v>
      </c>
      <c r="Q929" s="248">
        <f t="shared" si="190"/>
        <v>39386.044399999999</v>
      </c>
      <c r="R929" s="246">
        <f t="shared" si="192"/>
        <v>5.907494409948755E-5</v>
      </c>
      <c r="S929" s="249">
        <v>1</v>
      </c>
      <c r="T929" s="246">
        <f t="shared" si="193"/>
        <v>5.907494409948755E-5</v>
      </c>
      <c r="U929" s="204"/>
      <c r="V929" s="246">
        <f>+G929-P929</f>
        <v>7.6860226450022606E-3</v>
      </c>
      <c r="W929" s="246">
        <f>+V$5*SIN(RADIANS(V$6*F929+V$7))</f>
        <v>7.8271316031347637E-3</v>
      </c>
      <c r="X929" s="246">
        <f>+(V929-W929)^2</f>
        <v>1.9911738065240502E-8</v>
      </c>
      <c r="Z929" s="353"/>
    </row>
    <row r="930" spans="1:26" s="246" customFormat="1" ht="12.95" customHeight="1">
      <c r="A930" s="11" t="s">
        <v>1283</v>
      </c>
      <c r="B930" s="26" t="s">
        <v>1817</v>
      </c>
      <c r="C930" s="265">
        <v>54413.224000000002</v>
      </c>
      <c r="D930" s="265" t="s">
        <v>1965</v>
      </c>
      <c r="E930" s="246">
        <f t="shared" si="188"/>
        <v>39912.390318766295</v>
      </c>
      <c r="F930" s="247">
        <f t="shared" si="180"/>
        <v>39912</v>
      </c>
      <c r="G930" s="250">
        <f t="shared" si="191"/>
        <v>0.12548519999836572</v>
      </c>
      <c r="I930" s="246">
        <f>G930</f>
        <v>0.12548519999836572</v>
      </c>
      <c r="O930" s="246">
        <f t="shared" ca="1" si="183"/>
        <v>0.13474575280749429</v>
      </c>
      <c r="P930" s="246">
        <f t="shared" si="189"/>
        <v>0.11865654466237037</v>
      </c>
      <c r="Q930" s="248">
        <f t="shared" si="190"/>
        <v>39394.724000000002</v>
      </c>
      <c r="R930" s="246">
        <f t="shared" si="192"/>
        <v>4.6630533697817703E-5</v>
      </c>
      <c r="S930" s="249">
        <v>0.1</v>
      </c>
      <c r="T930" s="246">
        <f t="shared" si="193"/>
        <v>4.6630533697817708E-6</v>
      </c>
      <c r="U930" s="204"/>
      <c r="Z930" s="353"/>
    </row>
    <row r="931" spans="1:26" s="246" customFormat="1" ht="12.95" customHeight="1">
      <c r="A931" s="11" t="s">
        <v>1283</v>
      </c>
      <c r="B931" s="26" t="s">
        <v>1817</v>
      </c>
      <c r="C931" s="265">
        <v>54416.118000000002</v>
      </c>
      <c r="D931" s="265" t="s">
        <v>1965</v>
      </c>
      <c r="E931" s="246">
        <f t="shared" si="188"/>
        <v>39921.39203777114</v>
      </c>
      <c r="F931" s="247">
        <f t="shared" si="180"/>
        <v>39921</v>
      </c>
      <c r="G931" s="250">
        <f t="shared" si="191"/>
        <v>0.12603785000101198</v>
      </c>
      <c r="I931" s="246">
        <f>G931</f>
        <v>0.12603785000101198</v>
      </c>
      <c r="O931" s="246">
        <f t="shared" ca="1" si="183"/>
        <v>0.13476714531285724</v>
      </c>
      <c r="P931" s="246">
        <f t="shared" si="189"/>
        <v>0.11869499277255519</v>
      </c>
      <c r="Q931" s="248">
        <f t="shared" si="190"/>
        <v>39397.618000000002</v>
      </c>
      <c r="R931" s="246">
        <f t="shared" si="192"/>
        <v>5.3917552277500125E-5</v>
      </c>
      <c r="S931" s="249">
        <v>0.1</v>
      </c>
      <c r="T931" s="246">
        <f t="shared" si="193"/>
        <v>5.391755227750013E-6</v>
      </c>
      <c r="U931" s="204"/>
      <c r="Z931" s="353"/>
    </row>
    <row r="932" spans="1:26" s="246" customFormat="1" ht="12.95" customHeight="1">
      <c r="A932" s="11" t="s">
        <v>1283</v>
      </c>
      <c r="B932" s="26" t="s">
        <v>1817</v>
      </c>
      <c r="C932" s="265">
        <v>54418.044999999998</v>
      </c>
      <c r="D932" s="265" t="s">
        <v>1965</v>
      </c>
      <c r="E932" s="246">
        <f t="shared" si="188"/>
        <v>39927.385925995841</v>
      </c>
      <c r="F932" s="247">
        <f t="shared" si="180"/>
        <v>39927</v>
      </c>
      <c r="G932" s="250">
        <f t="shared" si="191"/>
        <v>0.12407294999866281</v>
      </c>
      <c r="I932" s="246">
        <f>G932</f>
        <v>0.12407294999866281</v>
      </c>
      <c r="O932" s="246">
        <f t="shared" ca="1" si="183"/>
        <v>0.13478140698309921</v>
      </c>
      <c r="P932" s="246">
        <f t="shared" si="189"/>
        <v>0.11872062734772129</v>
      </c>
      <c r="Q932" s="248">
        <f t="shared" si="190"/>
        <v>39399.544999999998</v>
      </c>
      <c r="R932" s="246">
        <f t="shared" si="192"/>
        <v>2.8647357759781613E-5</v>
      </c>
      <c r="S932" s="249">
        <v>0.1</v>
      </c>
      <c r="T932" s="246">
        <f t="shared" si="193"/>
        <v>2.8647357759781614E-6</v>
      </c>
      <c r="U932" s="204"/>
      <c r="Z932" s="353"/>
    </row>
    <row r="933" spans="1:26" s="246" customFormat="1" ht="12.95" customHeight="1">
      <c r="A933" s="41" t="s">
        <v>1955</v>
      </c>
      <c r="B933" s="37" t="s">
        <v>1817</v>
      </c>
      <c r="C933" s="42">
        <v>54418.689400000003</v>
      </c>
      <c r="D933" s="42">
        <v>2.9999999999999997E-4</v>
      </c>
      <c r="E933" s="246">
        <f t="shared" si="188"/>
        <v>39929.390317055535</v>
      </c>
      <c r="F933" s="247">
        <f t="shared" si="180"/>
        <v>39929</v>
      </c>
      <c r="G933" s="250">
        <f t="shared" si="191"/>
        <v>0.1254846500014537</v>
      </c>
      <c r="K933" s="246">
        <f t="shared" ref="K933:K939" si="194">+G933</f>
        <v>0.1254846500014537</v>
      </c>
      <c r="O933" s="246">
        <f t="shared" ca="1" si="183"/>
        <v>0.13478616087317988</v>
      </c>
      <c r="P933" s="246">
        <f t="shared" si="189"/>
        <v>0.11872917265085833</v>
      </c>
      <c r="Q933" s="248">
        <f t="shared" si="190"/>
        <v>39400.189400000003</v>
      </c>
      <c r="R933" s="246">
        <f t="shared" si="192"/>
        <v>4.5636474234407015E-5</v>
      </c>
      <c r="S933" s="249">
        <v>1</v>
      </c>
      <c r="T933" s="246">
        <f t="shared" si="193"/>
        <v>4.5636474234407015E-5</v>
      </c>
      <c r="U933" s="204"/>
      <c r="V933" s="246">
        <f t="shared" ref="V933:V939" si="195">+G933-P933</f>
        <v>6.755477350595368E-3</v>
      </c>
      <c r="W933" s="246">
        <f t="shared" ref="W933:W939" si="196">+V$5*SIN(RADIANS(V$6*F933+V$7))</f>
        <v>7.8186199325876535E-3</v>
      </c>
      <c r="X933" s="246">
        <f t="shared" ref="X933:X939" si="197">+(V933-W933)^2</f>
        <v>1.1302721496452236E-6</v>
      </c>
      <c r="Z933" s="353"/>
    </row>
    <row r="934" spans="1:26" s="246" customFormat="1" ht="12.95" customHeight="1">
      <c r="A934" s="41" t="s">
        <v>1955</v>
      </c>
      <c r="B934" s="37" t="s">
        <v>1814</v>
      </c>
      <c r="C934" s="42">
        <v>54422.708400000003</v>
      </c>
      <c r="D934" s="42">
        <v>2.9999999999999997E-4</v>
      </c>
      <c r="E934" s="246">
        <f t="shared" si="188"/>
        <v>39941.891322128256</v>
      </c>
      <c r="F934" s="247">
        <f t="shared" si="180"/>
        <v>39941.5</v>
      </c>
      <c r="G934" s="250">
        <f t="shared" si="191"/>
        <v>0.1258077750026132</v>
      </c>
      <c r="K934" s="246">
        <f t="shared" si="194"/>
        <v>0.1258077750026132</v>
      </c>
      <c r="O934" s="246">
        <f t="shared" ca="1" si="183"/>
        <v>0.134815872686184</v>
      </c>
      <c r="P934" s="246">
        <f t="shared" si="189"/>
        <v>0.11878258583363011</v>
      </c>
      <c r="Q934" s="248">
        <f t="shared" si="190"/>
        <v>39404.208400000003</v>
      </c>
      <c r="R934" s="246">
        <f t="shared" si="192"/>
        <v>4.9353282859997354E-5</v>
      </c>
      <c r="S934" s="249">
        <v>1</v>
      </c>
      <c r="T934" s="246">
        <f t="shared" si="193"/>
        <v>4.9353282859997354E-5</v>
      </c>
      <c r="U934" s="204"/>
      <c r="V934" s="246">
        <f t="shared" si="195"/>
        <v>7.0251891689830925E-3</v>
      </c>
      <c r="W934" s="246">
        <f t="shared" si="196"/>
        <v>7.8161410637694415E-3</v>
      </c>
      <c r="X934" s="246">
        <f t="shared" si="197"/>
        <v>6.2560489986611573E-7</v>
      </c>
      <c r="Z934" s="353"/>
    </row>
    <row r="935" spans="1:26" s="246" customFormat="1" ht="12.95" customHeight="1">
      <c r="A935" s="41" t="s">
        <v>1955</v>
      </c>
      <c r="B935" s="37" t="s">
        <v>1817</v>
      </c>
      <c r="C935" s="42">
        <v>54456.626499999998</v>
      </c>
      <c r="D935" s="42">
        <v>2.0000000000000001E-4</v>
      </c>
      <c r="E935" s="246">
        <f t="shared" si="188"/>
        <v>40047.392775265107</v>
      </c>
      <c r="F935" s="247">
        <f t="shared" si="180"/>
        <v>40047</v>
      </c>
      <c r="G935" s="250">
        <f t="shared" si="191"/>
        <v>0.12627494999469491</v>
      </c>
      <c r="K935" s="246">
        <f t="shared" si="194"/>
        <v>0.12627494999469491</v>
      </c>
      <c r="O935" s="246">
        <f t="shared" ca="1" si="183"/>
        <v>0.1350666403879387</v>
      </c>
      <c r="P935" s="246">
        <f t="shared" si="189"/>
        <v>0.11923373913824957</v>
      </c>
      <c r="Q935" s="248">
        <f t="shared" si="190"/>
        <v>39438.126499999998</v>
      </c>
      <c r="R935" s="246">
        <f t="shared" si="192"/>
        <v>4.9578650324923678E-5</v>
      </c>
      <c r="S935" s="249">
        <v>1</v>
      </c>
      <c r="T935" s="246">
        <f t="shared" si="193"/>
        <v>4.9578650324923678E-5</v>
      </c>
      <c r="U935" s="204"/>
      <c r="V935" s="246">
        <f t="shared" si="195"/>
        <v>7.0412108564453374E-3</v>
      </c>
      <c r="W935" s="246">
        <f t="shared" si="196"/>
        <v>7.7941495238870754E-3</v>
      </c>
      <c r="X935" s="246">
        <f t="shared" si="197"/>
        <v>5.6691663692894021E-7</v>
      </c>
      <c r="Z935" s="353"/>
    </row>
    <row r="936" spans="1:26" s="246" customFormat="1" ht="12.95" customHeight="1">
      <c r="A936" s="42" t="s">
        <v>1836</v>
      </c>
      <c r="B936" s="37" t="s">
        <v>1817</v>
      </c>
      <c r="C936" s="42">
        <v>54465.306900000003</v>
      </c>
      <c r="D936" s="42">
        <v>2.0000000000000001E-4</v>
      </c>
      <c r="E936" s="246">
        <f t="shared" si="188"/>
        <v>40074.392955517236</v>
      </c>
      <c r="F936" s="247">
        <f t="shared" si="180"/>
        <v>40074</v>
      </c>
      <c r="G936" s="250">
        <f t="shared" si="191"/>
        <v>0.12633289999939734</v>
      </c>
      <c r="K936" s="246">
        <f t="shared" si="194"/>
        <v>0.12633289999939734</v>
      </c>
      <c r="O936" s="246">
        <f t="shared" ca="1" si="183"/>
        <v>0.13513081790402756</v>
      </c>
      <c r="P936" s="246">
        <f t="shared" si="189"/>
        <v>0.11934929961651009</v>
      </c>
      <c r="Q936" s="248">
        <f t="shared" si="190"/>
        <v>39446.806900000003</v>
      </c>
      <c r="R936" s="246">
        <f t="shared" si="192"/>
        <v>4.8770674307863028E-5</v>
      </c>
      <c r="S936" s="249">
        <v>1</v>
      </c>
      <c r="T936" s="246">
        <f t="shared" si="193"/>
        <v>4.8770674307863028E-5</v>
      </c>
      <c r="U936" s="204"/>
      <c r="V936" s="246">
        <f t="shared" si="195"/>
        <v>6.9836003828872562E-3</v>
      </c>
      <c r="W936" s="246">
        <f t="shared" si="196"/>
        <v>7.7882142990070144E-3</v>
      </c>
      <c r="X936" s="246">
        <f t="shared" si="197"/>
        <v>6.4740355401357329E-7</v>
      </c>
      <c r="Z936" s="353"/>
    </row>
    <row r="937" spans="1:26" s="246" customFormat="1" ht="12.95" customHeight="1">
      <c r="A937" s="42" t="s">
        <v>1836</v>
      </c>
      <c r="B937" s="37" t="s">
        <v>1814</v>
      </c>
      <c r="C937" s="42">
        <v>54467.395100000002</v>
      </c>
      <c r="D937" s="42">
        <v>2.9999999999999997E-4</v>
      </c>
      <c r="E937" s="246">
        <f t="shared" si="188"/>
        <v>40080.888252554512</v>
      </c>
      <c r="F937" s="247">
        <f t="shared" si="180"/>
        <v>40080.5</v>
      </c>
      <c r="G937" s="250">
        <f t="shared" si="191"/>
        <v>0.12482092499703867</v>
      </c>
      <c r="K937" s="246">
        <f t="shared" si="194"/>
        <v>0.12482092499703867</v>
      </c>
      <c r="O937" s="246">
        <f t="shared" ca="1" si="183"/>
        <v>0.1351462680467897</v>
      </c>
      <c r="P937" s="246">
        <f t="shared" si="189"/>
        <v>0.11937712578439418</v>
      </c>
      <c r="Q937" s="248">
        <f t="shared" si="190"/>
        <v>39448.895100000002</v>
      </c>
      <c r="R937" s="246">
        <f t="shared" si="192"/>
        <v>2.9634949867588862E-5</v>
      </c>
      <c r="S937" s="249">
        <v>1</v>
      </c>
      <c r="T937" s="246">
        <f t="shared" si="193"/>
        <v>2.9634949867588862E-5</v>
      </c>
      <c r="U937" s="204"/>
      <c r="V937" s="246">
        <f t="shared" si="195"/>
        <v>5.4437992126444984E-3</v>
      </c>
      <c r="W937" s="246">
        <f t="shared" si="196"/>
        <v>7.7867667829361747E-3</v>
      </c>
      <c r="X937" s="246">
        <f t="shared" si="197"/>
        <v>5.4894970354384811E-6</v>
      </c>
      <c r="Z937" s="353"/>
    </row>
    <row r="938" spans="1:26" s="246" customFormat="1" ht="12.95" customHeight="1">
      <c r="A938" s="41" t="s">
        <v>1955</v>
      </c>
      <c r="B938" s="37" t="s">
        <v>1814</v>
      </c>
      <c r="C938" s="42">
        <v>54490.545299999998</v>
      </c>
      <c r="D938" s="42">
        <v>2.0000000000000001E-4</v>
      </c>
      <c r="E938" s="246">
        <f t="shared" si="188"/>
        <v>40152.896405735519</v>
      </c>
      <c r="F938" s="247">
        <f t="shared" si="180"/>
        <v>40152.5</v>
      </c>
      <c r="G938" s="250">
        <f t="shared" si="191"/>
        <v>0.12744212499819696</v>
      </c>
      <c r="K938" s="246">
        <f t="shared" si="194"/>
        <v>0.12744212499819696</v>
      </c>
      <c r="O938" s="246">
        <f t="shared" ca="1" si="183"/>
        <v>0.13531740808969339</v>
      </c>
      <c r="P938" s="246">
        <f t="shared" si="189"/>
        <v>0.11968551121293225</v>
      </c>
      <c r="Q938" s="248">
        <f t="shared" si="190"/>
        <v>39472.045299999998</v>
      </c>
      <c r="R938" s="246">
        <f t="shared" si="192"/>
        <v>6.0165057413758532E-5</v>
      </c>
      <c r="S938" s="249">
        <v>1</v>
      </c>
      <c r="T938" s="246">
        <f t="shared" si="193"/>
        <v>6.0165057413758532E-5</v>
      </c>
      <c r="U938" s="204"/>
      <c r="V938" s="246">
        <f t="shared" si="195"/>
        <v>7.7566137852647099E-3</v>
      </c>
      <c r="W938" s="246">
        <f t="shared" si="196"/>
        <v>7.7702487578573736E-3</v>
      </c>
      <c r="X938" s="246">
        <f t="shared" si="197"/>
        <v>1.8591247760269135E-10</v>
      </c>
      <c r="Z938" s="353"/>
    </row>
    <row r="939" spans="1:26" s="246" customFormat="1" ht="12.95" customHeight="1">
      <c r="A939" s="41" t="s">
        <v>1955</v>
      </c>
      <c r="B939" s="37" t="s">
        <v>1814</v>
      </c>
      <c r="C939" s="42">
        <v>54517.549700000003</v>
      </c>
      <c r="D939" s="42">
        <v>2.0000000000000001E-4</v>
      </c>
      <c r="E939" s="246">
        <f t="shared" si="188"/>
        <v>40236.892957461278</v>
      </c>
      <c r="F939" s="247">
        <f t="shared" si="180"/>
        <v>40236.5</v>
      </c>
      <c r="G939" s="250">
        <f t="shared" si="191"/>
        <v>0.12633352499688044</v>
      </c>
      <c r="K939" s="246">
        <f t="shared" si="194"/>
        <v>0.12633352499688044</v>
      </c>
      <c r="O939" s="246">
        <f t="shared" ca="1" si="183"/>
        <v>0.13551707147308101</v>
      </c>
      <c r="P939" s="246">
        <f t="shared" si="189"/>
        <v>0.12004565846180543</v>
      </c>
      <c r="Q939" s="248">
        <f t="shared" si="190"/>
        <v>39499.049700000003</v>
      </c>
      <c r="R939" s="246">
        <f t="shared" si="192"/>
        <v>3.953726556291628E-5</v>
      </c>
      <c r="S939" s="249">
        <v>1</v>
      </c>
      <c r="T939" s="246">
        <f t="shared" si="193"/>
        <v>3.953726556291628E-5</v>
      </c>
      <c r="U939" s="204"/>
      <c r="V939" s="246">
        <f t="shared" si="195"/>
        <v>6.2878665350750151E-3</v>
      </c>
      <c r="W939" s="246">
        <f t="shared" si="196"/>
        <v>7.7498574041976707E-3</v>
      </c>
      <c r="X939" s="246">
        <f t="shared" si="197"/>
        <v>2.1374173013980179E-6</v>
      </c>
      <c r="Z939" s="353"/>
    </row>
    <row r="940" spans="1:26" s="246" customFormat="1" ht="12.95" customHeight="1">
      <c r="A940" s="11" t="s">
        <v>1373</v>
      </c>
      <c r="B940" s="26" t="s">
        <v>1814</v>
      </c>
      <c r="C940" s="265">
        <v>54718.1662</v>
      </c>
      <c r="D940" s="265" t="s">
        <v>1965</v>
      </c>
      <c r="E940" s="246">
        <f t="shared" si="188"/>
        <v>40860.905867182955</v>
      </c>
      <c r="F940" s="247">
        <f t="shared" si="180"/>
        <v>40860.5</v>
      </c>
      <c r="G940" s="250">
        <f t="shared" si="191"/>
        <v>0.13048392500058981</v>
      </c>
      <c r="K940" s="246">
        <f>G940</f>
        <v>0.13048392500058981</v>
      </c>
      <c r="O940" s="246">
        <f t="shared" ca="1" si="183"/>
        <v>0.1370002851782462</v>
      </c>
      <c r="P940" s="246">
        <f t="shared" si="189"/>
        <v>0.1227333184167578</v>
      </c>
      <c r="Q940" s="248">
        <f t="shared" si="190"/>
        <v>39699.6662</v>
      </c>
      <c r="R940" s="246">
        <f t="shared" si="192"/>
        <v>6.0071902417340006E-5</v>
      </c>
      <c r="S940" s="249">
        <v>1</v>
      </c>
      <c r="T940" s="246">
        <f t="shared" si="193"/>
        <v>6.0071902417340006E-5</v>
      </c>
      <c r="U940" s="204"/>
      <c r="Z940" s="353"/>
    </row>
    <row r="941" spans="1:26" s="246" customFormat="1" ht="12.95" customHeight="1">
      <c r="A941" s="11" t="s">
        <v>1373</v>
      </c>
      <c r="B941" s="26" t="s">
        <v>1814</v>
      </c>
      <c r="C941" s="265">
        <v>54732.315000000002</v>
      </c>
      <c r="D941" s="265" t="s">
        <v>1965</v>
      </c>
      <c r="E941" s="246">
        <f t="shared" si="188"/>
        <v>40904.915377153826</v>
      </c>
      <c r="F941" s="247">
        <f t="shared" si="180"/>
        <v>40904.5</v>
      </c>
      <c r="G941" s="250">
        <f t="shared" si="191"/>
        <v>0.13354132499807747</v>
      </c>
      <c r="J941" s="246">
        <f>G941</f>
        <v>0.13354132499807747</v>
      </c>
      <c r="O941" s="246">
        <f t="shared" ca="1" si="183"/>
        <v>0.13710487076002068</v>
      </c>
      <c r="P941" s="246">
        <f t="shared" si="189"/>
        <v>0.12292364990351001</v>
      </c>
      <c r="Q941" s="248">
        <f t="shared" si="190"/>
        <v>39713.815000000002</v>
      </c>
      <c r="R941" s="246">
        <f t="shared" si="192"/>
        <v>1.1273502441379807E-4</v>
      </c>
      <c r="S941" s="249">
        <v>1</v>
      </c>
      <c r="T941" s="246">
        <f t="shared" si="193"/>
        <v>1.1273502441379807E-4</v>
      </c>
      <c r="U941" s="204"/>
      <c r="Z941" s="353"/>
    </row>
    <row r="942" spans="1:26" s="246" customFormat="1" ht="12.95" customHeight="1">
      <c r="A942" s="11" t="s">
        <v>1373</v>
      </c>
      <c r="B942" s="26" t="s">
        <v>1814</v>
      </c>
      <c r="C942" s="265">
        <v>54733.277000000002</v>
      </c>
      <c r="D942" s="265" t="s">
        <v>1965</v>
      </c>
      <c r="E942" s="246">
        <f t="shared" si="188"/>
        <v>40907.907655551426</v>
      </c>
      <c r="F942" s="247">
        <f t="shared" si="180"/>
        <v>40907.5</v>
      </c>
      <c r="G942" s="250">
        <f t="shared" si="191"/>
        <v>0.13105887499841629</v>
      </c>
      <c r="J942" s="246">
        <f>G942</f>
        <v>0.13105887499841629</v>
      </c>
      <c r="O942" s="246">
        <f t="shared" ca="1" si="183"/>
        <v>0.13711200159514164</v>
      </c>
      <c r="P942" s="246">
        <f t="shared" si="189"/>
        <v>0.12293663096967899</v>
      </c>
      <c r="Q942" s="248">
        <f t="shared" si="190"/>
        <v>39714.777000000002</v>
      </c>
      <c r="R942" s="246">
        <f t="shared" si="192"/>
        <v>6.5970848062358586E-5</v>
      </c>
      <c r="S942" s="249">
        <v>1</v>
      </c>
      <c r="T942" s="246">
        <f t="shared" si="193"/>
        <v>6.5970848062358586E-5</v>
      </c>
      <c r="U942" s="204"/>
      <c r="Z942" s="353"/>
    </row>
    <row r="943" spans="1:26" s="246" customFormat="1" ht="12.95" customHeight="1">
      <c r="A943" s="11" t="s">
        <v>1373</v>
      </c>
      <c r="B943" s="26" t="s">
        <v>1814</v>
      </c>
      <c r="C943" s="265">
        <v>54736.171999999999</v>
      </c>
      <c r="D943" s="265" t="s">
        <v>1965</v>
      </c>
      <c r="E943" s="246">
        <f t="shared" si="188"/>
        <v>40916.912485032764</v>
      </c>
      <c r="F943" s="247">
        <f t="shared" si="180"/>
        <v>40916.5</v>
      </c>
      <c r="G943" s="250">
        <f t="shared" si="191"/>
        <v>0.13261152499762829</v>
      </c>
      <c r="J943" s="246">
        <f>G943</f>
        <v>0.13261152499762829</v>
      </c>
      <c r="O943" s="246">
        <f t="shared" ca="1" si="183"/>
        <v>0.13713339410050462</v>
      </c>
      <c r="P943" s="246">
        <f t="shared" si="189"/>
        <v>0.12297557717023747</v>
      </c>
      <c r="Q943" s="248">
        <f t="shared" si="190"/>
        <v>39717.671999999999</v>
      </c>
      <c r="R943" s="246">
        <f t="shared" si="192"/>
        <v>9.2851490532198027E-5</v>
      </c>
      <c r="S943" s="249">
        <v>1</v>
      </c>
      <c r="T943" s="246">
        <f t="shared" si="193"/>
        <v>9.2851490532198027E-5</v>
      </c>
      <c r="U943" s="204"/>
      <c r="Z943" s="353"/>
    </row>
    <row r="944" spans="1:26" s="246" customFormat="1" ht="12.95" customHeight="1">
      <c r="A944" s="11" t="s">
        <v>1373</v>
      </c>
      <c r="B944" s="26" t="s">
        <v>1817</v>
      </c>
      <c r="C944" s="265">
        <v>54741.154000000002</v>
      </c>
      <c r="D944" s="265" t="s">
        <v>1965</v>
      </c>
      <c r="E944" s="246">
        <f t="shared" si="188"/>
        <v>40932.408878979601</v>
      </c>
      <c r="F944" s="247">
        <f t="shared" si="180"/>
        <v>40932</v>
      </c>
      <c r="G944" s="250">
        <f t="shared" si="191"/>
        <v>0.13145219999569235</v>
      </c>
      <c r="J944" s="246">
        <f>G944</f>
        <v>0.13145219999569235</v>
      </c>
      <c r="O944" s="246">
        <f t="shared" ca="1" si="183"/>
        <v>0.13717023674862971</v>
      </c>
      <c r="P944" s="246">
        <f t="shared" si="189"/>
        <v>0.12304266173813486</v>
      </c>
      <c r="Q944" s="248">
        <f t="shared" si="190"/>
        <v>39722.654000000002</v>
      </c>
      <c r="R944" s="246">
        <f t="shared" si="192"/>
        <v>7.0720333705323181E-5</v>
      </c>
      <c r="S944" s="249">
        <v>1</v>
      </c>
      <c r="T944" s="246">
        <f t="shared" si="193"/>
        <v>7.0720333705323181E-5</v>
      </c>
      <c r="U944" s="204"/>
      <c r="Z944" s="353"/>
    </row>
    <row r="945" spans="1:26" s="246" customFormat="1" ht="12.95" customHeight="1">
      <c r="A945" s="11" t="s">
        <v>1373</v>
      </c>
      <c r="B945" s="26" t="s">
        <v>1814</v>
      </c>
      <c r="C945" s="265">
        <v>54741.313999999998</v>
      </c>
      <c r="D945" s="265" t="s">
        <v>1965</v>
      </c>
      <c r="E945" s="246">
        <f t="shared" si="188"/>
        <v>40932.906555220354</v>
      </c>
      <c r="F945" s="247">
        <f t="shared" si="180"/>
        <v>40932.5</v>
      </c>
      <c r="G945" s="250">
        <f t="shared" si="191"/>
        <v>0.13070512499689357</v>
      </c>
      <c r="J945" s="246">
        <f>G945</f>
        <v>0.13070512499689357</v>
      </c>
      <c r="O945" s="246">
        <f t="shared" ca="1" si="183"/>
        <v>0.13717142522114989</v>
      </c>
      <c r="P945" s="246">
        <f t="shared" si="189"/>
        <v>0.12304482597882832</v>
      </c>
      <c r="Q945" s="248">
        <f t="shared" si="190"/>
        <v>39722.813999999998</v>
      </c>
      <c r="R945" s="246">
        <f t="shared" si="192"/>
        <v>5.8680181046171477E-5</v>
      </c>
      <c r="S945" s="249">
        <v>1</v>
      </c>
      <c r="T945" s="246">
        <f t="shared" si="193"/>
        <v>5.8680181046171477E-5</v>
      </c>
      <c r="U945" s="204"/>
      <c r="Z945" s="353"/>
    </row>
    <row r="946" spans="1:26" s="246" customFormat="1" ht="12.95" customHeight="1">
      <c r="A946" s="41" t="s">
        <v>1958</v>
      </c>
      <c r="B946" s="37" t="s">
        <v>1817</v>
      </c>
      <c r="C946" s="42">
        <v>54750.797200000001</v>
      </c>
      <c r="D946" s="42">
        <v>2.0000000000000001E-4</v>
      </c>
      <c r="E946" s="246">
        <f t="shared" si="188"/>
        <v>40962.403826010515</v>
      </c>
      <c r="F946" s="247">
        <f t="shared" si="180"/>
        <v>40962</v>
      </c>
      <c r="G946" s="250">
        <f t="shared" si="191"/>
        <v>0.12982770000235178</v>
      </c>
      <c r="K946" s="246">
        <f>+G946</f>
        <v>0.12982770000235178</v>
      </c>
      <c r="O946" s="246">
        <f t="shared" ca="1" si="183"/>
        <v>0.1372415450998396</v>
      </c>
      <c r="P946" s="246">
        <f t="shared" si="189"/>
        <v>0.12317254077988615</v>
      </c>
      <c r="Q946" s="248">
        <f t="shared" si="190"/>
        <v>39732.297200000001</v>
      </c>
      <c r="R946" s="246">
        <f t="shared" si="192"/>
        <v>4.429114427636924E-5</v>
      </c>
      <c r="S946" s="249">
        <v>1</v>
      </c>
      <c r="T946" s="246">
        <f t="shared" si="193"/>
        <v>4.429114427636924E-5</v>
      </c>
      <c r="U946" s="204"/>
      <c r="V946" s="246">
        <f>+G946-P946</f>
        <v>6.6551592224656231E-3</v>
      </c>
      <c r="W946" s="246">
        <f>+V$5*SIN(RADIANS(V$6*F946+V$7))</f>
        <v>7.5240424543646309E-3</v>
      </c>
      <c r="X946" s="246">
        <f>+(V946-W946)^2</f>
        <v>7.5495807067526495E-7</v>
      </c>
      <c r="Z946" s="353"/>
    </row>
    <row r="947" spans="1:26" s="246" customFormat="1" ht="12.95" customHeight="1">
      <c r="A947" s="11" t="s">
        <v>1373</v>
      </c>
      <c r="B947" s="26" t="s">
        <v>1814</v>
      </c>
      <c r="C947" s="265">
        <v>54764.14</v>
      </c>
      <c r="D947" s="265" t="s">
        <v>1965</v>
      </c>
      <c r="E947" s="246">
        <f t="shared" si="188"/>
        <v>41003.906291918523</v>
      </c>
      <c r="F947" s="247">
        <f t="shared" si="180"/>
        <v>41003.5</v>
      </c>
      <c r="G947" s="250">
        <f t="shared" si="191"/>
        <v>0.13062047499988694</v>
      </c>
      <c r="I947" s="246">
        <f>G947</f>
        <v>0.13062047499988694</v>
      </c>
      <c r="O947" s="246">
        <f t="shared" ca="1" si="183"/>
        <v>0.13734018831901323</v>
      </c>
      <c r="P947" s="246">
        <f t="shared" si="189"/>
        <v>0.12335228926761647</v>
      </c>
      <c r="Q947" s="248">
        <f t="shared" si="190"/>
        <v>39745.64</v>
      </c>
      <c r="R947" s="246">
        <f t="shared" si="192"/>
        <v>5.2826523838779929E-5</v>
      </c>
      <c r="S947" s="249">
        <v>0.1</v>
      </c>
      <c r="T947" s="246">
        <f t="shared" si="193"/>
        <v>5.2826523838779929E-6</v>
      </c>
      <c r="U947" s="204"/>
      <c r="Z947" s="353"/>
    </row>
    <row r="948" spans="1:26" s="246" customFormat="1" ht="12.95" customHeight="1">
      <c r="A948" s="11" t="s">
        <v>1373</v>
      </c>
      <c r="B948" s="26" t="s">
        <v>1817</v>
      </c>
      <c r="C948" s="265">
        <v>54767.190999999999</v>
      </c>
      <c r="D948" s="265" t="s">
        <v>1965</v>
      </c>
      <c r="E948" s="246">
        <f t="shared" si="188"/>
        <v>41013.396355734614</v>
      </c>
      <c r="F948" s="247">
        <f t="shared" si="180"/>
        <v>41013</v>
      </c>
      <c r="G948" s="250">
        <f t="shared" si="191"/>
        <v>0.12742604999948526</v>
      </c>
      <c r="J948" s="246">
        <f>G948</f>
        <v>0.12742604999948526</v>
      </c>
      <c r="O948" s="246">
        <f t="shared" ca="1" si="183"/>
        <v>0.13736276929689634</v>
      </c>
      <c r="P948" s="246">
        <f t="shared" si="189"/>
        <v>0.12339344997933219</v>
      </c>
      <c r="Q948" s="248">
        <f t="shared" si="190"/>
        <v>39748.690999999999</v>
      </c>
      <c r="R948" s="246">
        <f t="shared" si="192"/>
        <v>1.6261862922538549E-5</v>
      </c>
      <c r="S948" s="249">
        <v>1</v>
      </c>
      <c r="T948" s="246">
        <f t="shared" si="193"/>
        <v>1.6261862922538549E-5</v>
      </c>
      <c r="U948" s="204"/>
      <c r="Z948" s="353"/>
    </row>
    <row r="949" spans="1:26" s="246" customFormat="1" ht="12.95" customHeight="1">
      <c r="A949" s="11" t="s">
        <v>1373</v>
      </c>
      <c r="B949" s="26" t="s">
        <v>1817</v>
      </c>
      <c r="C949" s="265">
        <v>54769.125999999997</v>
      </c>
      <c r="D949" s="265" t="s">
        <v>1965</v>
      </c>
      <c r="E949" s="246">
        <f t="shared" si="188"/>
        <v>41019.415127771361</v>
      </c>
      <c r="F949" s="247">
        <f t="shared" si="180"/>
        <v>41019</v>
      </c>
      <c r="G949" s="250">
        <f t="shared" si="191"/>
        <v>0.13346114999148995</v>
      </c>
      <c r="J949" s="246">
        <f>G949</f>
        <v>0.13346114999148995</v>
      </c>
      <c r="O949" s="246">
        <f t="shared" ca="1" si="183"/>
        <v>0.13737703096713832</v>
      </c>
      <c r="P949" s="246">
        <f t="shared" si="189"/>
        <v>0.12341944880341041</v>
      </c>
      <c r="Q949" s="248">
        <f t="shared" si="190"/>
        <v>39750.625999999997</v>
      </c>
      <c r="R949" s="246">
        <f t="shared" si="192"/>
        <v>1.0083576275067801E-4</v>
      </c>
      <c r="S949" s="249">
        <v>1</v>
      </c>
      <c r="T949" s="246">
        <f t="shared" si="193"/>
        <v>1.0083576275067801E-4</v>
      </c>
      <c r="U949" s="204"/>
      <c r="Z949" s="353"/>
    </row>
    <row r="950" spans="1:26" s="246" customFormat="1" ht="12.95" customHeight="1">
      <c r="A950" s="11" t="s">
        <v>1373</v>
      </c>
      <c r="B950" s="26" t="s">
        <v>1814</v>
      </c>
      <c r="C950" s="265">
        <v>54771.218000000001</v>
      </c>
      <c r="D950" s="265" t="s">
        <v>1965</v>
      </c>
      <c r="E950" s="246">
        <f t="shared" si="188"/>
        <v>41025.922244619374</v>
      </c>
      <c r="F950" s="247">
        <f t="shared" si="180"/>
        <v>41025.5</v>
      </c>
      <c r="G950" s="250">
        <f t="shared" si="191"/>
        <v>0.13574917500227457</v>
      </c>
      <c r="J950" s="246">
        <f>G950</f>
        <v>0.13574917500227457</v>
      </c>
      <c r="O950" s="246">
        <f t="shared" ca="1" si="183"/>
        <v>0.13739248110990046</v>
      </c>
      <c r="P950" s="246">
        <f t="shared" si="189"/>
        <v>0.12344761645464961</v>
      </c>
      <c r="Q950" s="248">
        <f t="shared" si="190"/>
        <v>39752.718000000001</v>
      </c>
      <c r="R950" s="246">
        <f t="shared" si="192"/>
        <v>1.513283427006448E-4</v>
      </c>
      <c r="S950" s="249">
        <v>1</v>
      </c>
      <c r="T950" s="246">
        <f t="shared" si="193"/>
        <v>1.513283427006448E-4</v>
      </c>
      <c r="U950" s="204"/>
      <c r="Z950" s="353"/>
    </row>
    <row r="951" spans="1:26" s="246" customFormat="1" ht="12.95" customHeight="1">
      <c r="A951" s="11" t="s">
        <v>1373</v>
      </c>
      <c r="B951" s="26" t="s">
        <v>1814</v>
      </c>
      <c r="C951" s="265">
        <v>54775.07</v>
      </c>
      <c r="D951" s="265" t="s">
        <v>1965</v>
      </c>
      <c r="E951" s="246">
        <f t="shared" si="188"/>
        <v>41037.903800115797</v>
      </c>
      <c r="F951" s="247">
        <f t="shared" si="180"/>
        <v>41037.5</v>
      </c>
      <c r="G951" s="250">
        <f t="shared" si="191"/>
        <v>0.12981937499716878</v>
      </c>
      <c r="I951" s="246">
        <f>G951</f>
        <v>0.12981937499716878</v>
      </c>
      <c r="O951" s="246">
        <f t="shared" ca="1" si="183"/>
        <v>0.13742100445038441</v>
      </c>
      <c r="P951" s="246">
        <f t="shared" si="189"/>
        <v>0.12349962444320556</v>
      </c>
      <c r="Q951" s="248">
        <f t="shared" si="190"/>
        <v>39756.57</v>
      </c>
      <c r="R951" s="246">
        <f t="shared" si="192"/>
        <v>3.9939247064318445E-5</v>
      </c>
      <c r="S951" s="249">
        <v>0.1</v>
      </c>
      <c r="T951" s="246">
        <f t="shared" si="193"/>
        <v>3.993924706431845E-6</v>
      </c>
      <c r="U951" s="204"/>
      <c r="Z951" s="353"/>
    </row>
    <row r="952" spans="1:26" s="246" customFormat="1" ht="12.95" customHeight="1">
      <c r="A952" s="11" t="s">
        <v>1373</v>
      </c>
      <c r="B952" s="26" t="s">
        <v>1814</v>
      </c>
      <c r="C952" s="265">
        <v>54776.034800000001</v>
      </c>
      <c r="D952" s="265" t="s">
        <v>1965</v>
      </c>
      <c r="E952" s="246">
        <f t="shared" si="188"/>
        <v>41040.904787847612</v>
      </c>
      <c r="F952" s="247">
        <f t="shared" si="180"/>
        <v>41040.5</v>
      </c>
      <c r="G952" s="250">
        <f t="shared" si="191"/>
        <v>0.13013692499953322</v>
      </c>
      <c r="K952" s="246">
        <f>G952</f>
        <v>0.13013692499953322</v>
      </c>
      <c r="O952" s="246">
        <f t="shared" ca="1" si="183"/>
        <v>0.1374281352855054</v>
      </c>
      <c r="P952" s="246">
        <f t="shared" si="189"/>
        <v>0.12351262769119933</v>
      </c>
      <c r="Q952" s="248">
        <f t="shared" si="190"/>
        <v>39757.534800000001</v>
      </c>
      <c r="R952" s="246">
        <f t="shared" si="192"/>
        <v>4.3881314829199584E-5</v>
      </c>
      <c r="S952" s="249">
        <v>1</v>
      </c>
      <c r="T952" s="246">
        <f t="shared" si="193"/>
        <v>4.3881314829199584E-5</v>
      </c>
      <c r="U952" s="204"/>
      <c r="Z952" s="353"/>
    </row>
    <row r="953" spans="1:26" s="246" customFormat="1" ht="12.95" customHeight="1">
      <c r="A953" s="11" t="s">
        <v>1373</v>
      </c>
      <c r="B953" s="26" t="s">
        <v>1817</v>
      </c>
      <c r="C953" s="265">
        <v>54776.192999999999</v>
      </c>
      <c r="D953" s="265" t="s">
        <v>1965</v>
      </c>
      <c r="E953" s="246">
        <f t="shared" si="188"/>
        <v>41041.396865230665</v>
      </c>
      <c r="F953" s="247">
        <f t="shared" si="180"/>
        <v>41041</v>
      </c>
      <c r="G953" s="250">
        <f t="shared" si="191"/>
        <v>0.12758984999527456</v>
      </c>
      <c r="J953" s="246">
        <f>G953</f>
        <v>0.12758984999527456</v>
      </c>
      <c r="O953" s="246">
        <f t="shared" ca="1" si="183"/>
        <v>0.13742932375802558</v>
      </c>
      <c r="P953" s="246">
        <f t="shared" si="189"/>
        <v>0.12351479494784265</v>
      </c>
      <c r="Q953" s="248">
        <f t="shared" si="190"/>
        <v>39757.692999999999</v>
      </c>
      <c r="R953" s="246">
        <f t="shared" si="192"/>
        <v>1.6606073639600314E-5</v>
      </c>
      <c r="S953" s="249">
        <v>1</v>
      </c>
      <c r="T953" s="246">
        <f t="shared" si="193"/>
        <v>1.6606073639600314E-5</v>
      </c>
      <c r="U953" s="204"/>
      <c r="Z953" s="353"/>
    </row>
    <row r="954" spans="1:26" s="246" customFormat="1" ht="12.95" customHeight="1">
      <c r="A954" s="11" t="s">
        <v>1373</v>
      </c>
      <c r="B954" s="26" t="s">
        <v>1814</v>
      </c>
      <c r="C954" s="265">
        <v>54784.074000000001</v>
      </c>
      <c r="D954" s="265" t="s">
        <v>1965</v>
      </c>
      <c r="E954" s="246">
        <f t="shared" si="188"/>
        <v>41065.910530564855</v>
      </c>
      <c r="F954" s="247">
        <f t="shared" si="180"/>
        <v>41065.5</v>
      </c>
      <c r="G954" s="250">
        <f t="shared" si="191"/>
        <v>0.13198317500064149</v>
      </c>
      <c r="J954" s="246">
        <f>G954</f>
        <v>0.13198317500064149</v>
      </c>
      <c r="O954" s="246">
        <f t="shared" ca="1" si="183"/>
        <v>0.13748755891151362</v>
      </c>
      <c r="P954" s="246">
        <f t="shared" si="189"/>
        <v>0.12362100754888847</v>
      </c>
      <c r="Q954" s="248">
        <f t="shared" si="190"/>
        <v>39765.574000000001</v>
      </c>
      <c r="R954" s="246">
        <f t="shared" si="192"/>
        <v>6.9925844491157727E-5</v>
      </c>
      <c r="S954" s="249">
        <v>1</v>
      </c>
      <c r="T954" s="246">
        <f t="shared" si="193"/>
        <v>6.9925844491157727E-5</v>
      </c>
      <c r="U954" s="204"/>
      <c r="Z954" s="353"/>
    </row>
    <row r="955" spans="1:26" s="246" customFormat="1" ht="12.95" customHeight="1">
      <c r="A955" s="11" t="s">
        <v>1373</v>
      </c>
      <c r="B955" s="26" t="s">
        <v>1814</v>
      </c>
      <c r="C955" s="265">
        <v>54785.034</v>
      </c>
      <c r="D955" s="265" t="s">
        <v>1965</v>
      </c>
      <c r="E955" s="246">
        <f t="shared" si="188"/>
        <v>41068.896588009447</v>
      </c>
      <c r="F955" s="247">
        <f t="shared" si="180"/>
        <v>41068.5</v>
      </c>
      <c r="G955" s="250">
        <f t="shared" si="191"/>
        <v>0.1275007249932969</v>
      </c>
      <c r="J955" s="246">
        <f>G955</f>
        <v>0.1275007249932969</v>
      </c>
      <c r="O955" s="246">
        <f t="shared" ca="1" si="183"/>
        <v>0.13749468974663459</v>
      </c>
      <c r="P955" s="246">
        <f t="shared" si="189"/>
        <v>0.12363401546674008</v>
      </c>
      <c r="Q955" s="248">
        <f t="shared" si="190"/>
        <v>39766.534</v>
      </c>
      <c r="R955" s="246">
        <f t="shared" si="192"/>
        <v>1.4951442562765282E-5</v>
      </c>
      <c r="S955" s="249">
        <v>1</v>
      </c>
      <c r="T955" s="246">
        <f t="shared" si="193"/>
        <v>1.4951442562765282E-5</v>
      </c>
      <c r="U955" s="204"/>
      <c r="Z955" s="353"/>
    </row>
    <row r="956" spans="1:26" s="246" customFormat="1" ht="12.95" customHeight="1">
      <c r="A956" s="41" t="s">
        <v>1958</v>
      </c>
      <c r="B956" s="37" t="s">
        <v>1814</v>
      </c>
      <c r="C956" s="42">
        <v>54792.752</v>
      </c>
      <c r="D956" s="42">
        <v>1E-4</v>
      </c>
      <c r="E956" s="246">
        <f t="shared" si="188"/>
        <v>41092.903245673362</v>
      </c>
      <c r="F956" s="247">
        <f t="shared" si="180"/>
        <v>41092.5</v>
      </c>
      <c r="G956" s="250">
        <f t="shared" si="191"/>
        <v>0.12964112500048941</v>
      </c>
      <c r="K956" s="246">
        <f>+G956</f>
        <v>0.12964112500048941</v>
      </c>
      <c r="O956" s="246">
        <f t="shared" ca="1" si="183"/>
        <v>0.13755173642760249</v>
      </c>
      <c r="P956" s="246">
        <f t="shared" si="189"/>
        <v>0.12373809682186186</v>
      </c>
      <c r="Q956" s="248">
        <f t="shared" si="190"/>
        <v>39774.252</v>
      </c>
      <c r="R956" s="246">
        <f t="shared" si="192"/>
        <v>3.4845741677670867E-5</v>
      </c>
      <c r="S956" s="249">
        <v>1</v>
      </c>
      <c r="T956" s="246">
        <f t="shared" si="193"/>
        <v>3.4845741677670867E-5</v>
      </c>
      <c r="U956" s="204"/>
      <c r="V956" s="246">
        <f>+G956-P956</f>
        <v>5.9030281786275479E-3</v>
      </c>
      <c r="W956" s="246">
        <f>+V$5*SIN(RADIANS(V$6*F956+V$7))</f>
        <v>7.4740916768662215E-3</v>
      </c>
      <c r="X956" s="246">
        <f>+(V956-W956)^2</f>
        <v>2.4682405154979385E-6</v>
      </c>
      <c r="Z956" s="353"/>
    </row>
    <row r="957" spans="1:26" s="246" customFormat="1" ht="12.95" customHeight="1">
      <c r="A957" s="11" t="s">
        <v>1373</v>
      </c>
      <c r="B957" s="26" t="s">
        <v>1814</v>
      </c>
      <c r="C957" s="265">
        <v>54794.039400000001</v>
      </c>
      <c r="D957" s="265" t="s">
        <v>1965</v>
      </c>
      <c r="E957" s="246">
        <f t="shared" si="188"/>
        <v>41096.907673125621</v>
      </c>
      <c r="F957" s="247">
        <f t="shared" si="180"/>
        <v>41096.5</v>
      </c>
      <c r="G957" s="250">
        <f t="shared" si="191"/>
        <v>0.13106452499778243</v>
      </c>
      <c r="K957" s="246">
        <f>G957</f>
        <v>0.13106452499778243</v>
      </c>
      <c r="O957" s="246">
        <f t="shared" ca="1" si="183"/>
        <v>0.13756124420776383</v>
      </c>
      <c r="P957" s="246">
        <f t="shared" si="189"/>
        <v>0.12375544682762073</v>
      </c>
      <c r="Q957" s="248">
        <f t="shared" si="190"/>
        <v>39775.539400000001</v>
      </c>
      <c r="R957" s="246">
        <f t="shared" si="192"/>
        <v>5.3422623697534317E-5</v>
      </c>
      <c r="S957" s="249">
        <v>1</v>
      </c>
      <c r="T957" s="246">
        <f t="shared" si="193"/>
        <v>5.3422623697534317E-5</v>
      </c>
      <c r="U957" s="204"/>
      <c r="Z957" s="353"/>
    </row>
    <row r="958" spans="1:26" s="246" customFormat="1" ht="12.95" customHeight="1">
      <c r="A958" s="41" t="s">
        <v>1958</v>
      </c>
      <c r="B958" s="37" t="s">
        <v>1814</v>
      </c>
      <c r="C958" s="42">
        <v>54799.826000000001</v>
      </c>
      <c r="D958" s="42">
        <v>2.0000000000000001E-4</v>
      </c>
      <c r="E958" s="246">
        <f t="shared" si="188"/>
        <v>41114.90675646819</v>
      </c>
      <c r="F958" s="247">
        <f t="shared" si="180"/>
        <v>41114.5</v>
      </c>
      <c r="G958" s="250">
        <f t="shared" si="191"/>
        <v>0.13076982500206213</v>
      </c>
      <c r="K958" s="246">
        <f>+G958</f>
        <v>0.13076982500206213</v>
      </c>
      <c r="O958" s="246">
        <f t="shared" ca="1" si="183"/>
        <v>0.13760402921848974</v>
      </c>
      <c r="P958" s="246">
        <f t="shared" si="189"/>
        <v>0.12383353286105767</v>
      </c>
      <c r="Q958" s="248">
        <f t="shared" si="190"/>
        <v>39781.326000000001</v>
      </c>
      <c r="R958" s="246">
        <f t="shared" si="192"/>
        <v>4.8112148665360353E-5</v>
      </c>
      <c r="S958" s="249">
        <v>1</v>
      </c>
      <c r="T958" s="246">
        <f t="shared" si="193"/>
        <v>4.8112148665360353E-5</v>
      </c>
      <c r="U958" s="204"/>
      <c r="V958" s="246">
        <f>+G958-P958</f>
        <v>6.9362921410044687E-3</v>
      </c>
      <c r="W958" s="246">
        <f>+V$5*SIN(RADIANS(V$6*F958+V$7))</f>
        <v>7.465394398821836E-3</v>
      </c>
      <c r="X958" s="246">
        <f>+(V958-W958)^2</f>
        <v>2.7994919922743583E-7</v>
      </c>
      <c r="Z958" s="353"/>
    </row>
    <row r="959" spans="1:26" s="246" customFormat="1" ht="12.95" customHeight="1">
      <c r="A959" s="11" t="s">
        <v>1373</v>
      </c>
      <c r="B959" s="26" t="s">
        <v>1817</v>
      </c>
      <c r="C959" s="265">
        <v>54828.921199999997</v>
      </c>
      <c r="D959" s="265" t="s">
        <v>1965</v>
      </c>
      <c r="E959" s="246">
        <f t="shared" si="188"/>
        <v>41205.406692470126</v>
      </c>
      <c r="F959" s="247">
        <f t="shared" si="180"/>
        <v>41205</v>
      </c>
      <c r="G959" s="250">
        <f t="shared" si="191"/>
        <v>0.13074924999091309</v>
      </c>
      <c r="K959" s="246">
        <f>G959</f>
        <v>0.13074924999091309</v>
      </c>
      <c r="O959" s="246">
        <f t="shared" ca="1" si="183"/>
        <v>0.13781914274463949</v>
      </c>
      <c r="P959" s="246">
        <f t="shared" si="189"/>
        <v>0.12422640502818913</v>
      </c>
      <c r="Q959" s="248">
        <f t="shared" si="190"/>
        <v>39810.421199999997</v>
      </c>
      <c r="R959" s="246">
        <f t="shared" si="192"/>
        <v>4.2547506407733284E-5</v>
      </c>
      <c r="S959" s="249">
        <v>1</v>
      </c>
      <c r="T959" s="246">
        <f t="shared" si="193"/>
        <v>4.2547506407733284E-5</v>
      </c>
      <c r="U959" s="204"/>
      <c r="Z959" s="353"/>
    </row>
    <row r="960" spans="1:26" s="246" customFormat="1" ht="12.95" customHeight="1">
      <c r="A960" s="11" t="s">
        <v>1447</v>
      </c>
      <c r="B960" s="26" t="s">
        <v>1814</v>
      </c>
      <c r="C960" s="265">
        <v>54851.908100000001</v>
      </c>
      <c r="D960" s="265" t="s">
        <v>1965</v>
      </c>
      <c r="E960" s="246">
        <f t="shared" si="188"/>
        <v>41276.906904837917</v>
      </c>
      <c r="F960" s="247">
        <f t="shared" si="180"/>
        <v>41276.5</v>
      </c>
      <c r="G960" s="250">
        <f t="shared" si="191"/>
        <v>0.13081752500147559</v>
      </c>
      <c r="K960" s="246">
        <f>G960</f>
        <v>0.13081752500147559</v>
      </c>
      <c r="O960" s="246">
        <f t="shared" ca="1" si="183"/>
        <v>0.13798909431502301</v>
      </c>
      <c r="P960" s="246">
        <f t="shared" si="189"/>
        <v>0.1245371177158881</v>
      </c>
      <c r="Q960" s="248">
        <f t="shared" si="190"/>
        <v>39833.408100000001</v>
      </c>
      <c r="R960" s="246">
        <f t="shared" si="192"/>
        <v>3.9443515672860371E-5</v>
      </c>
      <c r="S960" s="249">
        <v>1</v>
      </c>
      <c r="T960" s="246">
        <f t="shared" si="193"/>
        <v>3.9443515672860371E-5</v>
      </c>
      <c r="U960" s="204"/>
      <c r="Z960" s="353"/>
    </row>
    <row r="961" spans="1:26" s="246" customFormat="1" ht="12.95" customHeight="1">
      <c r="A961" s="11" t="s">
        <v>1447</v>
      </c>
      <c r="B961" s="26" t="s">
        <v>1817</v>
      </c>
      <c r="C961" s="265">
        <v>54852.069000000003</v>
      </c>
      <c r="D961" s="265" t="s">
        <v>1965</v>
      </c>
      <c r="E961" s="246">
        <f t="shared" si="188"/>
        <v>41277.407380507546</v>
      </c>
      <c r="F961" s="247">
        <f t="shared" si="180"/>
        <v>41277</v>
      </c>
      <c r="G961" s="250">
        <f t="shared" si="191"/>
        <v>0.13097045000176877</v>
      </c>
      <c r="J961" s="246">
        <f>G961</f>
        <v>0.13097045000176877</v>
      </c>
      <c r="O961" s="246">
        <f t="shared" ca="1" si="183"/>
        <v>0.13799028278754316</v>
      </c>
      <c r="P961" s="246">
        <f t="shared" si="189"/>
        <v>0.12453929153256982</v>
      </c>
      <c r="Q961" s="248">
        <f t="shared" si="190"/>
        <v>39833.569000000003</v>
      </c>
      <c r="R961" s="246">
        <f t="shared" si="192"/>
        <v>4.1359799255949383E-5</v>
      </c>
      <c r="S961" s="249">
        <v>1</v>
      </c>
      <c r="T961" s="246">
        <f t="shared" si="193"/>
        <v>4.1359799255949383E-5</v>
      </c>
      <c r="U961" s="204"/>
      <c r="Z961" s="353"/>
    </row>
    <row r="962" spans="1:26" s="246" customFormat="1" ht="12.95" customHeight="1">
      <c r="A962" s="41" t="s">
        <v>1958</v>
      </c>
      <c r="B962" s="37" t="s">
        <v>1814</v>
      </c>
      <c r="C962" s="42">
        <v>54860.588600000003</v>
      </c>
      <c r="D962" s="42">
        <v>2.9999999999999997E-4</v>
      </c>
      <c r="E962" s="246">
        <f t="shared" si="188"/>
        <v>41303.907396137693</v>
      </c>
      <c r="F962" s="247">
        <f t="shared" si="180"/>
        <v>41303.5</v>
      </c>
      <c r="G962" s="250">
        <f t="shared" si="191"/>
        <v>0.13097547499637585</v>
      </c>
      <c r="K962" s="246">
        <f>+G962</f>
        <v>0.13097547499637585</v>
      </c>
      <c r="O962" s="246">
        <f t="shared" ca="1" si="183"/>
        <v>0.13805327183111188</v>
      </c>
      <c r="P962" s="246">
        <f t="shared" si="189"/>
        <v>0.12465452370529195</v>
      </c>
      <c r="Q962" s="248">
        <f t="shared" si="190"/>
        <v>39842.088600000003</v>
      </c>
      <c r="R962" s="246">
        <f t="shared" si="192"/>
        <v>3.9954425224255198E-5</v>
      </c>
      <c r="S962" s="249">
        <v>1</v>
      </c>
      <c r="T962" s="246">
        <f t="shared" si="193"/>
        <v>3.9954425224255198E-5</v>
      </c>
      <c r="U962" s="204"/>
      <c r="V962" s="246">
        <f>+G962-P962</f>
        <v>6.3209512910838983E-3</v>
      </c>
      <c r="W962" s="246">
        <f>+V$5*SIN(RADIANS(V$6*F962+V$7))</f>
        <v>7.3874106490570994E-3</v>
      </c>
      <c r="X962" s="246">
        <f>+(V962-W962)^2</f>
        <v>1.1373355622086123E-6</v>
      </c>
      <c r="Z962" s="353"/>
    </row>
    <row r="963" spans="1:26" s="246" customFormat="1" ht="12.95" customHeight="1">
      <c r="A963" s="41" t="s">
        <v>1959</v>
      </c>
      <c r="B963" s="37" t="s">
        <v>1817</v>
      </c>
      <c r="C963" s="42">
        <v>55114.8943</v>
      </c>
      <c r="D963" s="42">
        <v>1E-4</v>
      </c>
      <c r="E963" s="246">
        <f t="shared" si="188"/>
        <v>42094.919301019931</v>
      </c>
      <c r="F963" s="247">
        <f t="shared" si="180"/>
        <v>42094.5</v>
      </c>
      <c r="G963" s="250">
        <f t="shared" si="191"/>
        <v>0.13480282499949681</v>
      </c>
      <c r="K963" s="246">
        <f>+G963</f>
        <v>0.13480282499949681</v>
      </c>
      <c r="O963" s="246">
        <f t="shared" ca="1" si="183"/>
        <v>0.139933435358012</v>
      </c>
      <c r="P963" s="246">
        <f t="shared" si="189"/>
        <v>0.1281120699261728</v>
      </c>
      <c r="Q963" s="248">
        <f t="shared" si="190"/>
        <v>40096.3943</v>
      </c>
      <c r="R963" s="246">
        <f t="shared" si="192"/>
        <v>4.4766203451210927E-5</v>
      </c>
      <c r="S963" s="249">
        <v>1</v>
      </c>
      <c r="T963" s="246">
        <f t="shared" si="193"/>
        <v>4.4766203451210927E-5</v>
      </c>
      <c r="U963" s="204"/>
      <c r="V963" s="246">
        <f>+G963-P963</f>
        <v>6.6907550733240062E-3</v>
      </c>
      <c r="W963" s="246">
        <f>+V$5*SIN(RADIANS(V$6*F963+V$7))</f>
        <v>6.9988085508861757E-3</v>
      </c>
      <c r="X963" s="246">
        <f>+(V963-W963)^2</f>
        <v>9.4896945038146054E-8</v>
      </c>
      <c r="Z963" s="353"/>
    </row>
    <row r="964" spans="1:26" s="246" customFormat="1" ht="12.95" customHeight="1">
      <c r="A964" s="11" t="s">
        <v>1447</v>
      </c>
      <c r="B964" s="26" t="s">
        <v>1814</v>
      </c>
      <c r="C964" s="265">
        <v>55126.146200000003</v>
      </c>
      <c r="D964" s="265" t="s">
        <v>1965</v>
      </c>
      <c r="E964" s="246">
        <f t="shared" si="188"/>
        <v>42129.918071604101</v>
      </c>
      <c r="F964" s="247">
        <f t="shared" si="180"/>
        <v>42129.5</v>
      </c>
      <c r="G964" s="250">
        <f t="shared" si="191"/>
        <v>0.13440757500211475</v>
      </c>
      <c r="K964" s="246">
        <f>G964</f>
        <v>0.13440757500211475</v>
      </c>
      <c r="O964" s="246">
        <f t="shared" ca="1" si="183"/>
        <v>0.14001662843442353</v>
      </c>
      <c r="P964" s="246">
        <f t="shared" si="189"/>
        <v>0.12826586230171289</v>
      </c>
      <c r="Q964" s="248">
        <f t="shared" si="190"/>
        <v>40107.646200000003</v>
      </c>
      <c r="R964" s="246">
        <f t="shared" si="192"/>
        <v>3.7720634894277618E-5</v>
      </c>
      <c r="S964" s="249">
        <v>1</v>
      </c>
      <c r="T964" s="246">
        <f t="shared" si="193"/>
        <v>3.7720634894277618E-5</v>
      </c>
      <c r="U964" s="204"/>
      <c r="Z964" s="353"/>
    </row>
    <row r="965" spans="1:26" s="246" customFormat="1" ht="12.95" customHeight="1">
      <c r="A965" s="11" t="s">
        <v>1447</v>
      </c>
      <c r="B965" s="26" t="s">
        <v>1814</v>
      </c>
      <c r="C965" s="265">
        <v>55133.220999999998</v>
      </c>
      <c r="D965" s="265" t="s">
        <v>1965</v>
      </c>
      <c r="E965" s="246">
        <f t="shared" si="188"/>
        <v>42151.924070780122</v>
      </c>
      <c r="F965" s="247">
        <f t="shared" si="180"/>
        <v>42151.5</v>
      </c>
      <c r="G965" s="250">
        <f t="shared" si="191"/>
        <v>0.13633627499075374</v>
      </c>
      <c r="J965" s="246">
        <f>G965</f>
        <v>0.13633627499075374</v>
      </c>
      <c r="O965" s="246">
        <f t="shared" ca="1" si="183"/>
        <v>0.14006892122531076</v>
      </c>
      <c r="P965" s="246">
        <f t="shared" si="189"/>
        <v>0.12836256665206272</v>
      </c>
      <c r="Q965" s="248">
        <f t="shared" si="190"/>
        <v>40114.720999999998</v>
      </c>
      <c r="R965" s="246">
        <f t="shared" si="192"/>
        <v>6.3580024670510641E-5</v>
      </c>
      <c r="S965" s="249">
        <v>1</v>
      </c>
      <c r="T965" s="246">
        <f t="shared" si="193"/>
        <v>6.3580024670510641E-5</v>
      </c>
      <c r="U965" s="204"/>
      <c r="Z965" s="353"/>
    </row>
    <row r="966" spans="1:26" s="246" customFormat="1" ht="12.95" customHeight="1">
      <c r="A966" s="11" t="s">
        <v>1447</v>
      </c>
      <c r="B966" s="26" t="s">
        <v>1817</v>
      </c>
      <c r="C966" s="265">
        <v>55139.166700000002</v>
      </c>
      <c r="D966" s="265" t="s">
        <v>1965</v>
      </c>
      <c r="E966" s="246">
        <f t="shared" si="188"/>
        <v>42170.418030934619</v>
      </c>
      <c r="F966" s="247">
        <f t="shared" si="180"/>
        <v>42170</v>
      </c>
      <c r="G966" s="250">
        <f t="shared" si="191"/>
        <v>0.1343944999971427</v>
      </c>
      <c r="K966" s="246">
        <f>G966</f>
        <v>0.1343944999971427</v>
      </c>
      <c r="O966" s="246">
        <f t="shared" ca="1" si="183"/>
        <v>0.14011289470855684</v>
      </c>
      <c r="P966" s="246">
        <f t="shared" si="189"/>
        <v>0.12844390704613445</v>
      </c>
      <c r="Q966" s="248">
        <f t="shared" si="190"/>
        <v>40120.666700000002</v>
      </c>
      <c r="R966" s="246">
        <f t="shared" si="192"/>
        <v>3.5409556468589062E-5</v>
      </c>
      <c r="S966" s="249">
        <v>1</v>
      </c>
      <c r="T966" s="246">
        <f t="shared" si="193"/>
        <v>3.5409556468589062E-5</v>
      </c>
      <c r="U966" s="204"/>
      <c r="Z966" s="353"/>
    </row>
    <row r="967" spans="1:26" s="246" customFormat="1" ht="12.95" customHeight="1">
      <c r="A967" s="11" t="s">
        <v>1447</v>
      </c>
      <c r="B967" s="26" t="s">
        <v>1817</v>
      </c>
      <c r="C967" s="265">
        <v>55141.097000000002</v>
      </c>
      <c r="D967" s="265" t="s">
        <v>1965</v>
      </c>
      <c r="E967" s="246">
        <f t="shared" si="188"/>
        <v>42176.422183731804</v>
      </c>
      <c r="F967" s="247">
        <f t="shared" si="180"/>
        <v>42176</v>
      </c>
      <c r="G967" s="250">
        <f t="shared" si="191"/>
        <v>0.13572959999874001</v>
      </c>
      <c r="J967" s="246">
        <f>G967</f>
        <v>0.13572959999874001</v>
      </c>
      <c r="O967" s="246">
        <f t="shared" ca="1" si="183"/>
        <v>0.1401271563787988</v>
      </c>
      <c r="P967" s="246">
        <f t="shared" si="189"/>
        <v>0.12847029180060765</v>
      </c>
      <c r="Q967" s="248">
        <f t="shared" si="190"/>
        <v>40122.597000000002</v>
      </c>
      <c r="R967" s="246">
        <f t="shared" si="192"/>
        <v>5.2697555515471745E-5</v>
      </c>
      <c r="S967" s="249">
        <v>1</v>
      </c>
      <c r="T967" s="246">
        <f t="shared" si="193"/>
        <v>5.2697555515471745E-5</v>
      </c>
      <c r="U967" s="204"/>
      <c r="Z967" s="353"/>
    </row>
    <row r="968" spans="1:26" s="246" customFormat="1" ht="12.95" customHeight="1">
      <c r="A968" s="41" t="s">
        <v>1959</v>
      </c>
      <c r="B968" s="37" t="s">
        <v>1817</v>
      </c>
      <c r="C968" s="42">
        <v>55147.846700000002</v>
      </c>
      <c r="D968" s="42">
        <v>1E-4</v>
      </c>
      <c r="E968" s="246">
        <f t="shared" si="188"/>
        <v>42197.416966996134</v>
      </c>
      <c r="F968" s="247">
        <f t="shared" ref="F968:F1031" si="198">ROUND(2*E968,0)/2-0.5</f>
        <v>42197</v>
      </c>
      <c r="G968" s="250">
        <f t="shared" si="191"/>
        <v>0.13405244999739807</v>
      </c>
      <c r="K968" s="246">
        <f>+G968</f>
        <v>0.13405244999739807</v>
      </c>
      <c r="O968" s="246">
        <f t="shared" ca="1" si="183"/>
        <v>0.1401770722246457</v>
      </c>
      <c r="P968" s="246">
        <f t="shared" si="189"/>
        <v>0.12856265420203408</v>
      </c>
      <c r="Q968" s="248">
        <f t="shared" si="190"/>
        <v>40129.346700000002</v>
      </c>
      <c r="R968" s="246">
        <f t="shared" si="192"/>
        <v>3.013785787479613E-5</v>
      </c>
      <c r="S968" s="249">
        <v>1</v>
      </c>
      <c r="T968" s="246">
        <f t="shared" si="193"/>
        <v>3.013785787479613E-5</v>
      </c>
      <c r="U968" s="204"/>
      <c r="V968" s="246">
        <f>+G968-P968</f>
        <v>5.4897957953639887E-3</v>
      </c>
      <c r="W968" s="246">
        <f>+V$5*SIN(RADIANS(V$6*F968+V$7))</f>
        <v>6.9412781626718529E-3</v>
      </c>
      <c r="X968" s="246">
        <f>+(V968-W968)^2</f>
        <v>2.1068010626056418E-6</v>
      </c>
      <c r="Z968" s="353"/>
    </row>
    <row r="969" spans="1:26" s="246" customFormat="1" ht="12.95" customHeight="1">
      <c r="A969" s="11" t="s">
        <v>1447</v>
      </c>
      <c r="B969" s="26" t="s">
        <v>1814</v>
      </c>
      <c r="C969" s="265">
        <v>55155.082999999999</v>
      </c>
      <c r="D969" s="265" t="s">
        <v>1965</v>
      </c>
      <c r="E969" s="246">
        <f t="shared" si="188"/>
        <v>42219.925308127677</v>
      </c>
      <c r="F969" s="247">
        <f t="shared" si="198"/>
        <v>42219.5</v>
      </c>
      <c r="G969" s="250">
        <f t="shared" si="191"/>
        <v>0.13673407500027679</v>
      </c>
      <c r="J969" s="246">
        <f>G969</f>
        <v>0.13673407500027679</v>
      </c>
      <c r="O969" s="246">
        <f t="shared" ca="1" si="183"/>
        <v>0.14023055348805313</v>
      </c>
      <c r="P969" s="246">
        <f t="shared" si="189"/>
        <v>0.12866164112393963</v>
      </c>
      <c r="Q969" s="248">
        <f t="shared" si="190"/>
        <v>40136.582999999999</v>
      </c>
      <c r="R969" s="246">
        <f t="shared" si="192"/>
        <v>6.5164188687835784E-5</v>
      </c>
      <c r="S969" s="249">
        <v>1</v>
      </c>
      <c r="T969" s="246">
        <f t="shared" si="193"/>
        <v>6.5164188687835784E-5</v>
      </c>
      <c r="U969" s="204"/>
      <c r="Z969" s="353"/>
    </row>
    <row r="970" spans="1:26" s="246" customFormat="1" ht="12.95" customHeight="1">
      <c r="A970" s="11" t="s">
        <v>1447</v>
      </c>
      <c r="B970" s="26" t="s">
        <v>1817</v>
      </c>
      <c r="C970" s="265">
        <v>55157.171999999999</v>
      </c>
      <c r="D970" s="265" t="s">
        <v>1965</v>
      </c>
      <c r="E970" s="246">
        <f t="shared" si="188"/>
        <v>42226.423093546167</v>
      </c>
      <c r="F970" s="247">
        <f t="shared" si="198"/>
        <v>42226</v>
      </c>
      <c r="G970" s="250">
        <f t="shared" si="191"/>
        <v>0.13602209999953629</v>
      </c>
      <c r="J970" s="246">
        <f>G970</f>
        <v>0.13602209999953629</v>
      </c>
      <c r="O970" s="246">
        <f t="shared" ref="O970:O1033" ca="1" si="199">+C$11+C$12*F970</f>
        <v>0.14024600363081524</v>
      </c>
      <c r="P970" s="246">
        <f t="shared" si="189"/>
        <v>0.12869024258551515</v>
      </c>
      <c r="Q970" s="248">
        <f t="shared" si="190"/>
        <v>40138.671999999999</v>
      </c>
      <c r="R970" s="246">
        <f t="shared" si="192"/>
        <v>5.3756133139536876E-5</v>
      </c>
      <c r="S970" s="249">
        <v>1</v>
      </c>
      <c r="T970" s="246">
        <f t="shared" si="193"/>
        <v>5.3756133139536876E-5</v>
      </c>
      <c r="U970" s="204"/>
      <c r="Z970" s="353"/>
    </row>
    <row r="971" spans="1:26" s="246" customFormat="1" ht="12.95" customHeight="1">
      <c r="A971" s="11" t="s">
        <v>1447</v>
      </c>
      <c r="B971" s="26" t="s">
        <v>1817</v>
      </c>
      <c r="C971" s="265">
        <v>55159.099000000002</v>
      </c>
      <c r="D971" s="265" t="s">
        <v>1965</v>
      </c>
      <c r="E971" s="246">
        <f t="shared" si="188"/>
        <v>42232.416981770897</v>
      </c>
      <c r="F971" s="247">
        <f t="shared" si="198"/>
        <v>42232</v>
      </c>
      <c r="G971" s="250">
        <f t="shared" si="191"/>
        <v>0.13405719999718713</v>
      </c>
      <c r="J971" s="246">
        <f>G971</f>
        <v>0.13405719999718713</v>
      </c>
      <c r="O971" s="246">
        <f t="shared" ca="1" si="199"/>
        <v>0.14026026530105723</v>
      </c>
      <c r="P971" s="246">
        <f t="shared" si="189"/>
        <v>0.12871664601941973</v>
      </c>
      <c r="Q971" s="248">
        <f t="shared" si="190"/>
        <v>40140.599000000002</v>
      </c>
      <c r="R971" s="246">
        <f t="shared" si="192"/>
        <v>2.8521516789447119E-5</v>
      </c>
      <c r="S971" s="249">
        <v>1</v>
      </c>
      <c r="T971" s="246">
        <f t="shared" si="193"/>
        <v>2.8521516789447119E-5</v>
      </c>
      <c r="U971" s="204"/>
      <c r="Z971" s="353"/>
    </row>
    <row r="972" spans="1:26" s="246" customFormat="1" ht="12.95" customHeight="1">
      <c r="A972" s="41" t="s">
        <v>1959</v>
      </c>
      <c r="B972" s="37" t="s">
        <v>1817</v>
      </c>
      <c r="C972" s="42">
        <v>55210.539299999997</v>
      </c>
      <c r="D972" s="42">
        <v>1E-4</v>
      </c>
      <c r="E972" s="246">
        <f t="shared" si="188"/>
        <v>42392.420826319838</v>
      </c>
      <c r="F972" s="247">
        <f t="shared" si="198"/>
        <v>42392</v>
      </c>
      <c r="G972" s="250">
        <f t="shared" si="191"/>
        <v>0.13529319999361178</v>
      </c>
      <c r="K972" s="246">
        <f>+G972</f>
        <v>0.13529319999361178</v>
      </c>
      <c r="O972" s="246">
        <f t="shared" ca="1" si="199"/>
        <v>0.14064057650750983</v>
      </c>
      <c r="P972" s="246">
        <f t="shared" si="189"/>
        <v>0.12942147587249722</v>
      </c>
      <c r="Q972" s="248">
        <f t="shared" si="190"/>
        <v>40192.039299999997</v>
      </c>
      <c r="R972" s="246">
        <f t="shared" si="192"/>
        <v>3.4477144154478524E-5</v>
      </c>
      <c r="S972" s="249">
        <v>1</v>
      </c>
      <c r="T972" s="246">
        <f t="shared" si="193"/>
        <v>3.4477144154478524E-5</v>
      </c>
      <c r="U972" s="204"/>
      <c r="V972" s="246">
        <f>+G972-P972</f>
        <v>5.8717241211145577E-3</v>
      </c>
      <c r="W972" s="246">
        <f>+V$5*SIN(RADIANS(V$6*F972+V$7))</f>
        <v>6.8274103176660106E-3</v>
      </c>
      <c r="X972" s="246">
        <f>+(V972-W972)^2</f>
        <v>9.1333610627898227E-7</v>
      </c>
      <c r="Z972" s="353"/>
    </row>
    <row r="973" spans="1:26" s="246" customFormat="1" ht="12.95" customHeight="1">
      <c r="A973" s="41" t="s">
        <v>1956</v>
      </c>
      <c r="B973" s="37" t="s">
        <v>1814</v>
      </c>
      <c r="C973" s="42">
        <v>55259.567900000002</v>
      </c>
      <c r="D973" s="42">
        <v>2.0000000000000001E-4</v>
      </c>
      <c r="E973" s="246">
        <f t="shared" si="188"/>
        <v>42544.923134682234</v>
      </c>
      <c r="F973" s="247">
        <f t="shared" si="198"/>
        <v>42544.5</v>
      </c>
      <c r="G973" s="250">
        <f t="shared" si="191"/>
        <v>0.13603532499837456</v>
      </c>
      <c r="K973" s="246">
        <f>+G973</f>
        <v>0.13603532499837456</v>
      </c>
      <c r="O973" s="246">
        <f t="shared" ca="1" si="199"/>
        <v>0.14100306062616</v>
      </c>
      <c r="P973" s="246">
        <f t="shared" si="189"/>
        <v>0.13009459151617037</v>
      </c>
      <c r="Q973" s="248">
        <f t="shared" si="190"/>
        <v>40241.067900000002</v>
      </c>
      <c r="R973" s="246">
        <f t="shared" si="192"/>
        <v>3.5292314306582002E-5</v>
      </c>
      <c r="S973" s="249">
        <v>1</v>
      </c>
      <c r="T973" s="246">
        <f t="shared" si="193"/>
        <v>3.5292314306582002E-5</v>
      </c>
      <c r="U973" s="204"/>
      <c r="V973" s="246">
        <f>+G973-P973</f>
        <v>5.9407334822041968E-3</v>
      </c>
      <c r="W973" s="246">
        <f>+V$5*SIN(RADIANS(V$6*F973+V$7))</f>
        <v>6.7343736401234413E-3</v>
      </c>
      <c r="X973" s="246">
        <f>+(V973-W973)^2</f>
        <v>6.2986470026208338E-7</v>
      </c>
      <c r="Z973" s="353"/>
    </row>
    <row r="974" spans="1:26" s="246" customFormat="1" ht="12.95" customHeight="1">
      <c r="A974" s="11" t="s">
        <v>1504</v>
      </c>
      <c r="B974" s="26" t="s">
        <v>1817</v>
      </c>
      <c r="C974" s="265">
        <v>55453.271999999997</v>
      </c>
      <c r="D974" s="265" t="s">
        <v>1965</v>
      </c>
      <c r="E974" s="246">
        <f t="shared" si="188"/>
        <v>43147.435186612245</v>
      </c>
      <c r="F974" s="247">
        <f t="shared" si="198"/>
        <v>43147</v>
      </c>
      <c r="G974" s="250">
        <f t="shared" si="191"/>
        <v>0.13990994999767281</v>
      </c>
      <c r="J974" s="246">
        <f>G974</f>
        <v>0.13990994999767281</v>
      </c>
      <c r="O974" s="246">
        <f t="shared" ca="1" si="199"/>
        <v>0.14243517001295813</v>
      </c>
      <c r="P974" s="246">
        <f t="shared" si="189"/>
        <v>0.13276659444734729</v>
      </c>
      <c r="Q974" s="248">
        <f t="shared" si="190"/>
        <v>40434.771999999997</v>
      </c>
      <c r="R974" s="246">
        <f t="shared" si="192"/>
        <v>5.1027528518366487E-5</v>
      </c>
      <c r="S974" s="249">
        <v>1</v>
      </c>
      <c r="T974" s="246">
        <f t="shared" si="193"/>
        <v>5.1027528518366487E-5</v>
      </c>
      <c r="U974" s="204"/>
      <c r="Z974" s="353"/>
    </row>
    <row r="975" spans="1:26" s="246" customFormat="1" ht="12.95" customHeight="1">
      <c r="A975" s="11" t="s">
        <v>1509</v>
      </c>
      <c r="B975" s="26" t="s">
        <v>1814</v>
      </c>
      <c r="C975" s="265">
        <v>55476.900300000001</v>
      </c>
      <c r="D975" s="265" t="s">
        <v>1965</v>
      </c>
      <c r="E975" s="246">
        <f t="shared" si="188"/>
        <v>43220.930458610208</v>
      </c>
      <c r="F975" s="247">
        <f t="shared" si="198"/>
        <v>43220.5</v>
      </c>
      <c r="G975" s="250">
        <f t="shared" si="191"/>
        <v>0.13838992499950109</v>
      </c>
      <c r="K975" s="246">
        <f>G975</f>
        <v>0.13838992499950109</v>
      </c>
      <c r="O975" s="246">
        <f t="shared" ca="1" si="199"/>
        <v>0.1426098754734223</v>
      </c>
      <c r="P975" s="246">
        <f t="shared" si="189"/>
        <v>0.13309393774111114</v>
      </c>
      <c r="Q975" s="248">
        <f t="shared" si="190"/>
        <v>40458.400300000001</v>
      </c>
      <c r="R975" s="246">
        <f t="shared" si="192"/>
        <v>2.8047481041028704E-5</v>
      </c>
      <c r="S975" s="249">
        <v>1</v>
      </c>
      <c r="T975" s="246">
        <f t="shared" si="193"/>
        <v>2.8047481041028704E-5</v>
      </c>
      <c r="U975" s="204"/>
      <c r="Z975" s="353"/>
    </row>
    <row r="976" spans="1:26" s="246" customFormat="1" ht="12.95" customHeight="1">
      <c r="A976" s="11" t="s">
        <v>1504</v>
      </c>
      <c r="B976" s="26" t="s">
        <v>1814</v>
      </c>
      <c r="C976" s="265">
        <v>55487.19</v>
      </c>
      <c r="D976" s="265" t="s">
        <v>1965</v>
      </c>
      <c r="E976" s="246">
        <f t="shared" si="188"/>
        <v>43252.936328701471</v>
      </c>
      <c r="F976" s="247">
        <f t="shared" si="198"/>
        <v>43252.5</v>
      </c>
      <c r="G976" s="250">
        <f t="shared" si="191"/>
        <v>0.14027712499955669</v>
      </c>
      <c r="I976" s="246">
        <f>G976</f>
        <v>0.14027712499955669</v>
      </c>
      <c r="O976" s="246">
        <f t="shared" ca="1" si="199"/>
        <v>0.14268593771471283</v>
      </c>
      <c r="P976" s="246">
        <f t="shared" si="189"/>
        <v>0.13323654839118573</v>
      </c>
      <c r="Q976" s="248">
        <f t="shared" si="190"/>
        <v>40468.69</v>
      </c>
      <c r="R976" s="246">
        <f t="shared" si="192"/>
        <v>4.9569718978340296E-5</v>
      </c>
      <c r="S976" s="249">
        <v>0.1</v>
      </c>
      <c r="T976" s="246">
        <f t="shared" si="193"/>
        <v>4.9569718978340303E-6</v>
      </c>
      <c r="U976" s="204"/>
      <c r="Z976" s="353"/>
    </row>
    <row r="977" spans="1:26" s="246" customFormat="1" ht="12.95" customHeight="1">
      <c r="A977" s="11" t="s">
        <v>1504</v>
      </c>
      <c r="B977" s="26" t="s">
        <v>1817</v>
      </c>
      <c r="C977" s="265">
        <v>55504.071000000004</v>
      </c>
      <c r="D977" s="265" t="s">
        <v>1965</v>
      </c>
      <c r="E977" s="246">
        <f t="shared" si="188"/>
        <v>43305.444282578705</v>
      </c>
      <c r="F977" s="247">
        <f t="shared" si="198"/>
        <v>43305</v>
      </c>
      <c r="G977" s="250">
        <f t="shared" si="191"/>
        <v>0.14283425000030547</v>
      </c>
      <c r="J977" s="246">
        <f t="shared" ref="J977:J982" si="200">G977</f>
        <v>0.14283425000030547</v>
      </c>
      <c r="O977" s="246">
        <f t="shared" ca="1" si="199"/>
        <v>0.14281072732933009</v>
      </c>
      <c r="P977" s="246">
        <f t="shared" si="189"/>
        <v>0.13347064230239822</v>
      </c>
      <c r="Q977" s="248">
        <f t="shared" si="190"/>
        <v>40485.571000000004</v>
      </c>
      <c r="R977" s="246">
        <f t="shared" si="192"/>
        <v>8.7677149120308015E-5</v>
      </c>
      <c r="S977" s="249">
        <v>1</v>
      </c>
      <c r="T977" s="246">
        <f t="shared" si="193"/>
        <v>8.7677149120308015E-5</v>
      </c>
      <c r="U977" s="204"/>
      <c r="Z977" s="353"/>
    </row>
    <row r="978" spans="1:26" s="246" customFormat="1" ht="12.95" customHeight="1">
      <c r="A978" s="11" t="s">
        <v>1504</v>
      </c>
      <c r="B978" s="26" t="s">
        <v>1814</v>
      </c>
      <c r="C978" s="265">
        <v>55504.232000000004</v>
      </c>
      <c r="D978" s="265" t="s">
        <v>1965</v>
      </c>
      <c r="E978" s="246">
        <f t="shared" si="188"/>
        <v>43305.94506929598</v>
      </c>
      <c r="F978" s="247">
        <f t="shared" si="198"/>
        <v>43305.5</v>
      </c>
      <c r="G978" s="250">
        <f t="shared" si="191"/>
        <v>0.1430871750053484</v>
      </c>
      <c r="J978" s="246">
        <f t="shared" si="200"/>
        <v>0.1430871750053484</v>
      </c>
      <c r="O978" s="246">
        <f t="shared" ca="1" si="199"/>
        <v>0.14281191580185026</v>
      </c>
      <c r="P978" s="246">
        <f t="shared" si="189"/>
        <v>0.13347287250483375</v>
      </c>
      <c r="Q978" s="248">
        <f t="shared" si="190"/>
        <v>40485.732000000004</v>
      </c>
      <c r="R978" s="246">
        <f t="shared" si="192"/>
        <v>9.243481257140223E-5</v>
      </c>
      <c r="S978" s="249">
        <v>1</v>
      </c>
      <c r="T978" s="246">
        <f t="shared" si="193"/>
        <v>9.243481257140223E-5</v>
      </c>
      <c r="U978" s="204"/>
      <c r="Z978" s="353"/>
    </row>
    <row r="979" spans="1:26" s="246" customFormat="1" ht="12.95" customHeight="1">
      <c r="A979" s="11" t="s">
        <v>1504</v>
      </c>
      <c r="B979" s="26" t="s">
        <v>1814</v>
      </c>
      <c r="C979" s="265">
        <v>55505.192999999999</v>
      </c>
      <c r="D979" s="265" t="s">
        <v>1965</v>
      </c>
      <c r="E979" s="246">
        <f t="shared" si="188"/>
        <v>43308.934237217058</v>
      </c>
      <c r="F979" s="247">
        <f t="shared" si="198"/>
        <v>43308.5</v>
      </c>
      <c r="G979" s="250">
        <f t="shared" si="191"/>
        <v>0.13960472499456955</v>
      </c>
      <c r="J979" s="246">
        <f t="shared" si="200"/>
        <v>0.13960472499456955</v>
      </c>
      <c r="O979" s="246">
        <f t="shared" ca="1" si="199"/>
        <v>0.14281904663697126</v>
      </c>
      <c r="P979" s="246">
        <f t="shared" si="189"/>
        <v>0.1334862540113132</v>
      </c>
      <c r="Q979" s="248">
        <f t="shared" si="190"/>
        <v>40486.692999999999</v>
      </c>
      <c r="R979" s="246">
        <f t="shared" si="192"/>
        <v>3.7435687172949954E-5</v>
      </c>
      <c r="S979" s="249">
        <v>1</v>
      </c>
      <c r="T979" s="246">
        <f t="shared" si="193"/>
        <v>3.7435687172949954E-5</v>
      </c>
      <c r="U979" s="204"/>
      <c r="Z979" s="353"/>
    </row>
    <row r="980" spans="1:26" s="246" customFormat="1" ht="12.95" customHeight="1">
      <c r="A980" s="11" t="s">
        <v>1504</v>
      </c>
      <c r="B980" s="26" t="s">
        <v>1814</v>
      </c>
      <c r="C980" s="265">
        <v>55510.014999999999</v>
      </c>
      <c r="D980" s="265" t="s">
        <v>1965</v>
      </c>
      <c r="E980" s="246">
        <f t="shared" si="188"/>
        <v>43323.932954923119</v>
      </c>
      <c r="F980" s="247">
        <f t="shared" si="198"/>
        <v>43323.5</v>
      </c>
      <c r="G980" s="250">
        <f t="shared" si="191"/>
        <v>0.13919247499870835</v>
      </c>
      <c r="J980" s="246">
        <f t="shared" si="200"/>
        <v>0.13919247499870835</v>
      </c>
      <c r="O980" s="246">
        <f t="shared" ca="1" si="199"/>
        <v>0.14285470081257617</v>
      </c>
      <c r="P980" s="246">
        <f t="shared" si="189"/>
        <v>0.13355316904883904</v>
      </c>
      <c r="Q980" s="248">
        <f t="shared" si="190"/>
        <v>40491.514999999999</v>
      </c>
      <c r="R980" s="246">
        <f t="shared" si="192"/>
        <v>3.1801771596231348E-5</v>
      </c>
      <c r="S980" s="249">
        <v>1</v>
      </c>
      <c r="T980" s="246">
        <f t="shared" si="193"/>
        <v>3.1801771596231348E-5</v>
      </c>
      <c r="U980" s="204"/>
      <c r="Z980" s="353"/>
    </row>
    <row r="981" spans="1:26" s="246" customFormat="1" ht="12.95" customHeight="1">
      <c r="A981" s="11" t="s">
        <v>1504</v>
      </c>
      <c r="B981" s="26" t="s">
        <v>1817</v>
      </c>
      <c r="C981" s="265">
        <v>55510.173999999999</v>
      </c>
      <c r="D981" s="265" t="s">
        <v>1965</v>
      </c>
      <c r="E981" s="246">
        <f t="shared" ref="E981:E1044" si="201">+(C981-C$7)/C$8</f>
        <v>43324.427520687379</v>
      </c>
      <c r="F981" s="247">
        <f t="shared" si="198"/>
        <v>43324</v>
      </c>
      <c r="G981" s="250">
        <f t="shared" si="191"/>
        <v>0.13744539999606786</v>
      </c>
      <c r="J981" s="246">
        <f t="shared" si="200"/>
        <v>0.13744539999606786</v>
      </c>
      <c r="O981" s="246">
        <f t="shared" ca="1" si="199"/>
        <v>0.14285588928509635</v>
      </c>
      <c r="P981" s="246">
        <f t="shared" ref="P981:P1044" si="202">+D$11+D$12*F981+D$13*F981^2</f>
        <v>0.13355539976551489</v>
      </c>
      <c r="Q981" s="248">
        <f t="shared" ref="Q981:Q1044" si="203">+C981-15018.5</f>
        <v>40491.673999999999</v>
      </c>
      <c r="R981" s="246">
        <f t="shared" si="192"/>
        <v>1.5132101793702162E-5</v>
      </c>
      <c r="S981" s="249">
        <v>1</v>
      </c>
      <c r="T981" s="246">
        <f t="shared" si="193"/>
        <v>1.5132101793702162E-5</v>
      </c>
      <c r="U981" s="204"/>
      <c r="Z981" s="353"/>
    </row>
    <row r="982" spans="1:26" s="246" customFormat="1" ht="12.95" customHeight="1">
      <c r="A982" s="11" t="s">
        <v>1504</v>
      </c>
      <c r="B982" s="26" t="s">
        <v>1817</v>
      </c>
      <c r="C982" s="265">
        <v>55511.137999999999</v>
      </c>
      <c r="D982" s="265" t="s">
        <v>1965</v>
      </c>
      <c r="E982" s="246">
        <f t="shared" si="201"/>
        <v>43327.426020037987</v>
      </c>
      <c r="F982" s="247">
        <f t="shared" si="198"/>
        <v>43327</v>
      </c>
      <c r="G982" s="250">
        <f t="shared" si="191"/>
        <v>0.13696294999681413</v>
      </c>
      <c r="J982" s="246">
        <f t="shared" si="200"/>
        <v>0.13696294999681413</v>
      </c>
      <c r="O982" s="246">
        <f t="shared" ca="1" si="199"/>
        <v>0.14286302012021734</v>
      </c>
      <c r="P982" s="246">
        <f t="shared" si="202"/>
        <v>0.13356878435743613</v>
      </c>
      <c r="Q982" s="248">
        <f t="shared" si="203"/>
        <v>40492.637999999999</v>
      </c>
      <c r="R982" s="246">
        <f t="shared" si="192"/>
        <v>1.1520360387534265E-5</v>
      </c>
      <c r="S982" s="249">
        <v>1</v>
      </c>
      <c r="T982" s="246">
        <f t="shared" si="193"/>
        <v>1.1520360387534265E-5</v>
      </c>
      <c r="U982" s="204"/>
      <c r="Z982" s="353"/>
    </row>
    <row r="983" spans="1:26" s="246" customFormat="1" ht="12.95" customHeight="1">
      <c r="A983" s="11" t="s">
        <v>1504</v>
      </c>
      <c r="B983" s="26" t="s">
        <v>1817</v>
      </c>
      <c r="C983" s="265">
        <v>55512.104700000004</v>
      </c>
      <c r="D983" s="265" t="s">
        <v>1965</v>
      </c>
      <c r="E983" s="246">
        <f t="shared" si="201"/>
        <v>43330.432917675178</v>
      </c>
      <c r="F983" s="247">
        <f t="shared" si="198"/>
        <v>43330</v>
      </c>
      <c r="G983" s="250">
        <f t="shared" si="191"/>
        <v>0.13918050000211224</v>
      </c>
      <c r="K983" s="246">
        <f>G983</f>
        <v>0.13918050000211224</v>
      </c>
      <c r="O983" s="246">
        <f t="shared" ca="1" si="199"/>
        <v>0.14287015095533831</v>
      </c>
      <c r="P983" s="246">
        <f t="shared" si="202"/>
        <v>0.13358216944969925</v>
      </c>
      <c r="Q983" s="248">
        <f t="shared" si="203"/>
        <v>40493.604700000004</v>
      </c>
      <c r="R983" s="246">
        <f t="shared" si="192"/>
        <v>3.1341304974080722E-5</v>
      </c>
      <c r="S983" s="249">
        <v>1</v>
      </c>
      <c r="T983" s="246">
        <f t="shared" si="193"/>
        <v>3.1341304974080722E-5</v>
      </c>
      <c r="U983" s="204"/>
      <c r="Z983" s="353"/>
    </row>
    <row r="984" spans="1:26" s="246" customFormat="1" ht="12.95" customHeight="1">
      <c r="A984" s="11" t="s">
        <v>1504</v>
      </c>
      <c r="B984" s="26" t="s">
        <v>1814</v>
      </c>
      <c r="C984" s="265">
        <v>55536.057200000003</v>
      </c>
      <c r="D984" s="265" t="s">
        <v>1965</v>
      </c>
      <c r="E984" s="246">
        <f t="shared" si="201"/>
        <v>43404.936606155978</v>
      </c>
      <c r="F984" s="247">
        <f t="shared" si="198"/>
        <v>43404.5</v>
      </c>
      <c r="G984" s="250">
        <f t="shared" si="191"/>
        <v>0.14036632500210544</v>
      </c>
      <c r="K984" s="246">
        <f>G984</f>
        <v>0.14036632500210544</v>
      </c>
      <c r="O984" s="246">
        <f t="shared" ca="1" si="199"/>
        <v>0.1430472333608428</v>
      </c>
      <c r="P984" s="246">
        <f t="shared" si="202"/>
        <v>0.13391472639918472</v>
      </c>
      <c r="Q984" s="248">
        <f t="shared" si="203"/>
        <v>40517.557200000003</v>
      </c>
      <c r="R984" s="246">
        <f t="shared" si="192"/>
        <v>4.1623124533208538E-5</v>
      </c>
      <c r="S984" s="249">
        <v>1</v>
      </c>
      <c r="T984" s="246">
        <f t="shared" si="193"/>
        <v>4.1623124533208538E-5</v>
      </c>
      <c r="U984" s="204"/>
      <c r="Z984" s="353"/>
    </row>
    <row r="985" spans="1:26" s="246" customFormat="1" ht="12.95" customHeight="1">
      <c r="A985" s="11" t="s">
        <v>1504</v>
      </c>
      <c r="B985" s="26" t="s">
        <v>1817</v>
      </c>
      <c r="C985" s="265">
        <v>55551.006300000001</v>
      </c>
      <c r="D985" s="265" t="s">
        <v>1965</v>
      </c>
      <c r="E985" s="246">
        <f t="shared" si="201"/>
        <v>43451.435430473612</v>
      </c>
      <c r="F985" s="247">
        <f t="shared" si="198"/>
        <v>43451</v>
      </c>
      <c r="G985" s="250">
        <f t="shared" ref="G985:G1048" si="204">+C985-(C$7+F985*C$8)</f>
        <v>0.13998834999802057</v>
      </c>
      <c r="K985" s="246">
        <f>G985</f>
        <v>0.13998834999802057</v>
      </c>
      <c r="O985" s="246">
        <f t="shared" ca="1" si="199"/>
        <v>0.14315776130521812</v>
      </c>
      <c r="P985" s="246">
        <f t="shared" si="202"/>
        <v>0.13412245190042646</v>
      </c>
      <c r="Q985" s="248">
        <f t="shared" si="203"/>
        <v>40532.506300000001</v>
      </c>
      <c r="R985" s="246">
        <f t="shared" ref="R985:R1048" si="205">+(P985-G985)^2</f>
        <v>3.4408760491358174E-5</v>
      </c>
      <c r="S985" s="249">
        <v>1</v>
      </c>
      <c r="T985" s="246">
        <f t="shared" si="193"/>
        <v>3.4408760491358174E-5</v>
      </c>
      <c r="U985" s="204"/>
      <c r="Z985" s="353"/>
    </row>
    <row r="986" spans="1:26" s="246" customFormat="1" ht="12.95" customHeight="1">
      <c r="A986" s="11" t="s">
        <v>1549</v>
      </c>
      <c r="B986" s="26" t="s">
        <v>1814</v>
      </c>
      <c r="C986" s="265">
        <v>55565.956100000003</v>
      </c>
      <c r="D986" s="265" t="s">
        <v>1965</v>
      </c>
      <c r="E986" s="246">
        <f t="shared" si="201"/>
        <v>43497.936432124814</v>
      </c>
      <c r="F986" s="247">
        <f t="shared" si="198"/>
        <v>43497.5</v>
      </c>
      <c r="G986" s="250">
        <f t="shared" si="204"/>
        <v>0.14031037499808008</v>
      </c>
      <c r="K986" s="246">
        <f>G986</f>
        <v>0.14031037499808008</v>
      </c>
      <c r="O986" s="246">
        <f t="shared" ca="1" si="199"/>
        <v>0.14326828924959339</v>
      </c>
      <c r="P986" s="246">
        <f t="shared" si="202"/>
        <v>0.1343302976088126</v>
      </c>
      <c r="Q986" s="248">
        <f t="shared" si="203"/>
        <v>40547.456100000003</v>
      </c>
      <c r="R986" s="246">
        <f t="shared" si="205"/>
        <v>3.5761325581628158E-5</v>
      </c>
      <c r="S986" s="249">
        <v>1</v>
      </c>
      <c r="T986" s="246">
        <f t="shared" si="193"/>
        <v>3.5761325581628158E-5</v>
      </c>
      <c r="U986" s="204"/>
      <c r="Z986" s="353"/>
    </row>
    <row r="987" spans="1:26" s="246" customFormat="1" ht="12.95" customHeight="1">
      <c r="A987" s="11" t="s">
        <v>1549</v>
      </c>
      <c r="B987" s="26" t="s">
        <v>1814</v>
      </c>
      <c r="C987" s="265">
        <v>55585.565000000002</v>
      </c>
      <c r="D987" s="265" t="s">
        <v>1965</v>
      </c>
      <c r="E987" s="246">
        <f t="shared" si="201"/>
        <v>43558.929454859441</v>
      </c>
      <c r="F987" s="247">
        <f t="shared" si="198"/>
        <v>43558.5</v>
      </c>
      <c r="G987" s="250">
        <f t="shared" si="204"/>
        <v>0.13806722500157775</v>
      </c>
      <c r="J987" s="246">
        <f>G987</f>
        <v>0.13806722500157775</v>
      </c>
      <c r="O987" s="246">
        <f t="shared" ca="1" si="199"/>
        <v>0.14341328289705346</v>
      </c>
      <c r="P987" s="246">
        <f t="shared" si="202"/>
        <v>0.1346031376971521</v>
      </c>
      <c r="Q987" s="248">
        <f t="shared" si="203"/>
        <v>40567.065000000002</v>
      </c>
      <c r="R987" s="246">
        <f t="shared" si="205"/>
        <v>1.1999900852683008E-5</v>
      </c>
      <c r="S987" s="249">
        <v>1</v>
      </c>
      <c r="T987" s="246">
        <f t="shared" si="193"/>
        <v>1.1999900852683008E-5</v>
      </c>
      <c r="U987" s="204"/>
      <c r="Z987" s="353"/>
    </row>
    <row r="988" spans="1:26" s="246" customFormat="1" ht="12.95" customHeight="1">
      <c r="A988" s="42" t="s">
        <v>1960</v>
      </c>
      <c r="B988" s="37" t="s">
        <v>1814</v>
      </c>
      <c r="C988" s="42">
        <v>55585.566500000001</v>
      </c>
      <c r="D988" s="42">
        <v>1E-4</v>
      </c>
      <c r="E988" s="246">
        <f t="shared" si="201"/>
        <v>43558.934120574195</v>
      </c>
      <c r="F988" s="247">
        <f t="shared" si="198"/>
        <v>43558.5</v>
      </c>
      <c r="G988" s="250">
        <f t="shared" si="204"/>
        <v>0.13956722500006435</v>
      </c>
      <c r="K988" s="246">
        <f>+G988</f>
        <v>0.13956722500006435</v>
      </c>
      <c r="O988" s="246">
        <f t="shared" ca="1" si="199"/>
        <v>0.14341328289705346</v>
      </c>
      <c r="P988" s="246">
        <f t="shared" si="202"/>
        <v>0.1346031376971521</v>
      </c>
      <c r="Q988" s="248">
        <f t="shared" si="203"/>
        <v>40567.066500000001</v>
      </c>
      <c r="R988" s="246">
        <f t="shared" si="205"/>
        <v>2.4642162750934683E-5</v>
      </c>
      <c r="S988" s="249">
        <v>1</v>
      </c>
      <c r="T988" s="246">
        <f t="shared" ref="T988:T1051" si="206">+S988*R988</f>
        <v>2.4642162750934683E-5</v>
      </c>
      <c r="U988" s="204"/>
      <c r="V988" s="246">
        <f>+G988-P988</f>
        <v>4.9640873029122567E-3</v>
      </c>
      <c r="W988" s="246">
        <f>+V$5*SIN(RADIANS(V$6*F988+V$7))</f>
        <v>6.0305640058950062E-3</v>
      </c>
      <c r="X988" s="246">
        <f>+(V988-W988)^2</f>
        <v>1.1373725580049557E-6</v>
      </c>
      <c r="Z988" s="353"/>
    </row>
    <row r="989" spans="1:26" s="246" customFormat="1" ht="12.95" customHeight="1">
      <c r="A989" s="42" t="s">
        <v>1960</v>
      </c>
      <c r="B989" s="37" t="s">
        <v>1814</v>
      </c>
      <c r="C989" s="42">
        <v>55600.356599999999</v>
      </c>
      <c r="D989" s="42">
        <v>2.0000000000000001E-4</v>
      </c>
      <c r="E989" s="246">
        <f t="shared" si="201"/>
        <v>43604.938379127576</v>
      </c>
      <c r="F989" s="247">
        <f t="shared" si="198"/>
        <v>43604.5</v>
      </c>
      <c r="G989" s="250">
        <f t="shared" si="204"/>
        <v>0.14093632499861997</v>
      </c>
      <c r="K989" s="246">
        <f>+G989</f>
        <v>0.14093632499861997</v>
      </c>
      <c r="O989" s="246">
        <f t="shared" ca="1" si="199"/>
        <v>0.14352262236890859</v>
      </c>
      <c r="P989" s="246">
        <f t="shared" si="202"/>
        <v>0.13480902277620629</v>
      </c>
      <c r="Q989" s="248">
        <f t="shared" si="203"/>
        <v>40581.856599999999</v>
      </c>
      <c r="R989" s="246">
        <f t="shared" si="205"/>
        <v>3.7543832524795524E-5</v>
      </c>
      <c r="S989" s="249">
        <v>1</v>
      </c>
      <c r="T989" s="246">
        <f t="shared" si="206"/>
        <v>3.7543832524795524E-5</v>
      </c>
      <c r="U989" s="204"/>
      <c r="V989" s="246">
        <f>+G989-P989</f>
        <v>6.127302222413672E-3</v>
      </c>
      <c r="W989" s="246">
        <f>+V$5*SIN(RADIANS(V$6*F989+V$7))</f>
        <v>5.9952736252166247E-3</v>
      </c>
      <c r="X989" s="246">
        <f>+(V989-W989)^2</f>
        <v>1.7431550477820142E-8</v>
      </c>
      <c r="Z989" s="353"/>
    </row>
    <row r="990" spans="1:26" s="246" customFormat="1" ht="12.95" customHeight="1">
      <c r="A990" s="41" t="s">
        <v>1957</v>
      </c>
      <c r="B990" s="37" t="s">
        <v>1817</v>
      </c>
      <c r="C990" s="42">
        <v>55836.818200000002</v>
      </c>
      <c r="D990" s="42">
        <v>1E-4</v>
      </c>
      <c r="E990" s="246">
        <f t="shared" si="201"/>
        <v>44340.446630210841</v>
      </c>
      <c r="F990" s="247">
        <f t="shared" si="198"/>
        <v>44340</v>
      </c>
      <c r="G990" s="250">
        <f t="shared" si="204"/>
        <v>0.14358899999933783</v>
      </c>
      <c r="K990" s="246">
        <f>+G990</f>
        <v>0.14358899999933783</v>
      </c>
      <c r="O990" s="246">
        <f t="shared" ca="1" si="199"/>
        <v>0.14527086544607046</v>
      </c>
      <c r="P990" s="246">
        <f t="shared" si="202"/>
        <v>0.13811692355721583</v>
      </c>
      <c r="Q990" s="248">
        <f t="shared" si="203"/>
        <v>40818.318200000002</v>
      </c>
      <c r="R990" s="246">
        <f t="shared" si="205"/>
        <v>2.9943620588426545E-5</v>
      </c>
      <c r="S990" s="249">
        <v>1</v>
      </c>
      <c r="T990" s="246">
        <f t="shared" si="206"/>
        <v>2.9943620588426545E-5</v>
      </c>
      <c r="U990" s="204"/>
      <c r="V990" s="246">
        <f>+G990-P990</f>
        <v>5.4720764421219981E-3</v>
      </c>
      <c r="W990" s="246">
        <f>+V$5*SIN(RADIANS(V$6*F990+V$7))</f>
        <v>5.3942442616754299E-3</v>
      </c>
      <c r="X990" s="246">
        <f>+(V990-W990)^2</f>
        <v>6.05784831306715E-9</v>
      </c>
      <c r="Z990" s="353"/>
    </row>
    <row r="991" spans="1:26" s="246" customFormat="1" ht="12.95" customHeight="1">
      <c r="A991" s="11" t="s">
        <v>1549</v>
      </c>
      <c r="B991" s="26" t="s">
        <v>1817</v>
      </c>
      <c r="C991" s="265">
        <v>55863.181100000002</v>
      </c>
      <c r="D991" s="265" t="s">
        <v>1965</v>
      </c>
      <c r="E991" s="246">
        <f t="shared" si="201"/>
        <v>44422.447811258775</v>
      </c>
      <c r="F991" s="247">
        <f t="shared" si="198"/>
        <v>44422</v>
      </c>
      <c r="G991" s="250">
        <f t="shared" si="204"/>
        <v>0.14396869999472983</v>
      </c>
      <c r="K991" s="246">
        <f>G991</f>
        <v>0.14396869999472983</v>
      </c>
      <c r="O991" s="246">
        <f t="shared" ca="1" si="199"/>
        <v>0.14546577493937743</v>
      </c>
      <c r="P991" s="246">
        <f t="shared" si="202"/>
        <v>0.13848758074671236</v>
      </c>
      <c r="Q991" s="248">
        <f t="shared" si="203"/>
        <v>40844.681100000002</v>
      </c>
      <c r="R991" s="246">
        <f t="shared" si="205"/>
        <v>3.0042668210987642E-5</v>
      </c>
      <c r="S991" s="249">
        <v>1</v>
      </c>
      <c r="T991" s="246">
        <f t="shared" si="206"/>
        <v>3.0042668210987642E-5</v>
      </c>
      <c r="U991" s="204"/>
      <c r="Z991" s="353"/>
    </row>
    <row r="992" spans="1:26" s="246" customFormat="1" ht="12.95" customHeight="1">
      <c r="A992" s="11" t="s">
        <v>1575</v>
      </c>
      <c r="B992" s="26" t="s">
        <v>1814</v>
      </c>
      <c r="C992" s="265">
        <v>55866.878299999997</v>
      </c>
      <c r="D992" s="265" t="s">
        <v>1965</v>
      </c>
      <c r="E992" s="246">
        <f t="shared" si="201"/>
        <v>44433.947864992238</v>
      </c>
      <c r="F992" s="247">
        <f t="shared" si="198"/>
        <v>44433.5</v>
      </c>
      <c r="G992" s="250">
        <f t="shared" si="204"/>
        <v>0.14398597499530297</v>
      </c>
      <c r="K992" s="246">
        <f>G992</f>
        <v>0.14398597499530297</v>
      </c>
      <c r="O992" s="246">
        <f t="shared" ca="1" si="199"/>
        <v>0.1454931098073412</v>
      </c>
      <c r="P992" s="246">
        <f t="shared" si="202"/>
        <v>0.13853959304591451</v>
      </c>
      <c r="Q992" s="248">
        <f t="shared" si="203"/>
        <v>40848.378299999997</v>
      </c>
      <c r="R992" s="246">
        <f t="shared" si="205"/>
        <v>2.9663076338624407E-5</v>
      </c>
      <c r="S992" s="249">
        <v>1</v>
      </c>
      <c r="T992" s="246">
        <f t="shared" si="206"/>
        <v>2.9663076338624407E-5</v>
      </c>
      <c r="U992" s="204"/>
      <c r="Z992" s="353"/>
    </row>
    <row r="993" spans="1:26" s="246" customFormat="1" ht="12.95" customHeight="1">
      <c r="A993" s="11" t="s">
        <v>1549</v>
      </c>
      <c r="B993" s="26" t="s">
        <v>1814</v>
      </c>
      <c r="C993" s="265">
        <v>55870.0933</v>
      </c>
      <c r="D993" s="265" t="s">
        <v>1965</v>
      </c>
      <c r="E993" s="246">
        <f t="shared" si="201"/>
        <v>44443.948046955127</v>
      </c>
      <c r="F993" s="247">
        <f t="shared" si="198"/>
        <v>44443.5</v>
      </c>
      <c r="G993" s="250">
        <f t="shared" si="204"/>
        <v>0.14404447499691742</v>
      </c>
      <c r="K993" s="246">
        <f>G993</f>
        <v>0.14404447499691742</v>
      </c>
      <c r="O993" s="246">
        <f t="shared" ca="1" si="199"/>
        <v>0.14551687925774448</v>
      </c>
      <c r="P993" s="246">
        <f t="shared" si="202"/>
        <v>0.13858482710848341</v>
      </c>
      <c r="Q993" s="248">
        <f t="shared" si="203"/>
        <v>40851.5933</v>
      </c>
      <c r="R993" s="246">
        <f t="shared" si="205"/>
        <v>2.9807755065681889E-5</v>
      </c>
      <c r="S993" s="249">
        <v>1</v>
      </c>
      <c r="T993" s="246">
        <f t="shared" si="206"/>
        <v>2.9807755065681889E-5</v>
      </c>
      <c r="U993" s="204"/>
      <c r="Z993" s="353"/>
    </row>
    <row r="994" spans="1:26" s="246" customFormat="1" ht="12.95" customHeight="1">
      <c r="A994" s="11" t="s">
        <v>1549</v>
      </c>
      <c r="B994" s="26" t="s">
        <v>1814</v>
      </c>
      <c r="C994" s="265">
        <v>55887.127999999997</v>
      </c>
      <c r="D994" s="265" t="s">
        <v>1965</v>
      </c>
      <c r="E994" s="246">
        <f t="shared" si="201"/>
        <v>44496.934081071129</v>
      </c>
      <c r="F994" s="247">
        <f t="shared" si="198"/>
        <v>44496.5</v>
      </c>
      <c r="G994" s="250">
        <f t="shared" si="204"/>
        <v>0.13955452499794774</v>
      </c>
      <c r="J994" s="246">
        <f>G994</f>
        <v>0.13955452499794774</v>
      </c>
      <c r="O994" s="246">
        <f t="shared" ca="1" si="199"/>
        <v>0.14564285734488192</v>
      </c>
      <c r="P994" s="246">
        <f t="shared" si="202"/>
        <v>0.13882466045352332</v>
      </c>
      <c r="Q994" s="248">
        <f t="shared" si="203"/>
        <v>40868.627999999997</v>
      </c>
      <c r="R994" s="246">
        <f t="shared" si="205"/>
        <v>5.3270225320786466E-7</v>
      </c>
      <c r="S994" s="249">
        <v>1</v>
      </c>
      <c r="T994" s="246">
        <f t="shared" si="206"/>
        <v>5.3270225320786466E-7</v>
      </c>
      <c r="U994" s="204"/>
      <c r="Z994" s="353"/>
    </row>
    <row r="995" spans="1:26" s="246" customFormat="1" ht="12.95" customHeight="1">
      <c r="A995" s="11" t="s">
        <v>1587</v>
      </c>
      <c r="B995" s="26" t="s">
        <v>1817</v>
      </c>
      <c r="C995" s="265">
        <v>55891.472600000001</v>
      </c>
      <c r="D995" s="265" t="s">
        <v>1965</v>
      </c>
      <c r="E995" s="246">
        <f t="shared" si="201"/>
        <v>44510.447857293824</v>
      </c>
      <c r="F995" s="247">
        <f t="shared" si="198"/>
        <v>44510</v>
      </c>
      <c r="G995" s="250">
        <f t="shared" si="204"/>
        <v>0.14398349999828497</v>
      </c>
      <c r="K995" s="246">
        <f>G995</f>
        <v>0.14398349999828497</v>
      </c>
      <c r="O995" s="246">
        <f t="shared" ca="1" si="199"/>
        <v>0.14567494610292636</v>
      </c>
      <c r="P995" s="246">
        <f t="shared" si="202"/>
        <v>0.13888577503369956</v>
      </c>
      <c r="Q995" s="248">
        <f t="shared" si="203"/>
        <v>40872.972600000001</v>
      </c>
      <c r="R995" s="246">
        <f t="shared" si="205"/>
        <v>2.5986799814557315E-5</v>
      </c>
      <c r="S995" s="249">
        <v>1</v>
      </c>
      <c r="T995" s="246">
        <f t="shared" si="206"/>
        <v>2.5986799814557315E-5</v>
      </c>
      <c r="U995" s="204"/>
      <c r="Z995" s="353"/>
    </row>
    <row r="996" spans="1:26" s="246" customFormat="1" ht="12.95" customHeight="1">
      <c r="A996" s="11" t="s">
        <v>1549</v>
      </c>
      <c r="B996" s="26" t="s">
        <v>1817</v>
      </c>
      <c r="C996" s="265">
        <v>55892.116000000002</v>
      </c>
      <c r="D996" s="265" t="s">
        <v>1965</v>
      </c>
      <c r="E996" s="246">
        <f t="shared" si="201"/>
        <v>44512.449137877004</v>
      </c>
      <c r="F996" s="247">
        <f t="shared" si="198"/>
        <v>44512</v>
      </c>
      <c r="G996" s="250">
        <f t="shared" si="204"/>
        <v>0.14439519999723416</v>
      </c>
      <c r="J996" s="246">
        <f>G996</f>
        <v>0.14439519999723416</v>
      </c>
      <c r="O996" s="246">
        <f t="shared" ca="1" si="199"/>
        <v>0.14567969999300701</v>
      </c>
      <c r="P996" s="246">
        <f t="shared" si="202"/>
        <v>0.13889482990727747</v>
      </c>
      <c r="Q996" s="248">
        <f t="shared" si="203"/>
        <v>40873.616000000002</v>
      </c>
      <c r="R996" s="246">
        <f t="shared" si="205"/>
        <v>3.0254071126490116E-5</v>
      </c>
      <c r="S996" s="249">
        <v>1</v>
      </c>
      <c r="T996" s="246">
        <f t="shared" si="206"/>
        <v>3.0254071126490116E-5</v>
      </c>
      <c r="U996" s="204"/>
      <c r="Z996" s="353"/>
    </row>
    <row r="997" spans="1:26" s="246" customFormat="1" ht="12.95" customHeight="1">
      <c r="A997" s="11" t="s">
        <v>1549</v>
      </c>
      <c r="B997" s="26" t="s">
        <v>1814</v>
      </c>
      <c r="C997" s="265">
        <v>55892.601000000002</v>
      </c>
      <c r="D997" s="265" t="s">
        <v>1965</v>
      </c>
      <c r="E997" s="246">
        <f t="shared" si="201"/>
        <v>44513.957718981823</v>
      </c>
      <c r="F997" s="247">
        <f t="shared" si="198"/>
        <v>44513.5</v>
      </c>
      <c r="G997" s="250">
        <f t="shared" si="204"/>
        <v>0.14715397499821847</v>
      </c>
      <c r="J997" s="246">
        <f>G997</f>
        <v>0.14715397499821847</v>
      </c>
      <c r="O997" s="246">
        <f t="shared" ca="1" si="199"/>
        <v>0.14568326541056753</v>
      </c>
      <c r="P997" s="246">
        <f t="shared" si="202"/>
        <v>0.138901621208394</v>
      </c>
      <c r="Q997" s="248">
        <f t="shared" si="203"/>
        <v>40874.101000000002</v>
      </c>
      <c r="R997" s="246">
        <f t="shared" si="205"/>
        <v>6.8101343072430359E-5</v>
      </c>
      <c r="S997" s="249">
        <v>1</v>
      </c>
      <c r="T997" s="246">
        <f t="shared" si="206"/>
        <v>6.8101343072430359E-5</v>
      </c>
      <c r="U997" s="204"/>
      <c r="Z997" s="353"/>
    </row>
    <row r="998" spans="1:26" s="246" customFormat="1" ht="12.95" customHeight="1">
      <c r="A998" s="11" t="s">
        <v>1587</v>
      </c>
      <c r="B998" s="26" t="s">
        <v>1814</v>
      </c>
      <c r="C998" s="265">
        <v>55894.5262</v>
      </c>
      <c r="D998" s="265" t="s">
        <v>1965</v>
      </c>
      <c r="E998" s="246">
        <f t="shared" si="201"/>
        <v>44519.946008348823</v>
      </c>
      <c r="F998" s="247">
        <f t="shared" si="198"/>
        <v>44519.5</v>
      </c>
      <c r="G998" s="250">
        <f t="shared" si="204"/>
        <v>0.14338907499768538</v>
      </c>
      <c r="K998" s="246">
        <f>G998</f>
        <v>0.14338907499768538</v>
      </c>
      <c r="O998" s="246">
        <f t="shared" ca="1" si="199"/>
        <v>0.14569752708080949</v>
      </c>
      <c r="P998" s="246">
        <f t="shared" si="202"/>
        <v>0.13892878766371478</v>
      </c>
      <c r="Q998" s="248">
        <f t="shared" si="203"/>
        <v>40876.0262</v>
      </c>
      <c r="R998" s="246">
        <f t="shared" si="205"/>
        <v>1.9894163101578636E-5</v>
      </c>
      <c r="S998" s="249">
        <v>1</v>
      </c>
      <c r="T998" s="246">
        <f t="shared" si="206"/>
        <v>1.9894163101578636E-5</v>
      </c>
      <c r="U998" s="204"/>
      <c r="Z998" s="353"/>
    </row>
    <row r="999" spans="1:26" s="246" customFormat="1" ht="12.95" customHeight="1">
      <c r="A999" s="41" t="s">
        <v>1957</v>
      </c>
      <c r="B999" s="37" t="s">
        <v>1814</v>
      </c>
      <c r="C999" s="42">
        <v>55906.7428</v>
      </c>
      <c r="D999" s="42">
        <v>1E-4</v>
      </c>
      <c r="E999" s="246">
        <f t="shared" si="201"/>
        <v>44557.945455617148</v>
      </c>
      <c r="F999" s="247">
        <f t="shared" si="198"/>
        <v>44557.5</v>
      </c>
      <c r="G999" s="250">
        <f t="shared" si="204"/>
        <v>0.14321137499791803</v>
      </c>
      <c r="K999" s="246">
        <f>+G999</f>
        <v>0.14321137499791803</v>
      </c>
      <c r="O999" s="246">
        <f t="shared" ca="1" si="199"/>
        <v>0.14578785099234198</v>
      </c>
      <c r="P999" s="246">
        <f t="shared" si="202"/>
        <v>0.13910088835695067</v>
      </c>
      <c r="Q999" s="248">
        <f t="shared" si="203"/>
        <v>40888.2428</v>
      </c>
      <c r="R999" s="246">
        <f t="shared" si="205"/>
        <v>1.6896100425571124E-5</v>
      </c>
      <c r="S999" s="249">
        <v>1</v>
      </c>
      <c r="T999" s="246">
        <f t="shared" si="206"/>
        <v>1.6896100425571124E-5</v>
      </c>
      <c r="U999" s="204"/>
      <c r="V999" s="246">
        <f>+G999-P999</f>
        <v>4.1104866409673591E-3</v>
      </c>
      <c r="W999" s="246">
        <f>+V$5*SIN(RADIANS(V$6*F999+V$7))</f>
        <v>5.2038757612512723E-3</v>
      </c>
      <c r="X999" s="246">
        <f>+(V999-W999)^2</f>
        <v>1.1954997683552296E-6</v>
      </c>
      <c r="Z999" s="353"/>
    </row>
    <row r="1000" spans="1:26" s="246" customFormat="1" ht="12.95" customHeight="1">
      <c r="A1000" s="11" t="s">
        <v>1549</v>
      </c>
      <c r="B1000" s="26" t="s">
        <v>1817</v>
      </c>
      <c r="C1000" s="265">
        <v>55916.55</v>
      </c>
      <c r="D1000" s="265" t="s">
        <v>1965</v>
      </c>
      <c r="E1000" s="246">
        <f t="shared" si="201"/>
        <v>44588.45052079486</v>
      </c>
      <c r="F1000" s="247">
        <f t="shared" si="198"/>
        <v>44588</v>
      </c>
      <c r="G1000" s="250">
        <f t="shared" si="204"/>
        <v>0.14483979999931762</v>
      </c>
      <c r="I1000" s="246">
        <f>G1000</f>
        <v>0.14483979999931762</v>
      </c>
      <c r="O1000" s="246">
        <f t="shared" ca="1" si="199"/>
        <v>0.14586034781607202</v>
      </c>
      <c r="P1000" s="246">
        <f t="shared" si="202"/>
        <v>0.13923907988250833</v>
      </c>
      <c r="Q1000" s="248">
        <f t="shared" si="203"/>
        <v>40898.050000000003</v>
      </c>
      <c r="R1000" s="246">
        <f t="shared" si="205"/>
        <v>3.1368065826832241E-5</v>
      </c>
      <c r="S1000" s="249">
        <v>0.1</v>
      </c>
      <c r="T1000" s="246">
        <f t="shared" si="206"/>
        <v>3.1368065826832241E-6</v>
      </c>
      <c r="U1000" s="204"/>
      <c r="Z1000" s="353"/>
    </row>
    <row r="1001" spans="1:26" s="246" customFormat="1" ht="12.95" customHeight="1">
      <c r="A1001" s="11" t="s">
        <v>1549</v>
      </c>
      <c r="B1001" s="26" t="s">
        <v>1814</v>
      </c>
      <c r="C1001" s="265">
        <v>55919.603000000003</v>
      </c>
      <c r="D1001" s="265" t="s">
        <v>1965</v>
      </c>
      <c r="E1001" s="246">
        <f t="shared" si="201"/>
        <v>44597.946805563959</v>
      </c>
      <c r="F1001" s="247">
        <f t="shared" si="198"/>
        <v>44597.5</v>
      </c>
      <c r="G1001" s="250">
        <f t="shared" si="204"/>
        <v>0.14364537499932339</v>
      </c>
      <c r="J1001" s="246">
        <f>G1001</f>
        <v>0.14364537499932339</v>
      </c>
      <c r="O1001" s="246">
        <f t="shared" ca="1" si="199"/>
        <v>0.14588292879395515</v>
      </c>
      <c r="P1001" s="246">
        <f t="shared" si="202"/>
        <v>0.13928213370734097</v>
      </c>
      <c r="Q1001" s="248">
        <f t="shared" si="203"/>
        <v>40901.103000000003</v>
      </c>
      <c r="R1001" s="246">
        <f t="shared" si="205"/>
        <v>1.9037874572060487E-5</v>
      </c>
      <c r="S1001" s="249">
        <v>1</v>
      </c>
      <c r="T1001" s="246">
        <f t="shared" si="206"/>
        <v>1.9037874572060487E-5</v>
      </c>
      <c r="U1001" s="204"/>
      <c r="Z1001" s="353"/>
    </row>
    <row r="1002" spans="1:26" s="246" customFormat="1" ht="12.95" customHeight="1">
      <c r="A1002" s="11" t="s">
        <v>1549</v>
      </c>
      <c r="B1002" s="26" t="s">
        <v>1817</v>
      </c>
      <c r="C1002" s="265">
        <v>55924.591999999997</v>
      </c>
      <c r="D1002" s="265" t="s">
        <v>1965</v>
      </c>
      <c r="E1002" s="246">
        <f t="shared" si="201"/>
        <v>44613.464972846297</v>
      </c>
      <c r="F1002" s="247">
        <f t="shared" si="198"/>
        <v>44613</v>
      </c>
      <c r="G1002" s="250">
        <f t="shared" si="204"/>
        <v>0.14948604999517556</v>
      </c>
      <c r="J1002" s="246">
        <f>G1002</f>
        <v>0.14948604999517556</v>
      </c>
      <c r="O1002" s="246">
        <f t="shared" ca="1" si="199"/>
        <v>0.14591977144208024</v>
      </c>
      <c r="P1002" s="246">
        <f t="shared" si="202"/>
        <v>0.13935239019279111</v>
      </c>
      <c r="Q1002" s="248">
        <f t="shared" si="203"/>
        <v>40906.091999999997</v>
      </c>
      <c r="R1002" s="246">
        <f t="shared" si="205"/>
        <v>1.0269106099046253E-4</v>
      </c>
      <c r="S1002" s="249">
        <v>1</v>
      </c>
      <c r="T1002" s="246">
        <f t="shared" si="206"/>
        <v>1.0269106099046253E-4</v>
      </c>
      <c r="U1002" s="204"/>
      <c r="Z1002" s="353"/>
    </row>
    <row r="1003" spans="1:26" s="246" customFormat="1" ht="12.95" customHeight="1">
      <c r="A1003" s="41" t="s">
        <v>1957</v>
      </c>
      <c r="B1003" s="37" t="s">
        <v>1814</v>
      </c>
      <c r="C1003" s="42">
        <v>55926.676200000002</v>
      </c>
      <c r="D1003" s="42">
        <v>1E-4</v>
      </c>
      <c r="E1003" s="246">
        <f t="shared" si="201"/>
        <v>44619.947827977579</v>
      </c>
      <c r="F1003" s="247">
        <f t="shared" si="198"/>
        <v>44619.5</v>
      </c>
      <c r="G1003" s="250">
        <f t="shared" si="204"/>
        <v>0.14397407499927795</v>
      </c>
      <c r="K1003" s="246">
        <f>+G1003</f>
        <v>0.14397407499927795</v>
      </c>
      <c r="O1003" s="246">
        <f t="shared" ca="1" si="199"/>
        <v>0.14593522158484237</v>
      </c>
      <c r="P1003" s="246">
        <f t="shared" si="202"/>
        <v>0.13938185656485386</v>
      </c>
      <c r="Q1003" s="248">
        <f t="shared" si="203"/>
        <v>40908.176200000002</v>
      </c>
      <c r="R1003" s="246">
        <f t="shared" si="205"/>
        <v>2.1088470149464433E-5</v>
      </c>
      <c r="S1003" s="249">
        <v>1</v>
      </c>
      <c r="T1003" s="246">
        <f t="shared" si="206"/>
        <v>2.1088470149464433E-5</v>
      </c>
      <c r="U1003" s="204"/>
      <c r="V1003" s="246">
        <f>+G1003-P1003</f>
        <v>4.5922184344240891E-3</v>
      </c>
      <c r="W1003" s="246">
        <f>+V$5*SIN(RADIANS(V$6*F1003+V$7))</f>
        <v>5.1486087452929756E-3</v>
      </c>
      <c r="X1003" s="246">
        <f>+(V1003-W1003)^2</f>
        <v>3.0957017802877619E-7</v>
      </c>
      <c r="Z1003" s="353"/>
    </row>
    <row r="1004" spans="1:26" s="246" customFormat="1" ht="12.95" customHeight="1">
      <c r="A1004" s="11" t="s">
        <v>1622</v>
      </c>
      <c r="B1004" s="26" t="s">
        <v>1814</v>
      </c>
      <c r="C1004" s="265">
        <v>55928.926599999999</v>
      </c>
      <c r="D1004" s="265" t="s">
        <v>1965</v>
      </c>
      <c r="E1004" s="246">
        <f t="shared" si="201"/>
        <v>44626.947644303938</v>
      </c>
      <c r="F1004" s="247">
        <f t="shared" si="198"/>
        <v>44626.5</v>
      </c>
      <c r="G1004" s="250">
        <f t="shared" si="204"/>
        <v>0.14391502500075148</v>
      </c>
      <c r="K1004" s="246">
        <f>G1004</f>
        <v>0.14391502500075148</v>
      </c>
      <c r="O1004" s="246">
        <f t="shared" ca="1" si="199"/>
        <v>0.14595186020012468</v>
      </c>
      <c r="P1004" s="246">
        <f t="shared" si="202"/>
        <v>0.13941359220771651</v>
      </c>
      <c r="Q1004" s="248">
        <f t="shared" si="203"/>
        <v>40910.426599999999</v>
      </c>
      <c r="R1004" s="246">
        <f t="shared" si="205"/>
        <v>2.0262897190210617E-5</v>
      </c>
      <c r="S1004" s="249">
        <v>1</v>
      </c>
      <c r="T1004" s="246">
        <f t="shared" si="206"/>
        <v>2.0262897190210617E-5</v>
      </c>
      <c r="U1004" s="204"/>
      <c r="Z1004" s="353"/>
    </row>
    <row r="1005" spans="1:26" s="246" customFormat="1" ht="12.95" customHeight="1">
      <c r="A1005" s="239" t="s">
        <v>1963</v>
      </c>
      <c r="B1005" s="45" t="s">
        <v>1814</v>
      </c>
      <c r="C1005" s="44">
        <v>55946.609299999996</v>
      </c>
      <c r="D1005" s="44">
        <v>2.9999999999999997E-4</v>
      </c>
      <c r="E1005" s="246">
        <f t="shared" si="201"/>
        <v>44681.949267195043</v>
      </c>
      <c r="F1005" s="247">
        <f t="shared" si="198"/>
        <v>44681.5</v>
      </c>
      <c r="G1005" s="250">
        <f t="shared" si="204"/>
        <v>0.14443677499366459</v>
      </c>
      <c r="K1005" s="246">
        <f>+G1005</f>
        <v>0.14443677499366459</v>
      </c>
      <c r="O1005" s="246">
        <f t="shared" ca="1" si="199"/>
        <v>0.14608259217734276</v>
      </c>
      <c r="P1005" s="246">
        <f t="shared" si="202"/>
        <v>0.13966303847434713</v>
      </c>
      <c r="Q1005" s="248">
        <f t="shared" si="203"/>
        <v>40928.109299999996</v>
      </c>
      <c r="R1005" s="246">
        <f t="shared" si="205"/>
        <v>2.2788560355865092E-5</v>
      </c>
      <c r="S1005" s="249">
        <v>1</v>
      </c>
      <c r="T1005" s="246">
        <f t="shared" si="206"/>
        <v>2.2788560355865092E-5</v>
      </c>
      <c r="U1005" s="204"/>
      <c r="V1005" s="246">
        <f>+G1005-P1005</f>
        <v>4.7737365193174508E-3</v>
      </c>
      <c r="W1005" s="246">
        <f>+V$5*SIN(RADIANS(V$6*F1005+V$7))</f>
        <v>5.0929061544866053E-3</v>
      </c>
      <c r="X1005" s="246">
        <f>+(V1005-W1005)^2</f>
        <v>1.0186925601401117E-7</v>
      </c>
      <c r="Z1005" s="353"/>
    </row>
    <row r="1006" spans="1:26" s="246" customFormat="1" ht="12.95" customHeight="1">
      <c r="A1006" s="11" t="s">
        <v>1622</v>
      </c>
      <c r="B1006" s="26" t="s">
        <v>1814</v>
      </c>
      <c r="C1006" s="265">
        <v>55947.574999999997</v>
      </c>
      <c r="D1006" s="265" t="s">
        <v>1965</v>
      </c>
      <c r="E1006" s="246">
        <f t="shared" si="201"/>
        <v>44684.953054355712</v>
      </c>
      <c r="F1006" s="247">
        <f t="shared" si="198"/>
        <v>44684.5</v>
      </c>
      <c r="G1006" s="250">
        <f t="shared" si="204"/>
        <v>0.14565432499512099</v>
      </c>
      <c r="J1006" s="246">
        <f>G1006</f>
        <v>0.14565432499512099</v>
      </c>
      <c r="O1006" s="246">
        <f t="shared" ca="1" si="199"/>
        <v>0.14608972301246376</v>
      </c>
      <c r="P1006" s="246">
        <f t="shared" si="202"/>
        <v>0.13967664947098368</v>
      </c>
      <c r="Q1006" s="248">
        <f t="shared" si="203"/>
        <v>40929.074999999997</v>
      </c>
      <c r="R1006" s="246">
        <f t="shared" si="205"/>
        <v>3.5732604671870201E-5</v>
      </c>
      <c r="S1006" s="249">
        <v>1</v>
      </c>
      <c r="T1006" s="246">
        <f t="shared" si="206"/>
        <v>3.5732604671870201E-5</v>
      </c>
      <c r="U1006" s="204"/>
      <c r="Z1006" s="353"/>
    </row>
    <row r="1007" spans="1:26" s="246" customFormat="1" ht="12.95" customHeight="1">
      <c r="A1007" s="11" t="s">
        <v>1622</v>
      </c>
      <c r="B1007" s="26" t="s">
        <v>1817</v>
      </c>
      <c r="C1007" s="265">
        <v>55976.026400000002</v>
      </c>
      <c r="D1007" s="265" t="s">
        <v>1965</v>
      </c>
      <c r="E1007" s="246">
        <f t="shared" si="201"/>
        <v>44773.450465583897</v>
      </c>
      <c r="F1007" s="247">
        <f t="shared" si="198"/>
        <v>44773</v>
      </c>
      <c r="G1007" s="250">
        <f t="shared" si="204"/>
        <v>0.14482205000240356</v>
      </c>
      <c r="K1007" s="246">
        <f>G1007</f>
        <v>0.14482205000240356</v>
      </c>
      <c r="O1007" s="246">
        <f t="shared" ca="1" si="199"/>
        <v>0.14630008264853284</v>
      </c>
      <c r="P1007" s="246">
        <f t="shared" si="202"/>
        <v>0.14007839896307878</v>
      </c>
      <c r="Q1007" s="248">
        <f t="shared" si="203"/>
        <v>40957.526400000002</v>
      </c>
      <c r="R1007" s="246">
        <f t="shared" si="205"/>
        <v>2.2502225182887076E-5</v>
      </c>
      <c r="S1007" s="249">
        <v>1</v>
      </c>
      <c r="T1007" s="246">
        <f t="shared" si="206"/>
        <v>2.2502225182887076E-5</v>
      </c>
      <c r="U1007" s="204"/>
      <c r="Z1007" s="353"/>
    </row>
    <row r="1008" spans="1:26" s="246" customFormat="1" ht="12.95" customHeight="1">
      <c r="A1008" s="41" t="s">
        <v>1961</v>
      </c>
      <c r="B1008" s="37" t="s">
        <v>1817</v>
      </c>
      <c r="C1008" s="42">
        <v>56231.937299999998</v>
      </c>
      <c r="D1008" s="42">
        <v>5.0000000000000001E-4</v>
      </c>
      <c r="E1008" s="246">
        <f t="shared" si="201"/>
        <v>45569.455307351614</v>
      </c>
      <c r="F1008" s="247">
        <f t="shared" si="198"/>
        <v>45569</v>
      </c>
      <c r="G1008" s="250">
        <f t="shared" si="204"/>
        <v>0.14637864999531303</v>
      </c>
      <c r="K1008" s="246">
        <f>+G1008</f>
        <v>0.14637864999531303</v>
      </c>
      <c r="O1008" s="246">
        <f t="shared" ca="1" si="199"/>
        <v>0.14819213090063463</v>
      </c>
      <c r="P1008" s="246">
        <f t="shared" si="202"/>
        <v>0.14371144527231655</v>
      </c>
      <c r="Q1008" s="248">
        <f t="shared" si="203"/>
        <v>41213.437299999998</v>
      </c>
      <c r="R1008" s="246">
        <f t="shared" si="205"/>
        <v>7.1139810343747007E-6</v>
      </c>
      <c r="S1008" s="249">
        <v>1</v>
      </c>
      <c r="T1008" s="246">
        <f t="shared" si="206"/>
        <v>7.1139810343747007E-6</v>
      </c>
      <c r="U1008" s="204"/>
      <c r="V1008" s="246">
        <f>+G1008-P1008</f>
        <v>2.6672047229964746E-3</v>
      </c>
      <c r="W1008" s="246">
        <f>+V$5*SIN(RADIANS(V$6*F1008+V$7))</f>
        <v>4.2506865143611995E-3</v>
      </c>
      <c r="X1008" s="246">
        <f>+(V1008-W1008)^2</f>
        <v>2.5074145835836383E-6</v>
      </c>
      <c r="Z1008" s="353"/>
    </row>
    <row r="1009" spans="1:26" s="246" customFormat="1" ht="12.95" customHeight="1">
      <c r="A1009" s="11" t="s">
        <v>1622</v>
      </c>
      <c r="B1009" s="26" t="s">
        <v>1817</v>
      </c>
      <c r="C1009" s="265">
        <v>56246.085099999997</v>
      </c>
      <c r="D1009" s="265" t="s">
        <v>1965</v>
      </c>
      <c r="E1009" s="246">
        <f t="shared" si="201"/>
        <v>45613.46170684597</v>
      </c>
      <c r="F1009" s="247">
        <f t="shared" si="198"/>
        <v>45613</v>
      </c>
      <c r="G1009" s="250">
        <f t="shared" si="204"/>
        <v>0.14843604999623494</v>
      </c>
      <c r="K1009" s="246">
        <f>G1009</f>
        <v>0.14843604999623494</v>
      </c>
      <c r="O1009" s="246">
        <f t="shared" ca="1" si="199"/>
        <v>0.14829671648240911</v>
      </c>
      <c r="P1009" s="246">
        <f t="shared" si="202"/>
        <v>0.14391329429632754</v>
      </c>
      <c r="Q1009" s="248">
        <f t="shared" si="203"/>
        <v>41227.585099999997</v>
      </c>
      <c r="R1009" s="246">
        <f t="shared" si="205"/>
        <v>2.045531912104487E-5</v>
      </c>
      <c r="S1009" s="249">
        <v>1</v>
      </c>
      <c r="T1009" s="246">
        <f t="shared" si="206"/>
        <v>2.045531912104487E-5</v>
      </c>
      <c r="U1009" s="204"/>
      <c r="Z1009" s="353"/>
    </row>
    <row r="1010" spans="1:26" s="246" customFormat="1" ht="12.95" customHeight="1">
      <c r="A1010" s="239" t="s">
        <v>1963</v>
      </c>
      <c r="B1010" s="45" t="s">
        <v>1814</v>
      </c>
      <c r="C1010" s="44">
        <v>56261.677499999998</v>
      </c>
      <c r="D1010" s="44">
        <v>2.0000000000000001E-4</v>
      </c>
      <c r="E1010" s="246">
        <f t="shared" si="201"/>
        <v>45661.961500699144</v>
      </c>
      <c r="F1010" s="247">
        <f t="shared" si="198"/>
        <v>45661.5</v>
      </c>
      <c r="G1010" s="250">
        <f t="shared" si="204"/>
        <v>0.14836977499362547</v>
      </c>
      <c r="K1010" s="246">
        <f>+G1010</f>
        <v>0.14836977499362547</v>
      </c>
      <c r="O1010" s="246">
        <f t="shared" ca="1" si="199"/>
        <v>0.14841199831686505</v>
      </c>
      <c r="P1010" s="246">
        <f t="shared" si="202"/>
        <v>0.14413591167379391</v>
      </c>
      <c r="Q1010" s="248">
        <f t="shared" si="203"/>
        <v>41243.177499999998</v>
      </c>
      <c r="R1010" s="246">
        <f t="shared" si="205"/>
        <v>1.7925598611015071E-5</v>
      </c>
      <c r="S1010" s="249">
        <v>1</v>
      </c>
      <c r="T1010" s="246">
        <f t="shared" si="206"/>
        <v>1.7925598611015071E-5</v>
      </c>
      <c r="U1010" s="204"/>
      <c r="V1010" s="246">
        <f t="shared" ref="V1010:V1041" si="207">+G1010-P1010</f>
        <v>4.2338633198315545E-3</v>
      </c>
      <c r="W1010" s="246">
        <f t="shared" ref="W1010:W1041" si="208">+V$5*SIN(RADIANS(V$6*F1010+V$7))</f>
        <v>4.1584088482823868E-3</v>
      </c>
      <c r="X1010" s="246">
        <f t="shared" ref="X1010:X1041" si="209">+(V1010-W1010)^2</f>
        <v>5.6933772767641645E-9</v>
      </c>
      <c r="Z1010" s="353"/>
    </row>
    <row r="1011" spans="1:26" s="246" customFormat="1" ht="12.95" customHeight="1">
      <c r="A1011" s="11" t="s">
        <v>1654</v>
      </c>
      <c r="B1011" s="26" t="s">
        <v>1817</v>
      </c>
      <c r="C1011" s="265">
        <v>56294.952599999997</v>
      </c>
      <c r="D1011" s="265" t="s">
        <v>1965</v>
      </c>
      <c r="E1011" s="246">
        <f t="shared" si="201"/>
        <v>45765.462917443423</v>
      </c>
      <c r="F1011" s="247">
        <f t="shared" si="198"/>
        <v>45765</v>
      </c>
      <c r="G1011" s="250">
        <f t="shared" si="204"/>
        <v>0.14882524999120506</v>
      </c>
      <c r="K1011" s="246">
        <f>G1011</f>
        <v>0.14882524999120506</v>
      </c>
      <c r="O1011" s="246">
        <f t="shared" ca="1" si="199"/>
        <v>0.14865801212853907</v>
      </c>
      <c r="P1011" s="246">
        <f t="shared" si="202"/>
        <v>0.14461141904618749</v>
      </c>
      <c r="Q1011" s="248">
        <f t="shared" si="203"/>
        <v>41276.452599999997</v>
      </c>
      <c r="R1011" s="246">
        <f t="shared" si="205"/>
        <v>1.7756371233187634E-5</v>
      </c>
      <c r="S1011" s="249">
        <v>1</v>
      </c>
      <c r="T1011" s="246">
        <f t="shared" si="206"/>
        <v>1.7756371233187634E-5</v>
      </c>
      <c r="U1011" s="204"/>
      <c r="V1011" s="246">
        <f t="shared" si="207"/>
        <v>4.2138309450175659E-3</v>
      </c>
      <c r="W1011" s="246">
        <f t="shared" si="208"/>
        <v>4.0542301630465292E-3</v>
      </c>
      <c r="X1011" s="246">
        <f t="shared" si="209"/>
        <v>2.5472409605766401E-8</v>
      </c>
      <c r="Z1011" s="353"/>
    </row>
    <row r="1012" spans="1:26" s="246" customFormat="1" ht="12.95" customHeight="1">
      <c r="A1012" s="11" t="s">
        <v>1659</v>
      </c>
      <c r="B1012" s="26" t="s">
        <v>1814</v>
      </c>
      <c r="C1012" s="265">
        <v>56575.135699999999</v>
      </c>
      <c r="D1012" s="265" t="s">
        <v>1965</v>
      </c>
      <c r="E1012" s="246">
        <f t="shared" si="201"/>
        <v>46636.965867030543</v>
      </c>
      <c r="F1012" s="247">
        <f t="shared" si="198"/>
        <v>46636.5</v>
      </c>
      <c r="G1012" s="250">
        <f t="shared" si="204"/>
        <v>0.1497735249940888</v>
      </c>
      <c r="K1012" s="246">
        <f>G1012</f>
        <v>0.1497735249940888</v>
      </c>
      <c r="O1012" s="246">
        <f t="shared" ca="1" si="199"/>
        <v>0.1507295197311857</v>
      </c>
      <c r="P1012" s="246">
        <f t="shared" si="202"/>
        <v>0.14863894821536042</v>
      </c>
      <c r="Q1012" s="248">
        <f t="shared" si="203"/>
        <v>41556.635699999999</v>
      </c>
      <c r="R1012" s="246">
        <f t="shared" si="205"/>
        <v>1.28726446682968E-6</v>
      </c>
      <c r="S1012" s="249">
        <v>1</v>
      </c>
      <c r="T1012" s="246">
        <f t="shared" si="206"/>
        <v>1.28726446682968E-6</v>
      </c>
      <c r="U1012" s="204"/>
      <c r="V1012" s="246">
        <f t="shared" si="207"/>
        <v>1.1345767787283856E-3</v>
      </c>
      <c r="W1012" s="246">
        <f t="shared" si="208"/>
        <v>3.1415721524091569E-3</v>
      </c>
      <c r="X1012" s="246">
        <f t="shared" si="209"/>
        <v>4.0280304299760187E-6</v>
      </c>
      <c r="Z1012" s="353"/>
    </row>
    <row r="1013" spans="1:26" s="246" customFormat="1" ht="12.95" customHeight="1">
      <c r="A1013" s="11" t="s">
        <v>1654</v>
      </c>
      <c r="B1013" s="26" t="s">
        <v>1814</v>
      </c>
      <c r="C1013" s="265">
        <v>56624.966</v>
      </c>
      <c r="D1013" s="265" t="s">
        <v>1965</v>
      </c>
      <c r="E1013" s="246">
        <f t="shared" si="201"/>
        <v>46791.961844406804</v>
      </c>
      <c r="F1013" s="247">
        <f t="shared" si="198"/>
        <v>46791.5</v>
      </c>
      <c r="G1013" s="250">
        <f t="shared" si="204"/>
        <v>0.14848027499829186</v>
      </c>
      <c r="J1013" s="246">
        <f>G1013</f>
        <v>0.14848027499829186</v>
      </c>
      <c r="O1013" s="246">
        <f t="shared" ca="1" si="199"/>
        <v>0.15109794621243666</v>
      </c>
      <c r="P1013" s="246">
        <f t="shared" si="202"/>
        <v>0.14935968416776801</v>
      </c>
      <c r="Q1013" s="248">
        <f t="shared" si="203"/>
        <v>41606.466</v>
      </c>
      <c r="R1013" s="246">
        <f t="shared" si="205"/>
        <v>7.733604873587372E-7</v>
      </c>
      <c r="S1013" s="249">
        <v>1</v>
      </c>
      <c r="T1013" s="246">
        <f t="shared" si="206"/>
        <v>7.733604873587372E-7</v>
      </c>
      <c r="U1013" s="204"/>
      <c r="V1013" s="246">
        <f t="shared" si="207"/>
        <v>-8.79409169476153E-4</v>
      </c>
      <c r="W1013" s="246">
        <f t="shared" si="208"/>
        <v>2.9733067229562216E-3</v>
      </c>
      <c r="X1013" s="246">
        <f t="shared" si="209"/>
        <v>1.4843419747800989E-5</v>
      </c>
      <c r="Z1013" s="353"/>
    </row>
    <row r="1014" spans="1:26" s="246" customFormat="1" ht="12.95" customHeight="1">
      <c r="A1014" s="11" t="s">
        <v>1654</v>
      </c>
      <c r="B1014" s="26" t="s">
        <v>1817</v>
      </c>
      <c r="C1014" s="265">
        <v>56637.024700000002</v>
      </c>
      <c r="D1014" s="265" t="s">
        <v>1965</v>
      </c>
      <c r="E1014" s="246">
        <f t="shared" si="201"/>
        <v>46829.47014743503</v>
      </c>
      <c r="F1014" s="247">
        <f t="shared" si="198"/>
        <v>46829</v>
      </c>
      <c r="G1014" s="250">
        <f t="shared" si="204"/>
        <v>0.15114964999520453</v>
      </c>
      <c r="K1014" s="246">
        <f>G1014</f>
        <v>0.15114964999520453</v>
      </c>
      <c r="O1014" s="246">
        <f t="shared" ca="1" si="199"/>
        <v>0.15118708165144898</v>
      </c>
      <c r="P1014" s="246">
        <f t="shared" si="202"/>
        <v>0.14953425642711135</v>
      </c>
      <c r="Q1014" s="248">
        <f t="shared" si="203"/>
        <v>41618.524700000002</v>
      </c>
      <c r="R1014" s="246">
        <f t="shared" si="205"/>
        <v>2.6094963798368036E-6</v>
      </c>
      <c r="S1014" s="249">
        <v>1</v>
      </c>
      <c r="T1014" s="246">
        <f t="shared" si="206"/>
        <v>2.6094963798368036E-6</v>
      </c>
      <c r="U1014" s="204"/>
      <c r="V1014" s="246">
        <f t="shared" si="207"/>
        <v>1.6153935680931764E-3</v>
      </c>
      <c r="W1014" s="246">
        <f t="shared" si="208"/>
        <v>2.9323577682862771E-3</v>
      </c>
      <c r="X1014" s="246">
        <f t="shared" si="209"/>
        <v>1.7343947045902533E-6</v>
      </c>
      <c r="Z1014" s="353"/>
    </row>
    <row r="1015" spans="1:26" s="246" customFormat="1" ht="12.95" customHeight="1">
      <c r="A1015" s="11" t="s">
        <v>1654</v>
      </c>
      <c r="B1015" s="26" t="s">
        <v>1817</v>
      </c>
      <c r="C1015" s="265">
        <v>56637.024899999997</v>
      </c>
      <c r="D1015" s="265" t="s">
        <v>1965</v>
      </c>
      <c r="E1015" s="246">
        <f t="shared" si="201"/>
        <v>46829.470769530315</v>
      </c>
      <c r="F1015" s="247">
        <f t="shared" si="198"/>
        <v>46829</v>
      </c>
      <c r="G1015" s="250">
        <f t="shared" si="204"/>
        <v>0.1513496499901521</v>
      </c>
      <c r="K1015" s="246">
        <f>G1015</f>
        <v>0.1513496499901521</v>
      </c>
      <c r="O1015" s="246">
        <f t="shared" ca="1" si="199"/>
        <v>0.15118708165144898</v>
      </c>
      <c r="P1015" s="246">
        <f t="shared" si="202"/>
        <v>0.14953425642711135</v>
      </c>
      <c r="Q1015" s="248">
        <f t="shared" si="203"/>
        <v>41618.524899999997</v>
      </c>
      <c r="R1015" s="246">
        <f t="shared" si="205"/>
        <v>3.2956537887297944E-6</v>
      </c>
      <c r="S1015" s="249">
        <v>1</v>
      </c>
      <c r="T1015" s="246">
        <f t="shared" si="206"/>
        <v>3.2956537887297944E-6</v>
      </c>
      <c r="U1015" s="204"/>
      <c r="V1015" s="246">
        <f t="shared" si="207"/>
        <v>1.8153935630407514E-3</v>
      </c>
      <c r="W1015" s="246">
        <f t="shared" si="208"/>
        <v>2.9323577682862771E-3</v>
      </c>
      <c r="X1015" s="246">
        <f t="shared" si="209"/>
        <v>1.2476090357997687E-6</v>
      </c>
      <c r="Z1015" s="353"/>
    </row>
    <row r="1016" spans="1:26" s="246" customFormat="1" ht="12.95" customHeight="1">
      <c r="A1016" s="11" t="s">
        <v>1654</v>
      </c>
      <c r="B1016" s="26" t="s">
        <v>1817</v>
      </c>
      <c r="C1016" s="265">
        <v>56637.024899999997</v>
      </c>
      <c r="D1016" s="265" t="s">
        <v>1965</v>
      </c>
      <c r="E1016" s="246">
        <f t="shared" si="201"/>
        <v>46829.470769530315</v>
      </c>
      <c r="F1016" s="247">
        <f t="shared" si="198"/>
        <v>46829</v>
      </c>
      <c r="G1016" s="250">
        <f t="shared" si="204"/>
        <v>0.1513496499901521</v>
      </c>
      <c r="K1016" s="246">
        <f>G1016</f>
        <v>0.1513496499901521</v>
      </c>
      <c r="O1016" s="246">
        <f t="shared" ca="1" si="199"/>
        <v>0.15118708165144898</v>
      </c>
      <c r="P1016" s="246">
        <f t="shared" si="202"/>
        <v>0.14953425642711135</v>
      </c>
      <c r="Q1016" s="248">
        <f t="shared" si="203"/>
        <v>41618.524899999997</v>
      </c>
      <c r="R1016" s="246">
        <f t="shared" si="205"/>
        <v>3.2956537887297944E-6</v>
      </c>
      <c r="S1016" s="249">
        <v>1</v>
      </c>
      <c r="T1016" s="246">
        <f t="shared" si="206"/>
        <v>3.2956537887297944E-6</v>
      </c>
      <c r="U1016" s="204"/>
      <c r="V1016" s="246">
        <f t="shared" si="207"/>
        <v>1.8153935630407514E-3</v>
      </c>
      <c r="W1016" s="246">
        <f t="shared" si="208"/>
        <v>2.9323577682862771E-3</v>
      </c>
      <c r="X1016" s="246">
        <f t="shared" si="209"/>
        <v>1.2476090357997687E-6</v>
      </c>
      <c r="Z1016" s="353"/>
    </row>
    <row r="1017" spans="1:26" s="246" customFormat="1" ht="12.95" customHeight="1">
      <c r="A1017" s="218" t="s">
        <v>482</v>
      </c>
      <c r="B1017" s="219" t="s">
        <v>1817</v>
      </c>
      <c r="C1017" s="218">
        <v>56929.271999999881</v>
      </c>
      <c r="D1017" s="218" t="s">
        <v>1965</v>
      </c>
      <c r="E1017" s="246">
        <f t="shared" si="201"/>
        <v>47738.49850767076</v>
      </c>
      <c r="F1017" s="247">
        <f t="shared" si="198"/>
        <v>47738</v>
      </c>
      <c r="G1017" s="246">
        <f t="shared" si="204"/>
        <v>0.16026729987788713</v>
      </c>
      <c r="I1017" s="246">
        <f>+G1017</f>
        <v>0.16026729987788713</v>
      </c>
      <c r="O1017" s="246">
        <f t="shared" ca="1" si="199"/>
        <v>0.15334772469310792</v>
      </c>
      <c r="P1017" s="246">
        <f t="shared" si="202"/>
        <v>0.15378980346140095</v>
      </c>
      <c r="Q1017" s="248">
        <f t="shared" si="203"/>
        <v>41910.771999999881</v>
      </c>
      <c r="R1017" s="246">
        <f t="shared" si="205"/>
        <v>4.1957959825591279E-5</v>
      </c>
      <c r="S1017" s="249">
        <v>0.1</v>
      </c>
      <c r="T1017" s="246">
        <f t="shared" si="206"/>
        <v>4.1957959825591279E-6</v>
      </c>
      <c r="U1017" s="204"/>
      <c r="V1017" s="246">
        <f t="shared" si="207"/>
        <v>6.4774964164861781E-3</v>
      </c>
      <c r="W1017" s="246">
        <f t="shared" si="208"/>
        <v>1.9150365896236656E-3</v>
      </c>
      <c r="X1017" s="246">
        <f t="shared" si="209"/>
        <v>2.0816039671734304E-5</v>
      </c>
      <c r="Z1017" s="353"/>
    </row>
    <row r="1018" spans="1:26" s="246" customFormat="1" ht="12.95" customHeight="1">
      <c r="A1018" s="218" t="s">
        <v>482</v>
      </c>
      <c r="B1018" s="219" t="s">
        <v>1814</v>
      </c>
      <c r="C1018" s="218">
        <v>56954.180499999784</v>
      </c>
      <c r="D1018" s="218" t="s">
        <v>1282</v>
      </c>
      <c r="E1018" s="246">
        <f t="shared" si="201"/>
        <v>47815.97581168983</v>
      </c>
      <c r="F1018" s="247">
        <f t="shared" si="198"/>
        <v>47815.5</v>
      </c>
      <c r="G1018" s="246">
        <f t="shared" si="204"/>
        <v>0.15297067478240933</v>
      </c>
      <c r="K1018" s="246">
        <f>+G1018</f>
        <v>0.15297067478240933</v>
      </c>
      <c r="O1018" s="246">
        <f t="shared" ca="1" si="199"/>
        <v>0.1535319379337334</v>
      </c>
      <c r="P1018" s="246">
        <f t="shared" si="202"/>
        <v>0.15415475029576714</v>
      </c>
      <c r="Q1018" s="248">
        <f t="shared" si="203"/>
        <v>41935.680499999784</v>
      </c>
      <c r="R1018" s="246">
        <f t="shared" si="205"/>
        <v>1.4020348213335551E-6</v>
      </c>
      <c r="S1018" s="249">
        <v>1</v>
      </c>
      <c r="T1018" s="246">
        <f t="shared" si="206"/>
        <v>1.4020348213335551E-6</v>
      </c>
      <c r="U1018" s="204"/>
      <c r="V1018" s="246">
        <f t="shared" si="207"/>
        <v>-1.1840755133578074E-3</v>
      </c>
      <c r="W1018" s="246">
        <f t="shared" si="208"/>
        <v>1.8264263800234308E-3</v>
      </c>
      <c r="X1018" s="246">
        <f t="shared" si="209"/>
        <v>9.0631216500520206E-6</v>
      </c>
      <c r="Z1018" s="353"/>
    </row>
    <row r="1019" spans="1:26" s="246" customFormat="1" ht="12.95" customHeight="1">
      <c r="A1019" s="218" t="s">
        <v>482</v>
      </c>
      <c r="B1019" s="219" t="s">
        <v>1817</v>
      </c>
      <c r="C1019" s="218">
        <v>56954.342300000135</v>
      </c>
      <c r="D1019" s="218" t="s">
        <v>1282</v>
      </c>
      <c r="E1019" s="246">
        <f t="shared" si="201"/>
        <v>47816.479086789397</v>
      </c>
      <c r="F1019" s="247">
        <f t="shared" si="198"/>
        <v>47816</v>
      </c>
      <c r="G1019" s="246">
        <f t="shared" si="204"/>
        <v>0.15402360013104044</v>
      </c>
      <c r="K1019" s="246">
        <f>+G1019</f>
        <v>0.15402360013104044</v>
      </c>
      <c r="O1019" s="246">
        <f t="shared" ca="1" si="199"/>
        <v>0.15353312640625355</v>
      </c>
      <c r="P1019" s="246">
        <f t="shared" si="202"/>
        <v>0.15415710587554687</v>
      </c>
      <c r="Q1019" s="248">
        <f t="shared" si="203"/>
        <v>41935.842300000135</v>
      </c>
      <c r="R1019" s="246">
        <f t="shared" si="205"/>
        <v>1.782378381621742E-8</v>
      </c>
      <c r="S1019" s="249">
        <v>1</v>
      </c>
      <c r="T1019" s="246">
        <f t="shared" si="206"/>
        <v>1.782378381621742E-8</v>
      </c>
      <c r="U1019" s="204"/>
      <c r="V1019" s="246">
        <f t="shared" si="207"/>
        <v>-1.3350574450643471E-4</v>
      </c>
      <c r="W1019" s="246">
        <f t="shared" si="208"/>
        <v>1.8258539048050845E-3</v>
      </c>
      <c r="X1019" s="246">
        <f t="shared" si="209"/>
        <v>3.8390902353501605E-6</v>
      </c>
      <c r="Z1019" s="353"/>
    </row>
    <row r="1020" spans="1:26" s="246" customFormat="1" ht="12.95" customHeight="1">
      <c r="A1020" s="218" t="s">
        <v>482</v>
      </c>
      <c r="B1020" s="219" t="s">
        <v>1814</v>
      </c>
      <c r="C1020" s="218">
        <v>56965.106999999844</v>
      </c>
      <c r="D1020" s="218" t="s">
        <v>1965</v>
      </c>
      <c r="E1020" s="246">
        <f t="shared" si="201"/>
        <v>47849.962433219516</v>
      </c>
      <c r="F1020" s="247">
        <f t="shared" si="198"/>
        <v>47849.5</v>
      </c>
      <c r="G1020" s="246">
        <f t="shared" si="204"/>
        <v>0.14866957483900478</v>
      </c>
      <c r="I1020" s="246">
        <f>+G1020</f>
        <v>0.14866957483900478</v>
      </c>
      <c r="O1020" s="246">
        <f t="shared" ca="1" si="199"/>
        <v>0.15361275406510458</v>
      </c>
      <c r="P1020" s="246">
        <f t="shared" si="202"/>
        <v>0.15431496138131323</v>
      </c>
      <c r="Q1020" s="248">
        <f t="shared" si="203"/>
        <v>41946.606999999844</v>
      </c>
      <c r="R1020" s="246">
        <f t="shared" si="205"/>
        <v>3.187038921207736E-5</v>
      </c>
      <c r="S1020" s="249">
        <v>0.1</v>
      </c>
      <c r="T1020" s="246">
        <f t="shared" si="206"/>
        <v>3.1870389212077363E-6</v>
      </c>
      <c r="U1020" s="204"/>
      <c r="V1020" s="246">
        <f t="shared" si="207"/>
        <v>-5.6453865423084504E-3</v>
      </c>
      <c r="W1020" s="246">
        <f t="shared" si="208"/>
        <v>1.7874753380067363E-3</v>
      </c>
      <c r="X1020" s="246">
        <f t="shared" si="209"/>
        <v>5.5247435731842617E-5</v>
      </c>
      <c r="Z1020" s="353"/>
    </row>
    <row r="1021" spans="1:26" s="246" customFormat="1" ht="12.95" customHeight="1">
      <c r="A1021" s="218" t="s">
        <v>482</v>
      </c>
      <c r="B1021" s="219" t="s">
        <v>1814</v>
      </c>
      <c r="C1021" s="218">
        <v>56974.113499999978</v>
      </c>
      <c r="D1021" s="218" t="s">
        <v>1282</v>
      </c>
      <c r="E1021" s="246">
        <f t="shared" si="201"/>
        <v>47877.976939860258</v>
      </c>
      <c r="F1021" s="247">
        <f t="shared" si="198"/>
        <v>47877.5</v>
      </c>
      <c r="G1021" s="246">
        <f t="shared" si="204"/>
        <v>0.15333337497577304</v>
      </c>
      <c r="K1021" s="246">
        <f>+G1021</f>
        <v>0.15333337497577304</v>
      </c>
      <c r="O1021" s="246">
        <f t="shared" ca="1" si="199"/>
        <v>0.15367930852623379</v>
      </c>
      <c r="P1021" s="246">
        <f t="shared" si="202"/>
        <v>0.15444694817754895</v>
      </c>
      <c r="Q1021" s="248">
        <f t="shared" si="203"/>
        <v>41955.613499999978</v>
      </c>
      <c r="R1021" s="246">
        <f t="shared" si="205"/>
        <v>1.2400452757134474E-6</v>
      </c>
      <c r="S1021" s="249">
        <v>1</v>
      </c>
      <c r="T1021" s="246">
        <f t="shared" si="206"/>
        <v>1.2400452757134474E-6</v>
      </c>
      <c r="U1021" s="204"/>
      <c r="V1021" s="246">
        <f t="shared" si="207"/>
        <v>-1.1135732017759081E-3</v>
      </c>
      <c r="W1021" s="246">
        <f t="shared" si="208"/>
        <v>1.7553638185672316E-3</v>
      </c>
      <c r="X1021" s="246">
        <f t="shared" si="209"/>
        <v>8.2307996266953727E-6</v>
      </c>
      <c r="Z1021" s="353"/>
    </row>
    <row r="1022" spans="1:26" s="246" customFormat="1" ht="12.95" customHeight="1">
      <c r="A1022" s="218" t="s">
        <v>482</v>
      </c>
      <c r="B1022" s="219" t="s">
        <v>1817</v>
      </c>
      <c r="C1022" s="218">
        <v>56977.166000000201</v>
      </c>
      <c r="D1022" s="218" t="s">
        <v>1965</v>
      </c>
      <c r="E1022" s="246">
        <f t="shared" si="201"/>
        <v>47887.471669391802</v>
      </c>
      <c r="F1022" s="247">
        <f t="shared" si="198"/>
        <v>47887</v>
      </c>
      <c r="G1022" s="246">
        <f t="shared" si="204"/>
        <v>0.15163895019941265</v>
      </c>
      <c r="I1022" s="246">
        <f>+G1022</f>
        <v>0.15163895019941265</v>
      </c>
      <c r="O1022" s="246">
        <f t="shared" ca="1" si="199"/>
        <v>0.15370188950411692</v>
      </c>
      <c r="P1022" s="246">
        <f t="shared" si="202"/>
        <v>0.1544917393145864</v>
      </c>
      <c r="Q1022" s="248">
        <f t="shared" si="203"/>
        <v>41958.666000000201</v>
      </c>
      <c r="R1022" s="246">
        <f t="shared" si="205"/>
        <v>8.1384057356538493E-6</v>
      </c>
      <c r="S1022" s="249">
        <v>0.1</v>
      </c>
      <c r="T1022" s="246">
        <f t="shared" si="206"/>
        <v>8.1384057356538502E-7</v>
      </c>
      <c r="U1022" s="204"/>
      <c r="V1022" s="246">
        <f t="shared" si="207"/>
        <v>-2.8527891151737539E-3</v>
      </c>
      <c r="W1022" s="246">
        <f t="shared" si="208"/>
        <v>1.7444619295033464E-3</v>
      </c>
      <c r="X1022" s="246">
        <f t="shared" si="209"/>
        <v>2.1134717167784693E-5</v>
      </c>
      <c r="Z1022" s="353"/>
    </row>
    <row r="1023" spans="1:26" s="246" customFormat="1" ht="12.95" customHeight="1">
      <c r="A1023" s="218" t="s">
        <v>482</v>
      </c>
      <c r="B1023" s="219" t="s">
        <v>1814</v>
      </c>
      <c r="C1023" s="218">
        <v>56984.080000000075</v>
      </c>
      <c r="D1023" s="218" t="s">
        <v>1965</v>
      </c>
      <c r="E1023" s="246">
        <f t="shared" si="201"/>
        <v>47908.977503945476</v>
      </c>
      <c r="F1023" s="247">
        <f t="shared" si="198"/>
        <v>47908.5</v>
      </c>
      <c r="G1023" s="246">
        <f t="shared" si="204"/>
        <v>0.15351472506881692</v>
      </c>
      <c r="I1023" s="246">
        <f>+G1023</f>
        <v>0.15351472506881692</v>
      </c>
      <c r="O1023" s="246">
        <f t="shared" ca="1" si="199"/>
        <v>0.15375299382248397</v>
      </c>
      <c r="P1023" s="246">
        <f t="shared" si="202"/>
        <v>0.15459312725653612</v>
      </c>
      <c r="Q1023" s="248">
        <f t="shared" si="203"/>
        <v>41965.580000000075</v>
      </c>
      <c r="R1023" s="246">
        <f t="shared" si="205"/>
        <v>1.1629512784775726E-6</v>
      </c>
      <c r="S1023" s="249">
        <v>0.1</v>
      </c>
      <c r="T1023" s="246">
        <f t="shared" si="206"/>
        <v>1.1629512784775727E-7</v>
      </c>
      <c r="U1023" s="204"/>
      <c r="V1023" s="246">
        <f t="shared" si="207"/>
        <v>-1.0784021877192074E-3</v>
      </c>
      <c r="W1023" s="246">
        <f t="shared" si="208"/>
        <v>1.7197764723539597E-3</v>
      </c>
      <c r="X1023" s="246">
        <f t="shared" si="209"/>
        <v>7.8298038136888658E-6</v>
      </c>
      <c r="Z1023" s="353"/>
    </row>
    <row r="1024" spans="1:26" s="246" customFormat="1" ht="12.95" customHeight="1">
      <c r="A1024" s="218" t="s">
        <v>482</v>
      </c>
      <c r="B1024" s="219" t="s">
        <v>1817</v>
      </c>
      <c r="C1024" s="218">
        <v>56990.992399999872</v>
      </c>
      <c r="D1024" s="218" t="s">
        <v>1687</v>
      </c>
      <c r="E1024" s="246">
        <f t="shared" si="201"/>
        <v>47930.478361736503</v>
      </c>
      <c r="F1024" s="247">
        <f t="shared" si="198"/>
        <v>47930</v>
      </c>
      <c r="G1024" s="246">
        <f t="shared" si="204"/>
        <v>0.15379049986950122</v>
      </c>
      <c r="K1024" s="246">
        <f>+G1024</f>
        <v>0.15379049986950122</v>
      </c>
      <c r="O1024" s="246">
        <f t="shared" ca="1" si="199"/>
        <v>0.15380409814085105</v>
      </c>
      <c r="P1024" s="246">
        <f t="shared" si="202"/>
        <v>0.15469454089660237</v>
      </c>
      <c r="Q1024" s="248">
        <f t="shared" si="203"/>
        <v>41972.492399999872</v>
      </c>
      <c r="R1024" s="246">
        <f t="shared" si="205"/>
        <v>8.1729017868210032E-7</v>
      </c>
      <c r="S1024" s="249">
        <v>1</v>
      </c>
      <c r="T1024" s="246">
        <f t="shared" si="206"/>
        <v>8.1729017868210032E-7</v>
      </c>
      <c r="U1024" s="204"/>
      <c r="V1024" s="246">
        <f t="shared" si="207"/>
        <v>-9.0404102710114898E-4</v>
      </c>
      <c r="W1024" s="246">
        <f t="shared" si="208"/>
        <v>1.6950735191090501E-3</v>
      </c>
      <c r="X1024" s="246">
        <f t="shared" si="209"/>
        <v>6.7553964243214493E-6</v>
      </c>
      <c r="Z1024" s="353"/>
    </row>
    <row r="1025" spans="1:26" s="246" customFormat="1" ht="12.95" customHeight="1">
      <c r="A1025" s="218" t="s">
        <v>482</v>
      </c>
      <c r="B1025" s="219" t="s">
        <v>1814</v>
      </c>
      <c r="C1025" s="218">
        <v>56994.045700000133</v>
      </c>
      <c r="D1025" s="218" t="s">
        <v>1687</v>
      </c>
      <c r="E1025" s="246">
        <f t="shared" si="201"/>
        <v>47939.97557964937</v>
      </c>
      <c r="F1025" s="247">
        <f t="shared" si="198"/>
        <v>47939.5</v>
      </c>
      <c r="G1025" s="246">
        <f t="shared" si="204"/>
        <v>0.15289607513113879</v>
      </c>
      <c r="K1025" s="246">
        <f>+G1025</f>
        <v>0.15289607513113879</v>
      </c>
      <c r="O1025" s="246">
        <f t="shared" ca="1" si="199"/>
        <v>0.15382667911873418</v>
      </c>
      <c r="P1025" s="246">
        <f t="shared" si="202"/>
        <v>0.15473935976092079</v>
      </c>
      <c r="Q1025" s="248">
        <f t="shared" si="203"/>
        <v>41975.545700000133</v>
      </c>
      <c r="R1025" s="246">
        <f t="shared" si="205"/>
        <v>3.3976982263905828E-6</v>
      </c>
      <c r="S1025" s="249">
        <v>1</v>
      </c>
      <c r="T1025" s="246">
        <f t="shared" si="206"/>
        <v>3.3976982263905828E-6</v>
      </c>
      <c r="U1025" s="204"/>
      <c r="V1025" s="246">
        <f t="shared" si="207"/>
        <v>-1.8432846297820049E-3</v>
      </c>
      <c r="W1025" s="246">
        <f t="shared" si="208"/>
        <v>1.6841527524631883E-3</v>
      </c>
      <c r="X1025" s="246">
        <f t="shared" si="209"/>
        <v>1.2442814485660823E-5</v>
      </c>
      <c r="Z1025" s="353"/>
    </row>
    <row r="1026" spans="1:26" s="246" customFormat="1" ht="12.95" customHeight="1">
      <c r="A1026" s="218" t="s">
        <v>482</v>
      </c>
      <c r="B1026" s="219" t="s">
        <v>1814</v>
      </c>
      <c r="C1026" s="218">
        <v>56994.045799999963</v>
      </c>
      <c r="D1026" s="218" t="s">
        <v>1282</v>
      </c>
      <c r="E1026" s="246">
        <f t="shared" si="201"/>
        <v>47939.975890696493</v>
      </c>
      <c r="F1026" s="247">
        <f t="shared" si="198"/>
        <v>47939.5</v>
      </c>
      <c r="G1026" s="246">
        <f t="shared" si="204"/>
        <v>0.15299607496126555</v>
      </c>
      <c r="K1026" s="246">
        <f>+G1026</f>
        <v>0.15299607496126555</v>
      </c>
      <c r="O1026" s="246">
        <f t="shared" ca="1" si="199"/>
        <v>0.15382667911873418</v>
      </c>
      <c r="P1026" s="246">
        <f t="shared" si="202"/>
        <v>0.15473935976092079</v>
      </c>
      <c r="Q1026" s="248">
        <f t="shared" si="203"/>
        <v>41975.545799999963</v>
      </c>
      <c r="R1026" s="246">
        <f t="shared" si="205"/>
        <v>3.0390418927090191E-6</v>
      </c>
      <c r="S1026" s="249">
        <v>1</v>
      </c>
      <c r="T1026" s="246">
        <f t="shared" si="206"/>
        <v>3.0390418927090191E-6</v>
      </c>
      <c r="U1026" s="204"/>
      <c r="V1026" s="246">
        <f t="shared" si="207"/>
        <v>-1.7432847996552425E-3</v>
      </c>
      <c r="W1026" s="246">
        <f t="shared" si="208"/>
        <v>1.6841527524631883E-3</v>
      </c>
      <c r="X1026" s="246">
        <f t="shared" si="209"/>
        <v>1.1747328173671583E-5</v>
      </c>
      <c r="Z1026" s="353"/>
    </row>
    <row r="1027" spans="1:26" s="246" customFormat="1" ht="12.95" customHeight="1">
      <c r="A1027" s="218" t="s">
        <v>482</v>
      </c>
      <c r="B1027" s="219" t="s">
        <v>1814</v>
      </c>
      <c r="C1027" s="218">
        <v>56994.045799999963</v>
      </c>
      <c r="D1027" s="218" t="s">
        <v>1754</v>
      </c>
      <c r="E1027" s="246">
        <f t="shared" si="201"/>
        <v>47939.975890696493</v>
      </c>
      <c r="F1027" s="247">
        <f t="shared" si="198"/>
        <v>47939.5</v>
      </c>
      <c r="G1027" s="246">
        <f t="shared" si="204"/>
        <v>0.15299607496126555</v>
      </c>
      <c r="K1027" s="246">
        <f>+G1027</f>
        <v>0.15299607496126555</v>
      </c>
      <c r="O1027" s="246">
        <f t="shared" ca="1" si="199"/>
        <v>0.15382667911873418</v>
      </c>
      <c r="P1027" s="246">
        <f t="shared" si="202"/>
        <v>0.15473935976092079</v>
      </c>
      <c r="Q1027" s="248">
        <f t="shared" si="203"/>
        <v>41975.545799999963</v>
      </c>
      <c r="R1027" s="246">
        <f t="shared" si="205"/>
        <v>3.0390418927090191E-6</v>
      </c>
      <c r="S1027" s="249">
        <v>1</v>
      </c>
      <c r="T1027" s="246">
        <f t="shared" si="206"/>
        <v>3.0390418927090191E-6</v>
      </c>
      <c r="U1027" s="204"/>
      <c r="V1027" s="246">
        <f t="shared" si="207"/>
        <v>-1.7432847996552425E-3</v>
      </c>
      <c r="W1027" s="246">
        <f t="shared" si="208"/>
        <v>1.6841527524631883E-3</v>
      </c>
      <c r="X1027" s="246">
        <f t="shared" si="209"/>
        <v>1.1747328173671583E-5</v>
      </c>
      <c r="Z1027" s="353"/>
    </row>
    <row r="1028" spans="1:26" s="246" customFormat="1" ht="12.95" customHeight="1">
      <c r="A1028" s="218" t="s">
        <v>482</v>
      </c>
      <c r="B1028" s="219" t="s">
        <v>1817</v>
      </c>
      <c r="C1028" s="218">
        <v>57017.035000000149</v>
      </c>
      <c r="D1028" s="218" t="s">
        <v>1965</v>
      </c>
      <c r="E1028" s="246">
        <f t="shared" si="201"/>
        <v>48011.483257160813</v>
      </c>
      <c r="F1028" s="247">
        <f t="shared" si="198"/>
        <v>48011</v>
      </c>
      <c r="G1028" s="246">
        <f t="shared" si="204"/>
        <v>0.15536435014655581</v>
      </c>
      <c r="I1028" s="246">
        <f>+G1028</f>
        <v>0.15536435014655581</v>
      </c>
      <c r="O1028" s="246">
        <f t="shared" ca="1" si="199"/>
        <v>0.15399663068911768</v>
      </c>
      <c r="P1028" s="246">
        <f t="shared" si="202"/>
        <v>0.15507684167211716</v>
      </c>
      <c r="Q1028" s="248">
        <f t="shared" si="203"/>
        <v>41998.535000000149</v>
      </c>
      <c r="R1028" s="246">
        <f t="shared" si="205"/>
        <v>8.2661122874038085E-8</v>
      </c>
      <c r="S1028" s="249">
        <v>0.1</v>
      </c>
      <c r="T1028" s="246">
        <f t="shared" si="206"/>
        <v>8.2661122874038082E-9</v>
      </c>
      <c r="U1028" s="204"/>
      <c r="V1028" s="246">
        <f t="shared" si="207"/>
        <v>2.8750847443864691E-4</v>
      </c>
      <c r="W1028" s="246">
        <f t="shared" si="208"/>
        <v>1.6018537957738046E-3</v>
      </c>
      <c r="X1028" s="246">
        <f t="shared" si="209"/>
        <v>1.7275036237156188E-6</v>
      </c>
      <c r="Z1028" s="353"/>
    </row>
    <row r="1029" spans="1:26" s="246" customFormat="1" ht="12.95" customHeight="1">
      <c r="A1029" s="344" t="s">
        <v>761</v>
      </c>
      <c r="B1029" s="345" t="s">
        <v>1817</v>
      </c>
      <c r="C1029" s="346">
        <v>57024.909700000193</v>
      </c>
      <c r="D1029" s="346" t="s">
        <v>1282</v>
      </c>
      <c r="E1029" s="246">
        <f t="shared" si="201"/>
        <v>48035.977326493157</v>
      </c>
      <c r="F1029" s="247">
        <f t="shared" si="198"/>
        <v>48035.5</v>
      </c>
      <c r="G1029" s="250">
        <f t="shared" si="204"/>
        <v>0.15345767518738285</v>
      </c>
      <c r="K1029" s="246">
        <f>G1029</f>
        <v>0.15345767518738285</v>
      </c>
      <c r="O1029" s="246">
        <f t="shared" ca="1" si="199"/>
        <v>0.15405486584260575</v>
      </c>
      <c r="P1029" s="246">
        <f t="shared" si="202"/>
        <v>0.15519254770501251</v>
      </c>
      <c r="Q1029" s="248">
        <f t="shared" si="203"/>
        <v>42006.409700000193</v>
      </c>
      <c r="R1029" s="246">
        <f t="shared" si="205"/>
        <v>3.0097826524266744E-6</v>
      </c>
      <c r="S1029" s="249">
        <v>1</v>
      </c>
      <c r="T1029" s="246">
        <f t="shared" si="206"/>
        <v>3.0097826524266744E-6</v>
      </c>
      <c r="U1029" s="204"/>
      <c r="V1029" s="246">
        <f t="shared" si="207"/>
        <v>-1.7348725176296598E-3</v>
      </c>
      <c r="W1029" s="246">
        <f t="shared" si="208"/>
        <v>1.5736115276483373E-3</v>
      </c>
      <c r="X1029" s="246">
        <f t="shared" si="209"/>
        <v>1.094606667785906E-5</v>
      </c>
      <c r="Z1029" s="353"/>
    </row>
    <row r="1030" spans="1:26" s="246" customFormat="1" ht="12.95" customHeight="1">
      <c r="A1030" s="344" t="s">
        <v>761</v>
      </c>
      <c r="B1030" s="345" t="s">
        <v>1817</v>
      </c>
      <c r="C1030" s="346">
        <v>57025.874600000214</v>
      </c>
      <c r="D1030" s="346" t="s">
        <v>1282</v>
      </c>
      <c r="E1030" s="246">
        <f t="shared" si="201"/>
        <v>48038.978625272692</v>
      </c>
      <c r="F1030" s="247">
        <f t="shared" si="198"/>
        <v>48038.5</v>
      </c>
      <c r="G1030" s="250">
        <f t="shared" si="204"/>
        <v>0.15387522520904895</v>
      </c>
      <c r="K1030" s="246">
        <f>G1030</f>
        <v>0.15387522520904895</v>
      </c>
      <c r="O1030" s="246">
        <f t="shared" ca="1" si="199"/>
        <v>0.15406199667772674</v>
      </c>
      <c r="P1030" s="246">
        <f t="shared" si="202"/>
        <v>0.15520671808390696</v>
      </c>
      <c r="Q1030" s="248">
        <f t="shared" si="203"/>
        <v>42007.374600000214</v>
      </c>
      <c r="R1030" s="246">
        <f t="shared" si="205"/>
        <v>1.7728732757976458E-6</v>
      </c>
      <c r="S1030" s="249">
        <v>1</v>
      </c>
      <c r="T1030" s="246">
        <f t="shared" si="206"/>
        <v>1.7728732757976458E-6</v>
      </c>
      <c r="U1030" s="204"/>
      <c r="V1030" s="246">
        <f t="shared" si="207"/>
        <v>-1.331492874858009E-3</v>
      </c>
      <c r="W1030" s="246">
        <f t="shared" si="208"/>
        <v>1.570151854622293E-3</v>
      </c>
      <c r="X1030" s="246">
        <f t="shared" si="209"/>
        <v>8.4195421361208131E-6</v>
      </c>
      <c r="Z1030" s="353"/>
    </row>
    <row r="1031" spans="1:26" s="246" customFormat="1" ht="12.95" customHeight="1">
      <c r="A1031" s="344" t="s">
        <v>761</v>
      </c>
      <c r="B1031" s="345" t="s">
        <v>1817</v>
      </c>
      <c r="C1031" s="346">
        <v>57033.911700000055</v>
      </c>
      <c r="D1031" s="346" t="s">
        <v>1282</v>
      </c>
      <c r="E1031" s="246">
        <f t="shared" si="201"/>
        <v>48063.977835988779</v>
      </c>
      <c r="F1031" s="247">
        <f t="shared" si="198"/>
        <v>48063.5</v>
      </c>
      <c r="G1031" s="250">
        <f t="shared" si="204"/>
        <v>0.15362147505220491</v>
      </c>
      <c r="K1031" s="246">
        <f>G1031</f>
        <v>0.15362147505220491</v>
      </c>
      <c r="O1031" s="246">
        <f t="shared" ca="1" si="199"/>
        <v>0.15412142030373496</v>
      </c>
      <c r="P1031" s="246">
        <f t="shared" si="202"/>
        <v>0.15532482403243481</v>
      </c>
      <c r="Q1031" s="248">
        <f t="shared" si="203"/>
        <v>42015.411700000055</v>
      </c>
      <c r="R1031" s="246">
        <f t="shared" si="205"/>
        <v>2.9013977484502083E-6</v>
      </c>
      <c r="S1031" s="249">
        <v>1</v>
      </c>
      <c r="T1031" s="246">
        <f t="shared" si="206"/>
        <v>2.9013977484502083E-6</v>
      </c>
      <c r="U1031" s="204"/>
      <c r="V1031" s="246">
        <f t="shared" si="207"/>
        <v>-1.7033489802298907E-3</v>
      </c>
      <c r="W1031" s="246">
        <f t="shared" si="208"/>
        <v>1.5413092163312247E-3</v>
      </c>
      <c r="X1031" s="246">
        <f t="shared" si="209"/>
        <v>1.0527806812511231E-5</v>
      </c>
      <c r="Z1031" s="353"/>
    </row>
    <row r="1032" spans="1:26" s="246" customFormat="1" ht="12.95" customHeight="1">
      <c r="A1032" s="346" t="s">
        <v>2712</v>
      </c>
      <c r="B1032" s="345" t="s">
        <v>1817</v>
      </c>
      <c r="C1032" s="346">
        <v>57034.876300000004</v>
      </c>
      <c r="D1032" s="346" t="s">
        <v>1282</v>
      </c>
      <c r="E1032" s="246">
        <f t="shared" si="201"/>
        <v>48066.978201625134</v>
      </c>
      <c r="F1032" s="247">
        <f t="shared" ref="F1032:F1095" si="210">ROUND(2*E1032,0)/2-0.5</f>
        <v>48066.5</v>
      </c>
      <c r="G1032" s="250">
        <f t="shared" si="204"/>
        <v>0.15373902500141412</v>
      </c>
      <c r="K1032" s="246">
        <f>G1032</f>
        <v>0.15373902500141412</v>
      </c>
      <c r="O1032" s="246">
        <f t="shared" ca="1" si="199"/>
        <v>0.15412855113885593</v>
      </c>
      <c r="P1032" s="246">
        <f t="shared" si="202"/>
        <v>0.15533899908118703</v>
      </c>
      <c r="Q1032" s="248">
        <f t="shared" si="203"/>
        <v>42016.376300000004</v>
      </c>
      <c r="R1032" s="246">
        <f t="shared" si="205"/>
        <v>2.5599170559451846E-6</v>
      </c>
      <c r="S1032" s="249">
        <v>1</v>
      </c>
      <c r="T1032" s="246">
        <f t="shared" si="206"/>
        <v>2.5599170559451846E-6</v>
      </c>
      <c r="U1032" s="204"/>
      <c r="V1032" s="246">
        <f t="shared" si="207"/>
        <v>-1.5999740797729145E-3</v>
      </c>
      <c r="W1032" s="246">
        <f t="shared" si="208"/>
        <v>1.537846667187302E-3</v>
      </c>
      <c r="X1032" s="246">
        <f t="shared" si="209"/>
        <v>9.8459190400539692E-6</v>
      </c>
      <c r="Z1032" s="353"/>
    </row>
    <row r="1033" spans="1:26" s="246" customFormat="1" ht="12.95" customHeight="1">
      <c r="A1033" s="346" t="s">
        <v>2712</v>
      </c>
      <c r="B1033" s="345" t="s">
        <v>1817</v>
      </c>
      <c r="C1033" s="346">
        <v>57299.307000000001</v>
      </c>
      <c r="D1033" s="346" t="s">
        <v>1965</v>
      </c>
      <c r="E1033" s="246">
        <f t="shared" si="201"/>
        <v>48889.483681118298</v>
      </c>
      <c r="F1033" s="247">
        <f t="shared" si="210"/>
        <v>48889</v>
      </c>
      <c r="G1033" s="250">
        <f t="shared" si="204"/>
        <v>0.15550064999843016</v>
      </c>
      <c r="I1033" s="246">
        <f t="shared" ref="I1033:I1052" si="211">G1033</f>
        <v>0.15550064999843016</v>
      </c>
      <c r="O1033" s="246">
        <f t="shared" ca="1" si="199"/>
        <v>0.15608358843452641</v>
      </c>
      <c r="P1033" s="246">
        <f t="shared" si="202"/>
        <v>0.15924419822656904</v>
      </c>
      <c r="Q1033" s="248">
        <f t="shared" si="203"/>
        <v>42280.807000000001</v>
      </c>
      <c r="R1033" s="246">
        <f t="shared" si="205"/>
        <v>1.4014153336401764E-5</v>
      </c>
      <c r="S1033" s="249">
        <v>1</v>
      </c>
      <c r="T1033" s="246">
        <f t="shared" si="206"/>
        <v>1.4014153336401764E-5</v>
      </c>
      <c r="U1033" s="204"/>
      <c r="V1033" s="246">
        <f t="shared" si="207"/>
        <v>-3.7435482281388821E-3</v>
      </c>
      <c r="W1033" s="246">
        <f t="shared" si="208"/>
        <v>5.7940912039018428E-4</v>
      </c>
      <c r="X1033" s="246">
        <f t="shared" si="209"/>
        <v>1.8687960237201455E-5</v>
      </c>
      <c r="Z1033" s="353"/>
    </row>
    <row r="1034" spans="1:26" s="246" customFormat="1" ht="12.95" customHeight="1">
      <c r="A1034" s="346" t="s">
        <v>2712</v>
      </c>
      <c r="B1034" s="345" t="s">
        <v>1814</v>
      </c>
      <c r="C1034" s="346">
        <v>57304.296000000002</v>
      </c>
      <c r="D1034" s="346" t="s">
        <v>1965</v>
      </c>
      <c r="E1034" s="246">
        <f t="shared" si="201"/>
        <v>48905.001848400665</v>
      </c>
      <c r="F1034" s="247">
        <f t="shared" si="210"/>
        <v>48904.5</v>
      </c>
      <c r="G1034" s="250">
        <f t="shared" si="204"/>
        <v>0.16134132500155829</v>
      </c>
      <c r="I1034" s="246">
        <f t="shared" si="211"/>
        <v>0.16134132500155829</v>
      </c>
      <c r="O1034" s="246">
        <f t="shared" ref="O1034:O1097" ca="1" si="212">+C$11+C$12*F1034</f>
        <v>0.15612043108265153</v>
      </c>
      <c r="P1034" s="246">
        <f t="shared" si="202"/>
        <v>0.15931815269739749</v>
      </c>
      <c r="Q1034" s="248">
        <f t="shared" si="203"/>
        <v>42285.796000000002</v>
      </c>
      <c r="R1034" s="246">
        <f t="shared" si="205"/>
        <v>4.0932261723233105E-6</v>
      </c>
      <c r="S1034" s="249">
        <v>0.1</v>
      </c>
      <c r="T1034" s="246">
        <f t="shared" si="206"/>
        <v>4.0932261723233106E-7</v>
      </c>
      <c r="U1034" s="204"/>
      <c r="V1034" s="246">
        <f t="shared" si="207"/>
        <v>2.0231723041607974E-3</v>
      </c>
      <c r="W1034" s="246">
        <f t="shared" si="208"/>
        <v>5.6121957854992168E-4</v>
      </c>
      <c r="X1034" s="246">
        <f t="shared" si="209"/>
        <v>2.1373057719210684E-6</v>
      </c>
      <c r="Z1034" s="353"/>
    </row>
    <row r="1035" spans="1:26" s="246" customFormat="1" ht="12.95" customHeight="1">
      <c r="A1035" s="344" t="s">
        <v>761</v>
      </c>
      <c r="B1035" s="345" t="s">
        <v>1817</v>
      </c>
      <c r="C1035" s="346">
        <v>57309.274999999907</v>
      </c>
      <c r="D1035" s="346"/>
      <c r="E1035" s="246">
        <f t="shared" si="201"/>
        <v>48920.48891091768</v>
      </c>
      <c r="F1035" s="247">
        <f t="shared" si="210"/>
        <v>48920</v>
      </c>
      <c r="G1035" s="250">
        <f t="shared" si="204"/>
        <v>0.1571819999080617</v>
      </c>
      <c r="I1035" s="246">
        <f t="shared" si="211"/>
        <v>0.1571819999080617</v>
      </c>
      <c r="O1035" s="246">
        <f t="shared" ca="1" si="212"/>
        <v>0.15615727373077662</v>
      </c>
      <c r="P1035" s="246">
        <f t="shared" si="202"/>
        <v>0.1593921205245753</v>
      </c>
      <c r="Q1035" s="248">
        <f t="shared" si="203"/>
        <v>42290.774999999907</v>
      </c>
      <c r="R1035" s="246">
        <f t="shared" si="205"/>
        <v>4.8846331395384553E-6</v>
      </c>
      <c r="S1035" s="249">
        <v>0.1</v>
      </c>
      <c r="T1035" s="246">
        <f t="shared" si="206"/>
        <v>4.8846331395384557E-7</v>
      </c>
      <c r="U1035" s="204"/>
      <c r="V1035" s="246">
        <f t="shared" si="207"/>
        <v>-2.2101206165136E-3</v>
      </c>
      <c r="W1035" s="246">
        <f t="shared" si="208"/>
        <v>5.4302706922416347E-4</v>
      </c>
      <c r="X1035" s="246">
        <f t="shared" si="209"/>
        <v>7.5798221794832034E-6</v>
      </c>
      <c r="Z1035" s="353"/>
    </row>
    <row r="1036" spans="1:26" s="246" customFormat="1" ht="12.95" customHeight="1">
      <c r="A1036" s="346" t="s">
        <v>2712</v>
      </c>
      <c r="B1036" s="345" t="s">
        <v>1814</v>
      </c>
      <c r="C1036" s="346">
        <v>57314.254000000001</v>
      </c>
      <c r="D1036" s="346" t="s">
        <v>1965</v>
      </c>
      <c r="E1036" s="246">
        <f t="shared" si="201"/>
        <v>48935.975973435285</v>
      </c>
      <c r="F1036" s="247">
        <f t="shared" si="210"/>
        <v>48935.5</v>
      </c>
      <c r="G1036" s="250">
        <f t="shared" si="204"/>
        <v>0.15302267499646405</v>
      </c>
      <c r="I1036" s="246">
        <f t="shared" si="211"/>
        <v>0.15302267499646405</v>
      </c>
      <c r="O1036" s="246">
        <f t="shared" ca="1" si="212"/>
        <v>0.15619411637890174</v>
      </c>
      <c r="P1036" s="246">
        <f t="shared" si="202"/>
        <v>0.15946610170810249</v>
      </c>
      <c r="Q1036" s="248">
        <f t="shared" si="203"/>
        <v>42295.754000000001</v>
      </c>
      <c r="R1036" s="246">
        <f t="shared" si="205"/>
        <v>4.1517747788255819E-5</v>
      </c>
      <c r="S1036" s="249">
        <v>0.1</v>
      </c>
      <c r="T1036" s="246">
        <f t="shared" si="206"/>
        <v>4.1517747788255822E-6</v>
      </c>
      <c r="U1036" s="204"/>
      <c r="V1036" s="246">
        <f t="shared" si="207"/>
        <v>-6.4434267116384447E-3</v>
      </c>
      <c r="W1036" s="246">
        <f t="shared" si="208"/>
        <v>5.2483168860701539E-4</v>
      </c>
      <c r="X1036" s="246">
        <f t="shared" si="209"/>
        <v>4.8556625132591417E-5</v>
      </c>
      <c r="Z1036" s="353"/>
    </row>
    <row r="1037" spans="1:26" s="246" customFormat="1" ht="12.95" customHeight="1">
      <c r="A1037" s="346" t="s">
        <v>2712</v>
      </c>
      <c r="B1037" s="345" t="s">
        <v>1817</v>
      </c>
      <c r="C1037" s="346">
        <v>57327.279000000002</v>
      </c>
      <c r="D1037" s="346" t="s">
        <v>1965</v>
      </c>
      <c r="E1037" s="246">
        <f t="shared" si="201"/>
        <v>48976.48992991008</v>
      </c>
      <c r="F1037" s="247">
        <f t="shared" si="210"/>
        <v>48976</v>
      </c>
      <c r="G1037" s="250">
        <f t="shared" si="204"/>
        <v>0.15750960000150371</v>
      </c>
      <c r="I1037" s="246">
        <f t="shared" si="211"/>
        <v>0.15750960000150371</v>
      </c>
      <c r="O1037" s="246">
        <f t="shared" ca="1" si="212"/>
        <v>0.15629038265303502</v>
      </c>
      <c r="P1037" s="246">
        <f t="shared" si="202"/>
        <v>0.15965947042427059</v>
      </c>
      <c r="Q1037" s="248">
        <f t="shared" si="203"/>
        <v>42308.779000000002</v>
      </c>
      <c r="R1037" s="246">
        <f t="shared" si="205"/>
        <v>4.6219428346878228E-6</v>
      </c>
      <c r="S1037" s="249">
        <v>0.1</v>
      </c>
      <c r="T1037" s="246">
        <f t="shared" si="206"/>
        <v>4.621942834687823E-7</v>
      </c>
      <c r="U1037" s="204"/>
      <c r="V1037" s="246">
        <f t="shared" si="207"/>
        <v>-2.1498704227668752E-3</v>
      </c>
      <c r="W1037" s="246">
        <f t="shared" si="208"/>
        <v>4.7727606546999184E-4</v>
      </c>
      <c r="X1037" s="246">
        <f t="shared" si="209"/>
        <v>6.9018986706553032E-6</v>
      </c>
      <c r="Z1037" s="353"/>
    </row>
    <row r="1038" spans="1:26" s="246" customFormat="1" ht="12.95" customHeight="1">
      <c r="A1038" s="220" t="s">
        <v>279</v>
      </c>
      <c r="B1038" s="221" t="s">
        <v>1817</v>
      </c>
      <c r="C1038" s="222">
        <v>57329.848299999998</v>
      </c>
      <c r="D1038" s="222">
        <v>1E-4</v>
      </c>
      <c r="E1038" s="246">
        <f t="shared" si="201"/>
        <v>48984.481677193799</v>
      </c>
      <c r="F1038" s="247">
        <f t="shared" si="210"/>
        <v>48984</v>
      </c>
      <c r="G1038" s="250">
        <f t="shared" si="204"/>
        <v>0.15485639999678824</v>
      </c>
      <c r="I1038" s="246">
        <f t="shared" si="211"/>
        <v>0.15485639999678824</v>
      </c>
      <c r="O1038" s="246">
        <f t="shared" ca="1" si="212"/>
        <v>0.15630939821335765</v>
      </c>
      <c r="P1038" s="246">
        <f t="shared" si="202"/>
        <v>0.15969767749903196</v>
      </c>
      <c r="Q1038" s="248">
        <f t="shared" si="203"/>
        <v>42311.348299999998</v>
      </c>
      <c r="R1038" s="246">
        <f t="shared" si="205"/>
        <v>2.3437967853731228E-5</v>
      </c>
      <c r="S1038" s="249">
        <v>1</v>
      </c>
      <c r="T1038" s="246">
        <f t="shared" si="206"/>
        <v>2.3437967853731228E-5</v>
      </c>
      <c r="U1038" s="204"/>
      <c r="V1038" s="246">
        <f t="shared" si="207"/>
        <v>-4.8412775022437238E-3</v>
      </c>
      <c r="W1038" s="246">
        <f t="shared" si="208"/>
        <v>4.6788027000512085E-4</v>
      </c>
      <c r="X1038" s="246">
        <f t="shared" si="209"/>
        <v>2.8187156250630317E-5</v>
      </c>
      <c r="Z1038" s="353"/>
    </row>
    <row r="1039" spans="1:26" s="246" customFormat="1" ht="12.95" customHeight="1">
      <c r="A1039" s="344" t="s">
        <v>761</v>
      </c>
      <c r="B1039" s="345" t="s">
        <v>1817</v>
      </c>
      <c r="C1039" s="346">
        <v>57330.174999999814</v>
      </c>
      <c r="D1039" s="346"/>
      <c r="E1039" s="246">
        <f t="shared" si="201"/>
        <v>48985.497869867344</v>
      </c>
      <c r="F1039" s="247">
        <f t="shared" si="210"/>
        <v>48985</v>
      </c>
      <c r="G1039" s="250">
        <f t="shared" si="204"/>
        <v>0.16006224980810657</v>
      </c>
      <c r="I1039" s="246">
        <f t="shared" si="211"/>
        <v>0.16006224980810657</v>
      </c>
      <c r="O1039" s="246">
        <f t="shared" ca="1" si="212"/>
        <v>0.156311775158398</v>
      </c>
      <c r="P1039" s="246">
        <f t="shared" si="202"/>
        <v>0.15970245363354807</v>
      </c>
      <c r="Q1039" s="248">
        <f t="shared" si="203"/>
        <v>42311.674999999814</v>
      </c>
      <c r="R1039" s="246">
        <f t="shared" si="205"/>
        <v>1.2945328722693211E-7</v>
      </c>
      <c r="S1039" s="249">
        <v>0.1</v>
      </c>
      <c r="T1039" s="246">
        <f t="shared" si="206"/>
        <v>1.2945328722693212E-8</v>
      </c>
      <c r="U1039" s="204"/>
      <c r="V1039" s="246">
        <f t="shared" si="207"/>
        <v>3.597961745585021E-4</v>
      </c>
      <c r="W1039" s="246">
        <f t="shared" si="208"/>
        <v>4.6670574896233631E-4</v>
      </c>
      <c r="X1039" s="246">
        <f t="shared" si="209"/>
        <v>1.1429657099208963E-8</v>
      </c>
      <c r="Z1039" s="353"/>
    </row>
    <row r="1040" spans="1:26" s="246" customFormat="1" ht="12.95" customHeight="1">
      <c r="A1040" s="344" t="s">
        <v>761</v>
      </c>
      <c r="B1040" s="345" t="s">
        <v>1817</v>
      </c>
      <c r="C1040" s="346">
        <v>57351.066399999894</v>
      </c>
      <c r="D1040" s="346"/>
      <c r="E1040" s="246">
        <f t="shared" si="201"/>
        <v>49050.4800787196</v>
      </c>
      <c r="F1040" s="247">
        <f t="shared" si="210"/>
        <v>49050</v>
      </c>
      <c r="G1040" s="250">
        <f t="shared" si="204"/>
        <v>0.15434249989630189</v>
      </c>
      <c r="I1040" s="246">
        <f t="shared" si="211"/>
        <v>0.15434249989630189</v>
      </c>
      <c r="O1040" s="246">
        <f t="shared" ca="1" si="212"/>
        <v>0.15646627658601936</v>
      </c>
      <c r="P1040" s="246">
        <f t="shared" si="202"/>
        <v>0.16001302162525186</v>
      </c>
      <c r="Q1040" s="248">
        <f t="shared" si="203"/>
        <v>42332.566399999894</v>
      </c>
      <c r="R1040" s="246">
        <f t="shared" si="205"/>
        <v>3.2154816678493729E-5</v>
      </c>
      <c r="S1040" s="249">
        <v>0.1</v>
      </c>
      <c r="T1040" s="246">
        <f t="shared" si="206"/>
        <v>3.2154816678493729E-6</v>
      </c>
      <c r="U1040" s="204"/>
      <c r="V1040" s="246">
        <f t="shared" si="207"/>
        <v>-5.6705217289499676E-3</v>
      </c>
      <c r="W1040" s="246">
        <f t="shared" si="208"/>
        <v>3.9034103176275079E-4</v>
      </c>
      <c r="X1040" s="246">
        <f t="shared" si="209"/>
        <v>3.6734057404194195E-5</v>
      </c>
      <c r="Z1040" s="353"/>
    </row>
    <row r="1041" spans="1:26" s="246" customFormat="1" ht="12.95" customHeight="1">
      <c r="A1041" s="346" t="s">
        <v>2712</v>
      </c>
      <c r="B1041" s="345" t="s">
        <v>1814</v>
      </c>
      <c r="C1041" s="346">
        <v>57354.12</v>
      </c>
      <c r="D1041" s="346" t="s">
        <v>1965</v>
      </c>
      <c r="E1041" s="246">
        <f t="shared" si="201"/>
        <v>49059.978229774941</v>
      </c>
      <c r="F1041" s="247">
        <f t="shared" si="210"/>
        <v>49059.5</v>
      </c>
      <c r="G1041" s="250">
        <f t="shared" si="204"/>
        <v>0.15374807499756571</v>
      </c>
      <c r="I1041" s="246">
        <f t="shared" si="211"/>
        <v>0.15374807499756571</v>
      </c>
      <c r="O1041" s="246">
        <f t="shared" ca="1" si="212"/>
        <v>0.15648885756390252</v>
      </c>
      <c r="P1041" s="246">
        <f t="shared" si="202"/>
        <v>0.16005843200489767</v>
      </c>
      <c r="Q1041" s="248">
        <f t="shared" si="203"/>
        <v>42335.62</v>
      </c>
      <c r="R1041" s="246">
        <f t="shared" si="205"/>
        <v>3.9820605559983534E-5</v>
      </c>
      <c r="S1041" s="249">
        <v>0.1</v>
      </c>
      <c r="T1041" s="246">
        <f t="shared" si="206"/>
        <v>3.9820605559983534E-6</v>
      </c>
      <c r="U1041" s="204"/>
      <c r="V1041" s="246">
        <f t="shared" si="207"/>
        <v>-6.310357007331957E-3</v>
      </c>
      <c r="W1041" s="246">
        <f t="shared" si="208"/>
        <v>3.7917682524519011E-4</v>
      </c>
      <c r="X1041" s="246">
        <f t="shared" si="209"/>
        <v>4.4749862897194292E-5</v>
      </c>
      <c r="Z1041" s="353"/>
    </row>
    <row r="1042" spans="1:26" s="246" customFormat="1" ht="12.95" customHeight="1">
      <c r="A1042" s="344" t="s">
        <v>761</v>
      </c>
      <c r="B1042" s="345" t="s">
        <v>1814</v>
      </c>
      <c r="C1042" s="346">
        <v>57357.015099999961</v>
      </c>
      <c r="D1042" s="346"/>
      <c r="E1042" s="246">
        <f t="shared" si="201"/>
        <v>49068.983370303809</v>
      </c>
      <c r="F1042" s="247">
        <f t="shared" si="210"/>
        <v>49068.5</v>
      </c>
      <c r="G1042" s="250">
        <f t="shared" si="204"/>
        <v>0.15540072495787172</v>
      </c>
      <c r="I1042" s="246">
        <f t="shared" si="211"/>
        <v>0.15540072495787172</v>
      </c>
      <c r="O1042" s="246">
        <f t="shared" ca="1" si="212"/>
        <v>0.15651025006926544</v>
      </c>
      <c r="P1042" s="246">
        <f t="shared" si="202"/>
        <v>0.16010145699272482</v>
      </c>
      <c r="Q1042" s="248">
        <f t="shared" si="203"/>
        <v>42338.515099999961</v>
      </c>
      <c r="R1042" s="246">
        <f t="shared" si="205"/>
        <v>2.2096881663494219E-5</v>
      </c>
      <c r="S1042" s="249">
        <v>0.1</v>
      </c>
      <c r="T1042" s="246">
        <f t="shared" si="206"/>
        <v>2.2096881663494221E-6</v>
      </c>
      <c r="U1042" s="204"/>
      <c r="V1042" s="246">
        <f t="shared" ref="V1042:V1073" si="213">+G1042-P1042</f>
        <v>-4.7007320348531056E-3</v>
      </c>
      <c r="W1042" s="246">
        <f t="shared" ref="W1042:W1073" si="214">+V$5*SIN(RADIANS(V$6*F1042+V$7))</f>
        <v>3.6859951345149985E-4</v>
      </c>
      <c r="X1042" s="246">
        <f t="shared" ref="X1042:X1073" si="215">+(V1042-W1042)^2</f>
        <v>2.5698122346636369E-5</v>
      </c>
      <c r="Z1042" s="353"/>
    </row>
    <row r="1043" spans="1:26" s="246" customFormat="1" ht="12.95" customHeight="1">
      <c r="A1043" s="346" t="s">
        <v>2712</v>
      </c>
      <c r="B1043" s="345" t="s">
        <v>1817</v>
      </c>
      <c r="C1043" s="346">
        <v>57357.178999999996</v>
      </c>
      <c r="D1043" s="346" t="s">
        <v>1965</v>
      </c>
      <c r="E1043" s="246">
        <f t="shared" si="201"/>
        <v>49069.493177403056</v>
      </c>
      <c r="F1043" s="247">
        <f t="shared" si="210"/>
        <v>49069</v>
      </c>
      <c r="G1043" s="250">
        <f t="shared" si="204"/>
        <v>0.15855364999151789</v>
      </c>
      <c r="I1043" s="246">
        <f t="shared" si="211"/>
        <v>0.15855364999151789</v>
      </c>
      <c r="O1043" s="246">
        <f t="shared" ca="1" si="212"/>
        <v>0.15651143854178562</v>
      </c>
      <c r="P1043" s="246">
        <f t="shared" si="202"/>
        <v>0.16010384740186098</v>
      </c>
      <c r="Q1043" s="248">
        <f t="shared" si="203"/>
        <v>42338.678999999996</v>
      </c>
      <c r="R1043" s="246">
        <f t="shared" si="205"/>
        <v>2.4031120110344412E-6</v>
      </c>
      <c r="S1043" s="249">
        <v>0.1</v>
      </c>
      <c r="T1043" s="246">
        <f t="shared" si="206"/>
        <v>2.4031120110344414E-7</v>
      </c>
      <c r="U1043" s="204"/>
      <c r="V1043" s="246">
        <f t="shared" si="213"/>
        <v>-1.550197410343096E-3</v>
      </c>
      <c r="W1043" s="246">
        <f t="shared" si="214"/>
        <v>3.6801186557758992E-4</v>
      </c>
      <c r="X1043" s="246">
        <f t="shared" si="215"/>
        <v>3.6795268262281625E-6</v>
      </c>
      <c r="Z1043" s="353"/>
    </row>
    <row r="1044" spans="1:26" s="246" customFormat="1" ht="12.95" customHeight="1">
      <c r="A1044" s="344" t="s">
        <v>761</v>
      </c>
      <c r="B1044" s="345" t="s">
        <v>1817</v>
      </c>
      <c r="C1044" s="346">
        <v>57360.067499999888</v>
      </c>
      <c r="D1044" s="346"/>
      <c r="E1044" s="246">
        <f t="shared" si="201"/>
        <v>49078.477788786782</v>
      </c>
      <c r="F1044" s="247">
        <f t="shared" si="210"/>
        <v>49078</v>
      </c>
      <c r="G1044" s="250">
        <f t="shared" si="204"/>
        <v>0.15360629988572327</v>
      </c>
      <c r="I1044" s="246">
        <f t="shared" si="211"/>
        <v>0.15360629988572327</v>
      </c>
      <c r="O1044" s="246">
        <f t="shared" ca="1" si="212"/>
        <v>0.1565328310471486</v>
      </c>
      <c r="P1044" s="246">
        <f t="shared" si="202"/>
        <v>0.16014687714293629</v>
      </c>
      <c r="Q1044" s="248">
        <f t="shared" si="203"/>
        <v>42341.567499999888</v>
      </c>
      <c r="R1044" s="246">
        <f t="shared" si="205"/>
        <v>4.2779150857572201E-5</v>
      </c>
      <c r="S1044" s="249">
        <v>0.1</v>
      </c>
      <c r="T1044" s="246">
        <f t="shared" si="206"/>
        <v>4.2779150857572201E-6</v>
      </c>
      <c r="U1044" s="204"/>
      <c r="V1044" s="246">
        <f t="shared" si="213"/>
        <v>-6.5405772572130205E-3</v>
      </c>
      <c r="W1044" s="246">
        <f t="shared" si="214"/>
        <v>3.5743386072993475E-4</v>
      </c>
      <c r="X1044" s="246">
        <f t="shared" si="215"/>
        <v>4.7582557383264624E-5</v>
      </c>
      <c r="Z1044" s="353"/>
    </row>
    <row r="1045" spans="1:26" s="246" customFormat="1" ht="12.95" customHeight="1">
      <c r="A1045" s="346" t="s">
        <v>2712</v>
      </c>
      <c r="B1045" s="345" t="s">
        <v>1817</v>
      </c>
      <c r="C1045" s="346">
        <v>57361.0337</v>
      </c>
      <c r="D1045" s="346" t="s">
        <v>1282</v>
      </c>
      <c r="E1045" s="246">
        <f t="shared" ref="E1045:E1108" si="216">+(C1045-C$7)/C$8</f>
        <v>49081.483131186047</v>
      </c>
      <c r="F1045" s="247">
        <f t="shared" si="210"/>
        <v>49081</v>
      </c>
      <c r="G1045" s="250">
        <f t="shared" si="204"/>
        <v>0.15532384999823989</v>
      </c>
      <c r="I1045" s="246">
        <f t="shared" si="211"/>
        <v>0.15532384999823989</v>
      </c>
      <c r="O1045" s="246">
        <f t="shared" ca="1" si="212"/>
        <v>0.15653996188226957</v>
      </c>
      <c r="P1045" s="246">
        <f t="shared" ref="P1045:P1108" si="217">+D$11+D$12*F1045+D$13*F1045^2</f>
        <v>0.1601612213906452</v>
      </c>
      <c r="Q1045" s="248">
        <f t="shared" ref="Q1045:Q1108" si="218">+C1045-15018.5</f>
        <v>42342.5337</v>
      </c>
      <c r="R1045" s="246">
        <f t="shared" si="205"/>
        <v>2.3400161988061283E-5</v>
      </c>
      <c r="S1045" s="249">
        <v>0.1</v>
      </c>
      <c r="T1045" s="246">
        <f t="shared" si="206"/>
        <v>2.3400161988061286E-6</v>
      </c>
      <c r="U1045" s="204"/>
      <c r="V1045" s="246">
        <f t="shared" si="213"/>
        <v>-4.8373713924053097E-3</v>
      </c>
      <c r="W1045" s="246">
        <f t="shared" si="214"/>
        <v>3.5390771658361437E-4</v>
      </c>
      <c r="X1045" s="246">
        <f t="shared" si="215"/>
        <v>2.6949378787424836E-5</v>
      </c>
      <c r="Z1045" s="353"/>
    </row>
    <row r="1046" spans="1:26" s="246" customFormat="1" ht="12.95" customHeight="1">
      <c r="A1046" s="344" t="s">
        <v>761</v>
      </c>
      <c r="B1046" s="345" t="s">
        <v>1817</v>
      </c>
      <c r="C1046" s="346">
        <v>57361.035199999809</v>
      </c>
      <c r="D1046" s="346"/>
      <c r="E1046" s="246">
        <f t="shared" si="216"/>
        <v>49081.487796900212</v>
      </c>
      <c r="F1046" s="247">
        <f t="shared" si="210"/>
        <v>49081</v>
      </c>
      <c r="G1046" s="250">
        <f t="shared" si="204"/>
        <v>0.1568238498075516</v>
      </c>
      <c r="I1046" s="246">
        <f t="shared" si="211"/>
        <v>0.1568238498075516</v>
      </c>
      <c r="O1046" s="246">
        <f t="shared" ca="1" si="212"/>
        <v>0.15653996188226957</v>
      </c>
      <c r="P1046" s="246">
        <f t="shared" si="217"/>
        <v>0.1601612213906452</v>
      </c>
      <c r="Q1046" s="248">
        <f t="shared" si="218"/>
        <v>42342.535199999809</v>
      </c>
      <c r="R1046" s="246">
        <f t="shared" si="205"/>
        <v>1.1138049083640727E-5</v>
      </c>
      <c r="S1046" s="249">
        <v>0.1</v>
      </c>
      <c r="T1046" s="246">
        <f t="shared" si="206"/>
        <v>1.1138049083640728E-6</v>
      </c>
      <c r="U1046" s="204"/>
      <c r="V1046" s="246">
        <f t="shared" si="213"/>
        <v>-3.3373715830936068E-3</v>
      </c>
      <c r="W1046" s="246">
        <f t="shared" si="214"/>
        <v>3.5390771658361437E-4</v>
      </c>
      <c r="X1046" s="246">
        <f t="shared" si="215"/>
        <v>1.3625542868225554E-5</v>
      </c>
      <c r="Z1046" s="353"/>
    </row>
    <row r="1047" spans="1:26" s="246" customFormat="1" ht="12.95" customHeight="1">
      <c r="A1047" s="346" t="s">
        <v>2712</v>
      </c>
      <c r="B1047" s="345" t="s">
        <v>1817</v>
      </c>
      <c r="C1047" s="346">
        <v>57361.998500000002</v>
      </c>
      <c r="D1047" s="346" t="s">
        <v>1502</v>
      </c>
      <c r="E1047" s="246">
        <f t="shared" si="216"/>
        <v>49084.48411891787</v>
      </c>
      <c r="F1047" s="247">
        <f t="shared" si="210"/>
        <v>49084</v>
      </c>
      <c r="G1047" s="250">
        <f t="shared" si="204"/>
        <v>0.15564140000060434</v>
      </c>
      <c r="I1047" s="246">
        <f t="shared" si="211"/>
        <v>0.15564140000060434</v>
      </c>
      <c r="O1047" s="246">
        <f t="shared" ca="1" si="212"/>
        <v>0.15654709271739056</v>
      </c>
      <c r="P1047" s="246">
        <f t="shared" si="217"/>
        <v>0.16017556613869605</v>
      </c>
      <c r="Q1047" s="248">
        <f t="shared" si="218"/>
        <v>42343.498500000002</v>
      </c>
      <c r="R1047" s="246">
        <f t="shared" si="205"/>
        <v>2.0558662567817501E-5</v>
      </c>
      <c r="S1047" s="249">
        <v>0.1</v>
      </c>
      <c r="T1047" s="246">
        <f t="shared" si="206"/>
        <v>2.0558662567817501E-6</v>
      </c>
      <c r="U1047" s="204"/>
      <c r="V1047" s="246">
        <f t="shared" si="213"/>
        <v>-4.5341661380917109E-3</v>
      </c>
      <c r="W1047" s="246">
        <f t="shared" si="214"/>
        <v>3.5038150233613339E-4</v>
      </c>
      <c r="X1047" s="246">
        <f t="shared" si="215"/>
        <v>2.3858805651609219E-5</v>
      </c>
      <c r="Z1047" s="353"/>
    </row>
    <row r="1048" spans="1:26" s="246" customFormat="1" ht="12.95" customHeight="1">
      <c r="A1048" s="346" t="s">
        <v>2712</v>
      </c>
      <c r="B1048" s="345" t="s">
        <v>1814</v>
      </c>
      <c r="C1048" s="346">
        <v>57365.054499999998</v>
      </c>
      <c r="D1048" s="346" t="s">
        <v>1502</v>
      </c>
      <c r="E1048" s="246">
        <f t="shared" si="216"/>
        <v>49093.989735116476</v>
      </c>
      <c r="F1048" s="247">
        <f t="shared" si="210"/>
        <v>49093.5</v>
      </c>
      <c r="G1048" s="250">
        <f t="shared" si="204"/>
        <v>0.15744697499758331</v>
      </c>
      <c r="I1048" s="246">
        <f t="shared" si="211"/>
        <v>0.15744697499758331</v>
      </c>
      <c r="O1048" s="246">
        <f t="shared" ca="1" si="212"/>
        <v>0.15656967369527369</v>
      </c>
      <c r="P1048" s="246">
        <f t="shared" si="217"/>
        <v>0.16022099447505717</v>
      </c>
      <c r="Q1048" s="248">
        <f t="shared" si="218"/>
        <v>42346.554499999998</v>
      </c>
      <c r="R1048" s="246">
        <f t="shared" si="205"/>
        <v>7.6951840614043186E-6</v>
      </c>
      <c r="S1048" s="249">
        <v>0.1</v>
      </c>
      <c r="T1048" s="246">
        <f t="shared" si="206"/>
        <v>7.6951840614043188E-7</v>
      </c>
      <c r="U1048" s="204"/>
      <c r="V1048" s="246">
        <f t="shared" si="213"/>
        <v>-2.7740194774738547E-3</v>
      </c>
      <c r="W1048" s="246">
        <f t="shared" si="214"/>
        <v>3.3921470268224991E-4</v>
      </c>
      <c r="X1048" s="246">
        <f t="shared" si="215"/>
        <v>9.6922270604922545E-6</v>
      </c>
      <c r="Z1048" s="353"/>
    </row>
    <row r="1049" spans="1:26" s="246" customFormat="1" ht="12.95" customHeight="1">
      <c r="A1049" s="344" t="s">
        <v>761</v>
      </c>
      <c r="B1049" s="345" t="s">
        <v>1814</v>
      </c>
      <c r="C1049" s="346">
        <v>57366.014899999835</v>
      </c>
      <c r="D1049" s="346"/>
      <c r="E1049" s="246">
        <f t="shared" si="216"/>
        <v>49096.977036751159</v>
      </c>
      <c r="F1049" s="247">
        <f t="shared" si="210"/>
        <v>49096.5</v>
      </c>
      <c r="G1049" s="250">
        <f t="shared" ref="G1049:G1112" si="219">+C1049-(C$7+F1049*C$8)</f>
        <v>0.15336452483461471</v>
      </c>
      <c r="I1049" s="246">
        <f t="shared" si="211"/>
        <v>0.15336452483461471</v>
      </c>
      <c r="O1049" s="246">
        <f t="shared" ca="1" si="212"/>
        <v>0.15657680453039469</v>
      </c>
      <c r="P1049" s="246">
        <f t="shared" si="217"/>
        <v>0.16023534130786599</v>
      </c>
      <c r="Q1049" s="248">
        <f t="shared" si="218"/>
        <v>42347.514899999835</v>
      </c>
      <c r="R1049" s="246">
        <f t="shared" ref="R1049:R1112" si="220">+(P1049-G1049)^2</f>
        <v>4.7208119009101062E-5</v>
      </c>
      <c r="S1049" s="249">
        <v>0.1</v>
      </c>
      <c r="T1049" s="246">
        <f t="shared" si="206"/>
        <v>4.7208119009101066E-6</v>
      </c>
      <c r="U1049" s="204"/>
      <c r="V1049" s="246">
        <f t="shared" si="213"/>
        <v>-6.8708164732512733E-3</v>
      </c>
      <c r="W1049" s="246">
        <f t="shared" si="214"/>
        <v>3.356882038650126E-4</v>
      </c>
      <c r="X1049" s="246">
        <f t="shared" si="215"/>
        <v>5.1933709661298902E-5</v>
      </c>
      <c r="Z1049" s="353"/>
    </row>
    <row r="1050" spans="1:26" s="246" customFormat="1" ht="12.95" customHeight="1">
      <c r="A1050" s="344" t="s">
        <v>761</v>
      </c>
      <c r="B1050" s="345" t="s">
        <v>1817</v>
      </c>
      <c r="C1050" s="346">
        <v>57378.072699999902</v>
      </c>
      <c r="D1050" s="346"/>
      <c r="E1050" s="246">
        <f t="shared" si="216"/>
        <v>49134.482540350735</v>
      </c>
      <c r="F1050" s="247">
        <f t="shared" si="210"/>
        <v>49134</v>
      </c>
      <c r="G1050" s="250">
        <f t="shared" si="219"/>
        <v>0.15513389989791904</v>
      </c>
      <c r="I1050" s="246">
        <f t="shared" si="211"/>
        <v>0.15513389989791904</v>
      </c>
      <c r="O1050" s="246">
        <f t="shared" ca="1" si="212"/>
        <v>0.156665939969407</v>
      </c>
      <c r="P1050" s="246">
        <f t="shared" si="217"/>
        <v>0.16041471893432491</v>
      </c>
      <c r="Q1050" s="248">
        <f t="shared" si="218"/>
        <v>42359.572699999902</v>
      </c>
      <c r="R1050" s="246">
        <f t="shared" si="220"/>
        <v>2.7887049695266625E-5</v>
      </c>
      <c r="S1050" s="249">
        <v>0.1</v>
      </c>
      <c r="T1050" s="246">
        <f t="shared" si="206"/>
        <v>2.7887049695266629E-6</v>
      </c>
      <c r="U1050" s="204"/>
      <c r="V1050" s="246">
        <f t="shared" si="213"/>
        <v>-5.2808190364058705E-3</v>
      </c>
      <c r="W1050" s="246">
        <f t="shared" si="214"/>
        <v>2.9160158430672817E-4</v>
      </c>
      <c r="X1050" s="246">
        <f t="shared" si="215"/>
        <v>3.1051871574142981E-5</v>
      </c>
      <c r="Z1050" s="353"/>
    </row>
    <row r="1051" spans="1:26" s="246" customFormat="1" ht="12.95" customHeight="1">
      <c r="A1051" s="344" t="s">
        <v>761</v>
      </c>
      <c r="B1051" s="345" t="s">
        <v>1814</v>
      </c>
      <c r="C1051" s="346">
        <v>57382.084999999963</v>
      </c>
      <c r="D1051" s="346"/>
      <c r="E1051" s="246">
        <f t="shared" si="216"/>
        <v>49146.962705231061</v>
      </c>
      <c r="F1051" s="247">
        <f t="shared" si="210"/>
        <v>49146.5</v>
      </c>
      <c r="G1051" s="250">
        <f t="shared" si="219"/>
        <v>0.14875702495919541</v>
      </c>
      <c r="I1051" s="246">
        <f t="shared" si="211"/>
        <v>0.14875702495919541</v>
      </c>
      <c r="O1051" s="246">
        <f t="shared" ca="1" si="212"/>
        <v>0.15669565178241113</v>
      </c>
      <c r="P1051" s="246">
        <f t="shared" si="217"/>
        <v>0.16047452884946092</v>
      </c>
      <c r="Q1051" s="248">
        <f t="shared" si="218"/>
        <v>42363.584999999963</v>
      </c>
      <c r="R1051" s="246">
        <f t="shared" si="220"/>
        <v>1.3729989741838756E-4</v>
      </c>
      <c r="S1051" s="249">
        <v>0.1</v>
      </c>
      <c r="T1051" s="246">
        <f t="shared" si="206"/>
        <v>1.3729989741838756E-5</v>
      </c>
      <c r="U1051" s="204"/>
      <c r="V1051" s="246">
        <f t="shared" si="213"/>
        <v>-1.1717503890265518E-2</v>
      </c>
      <c r="W1051" s="246">
        <f t="shared" si="214"/>
        <v>2.7690397152459466E-4</v>
      </c>
      <c r="X1051" s="246">
        <f t="shared" si="215"/>
        <v>1.4386581995497248E-4</v>
      </c>
      <c r="Z1051" s="353"/>
    </row>
    <row r="1052" spans="1:26" s="246" customFormat="1" ht="12.95" customHeight="1">
      <c r="A1052" s="220" t="s">
        <v>278</v>
      </c>
      <c r="B1052" s="221" t="s">
        <v>1814</v>
      </c>
      <c r="C1052" s="222">
        <v>57431.602500000001</v>
      </c>
      <c r="D1052" s="222">
        <v>1E-4</v>
      </c>
      <c r="E1052" s="246">
        <f t="shared" si="216"/>
        <v>49300.98572555674</v>
      </c>
      <c r="F1052" s="247">
        <f t="shared" si="210"/>
        <v>49300.5</v>
      </c>
      <c r="G1052" s="250">
        <f t="shared" si="219"/>
        <v>0.15615792499738745</v>
      </c>
      <c r="I1052" s="246">
        <f t="shared" si="211"/>
        <v>0.15615792499738745</v>
      </c>
      <c r="O1052" s="246">
        <f t="shared" ca="1" si="212"/>
        <v>0.15706170131862174</v>
      </c>
      <c r="P1052" s="246">
        <f t="shared" si="217"/>
        <v>0.16121209974099091</v>
      </c>
      <c r="Q1052" s="248">
        <f t="shared" si="218"/>
        <v>42413.102500000001</v>
      </c>
      <c r="R1052" s="246">
        <f t="shared" si="220"/>
        <v>2.5544682338879011E-5</v>
      </c>
      <c r="S1052" s="249">
        <v>1</v>
      </c>
      <c r="T1052" s="246">
        <f t="shared" ref="T1052:T1115" si="221">+S1052*R1052</f>
        <v>2.5544682338879011E-5</v>
      </c>
      <c r="U1052" s="204"/>
      <c r="V1052" s="246">
        <f t="shared" si="213"/>
        <v>-5.0541747436034512E-3</v>
      </c>
      <c r="W1052" s="246">
        <f t="shared" si="214"/>
        <v>9.5766902080561702E-5</v>
      </c>
      <c r="X1052" s="246">
        <f t="shared" si="215"/>
        <v>2.6521898953950561E-5</v>
      </c>
      <c r="Z1052" s="353"/>
    </row>
    <row r="1053" spans="1:26" s="246" customFormat="1" ht="12.95" customHeight="1">
      <c r="A1053" s="218" t="s">
        <v>481</v>
      </c>
      <c r="B1053" s="219" t="s">
        <v>1817</v>
      </c>
      <c r="C1053" s="218">
        <v>57682.21</v>
      </c>
      <c r="D1053" s="218" t="s">
        <v>1965</v>
      </c>
      <c r="E1053" s="246">
        <f t="shared" si="216"/>
        <v>50080.494466229</v>
      </c>
      <c r="F1053" s="247">
        <f t="shared" si="210"/>
        <v>50080</v>
      </c>
      <c r="G1053" s="246">
        <f t="shared" si="219"/>
        <v>0.15896799999609357</v>
      </c>
      <c r="I1053" s="246">
        <f>+G1053</f>
        <v>0.15896799999609357</v>
      </c>
      <c r="O1053" s="246">
        <f t="shared" ca="1" si="212"/>
        <v>0.15891452997755812</v>
      </c>
      <c r="P1053" s="246">
        <f t="shared" si="217"/>
        <v>0.16496568039179982</v>
      </c>
      <c r="Q1053" s="248">
        <f t="shared" si="218"/>
        <v>42663.71</v>
      </c>
      <c r="R1053" s="246">
        <f t="shared" si="220"/>
        <v>3.5972170129039092E-5</v>
      </c>
      <c r="S1053" s="249">
        <v>0.1</v>
      </c>
      <c r="T1053" s="246">
        <f t="shared" si="221"/>
        <v>3.5972170129039094E-6</v>
      </c>
      <c r="U1053" s="204"/>
      <c r="V1053" s="246">
        <f t="shared" si="213"/>
        <v>-5.9976803957062508E-3</v>
      </c>
      <c r="W1053" s="246">
        <f t="shared" si="214"/>
        <v>-8.1989578748521219E-4</v>
      </c>
      <c r="X1053" s="246">
        <f t="shared" si="215"/>
        <v>2.6809453449130699E-5</v>
      </c>
      <c r="Z1053" s="353"/>
    </row>
    <row r="1054" spans="1:26" s="246" customFormat="1" ht="12.95" customHeight="1">
      <c r="A1054" s="220" t="s">
        <v>280</v>
      </c>
      <c r="B1054" s="221" t="s">
        <v>1814</v>
      </c>
      <c r="C1054" s="222">
        <v>57684.942499999997</v>
      </c>
      <c r="D1054" s="222">
        <v>1E-4</v>
      </c>
      <c r="E1054" s="246">
        <f t="shared" si="216"/>
        <v>50088.993843278316</v>
      </c>
      <c r="F1054" s="247">
        <f t="shared" si="210"/>
        <v>50088.5</v>
      </c>
      <c r="G1054" s="250">
        <f t="shared" si="219"/>
        <v>0.15876772499905201</v>
      </c>
      <c r="I1054" s="246">
        <f>G1054</f>
        <v>0.15876772499905201</v>
      </c>
      <c r="O1054" s="246">
        <f t="shared" ca="1" si="212"/>
        <v>0.1589347340104009</v>
      </c>
      <c r="P1054" s="246">
        <f t="shared" si="217"/>
        <v>0.16500679721670386</v>
      </c>
      <c r="Q1054" s="248">
        <f t="shared" si="218"/>
        <v>42666.442499999997</v>
      </c>
      <c r="R1054" s="246">
        <f t="shared" si="220"/>
        <v>3.8926022137075213E-5</v>
      </c>
      <c r="S1054" s="249">
        <v>1</v>
      </c>
      <c r="T1054" s="246">
        <f t="shared" si="221"/>
        <v>3.8926022137075213E-5</v>
      </c>
      <c r="U1054" s="204"/>
      <c r="V1054" s="246">
        <f t="shared" si="213"/>
        <v>-6.2390722176518532E-3</v>
      </c>
      <c r="W1054" s="246">
        <f t="shared" si="214"/>
        <v>-8.2984235114656247E-4</v>
      </c>
      <c r="X1054" s="246">
        <f t="shared" si="215"/>
        <v>2.9259767748692846E-5</v>
      </c>
      <c r="Z1054" s="353"/>
    </row>
    <row r="1055" spans="1:26" s="246" customFormat="1" ht="12.95" customHeight="1">
      <c r="A1055" s="218" t="s">
        <v>481</v>
      </c>
      <c r="B1055" s="219" t="s">
        <v>1814</v>
      </c>
      <c r="C1055" s="218">
        <v>57696.192000000003</v>
      </c>
      <c r="D1055" s="218" t="s">
        <v>1965</v>
      </c>
      <c r="E1055" s="246">
        <f t="shared" si="216"/>
        <v>50123.985148718879</v>
      </c>
      <c r="F1055" s="247">
        <f t="shared" si="210"/>
        <v>50123.5</v>
      </c>
      <c r="G1055" s="246">
        <f t="shared" si="219"/>
        <v>0.15597247500409139</v>
      </c>
      <c r="I1055" s="246">
        <f>+G1055</f>
        <v>0.15597247500409139</v>
      </c>
      <c r="O1055" s="246">
        <f t="shared" ca="1" si="212"/>
        <v>0.15901792708681239</v>
      </c>
      <c r="P1055" s="246">
        <f t="shared" si="217"/>
        <v>0.16517614411042494</v>
      </c>
      <c r="Q1055" s="248">
        <f t="shared" si="218"/>
        <v>42677.692000000003</v>
      </c>
      <c r="R1055" s="246">
        <f t="shared" si="220"/>
        <v>8.470752501887862E-5</v>
      </c>
      <c r="S1055" s="249">
        <v>0.1</v>
      </c>
      <c r="T1055" s="246">
        <f t="shared" si="221"/>
        <v>8.4707525018878623E-6</v>
      </c>
      <c r="U1055" s="204"/>
      <c r="V1055" s="246">
        <f t="shared" si="213"/>
        <v>-9.2036691063335507E-3</v>
      </c>
      <c r="W1055" s="246">
        <f t="shared" si="214"/>
        <v>-8.7078471338601811E-4</v>
      </c>
      <c r="X1055" s="246">
        <f t="shared" si="215"/>
        <v>6.9436962306228576E-5</v>
      </c>
      <c r="Z1055" s="353"/>
    </row>
    <row r="1056" spans="1:26" s="246" customFormat="1" ht="12.95" customHeight="1">
      <c r="A1056" s="218" t="s">
        <v>481</v>
      </c>
      <c r="B1056" s="219" t="s">
        <v>1814</v>
      </c>
      <c r="C1056" s="218">
        <v>57698.125</v>
      </c>
      <c r="D1056" s="218" t="s">
        <v>1965</v>
      </c>
      <c r="E1056" s="246">
        <f t="shared" si="216"/>
        <v>50129.997699802618</v>
      </c>
      <c r="F1056" s="247">
        <f t="shared" si="210"/>
        <v>50129.5</v>
      </c>
      <c r="G1056" s="246">
        <f t="shared" si="219"/>
        <v>0.16000757499568863</v>
      </c>
      <c r="I1056" s="246">
        <f>+G1056</f>
        <v>0.16000757499568863</v>
      </c>
      <c r="O1056" s="246">
        <f t="shared" ca="1" si="212"/>
        <v>0.15903218875705438</v>
      </c>
      <c r="P1056" s="246">
        <f t="shared" si="217"/>
        <v>0.16520518184449753</v>
      </c>
      <c r="Q1056" s="248">
        <f t="shared" si="218"/>
        <v>42679.625</v>
      </c>
      <c r="R1056" s="246">
        <f t="shared" si="220"/>
        <v>2.701511695478524E-5</v>
      </c>
      <c r="S1056" s="249">
        <v>0.1</v>
      </c>
      <c r="T1056" s="246">
        <f t="shared" si="221"/>
        <v>2.7015116954785241E-6</v>
      </c>
      <c r="U1056" s="204"/>
      <c r="V1056" s="246">
        <f t="shared" si="213"/>
        <v>-5.1976068488089056E-3</v>
      </c>
      <c r="W1056" s="246">
        <f t="shared" si="214"/>
        <v>-8.7780107739716029E-4</v>
      </c>
      <c r="X1056" s="246">
        <f t="shared" si="215"/>
        <v>1.8660721902722226E-5</v>
      </c>
      <c r="Z1056" s="353"/>
    </row>
    <row r="1057" spans="1:26" s="246" customFormat="1" ht="12.95" customHeight="1">
      <c r="A1057" s="218" t="s">
        <v>481</v>
      </c>
      <c r="B1057" s="219" t="s">
        <v>1817</v>
      </c>
      <c r="C1057" s="218">
        <v>57702.150999999998</v>
      </c>
      <c r="D1057" s="218" t="s">
        <v>1965</v>
      </c>
      <c r="E1057" s="246">
        <f t="shared" si="216"/>
        <v>50142.520478210863</v>
      </c>
      <c r="F1057" s="247">
        <f t="shared" si="210"/>
        <v>50142</v>
      </c>
      <c r="G1057" s="246">
        <f t="shared" si="219"/>
        <v>0.16733069999463623</v>
      </c>
      <c r="I1057" s="246">
        <f>+G1057</f>
        <v>0.16733069999463623</v>
      </c>
      <c r="O1057" s="246">
        <f t="shared" ca="1" si="212"/>
        <v>0.15906190057005848</v>
      </c>
      <c r="P1057" s="246">
        <f t="shared" si="217"/>
        <v>0.1652656835518192</v>
      </c>
      <c r="Q1057" s="248">
        <f t="shared" si="218"/>
        <v>42683.650999999998</v>
      </c>
      <c r="R1057" s="246">
        <f t="shared" si="220"/>
        <v>4.2642929091047242E-6</v>
      </c>
      <c r="S1057" s="249">
        <v>0.1</v>
      </c>
      <c r="T1057" s="246">
        <f t="shared" si="221"/>
        <v>4.2642929091047244E-7</v>
      </c>
      <c r="U1057" s="204"/>
      <c r="V1057" s="246">
        <f t="shared" si="213"/>
        <v>2.0650164428170359E-3</v>
      </c>
      <c r="W1057" s="246">
        <f t="shared" si="214"/>
        <v>-8.924162621933542E-4</v>
      </c>
      <c r="X1057" s="246">
        <f t="shared" si="215"/>
        <v>8.7464082046650728E-6</v>
      </c>
      <c r="Z1057" s="353"/>
    </row>
    <row r="1058" spans="1:26" s="246" customFormat="1" ht="12.95" customHeight="1">
      <c r="A1058" s="218" t="s">
        <v>481</v>
      </c>
      <c r="B1058" s="219" t="s">
        <v>1814</v>
      </c>
      <c r="C1058" s="218">
        <v>57718.055699999997</v>
      </c>
      <c r="D1058" s="218" t="s">
        <v>1687</v>
      </c>
      <c r="E1058" s="246">
        <f t="shared" si="216"/>
        <v>50191.991673876473</v>
      </c>
      <c r="F1058" s="247">
        <f t="shared" si="210"/>
        <v>50191.5</v>
      </c>
      <c r="G1058" s="246">
        <f t="shared" si="219"/>
        <v>0.15807027499249671</v>
      </c>
      <c r="K1058" s="246">
        <f>+G1058</f>
        <v>0.15807027499249671</v>
      </c>
      <c r="O1058" s="246">
        <f t="shared" ca="1" si="212"/>
        <v>0.15917955934955477</v>
      </c>
      <c r="P1058" s="246">
        <f t="shared" si="217"/>
        <v>0.16550535562110902</v>
      </c>
      <c r="Q1058" s="248">
        <f t="shared" si="218"/>
        <v>42699.555699999997</v>
      </c>
      <c r="R1058" s="246">
        <f t="shared" si="220"/>
        <v>5.5280423953966049E-5</v>
      </c>
      <c r="S1058" s="249">
        <v>1</v>
      </c>
      <c r="T1058" s="246">
        <f t="shared" si="221"/>
        <v>5.5280423953966049E-5</v>
      </c>
      <c r="U1058" s="204"/>
      <c r="V1058" s="246">
        <f t="shared" si="213"/>
        <v>-7.4350806286123117E-3</v>
      </c>
      <c r="W1058" s="246">
        <f t="shared" si="214"/>
        <v>-9.502617682731764E-4</v>
      </c>
      <c r="X1058" s="246">
        <f t="shared" si="215"/>
        <v>4.2052875651410156E-5</v>
      </c>
      <c r="Z1058" s="353"/>
    </row>
    <row r="1059" spans="1:26" s="246" customFormat="1" ht="12.95" customHeight="1">
      <c r="A1059" s="218" t="s">
        <v>481</v>
      </c>
      <c r="B1059" s="219" t="s">
        <v>1817</v>
      </c>
      <c r="C1059" s="218">
        <v>57742.972500000003</v>
      </c>
      <c r="D1059" s="218" t="s">
        <v>1282</v>
      </c>
      <c r="E1059" s="246">
        <f t="shared" si="216"/>
        <v>50269.494794850856</v>
      </c>
      <c r="F1059" s="247">
        <f t="shared" si="210"/>
        <v>50269</v>
      </c>
      <c r="G1059" s="246">
        <f t="shared" si="219"/>
        <v>0.15907365000020945</v>
      </c>
      <c r="K1059" s="246">
        <f>+G1059</f>
        <v>0.15907365000020945</v>
      </c>
      <c r="O1059" s="246">
        <f t="shared" ca="1" si="212"/>
        <v>0.15936377259018025</v>
      </c>
      <c r="P1059" s="246">
        <f t="shared" si="217"/>
        <v>0.16588087335973439</v>
      </c>
      <c r="Q1059" s="248">
        <f t="shared" si="218"/>
        <v>42724.472500000003</v>
      </c>
      <c r="R1059" s="246">
        <f t="shared" si="220"/>
        <v>4.6338289866461992E-5</v>
      </c>
      <c r="S1059" s="249">
        <v>1</v>
      </c>
      <c r="T1059" s="246">
        <f t="shared" si="221"/>
        <v>4.6338289866461992E-5</v>
      </c>
      <c r="U1059" s="204"/>
      <c r="V1059" s="246">
        <f t="shared" si="213"/>
        <v>-6.8072233595249387E-3</v>
      </c>
      <c r="W1059" s="246">
        <f t="shared" si="214"/>
        <v>-1.040723862008193E-3</v>
      </c>
      <c r="X1059" s="246">
        <f t="shared" si="215"/>
        <v>3.3252516454860885E-5</v>
      </c>
      <c r="Z1059" s="353"/>
    </row>
    <row r="1060" spans="1:26" s="246" customFormat="1" ht="12.95" customHeight="1">
      <c r="A1060" s="218" t="s">
        <v>481</v>
      </c>
      <c r="B1060" s="219" t="s">
        <v>1814</v>
      </c>
      <c r="C1060" s="218">
        <v>57746.990400000002</v>
      </c>
      <c r="D1060" s="218" t="s">
        <v>1282</v>
      </c>
      <c r="E1060" s="246">
        <f t="shared" si="216"/>
        <v>50281.992378399424</v>
      </c>
      <c r="F1060" s="247">
        <f t="shared" si="210"/>
        <v>50281.5</v>
      </c>
      <c r="G1060" s="246">
        <f t="shared" si="219"/>
        <v>0.15829677500005346</v>
      </c>
      <c r="K1060" s="246">
        <f>+G1060</f>
        <v>0.15829677500005346</v>
      </c>
      <c r="O1060" s="246">
        <f t="shared" ca="1" si="212"/>
        <v>0.15939348440318435</v>
      </c>
      <c r="P1060" s="246">
        <f t="shared" si="217"/>
        <v>0.16594147200830156</v>
      </c>
      <c r="Q1060" s="248">
        <f t="shared" si="218"/>
        <v>42728.490400000002</v>
      </c>
      <c r="R1060" s="246">
        <f t="shared" si="220"/>
        <v>5.8441392347917486E-5</v>
      </c>
      <c r="S1060" s="249">
        <v>1</v>
      </c>
      <c r="T1060" s="246">
        <f t="shared" si="221"/>
        <v>5.8441392347917486E-5</v>
      </c>
      <c r="U1060" s="204"/>
      <c r="V1060" s="246">
        <f t="shared" si="213"/>
        <v>-7.6446970082481025E-3</v>
      </c>
      <c r="W1060" s="246">
        <f t="shared" si="214"/>
        <v>-1.0553019512722821E-3</v>
      </c>
      <c r="X1060" s="246">
        <f t="shared" si="215"/>
        <v>4.3420127216897377E-5</v>
      </c>
      <c r="Z1060" s="353"/>
    </row>
    <row r="1061" spans="1:26" s="246" customFormat="1" ht="12.95" customHeight="1">
      <c r="A1061" s="220" t="s">
        <v>280</v>
      </c>
      <c r="B1061" s="221" t="s">
        <v>1817</v>
      </c>
      <c r="C1061" s="222">
        <v>57760.654699999999</v>
      </c>
      <c r="D1061" s="222">
        <v>1E-4</v>
      </c>
      <c r="E1061" s="246">
        <f t="shared" si="216"/>
        <v>50324.494862503707</v>
      </c>
      <c r="F1061" s="247">
        <f t="shared" si="210"/>
        <v>50324</v>
      </c>
      <c r="G1061" s="250">
        <f t="shared" si="219"/>
        <v>0.15909539999847766</v>
      </c>
      <c r="I1061" s="246">
        <f t="shared" ref="I1061:I1068" si="222">G1061</f>
        <v>0.15909539999847766</v>
      </c>
      <c r="O1061" s="246">
        <f t="shared" ca="1" si="212"/>
        <v>0.15949450456739833</v>
      </c>
      <c r="P1061" s="246">
        <f t="shared" si="217"/>
        <v>0.16614757238838657</v>
      </c>
      <c r="Q1061" s="248">
        <f t="shared" si="218"/>
        <v>42742.154699999999</v>
      </c>
      <c r="R1061" s="246">
        <f t="shared" si="220"/>
        <v>4.9733135416993496E-5</v>
      </c>
      <c r="S1061" s="249">
        <v>1</v>
      </c>
      <c r="T1061" s="246">
        <f t="shared" si="221"/>
        <v>4.9733135416993496E-5</v>
      </c>
      <c r="U1061" s="204"/>
      <c r="V1061" s="246">
        <f t="shared" si="213"/>
        <v>-7.0521723899089062E-3</v>
      </c>
      <c r="W1061" s="246">
        <f t="shared" si="214"/>
        <v>-1.1048400098214979E-3</v>
      </c>
      <c r="X1061" s="246">
        <f t="shared" si="215"/>
        <v>3.5370762439236158E-5</v>
      </c>
      <c r="Z1061" s="353"/>
    </row>
    <row r="1062" spans="1:26" s="246" customFormat="1" ht="12.95" customHeight="1">
      <c r="A1062" s="223" t="s">
        <v>281</v>
      </c>
      <c r="B1062" s="224" t="s">
        <v>1814</v>
      </c>
      <c r="C1062" s="225">
        <v>57786.534699999997</v>
      </c>
      <c r="D1062" s="225">
        <v>1E-4</v>
      </c>
      <c r="E1062" s="246">
        <f t="shared" si="216"/>
        <v>50404.993994447468</v>
      </c>
      <c r="F1062" s="247">
        <f t="shared" si="210"/>
        <v>50404.5</v>
      </c>
      <c r="G1062" s="250">
        <f t="shared" si="219"/>
        <v>0.15881632499076659</v>
      </c>
      <c r="I1062" s="246">
        <f t="shared" si="222"/>
        <v>0.15881632499076659</v>
      </c>
      <c r="O1062" s="246">
        <f t="shared" ca="1" si="212"/>
        <v>0.15968584864314481</v>
      </c>
      <c r="P1062" s="246">
        <f t="shared" si="217"/>
        <v>0.16653822598511797</v>
      </c>
      <c r="Q1062" s="248">
        <f t="shared" si="218"/>
        <v>42768.034699999997</v>
      </c>
      <c r="R1062" s="246">
        <f t="shared" si="220"/>
        <v>5.9627754966564874E-5</v>
      </c>
      <c r="S1062" s="249">
        <v>1</v>
      </c>
      <c r="T1062" s="246">
        <f t="shared" si="221"/>
        <v>5.9627754966564874E-5</v>
      </c>
      <c r="U1062" s="204"/>
      <c r="V1062" s="246">
        <f t="shared" si="213"/>
        <v>-7.7219009943513828E-3</v>
      </c>
      <c r="W1062" s="246">
        <f t="shared" si="214"/>
        <v>-1.1985489314145263E-3</v>
      </c>
      <c r="X1062" s="246">
        <f t="shared" si="215"/>
        <v>4.2554122137022548E-5</v>
      </c>
      <c r="Z1062" s="353"/>
    </row>
    <row r="1063" spans="1:26" s="246" customFormat="1" ht="12.95" customHeight="1">
      <c r="A1063" s="227" t="s">
        <v>283</v>
      </c>
      <c r="B1063" s="228" t="s">
        <v>1817</v>
      </c>
      <c r="C1063" s="229">
        <v>57788.946000000004</v>
      </c>
      <c r="D1063" s="230" t="s">
        <v>1502</v>
      </c>
      <c r="E1063" s="246">
        <f t="shared" si="216"/>
        <v>50412.494286443471</v>
      </c>
      <c r="F1063" s="247">
        <f t="shared" si="210"/>
        <v>50412</v>
      </c>
      <c r="G1063" s="250">
        <f t="shared" si="219"/>
        <v>0.15891019999980927</v>
      </c>
      <c r="I1063" s="246">
        <f t="shared" si="222"/>
        <v>0.15891019999980927</v>
      </c>
      <c r="O1063" s="246">
        <f t="shared" ca="1" si="212"/>
        <v>0.15970367573094729</v>
      </c>
      <c r="P1063" s="246">
        <f t="shared" si="217"/>
        <v>0.16657464062882021</v>
      </c>
      <c r="Q1063" s="248">
        <f t="shared" si="218"/>
        <v>42770.446000000004</v>
      </c>
      <c r="R1063" s="246">
        <f t="shared" si="220"/>
        <v>5.8743650155633754E-5</v>
      </c>
      <c r="S1063" s="249">
        <v>1</v>
      </c>
      <c r="T1063" s="246">
        <f t="shared" si="221"/>
        <v>5.8743650155633754E-5</v>
      </c>
      <c r="U1063" s="204"/>
      <c r="V1063" s="246">
        <f t="shared" si="213"/>
        <v>-7.664440629010949E-3</v>
      </c>
      <c r="W1063" s="246">
        <f t="shared" si="214"/>
        <v>-1.2072710770516997E-3</v>
      </c>
      <c r="X1063" s="246">
        <f t="shared" si="215"/>
        <v>4.1695038622749618E-5</v>
      </c>
      <c r="Z1063" s="353"/>
    </row>
    <row r="1064" spans="1:26" s="246" customFormat="1" ht="12.95" customHeight="1">
      <c r="A1064" s="223" t="s">
        <v>282</v>
      </c>
      <c r="B1064" s="226" t="s">
        <v>1817</v>
      </c>
      <c r="C1064" s="223">
        <v>58043.893799999998</v>
      </c>
      <c r="D1064" s="223">
        <v>1E-4</v>
      </c>
      <c r="E1064" s="246">
        <f t="shared" si="216"/>
        <v>51205.503428289427</v>
      </c>
      <c r="F1064" s="247">
        <f t="shared" si="210"/>
        <v>51205</v>
      </c>
      <c r="G1064" s="250">
        <f t="shared" si="219"/>
        <v>0.16184924999106443</v>
      </c>
      <c r="I1064" s="246">
        <f t="shared" si="222"/>
        <v>0.16184924999106443</v>
      </c>
      <c r="O1064" s="246">
        <f t="shared" ca="1" si="212"/>
        <v>0.16158859314792806</v>
      </c>
      <c r="P1064" s="246">
        <f t="shared" si="217"/>
        <v>0.17044252758375336</v>
      </c>
      <c r="Q1064" s="248">
        <f t="shared" si="218"/>
        <v>43025.393799999998</v>
      </c>
      <c r="R1064" s="246">
        <f t="shared" si="220"/>
        <v>7.3844419785009752E-5</v>
      </c>
      <c r="S1064" s="249">
        <v>1</v>
      </c>
      <c r="T1064" s="246">
        <f t="shared" si="221"/>
        <v>7.3844419785009752E-5</v>
      </c>
      <c r="U1064" s="204"/>
      <c r="V1064" s="246">
        <f t="shared" si="213"/>
        <v>-8.593277592688936E-3</v>
      </c>
      <c r="W1064" s="246">
        <f t="shared" si="214"/>
        <v>-2.1189434272378673E-3</v>
      </c>
      <c r="X1064" s="246">
        <f t="shared" si="215"/>
        <v>4.1917002885926983E-5</v>
      </c>
      <c r="Z1064" s="353"/>
    </row>
    <row r="1065" spans="1:26" s="246" customFormat="1" ht="12.95" customHeight="1">
      <c r="A1065" s="227" t="s">
        <v>283</v>
      </c>
      <c r="B1065" s="228" t="s">
        <v>1814</v>
      </c>
      <c r="C1065" s="231">
        <v>58099.031199999998</v>
      </c>
      <c r="D1065" s="230" t="s">
        <v>1282</v>
      </c>
      <c r="E1065" s="246">
        <f t="shared" si="216"/>
        <v>51377.007015524221</v>
      </c>
      <c r="F1065" s="247">
        <f t="shared" si="210"/>
        <v>51376.5</v>
      </c>
      <c r="G1065" s="250">
        <f t="shared" si="219"/>
        <v>0.16300252499058843</v>
      </c>
      <c r="I1065" s="246">
        <f t="shared" si="222"/>
        <v>0.16300252499058843</v>
      </c>
      <c r="O1065" s="246">
        <f t="shared" ca="1" si="212"/>
        <v>0.16199623922234446</v>
      </c>
      <c r="P1065" s="246">
        <f t="shared" si="217"/>
        <v>0.17128362311674361</v>
      </c>
      <c r="Q1065" s="248">
        <f t="shared" si="218"/>
        <v>43080.531199999998</v>
      </c>
      <c r="R1065" s="246">
        <f t="shared" si="220"/>
        <v>6.8576586175010903E-5</v>
      </c>
      <c r="S1065" s="249">
        <v>1</v>
      </c>
      <c r="T1065" s="246">
        <f t="shared" si="221"/>
        <v>6.8576586175010903E-5</v>
      </c>
      <c r="U1065" s="204"/>
      <c r="V1065" s="246">
        <f t="shared" si="213"/>
        <v>-8.2810981261551841E-3</v>
      </c>
      <c r="W1065" s="246">
        <f t="shared" si="214"/>
        <v>-2.3126823217023882E-3</v>
      </c>
      <c r="X1065" s="246">
        <f t="shared" si="215"/>
        <v>3.5621987214841908E-5</v>
      </c>
      <c r="Z1065" s="353"/>
    </row>
    <row r="1066" spans="1:26" s="246" customFormat="1" ht="12.95" customHeight="1">
      <c r="A1066" s="227" t="s">
        <v>283</v>
      </c>
      <c r="B1066" s="228" t="s">
        <v>1814</v>
      </c>
      <c r="C1066" s="231">
        <v>58099.031499999997</v>
      </c>
      <c r="D1066" s="230" t="s">
        <v>1687</v>
      </c>
      <c r="E1066" s="246">
        <f t="shared" si="216"/>
        <v>51377.007948667168</v>
      </c>
      <c r="F1066" s="247">
        <f t="shared" si="210"/>
        <v>51376.5</v>
      </c>
      <c r="G1066" s="250">
        <f t="shared" si="219"/>
        <v>0.16330252499028575</v>
      </c>
      <c r="I1066" s="246">
        <f t="shared" si="222"/>
        <v>0.16330252499028575</v>
      </c>
      <c r="O1066" s="246">
        <f t="shared" ca="1" si="212"/>
        <v>0.16199623922234446</v>
      </c>
      <c r="P1066" s="246">
        <f t="shared" si="217"/>
        <v>0.17128362311674361</v>
      </c>
      <c r="Q1066" s="248">
        <f t="shared" si="218"/>
        <v>43080.531499999997</v>
      </c>
      <c r="R1066" s="246">
        <f t="shared" si="220"/>
        <v>6.3697927304149222E-5</v>
      </c>
      <c r="S1066" s="249">
        <v>1</v>
      </c>
      <c r="T1066" s="246">
        <f t="shared" si="221"/>
        <v>6.3697927304149222E-5</v>
      </c>
      <c r="U1066" s="204"/>
      <c r="V1066" s="246">
        <f t="shared" si="213"/>
        <v>-7.981098126457864E-3</v>
      </c>
      <c r="W1066" s="246">
        <f t="shared" si="214"/>
        <v>-2.3126823217023882E-3</v>
      </c>
      <c r="X1066" s="246">
        <f t="shared" si="215"/>
        <v>3.2130937735601666E-5</v>
      </c>
      <c r="Z1066" s="353"/>
    </row>
    <row r="1067" spans="1:26" s="246" customFormat="1" ht="12.95" customHeight="1">
      <c r="A1067" s="227" t="s">
        <v>283</v>
      </c>
      <c r="B1067" s="228" t="s">
        <v>1814</v>
      </c>
      <c r="C1067" s="231">
        <v>58099.032099999997</v>
      </c>
      <c r="D1067" s="230" t="s">
        <v>1754</v>
      </c>
      <c r="E1067" s="246">
        <f t="shared" si="216"/>
        <v>51377.009814953068</v>
      </c>
      <c r="F1067" s="247">
        <f t="shared" si="210"/>
        <v>51376.5</v>
      </c>
      <c r="G1067" s="250">
        <f t="shared" si="219"/>
        <v>0.16390252498968039</v>
      </c>
      <c r="I1067" s="246">
        <f t="shared" si="222"/>
        <v>0.16390252498968039</v>
      </c>
      <c r="O1067" s="246">
        <f t="shared" ca="1" si="212"/>
        <v>0.16199623922234446</v>
      </c>
      <c r="P1067" s="246">
        <f t="shared" si="217"/>
        <v>0.17128362311674361</v>
      </c>
      <c r="Q1067" s="248">
        <f t="shared" si="218"/>
        <v>43080.532099999997</v>
      </c>
      <c r="R1067" s="246">
        <f t="shared" si="220"/>
        <v>5.4480609561336228E-5</v>
      </c>
      <c r="S1067" s="249">
        <v>1</v>
      </c>
      <c r="T1067" s="246">
        <f t="shared" si="221"/>
        <v>5.4480609561336228E-5</v>
      </c>
      <c r="U1067" s="204"/>
      <c r="V1067" s="246">
        <f t="shared" si="213"/>
        <v>-7.3810981270632237E-3</v>
      </c>
      <c r="W1067" s="246">
        <f t="shared" si="214"/>
        <v>-2.3126823217023882E-3</v>
      </c>
      <c r="X1067" s="246">
        <f t="shared" si="215"/>
        <v>2.5688838776031523E-5</v>
      </c>
      <c r="Z1067" s="353"/>
    </row>
    <row r="1068" spans="1:26" s="246" customFormat="1" ht="12.95" customHeight="1">
      <c r="A1068" s="223" t="s">
        <v>282</v>
      </c>
      <c r="B1068" s="226" t="s">
        <v>1814</v>
      </c>
      <c r="C1068" s="223">
        <v>58148.542200000004</v>
      </c>
      <c r="D1068" s="223">
        <v>1E-4</v>
      </c>
      <c r="E1068" s="246">
        <f t="shared" si="216"/>
        <v>51531.009817752521</v>
      </c>
      <c r="F1068" s="247">
        <f t="shared" si="210"/>
        <v>51530.5</v>
      </c>
      <c r="G1068" s="250">
        <f t="shared" si="219"/>
        <v>0.16390342500380939</v>
      </c>
      <c r="I1068" s="246">
        <f t="shared" si="222"/>
        <v>0.16390342500380939</v>
      </c>
      <c r="O1068" s="246">
        <f t="shared" ca="1" si="212"/>
        <v>0.1623622887585551</v>
      </c>
      <c r="P1068" s="246">
        <f t="shared" si="217"/>
        <v>0.17204028594377424</v>
      </c>
      <c r="Q1068" s="248">
        <f t="shared" si="218"/>
        <v>43130.042200000004</v>
      </c>
      <c r="R1068" s="246">
        <f t="shared" si="220"/>
        <v>6.6208505956325692E-5</v>
      </c>
      <c r="S1068" s="249">
        <v>1</v>
      </c>
      <c r="T1068" s="246">
        <f t="shared" si="221"/>
        <v>6.6208505956325692E-5</v>
      </c>
      <c r="U1068" s="204"/>
      <c r="V1068" s="246">
        <f t="shared" si="213"/>
        <v>-8.1368609399648517E-3</v>
      </c>
      <c r="W1068" s="246">
        <f t="shared" si="214"/>
        <v>-2.4853799197801741E-3</v>
      </c>
      <c r="X1068" s="246">
        <f t="shared" si="215"/>
        <v>3.1939237721507647E-5</v>
      </c>
      <c r="Z1068" s="353"/>
    </row>
    <row r="1069" spans="1:26" s="246" customFormat="1" ht="12.95" customHeight="1">
      <c r="A1069" s="218" t="s">
        <v>480</v>
      </c>
      <c r="B1069" s="219" t="s">
        <v>1817</v>
      </c>
      <c r="C1069" s="218">
        <v>58421.171600000001</v>
      </c>
      <c r="D1069" s="218" t="s">
        <v>1797</v>
      </c>
      <c r="E1069" s="246">
        <f t="shared" si="216"/>
        <v>52379.017160965443</v>
      </c>
      <c r="F1069" s="247">
        <f t="shared" si="210"/>
        <v>52378.5</v>
      </c>
      <c r="G1069" s="246">
        <f t="shared" si="219"/>
        <v>0.16626422500121407</v>
      </c>
      <c r="K1069" s="246">
        <f t="shared" ref="K1069:K1113" si="223">+G1069</f>
        <v>0.16626422500121407</v>
      </c>
      <c r="O1069" s="246">
        <f t="shared" ca="1" si="212"/>
        <v>0.16437793815275398</v>
      </c>
      <c r="P1069" s="246">
        <f t="shared" si="217"/>
        <v>0.17623046369417189</v>
      </c>
      <c r="Q1069" s="248">
        <f t="shared" si="218"/>
        <v>43402.671600000001</v>
      </c>
      <c r="R1069" s="246">
        <f t="shared" si="220"/>
        <v>9.9325913685009571E-5</v>
      </c>
      <c r="S1069" s="249">
        <v>1</v>
      </c>
      <c r="T1069" s="246">
        <f t="shared" si="221"/>
        <v>9.9325913685009571E-5</v>
      </c>
      <c r="U1069" s="204"/>
      <c r="V1069" s="246">
        <f t="shared" si="213"/>
        <v>-9.9662386929578184E-3</v>
      </c>
      <c r="W1069" s="246">
        <f t="shared" si="214"/>
        <v>-3.4107103360857603E-3</v>
      </c>
      <c r="X1069" s="246">
        <f t="shared" si="215"/>
        <v>4.2974952037753657E-5</v>
      </c>
      <c r="Z1069" s="353"/>
    </row>
    <row r="1070" spans="1:26" s="246" customFormat="1" ht="12.95" customHeight="1">
      <c r="A1070" s="218" t="s">
        <v>480</v>
      </c>
      <c r="B1070" s="219" t="s">
        <v>1817</v>
      </c>
      <c r="C1070" s="218">
        <v>58421.171699999832</v>
      </c>
      <c r="D1070" s="218" t="s">
        <v>1797</v>
      </c>
      <c r="E1070" s="246">
        <f t="shared" si="216"/>
        <v>52379.017472012565</v>
      </c>
      <c r="F1070" s="247">
        <f t="shared" si="210"/>
        <v>52378.5</v>
      </c>
      <c r="G1070" s="246">
        <f t="shared" si="219"/>
        <v>0.16636422483134083</v>
      </c>
      <c r="K1070" s="246">
        <f t="shared" si="223"/>
        <v>0.16636422483134083</v>
      </c>
      <c r="O1070" s="246">
        <f t="shared" ca="1" si="212"/>
        <v>0.16437793815275398</v>
      </c>
      <c r="P1070" s="246">
        <f t="shared" si="217"/>
        <v>0.17623046369417189</v>
      </c>
      <c r="Q1070" s="248">
        <f t="shared" si="218"/>
        <v>43402.671699999832</v>
      </c>
      <c r="R1070" s="246">
        <f t="shared" si="220"/>
        <v>9.7342669298437843E-5</v>
      </c>
      <c r="S1070" s="249">
        <v>1</v>
      </c>
      <c r="T1070" s="246">
        <f t="shared" si="221"/>
        <v>9.7342669298437843E-5</v>
      </c>
      <c r="U1070" s="204"/>
      <c r="V1070" s="246">
        <f t="shared" si="213"/>
        <v>-9.866238862831056E-3</v>
      </c>
      <c r="W1070" s="246">
        <f t="shared" si="214"/>
        <v>-3.4107103360857603E-3</v>
      </c>
      <c r="X1070" s="246">
        <f t="shared" si="215"/>
        <v>4.167384855962228E-5</v>
      </c>
      <c r="Z1070" s="353"/>
    </row>
    <row r="1071" spans="1:26" s="246" customFormat="1" ht="12.95" customHeight="1">
      <c r="A1071" s="218" t="s">
        <v>480</v>
      </c>
      <c r="B1071" s="219" t="s">
        <v>1817</v>
      </c>
      <c r="C1071" s="218">
        <v>58421.171899999958</v>
      </c>
      <c r="D1071" s="218" t="s">
        <v>1797</v>
      </c>
      <c r="E1071" s="246">
        <f t="shared" si="216"/>
        <v>52379.018094108258</v>
      </c>
      <c r="F1071" s="247">
        <f t="shared" si="210"/>
        <v>52378.5</v>
      </c>
      <c r="G1071" s="246">
        <f t="shared" si="219"/>
        <v>0.16656422495725565</v>
      </c>
      <c r="K1071" s="246">
        <f t="shared" si="223"/>
        <v>0.16656422495725565</v>
      </c>
      <c r="O1071" s="246">
        <f t="shared" ca="1" si="212"/>
        <v>0.16437793815275398</v>
      </c>
      <c r="P1071" s="246">
        <f t="shared" si="217"/>
        <v>0.17623046369417189</v>
      </c>
      <c r="Q1071" s="248">
        <f t="shared" si="218"/>
        <v>43402.671899999958</v>
      </c>
      <c r="R1071" s="246">
        <f t="shared" si="220"/>
        <v>9.3436171319060139E-5</v>
      </c>
      <c r="S1071" s="249">
        <v>1</v>
      </c>
      <c r="T1071" s="246">
        <f t="shared" si="221"/>
        <v>9.3436171319060139E-5</v>
      </c>
      <c r="U1071" s="204"/>
      <c r="V1071" s="246">
        <f t="shared" si="213"/>
        <v>-9.6662387369162439E-3</v>
      </c>
      <c r="W1071" s="246">
        <f t="shared" si="214"/>
        <v>-3.4107103360857603E-3</v>
      </c>
      <c r="X1071" s="246">
        <f t="shared" si="215"/>
        <v>3.9131635573596779E-5</v>
      </c>
      <c r="Z1071" s="353"/>
    </row>
    <row r="1072" spans="1:26" s="246" customFormat="1" ht="12.95" customHeight="1">
      <c r="A1072" s="218" t="s">
        <v>478</v>
      </c>
      <c r="B1072" s="219" t="s">
        <v>1817</v>
      </c>
      <c r="C1072" s="218">
        <v>58462.162819999998</v>
      </c>
      <c r="D1072" s="218">
        <v>1E-4</v>
      </c>
      <c r="E1072" s="246">
        <f t="shared" si="216"/>
        <v>52506.519387677799</v>
      </c>
      <c r="F1072" s="247">
        <f t="shared" si="210"/>
        <v>52506</v>
      </c>
      <c r="G1072" s="246">
        <f t="shared" si="219"/>
        <v>0.1669800999952713</v>
      </c>
      <c r="K1072" s="246">
        <f t="shared" si="223"/>
        <v>0.1669800999952713</v>
      </c>
      <c r="O1072" s="246">
        <f t="shared" ca="1" si="212"/>
        <v>0.1646809986453959</v>
      </c>
      <c r="P1072" s="246">
        <f t="shared" si="217"/>
        <v>0.1768639299893115</v>
      </c>
      <c r="Q1072" s="248">
        <f t="shared" si="218"/>
        <v>43443.662819999998</v>
      </c>
      <c r="R1072" s="246">
        <f t="shared" si="220"/>
        <v>9.7690095351088578E-5</v>
      </c>
      <c r="S1072" s="249">
        <v>1</v>
      </c>
      <c r="T1072" s="246">
        <f t="shared" si="221"/>
        <v>9.7690095351088578E-5</v>
      </c>
      <c r="U1072" s="204"/>
      <c r="V1072" s="246">
        <f t="shared" si="213"/>
        <v>-9.8838299940401941E-3</v>
      </c>
      <c r="W1072" s="246">
        <f t="shared" si="214"/>
        <v>-3.545523347496232E-3</v>
      </c>
      <c r="X1072" s="246">
        <f t="shared" si="215"/>
        <v>4.0174131145623372E-5</v>
      </c>
      <c r="Z1072" s="353"/>
    </row>
    <row r="1073" spans="1:26" s="246" customFormat="1" ht="12.95" customHeight="1">
      <c r="A1073" s="218" t="s">
        <v>479</v>
      </c>
      <c r="B1073" s="219" t="s">
        <v>1814</v>
      </c>
      <c r="C1073" s="218">
        <v>58467.788999999997</v>
      </c>
      <c r="D1073" s="218">
        <v>1E-4</v>
      </c>
      <c r="E1073" s="246">
        <f t="shared" si="216"/>
        <v>52524.019488379476</v>
      </c>
      <c r="F1073" s="247">
        <f t="shared" si="210"/>
        <v>52523.5</v>
      </c>
      <c r="G1073" s="246">
        <f t="shared" si="219"/>
        <v>0.16701247499440797</v>
      </c>
      <c r="K1073" s="246">
        <f t="shared" si="223"/>
        <v>0.16701247499440797</v>
      </c>
      <c r="O1073" s="246">
        <f t="shared" ca="1" si="212"/>
        <v>0.16472259518360166</v>
      </c>
      <c r="P1073" s="246">
        <f t="shared" si="217"/>
        <v>0.17695094687785756</v>
      </c>
      <c r="Q1073" s="248">
        <f t="shared" si="218"/>
        <v>43449.288999999997</v>
      </c>
      <c r="R1073" s="246">
        <f t="shared" si="220"/>
        <v>9.8773223378118152E-5</v>
      </c>
      <c r="S1073" s="249">
        <v>1</v>
      </c>
      <c r="T1073" s="246">
        <f t="shared" si="221"/>
        <v>9.8773223378118152E-5</v>
      </c>
      <c r="U1073" s="204"/>
      <c r="V1073" s="246">
        <f t="shared" si="213"/>
        <v>-9.9384718834495955E-3</v>
      </c>
      <c r="W1073" s="246">
        <f t="shared" si="214"/>
        <v>-3.5639291711532435E-3</v>
      </c>
      <c r="X1073" s="246">
        <f t="shared" si="215"/>
        <v>4.0634794790890536E-5</v>
      </c>
      <c r="Z1073" s="353"/>
    </row>
    <row r="1074" spans="1:26" s="246" customFormat="1" ht="12.95" customHeight="1">
      <c r="A1074" s="218" t="s">
        <v>480</v>
      </c>
      <c r="B1074" s="219" t="s">
        <v>1817</v>
      </c>
      <c r="C1074" s="218">
        <v>58467.949599999934</v>
      </c>
      <c r="D1074" s="218" t="s">
        <v>1797</v>
      </c>
      <c r="E1074" s="246">
        <f t="shared" si="216"/>
        <v>52524.519030905947</v>
      </c>
      <c r="F1074" s="247">
        <f t="shared" si="210"/>
        <v>52524</v>
      </c>
      <c r="G1074" s="246">
        <f t="shared" si="219"/>
        <v>0.16686539993679617</v>
      </c>
      <c r="K1074" s="246">
        <f t="shared" si="223"/>
        <v>0.16686539993679617</v>
      </c>
      <c r="O1074" s="246">
        <f t="shared" ca="1" si="212"/>
        <v>0.16472378365612184</v>
      </c>
      <c r="P1074" s="246">
        <f t="shared" si="217"/>
        <v>0.17695343332484412</v>
      </c>
      <c r="Q1074" s="248">
        <f t="shared" si="218"/>
        <v>43449.449599999934</v>
      </c>
      <c r="R1074" s="246">
        <f t="shared" si="220"/>
        <v>1.0176841763837022E-4</v>
      </c>
      <c r="S1074" s="249">
        <v>1</v>
      </c>
      <c r="T1074" s="246">
        <f t="shared" si="221"/>
        <v>1.0176841763837022E-4</v>
      </c>
      <c r="U1074" s="204"/>
      <c r="V1074" s="246">
        <f t="shared" ref="V1074:V1105" si="224">+G1074-P1074</f>
        <v>-1.0088033388047951E-2</v>
      </c>
      <c r="W1074" s="246">
        <f t="shared" ref="W1074:W1105" si="225">+V$5*SIN(RADIANS(V$6*F1074+V$7))</f>
        <v>-3.5644546994521805E-3</v>
      </c>
      <c r="X1074" s="246">
        <f t="shared" ref="X1074:X1105" si="226">+(V1074-W1074)^2</f>
        <v>4.2557078906300919E-5</v>
      </c>
      <c r="Z1074" s="353"/>
    </row>
    <row r="1075" spans="1:26" s="246" customFormat="1" ht="12.95" customHeight="1">
      <c r="A1075" s="218" t="s">
        <v>480</v>
      </c>
      <c r="B1075" s="219" t="s">
        <v>1817</v>
      </c>
      <c r="C1075" s="218">
        <v>58467.94980000006</v>
      </c>
      <c r="D1075" s="218" t="s">
        <v>1797</v>
      </c>
      <c r="E1075" s="246">
        <f t="shared" si="216"/>
        <v>52524.51965300164</v>
      </c>
      <c r="F1075" s="247">
        <f t="shared" si="210"/>
        <v>52524</v>
      </c>
      <c r="G1075" s="246">
        <f t="shared" si="219"/>
        <v>0.16706540006271098</v>
      </c>
      <c r="K1075" s="246">
        <f t="shared" si="223"/>
        <v>0.16706540006271098</v>
      </c>
      <c r="O1075" s="246">
        <f t="shared" ca="1" si="212"/>
        <v>0.16472378365612184</v>
      </c>
      <c r="P1075" s="246">
        <f t="shared" si="217"/>
        <v>0.17695343332484412</v>
      </c>
      <c r="Q1075" s="248">
        <f t="shared" si="218"/>
        <v>43449.44980000006</v>
      </c>
      <c r="R1075" s="246">
        <f t="shared" si="220"/>
        <v>9.7773201793051331E-5</v>
      </c>
      <c r="S1075" s="249">
        <v>1</v>
      </c>
      <c r="T1075" s="246">
        <f t="shared" si="221"/>
        <v>9.7773201793051331E-5</v>
      </c>
      <c r="U1075" s="204"/>
      <c r="V1075" s="246">
        <f t="shared" si="224"/>
        <v>-9.888033262133139E-3</v>
      </c>
      <c r="W1075" s="246">
        <f t="shared" si="225"/>
        <v>-3.5644546994521805E-3</v>
      </c>
      <c r="X1075" s="246">
        <f t="shared" si="226"/>
        <v>3.9987645838398185E-5</v>
      </c>
      <c r="Z1075" s="353"/>
    </row>
    <row r="1076" spans="1:26" s="246" customFormat="1" ht="12.95" customHeight="1">
      <c r="A1076" s="218" t="s">
        <v>480</v>
      </c>
      <c r="B1076" s="219" t="s">
        <v>1817</v>
      </c>
      <c r="C1076" s="218">
        <v>58467.94989999989</v>
      </c>
      <c r="D1076" s="218" t="s">
        <v>1797</v>
      </c>
      <c r="E1076" s="246">
        <f t="shared" si="216"/>
        <v>52524.519964048763</v>
      </c>
      <c r="F1076" s="247">
        <f t="shared" si="210"/>
        <v>52524</v>
      </c>
      <c r="G1076" s="246">
        <f t="shared" si="219"/>
        <v>0.16716539989283774</v>
      </c>
      <c r="K1076" s="246">
        <f t="shared" si="223"/>
        <v>0.16716539989283774</v>
      </c>
      <c r="O1076" s="246">
        <f t="shared" ca="1" si="212"/>
        <v>0.16472378365612184</v>
      </c>
      <c r="P1076" s="246">
        <f t="shared" si="217"/>
        <v>0.17695343332484412</v>
      </c>
      <c r="Q1076" s="248">
        <f t="shared" si="218"/>
        <v>43449.44989999989</v>
      </c>
      <c r="R1076" s="246">
        <f t="shared" si="220"/>
        <v>9.580559846607453E-5</v>
      </c>
      <c r="S1076" s="249">
        <v>1</v>
      </c>
      <c r="T1076" s="246">
        <f t="shared" si="221"/>
        <v>9.580559846607453E-5</v>
      </c>
      <c r="U1076" s="204"/>
      <c r="V1076" s="246">
        <f t="shared" si="224"/>
        <v>-9.7880334320063767E-3</v>
      </c>
      <c r="W1076" s="246">
        <f t="shared" si="225"/>
        <v>-3.5644546994521805E-3</v>
      </c>
      <c r="X1076" s="246">
        <f t="shared" si="226"/>
        <v>3.87329322403009E-5</v>
      </c>
      <c r="Z1076" s="353"/>
    </row>
    <row r="1077" spans="1:26" s="246" customFormat="1" ht="12.95" customHeight="1">
      <c r="A1077" s="218" t="s">
        <v>478</v>
      </c>
      <c r="B1077" s="219" t="s">
        <v>1814</v>
      </c>
      <c r="C1077" s="218">
        <v>58480.005289000001</v>
      </c>
      <c r="D1077" s="218">
        <v>5.1E-5</v>
      </c>
      <c r="E1077" s="246">
        <f t="shared" si="216"/>
        <v>52562.01796828962</v>
      </c>
      <c r="F1077" s="247">
        <f t="shared" si="210"/>
        <v>52561.5</v>
      </c>
      <c r="G1077" s="246">
        <f t="shared" si="219"/>
        <v>0.16652377499849536</v>
      </c>
      <c r="K1077" s="246">
        <f t="shared" si="223"/>
        <v>0.16652377499849536</v>
      </c>
      <c r="O1077" s="246">
        <f t="shared" ca="1" si="212"/>
        <v>0.16481291909513415</v>
      </c>
      <c r="P1077" s="246">
        <f t="shared" si="217"/>
        <v>0.17713995645923741</v>
      </c>
      <c r="Q1077" s="248">
        <f t="shared" si="218"/>
        <v>43461.505289000001</v>
      </c>
      <c r="R1077" s="246">
        <f t="shared" si="220"/>
        <v>1.1270330880740338E-4</v>
      </c>
      <c r="S1077" s="249">
        <v>1</v>
      </c>
      <c r="T1077" s="246">
        <f t="shared" si="221"/>
        <v>1.1270330880740338E-4</v>
      </c>
      <c r="U1077" s="204"/>
      <c r="V1077" s="246">
        <f t="shared" si="224"/>
        <v>-1.0616181460742058E-2</v>
      </c>
      <c r="W1077" s="246">
        <f t="shared" si="225"/>
        <v>-3.603813224053805E-3</v>
      </c>
      <c r="X1077" s="246">
        <f t="shared" si="226"/>
        <v>4.9173308286914319E-5</v>
      </c>
      <c r="Z1077" s="353"/>
    </row>
    <row r="1078" spans="1:26" s="246" customFormat="1" ht="12.95" customHeight="1">
      <c r="A1078" s="218" t="s">
        <v>480</v>
      </c>
      <c r="B1078" s="219" t="s">
        <v>1814</v>
      </c>
      <c r="C1078" s="218">
        <v>58480.969899999909</v>
      </c>
      <c r="D1078" s="218" t="s">
        <v>1797</v>
      </c>
      <c r="E1078" s="246">
        <f t="shared" si="216"/>
        <v>52565.018368141093</v>
      </c>
      <c r="F1078" s="247">
        <f t="shared" si="210"/>
        <v>52564.5</v>
      </c>
      <c r="G1078" s="246">
        <f t="shared" si="219"/>
        <v>0.16665232490777271</v>
      </c>
      <c r="K1078" s="246">
        <f t="shared" si="223"/>
        <v>0.16665232490777271</v>
      </c>
      <c r="O1078" s="246">
        <f t="shared" ca="1" si="212"/>
        <v>0.16482004993025515</v>
      </c>
      <c r="P1078" s="246">
        <f t="shared" si="217"/>
        <v>0.17715488168729676</v>
      </c>
      <c r="Q1078" s="248">
        <f t="shared" si="218"/>
        <v>43462.469899999909</v>
      </c>
      <c r="R1078" s="246">
        <f t="shared" si="220"/>
        <v>1.1030369890712664E-4</v>
      </c>
      <c r="S1078" s="249">
        <v>1</v>
      </c>
      <c r="T1078" s="246">
        <f t="shared" si="221"/>
        <v>1.1030369890712664E-4</v>
      </c>
      <c r="U1078" s="204"/>
      <c r="V1078" s="246">
        <f t="shared" si="224"/>
        <v>-1.0502556779524053E-2</v>
      </c>
      <c r="W1078" s="246">
        <f t="shared" si="225"/>
        <v>-3.6069571037673671E-3</v>
      </c>
      <c r="X1078" s="246">
        <f t="shared" si="226"/>
        <v>4.7549294888295709E-5</v>
      </c>
      <c r="Z1078" s="353"/>
    </row>
    <row r="1079" spans="1:26" s="246" customFormat="1" ht="12.95" customHeight="1">
      <c r="A1079" s="218" t="s">
        <v>480</v>
      </c>
      <c r="B1079" s="219" t="s">
        <v>1814</v>
      </c>
      <c r="C1079" s="218">
        <v>58481.934499999974</v>
      </c>
      <c r="D1079" s="218" t="s">
        <v>1797</v>
      </c>
      <c r="E1079" s="246">
        <f t="shared" si="216"/>
        <v>52568.018733777804</v>
      </c>
      <c r="F1079" s="247">
        <f t="shared" si="210"/>
        <v>52567.5</v>
      </c>
      <c r="G1079" s="246">
        <f t="shared" si="219"/>
        <v>0.16676987497339724</v>
      </c>
      <c r="K1079" s="246">
        <f t="shared" si="223"/>
        <v>0.16676987497339724</v>
      </c>
      <c r="O1079" s="246">
        <f t="shared" ca="1" si="212"/>
        <v>0.16482718076537611</v>
      </c>
      <c r="P1079" s="246">
        <f t="shared" si="217"/>
        <v>0.17716980741569804</v>
      </c>
      <c r="Q1079" s="248">
        <f t="shared" si="218"/>
        <v>43463.434499999974</v>
      </c>
      <c r="R1079" s="246">
        <f t="shared" si="220"/>
        <v>1.0815859480442085E-4</v>
      </c>
      <c r="S1079" s="249">
        <v>1</v>
      </c>
      <c r="T1079" s="246">
        <f t="shared" si="221"/>
        <v>1.0815859480442085E-4</v>
      </c>
      <c r="U1079" s="204"/>
      <c r="V1079" s="246">
        <f t="shared" si="224"/>
        <v>-1.0399932442300808E-2</v>
      </c>
      <c r="W1079" s="246">
        <f t="shared" si="225"/>
        <v>-3.6101002690239773E-3</v>
      </c>
      <c r="X1079" s="246">
        <f t="shared" si="226"/>
        <v>4.6101820941265167E-5</v>
      </c>
      <c r="Z1079" s="353"/>
    </row>
    <row r="1080" spans="1:26" s="246" customFormat="1" ht="12.95" customHeight="1">
      <c r="A1080" s="218" t="s">
        <v>479</v>
      </c>
      <c r="B1080" s="219" t="s">
        <v>1814</v>
      </c>
      <c r="C1080" s="218">
        <v>58498.330600000001</v>
      </c>
      <c r="D1080" s="218">
        <v>1E-4</v>
      </c>
      <c r="E1080" s="246">
        <f t="shared" si="216"/>
        <v>52619.018417597952</v>
      </c>
      <c r="F1080" s="247">
        <f t="shared" si="210"/>
        <v>52618.5</v>
      </c>
      <c r="G1080" s="246">
        <f t="shared" si="219"/>
        <v>0.16666822499973932</v>
      </c>
      <c r="K1080" s="246">
        <f t="shared" si="223"/>
        <v>0.16666822499973932</v>
      </c>
      <c r="O1080" s="246">
        <f t="shared" ca="1" si="212"/>
        <v>0.1649484049624329</v>
      </c>
      <c r="P1080" s="246">
        <f t="shared" si="217"/>
        <v>0.17742362135083242</v>
      </c>
      <c r="Q1080" s="248">
        <f t="shared" si="218"/>
        <v>43479.830600000001</v>
      </c>
      <c r="R1080" s="246">
        <f t="shared" si="220"/>
        <v>1.1567855066910676E-4</v>
      </c>
      <c r="S1080" s="249">
        <v>1</v>
      </c>
      <c r="T1080" s="246">
        <f t="shared" si="221"/>
        <v>1.1567855066910676E-4</v>
      </c>
      <c r="U1080" s="204"/>
      <c r="V1080" s="246">
        <f t="shared" si="224"/>
        <v>-1.0755396351093099E-2</v>
      </c>
      <c r="W1080" s="246">
        <f t="shared" si="225"/>
        <v>-3.6634241637333196E-3</v>
      </c>
      <c r="X1080" s="246">
        <f t="shared" si="226"/>
        <v>5.029606950628466E-5</v>
      </c>
      <c r="Z1080" s="353"/>
    </row>
    <row r="1081" spans="1:26" s="246" customFormat="1" ht="12.95" customHeight="1">
      <c r="A1081" s="235" t="s">
        <v>1177</v>
      </c>
      <c r="B1081" s="352" t="s">
        <v>1797</v>
      </c>
      <c r="C1081" s="236">
        <v>58498.330880000001</v>
      </c>
      <c r="D1081" s="236">
        <v>0</v>
      </c>
      <c r="E1081" s="246">
        <f t="shared" si="216"/>
        <v>52619.019288531374</v>
      </c>
      <c r="F1081" s="247">
        <f t="shared" si="210"/>
        <v>52618.5</v>
      </c>
      <c r="G1081" s="246">
        <f t="shared" si="219"/>
        <v>0.16694822499994189</v>
      </c>
      <c r="K1081" s="246">
        <f t="shared" si="223"/>
        <v>0.16694822499994189</v>
      </c>
      <c r="O1081" s="246">
        <f t="shared" ca="1" si="212"/>
        <v>0.1649484049624329</v>
      </c>
      <c r="P1081" s="246">
        <f t="shared" si="217"/>
        <v>0.17742362135083242</v>
      </c>
      <c r="Q1081" s="248">
        <f t="shared" si="218"/>
        <v>43479.830880000001</v>
      </c>
      <c r="R1081" s="246">
        <f t="shared" si="220"/>
        <v>1.0973392870825078E-4</v>
      </c>
      <c r="S1081" s="249">
        <v>1</v>
      </c>
      <c r="T1081" s="246">
        <f t="shared" si="221"/>
        <v>1.0973392870825078E-4</v>
      </c>
      <c r="U1081" s="204"/>
      <c r="V1081" s="246">
        <f t="shared" si="224"/>
        <v>-1.0475396350890537E-2</v>
      </c>
      <c r="W1081" s="246">
        <f t="shared" si="225"/>
        <v>-3.6634241637333196E-3</v>
      </c>
      <c r="X1081" s="246">
        <f t="shared" si="226"/>
        <v>4.6402965078603479E-5</v>
      </c>
      <c r="Z1081" s="353"/>
    </row>
    <row r="1082" spans="1:26" s="246" customFormat="1" ht="12.95" customHeight="1">
      <c r="A1082" s="239" t="s">
        <v>1180</v>
      </c>
      <c r="B1082" s="45" t="s">
        <v>1814</v>
      </c>
      <c r="C1082" s="44">
        <v>58500.903100000003</v>
      </c>
      <c r="D1082" s="44" t="s">
        <v>1502</v>
      </c>
      <c r="E1082" s="246">
        <f t="shared" si="216"/>
        <v>52627.020118406515</v>
      </c>
      <c r="F1082" s="247">
        <f t="shared" si="210"/>
        <v>52626.5</v>
      </c>
      <c r="G1082" s="246">
        <f t="shared" si="219"/>
        <v>0.16721502500149654</v>
      </c>
      <c r="K1082" s="246">
        <f t="shared" si="223"/>
        <v>0.16721502500149654</v>
      </c>
      <c r="O1082" s="246">
        <f t="shared" ca="1" si="212"/>
        <v>0.16496742052275554</v>
      </c>
      <c r="P1082" s="246">
        <f t="shared" si="217"/>
        <v>0.17746344842151854</v>
      </c>
      <c r="Q1082" s="248">
        <f t="shared" si="218"/>
        <v>43482.403100000003</v>
      </c>
      <c r="R1082" s="246">
        <f t="shared" si="220"/>
        <v>1.0503018259605534E-4</v>
      </c>
      <c r="S1082" s="249">
        <v>1</v>
      </c>
      <c r="T1082" s="246">
        <f t="shared" si="221"/>
        <v>1.0503018259605534E-4</v>
      </c>
      <c r="U1082" s="204"/>
      <c r="V1082" s="246">
        <f t="shared" si="224"/>
        <v>-1.0248423420021996E-2</v>
      </c>
      <c r="W1082" s="246">
        <f t="shared" si="225"/>
        <v>-3.6717697460621115E-3</v>
      </c>
      <c r="X1082" s="246">
        <f t="shared" si="226"/>
        <v>4.3252373547210049E-5</v>
      </c>
      <c r="Z1082" s="353"/>
    </row>
    <row r="1083" spans="1:26" s="246" customFormat="1" ht="12.95" customHeight="1">
      <c r="A1083" s="235" t="s">
        <v>1177</v>
      </c>
      <c r="B1083" s="352" t="s">
        <v>1797</v>
      </c>
      <c r="C1083" s="236">
        <v>58510.388039999998</v>
      </c>
      <c r="D1083" s="236">
        <v>0</v>
      </c>
      <c r="E1083" s="246">
        <f t="shared" si="216"/>
        <v>52656.522801425766</v>
      </c>
      <c r="F1083" s="247">
        <f t="shared" si="210"/>
        <v>52656</v>
      </c>
      <c r="G1083" s="246">
        <f t="shared" si="219"/>
        <v>0.16807759999210248</v>
      </c>
      <c r="K1083" s="246">
        <f t="shared" si="223"/>
        <v>0.16807759999210248</v>
      </c>
      <c r="O1083" s="246">
        <f t="shared" ca="1" si="212"/>
        <v>0.16503754040144522</v>
      </c>
      <c r="P1083" s="246">
        <f t="shared" si="217"/>
        <v>0.17761034149485366</v>
      </c>
      <c r="Q1083" s="248">
        <f t="shared" si="218"/>
        <v>43491.888039999998</v>
      </c>
      <c r="R1083" s="246">
        <f t="shared" si="220"/>
        <v>9.0873160558274923E-5</v>
      </c>
      <c r="S1083" s="249">
        <v>1</v>
      </c>
      <c r="T1083" s="246">
        <f t="shared" si="221"/>
        <v>9.0873160558274923E-5</v>
      </c>
      <c r="U1083" s="204"/>
      <c r="V1083" s="246">
        <f t="shared" si="224"/>
        <v>-9.5327415027511853E-3</v>
      </c>
      <c r="W1083" s="246">
        <f t="shared" si="225"/>
        <v>-3.7024992916411576E-3</v>
      </c>
      <c r="X1083" s="246">
        <f t="shared" si="226"/>
        <v>3.3991724240209153E-5</v>
      </c>
      <c r="Z1083" s="353"/>
    </row>
    <row r="1084" spans="1:26" s="246" customFormat="1" ht="12.95" customHeight="1">
      <c r="A1084" s="239" t="s">
        <v>1180</v>
      </c>
      <c r="B1084" s="45" t="s">
        <v>1817</v>
      </c>
      <c r="C1084" s="44">
        <v>58788.156999999999</v>
      </c>
      <c r="D1084" s="44" t="s">
        <v>1687</v>
      </c>
      <c r="E1084" s="246">
        <f t="shared" si="216"/>
        <v>53520.516625263626</v>
      </c>
      <c r="F1084" s="247">
        <f t="shared" si="210"/>
        <v>53520</v>
      </c>
      <c r="G1084" s="246">
        <f t="shared" si="219"/>
        <v>0.16609199999220436</v>
      </c>
      <c r="K1084" s="246">
        <f t="shared" si="223"/>
        <v>0.16609199999220436</v>
      </c>
      <c r="O1084" s="246">
        <f t="shared" ca="1" si="212"/>
        <v>0.16709122091628936</v>
      </c>
      <c r="P1084" s="246">
        <f t="shared" si="217"/>
        <v>0.18193402440832968</v>
      </c>
      <c r="Q1084" s="248">
        <f t="shared" si="218"/>
        <v>43769.656999999999</v>
      </c>
      <c r="R1084" s="246">
        <f t="shared" si="220"/>
        <v>2.5096973760111048E-4</v>
      </c>
      <c r="S1084" s="249">
        <v>1</v>
      </c>
      <c r="T1084" s="246">
        <f t="shared" si="221"/>
        <v>2.5096973760111048E-4</v>
      </c>
      <c r="U1084" s="204"/>
      <c r="V1084" s="246">
        <f t="shared" si="224"/>
        <v>-1.5842024416125311E-2</v>
      </c>
      <c r="W1084" s="246">
        <f t="shared" si="225"/>
        <v>-4.5686420298037926E-3</v>
      </c>
      <c r="X1084" s="246">
        <f t="shared" si="226"/>
        <v>1.2708915042822426E-4</v>
      </c>
      <c r="Z1084" s="353"/>
    </row>
    <row r="1085" spans="1:26" s="246" customFormat="1" ht="12.95" customHeight="1">
      <c r="A1085" s="239" t="s">
        <v>1180</v>
      </c>
      <c r="B1085" s="45" t="s">
        <v>1817</v>
      </c>
      <c r="C1085" s="44">
        <v>58788.159</v>
      </c>
      <c r="D1085" s="44" t="s">
        <v>1754</v>
      </c>
      <c r="E1085" s="246">
        <f t="shared" si="216"/>
        <v>53520.522846216634</v>
      </c>
      <c r="F1085" s="247">
        <f t="shared" si="210"/>
        <v>53520</v>
      </c>
      <c r="G1085" s="246">
        <f t="shared" si="219"/>
        <v>0.16809199999261182</v>
      </c>
      <c r="K1085" s="246">
        <f t="shared" si="223"/>
        <v>0.16809199999261182</v>
      </c>
      <c r="O1085" s="246">
        <f t="shared" ca="1" si="212"/>
        <v>0.16709122091628936</v>
      </c>
      <c r="P1085" s="246">
        <f t="shared" si="217"/>
        <v>0.18193402440832968</v>
      </c>
      <c r="Q1085" s="248">
        <f t="shared" si="218"/>
        <v>43769.659</v>
      </c>
      <c r="R1085" s="246">
        <f t="shared" si="220"/>
        <v>1.9160163992532929E-4</v>
      </c>
      <c r="S1085" s="249">
        <v>1</v>
      </c>
      <c r="T1085" s="246">
        <f t="shared" si="221"/>
        <v>1.9160163992532929E-4</v>
      </c>
      <c r="U1085" s="204"/>
      <c r="V1085" s="246">
        <f t="shared" si="224"/>
        <v>-1.3842024415717857E-2</v>
      </c>
      <c r="W1085" s="246">
        <f t="shared" si="225"/>
        <v>-4.5686420298037926E-3</v>
      </c>
      <c r="X1085" s="246">
        <f t="shared" si="226"/>
        <v>8.5995620875381238E-5</v>
      </c>
      <c r="Z1085" s="353"/>
    </row>
    <row r="1086" spans="1:26" s="246" customFormat="1" ht="12.95" customHeight="1">
      <c r="A1086" s="239" t="s">
        <v>1180</v>
      </c>
      <c r="B1086" s="45" t="s">
        <v>1817</v>
      </c>
      <c r="C1086" s="44">
        <v>58788.159599999999</v>
      </c>
      <c r="D1086" s="44" t="s">
        <v>1687</v>
      </c>
      <c r="E1086" s="246">
        <f t="shared" si="216"/>
        <v>53520.524712502534</v>
      </c>
      <c r="F1086" s="247">
        <f t="shared" si="210"/>
        <v>53520</v>
      </c>
      <c r="G1086" s="246">
        <f t="shared" si="219"/>
        <v>0.16869199999200646</v>
      </c>
      <c r="K1086" s="246">
        <f t="shared" si="223"/>
        <v>0.16869199999200646</v>
      </c>
      <c r="O1086" s="246">
        <f t="shared" ca="1" si="212"/>
        <v>0.16709122091628936</v>
      </c>
      <c r="P1086" s="246">
        <f t="shared" si="217"/>
        <v>0.18193402440832968</v>
      </c>
      <c r="Q1086" s="248">
        <f t="shared" si="218"/>
        <v>43769.659599999999</v>
      </c>
      <c r="R1086" s="246">
        <f t="shared" si="220"/>
        <v>1.7535121064250024E-4</v>
      </c>
      <c r="S1086" s="249">
        <v>1</v>
      </c>
      <c r="T1086" s="246">
        <f t="shared" si="221"/>
        <v>1.7535121064250024E-4</v>
      </c>
      <c r="U1086" s="204"/>
      <c r="V1086" s="246">
        <f t="shared" si="224"/>
        <v>-1.3242024416323217E-2</v>
      </c>
      <c r="W1086" s="246">
        <f t="shared" si="225"/>
        <v>-4.5686420298037926E-3</v>
      </c>
      <c r="X1086" s="246">
        <f t="shared" si="226"/>
        <v>7.5227562022785383E-5</v>
      </c>
      <c r="Z1086" s="353"/>
    </row>
    <row r="1087" spans="1:26" s="246" customFormat="1" ht="12.95" customHeight="1">
      <c r="A1087" s="239" t="s">
        <v>1180</v>
      </c>
      <c r="B1087" s="45" t="s">
        <v>1817</v>
      </c>
      <c r="C1087" s="44">
        <v>58788.159800000001</v>
      </c>
      <c r="D1087" s="44" t="s">
        <v>1754</v>
      </c>
      <c r="E1087" s="246">
        <f t="shared" si="216"/>
        <v>53520.525334597842</v>
      </c>
      <c r="F1087" s="247">
        <f t="shared" si="210"/>
        <v>53520</v>
      </c>
      <c r="G1087" s="246">
        <f t="shared" si="219"/>
        <v>0.16889199999422999</v>
      </c>
      <c r="K1087" s="246">
        <f t="shared" si="223"/>
        <v>0.16889199999422999</v>
      </c>
      <c r="O1087" s="246">
        <f t="shared" ca="1" si="212"/>
        <v>0.16709122091628936</v>
      </c>
      <c r="P1087" s="246">
        <f t="shared" si="217"/>
        <v>0.18193402440832968</v>
      </c>
      <c r="Q1087" s="248">
        <f t="shared" si="218"/>
        <v>43769.659800000001</v>
      </c>
      <c r="R1087" s="246">
        <f t="shared" si="220"/>
        <v>1.7009440081797221E-4</v>
      </c>
      <c r="S1087" s="249">
        <v>1</v>
      </c>
      <c r="T1087" s="246">
        <f t="shared" si="221"/>
        <v>1.7009440081797221E-4</v>
      </c>
      <c r="U1087" s="204"/>
      <c r="V1087" s="246">
        <f t="shared" si="224"/>
        <v>-1.3042024414099684E-2</v>
      </c>
      <c r="W1087" s="246">
        <f t="shared" si="225"/>
        <v>-4.5686420298037926E-3</v>
      </c>
      <c r="X1087" s="246">
        <f t="shared" si="226"/>
        <v>7.1798209030495935E-5</v>
      </c>
      <c r="Z1087" s="353"/>
    </row>
    <row r="1088" spans="1:26" s="246" customFormat="1" ht="12.95" customHeight="1">
      <c r="A1088" s="239" t="s">
        <v>1180</v>
      </c>
      <c r="B1088" s="45" t="s">
        <v>1817</v>
      </c>
      <c r="C1088" s="44">
        <v>58788.159800000001</v>
      </c>
      <c r="D1088" s="44" t="s">
        <v>1282</v>
      </c>
      <c r="E1088" s="246">
        <f t="shared" si="216"/>
        <v>53520.525334597842</v>
      </c>
      <c r="F1088" s="247">
        <f t="shared" si="210"/>
        <v>53520</v>
      </c>
      <c r="G1088" s="246">
        <f t="shared" si="219"/>
        <v>0.16889199999422999</v>
      </c>
      <c r="K1088" s="246">
        <f t="shared" si="223"/>
        <v>0.16889199999422999</v>
      </c>
      <c r="O1088" s="246">
        <f t="shared" ca="1" si="212"/>
        <v>0.16709122091628936</v>
      </c>
      <c r="P1088" s="246">
        <f t="shared" si="217"/>
        <v>0.18193402440832968</v>
      </c>
      <c r="Q1088" s="248">
        <f t="shared" si="218"/>
        <v>43769.659800000001</v>
      </c>
      <c r="R1088" s="246">
        <f t="shared" si="220"/>
        <v>1.7009440081797221E-4</v>
      </c>
      <c r="S1088" s="249">
        <v>1</v>
      </c>
      <c r="T1088" s="246">
        <f t="shared" si="221"/>
        <v>1.7009440081797221E-4</v>
      </c>
      <c r="U1088" s="204"/>
      <c r="V1088" s="246">
        <f t="shared" si="224"/>
        <v>-1.3042024414099684E-2</v>
      </c>
      <c r="W1088" s="246">
        <f t="shared" si="225"/>
        <v>-4.5686420298037926E-3</v>
      </c>
      <c r="X1088" s="246">
        <f t="shared" si="226"/>
        <v>7.1798209030495935E-5</v>
      </c>
      <c r="Z1088" s="353"/>
    </row>
    <row r="1089" spans="1:26" s="246" customFormat="1" ht="12.95" customHeight="1">
      <c r="A1089" s="239" t="s">
        <v>1180</v>
      </c>
      <c r="B1089" s="45" t="s">
        <v>1817</v>
      </c>
      <c r="C1089" s="44">
        <v>58788.161</v>
      </c>
      <c r="D1089" s="44" t="s">
        <v>1282</v>
      </c>
      <c r="E1089" s="246">
        <f t="shared" si="216"/>
        <v>53520.529067169642</v>
      </c>
      <c r="F1089" s="247">
        <f t="shared" si="210"/>
        <v>53520</v>
      </c>
      <c r="G1089" s="246">
        <f t="shared" si="219"/>
        <v>0.17009199999301927</v>
      </c>
      <c r="K1089" s="246">
        <f t="shared" si="223"/>
        <v>0.17009199999301927</v>
      </c>
      <c r="O1089" s="246">
        <f t="shared" ca="1" si="212"/>
        <v>0.16709122091628936</v>
      </c>
      <c r="P1089" s="246">
        <f t="shared" si="217"/>
        <v>0.18193402440832968</v>
      </c>
      <c r="Q1089" s="248">
        <f t="shared" si="218"/>
        <v>43769.661</v>
      </c>
      <c r="R1089" s="246">
        <f t="shared" si="220"/>
        <v>1.402335422528077E-4</v>
      </c>
      <c r="S1089" s="249">
        <v>1</v>
      </c>
      <c r="T1089" s="246">
        <f t="shared" si="221"/>
        <v>1.402335422528077E-4</v>
      </c>
      <c r="U1089" s="204"/>
      <c r="V1089" s="246">
        <f t="shared" si="224"/>
        <v>-1.1842024415310404E-2</v>
      </c>
      <c r="W1089" s="246">
        <f t="shared" si="225"/>
        <v>-4.5686420298037926E-3</v>
      </c>
      <c r="X1089" s="246">
        <f t="shared" si="226"/>
        <v>5.2902091325797838E-5</v>
      </c>
      <c r="Z1089" s="353"/>
    </row>
    <row r="1090" spans="1:26" s="246" customFormat="1" ht="12.95" customHeight="1">
      <c r="A1090" s="239" t="s">
        <v>1180</v>
      </c>
      <c r="B1090" s="45" t="s">
        <v>1817</v>
      </c>
      <c r="C1090" s="44">
        <v>58797.161999999997</v>
      </c>
      <c r="D1090" s="44" t="s">
        <v>1687</v>
      </c>
      <c r="E1090" s="246">
        <f t="shared" si="216"/>
        <v>53548.526466189178</v>
      </c>
      <c r="F1090" s="247">
        <f t="shared" si="210"/>
        <v>53548</v>
      </c>
      <c r="G1090" s="246">
        <f t="shared" si="219"/>
        <v>0.16925579999224283</v>
      </c>
      <c r="K1090" s="246">
        <f t="shared" si="223"/>
        <v>0.16925579999224283</v>
      </c>
      <c r="O1090" s="246">
        <f t="shared" ca="1" si="212"/>
        <v>0.16715777537741858</v>
      </c>
      <c r="P1090" s="246">
        <f t="shared" si="217"/>
        <v>0.18207483801420715</v>
      </c>
      <c r="Q1090" s="248">
        <f t="shared" si="218"/>
        <v>43778.661999999997</v>
      </c>
      <c r="R1090" s="246">
        <f t="shared" si="220"/>
        <v>1.6432773580856702E-4</v>
      </c>
      <c r="S1090" s="249">
        <v>1</v>
      </c>
      <c r="T1090" s="246">
        <f t="shared" si="221"/>
        <v>1.6432773580856702E-4</v>
      </c>
      <c r="U1090" s="204"/>
      <c r="V1090" s="246">
        <f t="shared" si="224"/>
        <v>-1.2819038021964324E-2</v>
      </c>
      <c r="W1090" s="246">
        <f t="shared" si="225"/>
        <v>-4.5955310714748824E-3</v>
      </c>
      <c r="X1090" s="246">
        <f t="shared" si="226"/>
        <v>6.7626066564748172E-5</v>
      </c>
      <c r="Z1090" s="353"/>
    </row>
    <row r="1091" spans="1:26" s="246" customFormat="1" ht="12.95" customHeight="1">
      <c r="A1091" s="239" t="s">
        <v>1180</v>
      </c>
      <c r="B1091" s="45" t="s">
        <v>1817</v>
      </c>
      <c r="C1091" s="44">
        <v>58797.161999999997</v>
      </c>
      <c r="D1091" s="44" t="s">
        <v>1754</v>
      </c>
      <c r="E1091" s="246">
        <f t="shared" si="216"/>
        <v>53548.526466189178</v>
      </c>
      <c r="F1091" s="247">
        <f t="shared" si="210"/>
        <v>53548</v>
      </c>
      <c r="G1091" s="246">
        <f t="shared" si="219"/>
        <v>0.16925579999224283</v>
      </c>
      <c r="K1091" s="246">
        <f t="shared" si="223"/>
        <v>0.16925579999224283</v>
      </c>
      <c r="O1091" s="246">
        <f t="shared" ca="1" si="212"/>
        <v>0.16715777537741858</v>
      </c>
      <c r="P1091" s="246">
        <f t="shared" si="217"/>
        <v>0.18207483801420715</v>
      </c>
      <c r="Q1091" s="248">
        <f t="shared" si="218"/>
        <v>43778.661999999997</v>
      </c>
      <c r="R1091" s="246">
        <f t="shared" si="220"/>
        <v>1.6432773580856702E-4</v>
      </c>
      <c r="S1091" s="249">
        <v>1</v>
      </c>
      <c r="T1091" s="246">
        <f t="shared" si="221"/>
        <v>1.6432773580856702E-4</v>
      </c>
      <c r="U1091" s="204"/>
      <c r="V1091" s="246">
        <f t="shared" si="224"/>
        <v>-1.2819038021964324E-2</v>
      </c>
      <c r="W1091" s="246">
        <f t="shared" si="225"/>
        <v>-4.5955310714748824E-3</v>
      </c>
      <c r="X1091" s="246">
        <f t="shared" si="226"/>
        <v>6.7626066564748172E-5</v>
      </c>
      <c r="Z1091" s="353"/>
    </row>
    <row r="1092" spans="1:26" s="246" customFormat="1" ht="12.95" customHeight="1">
      <c r="A1092" s="239" t="s">
        <v>1180</v>
      </c>
      <c r="B1092" s="45" t="s">
        <v>1817</v>
      </c>
      <c r="C1092" s="44">
        <v>58797.163</v>
      </c>
      <c r="D1092" s="44" t="s">
        <v>1282</v>
      </c>
      <c r="E1092" s="246">
        <f t="shared" si="216"/>
        <v>53548.5295766657</v>
      </c>
      <c r="F1092" s="247">
        <f t="shared" si="210"/>
        <v>53548</v>
      </c>
      <c r="G1092" s="246">
        <f t="shared" si="219"/>
        <v>0.17025579999608453</v>
      </c>
      <c r="K1092" s="246">
        <f t="shared" si="223"/>
        <v>0.17025579999608453</v>
      </c>
      <c r="O1092" s="246">
        <f t="shared" ca="1" si="212"/>
        <v>0.16715777537741858</v>
      </c>
      <c r="P1092" s="246">
        <f t="shared" si="217"/>
        <v>0.18207483801420715</v>
      </c>
      <c r="Q1092" s="248">
        <f t="shared" si="218"/>
        <v>43778.663</v>
      </c>
      <c r="R1092" s="246">
        <f t="shared" si="220"/>
        <v>1.3968965967382782E-4</v>
      </c>
      <c r="S1092" s="249">
        <v>1</v>
      </c>
      <c r="T1092" s="246">
        <f t="shared" si="221"/>
        <v>1.3968965967382782E-4</v>
      </c>
      <c r="U1092" s="204"/>
      <c r="V1092" s="246">
        <f t="shared" si="224"/>
        <v>-1.1819038018122618E-2</v>
      </c>
      <c r="W1092" s="246">
        <f t="shared" si="225"/>
        <v>-4.5955310714748824E-3</v>
      </c>
      <c r="X1092" s="246">
        <f t="shared" si="226"/>
        <v>5.21790526082681E-5</v>
      </c>
      <c r="Z1092" s="353"/>
    </row>
    <row r="1093" spans="1:26" s="246" customFormat="1" ht="12.95" customHeight="1">
      <c r="A1093" s="239" t="s">
        <v>1180</v>
      </c>
      <c r="B1093" s="45" t="s">
        <v>1814</v>
      </c>
      <c r="C1093" s="44">
        <v>58797.321900000003</v>
      </c>
      <c r="D1093" s="44" t="s">
        <v>1754</v>
      </c>
      <c r="E1093" s="246">
        <f t="shared" si="216"/>
        <v>53549.023831382314</v>
      </c>
      <c r="F1093" s="247">
        <f t="shared" si="210"/>
        <v>53548.5</v>
      </c>
      <c r="G1093" s="246">
        <f t="shared" si="219"/>
        <v>0.16840872499597026</v>
      </c>
      <c r="K1093" s="246">
        <f t="shared" si="223"/>
        <v>0.16840872499597026</v>
      </c>
      <c r="O1093" s="246">
        <f t="shared" ca="1" si="212"/>
        <v>0.16715896384993875</v>
      </c>
      <c r="P1093" s="246">
        <f t="shared" si="217"/>
        <v>0.18207735293898755</v>
      </c>
      <c r="Q1093" s="248">
        <f t="shared" si="218"/>
        <v>43778.821900000003</v>
      </c>
      <c r="R1093" s="246">
        <f t="shared" si="220"/>
        <v>1.8683138984463312E-4</v>
      </c>
      <c r="S1093" s="249">
        <v>1</v>
      </c>
      <c r="T1093" s="246">
        <f t="shared" si="221"/>
        <v>1.8683138984463312E-4</v>
      </c>
      <c r="U1093" s="204"/>
      <c r="V1093" s="246">
        <f t="shared" si="224"/>
        <v>-1.3668627943017292E-2</v>
      </c>
      <c r="W1093" s="246">
        <f t="shared" si="225"/>
        <v>-4.5960105136813242E-3</v>
      </c>
      <c r="X1093" s="246">
        <f t="shared" si="226"/>
        <v>8.2312387019090787E-5</v>
      </c>
      <c r="Z1093" s="353"/>
    </row>
    <row r="1094" spans="1:26" s="246" customFormat="1" ht="12.95" customHeight="1">
      <c r="A1094" s="238" t="s">
        <v>1178</v>
      </c>
      <c r="B1094" s="219" t="s">
        <v>1814</v>
      </c>
      <c r="C1094" s="218">
        <v>58840.724000000002</v>
      </c>
      <c r="D1094" s="218">
        <v>2.0000000000000001E-4</v>
      </c>
      <c r="E1094" s="246">
        <f t="shared" si="216"/>
        <v>53684.025043690526</v>
      </c>
      <c r="F1094" s="247">
        <f t="shared" si="210"/>
        <v>53683.5</v>
      </c>
      <c r="G1094" s="246">
        <f t="shared" si="219"/>
        <v>0.1687984750024043</v>
      </c>
      <c r="K1094" s="246">
        <f t="shared" si="223"/>
        <v>0.1687984750024043</v>
      </c>
      <c r="O1094" s="246">
        <f t="shared" ca="1" si="212"/>
        <v>0.16747985143038313</v>
      </c>
      <c r="P1094" s="246">
        <f t="shared" si="217"/>
        <v>0.18275689110216323</v>
      </c>
      <c r="Q1094" s="248">
        <f t="shared" si="218"/>
        <v>43822.224000000002</v>
      </c>
      <c r="R1094" s="246">
        <f t="shared" si="220"/>
        <v>1.9483738001400914E-4</v>
      </c>
      <c r="S1094" s="249">
        <v>1</v>
      </c>
      <c r="T1094" s="246">
        <f t="shared" si="221"/>
        <v>1.9483738001400914E-4</v>
      </c>
      <c r="U1094" s="204"/>
      <c r="V1094" s="246">
        <f t="shared" si="224"/>
        <v>-1.3958416099758925E-2</v>
      </c>
      <c r="W1094" s="246">
        <f t="shared" si="225"/>
        <v>-4.7245261272896993E-3</v>
      </c>
      <c r="X1094" s="246">
        <f t="shared" si="226"/>
        <v>8.5264724023667709E-5</v>
      </c>
      <c r="Z1094" s="353"/>
    </row>
    <row r="1095" spans="1:26" s="246" customFormat="1" ht="12.95" customHeight="1">
      <c r="A1095" s="241" t="s">
        <v>3077</v>
      </c>
      <c r="B1095" s="242" t="s">
        <v>1814</v>
      </c>
      <c r="C1095" s="278">
        <v>58840.724000000002</v>
      </c>
      <c r="D1095" s="241">
        <v>2.0000000000000001E-4</v>
      </c>
      <c r="E1095" s="246">
        <f t="shared" si="216"/>
        <v>53684.025043690526</v>
      </c>
      <c r="F1095" s="247">
        <f t="shared" si="210"/>
        <v>53683.5</v>
      </c>
      <c r="G1095" s="246">
        <f t="shared" si="219"/>
        <v>0.1687984750024043</v>
      </c>
      <c r="K1095" s="246">
        <f t="shared" si="223"/>
        <v>0.1687984750024043</v>
      </c>
      <c r="O1095" s="246">
        <f t="shared" ca="1" si="212"/>
        <v>0.16747985143038313</v>
      </c>
      <c r="P1095" s="246">
        <f t="shared" si="217"/>
        <v>0.18275689110216323</v>
      </c>
      <c r="Q1095" s="248">
        <f t="shared" si="218"/>
        <v>43822.224000000002</v>
      </c>
      <c r="R1095" s="246">
        <f t="shared" si="220"/>
        <v>1.9483738001400914E-4</v>
      </c>
      <c r="S1095" s="249">
        <v>1</v>
      </c>
      <c r="T1095" s="246">
        <f t="shared" si="221"/>
        <v>1.9483738001400914E-4</v>
      </c>
      <c r="U1095" s="204"/>
      <c r="V1095" s="246">
        <f t="shared" si="224"/>
        <v>-1.3958416099758925E-2</v>
      </c>
      <c r="W1095" s="246">
        <f t="shared" si="225"/>
        <v>-4.7245261272896993E-3</v>
      </c>
      <c r="X1095" s="246">
        <f t="shared" si="226"/>
        <v>8.5264724023667709E-5</v>
      </c>
      <c r="Z1095" s="353"/>
    </row>
    <row r="1096" spans="1:26" s="246" customFormat="1" ht="12.95" customHeight="1">
      <c r="A1096" s="239" t="s">
        <v>1180</v>
      </c>
      <c r="B1096" s="45" t="s">
        <v>1814</v>
      </c>
      <c r="C1096" s="44">
        <v>58842.974000000002</v>
      </c>
      <c r="D1096" s="44" t="s">
        <v>1754</v>
      </c>
      <c r="E1096" s="246">
        <f t="shared" si="216"/>
        <v>53691.023615826292</v>
      </c>
      <c r="F1096" s="247">
        <f t="shared" ref="F1096:F1157" si="227">ROUND(2*E1096,0)/2-0.5</f>
        <v>53690.5</v>
      </c>
      <c r="G1096" s="246">
        <f t="shared" si="219"/>
        <v>0.16833942499943078</v>
      </c>
      <c r="K1096" s="246">
        <f t="shared" si="223"/>
        <v>0.16833942499943078</v>
      </c>
      <c r="O1096" s="246">
        <f t="shared" ca="1" si="212"/>
        <v>0.16749649004566544</v>
      </c>
      <c r="P1096" s="246">
        <f t="shared" si="217"/>
        <v>0.18279215404432014</v>
      </c>
      <c r="Q1096" s="248">
        <f t="shared" si="218"/>
        <v>43824.474000000002</v>
      </c>
      <c r="R1096" s="246">
        <f t="shared" si="220"/>
        <v>2.0888137684498873E-4</v>
      </c>
      <c r="S1096" s="249">
        <v>1</v>
      </c>
      <c r="T1096" s="246">
        <f t="shared" si="221"/>
        <v>2.0888137684498873E-4</v>
      </c>
      <c r="U1096" s="204"/>
      <c r="V1096" s="246">
        <f t="shared" si="224"/>
        <v>-1.4452729044889367E-2</v>
      </c>
      <c r="W1096" s="246">
        <f t="shared" si="225"/>
        <v>-4.7311386643354375E-3</v>
      </c>
      <c r="X1096" s="246">
        <f t="shared" si="226"/>
        <v>9.4509319527278726E-5</v>
      </c>
      <c r="Z1096" s="353"/>
    </row>
    <row r="1097" spans="1:26" s="246" customFormat="1" ht="12.95" customHeight="1">
      <c r="A1097" s="239" t="s">
        <v>1180</v>
      </c>
      <c r="B1097" s="45" t="s">
        <v>1814</v>
      </c>
      <c r="C1097" s="44">
        <v>58842.974000000002</v>
      </c>
      <c r="D1097" s="44" t="s">
        <v>1282</v>
      </c>
      <c r="E1097" s="246">
        <f t="shared" si="216"/>
        <v>53691.023615826292</v>
      </c>
      <c r="F1097" s="247">
        <f t="shared" si="227"/>
        <v>53690.5</v>
      </c>
      <c r="G1097" s="246">
        <f t="shared" si="219"/>
        <v>0.16833942499943078</v>
      </c>
      <c r="K1097" s="246">
        <f t="shared" si="223"/>
        <v>0.16833942499943078</v>
      </c>
      <c r="O1097" s="246">
        <f t="shared" ca="1" si="212"/>
        <v>0.16749649004566544</v>
      </c>
      <c r="P1097" s="246">
        <f t="shared" si="217"/>
        <v>0.18279215404432014</v>
      </c>
      <c r="Q1097" s="248">
        <f t="shared" si="218"/>
        <v>43824.474000000002</v>
      </c>
      <c r="R1097" s="246">
        <f t="shared" si="220"/>
        <v>2.0888137684498873E-4</v>
      </c>
      <c r="S1097" s="249">
        <v>1</v>
      </c>
      <c r="T1097" s="246">
        <f t="shared" si="221"/>
        <v>2.0888137684498873E-4</v>
      </c>
      <c r="U1097" s="204"/>
      <c r="V1097" s="246">
        <f t="shared" si="224"/>
        <v>-1.4452729044889367E-2</v>
      </c>
      <c r="W1097" s="246">
        <f t="shared" si="225"/>
        <v>-4.7311386643354375E-3</v>
      </c>
      <c r="X1097" s="246">
        <f t="shared" si="226"/>
        <v>9.4509319527278726E-5</v>
      </c>
      <c r="Z1097" s="353"/>
    </row>
    <row r="1098" spans="1:26" s="246" customFormat="1" ht="12.95" customHeight="1">
      <c r="A1098" s="239" t="s">
        <v>1180</v>
      </c>
      <c r="B1098" s="45" t="s">
        <v>1814</v>
      </c>
      <c r="C1098" s="44">
        <v>58842.976000000002</v>
      </c>
      <c r="D1098" s="44" t="s">
        <v>1756</v>
      </c>
      <c r="E1098" s="246">
        <f t="shared" si="216"/>
        <v>53691.0298367793</v>
      </c>
      <c r="F1098" s="247">
        <f t="shared" si="227"/>
        <v>53690.5</v>
      </c>
      <c r="G1098" s="246">
        <f t="shared" si="219"/>
        <v>0.17033942499983823</v>
      </c>
      <c r="K1098" s="246">
        <f t="shared" si="223"/>
        <v>0.17033942499983823</v>
      </c>
      <c r="O1098" s="246">
        <f t="shared" ref="O1098:O1159" ca="1" si="228">+C$11+C$12*F1098</f>
        <v>0.16749649004566544</v>
      </c>
      <c r="P1098" s="246">
        <f t="shared" si="217"/>
        <v>0.18279215404432014</v>
      </c>
      <c r="Q1098" s="248">
        <f t="shared" si="218"/>
        <v>43824.476000000002</v>
      </c>
      <c r="R1098" s="246">
        <f t="shared" si="220"/>
        <v>1.5507046065528344E-4</v>
      </c>
      <c r="S1098" s="249">
        <v>1</v>
      </c>
      <c r="T1098" s="246">
        <f t="shared" si="221"/>
        <v>1.5507046065528344E-4</v>
      </c>
      <c r="U1098" s="204"/>
      <c r="V1098" s="246">
        <f t="shared" si="224"/>
        <v>-1.2452729044481914E-2</v>
      </c>
      <c r="W1098" s="246">
        <f t="shared" si="225"/>
        <v>-4.7311386643354375E-3</v>
      </c>
      <c r="X1098" s="246">
        <f t="shared" si="226"/>
        <v>5.9622957998770603E-5</v>
      </c>
      <c r="Z1098" s="353"/>
    </row>
    <row r="1099" spans="1:26" s="246" customFormat="1" ht="12.95" customHeight="1">
      <c r="A1099" s="239" t="s">
        <v>1180</v>
      </c>
      <c r="B1099" s="45" t="s">
        <v>1814</v>
      </c>
      <c r="C1099" s="44">
        <v>58842.976000000002</v>
      </c>
      <c r="D1099" s="44" t="s">
        <v>1687</v>
      </c>
      <c r="E1099" s="246">
        <f t="shared" si="216"/>
        <v>53691.0298367793</v>
      </c>
      <c r="F1099" s="247">
        <f t="shared" si="227"/>
        <v>53690.5</v>
      </c>
      <c r="G1099" s="246">
        <f t="shared" si="219"/>
        <v>0.17033942499983823</v>
      </c>
      <c r="K1099" s="246">
        <f t="shared" si="223"/>
        <v>0.17033942499983823</v>
      </c>
      <c r="O1099" s="246">
        <f t="shared" ca="1" si="228"/>
        <v>0.16749649004566544</v>
      </c>
      <c r="P1099" s="246">
        <f t="shared" si="217"/>
        <v>0.18279215404432014</v>
      </c>
      <c r="Q1099" s="248">
        <f t="shared" si="218"/>
        <v>43824.476000000002</v>
      </c>
      <c r="R1099" s="246">
        <f t="shared" si="220"/>
        <v>1.5507046065528344E-4</v>
      </c>
      <c r="S1099" s="249">
        <v>1</v>
      </c>
      <c r="T1099" s="246">
        <f t="shared" si="221"/>
        <v>1.5507046065528344E-4</v>
      </c>
      <c r="U1099" s="204"/>
      <c r="V1099" s="246">
        <f t="shared" si="224"/>
        <v>-1.2452729044481914E-2</v>
      </c>
      <c r="W1099" s="246">
        <f t="shared" si="225"/>
        <v>-4.7311386643354375E-3</v>
      </c>
      <c r="X1099" s="246">
        <f t="shared" si="226"/>
        <v>5.9622957998770603E-5</v>
      </c>
      <c r="Z1099" s="353"/>
    </row>
    <row r="1100" spans="1:26" s="246" customFormat="1" ht="12.95" customHeight="1">
      <c r="A1100" s="243" t="s">
        <v>3078</v>
      </c>
      <c r="B1100" s="242" t="s">
        <v>1817</v>
      </c>
      <c r="C1100" s="278">
        <v>58846.029289999977</v>
      </c>
      <c r="D1100" s="241">
        <v>1.2999999999999999E-4</v>
      </c>
      <c r="E1100" s="246">
        <f t="shared" si="216"/>
        <v>53700.52702358651</v>
      </c>
      <c r="F1100" s="247">
        <f t="shared" si="227"/>
        <v>53700</v>
      </c>
      <c r="G1100" s="246">
        <f t="shared" si="219"/>
        <v>0.16943499997432809</v>
      </c>
      <c r="K1100" s="246">
        <f t="shared" si="223"/>
        <v>0.16943499997432809</v>
      </c>
      <c r="O1100" s="246">
        <f t="shared" ca="1" si="228"/>
        <v>0.16751907102354857</v>
      </c>
      <c r="P1100" s="246">
        <f t="shared" si="217"/>
        <v>0.18284001525153443</v>
      </c>
      <c r="Q1100" s="248">
        <f t="shared" si="218"/>
        <v>43827.529289999977</v>
      </c>
      <c r="R1100" s="246">
        <f t="shared" si="220"/>
        <v>1.7969443458213519E-4</v>
      </c>
      <c r="S1100" s="249">
        <v>1</v>
      </c>
      <c r="T1100" s="246">
        <f t="shared" si="221"/>
        <v>1.7969443458213519E-4</v>
      </c>
      <c r="U1100" s="204"/>
      <c r="V1100" s="246">
        <f t="shared" si="224"/>
        <v>-1.3405015277206334E-2</v>
      </c>
      <c r="W1100" s="246">
        <f t="shared" si="225"/>
        <v>-4.7401046595404797E-3</v>
      </c>
      <c r="X1100" s="246">
        <f t="shared" si="226"/>
        <v>7.5080676012138445E-5</v>
      </c>
      <c r="Z1100" s="353"/>
    </row>
    <row r="1101" spans="1:26" s="246" customFormat="1" ht="12.95" customHeight="1">
      <c r="A1101" s="243" t="s">
        <v>3078</v>
      </c>
      <c r="B1101" s="242" t="s">
        <v>1817</v>
      </c>
      <c r="C1101" s="278">
        <v>58846.99383000005</v>
      </c>
      <c r="D1101" s="241">
        <v>1.2E-4</v>
      </c>
      <c r="E1101" s="246">
        <f t="shared" si="216"/>
        <v>53703.527202594662</v>
      </c>
      <c r="F1101" s="247">
        <f t="shared" si="227"/>
        <v>53703</v>
      </c>
      <c r="G1101" s="246">
        <f t="shared" si="219"/>
        <v>0.16949255004874431</v>
      </c>
      <c r="K1101" s="246">
        <f t="shared" si="223"/>
        <v>0.16949255004874431</v>
      </c>
      <c r="O1101" s="246">
        <f t="shared" ca="1" si="228"/>
        <v>0.16752620185866954</v>
      </c>
      <c r="P1101" s="246">
        <f t="shared" si="217"/>
        <v>0.1828551303593495</v>
      </c>
      <c r="Q1101" s="248">
        <f t="shared" si="218"/>
        <v>43828.49383000005</v>
      </c>
      <c r="R1101" s="246">
        <f t="shared" si="220"/>
        <v>1.7855855255737358E-4</v>
      </c>
      <c r="S1101" s="249">
        <v>1</v>
      </c>
      <c r="T1101" s="246">
        <f t="shared" si="221"/>
        <v>1.7855855255737358E-4</v>
      </c>
      <c r="U1101" s="204"/>
      <c r="V1101" s="246">
        <f t="shared" si="224"/>
        <v>-1.3362580310605193E-2</v>
      </c>
      <c r="W1101" s="246">
        <f t="shared" si="225"/>
        <v>-4.7429340712327054E-3</v>
      </c>
      <c r="X1101" s="246">
        <f t="shared" si="226"/>
        <v>7.4298301291928282E-5</v>
      </c>
      <c r="Z1101" s="353"/>
    </row>
    <row r="1102" spans="1:26" s="246" customFormat="1" ht="12.95" customHeight="1">
      <c r="A1102" s="243" t="s">
        <v>3078</v>
      </c>
      <c r="B1102" s="242" t="s">
        <v>1814</v>
      </c>
      <c r="C1102" s="278">
        <v>58847.154060000088</v>
      </c>
      <c r="D1102" s="241">
        <v>1.7000000000000001E-4</v>
      </c>
      <c r="E1102" s="246">
        <f t="shared" si="216"/>
        <v>53704.02559424514</v>
      </c>
      <c r="F1102" s="247">
        <f t="shared" si="227"/>
        <v>53703.5</v>
      </c>
      <c r="G1102" s="246">
        <f t="shared" si="219"/>
        <v>0.168975475084153</v>
      </c>
      <c r="K1102" s="246">
        <f t="shared" si="223"/>
        <v>0.168975475084153</v>
      </c>
      <c r="O1102" s="246">
        <f t="shared" ca="1" si="228"/>
        <v>0.16752739033118971</v>
      </c>
      <c r="P1102" s="246">
        <f t="shared" si="217"/>
        <v>0.18285764959262968</v>
      </c>
      <c r="Q1102" s="248">
        <f t="shared" si="218"/>
        <v>43828.654060000088</v>
      </c>
      <c r="R1102" s="246">
        <f t="shared" si="220"/>
        <v>1.927147690837996E-4</v>
      </c>
      <c r="S1102" s="249">
        <v>1</v>
      </c>
      <c r="T1102" s="246">
        <f t="shared" si="221"/>
        <v>1.927147690837996E-4</v>
      </c>
      <c r="U1102" s="204"/>
      <c r="V1102" s="246">
        <f t="shared" si="224"/>
        <v>-1.3882174508476675E-2</v>
      </c>
      <c r="W1102" s="246">
        <f t="shared" si="225"/>
        <v>-4.7434055485259998E-3</v>
      </c>
      <c r="X1102" s="246">
        <f t="shared" si="226"/>
        <v>8.3517098103357937E-5</v>
      </c>
      <c r="Z1102" s="353"/>
    </row>
    <row r="1103" spans="1:26" s="246" customFormat="1" ht="12.95" customHeight="1">
      <c r="A1103" s="238" t="s">
        <v>1178</v>
      </c>
      <c r="B1103" s="219" t="s">
        <v>1817</v>
      </c>
      <c r="C1103" s="218">
        <v>58848.279600000002</v>
      </c>
      <c r="D1103" s="218">
        <v>6.9999999999999999E-4</v>
      </c>
      <c r="E1103" s="246">
        <f t="shared" si="216"/>
        <v>53707.526559970065</v>
      </c>
      <c r="F1103" s="247">
        <f t="shared" si="227"/>
        <v>53707</v>
      </c>
      <c r="G1103" s="246">
        <f t="shared" si="219"/>
        <v>0.16928594999626512</v>
      </c>
      <c r="K1103" s="246">
        <f t="shared" si="223"/>
        <v>0.16928594999626512</v>
      </c>
      <c r="O1103" s="246">
        <f t="shared" ca="1" si="228"/>
        <v>0.16753570963883085</v>
      </c>
      <c r="P1103" s="246">
        <f t="shared" si="217"/>
        <v>0.18287528461474589</v>
      </c>
      <c r="Q1103" s="248">
        <f t="shared" si="218"/>
        <v>43829.779600000002</v>
      </c>
      <c r="R1103" s="246">
        <f t="shared" si="220"/>
        <v>1.8467001537304003E-4</v>
      </c>
      <c r="S1103" s="249">
        <v>1</v>
      </c>
      <c r="T1103" s="246">
        <f t="shared" si="221"/>
        <v>1.8467001537304003E-4</v>
      </c>
      <c r="U1103" s="204"/>
      <c r="V1103" s="246">
        <f t="shared" si="224"/>
        <v>-1.3589334618480775E-2</v>
      </c>
      <c r="W1103" s="246">
        <f t="shared" si="225"/>
        <v>-4.7467051586635584E-3</v>
      </c>
      <c r="X1103" s="246">
        <f t="shared" si="226"/>
        <v>7.819209576362732E-5</v>
      </c>
      <c r="Z1103" s="353"/>
    </row>
    <row r="1104" spans="1:26" s="246" customFormat="1" ht="12.95" customHeight="1">
      <c r="A1104" s="241" t="s">
        <v>3077</v>
      </c>
      <c r="B1104" s="242" t="s">
        <v>1817</v>
      </c>
      <c r="C1104" s="278">
        <v>58848.279600000002</v>
      </c>
      <c r="D1104" s="241">
        <v>6.9999999999999999E-4</v>
      </c>
      <c r="E1104" s="246">
        <f t="shared" si="216"/>
        <v>53707.526559970065</v>
      </c>
      <c r="F1104" s="247">
        <f t="shared" si="227"/>
        <v>53707</v>
      </c>
      <c r="G1104" s="246">
        <f t="shared" si="219"/>
        <v>0.16928594999626512</v>
      </c>
      <c r="K1104" s="246">
        <f t="shared" si="223"/>
        <v>0.16928594999626512</v>
      </c>
      <c r="O1104" s="246">
        <f t="shared" ca="1" si="228"/>
        <v>0.16753570963883085</v>
      </c>
      <c r="P1104" s="246">
        <f t="shared" si="217"/>
        <v>0.18287528461474589</v>
      </c>
      <c r="Q1104" s="248">
        <f t="shared" si="218"/>
        <v>43829.779600000002</v>
      </c>
      <c r="R1104" s="246">
        <f t="shared" si="220"/>
        <v>1.8467001537304003E-4</v>
      </c>
      <c r="S1104" s="249">
        <v>1</v>
      </c>
      <c r="T1104" s="246">
        <f t="shared" si="221"/>
        <v>1.8467001537304003E-4</v>
      </c>
      <c r="U1104" s="204"/>
      <c r="V1104" s="246">
        <f t="shared" si="224"/>
        <v>-1.3589334618480775E-2</v>
      </c>
      <c r="W1104" s="246">
        <f t="shared" si="225"/>
        <v>-4.7467051586635584E-3</v>
      </c>
      <c r="X1104" s="246">
        <f t="shared" si="226"/>
        <v>7.819209576362732E-5</v>
      </c>
      <c r="Z1104" s="353"/>
    </row>
    <row r="1105" spans="1:26" s="246" customFormat="1" ht="12.95" customHeight="1">
      <c r="A1105" s="238" t="s">
        <v>1178</v>
      </c>
      <c r="B1105" s="219" t="s">
        <v>1817</v>
      </c>
      <c r="C1105" s="218">
        <v>58856.638700000003</v>
      </c>
      <c r="D1105" s="218">
        <v>1E-4</v>
      </c>
      <c r="E1105" s="246">
        <f t="shared" si="216"/>
        <v>53733.527344121198</v>
      </c>
      <c r="F1105" s="247">
        <f t="shared" si="227"/>
        <v>53733</v>
      </c>
      <c r="G1105" s="246">
        <f t="shared" si="219"/>
        <v>0.16953805000230204</v>
      </c>
      <c r="K1105" s="246">
        <f t="shared" si="223"/>
        <v>0.16953805000230204</v>
      </c>
      <c r="O1105" s="246">
        <f t="shared" ca="1" si="228"/>
        <v>0.16759751020987942</v>
      </c>
      <c r="P1105" s="246">
        <f t="shared" si="217"/>
        <v>0.18300630895630537</v>
      </c>
      <c r="Q1105" s="248">
        <f t="shared" si="218"/>
        <v>43838.138700000003</v>
      </c>
      <c r="R1105" s="246">
        <f t="shared" si="220"/>
        <v>1.8139399925209092E-4</v>
      </c>
      <c r="S1105" s="249">
        <v>1</v>
      </c>
      <c r="T1105" s="246">
        <f t="shared" si="221"/>
        <v>1.8139399925209092E-4</v>
      </c>
      <c r="U1105" s="204"/>
      <c r="V1105" s="246">
        <f t="shared" si="224"/>
        <v>-1.3468258954003332E-2</v>
      </c>
      <c r="W1105" s="246">
        <f t="shared" si="225"/>
        <v>-4.7711764250121603E-3</v>
      </c>
      <c r="X1105" s="246">
        <f t="shared" si="226"/>
        <v>7.5639244516083486E-5</v>
      </c>
      <c r="Z1105" s="353"/>
    </row>
    <row r="1106" spans="1:26" s="246" customFormat="1" ht="12.95" customHeight="1">
      <c r="A1106" s="241" t="s">
        <v>3077</v>
      </c>
      <c r="B1106" s="242" t="s">
        <v>1817</v>
      </c>
      <c r="C1106" s="278">
        <v>58856.638700000003</v>
      </c>
      <c r="D1106" s="241">
        <v>1E-4</v>
      </c>
      <c r="E1106" s="246">
        <f t="shared" si="216"/>
        <v>53733.527344121198</v>
      </c>
      <c r="F1106" s="247">
        <f t="shared" si="227"/>
        <v>53733</v>
      </c>
      <c r="G1106" s="246">
        <f t="shared" si="219"/>
        <v>0.16953805000230204</v>
      </c>
      <c r="K1106" s="246">
        <f t="shared" si="223"/>
        <v>0.16953805000230204</v>
      </c>
      <c r="O1106" s="246">
        <f t="shared" ca="1" si="228"/>
        <v>0.16759751020987942</v>
      </c>
      <c r="P1106" s="246">
        <f t="shared" si="217"/>
        <v>0.18300630895630537</v>
      </c>
      <c r="Q1106" s="248">
        <f t="shared" si="218"/>
        <v>43838.138700000003</v>
      </c>
      <c r="R1106" s="246">
        <f t="shared" si="220"/>
        <v>1.8139399925209092E-4</v>
      </c>
      <c r="S1106" s="249">
        <v>1</v>
      </c>
      <c r="T1106" s="246">
        <f t="shared" si="221"/>
        <v>1.8139399925209092E-4</v>
      </c>
      <c r="U1106" s="204"/>
      <c r="V1106" s="246">
        <f t="shared" ref="V1106:V1136" si="229">+G1106-P1106</f>
        <v>-1.3468258954003332E-2</v>
      </c>
      <c r="W1106" s="246">
        <f t="shared" ref="W1106:W1136" si="230">+V$5*SIN(RADIANS(V$6*F1106+V$7))</f>
        <v>-4.7711764250121603E-3</v>
      </c>
      <c r="X1106" s="246">
        <f t="shared" ref="X1106:X1136" si="231">+(V1106-W1106)^2</f>
        <v>7.5639244516083486E-5</v>
      </c>
      <c r="Z1106" s="353"/>
    </row>
    <row r="1107" spans="1:26" s="246" customFormat="1" ht="12.95" customHeight="1">
      <c r="A1107" s="238" t="s">
        <v>1179</v>
      </c>
      <c r="B1107" s="219" t="s">
        <v>1814</v>
      </c>
      <c r="C1107" s="218">
        <v>58890.556799999998</v>
      </c>
      <c r="D1107" s="218">
        <v>2.0000000000000001E-4</v>
      </c>
      <c r="E1107" s="246">
        <f t="shared" si="216"/>
        <v>53839.028797258041</v>
      </c>
      <c r="F1107" s="247">
        <f t="shared" si="227"/>
        <v>53838.5</v>
      </c>
      <c r="G1107" s="246">
        <f t="shared" si="219"/>
        <v>0.17000522499438375</v>
      </c>
      <c r="K1107" s="246">
        <f t="shared" si="223"/>
        <v>0.17000522499438375</v>
      </c>
      <c r="O1107" s="246">
        <f t="shared" ca="1" si="228"/>
        <v>0.16784827791163412</v>
      </c>
      <c r="P1107" s="246">
        <f t="shared" si="217"/>
        <v>0.18353835105075134</v>
      </c>
      <c r="Q1107" s="248">
        <f t="shared" si="218"/>
        <v>43872.056799999998</v>
      </c>
      <c r="R1107" s="246">
        <f t="shared" si="220"/>
        <v>1.8314550085753522E-4</v>
      </c>
      <c r="S1107" s="249">
        <v>1</v>
      </c>
      <c r="T1107" s="246">
        <f t="shared" si="221"/>
        <v>1.8314550085753522E-4</v>
      </c>
      <c r="U1107" s="204"/>
      <c r="V1107" s="246">
        <f t="shared" si="229"/>
        <v>-1.3533126056367584E-2</v>
      </c>
      <c r="W1107" s="246">
        <f t="shared" si="230"/>
        <v>-4.8697411102777153E-3</v>
      </c>
      <c r="X1107" s="246">
        <f t="shared" si="231"/>
        <v>7.5054238724136572E-5</v>
      </c>
      <c r="Z1107" s="353"/>
    </row>
    <row r="1108" spans="1:26" s="246" customFormat="1" ht="12.95" customHeight="1">
      <c r="A1108" s="243" t="s">
        <v>3079</v>
      </c>
      <c r="B1108" s="242" t="s">
        <v>1817</v>
      </c>
      <c r="C1108" s="278">
        <v>58890.556799999998</v>
      </c>
      <c r="D1108" s="241">
        <v>2.0000000000000001E-4</v>
      </c>
      <c r="E1108" s="246">
        <f t="shared" si="216"/>
        <v>53839.028797258041</v>
      </c>
      <c r="F1108" s="247">
        <f t="shared" si="227"/>
        <v>53838.5</v>
      </c>
      <c r="G1108" s="246">
        <f t="shared" si="219"/>
        <v>0.17000522499438375</v>
      </c>
      <c r="K1108" s="246">
        <f t="shared" si="223"/>
        <v>0.17000522499438375</v>
      </c>
      <c r="O1108" s="246">
        <f t="shared" ca="1" si="228"/>
        <v>0.16784827791163412</v>
      </c>
      <c r="P1108" s="246">
        <f t="shared" si="217"/>
        <v>0.18353835105075134</v>
      </c>
      <c r="Q1108" s="248">
        <f t="shared" si="218"/>
        <v>43872.056799999998</v>
      </c>
      <c r="R1108" s="246">
        <f t="shared" si="220"/>
        <v>1.8314550085753522E-4</v>
      </c>
      <c r="S1108" s="249">
        <v>1</v>
      </c>
      <c r="T1108" s="246">
        <f t="shared" si="221"/>
        <v>1.8314550085753522E-4</v>
      </c>
      <c r="U1108" s="204"/>
      <c r="V1108" s="246">
        <f t="shared" si="229"/>
        <v>-1.3533126056367584E-2</v>
      </c>
      <c r="W1108" s="246">
        <f t="shared" si="230"/>
        <v>-4.8697411102777153E-3</v>
      </c>
      <c r="X1108" s="246">
        <f t="shared" si="231"/>
        <v>7.5054238724136572E-5</v>
      </c>
      <c r="Z1108" s="353"/>
    </row>
    <row r="1109" spans="1:26" s="246" customFormat="1" ht="12.95" customHeight="1">
      <c r="A1109" s="238" t="s">
        <v>1179</v>
      </c>
      <c r="B1109" s="219" t="s">
        <v>1817</v>
      </c>
      <c r="C1109" s="218">
        <v>58901.326200000003</v>
      </c>
      <c r="D1109" s="218">
        <v>1E-4</v>
      </c>
      <c r="E1109" s="246">
        <f t="shared" ref="E1109:E1170" si="232">+(C1109-C$7)/C$8</f>
        <v>53872.526762928661</v>
      </c>
      <c r="F1109" s="247">
        <f t="shared" si="227"/>
        <v>53872</v>
      </c>
      <c r="G1109" s="246">
        <f t="shared" si="219"/>
        <v>0.16935119999834569</v>
      </c>
      <c r="K1109" s="246">
        <f t="shared" si="223"/>
        <v>0.16935119999834569</v>
      </c>
      <c r="O1109" s="246">
        <f t="shared" ca="1" si="228"/>
        <v>0.16792790557048512</v>
      </c>
      <c r="P1109" s="246">
        <f t="shared" ref="P1109:P1170" si="233">+D$11+D$12*F1109+D$13*F1109^2</f>
        <v>0.18370742276285984</v>
      </c>
      <c r="Q1109" s="248">
        <f t="shared" ref="Q1109:Q1170" si="234">+C1109-15018.5</f>
        <v>43882.826200000003</v>
      </c>
      <c r="R1109" s="246">
        <f t="shared" si="220"/>
        <v>2.0610113206435426E-4</v>
      </c>
      <c r="S1109" s="249">
        <v>1</v>
      </c>
      <c r="T1109" s="246">
        <f t="shared" si="221"/>
        <v>2.0610113206435426E-4</v>
      </c>
      <c r="U1109" s="204"/>
      <c r="V1109" s="246">
        <f t="shared" si="229"/>
        <v>-1.4356222764514148E-2</v>
      </c>
      <c r="W1109" s="246">
        <f t="shared" si="230"/>
        <v>-4.9007905143071979E-3</v>
      </c>
      <c r="X1109" s="246">
        <f t="shared" si="231"/>
        <v>8.9405199038253668E-5</v>
      </c>
      <c r="Z1109" s="353"/>
    </row>
    <row r="1110" spans="1:26" s="246" customFormat="1" ht="12.95" customHeight="1">
      <c r="A1110" s="243" t="s">
        <v>3079</v>
      </c>
      <c r="B1110" s="242" t="s">
        <v>1817</v>
      </c>
      <c r="C1110" s="278">
        <v>58901.326200000003</v>
      </c>
      <c r="D1110" s="241">
        <v>1E-4</v>
      </c>
      <c r="E1110" s="246">
        <f t="shared" si="232"/>
        <v>53872.526762928661</v>
      </c>
      <c r="F1110" s="247">
        <f t="shared" si="227"/>
        <v>53872</v>
      </c>
      <c r="G1110" s="246">
        <f t="shared" si="219"/>
        <v>0.16935119999834569</v>
      </c>
      <c r="K1110" s="246">
        <f t="shared" si="223"/>
        <v>0.16935119999834569</v>
      </c>
      <c r="O1110" s="246">
        <f t="shared" ca="1" si="228"/>
        <v>0.16792790557048512</v>
      </c>
      <c r="P1110" s="246">
        <f t="shared" si="233"/>
        <v>0.18370742276285984</v>
      </c>
      <c r="Q1110" s="248">
        <f t="shared" si="234"/>
        <v>43882.826200000003</v>
      </c>
      <c r="R1110" s="246">
        <f t="shared" si="220"/>
        <v>2.0610113206435426E-4</v>
      </c>
      <c r="S1110" s="249">
        <v>1</v>
      </c>
      <c r="T1110" s="246">
        <f t="shared" si="221"/>
        <v>2.0610113206435426E-4</v>
      </c>
      <c r="U1110" s="204"/>
      <c r="V1110" s="246">
        <f t="shared" si="229"/>
        <v>-1.4356222764514148E-2</v>
      </c>
      <c r="W1110" s="246">
        <f t="shared" si="230"/>
        <v>-4.9007905143071979E-3</v>
      </c>
      <c r="X1110" s="246">
        <f t="shared" si="231"/>
        <v>8.9405199038253668E-5</v>
      </c>
      <c r="Z1110" s="353"/>
    </row>
    <row r="1111" spans="1:26" s="246" customFormat="1" ht="12.95" customHeight="1">
      <c r="A1111" s="238" t="s">
        <v>1181</v>
      </c>
      <c r="B1111" s="219" t="s">
        <v>1817</v>
      </c>
      <c r="C1111" s="218">
        <v>58902.59</v>
      </c>
      <c r="D1111" s="218" t="s">
        <v>1965</v>
      </c>
      <c r="E1111" s="246">
        <f t="shared" si="232"/>
        <v>53876.457783135382</v>
      </c>
      <c r="F1111" s="247">
        <f t="shared" si="227"/>
        <v>53876</v>
      </c>
      <c r="G1111" s="246">
        <f t="shared" si="219"/>
        <v>0.14717459999519633</v>
      </c>
      <c r="K1111" s="246">
        <f t="shared" si="223"/>
        <v>0.14717459999519633</v>
      </c>
      <c r="O1111" s="246">
        <f t="shared" ca="1" si="228"/>
        <v>0.16793741335064644</v>
      </c>
      <c r="P1111" s="246">
        <f t="shared" si="233"/>
        <v>0.18372761459949319</v>
      </c>
      <c r="Q1111" s="248">
        <f t="shared" si="234"/>
        <v>43884.09</v>
      </c>
      <c r="R1111" s="246">
        <f t="shared" si="220"/>
        <v>1.3361228766619394E-3</v>
      </c>
      <c r="S1111" s="249">
        <v>1</v>
      </c>
      <c r="T1111" s="246">
        <f t="shared" si="221"/>
        <v>1.3361228766619394E-3</v>
      </c>
      <c r="U1111" s="204"/>
      <c r="V1111" s="246">
        <f t="shared" si="229"/>
        <v>-3.6553014604296857E-2</v>
      </c>
      <c r="W1111" s="246">
        <f t="shared" si="230"/>
        <v>-4.9044898313942032E-3</v>
      </c>
      <c r="X1111" s="246">
        <f t="shared" si="231"/>
        <v>1.001629120301033E-3</v>
      </c>
      <c r="Z1111" s="353"/>
    </row>
    <row r="1112" spans="1:26" s="246" customFormat="1" ht="12.95" customHeight="1">
      <c r="A1112" s="240" t="s">
        <v>3073</v>
      </c>
      <c r="B1112" s="45" t="s">
        <v>1817</v>
      </c>
      <c r="C1112" s="44">
        <v>59130.874199999998</v>
      </c>
      <c r="D1112" s="44">
        <v>1E-4</v>
      </c>
      <c r="E1112" s="246">
        <f t="shared" si="232"/>
        <v>54586.530423648444</v>
      </c>
      <c r="F1112" s="247">
        <f t="shared" si="227"/>
        <v>54586</v>
      </c>
      <c r="G1112" s="246">
        <f t="shared" si="219"/>
        <v>0.17052809999586316</v>
      </c>
      <c r="K1112" s="246">
        <f t="shared" si="223"/>
        <v>0.17052809999586316</v>
      </c>
      <c r="O1112" s="246">
        <f t="shared" ca="1" si="228"/>
        <v>0.16962504432927994</v>
      </c>
      <c r="P1112" s="246">
        <f t="shared" si="233"/>
        <v>0.18732575689797099</v>
      </c>
      <c r="Q1112" s="248">
        <f t="shared" si="234"/>
        <v>44112.374199999998</v>
      </c>
      <c r="R1112" s="246">
        <f t="shared" si="220"/>
        <v>2.8216127740093074E-4</v>
      </c>
      <c r="S1112" s="249">
        <v>1</v>
      </c>
      <c r="T1112" s="246">
        <f t="shared" si="221"/>
        <v>2.8216127740093074E-4</v>
      </c>
      <c r="U1112" s="204"/>
      <c r="V1112" s="246">
        <f t="shared" si="229"/>
        <v>-1.6797656902107827E-2</v>
      </c>
      <c r="W1112" s="246">
        <f t="shared" si="230"/>
        <v>-5.532570783598807E-3</v>
      </c>
      <c r="X1112" s="246">
        <f t="shared" si="231"/>
        <v>1.2690216525742461E-4</v>
      </c>
      <c r="Z1112" s="353"/>
    </row>
    <row r="1113" spans="1:26" s="246" customFormat="1" ht="12.95" customHeight="1">
      <c r="A1113" s="243" t="s">
        <v>3080</v>
      </c>
      <c r="B1113" s="242" t="s">
        <v>1817</v>
      </c>
      <c r="C1113" s="278">
        <v>59130.874199999998</v>
      </c>
      <c r="D1113" s="241">
        <v>1E-4</v>
      </c>
      <c r="E1113" s="246">
        <f t="shared" si="232"/>
        <v>54586.530423648444</v>
      </c>
      <c r="F1113" s="247">
        <f t="shared" si="227"/>
        <v>54586</v>
      </c>
      <c r="G1113" s="246">
        <f t="shared" ref="G1113:G1174" si="235">+C1113-(C$7+F1113*C$8)</f>
        <v>0.17052809999586316</v>
      </c>
      <c r="K1113" s="246">
        <f t="shared" si="223"/>
        <v>0.17052809999586316</v>
      </c>
      <c r="O1113" s="246">
        <f t="shared" ca="1" si="228"/>
        <v>0.16962504432927994</v>
      </c>
      <c r="P1113" s="246">
        <f t="shared" si="233"/>
        <v>0.18732575689797099</v>
      </c>
      <c r="Q1113" s="248">
        <f t="shared" si="234"/>
        <v>44112.374199999998</v>
      </c>
      <c r="R1113" s="246">
        <f t="shared" ref="R1113:R1176" si="236">+(P1113-G1113)^2</f>
        <v>2.8216127740093074E-4</v>
      </c>
      <c r="S1113" s="249">
        <v>1</v>
      </c>
      <c r="T1113" s="246">
        <f t="shared" si="221"/>
        <v>2.8216127740093074E-4</v>
      </c>
      <c r="U1113" s="204"/>
      <c r="V1113" s="246">
        <f t="shared" si="229"/>
        <v>-1.6797656902107827E-2</v>
      </c>
      <c r="W1113" s="246">
        <f t="shared" si="230"/>
        <v>-5.532570783598807E-3</v>
      </c>
      <c r="X1113" s="246">
        <f t="shared" si="231"/>
        <v>1.2690216525742461E-4</v>
      </c>
      <c r="Z1113" s="353"/>
    </row>
    <row r="1114" spans="1:26" s="246" customFormat="1" ht="12.95" customHeight="1">
      <c r="A1114" s="253" t="s">
        <v>3087</v>
      </c>
      <c r="B1114" s="254" t="s">
        <v>1817</v>
      </c>
      <c r="C1114" s="279">
        <v>59175.240030084271</v>
      </c>
      <c r="D1114" s="280">
        <v>2.52E-4</v>
      </c>
      <c r="E1114" s="246">
        <f t="shared" si="232"/>
        <v>54724.529295740744</v>
      </c>
      <c r="F1114" s="11">
        <f t="shared" si="227"/>
        <v>54724</v>
      </c>
      <c r="G1114" s="246">
        <f t="shared" si="235"/>
        <v>0.17016548426909139</v>
      </c>
      <c r="L1114" s="246">
        <f>+G1114</f>
        <v>0.17016548426909139</v>
      </c>
      <c r="O1114" s="246">
        <f t="shared" ca="1" si="228"/>
        <v>0.16995306274484531</v>
      </c>
      <c r="P1114" s="246">
        <f t="shared" si="233"/>
        <v>0.18802836702300194</v>
      </c>
      <c r="Q1114" s="248">
        <f t="shared" si="234"/>
        <v>44156.740030084271</v>
      </c>
      <c r="R1114" s="246">
        <f t="shared" si="236"/>
        <v>3.1908258027995467E-4</v>
      </c>
      <c r="S1114" s="249">
        <v>1</v>
      </c>
      <c r="T1114" s="246">
        <f t="shared" si="221"/>
        <v>3.1908258027995467E-4</v>
      </c>
      <c r="U1114" s="204"/>
      <c r="V1114" s="246">
        <f t="shared" si="229"/>
        <v>-1.7862882753910542E-2</v>
      </c>
      <c r="W1114" s="246">
        <f t="shared" si="230"/>
        <v>-5.6477362419409894E-3</v>
      </c>
      <c r="X1114" s="246">
        <f t="shared" si="231"/>
        <v>1.4920980430888195E-4</v>
      </c>
      <c r="Z1114" s="353" t="s">
        <v>3089</v>
      </c>
    </row>
    <row r="1115" spans="1:26" s="246" customFormat="1" ht="12.95" customHeight="1">
      <c r="A1115" s="253" t="s">
        <v>3087</v>
      </c>
      <c r="B1115" s="254" t="s">
        <v>1814</v>
      </c>
      <c r="C1115" s="279">
        <v>59175.401060100645</v>
      </c>
      <c r="D1115" s="280">
        <v>4.1089999999999998E-3</v>
      </c>
      <c r="E1115" s="246">
        <f t="shared" si="232"/>
        <v>54725.030175823238</v>
      </c>
      <c r="F1115" s="11">
        <f t="shared" si="227"/>
        <v>54724.5</v>
      </c>
      <c r="G1115" s="246">
        <f t="shared" si="235"/>
        <v>0.17044842564791907</v>
      </c>
      <c r="L1115" s="246">
        <f>+G1115</f>
        <v>0.17044842564791907</v>
      </c>
      <c r="O1115" s="246">
        <f t="shared" ca="1" si="228"/>
        <v>0.16995425121736549</v>
      </c>
      <c r="P1115" s="246">
        <f t="shared" si="233"/>
        <v>0.18803091463678728</v>
      </c>
      <c r="Q1115" s="248">
        <f t="shared" si="234"/>
        <v>44156.901060100645</v>
      </c>
      <c r="R1115" s="246">
        <f t="shared" si="236"/>
        <v>3.0914391904367206E-4</v>
      </c>
      <c r="S1115" s="249">
        <v>1</v>
      </c>
      <c r="T1115" s="246">
        <f t="shared" si="221"/>
        <v>3.0914391904367206E-4</v>
      </c>
      <c r="U1115" s="204"/>
      <c r="V1115" s="246">
        <f t="shared" si="229"/>
        <v>-1.7582488988868217E-2</v>
      </c>
      <c r="W1115" s="246">
        <f t="shared" si="230"/>
        <v>-5.6481492332474065E-3</v>
      </c>
      <c r="X1115" s="246">
        <f t="shared" si="231"/>
        <v>1.4242846540259141E-4</v>
      </c>
      <c r="Z1115" s="353" t="s">
        <v>3089</v>
      </c>
    </row>
    <row r="1116" spans="1:26" s="246" customFormat="1" ht="12.95" customHeight="1">
      <c r="A1116" s="240" t="s">
        <v>3073</v>
      </c>
      <c r="B1116" s="45" t="s">
        <v>1817</v>
      </c>
      <c r="C1116" s="44">
        <v>59175.561600000001</v>
      </c>
      <c r="D1116" s="44">
        <v>2.0000000000000001E-4</v>
      </c>
      <c r="E1116" s="246">
        <f t="shared" si="232"/>
        <v>54725.529531408269</v>
      </c>
      <c r="F1116" s="247">
        <f t="shared" si="227"/>
        <v>54725</v>
      </c>
      <c r="G1116" s="246">
        <f t="shared" si="235"/>
        <v>0.17024125000170898</v>
      </c>
      <c r="K1116" s="246">
        <f>+G1116</f>
        <v>0.17024125000170898</v>
      </c>
      <c r="O1116" s="246">
        <f t="shared" ca="1" si="228"/>
        <v>0.16995543968988563</v>
      </c>
      <c r="P1116" s="246">
        <f t="shared" si="233"/>
        <v>0.18803346226447099</v>
      </c>
      <c r="Q1116" s="248">
        <f t="shared" si="234"/>
        <v>44157.061600000001</v>
      </c>
      <c r="R1116" s="246">
        <f t="shared" si="236"/>
        <v>3.1656281720317877E-4</v>
      </c>
      <c r="S1116" s="249">
        <v>1</v>
      </c>
      <c r="T1116" s="246">
        <f t="shared" ref="T1116:T1176" si="237">+S1116*R1116</f>
        <v>3.1656281720317877E-4</v>
      </c>
      <c r="U1116" s="204"/>
      <c r="V1116" s="246">
        <f t="shared" si="229"/>
        <v>-1.7792212262762008E-2</v>
      </c>
      <c r="W1116" s="246">
        <f t="shared" si="230"/>
        <v>-5.6485621934768571E-3</v>
      </c>
      <c r="X1116" s="246">
        <f t="shared" si="231"/>
        <v>1.4746823700524927E-4</v>
      </c>
      <c r="Z1116" s="353"/>
    </row>
    <row r="1117" spans="1:26" s="246" customFormat="1" ht="12.95" customHeight="1">
      <c r="A1117" s="243" t="s">
        <v>3080</v>
      </c>
      <c r="B1117" s="242" t="s">
        <v>1817</v>
      </c>
      <c r="C1117" s="278">
        <v>59175.561600000001</v>
      </c>
      <c r="D1117" s="241">
        <v>2.0000000000000001E-4</v>
      </c>
      <c r="E1117" s="246">
        <f t="shared" si="232"/>
        <v>54725.529531408269</v>
      </c>
      <c r="F1117" s="247">
        <f t="shared" si="227"/>
        <v>54725</v>
      </c>
      <c r="G1117" s="246">
        <f t="shared" si="235"/>
        <v>0.17024125000170898</v>
      </c>
      <c r="K1117" s="246">
        <f>+G1117</f>
        <v>0.17024125000170898</v>
      </c>
      <c r="O1117" s="246">
        <f t="shared" ca="1" si="228"/>
        <v>0.16995543968988563</v>
      </c>
      <c r="P1117" s="246">
        <f t="shared" si="233"/>
        <v>0.18803346226447099</v>
      </c>
      <c r="Q1117" s="248">
        <f t="shared" si="234"/>
        <v>44157.061600000001</v>
      </c>
      <c r="R1117" s="246">
        <f t="shared" si="236"/>
        <v>3.1656281720317877E-4</v>
      </c>
      <c r="S1117" s="249">
        <v>1</v>
      </c>
      <c r="T1117" s="246">
        <f t="shared" si="237"/>
        <v>3.1656281720317877E-4</v>
      </c>
      <c r="U1117" s="204"/>
      <c r="V1117" s="246">
        <f t="shared" si="229"/>
        <v>-1.7792212262762008E-2</v>
      </c>
      <c r="W1117" s="246">
        <f t="shared" si="230"/>
        <v>-5.6485621934768571E-3</v>
      </c>
      <c r="X1117" s="246">
        <f t="shared" si="231"/>
        <v>1.4746823700524927E-4</v>
      </c>
      <c r="Z1117" s="353"/>
    </row>
    <row r="1118" spans="1:26" s="246" customFormat="1" ht="12.95" customHeight="1">
      <c r="A1118" s="253" t="s">
        <v>3087</v>
      </c>
      <c r="B1118" s="254" t="s">
        <v>1817</v>
      </c>
      <c r="C1118" s="279">
        <v>59184.241900670342</v>
      </c>
      <c r="D1118" s="280">
        <v>1.132E-3</v>
      </c>
      <c r="E1118" s="246">
        <f t="shared" si="232"/>
        <v>54752.529402697808</v>
      </c>
      <c r="F1118" s="11">
        <f t="shared" si="227"/>
        <v>54752</v>
      </c>
      <c r="G1118" s="246">
        <f t="shared" si="235"/>
        <v>0.17019987033563666</v>
      </c>
      <c r="L1118" s="246">
        <f>+G1118</f>
        <v>0.17019987033563666</v>
      </c>
      <c r="O1118" s="246">
        <f t="shared" ca="1" si="228"/>
        <v>0.17001961720597453</v>
      </c>
      <c r="P1118" s="246">
        <f t="shared" si="233"/>
        <v>0.18817105479849563</v>
      </c>
      <c r="Q1118" s="248">
        <f t="shared" si="234"/>
        <v>44165.741900670342</v>
      </c>
      <c r="R1118" s="246">
        <f t="shared" si="236"/>
        <v>3.229634709981038E-4</v>
      </c>
      <c r="S1118" s="249">
        <v>1</v>
      </c>
      <c r="T1118" s="246">
        <f t="shared" si="237"/>
        <v>3.229634709981038E-4</v>
      </c>
      <c r="U1118" s="204"/>
      <c r="V1118" s="246">
        <f t="shared" si="229"/>
        <v>-1.7971184462858975E-2</v>
      </c>
      <c r="W1118" s="246">
        <f t="shared" si="230"/>
        <v>-5.6708158336352026E-3</v>
      </c>
      <c r="X1118" s="246">
        <f t="shared" si="231"/>
        <v>1.5129906841479231E-4</v>
      </c>
      <c r="Z1118" s="353" t="s">
        <v>3089</v>
      </c>
    </row>
    <row r="1119" spans="1:26" s="246" customFormat="1" ht="12.95" customHeight="1">
      <c r="A1119" s="253" t="s">
        <v>3087</v>
      </c>
      <c r="B1119" s="254" t="s">
        <v>1814</v>
      </c>
      <c r="C1119" s="279">
        <v>59184.402680672705</v>
      </c>
      <c r="D1119" s="280">
        <v>4.8329999999999996E-3</v>
      </c>
      <c r="E1119" s="246">
        <f t="shared" si="232"/>
        <v>54753.0295051176</v>
      </c>
      <c r="F1119" s="11">
        <f t="shared" si="227"/>
        <v>54752.5</v>
      </c>
      <c r="G1119" s="246">
        <f t="shared" si="235"/>
        <v>0.17023279770364752</v>
      </c>
      <c r="L1119" s="246">
        <f>+G1119</f>
        <v>0.17023279770364752</v>
      </c>
      <c r="O1119" s="246">
        <f t="shared" ca="1" si="228"/>
        <v>0.17002080567849467</v>
      </c>
      <c r="P1119" s="246">
        <f t="shared" si="233"/>
        <v>0.18817360319059062</v>
      </c>
      <c r="Q1119" s="248">
        <f t="shared" si="234"/>
        <v>44165.902680672705</v>
      </c>
      <c r="R1119" s="246">
        <f t="shared" si="236"/>
        <v>3.2187250152032767E-4</v>
      </c>
      <c r="S1119" s="249">
        <v>1</v>
      </c>
      <c r="T1119" s="246">
        <f t="shared" si="237"/>
        <v>3.2187250152032767E-4</v>
      </c>
      <c r="U1119" s="204"/>
      <c r="V1119" s="246">
        <f t="shared" si="229"/>
        <v>-1.7940805486943101E-2</v>
      </c>
      <c r="W1119" s="246">
        <f t="shared" si="230"/>
        <v>-5.6712270811365437E-3</v>
      </c>
      <c r="X1119" s="246">
        <f t="shared" si="231"/>
        <v>1.5054255425623461E-4</v>
      </c>
      <c r="Z1119" s="353" t="s">
        <v>3089</v>
      </c>
    </row>
    <row r="1120" spans="1:26" s="246" customFormat="1" ht="12.95" customHeight="1">
      <c r="A1120" s="240" t="s">
        <v>3074</v>
      </c>
      <c r="B1120" s="45" t="s">
        <v>1814</v>
      </c>
      <c r="C1120" s="44">
        <v>59191.95781</v>
      </c>
      <c r="D1120" s="44">
        <v>9.7000000000000005E-4</v>
      </c>
      <c r="E1120" s="246">
        <f t="shared" si="232"/>
        <v>54776.529557380738</v>
      </c>
      <c r="F1120" s="247">
        <f t="shared" si="227"/>
        <v>54776</v>
      </c>
      <c r="G1120" s="246">
        <f t="shared" si="235"/>
        <v>0.17024959999980638</v>
      </c>
      <c r="K1120" s="246">
        <f>+G1120</f>
        <v>0.17024959999980638</v>
      </c>
      <c r="O1120" s="246">
        <f t="shared" ca="1" si="228"/>
        <v>0.1700766638869424</v>
      </c>
      <c r="P1120" s="246">
        <f t="shared" si="233"/>
        <v>0.18829339329643424</v>
      </c>
      <c r="Q1120" s="248">
        <f t="shared" si="234"/>
        <v>44173.45781</v>
      </c>
      <c r="R1120" s="246">
        <f t="shared" si="236"/>
        <v>3.2557847653143262E-4</v>
      </c>
      <c r="S1120" s="249">
        <v>1</v>
      </c>
      <c r="T1120" s="246">
        <f t="shared" si="237"/>
        <v>3.2557847653143262E-4</v>
      </c>
      <c r="U1120" s="204"/>
      <c r="V1120" s="246">
        <f t="shared" si="229"/>
        <v>-1.8043793296627864E-2</v>
      </c>
      <c r="W1120" s="246">
        <f t="shared" si="230"/>
        <v>-5.6905204765393307E-3</v>
      </c>
      <c r="X1120" s="246">
        <f t="shared" si="231"/>
        <v>1.5260334936753812E-4</v>
      </c>
      <c r="Z1120" s="353"/>
    </row>
    <row r="1121" spans="1:26" s="246" customFormat="1" ht="12.95" customHeight="1">
      <c r="A1121" s="243" t="s">
        <v>3081</v>
      </c>
      <c r="B1121" s="242" t="s">
        <v>1817</v>
      </c>
      <c r="C1121" s="278">
        <v>59191.957810000051</v>
      </c>
      <c r="D1121" s="241">
        <v>9.7000000000000005E-4</v>
      </c>
      <c r="E1121" s="246">
        <f t="shared" si="232"/>
        <v>54776.529557380898</v>
      </c>
      <c r="F1121" s="247">
        <f t="shared" si="227"/>
        <v>54776</v>
      </c>
      <c r="G1121" s="246">
        <f t="shared" si="235"/>
        <v>0.17024960005073808</v>
      </c>
      <c r="K1121" s="246">
        <f>+G1121</f>
        <v>0.17024960005073808</v>
      </c>
      <c r="O1121" s="246">
        <f t="shared" ca="1" si="228"/>
        <v>0.1700766638869424</v>
      </c>
      <c r="P1121" s="246">
        <f t="shared" si="233"/>
        <v>0.18829339329643424</v>
      </c>
      <c r="Q1121" s="248">
        <f t="shared" si="234"/>
        <v>44173.457810000051</v>
      </c>
      <c r="R1121" s="246">
        <f t="shared" si="236"/>
        <v>3.2557847469343038E-4</v>
      </c>
      <c r="S1121" s="249">
        <v>1</v>
      </c>
      <c r="T1121" s="246">
        <f t="shared" si="237"/>
        <v>3.2557847469343038E-4</v>
      </c>
      <c r="U1121" s="204"/>
      <c r="V1121" s="246">
        <f t="shared" si="229"/>
        <v>-1.804379324569616E-2</v>
      </c>
      <c r="W1121" s="246">
        <f t="shared" si="230"/>
        <v>-5.6905204765393307E-3</v>
      </c>
      <c r="X1121" s="246">
        <f t="shared" si="231"/>
        <v>1.5260334810919166E-4</v>
      </c>
      <c r="Z1121" s="353"/>
    </row>
    <row r="1122" spans="1:26" s="246" customFormat="1" ht="12.95" customHeight="1">
      <c r="A1122" s="253" t="s">
        <v>3087</v>
      </c>
      <c r="B1122" s="254" t="s">
        <v>1817</v>
      </c>
      <c r="C1122" s="279">
        <v>59198.066031003837</v>
      </c>
      <c r="D1122" s="280">
        <v>4.2200000000000001E-4</v>
      </c>
      <c r="E1122" s="246">
        <f t="shared" si="232"/>
        <v>54795.529035299194</v>
      </c>
      <c r="F1122" s="11">
        <f t="shared" si="227"/>
        <v>54795</v>
      </c>
      <c r="G1122" s="246">
        <f t="shared" si="235"/>
        <v>0.17008175383671187</v>
      </c>
      <c r="L1122" s="246">
        <f>+G1122</f>
        <v>0.17008175383671187</v>
      </c>
      <c r="O1122" s="246">
        <f t="shared" ca="1" si="228"/>
        <v>0.17012182584270866</v>
      </c>
      <c r="P1122" s="246">
        <f t="shared" si="233"/>
        <v>0.18839026731726577</v>
      </c>
      <c r="Q1122" s="248">
        <f t="shared" si="234"/>
        <v>44179.566031003837</v>
      </c>
      <c r="R1122" s="246">
        <f t="shared" si="236"/>
        <v>3.3520166586762393E-4</v>
      </c>
      <c r="S1122" s="249">
        <v>1</v>
      </c>
      <c r="T1122" s="246">
        <f t="shared" si="237"/>
        <v>3.3520166586762393E-4</v>
      </c>
      <c r="U1122" s="204"/>
      <c r="V1122" s="246">
        <f t="shared" si="229"/>
        <v>-1.8308513480553901E-2</v>
      </c>
      <c r="W1122" s="246">
        <f t="shared" si="230"/>
        <v>-5.7060688371113333E-3</v>
      </c>
      <c r="X1122" s="246">
        <f t="shared" si="231"/>
        <v>1.5882161099103426E-4</v>
      </c>
      <c r="Z1122" s="353" t="s">
        <v>3089</v>
      </c>
    </row>
    <row r="1123" spans="1:26" s="246" customFormat="1" ht="12.95" customHeight="1">
      <c r="A1123" s="253" t="s">
        <v>3087</v>
      </c>
      <c r="B1123" s="254" t="s">
        <v>1814</v>
      </c>
      <c r="C1123" s="279">
        <v>59198.226801008917</v>
      </c>
      <c r="D1123" s="280">
        <v>1.6750000000000001E-2</v>
      </c>
      <c r="E1123" s="246">
        <f t="shared" si="232"/>
        <v>54796.029106622671</v>
      </c>
      <c r="F1123" s="11">
        <f t="shared" si="227"/>
        <v>54795.5</v>
      </c>
      <c r="G1123" s="246">
        <f t="shared" si="235"/>
        <v>0.17010468391526956</v>
      </c>
      <c r="L1123" s="246">
        <f>+G1123</f>
        <v>0.17010468391526956</v>
      </c>
      <c r="O1123" s="246">
        <f t="shared" ca="1" si="228"/>
        <v>0.17012301431522883</v>
      </c>
      <c r="P1123" s="246">
        <f t="shared" si="233"/>
        <v>0.18839281690462198</v>
      </c>
      <c r="Q1123" s="248">
        <f t="shared" si="234"/>
        <v>44179.726801008917</v>
      </c>
      <c r="R1123" s="246">
        <f t="shared" si="236"/>
        <v>3.3445580823624019E-4</v>
      </c>
      <c r="S1123" s="249">
        <v>1</v>
      </c>
      <c r="T1123" s="246">
        <f t="shared" si="237"/>
        <v>3.3445580823624019E-4</v>
      </c>
      <c r="U1123" s="204"/>
      <c r="V1123" s="246">
        <f t="shared" si="229"/>
        <v>-1.8288132989352418E-2</v>
      </c>
      <c r="W1123" s="246">
        <f t="shared" si="230"/>
        <v>-5.7064773928204981E-3</v>
      </c>
      <c r="X1123" s="246">
        <f t="shared" si="231"/>
        <v>1.5829805754974299E-4</v>
      </c>
      <c r="Z1123" s="353" t="s">
        <v>3089</v>
      </c>
    </row>
    <row r="1124" spans="1:26" s="246" customFormat="1" ht="12.95" customHeight="1">
      <c r="A1124" s="238" t="s">
        <v>1181</v>
      </c>
      <c r="B1124" s="219" t="s">
        <v>1814</v>
      </c>
      <c r="C1124" s="218">
        <v>59204.014600000002</v>
      </c>
      <c r="D1124" s="218" t="s">
        <v>1754</v>
      </c>
      <c r="E1124" s="246">
        <f t="shared" si="232"/>
        <v>54814.031919398847</v>
      </c>
      <c r="F1124" s="247">
        <f t="shared" si="227"/>
        <v>54813.5</v>
      </c>
      <c r="G1124" s="246">
        <f t="shared" si="235"/>
        <v>0.17100897500495194</v>
      </c>
      <c r="K1124" s="246">
        <f t="shared" ref="K1124:K1153" si="238">+G1124</f>
        <v>0.17100897500495194</v>
      </c>
      <c r="O1124" s="246">
        <f t="shared" ca="1" si="228"/>
        <v>0.17016579932595474</v>
      </c>
      <c r="P1124" s="246">
        <f t="shared" si="233"/>
        <v>0.18848461130577082</v>
      </c>
      <c r="Q1124" s="248">
        <f t="shared" si="234"/>
        <v>44185.514600000002</v>
      </c>
      <c r="R1124" s="246">
        <f t="shared" si="236"/>
        <v>3.0539786411849882E-4</v>
      </c>
      <c r="S1124" s="249">
        <v>1</v>
      </c>
      <c r="T1124" s="246">
        <f t="shared" si="237"/>
        <v>3.0539786411849882E-4</v>
      </c>
      <c r="U1124" s="204"/>
      <c r="V1124" s="246">
        <f t="shared" si="229"/>
        <v>-1.7475636300818886E-2</v>
      </c>
      <c r="W1124" s="246">
        <f t="shared" si="230"/>
        <v>-5.7211644698909481E-3</v>
      </c>
      <c r="X1124" s="246">
        <f t="shared" si="231"/>
        <v>1.381676080240784E-4</v>
      </c>
      <c r="Z1124" s="353"/>
    </row>
    <row r="1125" spans="1:26" s="246" customFormat="1" ht="12.95" customHeight="1">
      <c r="A1125" s="238" t="s">
        <v>1181</v>
      </c>
      <c r="B1125" s="219" t="s">
        <v>1814</v>
      </c>
      <c r="C1125" s="218">
        <v>59205.943399999996</v>
      </c>
      <c r="D1125" s="218" t="s">
        <v>1754</v>
      </c>
      <c r="E1125" s="246">
        <f t="shared" si="232"/>
        <v>54820.031406481248</v>
      </c>
      <c r="F1125" s="247">
        <f t="shared" si="227"/>
        <v>54819.5</v>
      </c>
      <c r="G1125" s="246">
        <f t="shared" si="235"/>
        <v>0.17084407499351073</v>
      </c>
      <c r="K1125" s="246">
        <f t="shared" si="238"/>
        <v>0.17084407499351073</v>
      </c>
      <c r="O1125" s="246">
        <f t="shared" ca="1" si="228"/>
        <v>0.1701800609961967</v>
      </c>
      <c r="P1125" s="246">
        <f t="shared" si="233"/>
        <v>0.18851521344222241</v>
      </c>
      <c r="Q1125" s="248">
        <f t="shared" si="234"/>
        <v>44187.443399999996</v>
      </c>
      <c r="R1125" s="246">
        <f t="shared" si="236"/>
        <v>3.1226913407353629E-4</v>
      </c>
      <c r="S1125" s="249">
        <v>1</v>
      </c>
      <c r="T1125" s="246">
        <f t="shared" si="237"/>
        <v>3.1226913407353629E-4</v>
      </c>
      <c r="U1125" s="204"/>
      <c r="V1125" s="246">
        <f t="shared" si="229"/>
        <v>-1.7671138448711682E-2</v>
      </c>
      <c r="W1125" s="246">
        <f t="shared" si="230"/>
        <v>-5.7260511015460539E-3</v>
      </c>
      <c r="X1125" s="246">
        <f t="shared" si="231"/>
        <v>1.4268511173141639E-4</v>
      </c>
      <c r="Z1125" s="353"/>
    </row>
    <row r="1126" spans="1:26" s="246" customFormat="1" ht="12.95" customHeight="1">
      <c r="A1126" s="238" t="s">
        <v>1181</v>
      </c>
      <c r="B1126" s="219" t="s">
        <v>1817</v>
      </c>
      <c r="C1126" s="218">
        <v>59206.103900000002</v>
      </c>
      <c r="D1126" s="218" t="s">
        <v>1754</v>
      </c>
      <c r="E1126" s="246">
        <f t="shared" si="232"/>
        <v>54820.530637960284</v>
      </c>
      <c r="F1126" s="247">
        <f t="shared" si="227"/>
        <v>54820</v>
      </c>
      <c r="G1126" s="246">
        <f t="shared" si="235"/>
        <v>0.17059700000390876</v>
      </c>
      <c r="K1126" s="246">
        <f t="shared" si="238"/>
        <v>0.17059700000390876</v>
      </c>
      <c r="O1126" s="246">
        <f t="shared" ca="1" si="228"/>
        <v>0.17018124946871688</v>
      </c>
      <c r="P1126" s="246">
        <f t="shared" si="233"/>
        <v>0.18851776371059956</v>
      </c>
      <c r="Q1126" s="248">
        <f t="shared" si="234"/>
        <v>44187.603900000002</v>
      </c>
      <c r="R1126" s="246">
        <f t="shared" si="236"/>
        <v>3.2115377183104604E-4</v>
      </c>
      <c r="S1126" s="249">
        <v>1</v>
      </c>
      <c r="T1126" s="246">
        <f t="shared" si="237"/>
        <v>3.2115377183104604E-4</v>
      </c>
      <c r="U1126" s="204"/>
      <c r="V1126" s="246">
        <f t="shared" si="229"/>
        <v>-1.7920763706690795E-2</v>
      </c>
      <c r="W1126" s="246">
        <f t="shared" si="230"/>
        <v>-5.7264581161176019E-3</v>
      </c>
      <c r="X1126" s="246">
        <f t="shared" si="231"/>
        <v>1.4870108883628465E-4</v>
      </c>
      <c r="Z1126" s="353"/>
    </row>
    <row r="1127" spans="1:26" s="246" customFormat="1" ht="12.95" customHeight="1">
      <c r="A1127" s="238" t="s">
        <v>1181</v>
      </c>
      <c r="B1127" s="219" t="s">
        <v>1817</v>
      </c>
      <c r="C1127" s="218">
        <v>59209.9611</v>
      </c>
      <c r="D1127" s="218" t="s">
        <v>1754</v>
      </c>
      <c r="E1127" s="246">
        <f t="shared" si="232"/>
        <v>54832.52836793453</v>
      </c>
      <c r="F1127" s="247">
        <f t="shared" si="227"/>
        <v>54832</v>
      </c>
      <c r="G1127" s="246">
        <f t="shared" si="235"/>
        <v>0.16986719999840716</v>
      </c>
      <c r="K1127" s="246">
        <f t="shared" si="238"/>
        <v>0.16986719999840716</v>
      </c>
      <c r="O1127" s="246">
        <f t="shared" ca="1" si="228"/>
        <v>0.17020977280920083</v>
      </c>
      <c r="P1127" s="246">
        <f t="shared" si="233"/>
        <v>0.18857897432116694</v>
      </c>
      <c r="Q1127" s="248">
        <f t="shared" si="234"/>
        <v>44191.4611</v>
      </c>
      <c r="R1127" s="246">
        <f t="shared" si="236"/>
        <v>3.5013049830589214E-4</v>
      </c>
      <c r="S1127" s="249">
        <v>1</v>
      </c>
      <c r="T1127" s="246">
        <f t="shared" si="237"/>
        <v>3.5013049830589214E-4</v>
      </c>
      <c r="U1127" s="204"/>
      <c r="V1127" s="246">
        <f t="shared" si="229"/>
        <v>-1.8711774322759778E-2</v>
      </c>
      <c r="W1127" s="246">
        <f t="shared" si="230"/>
        <v>-5.7362170083335579E-3</v>
      </c>
      <c r="X1127" s="246">
        <f t="shared" si="231"/>
        <v>1.6836508761995978E-4</v>
      </c>
      <c r="Z1127" s="353"/>
    </row>
    <row r="1128" spans="1:26" s="246" customFormat="1" ht="12.95" customHeight="1">
      <c r="A1128" s="238" t="s">
        <v>1181</v>
      </c>
      <c r="B1128" s="219" t="s">
        <v>1817</v>
      </c>
      <c r="C1128" s="218">
        <v>59209.9614</v>
      </c>
      <c r="D1128" s="218" t="s">
        <v>1182</v>
      </c>
      <c r="E1128" s="246">
        <f t="shared" si="232"/>
        <v>54832.529301077477</v>
      </c>
      <c r="F1128" s="247">
        <f t="shared" si="227"/>
        <v>54832</v>
      </c>
      <c r="G1128" s="246">
        <f t="shared" si="235"/>
        <v>0.17016719999810448</v>
      </c>
      <c r="K1128" s="246">
        <f t="shared" si="238"/>
        <v>0.17016719999810448</v>
      </c>
      <c r="O1128" s="246">
        <f t="shared" ca="1" si="228"/>
        <v>0.17020977280920083</v>
      </c>
      <c r="P1128" s="246">
        <f t="shared" si="233"/>
        <v>0.18857897432116694</v>
      </c>
      <c r="Q1128" s="248">
        <f t="shared" si="234"/>
        <v>44191.4614</v>
      </c>
      <c r="R1128" s="246">
        <f t="shared" si="236"/>
        <v>3.3899343372338202E-4</v>
      </c>
      <c r="S1128" s="249">
        <v>1</v>
      </c>
      <c r="T1128" s="246">
        <f t="shared" si="237"/>
        <v>3.3899343372338202E-4</v>
      </c>
      <c r="U1128" s="204"/>
      <c r="V1128" s="246">
        <f t="shared" si="229"/>
        <v>-1.8411774323062458E-2</v>
      </c>
      <c r="W1128" s="246">
        <f t="shared" si="230"/>
        <v>-5.7362170083335579E-3</v>
      </c>
      <c r="X1128" s="246">
        <f t="shared" si="231"/>
        <v>1.6066975323897732E-4</v>
      </c>
      <c r="Z1128" s="353"/>
    </row>
    <row r="1129" spans="1:26" s="246" customFormat="1" ht="12.95" customHeight="1">
      <c r="A1129" s="238" t="s">
        <v>1181</v>
      </c>
      <c r="B1129" s="219" t="s">
        <v>1817</v>
      </c>
      <c r="C1129" s="218">
        <v>59209.9614</v>
      </c>
      <c r="D1129" s="218" t="s">
        <v>1282</v>
      </c>
      <c r="E1129" s="246">
        <f t="shared" si="232"/>
        <v>54832.529301077477</v>
      </c>
      <c r="F1129" s="247">
        <f t="shared" si="227"/>
        <v>54832</v>
      </c>
      <c r="G1129" s="246">
        <f t="shared" si="235"/>
        <v>0.17016719999810448</v>
      </c>
      <c r="K1129" s="246">
        <f t="shared" si="238"/>
        <v>0.17016719999810448</v>
      </c>
      <c r="O1129" s="246">
        <f t="shared" ca="1" si="228"/>
        <v>0.17020977280920083</v>
      </c>
      <c r="P1129" s="246">
        <f t="shared" si="233"/>
        <v>0.18857897432116694</v>
      </c>
      <c r="Q1129" s="248">
        <f t="shared" si="234"/>
        <v>44191.4614</v>
      </c>
      <c r="R1129" s="246">
        <f t="shared" si="236"/>
        <v>3.3899343372338202E-4</v>
      </c>
      <c r="S1129" s="249">
        <v>1</v>
      </c>
      <c r="T1129" s="246">
        <f t="shared" si="237"/>
        <v>3.3899343372338202E-4</v>
      </c>
      <c r="U1129" s="204"/>
      <c r="V1129" s="246">
        <f t="shared" si="229"/>
        <v>-1.8411774323062458E-2</v>
      </c>
      <c r="W1129" s="246">
        <f t="shared" si="230"/>
        <v>-5.7362170083335579E-3</v>
      </c>
      <c r="X1129" s="246">
        <f t="shared" si="231"/>
        <v>1.6066975323897732E-4</v>
      </c>
      <c r="Z1129" s="353"/>
    </row>
    <row r="1130" spans="1:26" s="246" customFormat="1" ht="12.95" customHeight="1">
      <c r="A1130" s="238" t="s">
        <v>1181</v>
      </c>
      <c r="B1130" s="219" t="s">
        <v>1817</v>
      </c>
      <c r="C1130" s="218">
        <v>59209.962399999997</v>
      </c>
      <c r="D1130" s="218" t="s">
        <v>1687</v>
      </c>
      <c r="E1130" s="246">
        <f t="shared" si="232"/>
        <v>54832.53241155397</v>
      </c>
      <c r="F1130" s="247">
        <f t="shared" si="227"/>
        <v>54832</v>
      </c>
      <c r="G1130" s="246">
        <f t="shared" si="235"/>
        <v>0.17116719999467023</v>
      </c>
      <c r="K1130" s="246">
        <f t="shared" si="238"/>
        <v>0.17116719999467023</v>
      </c>
      <c r="O1130" s="246">
        <f t="shared" ca="1" si="228"/>
        <v>0.17020977280920083</v>
      </c>
      <c r="P1130" s="246">
        <f t="shared" si="233"/>
        <v>0.18857897432116694</v>
      </c>
      <c r="Q1130" s="248">
        <f t="shared" si="234"/>
        <v>44191.462399999997</v>
      </c>
      <c r="R1130" s="246">
        <f t="shared" si="236"/>
        <v>3.0316988519684995E-4</v>
      </c>
      <c r="S1130" s="249">
        <v>1</v>
      </c>
      <c r="T1130" s="246">
        <f t="shared" si="237"/>
        <v>3.0316988519684995E-4</v>
      </c>
      <c r="U1130" s="204"/>
      <c r="V1130" s="246">
        <f t="shared" si="229"/>
        <v>-1.741177432649671E-2</v>
      </c>
      <c r="W1130" s="246">
        <f t="shared" si="230"/>
        <v>-5.7362170083335579E-3</v>
      </c>
      <c r="X1130" s="246">
        <f t="shared" si="231"/>
        <v>1.3631863868971311E-4</v>
      </c>
      <c r="Z1130" s="353"/>
    </row>
    <row r="1131" spans="1:26" s="246" customFormat="1" ht="12.95" customHeight="1">
      <c r="A1131" s="243" t="s">
        <v>3080</v>
      </c>
      <c r="B1131" s="242" t="s">
        <v>1817</v>
      </c>
      <c r="C1131" s="278">
        <v>59210.444799999997</v>
      </c>
      <c r="D1131" s="241">
        <v>2.9999999999999997E-4</v>
      </c>
      <c r="E1131" s="246">
        <f t="shared" si="232"/>
        <v>54834.032905419881</v>
      </c>
      <c r="F1131" s="247">
        <f t="shared" si="227"/>
        <v>54833.5</v>
      </c>
      <c r="G1131" s="246">
        <f t="shared" si="235"/>
        <v>0.17132597499585245</v>
      </c>
      <c r="K1131" s="246">
        <f t="shared" si="238"/>
        <v>0.17132597499585245</v>
      </c>
      <c r="O1131" s="246">
        <f t="shared" ca="1" si="228"/>
        <v>0.17021333822676132</v>
      </c>
      <c r="P1131" s="246">
        <f t="shared" si="233"/>
        <v>0.1885866262103725</v>
      </c>
      <c r="Q1131" s="248">
        <f t="shared" si="234"/>
        <v>44191.944799999997</v>
      </c>
      <c r="R1131" s="246">
        <f t="shared" si="236"/>
        <v>2.9793008034931272E-4</v>
      </c>
      <c r="S1131" s="249">
        <v>1</v>
      </c>
      <c r="T1131" s="246">
        <f t="shared" si="237"/>
        <v>2.9793008034931272E-4</v>
      </c>
      <c r="U1131" s="204"/>
      <c r="V1131" s="246">
        <f t="shared" si="229"/>
        <v>-1.7260651214520056E-2</v>
      </c>
      <c r="W1131" s="246">
        <f t="shared" si="230"/>
        <v>-5.7374355922522038E-3</v>
      </c>
      <c r="X1131" s="246">
        <f t="shared" si="231"/>
        <v>1.3278449827727789E-4</v>
      </c>
      <c r="Z1131" s="353"/>
    </row>
    <row r="1132" spans="1:26" s="246" customFormat="1" ht="12.95" customHeight="1">
      <c r="A1132" s="238" t="s">
        <v>1181</v>
      </c>
      <c r="B1132" s="219" t="s">
        <v>1814</v>
      </c>
      <c r="C1132" s="218">
        <v>59212.051800000001</v>
      </c>
      <c r="D1132" s="218" t="s">
        <v>1754</v>
      </c>
      <c r="E1132" s="246">
        <f t="shared" si="232"/>
        <v>54839.031441163075</v>
      </c>
      <c r="F1132" s="247">
        <f t="shared" si="227"/>
        <v>54838.5</v>
      </c>
      <c r="G1132" s="246">
        <f t="shared" si="235"/>
        <v>0.1708552249983768</v>
      </c>
      <c r="K1132" s="246">
        <f t="shared" si="238"/>
        <v>0.1708552249983768</v>
      </c>
      <c r="O1132" s="246">
        <f t="shared" ca="1" si="228"/>
        <v>0.17022522295196296</v>
      </c>
      <c r="P1132" s="246">
        <f t="shared" si="233"/>
        <v>0.18861213341111954</v>
      </c>
      <c r="Q1132" s="248">
        <f t="shared" si="234"/>
        <v>44193.551800000001</v>
      </c>
      <c r="R1132" s="246">
        <f t="shared" si="236"/>
        <v>3.1530779637853405E-4</v>
      </c>
      <c r="S1132" s="249">
        <v>1</v>
      </c>
      <c r="T1132" s="246">
        <f t="shared" si="237"/>
        <v>3.1530779637853405E-4</v>
      </c>
      <c r="U1132" s="204"/>
      <c r="V1132" s="246">
        <f t="shared" si="229"/>
        <v>-1.7756908412742745E-2</v>
      </c>
      <c r="W1132" s="246">
        <f t="shared" si="230"/>
        <v>-5.7414954863730444E-3</v>
      </c>
      <c r="X1132" s="246">
        <f t="shared" si="231"/>
        <v>1.4437014779117207E-4</v>
      </c>
      <c r="Z1132" s="353"/>
    </row>
    <row r="1133" spans="1:26" s="246" customFormat="1" ht="12.95" customHeight="1">
      <c r="A1133" s="243" t="s">
        <v>3082</v>
      </c>
      <c r="B1133" s="242" t="s">
        <v>1817</v>
      </c>
      <c r="C1133" s="278">
        <v>59215.908999999985</v>
      </c>
      <c r="D1133" s="241" t="s">
        <v>1754</v>
      </c>
      <c r="E1133" s="246">
        <f t="shared" si="232"/>
        <v>54851.029171137277</v>
      </c>
      <c r="F1133" s="247">
        <f t="shared" si="227"/>
        <v>54850.5</v>
      </c>
      <c r="G1133" s="246">
        <f t="shared" si="235"/>
        <v>0.17012542497832328</v>
      </c>
      <c r="K1133" s="246">
        <f t="shared" si="238"/>
        <v>0.17012542497832328</v>
      </c>
      <c r="O1133" s="246">
        <f t="shared" ca="1" si="228"/>
        <v>0.17025374629244691</v>
      </c>
      <c r="P1133" s="246">
        <f t="shared" si="233"/>
        <v>0.18867335636345409</v>
      </c>
      <c r="Q1133" s="248">
        <f t="shared" si="234"/>
        <v>44197.408999999985</v>
      </c>
      <c r="R1133" s="246">
        <f t="shared" si="236"/>
        <v>3.4402575866752038E-4</v>
      </c>
      <c r="S1133" s="249">
        <v>1</v>
      </c>
      <c r="T1133" s="246">
        <f t="shared" si="237"/>
        <v>3.4402575866752038E-4</v>
      </c>
      <c r="U1133" s="204"/>
      <c r="V1133" s="246">
        <f t="shared" si="229"/>
        <v>-1.8547931385130806E-2</v>
      </c>
      <c r="W1133" s="246">
        <f t="shared" si="230"/>
        <v>-5.7512263390567774E-3</v>
      </c>
      <c r="X1133" s="246">
        <f t="shared" si="231"/>
        <v>1.6375566003621651E-4</v>
      </c>
      <c r="Z1133" s="353"/>
    </row>
    <row r="1134" spans="1:26" s="246" customFormat="1" ht="12.95" customHeight="1">
      <c r="A1134" s="243" t="s">
        <v>3082</v>
      </c>
      <c r="B1134" s="242" t="s">
        <v>1817</v>
      </c>
      <c r="C1134" s="278">
        <v>59215.909299999941</v>
      </c>
      <c r="D1134" s="241" t="s">
        <v>1282</v>
      </c>
      <c r="E1134" s="246">
        <f t="shared" si="232"/>
        <v>54851.030104280093</v>
      </c>
      <c r="F1134" s="247">
        <f t="shared" si="227"/>
        <v>54850.5</v>
      </c>
      <c r="G1134" s="246">
        <f t="shared" si="235"/>
        <v>0.17042542493436486</v>
      </c>
      <c r="K1134" s="246">
        <f t="shared" si="238"/>
        <v>0.17042542493436486</v>
      </c>
      <c r="O1134" s="246">
        <f t="shared" ca="1" si="228"/>
        <v>0.17025374629244691</v>
      </c>
      <c r="P1134" s="246">
        <f t="shared" si="233"/>
        <v>0.18867335636345409</v>
      </c>
      <c r="Q1134" s="248">
        <f t="shared" si="234"/>
        <v>44197.409299999941</v>
      </c>
      <c r="R1134" s="246">
        <f t="shared" si="236"/>
        <v>3.3298700144074257E-4</v>
      </c>
      <c r="S1134" s="249">
        <v>1</v>
      </c>
      <c r="T1134" s="246">
        <f t="shared" si="237"/>
        <v>3.3298700144074257E-4</v>
      </c>
      <c r="U1134" s="204"/>
      <c r="V1134" s="246">
        <f t="shared" si="229"/>
        <v>-1.8247931429089231E-2</v>
      </c>
      <c r="W1134" s="246">
        <f t="shared" si="230"/>
        <v>-5.7512263390567774E-3</v>
      </c>
      <c r="X1134" s="246">
        <f t="shared" si="231"/>
        <v>1.5616763810724304E-4</v>
      </c>
      <c r="Z1134" s="353"/>
    </row>
    <row r="1135" spans="1:26" s="246" customFormat="1" ht="12.95" customHeight="1">
      <c r="A1135" s="243" t="s">
        <v>3082</v>
      </c>
      <c r="B1135" s="242" t="s">
        <v>1817</v>
      </c>
      <c r="C1135" s="278">
        <v>59215.909299999941</v>
      </c>
      <c r="D1135" s="241" t="s">
        <v>1754</v>
      </c>
      <c r="E1135" s="246">
        <f t="shared" si="232"/>
        <v>54851.030104280093</v>
      </c>
      <c r="F1135" s="247">
        <f t="shared" si="227"/>
        <v>54850.5</v>
      </c>
      <c r="G1135" s="246">
        <f t="shared" si="235"/>
        <v>0.17042542493436486</v>
      </c>
      <c r="K1135" s="246">
        <f t="shared" si="238"/>
        <v>0.17042542493436486</v>
      </c>
      <c r="O1135" s="246">
        <f t="shared" ca="1" si="228"/>
        <v>0.17025374629244691</v>
      </c>
      <c r="P1135" s="246">
        <f t="shared" si="233"/>
        <v>0.18867335636345409</v>
      </c>
      <c r="Q1135" s="248">
        <f t="shared" si="234"/>
        <v>44197.409299999941</v>
      </c>
      <c r="R1135" s="246">
        <f t="shared" si="236"/>
        <v>3.3298700144074257E-4</v>
      </c>
      <c r="S1135" s="249">
        <v>1</v>
      </c>
      <c r="T1135" s="246">
        <f t="shared" si="237"/>
        <v>3.3298700144074257E-4</v>
      </c>
      <c r="U1135" s="204"/>
      <c r="V1135" s="246">
        <f t="shared" si="229"/>
        <v>-1.8247931429089231E-2</v>
      </c>
      <c r="W1135" s="246">
        <f t="shared" si="230"/>
        <v>-5.7512263390567774E-3</v>
      </c>
      <c r="X1135" s="246">
        <f t="shared" si="231"/>
        <v>1.5616763810724304E-4</v>
      </c>
      <c r="Z1135" s="353"/>
    </row>
    <row r="1136" spans="1:26" s="246" customFormat="1" ht="12.95" customHeight="1">
      <c r="A1136" s="243" t="s">
        <v>3082</v>
      </c>
      <c r="B1136" s="242" t="s">
        <v>1817</v>
      </c>
      <c r="C1136" s="278">
        <v>59215.910900000017</v>
      </c>
      <c r="D1136" s="241" t="s">
        <v>1182</v>
      </c>
      <c r="E1136" s="246">
        <f t="shared" si="232"/>
        <v>54851.035081042734</v>
      </c>
      <c r="F1136" s="247">
        <f t="shared" si="227"/>
        <v>54850.5</v>
      </c>
      <c r="G1136" s="246">
        <f t="shared" si="235"/>
        <v>0.17202542501036078</v>
      </c>
      <c r="K1136" s="246">
        <f t="shared" si="238"/>
        <v>0.17202542501036078</v>
      </c>
      <c r="O1136" s="246">
        <f t="shared" ca="1" si="228"/>
        <v>0.17025374629244691</v>
      </c>
      <c r="P1136" s="246">
        <f t="shared" si="233"/>
        <v>0.18867335636345409</v>
      </c>
      <c r="Q1136" s="248">
        <f t="shared" si="234"/>
        <v>44197.410900000017</v>
      </c>
      <c r="R1136" s="246">
        <f t="shared" si="236"/>
        <v>2.7715361833730723E-4</v>
      </c>
      <c r="S1136" s="249">
        <v>1</v>
      </c>
      <c r="T1136" s="246">
        <f t="shared" si="237"/>
        <v>2.7715361833730723E-4</v>
      </c>
      <c r="U1136" s="204"/>
      <c r="V1136" s="246">
        <f t="shared" si="229"/>
        <v>-1.6647931353093309E-2</v>
      </c>
      <c r="W1136" s="246">
        <f t="shared" si="230"/>
        <v>-5.7512263390567774E-3</v>
      </c>
      <c r="X1136" s="246">
        <f t="shared" si="231"/>
        <v>1.187381801629289E-4</v>
      </c>
      <c r="Z1136" s="353"/>
    </row>
    <row r="1137" spans="1:26" s="246" customFormat="1" ht="12.95" customHeight="1">
      <c r="A1137" s="243" t="s">
        <v>3082</v>
      </c>
      <c r="B1137" s="242" t="s">
        <v>1817</v>
      </c>
      <c r="C1137" s="278">
        <v>59216.070100000128</v>
      </c>
      <c r="D1137" s="241" t="s">
        <v>1754</v>
      </c>
      <c r="E1137" s="246">
        <f t="shared" si="232"/>
        <v>54851.530268902643</v>
      </c>
      <c r="F1137" s="247">
        <f t="shared" si="227"/>
        <v>54851</v>
      </c>
      <c r="G1137" s="246">
        <f t="shared" si="235"/>
        <v>0.17047835012635915</v>
      </c>
      <c r="K1137" s="246">
        <f t="shared" si="238"/>
        <v>0.17047835012635915</v>
      </c>
      <c r="O1137" s="246">
        <f t="shared" ca="1" si="228"/>
        <v>0.17025493476496709</v>
      </c>
      <c r="P1137" s="246">
        <f t="shared" si="233"/>
        <v>0.18867590749353119</v>
      </c>
      <c r="Q1137" s="248">
        <f t="shared" si="234"/>
        <v>44197.570100000128</v>
      </c>
      <c r="R1137" s="246">
        <f t="shared" si="236"/>
        <v>3.3115109413151759E-4</v>
      </c>
      <c r="S1137" s="249">
        <v>1</v>
      </c>
      <c r="T1137" s="246">
        <f t="shared" si="237"/>
        <v>3.3115109413151759E-4</v>
      </c>
      <c r="U1137" s="204"/>
      <c r="V1137" s="246">
        <f t="shared" ref="V1137:V1167" si="239">+G1137-P1137</f>
        <v>-1.8197557367172046E-2</v>
      </c>
      <c r="W1137" s="246">
        <f t="shared" ref="W1137:W1167" si="240">+V$5*SIN(RADIANS(V$6*F1137+V$7))</f>
        <v>-5.7516313959140915E-3</v>
      </c>
      <c r="X1137" s="246">
        <f t="shared" ref="X1137:X1167" si="241">+(V1137-W1137)^2</f>
        <v>1.5490107328203326E-4</v>
      </c>
      <c r="Z1137" s="353"/>
    </row>
    <row r="1138" spans="1:26" s="246" customFormat="1" ht="12.95" customHeight="1">
      <c r="A1138" s="243" t="s">
        <v>3082</v>
      </c>
      <c r="B1138" s="242" t="s">
        <v>1817</v>
      </c>
      <c r="C1138" s="278">
        <v>59218.963500000071</v>
      </c>
      <c r="D1138" s="241" t="s">
        <v>1182</v>
      </c>
      <c r="E1138" s="246">
        <f t="shared" si="232"/>
        <v>54860.530121621399</v>
      </c>
      <c r="F1138" s="247">
        <f t="shared" si="227"/>
        <v>54860</v>
      </c>
      <c r="G1138" s="246">
        <f t="shared" si="235"/>
        <v>0.17043100006412715</v>
      </c>
      <c r="K1138" s="246">
        <f t="shared" si="238"/>
        <v>0.17043100006412715</v>
      </c>
      <c r="O1138" s="246">
        <f t="shared" ca="1" si="228"/>
        <v>0.17027632727033004</v>
      </c>
      <c r="P1138" s="246">
        <f t="shared" si="233"/>
        <v>0.18872183021154315</v>
      </c>
      <c r="Q1138" s="248">
        <f t="shared" si="234"/>
        <v>44200.463500000071</v>
      </c>
      <c r="R1138" s="246">
        <f t="shared" si="236"/>
        <v>3.3455446748162213E-4</v>
      </c>
      <c r="S1138" s="249">
        <v>1</v>
      </c>
      <c r="T1138" s="246">
        <f t="shared" si="237"/>
        <v>3.3455446748162213E-4</v>
      </c>
      <c r="U1138" s="204"/>
      <c r="V1138" s="246">
        <f t="shared" si="239"/>
        <v>-1.8290830147416004E-2</v>
      </c>
      <c r="W1138" s="246">
        <f t="shared" si="240"/>
        <v>-5.7589170056610217E-3</v>
      </c>
      <c r="X1138" s="246">
        <f t="shared" si="241"/>
        <v>1.5704884699249122E-4</v>
      </c>
      <c r="Z1138" s="353"/>
    </row>
    <row r="1139" spans="1:26" s="246" customFormat="1" ht="12.95" customHeight="1">
      <c r="A1139" s="243" t="s">
        <v>3082</v>
      </c>
      <c r="B1139" s="242" t="s">
        <v>1817</v>
      </c>
      <c r="C1139" s="278">
        <v>59218.963599999901</v>
      </c>
      <c r="D1139" s="241" t="s">
        <v>1282</v>
      </c>
      <c r="E1139" s="246">
        <f t="shared" si="232"/>
        <v>54860.530432668522</v>
      </c>
      <c r="F1139" s="247">
        <f t="shared" si="227"/>
        <v>54860</v>
      </c>
      <c r="G1139" s="246">
        <f t="shared" si="235"/>
        <v>0.17053099989425391</v>
      </c>
      <c r="K1139" s="246">
        <f t="shared" si="238"/>
        <v>0.17053099989425391</v>
      </c>
      <c r="O1139" s="246">
        <f t="shared" ca="1" si="228"/>
        <v>0.17027632727033004</v>
      </c>
      <c r="P1139" s="246">
        <f t="shared" si="233"/>
        <v>0.18872183021154315</v>
      </c>
      <c r="Q1139" s="248">
        <f t="shared" si="234"/>
        <v>44200.463599999901</v>
      </c>
      <c r="R1139" s="246">
        <f t="shared" si="236"/>
        <v>3.3090630763240941E-4</v>
      </c>
      <c r="S1139" s="249">
        <v>1</v>
      </c>
      <c r="T1139" s="246">
        <f t="shared" si="237"/>
        <v>3.3090630763240941E-4</v>
      </c>
      <c r="U1139" s="204"/>
      <c r="V1139" s="246">
        <f t="shared" si="239"/>
        <v>-1.8190830317289242E-2</v>
      </c>
      <c r="W1139" s="246">
        <f t="shared" si="240"/>
        <v>-5.7589170056610217E-3</v>
      </c>
      <c r="X1139" s="246">
        <f t="shared" si="241"/>
        <v>1.5455246858783891E-4</v>
      </c>
      <c r="Z1139" s="353"/>
    </row>
    <row r="1140" spans="1:26" s="246" customFormat="1" ht="12.95" customHeight="1">
      <c r="A1140" s="243" t="s">
        <v>3082</v>
      </c>
      <c r="B1140" s="242" t="s">
        <v>1817</v>
      </c>
      <c r="C1140" s="278">
        <v>59218.963599999901</v>
      </c>
      <c r="D1140" s="241" t="s">
        <v>1754</v>
      </c>
      <c r="E1140" s="246">
        <f t="shared" si="232"/>
        <v>54860.530432668522</v>
      </c>
      <c r="F1140" s="247">
        <f t="shared" si="227"/>
        <v>54860</v>
      </c>
      <c r="G1140" s="246">
        <f t="shared" si="235"/>
        <v>0.17053099989425391</v>
      </c>
      <c r="K1140" s="246">
        <f t="shared" si="238"/>
        <v>0.17053099989425391</v>
      </c>
      <c r="O1140" s="246">
        <f t="shared" ca="1" si="228"/>
        <v>0.17027632727033004</v>
      </c>
      <c r="P1140" s="246">
        <f t="shared" si="233"/>
        <v>0.18872183021154315</v>
      </c>
      <c r="Q1140" s="248">
        <f t="shared" si="234"/>
        <v>44200.463599999901</v>
      </c>
      <c r="R1140" s="246">
        <f t="shared" si="236"/>
        <v>3.3090630763240941E-4</v>
      </c>
      <c r="S1140" s="249">
        <v>1</v>
      </c>
      <c r="T1140" s="246">
        <f t="shared" si="237"/>
        <v>3.3090630763240941E-4</v>
      </c>
      <c r="U1140" s="204"/>
      <c r="V1140" s="246">
        <f t="shared" si="239"/>
        <v>-1.8190830317289242E-2</v>
      </c>
      <c r="W1140" s="246">
        <f t="shared" si="240"/>
        <v>-5.7589170056610217E-3</v>
      </c>
      <c r="X1140" s="246">
        <f t="shared" si="241"/>
        <v>1.5455246858783891E-4</v>
      </c>
      <c r="Z1140" s="353"/>
    </row>
    <row r="1141" spans="1:26" s="246" customFormat="1" ht="12.95" customHeight="1">
      <c r="A1141" s="243" t="s">
        <v>3082</v>
      </c>
      <c r="B1141" s="242" t="s">
        <v>1817</v>
      </c>
      <c r="C1141" s="278">
        <v>59218.966200000141</v>
      </c>
      <c r="D1141" s="241" t="s">
        <v>1754</v>
      </c>
      <c r="E1141" s="246">
        <f t="shared" si="232"/>
        <v>54860.538519908179</v>
      </c>
      <c r="F1141" s="247">
        <f t="shared" si="227"/>
        <v>54860</v>
      </c>
      <c r="G1141" s="246">
        <f t="shared" si="235"/>
        <v>0.1731310001341626</v>
      </c>
      <c r="K1141" s="246">
        <f t="shared" si="238"/>
        <v>0.1731310001341626</v>
      </c>
      <c r="O1141" s="246">
        <f t="shared" ca="1" si="228"/>
        <v>0.17027632727033004</v>
      </c>
      <c r="P1141" s="246">
        <f t="shared" si="233"/>
        <v>0.18872183021154315</v>
      </c>
      <c r="Q1141" s="248">
        <f t="shared" si="234"/>
        <v>44200.466200000141</v>
      </c>
      <c r="R1141" s="246">
        <f t="shared" si="236"/>
        <v>2.430739825017539E-4</v>
      </c>
      <c r="S1141" s="249">
        <v>1</v>
      </c>
      <c r="T1141" s="246">
        <f t="shared" si="237"/>
        <v>2.430739825017539E-4</v>
      </c>
      <c r="U1141" s="204"/>
      <c r="V1141" s="246">
        <f t="shared" si="239"/>
        <v>-1.5590830077380546E-2</v>
      </c>
      <c r="W1141" s="246">
        <f t="shared" si="240"/>
        <v>-5.7589170056610217E-3</v>
      </c>
      <c r="X1141" s="246">
        <f t="shared" si="241"/>
        <v>9.6666514649849239E-5</v>
      </c>
      <c r="Z1141" s="353"/>
    </row>
    <row r="1142" spans="1:26" s="246" customFormat="1" ht="12.95" customHeight="1">
      <c r="A1142" s="243" t="s">
        <v>3082</v>
      </c>
      <c r="B1142" s="242" t="s">
        <v>1817</v>
      </c>
      <c r="C1142" s="278">
        <v>59219.12509999983</v>
      </c>
      <c r="D1142" s="241" t="s">
        <v>1754</v>
      </c>
      <c r="E1142" s="246">
        <f t="shared" si="232"/>
        <v>54861.032774623825</v>
      </c>
      <c r="F1142" s="247">
        <f t="shared" si="227"/>
        <v>54860.5</v>
      </c>
      <c r="G1142" s="246">
        <f t="shared" si="235"/>
        <v>0.17128392482845811</v>
      </c>
      <c r="K1142" s="246">
        <f t="shared" si="238"/>
        <v>0.17128392482845811</v>
      </c>
      <c r="O1142" s="246">
        <f t="shared" ca="1" si="228"/>
        <v>0.17027751574285019</v>
      </c>
      <c r="P1142" s="246">
        <f t="shared" si="233"/>
        <v>0.18872438160568958</v>
      </c>
      <c r="Q1142" s="248">
        <f t="shared" si="234"/>
        <v>44200.62509999983</v>
      </c>
      <c r="R1142" s="246">
        <f t="shared" si="236"/>
        <v>3.0416953259847901E-4</v>
      </c>
      <c r="S1142" s="249">
        <v>1</v>
      </c>
      <c r="T1142" s="246">
        <f t="shared" si="237"/>
        <v>3.0416953259847901E-4</v>
      </c>
      <c r="U1142" s="204"/>
      <c r="V1142" s="246">
        <f t="shared" si="239"/>
        <v>-1.7440456777231467E-2</v>
      </c>
      <c r="W1142" s="246">
        <f t="shared" si="240"/>
        <v>-5.7593214608567594E-3</v>
      </c>
      <c r="X1142" s="246">
        <f t="shared" si="241"/>
        <v>1.3644892227945642E-4</v>
      </c>
      <c r="Z1142" s="353"/>
    </row>
    <row r="1143" spans="1:26" s="246" customFormat="1" ht="12.95" customHeight="1">
      <c r="A1143" s="243" t="s">
        <v>3082</v>
      </c>
      <c r="B1143" s="242" t="s">
        <v>1817</v>
      </c>
      <c r="C1143" s="278">
        <v>59224.910300000105</v>
      </c>
      <c r="D1143" s="241" t="s">
        <v>1754</v>
      </c>
      <c r="E1143" s="246">
        <f t="shared" si="232"/>
        <v>54879.027503300145</v>
      </c>
      <c r="F1143" s="247">
        <f t="shared" si="227"/>
        <v>54878.5</v>
      </c>
      <c r="G1143" s="246">
        <f t="shared" si="235"/>
        <v>0.16958922510093544</v>
      </c>
      <c r="K1143" s="246">
        <f t="shared" si="238"/>
        <v>0.16958922510093544</v>
      </c>
      <c r="O1143" s="246">
        <f t="shared" ca="1" si="228"/>
        <v>0.17032030075357613</v>
      </c>
      <c r="P1143" s="246">
        <f t="shared" si="233"/>
        <v>0.18881624105128703</v>
      </c>
      <c r="Q1143" s="248">
        <f t="shared" si="234"/>
        <v>44206.410300000105</v>
      </c>
      <c r="R1143" s="246">
        <f t="shared" si="236"/>
        <v>3.6967814235507442E-4</v>
      </c>
      <c r="S1143" s="249">
        <v>1</v>
      </c>
      <c r="T1143" s="246">
        <f t="shared" si="237"/>
        <v>3.6967814235507442E-4</v>
      </c>
      <c r="U1143" s="204"/>
      <c r="V1143" s="246">
        <f t="shared" si="239"/>
        <v>-1.9227015950351589E-2</v>
      </c>
      <c r="W1143" s="246">
        <f t="shared" si="240"/>
        <v>-5.773860725975675E-3</v>
      </c>
      <c r="X1143" s="246">
        <f t="shared" si="241"/>
        <v>1.8098738549115299E-4</v>
      </c>
      <c r="Z1143" s="353"/>
    </row>
    <row r="1144" spans="1:26" s="246" customFormat="1" ht="12.95" customHeight="1">
      <c r="A1144" s="243" t="s">
        <v>3082</v>
      </c>
      <c r="B1144" s="242" t="s">
        <v>1817</v>
      </c>
      <c r="C1144" s="278">
        <v>59224.911100000143</v>
      </c>
      <c r="D1144" s="241" t="s">
        <v>1282</v>
      </c>
      <c r="E1144" s="246">
        <f t="shared" si="232"/>
        <v>54879.029991681469</v>
      </c>
      <c r="F1144" s="247">
        <f t="shared" si="227"/>
        <v>54878.5</v>
      </c>
      <c r="G1144" s="246">
        <f t="shared" si="235"/>
        <v>0.1703892251389334</v>
      </c>
      <c r="K1144" s="246">
        <f t="shared" si="238"/>
        <v>0.1703892251389334</v>
      </c>
      <c r="O1144" s="246">
        <f t="shared" ca="1" si="228"/>
        <v>0.17032030075357613</v>
      </c>
      <c r="P1144" s="246">
        <f t="shared" si="233"/>
        <v>0.18881624105128703</v>
      </c>
      <c r="Q1144" s="248">
        <f t="shared" si="234"/>
        <v>44206.411100000143</v>
      </c>
      <c r="R1144" s="246">
        <f t="shared" si="236"/>
        <v>3.3955491543413382E-4</v>
      </c>
      <c r="S1144" s="249">
        <v>1</v>
      </c>
      <c r="T1144" s="246">
        <f t="shared" si="237"/>
        <v>3.3955491543413382E-4</v>
      </c>
      <c r="U1144" s="204"/>
      <c r="V1144" s="246">
        <f t="shared" si="239"/>
        <v>-1.8427015912353628E-2</v>
      </c>
      <c r="W1144" s="246">
        <f t="shared" si="240"/>
        <v>-5.773860725975675E-3</v>
      </c>
      <c r="X1144" s="246">
        <f t="shared" si="241"/>
        <v>1.601023361705633E-4</v>
      </c>
      <c r="Z1144" s="353"/>
    </row>
    <row r="1145" spans="1:26" s="246" customFormat="1" ht="12.95" customHeight="1">
      <c r="A1145" s="243" t="s">
        <v>3082</v>
      </c>
      <c r="B1145" s="242" t="s">
        <v>1817</v>
      </c>
      <c r="C1145" s="278">
        <v>59224.912000000011</v>
      </c>
      <c r="D1145" s="241" t="s">
        <v>1182</v>
      </c>
      <c r="E1145" s="246">
        <f t="shared" si="232"/>
        <v>54879.032791109916</v>
      </c>
      <c r="F1145" s="247">
        <f t="shared" si="227"/>
        <v>54878.5</v>
      </c>
      <c r="G1145" s="246">
        <f t="shared" si="235"/>
        <v>0.17128922500705812</v>
      </c>
      <c r="K1145" s="246">
        <f t="shared" si="238"/>
        <v>0.17128922500705812</v>
      </c>
      <c r="O1145" s="246">
        <f t="shared" ca="1" si="228"/>
        <v>0.17032030075357613</v>
      </c>
      <c r="P1145" s="246">
        <f t="shared" si="233"/>
        <v>0.18881624105128703</v>
      </c>
      <c r="Q1145" s="248">
        <f t="shared" si="234"/>
        <v>44206.412000000011</v>
      </c>
      <c r="R1145" s="246">
        <f t="shared" si="236"/>
        <v>3.0719629141465746E-4</v>
      </c>
      <c r="S1145" s="249">
        <v>1</v>
      </c>
      <c r="T1145" s="246">
        <f t="shared" si="237"/>
        <v>3.0719629141465746E-4</v>
      </c>
      <c r="U1145" s="204"/>
      <c r="V1145" s="246">
        <f t="shared" si="239"/>
        <v>-1.7527016044228905E-2</v>
      </c>
      <c r="W1145" s="246">
        <f t="shared" si="240"/>
        <v>-5.773860725975675E-3</v>
      </c>
      <c r="X1145" s="246">
        <f t="shared" si="241"/>
        <v>1.381366599349842E-4</v>
      </c>
      <c r="Z1145" s="353"/>
    </row>
    <row r="1146" spans="1:26" s="246" customFormat="1" ht="12.95" customHeight="1">
      <c r="A1146" s="243" t="s">
        <v>3082</v>
      </c>
      <c r="B1146" s="242" t="s">
        <v>1817</v>
      </c>
      <c r="C1146" s="278">
        <v>59232.94840000011</v>
      </c>
      <c r="D1146" s="241" t="s">
        <v>1282</v>
      </c>
      <c r="E1146" s="246">
        <f t="shared" si="232"/>
        <v>54904.029824493256</v>
      </c>
      <c r="F1146" s="247">
        <f t="shared" si="227"/>
        <v>54903.5</v>
      </c>
      <c r="G1146" s="246">
        <f t="shared" si="235"/>
        <v>0.17033547510800418</v>
      </c>
      <c r="K1146" s="246">
        <f t="shared" si="238"/>
        <v>0.17033547510800418</v>
      </c>
      <c r="O1146" s="246">
        <f t="shared" ca="1" si="228"/>
        <v>0.17037972437958435</v>
      </c>
      <c r="P1146" s="246">
        <f t="shared" si="233"/>
        <v>0.18894385349614767</v>
      </c>
      <c r="Q1146" s="248">
        <f t="shared" si="234"/>
        <v>44214.44840000011</v>
      </c>
      <c r="R1146" s="246">
        <f t="shared" si="236"/>
        <v>3.4627174623632603E-4</v>
      </c>
      <c r="S1146" s="249">
        <v>1</v>
      </c>
      <c r="T1146" s="246">
        <f t="shared" si="237"/>
        <v>3.4627174623632603E-4</v>
      </c>
      <c r="U1146" s="204"/>
      <c r="V1146" s="246">
        <f t="shared" si="239"/>
        <v>-1.8608378388143498E-2</v>
      </c>
      <c r="W1146" s="246">
        <f t="shared" si="240"/>
        <v>-5.7939858249310928E-3</v>
      </c>
      <c r="X1146" s="246">
        <f t="shared" si="241"/>
        <v>1.6420865676411339E-4</v>
      </c>
      <c r="Z1146" s="353"/>
    </row>
    <row r="1147" spans="1:26" s="246" customFormat="1" ht="12.95" customHeight="1">
      <c r="A1147" s="243" t="s">
        <v>3082</v>
      </c>
      <c r="B1147" s="242" t="s">
        <v>1817</v>
      </c>
      <c r="C1147" s="278">
        <v>59232.94849999994</v>
      </c>
      <c r="D1147" s="241" t="s">
        <v>1687</v>
      </c>
      <c r="E1147" s="246">
        <f t="shared" si="232"/>
        <v>54904.030135540379</v>
      </c>
      <c r="F1147" s="247">
        <f t="shared" si="227"/>
        <v>54903.5</v>
      </c>
      <c r="G1147" s="246">
        <f t="shared" si="235"/>
        <v>0.17043547493813094</v>
      </c>
      <c r="K1147" s="246">
        <f t="shared" si="238"/>
        <v>0.17043547493813094</v>
      </c>
      <c r="O1147" s="246">
        <f t="shared" ca="1" si="228"/>
        <v>0.17037972437958435</v>
      </c>
      <c r="P1147" s="246">
        <f t="shared" si="233"/>
        <v>0.18894385349614767</v>
      </c>
      <c r="Q1147" s="248">
        <f t="shared" si="234"/>
        <v>44214.44849999994</v>
      </c>
      <c r="R1147" s="246">
        <f t="shared" si="236"/>
        <v>3.425600768468537E-4</v>
      </c>
      <c r="S1147" s="249">
        <v>1</v>
      </c>
      <c r="T1147" s="246">
        <f t="shared" si="237"/>
        <v>3.425600768468537E-4</v>
      </c>
      <c r="U1147" s="204"/>
      <c r="V1147" s="246">
        <f t="shared" si="239"/>
        <v>-1.8508378558016736E-2</v>
      </c>
      <c r="W1147" s="246">
        <f t="shared" si="240"/>
        <v>-5.7939858249310928E-3</v>
      </c>
      <c r="X1147" s="246">
        <f t="shared" si="241"/>
        <v>1.61655782571141E-4</v>
      </c>
      <c r="Z1147" s="353"/>
    </row>
    <row r="1148" spans="1:26" s="246" customFormat="1" ht="12.95" customHeight="1">
      <c r="A1148" s="243" t="s">
        <v>3082</v>
      </c>
      <c r="B1148" s="242" t="s">
        <v>1817</v>
      </c>
      <c r="C1148" s="278">
        <v>59232.94849999994</v>
      </c>
      <c r="D1148" s="241" t="s">
        <v>1754</v>
      </c>
      <c r="E1148" s="246">
        <f t="shared" si="232"/>
        <v>54904.030135540379</v>
      </c>
      <c r="F1148" s="247">
        <f t="shared" si="227"/>
        <v>54903.5</v>
      </c>
      <c r="G1148" s="246">
        <f t="shared" si="235"/>
        <v>0.17043547493813094</v>
      </c>
      <c r="K1148" s="246">
        <f t="shared" si="238"/>
        <v>0.17043547493813094</v>
      </c>
      <c r="O1148" s="246">
        <f t="shared" ca="1" si="228"/>
        <v>0.17037972437958435</v>
      </c>
      <c r="P1148" s="246">
        <f t="shared" si="233"/>
        <v>0.18894385349614767</v>
      </c>
      <c r="Q1148" s="248">
        <f t="shared" si="234"/>
        <v>44214.44849999994</v>
      </c>
      <c r="R1148" s="246">
        <f t="shared" si="236"/>
        <v>3.425600768468537E-4</v>
      </c>
      <c r="S1148" s="249">
        <v>1</v>
      </c>
      <c r="T1148" s="246">
        <f t="shared" si="237"/>
        <v>3.425600768468537E-4</v>
      </c>
      <c r="U1148" s="204"/>
      <c r="V1148" s="246">
        <f t="shared" si="239"/>
        <v>-1.8508378558016736E-2</v>
      </c>
      <c r="W1148" s="246">
        <f t="shared" si="240"/>
        <v>-5.7939858249310928E-3</v>
      </c>
      <c r="X1148" s="246">
        <f t="shared" si="241"/>
        <v>1.61655782571141E-4</v>
      </c>
      <c r="Z1148" s="353"/>
    </row>
    <row r="1149" spans="1:26" s="246" customFormat="1" ht="12.95" customHeight="1">
      <c r="A1149" s="243" t="s">
        <v>3082</v>
      </c>
      <c r="B1149" s="242" t="s">
        <v>1817</v>
      </c>
      <c r="C1149" s="278">
        <v>59235.038900000043</v>
      </c>
      <c r="D1149" s="241" t="s">
        <v>1754</v>
      </c>
      <c r="E1149" s="246">
        <f t="shared" si="232"/>
        <v>54910.53227562629</v>
      </c>
      <c r="F1149" s="247">
        <f t="shared" si="227"/>
        <v>54910</v>
      </c>
      <c r="G1149" s="246">
        <f t="shared" si="235"/>
        <v>0.17112350004026666</v>
      </c>
      <c r="K1149" s="246">
        <f t="shared" si="238"/>
        <v>0.17112350004026666</v>
      </c>
      <c r="O1149" s="246">
        <f t="shared" ca="1" si="228"/>
        <v>0.17039517452234648</v>
      </c>
      <c r="P1149" s="246">
        <f t="shared" si="233"/>
        <v>0.18897703842320068</v>
      </c>
      <c r="Q1149" s="248">
        <f t="shared" si="234"/>
        <v>44216.538900000043</v>
      </c>
      <c r="R1149" s="246">
        <f t="shared" si="236"/>
        <v>3.187488327908983E-4</v>
      </c>
      <c r="S1149" s="249">
        <v>1</v>
      </c>
      <c r="T1149" s="246">
        <f t="shared" si="237"/>
        <v>3.187488327908983E-4</v>
      </c>
      <c r="U1149" s="204"/>
      <c r="V1149" s="246">
        <f t="shared" si="239"/>
        <v>-1.785353838293402E-2</v>
      </c>
      <c r="W1149" s="246">
        <f t="shared" si="240"/>
        <v>-5.799205307223599E-3</v>
      </c>
      <c r="X1149" s="246">
        <f t="shared" si="241"/>
        <v>1.4530694590016627E-4</v>
      </c>
      <c r="Z1149" s="353"/>
    </row>
    <row r="1150" spans="1:26" s="246" customFormat="1" ht="12.95" customHeight="1">
      <c r="A1150" s="243" t="s">
        <v>3080</v>
      </c>
      <c r="B1150" s="242" t="s">
        <v>1817</v>
      </c>
      <c r="C1150" s="278">
        <v>59237.610699999997</v>
      </c>
      <c r="D1150" s="241">
        <v>1E-4</v>
      </c>
      <c r="E1150" s="246">
        <f t="shared" si="232"/>
        <v>54918.531799101147</v>
      </c>
      <c r="F1150" s="247">
        <f t="shared" si="227"/>
        <v>54918</v>
      </c>
      <c r="G1150" s="246">
        <f t="shared" si="235"/>
        <v>0.17097029999422375</v>
      </c>
      <c r="K1150" s="246">
        <f t="shared" si="238"/>
        <v>0.17097029999422375</v>
      </c>
      <c r="O1150" s="246">
        <f t="shared" ca="1" si="228"/>
        <v>0.17041419008266911</v>
      </c>
      <c r="P1150" s="246">
        <f t="shared" si="233"/>
        <v>0.18901788463476854</v>
      </c>
      <c r="Q1150" s="248">
        <f t="shared" si="234"/>
        <v>44219.110699999997</v>
      </c>
      <c r="R1150" s="246">
        <f t="shared" si="236"/>
        <v>3.2571531135762818E-4</v>
      </c>
      <c r="S1150" s="249">
        <v>1</v>
      </c>
      <c r="T1150" s="246">
        <f t="shared" si="237"/>
        <v>3.2571531135762818E-4</v>
      </c>
      <c r="U1150" s="204"/>
      <c r="V1150" s="246">
        <f t="shared" si="239"/>
        <v>-1.8047584640544789E-2</v>
      </c>
      <c r="W1150" s="246">
        <f t="shared" si="240"/>
        <v>-5.8056218822367537E-3</v>
      </c>
      <c r="X1150" s="246">
        <f t="shared" si="241"/>
        <v>1.4986565217580092E-4</v>
      </c>
      <c r="Z1150" s="353"/>
    </row>
    <row r="1151" spans="1:26" s="246" customFormat="1" ht="12.95" customHeight="1">
      <c r="A1151" s="243" t="s">
        <v>3082</v>
      </c>
      <c r="B1151" s="242" t="s">
        <v>1817</v>
      </c>
      <c r="C1151" s="278">
        <v>59455.261599999852</v>
      </c>
      <c r="D1151" s="241" t="s">
        <v>1182</v>
      </c>
      <c r="E1151" s="246">
        <f t="shared" si="232"/>
        <v>55595.529809795451</v>
      </c>
      <c r="F1151" s="247">
        <f t="shared" si="227"/>
        <v>55595</v>
      </c>
      <c r="G1151" s="246">
        <f t="shared" si="235"/>
        <v>0.17033074985374697</v>
      </c>
      <c r="K1151" s="246">
        <f t="shared" si="238"/>
        <v>0.17033074985374697</v>
      </c>
      <c r="O1151" s="246">
        <f t="shared" ca="1" si="228"/>
        <v>0.17202338187497174</v>
      </c>
      <c r="P1151" s="246">
        <f t="shared" si="233"/>
        <v>0.19248738590314646</v>
      </c>
      <c r="Q1151" s="248">
        <f t="shared" si="234"/>
        <v>44436.761599999852</v>
      </c>
      <c r="R1151" s="246">
        <f t="shared" si="236"/>
        <v>4.9091652102554908E-4</v>
      </c>
      <c r="S1151" s="249">
        <v>1</v>
      </c>
      <c r="T1151" s="246">
        <f t="shared" si="237"/>
        <v>4.9091652102554908E-4</v>
      </c>
      <c r="U1151" s="204"/>
      <c r="V1151" s="246">
        <f t="shared" si="239"/>
        <v>-2.2156636049399492E-2</v>
      </c>
      <c r="W1151" s="246">
        <f t="shared" si="240"/>
        <v>-6.3181102246677254E-3</v>
      </c>
      <c r="X1151" s="246">
        <f t="shared" si="241"/>
        <v>2.5085890030069512E-4</v>
      </c>
      <c r="Z1151" s="353"/>
    </row>
    <row r="1152" spans="1:26" s="246" customFormat="1" ht="12.95" customHeight="1">
      <c r="A1152" s="243" t="s">
        <v>3082</v>
      </c>
      <c r="B1152" s="242" t="s">
        <v>1817</v>
      </c>
      <c r="C1152" s="278">
        <v>59455.262500000186</v>
      </c>
      <c r="D1152" s="241" t="s">
        <v>1282</v>
      </c>
      <c r="E1152" s="246">
        <f t="shared" si="232"/>
        <v>55595.532609225345</v>
      </c>
      <c r="F1152" s="247">
        <f t="shared" si="227"/>
        <v>55595</v>
      </c>
      <c r="G1152" s="246">
        <f t="shared" si="235"/>
        <v>0.17123075018753298</v>
      </c>
      <c r="K1152" s="246">
        <f t="shared" si="238"/>
        <v>0.17123075018753298</v>
      </c>
      <c r="O1152" s="246">
        <f t="shared" ca="1" si="228"/>
        <v>0.17202338187497174</v>
      </c>
      <c r="P1152" s="246">
        <f t="shared" si="233"/>
        <v>0.19248738590314646</v>
      </c>
      <c r="Q1152" s="248">
        <f t="shared" si="234"/>
        <v>44436.762500000186</v>
      </c>
      <c r="R1152" s="246">
        <f t="shared" si="236"/>
        <v>4.5184456194629464E-4</v>
      </c>
      <c r="S1152" s="249">
        <v>1</v>
      </c>
      <c r="T1152" s="246">
        <f t="shared" si="237"/>
        <v>4.5184456194629464E-4</v>
      </c>
      <c r="U1152" s="204"/>
      <c r="V1152" s="246">
        <f t="shared" si="239"/>
        <v>-2.1256635715613481E-2</v>
      </c>
      <c r="W1152" s="246">
        <f t="shared" si="240"/>
        <v>-6.3181102246677254E-3</v>
      </c>
      <c r="X1152" s="246">
        <f t="shared" si="241"/>
        <v>2.2315954384363612E-4</v>
      </c>
      <c r="Z1152" s="353"/>
    </row>
    <row r="1153" spans="1:26" s="246" customFormat="1" ht="12.95" customHeight="1">
      <c r="A1153" s="241" t="s">
        <v>3083</v>
      </c>
      <c r="B1153" s="242" t="s">
        <v>1814</v>
      </c>
      <c r="C1153" s="278">
        <v>59488.859900000003</v>
      </c>
      <c r="D1153" s="241">
        <v>2.0000000000000001E-4</v>
      </c>
      <c r="E1153" s="246">
        <f t="shared" si="232"/>
        <v>55700.036532546554</v>
      </c>
      <c r="F1153" s="247">
        <f t="shared" si="227"/>
        <v>55699.5</v>
      </c>
      <c r="G1153" s="246">
        <f t="shared" si="235"/>
        <v>0.17249207500572084</v>
      </c>
      <c r="K1153" s="246">
        <f t="shared" si="238"/>
        <v>0.17249207500572084</v>
      </c>
      <c r="O1153" s="246">
        <f t="shared" ca="1" si="228"/>
        <v>0.17227177263168611</v>
      </c>
      <c r="P1153" s="246">
        <f t="shared" si="233"/>
        <v>0.1930251993763511</v>
      </c>
      <c r="Q1153" s="248">
        <f t="shared" si="234"/>
        <v>44470.359900000003</v>
      </c>
      <c r="R1153" s="246">
        <f t="shared" si="236"/>
        <v>4.216091964197704E-4</v>
      </c>
      <c r="S1153" s="249">
        <v>1</v>
      </c>
      <c r="T1153" s="246">
        <f t="shared" si="237"/>
        <v>4.216091964197704E-4</v>
      </c>
      <c r="U1153" s="204"/>
      <c r="V1153" s="246">
        <f t="shared" si="239"/>
        <v>-2.0533124370630262E-2</v>
      </c>
      <c r="W1153" s="246">
        <f t="shared" si="240"/>
        <v>-6.3916646770713409E-3</v>
      </c>
      <c r="X1153" s="246">
        <f t="shared" si="241"/>
        <v>1.9998088226455156E-4</v>
      </c>
      <c r="Z1153" s="353"/>
    </row>
    <row r="1154" spans="1:26" s="246" customFormat="1" ht="12.95" customHeight="1">
      <c r="A1154" s="243" t="s">
        <v>3082</v>
      </c>
      <c r="B1154" s="242" t="s">
        <v>1817</v>
      </c>
      <c r="C1154" s="278">
        <v>59518.115699999966</v>
      </c>
      <c r="D1154" s="241" t="s">
        <v>1282</v>
      </c>
      <c r="E1154" s="246">
        <f t="shared" si="232"/>
        <v>55791.036011075048</v>
      </c>
      <c r="F1154" s="247">
        <f t="shared" si="227"/>
        <v>55790.5</v>
      </c>
      <c r="G1154" s="246">
        <f t="shared" si="235"/>
        <v>0.17232442495878786</v>
      </c>
      <c r="K1154" s="246">
        <f t="shared" ref="K1154:K1176" si="242">+G1154</f>
        <v>0.17232442495878786</v>
      </c>
      <c r="O1154" s="246">
        <f t="shared" ca="1" si="228"/>
        <v>0.17248807463035604</v>
      </c>
      <c r="P1154" s="246">
        <f t="shared" si="233"/>
        <v>0.19349402907246263</v>
      </c>
      <c r="Q1154" s="248">
        <f t="shared" si="234"/>
        <v>44499.615699999966</v>
      </c>
      <c r="R1154" s="246">
        <f t="shared" si="236"/>
        <v>4.4815213832971585E-4</v>
      </c>
      <c r="S1154" s="249">
        <v>1</v>
      </c>
      <c r="T1154" s="246">
        <f t="shared" si="237"/>
        <v>4.4815213832971585E-4</v>
      </c>
      <c r="U1154" s="204"/>
      <c r="V1154" s="246">
        <f t="shared" si="239"/>
        <v>-2.1169604113674773E-2</v>
      </c>
      <c r="W1154" s="246">
        <f t="shared" si="240"/>
        <v>-6.4544662060536731E-3</v>
      </c>
      <c r="X1154" s="246">
        <f t="shared" si="241"/>
        <v>2.1653528364030746E-4</v>
      </c>
      <c r="Z1154" s="353"/>
    </row>
    <row r="1155" spans="1:26" s="246" customFormat="1" ht="12.95" customHeight="1">
      <c r="A1155" s="243" t="s">
        <v>3082</v>
      </c>
      <c r="B1155" s="242" t="s">
        <v>1817</v>
      </c>
      <c r="C1155" s="278">
        <v>59521.169000000227</v>
      </c>
      <c r="D1155" s="241" t="s">
        <v>1282</v>
      </c>
      <c r="E1155" s="246">
        <f t="shared" si="232"/>
        <v>55800.533228987915</v>
      </c>
      <c r="F1155" s="247">
        <f t="shared" si="227"/>
        <v>55800</v>
      </c>
      <c r="G1155" s="246">
        <f t="shared" si="235"/>
        <v>0.17143000022042543</v>
      </c>
      <c r="K1155" s="246">
        <f t="shared" si="242"/>
        <v>0.17143000022042543</v>
      </c>
      <c r="O1155" s="246">
        <f t="shared" ca="1" si="228"/>
        <v>0.17251065560823917</v>
      </c>
      <c r="P1155" s="246">
        <f t="shared" si="233"/>
        <v>0.19354299937091574</v>
      </c>
      <c r="Q1155" s="248">
        <f t="shared" si="234"/>
        <v>44502.669000000227</v>
      </c>
      <c r="R1155" s="246">
        <f t="shared" si="236"/>
        <v>4.8898473142958512E-4</v>
      </c>
      <c r="S1155" s="249">
        <v>1</v>
      </c>
      <c r="T1155" s="246">
        <f t="shared" si="237"/>
        <v>4.8898473142958512E-4</v>
      </c>
      <c r="U1155" s="204"/>
      <c r="V1155" s="246">
        <f t="shared" si="239"/>
        <v>-2.2112999150490309E-2</v>
      </c>
      <c r="W1155" s="246">
        <f t="shared" si="240"/>
        <v>-6.4609547927571044E-3</v>
      </c>
      <c r="X1155" s="246">
        <f t="shared" si="241"/>
        <v>2.4498649257644783E-4</v>
      </c>
      <c r="Z1155" s="353"/>
    </row>
    <row r="1156" spans="1:26" s="246" customFormat="1" ht="12.95" customHeight="1">
      <c r="A1156" s="243" t="s">
        <v>3082</v>
      </c>
      <c r="B1156" s="242" t="s">
        <v>1817</v>
      </c>
      <c r="C1156" s="278">
        <v>59543.027999999933</v>
      </c>
      <c r="D1156" s="241" t="s">
        <v>1182</v>
      </c>
      <c r="E1156" s="246">
        <f t="shared" si="232"/>
        <v>55868.525134905038</v>
      </c>
      <c r="F1156" s="247">
        <f t="shared" si="227"/>
        <v>55868</v>
      </c>
      <c r="G1156" s="246">
        <f t="shared" si="235"/>
        <v>0.16882779993466102</v>
      </c>
      <c r="K1156" s="246">
        <f t="shared" si="242"/>
        <v>0.16882779993466102</v>
      </c>
      <c r="O1156" s="246">
        <f t="shared" ca="1" si="228"/>
        <v>0.17267228787098152</v>
      </c>
      <c r="P1156" s="246">
        <f t="shared" si="233"/>
        <v>0.19389367010146794</v>
      </c>
      <c r="Q1156" s="248">
        <f t="shared" si="234"/>
        <v>44524.527999999933</v>
      </c>
      <c r="R1156" s="246">
        <f t="shared" si="236"/>
        <v>6.2829784721922109E-4</v>
      </c>
      <c r="S1156" s="249">
        <v>1</v>
      </c>
      <c r="T1156" s="246">
        <f t="shared" si="237"/>
        <v>6.2829784721922109E-4</v>
      </c>
      <c r="U1156" s="204"/>
      <c r="V1156" s="246">
        <f t="shared" si="239"/>
        <v>-2.5065870166806919E-2</v>
      </c>
      <c r="W1156" s="246">
        <f t="shared" si="240"/>
        <v>-6.5070239564415022E-3</v>
      </c>
      <c r="X1156" s="246">
        <f t="shared" si="241"/>
        <v>3.444307726599948E-4</v>
      </c>
      <c r="Z1156" s="353"/>
    </row>
    <row r="1157" spans="1:26" s="246" customFormat="1" ht="12.95" customHeight="1">
      <c r="A1157" s="243" t="s">
        <v>3082</v>
      </c>
      <c r="B1157" s="242" t="s">
        <v>1817</v>
      </c>
      <c r="C1157" s="278">
        <v>59543.029000000097</v>
      </c>
      <c r="D1157" s="241" t="s">
        <v>1756</v>
      </c>
      <c r="E1157" s="246">
        <f t="shared" si="232"/>
        <v>55868.528245382055</v>
      </c>
      <c r="F1157" s="247">
        <f t="shared" si="227"/>
        <v>55868</v>
      </c>
      <c r="G1157" s="246">
        <f t="shared" si="235"/>
        <v>0.16982780009857379</v>
      </c>
      <c r="K1157" s="246">
        <f t="shared" si="242"/>
        <v>0.16982780009857379</v>
      </c>
      <c r="O1157" s="246">
        <f t="shared" ca="1" si="228"/>
        <v>0.17267228787098152</v>
      </c>
      <c r="P1157" s="246">
        <f t="shared" si="233"/>
        <v>0.19389367010146794</v>
      </c>
      <c r="Q1157" s="248">
        <f t="shared" si="234"/>
        <v>44524.529000000097</v>
      </c>
      <c r="R1157" s="246">
        <f t="shared" si="236"/>
        <v>5.7916609899620033E-4</v>
      </c>
      <c r="S1157" s="249">
        <v>1</v>
      </c>
      <c r="T1157" s="246">
        <f t="shared" si="237"/>
        <v>5.7916609899620033E-4</v>
      </c>
      <c r="U1157" s="204"/>
      <c r="V1157" s="246">
        <f t="shared" si="239"/>
        <v>-2.4065870002894146E-2</v>
      </c>
      <c r="W1157" s="246">
        <f t="shared" si="240"/>
        <v>-6.5070239564415022E-3</v>
      </c>
      <c r="X1157" s="246">
        <f t="shared" si="241"/>
        <v>3.083130744830256E-4</v>
      </c>
      <c r="Z1157" s="353"/>
    </row>
    <row r="1158" spans="1:26" s="246" customFormat="1" ht="12.95" customHeight="1">
      <c r="A1158" s="243" t="s">
        <v>3082</v>
      </c>
      <c r="B1158" s="242" t="s">
        <v>1817</v>
      </c>
      <c r="C1158" s="278">
        <v>59546.085899999831</v>
      </c>
      <c r="D1158" s="241" t="s">
        <v>1754</v>
      </c>
      <c r="E1158" s="246">
        <f t="shared" si="232"/>
        <v>55878.036661008693</v>
      </c>
      <c r="F1158" s="247">
        <f t="shared" ref="F1158:F1177" si="243">ROUND(2*E1158,0)/2-0.5</f>
        <v>55877.5</v>
      </c>
      <c r="G1158" s="246">
        <f t="shared" si="235"/>
        <v>0.17253337483271025</v>
      </c>
      <c r="K1158" s="246">
        <f t="shared" si="242"/>
        <v>0.17253337483271025</v>
      </c>
      <c r="O1158" s="246">
        <f t="shared" ca="1" si="228"/>
        <v>0.17269486884886465</v>
      </c>
      <c r="P1158" s="246">
        <f t="shared" si="233"/>
        <v>0.19394268133066914</v>
      </c>
      <c r="Q1158" s="248">
        <f t="shared" si="234"/>
        <v>44527.585899999831</v>
      </c>
      <c r="R1158" s="246">
        <f t="shared" si="236"/>
        <v>4.5835840472354457E-4</v>
      </c>
      <c r="S1158" s="249">
        <v>1</v>
      </c>
      <c r="T1158" s="246">
        <f t="shared" si="237"/>
        <v>4.5835840472354457E-4</v>
      </c>
      <c r="U1158" s="204"/>
      <c r="V1158" s="246">
        <f t="shared" si="239"/>
        <v>-2.1409306497958885E-2</v>
      </c>
      <c r="W1158" s="246">
        <f t="shared" si="240"/>
        <v>-6.5134074768819295E-3</v>
      </c>
      <c r="X1158" s="246">
        <f t="shared" si="241"/>
        <v>2.2188780764612143E-4</v>
      </c>
      <c r="Z1158" s="353"/>
    </row>
    <row r="1159" spans="1:26" s="246" customFormat="1" ht="12.95" customHeight="1">
      <c r="A1159" s="243" t="s">
        <v>3082</v>
      </c>
      <c r="B1159" s="242" t="s">
        <v>1817</v>
      </c>
      <c r="C1159" s="278">
        <v>59552.996799999848</v>
      </c>
      <c r="D1159" s="241" t="s">
        <v>1754</v>
      </c>
      <c r="E1159" s="246">
        <f t="shared" si="232"/>
        <v>55899.53285308565</v>
      </c>
      <c r="F1159" s="247">
        <f t="shared" si="243"/>
        <v>55899</v>
      </c>
      <c r="G1159" s="246">
        <f t="shared" si="235"/>
        <v>0.17130914984591072</v>
      </c>
      <c r="K1159" s="246">
        <f t="shared" si="242"/>
        <v>0.17130914984591072</v>
      </c>
      <c r="O1159" s="246">
        <f t="shared" ca="1" si="228"/>
        <v>0.17274597316723173</v>
      </c>
      <c r="P1159" s="246">
        <f t="shared" si="233"/>
        <v>0.19405362000751575</v>
      </c>
      <c r="Q1159" s="248">
        <f t="shared" si="234"/>
        <v>44534.496799999848</v>
      </c>
      <c r="R1159" s="246">
        <f t="shared" si="236"/>
        <v>5.1731092293214129E-4</v>
      </c>
      <c r="S1159" s="249">
        <v>1</v>
      </c>
      <c r="T1159" s="246">
        <f t="shared" si="237"/>
        <v>5.1731092293214129E-4</v>
      </c>
      <c r="U1159" s="204"/>
      <c r="V1159" s="246">
        <f t="shared" si="239"/>
        <v>-2.2744470161605024E-2</v>
      </c>
      <c r="W1159" s="246">
        <f t="shared" si="240"/>
        <v>-6.5278066001674502E-3</v>
      </c>
      <c r="X1159" s="246">
        <f t="shared" si="241"/>
        <v>2.6298017706485714E-4</v>
      </c>
      <c r="Z1159" s="353"/>
    </row>
    <row r="1160" spans="1:26" s="246" customFormat="1" ht="12.95" customHeight="1">
      <c r="A1160" s="243" t="s">
        <v>3082</v>
      </c>
      <c r="B1160" s="242" t="s">
        <v>1817</v>
      </c>
      <c r="C1160" s="278">
        <v>59552.996999999974</v>
      </c>
      <c r="D1160" s="241" t="s">
        <v>1282</v>
      </c>
      <c r="E1160" s="246">
        <f t="shared" si="232"/>
        <v>55899.533475181343</v>
      </c>
      <c r="F1160" s="247">
        <f t="shared" si="243"/>
        <v>55899</v>
      </c>
      <c r="G1160" s="246">
        <f t="shared" si="235"/>
        <v>0.17150914997182554</v>
      </c>
      <c r="K1160" s="246">
        <f t="shared" si="242"/>
        <v>0.17150914997182554</v>
      </c>
      <c r="O1160" s="246">
        <f t="shared" ref="O1160:O1176" ca="1" si="244">+C$11+C$12*F1160</f>
        <v>0.17274597316723173</v>
      </c>
      <c r="P1160" s="246">
        <f t="shared" si="233"/>
        <v>0.19405362000751575</v>
      </c>
      <c r="Q1160" s="248">
        <f t="shared" si="234"/>
        <v>44534.496999999974</v>
      </c>
      <c r="R1160" s="246">
        <f t="shared" si="236"/>
        <v>5.0825312919013381E-4</v>
      </c>
      <c r="S1160" s="249">
        <v>1</v>
      </c>
      <c r="T1160" s="246">
        <f t="shared" si="237"/>
        <v>5.0825312919013381E-4</v>
      </c>
      <c r="U1160" s="204"/>
      <c r="V1160" s="246">
        <f t="shared" si="239"/>
        <v>-2.2544470035690212E-2</v>
      </c>
      <c r="W1160" s="246">
        <f t="shared" si="240"/>
        <v>-6.5278066001674502E-3</v>
      </c>
      <c r="X1160" s="246">
        <f t="shared" si="241"/>
        <v>2.5653350760681176E-4</v>
      </c>
      <c r="Z1160" s="353"/>
    </row>
    <row r="1161" spans="1:26" s="246" customFormat="1" ht="12.95" customHeight="1">
      <c r="A1161" s="243" t="s">
        <v>3082</v>
      </c>
      <c r="B1161" s="242" t="s">
        <v>1817</v>
      </c>
      <c r="C1161" s="278">
        <v>59561.999299999792</v>
      </c>
      <c r="D1161" s="241" t="s">
        <v>1754</v>
      </c>
      <c r="E1161" s="246">
        <f t="shared" si="232"/>
        <v>55927.534917819779</v>
      </c>
      <c r="F1161" s="247">
        <f t="shared" si="243"/>
        <v>55927</v>
      </c>
      <c r="G1161" s="246">
        <f t="shared" si="235"/>
        <v>0.17197294978541322</v>
      </c>
      <c r="K1161" s="246">
        <f t="shared" si="242"/>
        <v>0.17197294978541322</v>
      </c>
      <c r="O1161" s="246">
        <f t="shared" ca="1" si="244"/>
        <v>0.17281252762836091</v>
      </c>
      <c r="P1161" s="246">
        <f t="shared" si="233"/>
        <v>0.19419813681066644</v>
      </c>
      <c r="Q1161" s="248">
        <f t="shared" si="234"/>
        <v>44543.499299999792</v>
      </c>
      <c r="R1161" s="246">
        <f t="shared" si="236"/>
        <v>4.9395893830748419E-4</v>
      </c>
      <c r="S1161" s="249">
        <v>1</v>
      </c>
      <c r="T1161" s="246">
        <f t="shared" si="237"/>
        <v>4.9395893830748419E-4</v>
      </c>
      <c r="U1161" s="204"/>
      <c r="V1161" s="246">
        <f t="shared" si="239"/>
        <v>-2.2225187025253224E-2</v>
      </c>
      <c r="W1161" s="246">
        <f t="shared" si="240"/>
        <v>-6.5464593629261329E-3</v>
      </c>
      <c r="X1161" s="246">
        <f t="shared" si="241"/>
        <v>2.4582250110942076E-4</v>
      </c>
      <c r="Z1161" s="353"/>
    </row>
    <row r="1162" spans="1:26" s="246" customFormat="1" ht="12.95" customHeight="1">
      <c r="A1162" s="251" t="s">
        <v>3086</v>
      </c>
      <c r="B1162" s="252" t="s">
        <v>1817</v>
      </c>
      <c r="C1162" s="281">
        <v>59580.967399999965</v>
      </c>
      <c r="D1162" s="250"/>
      <c r="E1162" s="246">
        <f t="shared" si="232"/>
        <v>55986.534747210681</v>
      </c>
      <c r="F1162" s="11">
        <f t="shared" si="243"/>
        <v>55986</v>
      </c>
      <c r="G1162" s="246">
        <f t="shared" si="235"/>
        <v>0.17191809996438678</v>
      </c>
      <c r="K1162" s="246">
        <f t="shared" si="242"/>
        <v>0.17191809996438678</v>
      </c>
      <c r="O1162" s="246">
        <f t="shared" ca="1" si="244"/>
        <v>0.17295276738574034</v>
      </c>
      <c r="P1162" s="246">
        <f t="shared" si="233"/>
        <v>0.19450279704099788</v>
      </c>
      <c r="Q1162" s="248">
        <f t="shared" si="234"/>
        <v>44562.467399999965</v>
      </c>
      <c r="R1162" s="246">
        <f t="shared" si="236"/>
        <v>5.1006854204228565E-4</v>
      </c>
      <c r="S1162" s="249">
        <v>1</v>
      </c>
      <c r="T1162" s="246">
        <f t="shared" si="237"/>
        <v>5.1006854204228565E-4</v>
      </c>
      <c r="U1162" s="204"/>
      <c r="V1162" s="246">
        <f t="shared" si="239"/>
        <v>-2.2584697076611093E-2</v>
      </c>
      <c r="W1162" s="246">
        <f t="shared" si="240"/>
        <v>-6.5853932354875706E-3</v>
      </c>
      <c r="X1162" s="246">
        <f t="shared" si="241"/>
        <v>2.5597772340058998E-4</v>
      </c>
      <c r="Z1162" s="353"/>
    </row>
    <row r="1163" spans="1:26" s="246" customFormat="1" ht="12.95" customHeight="1">
      <c r="A1163" s="251" t="s">
        <v>3086</v>
      </c>
      <c r="B1163" s="252" t="s">
        <v>1817</v>
      </c>
      <c r="C1163" s="281">
        <v>59580.967499999795</v>
      </c>
      <c r="D1163" s="250"/>
      <c r="E1163" s="246">
        <f t="shared" si="232"/>
        <v>55986.535058257803</v>
      </c>
      <c r="F1163" s="11">
        <f t="shared" si="243"/>
        <v>55986</v>
      </c>
      <c r="G1163" s="246">
        <f t="shared" si="235"/>
        <v>0.17201809979451355</v>
      </c>
      <c r="K1163" s="246">
        <f t="shared" si="242"/>
        <v>0.17201809979451355</v>
      </c>
      <c r="O1163" s="246">
        <f t="shared" ca="1" si="244"/>
        <v>0.17295276738574034</v>
      </c>
      <c r="P1163" s="246">
        <f t="shared" si="233"/>
        <v>0.19450279704099788</v>
      </c>
      <c r="Q1163" s="248">
        <f t="shared" si="234"/>
        <v>44562.467499999795</v>
      </c>
      <c r="R1163" s="246">
        <f t="shared" si="236"/>
        <v>5.0556161026606009E-4</v>
      </c>
      <c r="S1163" s="249">
        <v>1</v>
      </c>
      <c r="T1163" s="246">
        <f t="shared" si="237"/>
        <v>5.0556161026606009E-4</v>
      </c>
      <c r="U1163" s="204"/>
      <c r="V1163" s="246">
        <f t="shared" si="239"/>
        <v>-2.2484697246484331E-2</v>
      </c>
      <c r="W1163" s="246">
        <f t="shared" si="240"/>
        <v>-6.5853932354875706E-3</v>
      </c>
      <c r="X1163" s="246">
        <f t="shared" si="241"/>
        <v>2.527878680340977E-4</v>
      </c>
      <c r="Z1163" s="353"/>
    </row>
    <row r="1164" spans="1:26" s="246" customFormat="1" ht="12.95" customHeight="1">
      <c r="A1164" s="251" t="s">
        <v>3086</v>
      </c>
      <c r="B1164" s="252" t="s">
        <v>1817</v>
      </c>
      <c r="C1164" s="281">
        <v>59591.897799999919</v>
      </c>
      <c r="D1164" s="250"/>
      <c r="E1164" s="246">
        <f t="shared" si="232"/>
        <v>56020.533499598409</v>
      </c>
      <c r="F1164" s="11">
        <f t="shared" si="243"/>
        <v>56020</v>
      </c>
      <c r="G1164" s="246">
        <f t="shared" si="235"/>
        <v>0.17151699991518399</v>
      </c>
      <c r="K1164" s="246">
        <f t="shared" si="242"/>
        <v>0.17151699991518399</v>
      </c>
      <c r="O1164" s="246">
        <f t="shared" ca="1" si="244"/>
        <v>0.17303358351711151</v>
      </c>
      <c r="P1164" s="246">
        <f t="shared" si="233"/>
        <v>0.19467845184678817</v>
      </c>
      <c r="Q1164" s="248">
        <f t="shared" si="234"/>
        <v>44573.397799999919</v>
      </c>
      <c r="R1164" s="246">
        <f t="shared" si="236"/>
        <v>5.3645285558001111E-4</v>
      </c>
      <c r="S1164" s="249">
        <v>1</v>
      </c>
      <c r="T1164" s="246">
        <f t="shared" si="237"/>
        <v>5.3645285558001111E-4</v>
      </c>
      <c r="U1164" s="204"/>
      <c r="V1164" s="246">
        <f t="shared" si="239"/>
        <v>-2.3161451931604182E-2</v>
      </c>
      <c r="W1164" s="246">
        <f t="shared" si="240"/>
        <v>-6.6076007528586191E-3</v>
      </c>
      <c r="X1164" s="246">
        <f t="shared" si="241"/>
        <v>2.7402998884805581E-4</v>
      </c>
      <c r="Z1164" s="353"/>
    </row>
    <row r="1165" spans="1:26" s="246" customFormat="1" ht="12.95" customHeight="1">
      <c r="A1165" s="251" t="s">
        <v>3086</v>
      </c>
      <c r="B1165" s="252" t="s">
        <v>1817</v>
      </c>
      <c r="C1165" s="281">
        <v>59591.898500000127</v>
      </c>
      <c r="D1165" s="250"/>
      <c r="E1165" s="246">
        <f t="shared" si="232"/>
        <v>56020.53567693261</v>
      </c>
      <c r="F1165" s="11">
        <f t="shared" si="243"/>
        <v>56020</v>
      </c>
      <c r="G1165" s="246">
        <f t="shared" si="235"/>
        <v>0.17221700012305519</v>
      </c>
      <c r="K1165" s="246">
        <f t="shared" si="242"/>
        <v>0.17221700012305519</v>
      </c>
      <c r="O1165" s="246">
        <f t="shared" ca="1" si="244"/>
        <v>0.17303358351711151</v>
      </c>
      <c r="P1165" s="246">
        <f t="shared" si="233"/>
        <v>0.19467845184678817</v>
      </c>
      <c r="Q1165" s="248">
        <f t="shared" si="234"/>
        <v>44573.398500000127</v>
      </c>
      <c r="R1165" s="246">
        <f t="shared" si="236"/>
        <v>5.0451681353758744E-4</v>
      </c>
      <c r="S1165" s="249">
        <v>1</v>
      </c>
      <c r="T1165" s="246">
        <f t="shared" si="237"/>
        <v>5.0451681353758744E-4</v>
      </c>
      <c r="U1165" s="204"/>
      <c r="V1165" s="246">
        <f t="shared" si="239"/>
        <v>-2.2461451723732984E-2</v>
      </c>
      <c r="W1165" s="246">
        <f t="shared" si="240"/>
        <v>-6.6076007528586191E-3</v>
      </c>
      <c r="X1165" s="246">
        <f t="shared" si="241"/>
        <v>2.5134459060669395E-4</v>
      </c>
      <c r="Z1165" s="353"/>
    </row>
    <row r="1166" spans="1:26" s="246" customFormat="1" ht="12.95" customHeight="1">
      <c r="A1166" s="241" t="s">
        <v>3083</v>
      </c>
      <c r="B1166" s="242" t="s">
        <v>1817</v>
      </c>
      <c r="C1166" s="278">
        <v>59607.329400000002</v>
      </c>
      <c r="D1166" s="241">
        <v>1E-4</v>
      </c>
      <c r="E1166" s="246">
        <f t="shared" si="232"/>
        <v>56068.533128829869</v>
      </c>
      <c r="F1166" s="247">
        <f t="shared" si="243"/>
        <v>56068</v>
      </c>
      <c r="G1166" s="246">
        <f t="shared" si="235"/>
        <v>0.17139780000434257</v>
      </c>
      <c r="K1166" s="246">
        <f t="shared" si="242"/>
        <v>0.17139780000434257</v>
      </c>
      <c r="O1166" s="246">
        <f t="shared" ca="1" si="244"/>
        <v>0.17314767687904728</v>
      </c>
      <c r="P1166" s="246">
        <f t="shared" si="233"/>
        <v>0.1949265445101197</v>
      </c>
      <c r="Q1166" s="248">
        <f t="shared" si="234"/>
        <v>44588.829400000002</v>
      </c>
      <c r="R1166" s="246">
        <f t="shared" si="236"/>
        <v>5.5360181801813763E-4</v>
      </c>
      <c r="S1166" s="249">
        <v>1</v>
      </c>
      <c r="T1166" s="246">
        <f t="shared" si="237"/>
        <v>5.5360181801813763E-4</v>
      </c>
      <c r="U1166" s="204"/>
      <c r="V1166" s="246">
        <f t="shared" si="239"/>
        <v>-2.3528744505777133E-2</v>
      </c>
      <c r="W1166" s="246">
        <f t="shared" si="240"/>
        <v>-6.6386662168996151E-3</v>
      </c>
      <c r="X1166" s="246">
        <f t="shared" si="241"/>
        <v>2.8527474460441173E-4</v>
      </c>
      <c r="Z1166" s="353"/>
    </row>
    <row r="1167" spans="1:26" s="246" customFormat="1" ht="12.95" customHeight="1">
      <c r="A1167" s="251" t="s">
        <v>3086</v>
      </c>
      <c r="B1167" s="252" t="s">
        <v>1814</v>
      </c>
      <c r="C1167" s="281">
        <v>59631.600000000093</v>
      </c>
      <c r="D1167" s="250"/>
      <c r="E1167" s="246">
        <f t="shared" si="232"/>
        <v>56144.026259887127</v>
      </c>
      <c r="F1167" s="246">
        <f t="shared" si="243"/>
        <v>56143.5</v>
      </c>
      <c r="G1167" s="246">
        <f t="shared" si="235"/>
        <v>0.16918947509111604</v>
      </c>
      <c r="K1167" s="246">
        <f t="shared" si="242"/>
        <v>0.16918947509111604</v>
      </c>
      <c r="O1167" s="246">
        <f t="shared" ca="1" si="244"/>
        <v>0.17332713622959212</v>
      </c>
      <c r="P1167" s="246">
        <f t="shared" si="233"/>
        <v>0.19531703277921131</v>
      </c>
      <c r="Q1167" s="248">
        <f t="shared" si="234"/>
        <v>44613.100000000093</v>
      </c>
      <c r="R1167" s="246">
        <f t="shared" si="236"/>
        <v>6.826492707447463E-4</v>
      </c>
      <c r="S1167" s="249">
        <v>1</v>
      </c>
      <c r="T1167" s="246">
        <f t="shared" si="237"/>
        <v>6.826492707447463E-4</v>
      </c>
      <c r="U1167" s="204"/>
      <c r="V1167" s="246">
        <f t="shared" si="239"/>
        <v>-2.6127557688095271E-2</v>
      </c>
      <c r="W1167" s="246">
        <f t="shared" si="240"/>
        <v>-6.6868478302320386E-3</v>
      </c>
      <c r="X1167" s="246">
        <f t="shared" si="241"/>
        <v>3.7794119977762068E-4</v>
      </c>
      <c r="Z1167" s="353"/>
    </row>
    <row r="1168" spans="1:26" s="246" customFormat="1" ht="12.95" customHeight="1">
      <c r="A1168" s="251" t="s">
        <v>3086</v>
      </c>
      <c r="B1168" s="252" t="s">
        <v>1817</v>
      </c>
      <c r="C1168" s="281">
        <v>59848.131000000052</v>
      </c>
      <c r="D1168" s="250"/>
      <c r="E1168" s="246">
        <f t="shared" si="232"/>
        <v>56817.540847944045</v>
      </c>
      <c r="F1168" s="246">
        <f t="shared" si="243"/>
        <v>56817</v>
      </c>
      <c r="G1168" s="246">
        <f t="shared" si="235"/>
        <v>0.17387945004884386</v>
      </c>
      <c r="K1168" s="246">
        <f t="shared" si="242"/>
        <v>0.17387945004884386</v>
      </c>
      <c r="O1168" s="246">
        <f t="shared" ca="1" si="244"/>
        <v>0.1749280087142536</v>
      </c>
      <c r="P1168" s="246">
        <f t="shared" si="233"/>
        <v>0.19881441714449671</v>
      </c>
      <c r="Q1168" s="248">
        <f t="shared" si="234"/>
        <v>44829.631000000052</v>
      </c>
      <c r="R1168" s="246">
        <f t="shared" si="236"/>
        <v>6.2175258406129026E-4</v>
      </c>
      <c r="S1168" s="249">
        <v>1</v>
      </c>
      <c r="T1168" s="246">
        <f t="shared" si="237"/>
        <v>6.2175258406129026E-4</v>
      </c>
      <c r="U1168" s="204"/>
      <c r="V1168" s="246">
        <f t="shared" ref="V1168:V1176" si="245">+G1168-P1168</f>
        <v>-2.4934967095652849E-2</v>
      </c>
      <c r="W1168" s="246">
        <f t="shared" ref="W1168:W1176" si="246">+V$5*SIN(RADIANS(V$6*F1168+V$7))</f>
        <v>-7.0788618694880637E-3</v>
      </c>
      <c r="X1168" s="246">
        <f t="shared" ref="X1168:X1176" si="247">+(V1168-W1168)^2</f>
        <v>3.1884049384786937E-4</v>
      </c>
      <c r="Z1168" s="353"/>
    </row>
    <row r="1169" spans="1:26" s="246" customFormat="1" ht="12.95" customHeight="1">
      <c r="A1169" s="251" t="s">
        <v>3086</v>
      </c>
      <c r="B1169" s="252" t="s">
        <v>1817</v>
      </c>
      <c r="C1169" s="281">
        <v>59887.029999999795</v>
      </c>
      <c r="D1169" s="250"/>
      <c r="E1169" s="246">
        <f t="shared" si="232"/>
        <v>56938.535273502777</v>
      </c>
      <c r="F1169" s="246">
        <f t="shared" si="243"/>
        <v>56938</v>
      </c>
      <c r="G1169" s="246">
        <f t="shared" si="235"/>
        <v>0.17208729979756754</v>
      </c>
      <c r="K1169" s="246">
        <f t="shared" si="242"/>
        <v>0.17208729979756754</v>
      </c>
      <c r="O1169" s="246">
        <f t="shared" ca="1" si="244"/>
        <v>0.17521561906413341</v>
      </c>
      <c r="P1169" s="246">
        <f t="shared" si="233"/>
        <v>0.19944542420365019</v>
      </c>
      <c r="Q1169" s="248">
        <f t="shared" si="234"/>
        <v>44868.529999999795</v>
      </c>
      <c r="R1169" s="246">
        <f t="shared" si="236"/>
        <v>7.4846697101869518E-4</v>
      </c>
      <c r="S1169" s="249">
        <v>1</v>
      </c>
      <c r="T1169" s="246">
        <f t="shared" si="237"/>
        <v>7.4846697101869518E-4</v>
      </c>
      <c r="U1169" s="204"/>
      <c r="V1169" s="246">
        <f t="shared" si="245"/>
        <v>-2.7358124406082651E-2</v>
      </c>
      <c r="W1169" s="246">
        <f t="shared" si="246"/>
        <v>-7.1419104601390202E-3</v>
      </c>
      <c r="X1169" s="246">
        <f t="shared" si="247"/>
        <v>4.0869530630816583E-4</v>
      </c>
      <c r="Z1169" s="353"/>
    </row>
    <row r="1170" spans="1:26" s="246" customFormat="1" ht="12.95" customHeight="1">
      <c r="A1170" s="251" t="s">
        <v>3086</v>
      </c>
      <c r="B1170" s="252" t="s">
        <v>1817</v>
      </c>
      <c r="C1170" s="281">
        <v>59887.032000000123</v>
      </c>
      <c r="D1170" s="250"/>
      <c r="E1170" s="246">
        <f t="shared" si="232"/>
        <v>56938.541494456804</v>
      </c>
      <c r="F1170" s="246">
        <f t="shared" si="243"/>
        <v>56938</v>
      </c>
      <c r="G1170" s="246">
        <f t="shared" si="235"/>
        <v>0.17408730012539309</v>
      </c>
      <c r="K1170" s="246">
        <f t="shared" si="242"/>
        <v>0.17408730012539309</v>
      </c>
      <c r="O1170" s="246">
        <f t="shared" ca="1" si="244"/>
        <v>0.17521561906413341</v>
      </c>
      <c r="P1170" s="246">
        <f t="shared" si="233"/>
        <v>0.19944542420365019</v>
      </c>
      <c r="Q1170" s="248">
        <f t="shared" si="234"/>
        <v>44868.532000000123</v>
      </c>
      <c r="R1170" s="246">
        <f t="shared" si="236"/>
        <v>6.4303445676828271E-4</v>
      </c>
      <c r="S1170" s="249">
        <v>1</v>
      </c>
      <c r="T1170" s="246">
        <f t="shared" si="237"/>
        <v>6.4303445676828271E-4</v>
      </c>
      <c r="U1170" s="204"/>
      <c r="V1170" s="246">
        <f t="shared" si="245"/>
        <v>-2.5358124078257105E-2</v>
      </c>
      <c r="W1170" s="246">
        <f t="shared" si="246"/>
        <v>-7.1419104601390202E-3</v>
      </c>
      <c r="X1170" s="246">
        <f t="shared" si="247"/>
        <v>3.3183043858091082E-4</v>
      </c>
      <c r="Z1170" s="353"/>
    </row>
    <row r="1171" spans="1:26" s="246" customFormat="1" ht="12.95" customHeight="1">
      <c r="A1171" s="251" t="s">
        <v>3086</v>
      </c>
      <c r="B1171" s="252" t="s">
        <v>1817</v>
      </c>
      <c r="C1171" s="281">
        <v>59894.103500000201</v>
      </c>
      <c r="D1171" s="250"/>
      <c r="E1171" s="246">
        <f t="shared" ref="E1171:E1176" si="248">+(C1171-C$7)/C$8</f>
        <v>56960.537229060617</v>
      </c>
      <c r="F1171" s="246">
        <f t="shared" si="243"/>
        <v>56960</v>
      </c>
      <c r="G1171" s="246">
        <f t="shared" si="235"/>
        <v>0.17271600019739708</v>
      </c>
      <c r="K1171" s="246">
        <f t="shared" si="242"/>
        <v>0.17271600019739708</v>
      </c>
      <c r="O1171" s="246">
        <f t="shared" ca="1" si="244"/>
        <v>0.17526791185502064</v>
      </c>
      <c r="P1171" s="246">
        <f t="shared" ref="P1171:P1176" si="249">+D$11+D$12*F1171+D$13*F1171^2</f>
        <v>0.19956024020850746</v>
      </c>
      <c r="Q1171" s="248">
        <f t="shared" ref="Q1171:Q1176" si="250">+C1171-15018.5</f>
        <v>44875.603500000201</v>
      </c>
      <c r="R1171" s="246">
        <f t="shared" si="236"/>
        <v>7.2061322177409957E-4</v>
      </c>
      <c r="S1171" s="249">
        <v>1</v>
      </c>
      <c r="T1171" s="246">
        <f t="shared" si="237"/>
        <v>7.2061322177409957E-4</v>
      </c>
      <c r="U1171" s="204"/>
      <c r="V1171" s="246">
        <f t="shared" si="245"/>
        <v>-2.6844240011110382E-2</v>
      </c>
      <c r="W1171" s="246">
        <f t="shared" si="246"/>
        <v>-7.1531271806879902E-3</v>
      </c>
      <c r="X1171" s="246">
        <f t="shared" si="247"/>
        <v>3.8773992450042528E-4</v>
      </c>
      <c r="Z1171" s="353"/>
    </row>
    <row r="1172" spans="1:26" s="246" customFormat="1" ht="12.95" customHeight="1">
      <c r="A1172" s="251" t="s">
        <v>3086</v>
      </c>
      <c r="B1172" s="252" t="s">
        <v>1817</v>
      </c>
      <c r="C1172" s="281">
        <v>59894.103800000157</v>
      </c>
      <c r="D1172" s="250"/>
      <c r="E1172" s="246">
        <f t="shared" si="248"/>
        <v>56960.538162203433</v>
      </c>
      <c r="F1172" s="246">
        <f t="shared" si="243"/>
        <v>56960</v>
      </c>
      <c r="G1172" s="246">
        <f t="shared" si="235"/>
        <v>0.17301600015343865</v>
      </c>
      <c r="K1172" s="246">
        <f t="shared" si="242"/>
        <v>0.17301600015343865</v>
      </c>
      <c r="O1172" s="246">
        <f t="shared" ca="1" si="244"/>
        <v>0.17526791185502064</v>
      </c>
      <c r="P1172" s="246">
        <f t="shared" si="249"/>
        <v>0.19956024020850746</v>
      </c>
      <c r="Q1172" s="248">
        <f t="shared" si="250"/>
        <v>44875.603800000157</v>
      </c>
      <c r="R1172" s="246">
        <f t="shared" si="236"/>
        <v>7.0459668010111923E-4</v>
      </c>
      <c r="S1172" s="249">
        <v>1</v>
      </c>
      <c r="T1172" s="246">
        <f t="shared" si="237"/>
        <v>7.0459668010111923E-4</v>
      </c>
      <c r="U1172" s="204"/>
      <c r="V1172" s="246">
        <f t="shared" si="245"/>
        <v>-2.6544240055068807E-2</v>
      </c>
      <c r="W1172" s="246">
        <f t="shared" si="246"/>
        <v>-7.1531271806879902E-3</v>
      </c>
      <c r="X1172" s="246">
        <f t="shared" si="247"/>
        <v>3.7601525850697743E-4</v>
      </c>
      <c r="Z1172" s="353"/>
    </row>
    <row r="1173" spans="1:26" s="246" customFormat="1" ht="12.95" customHeight="1">
      <c r="A1173" s="245" t="s">
        <v>3085</v>
      </c>
      <c r="B1173" s="244" t="s">
        <v>1814</v>
      </c>
      <c r="C1173" s="278">
        <v>59906.802499999998</v>
      </c>
      <c r="D1173" s="241">
        <v>1E-4</v>
      </c>
      <c r="E1173" s="246">
        <f t="shared" si="248"/>
        <v>57000.03717019422</v>
      </c>
      <c r="F1173" s="246">
        <f t="shared" si="243"/>
        <v>56999.5</v>
      </c>
      <c r="G1173" s="246">
        <f t="shared" si="235"/>
        <v>0.17269707499508513</v>
      </c>
      <c r="K1173" s="246">
        <f t="shared" si="242"/>
        <v>0.17269707499508513</v>
      </c>
      <c r="O1173" s="246">
        <f t="shared" ca="1" si="244"/>
        <v>0.17536180118411362</v>
      </c>
      <c r="P1173" s="246">
        <f t="shared" si="249"/>
        <v>0.19976645465162995</v>
      </c>
      <c r="Q1173" s="248">
        <f t="shared" si="250"/>
        <v>44888.302499999998</v>
      </c>
      <c r="R1173" s="246">
        <f t="shared" si="236"/>
        <v>7.3275131499016277E-4</v>
      </c>
      <c r="S1173" s="249">
        <v>1</v>
      </c>
      <c r="T1173" s="246">
        <f t="shared" si="237"/>
        <v>7.3275131499016277E-4</v>
      </c>
      <c r="U1173" s="204"/>
      <c r="V1173" s="246">
        <f t="shared" si="245"/>
        <v>-2.7069379656544823E-2</v>
      </c>
      <c r="W1173" s="246">
        <f t="shared" si="246"/>
        <v>-7.1730749948891613E-3</v>
      </c>
      <c r="X1173" s="246">
        <f t="shared" si="247"/>
        <v>3.9586293918942076E-4</v>
      </c>
      <c r="Z1173" s="353"/>
    </row>
    <row r="1174" spans="1:26" s="246" customFormat="1" ht="12.95" customHeight="1">
      <c r="A1174" s="245" t="s">
        <v>3085</v>
      </c>
      <c r="B1174" s="244" t="s">
        <v>1814</v>
      </c>
      <c r="C1174" s="278">
        <v>59917.7333</v>
      </c>
      <c r="D1174" s="241">
        <v>1E-4</v>
      </c>
      <c r="E1174" s="246">
        <f t="shared" si="248"/>
        <v>57034.037166772701</v>
      </c>
      <c r="F1174" s="246">
        <f t="shared" si="243"/>
        <v>57033.5</v>
      </c>
      <c r="G1174" s="246">
        <f t="shared" si="235"/>
        <v>0.1726959750012611</v>
      </c>
      <c r="K1174" s="246">
        <f t="shared" si="242"/>
        <v>0.1726959750012611</v>
      </c>
      <c r="O1174" s="246">
        <f t="shared" ca="1" si="244"/>
        <v>0.1754426173154848</v>
      </c>
      <c r="P1174" s="246">
        <f t="shared" si="249"/>
        <v>0.19994402515541521</v>
      </c>
      <c r="Q1174" s="248">
        <f t="shared" si="250"/>
        <v>44899.2333</v>
      </c>
      <c r="R1174" s="246">
        <f t="shared" si="236"/>
        <v>7.4245623720329743E-4</v>
      </c>
      <c r="S1174" s="249">
        <v>1</v>
      </c>
      <c r="T1174" s="246">
        <f t="shared" si="237"/>
        <v>7.4245623720329743E-4</v>
      </c>
      <c r="U1174" s="204"/>
      <c r="V1174" s="246">
        <f t="shared" si="245"/>
        <v>-2.7248050154154102E-2</v>
      </c>
      <c r="W1174" s="246">
        <f t="shared" si="246"/>
        <v>-7.1900480333259376E-3</v>
      </c>
      <c r="X1174" s="246">
        <f t="shared" si="247"/>
        <v>4.0232344907914719E-4</v>
      </c>
      <c r="Z1174" s="353"/>
    </row>
    <row r="1175" spans="1:26" s="246" customFormat="1" ht="12.95" customHeight="1">
      <c r="A1175" s="251" t="s">
        <v>3086</v>
      </c>
      <c r="B1175" s="252" t="s">
        <v>1814</v>
      </c>
      <c r="C1175" s="281">
        <v>59938.952399999835</v>
      </c>
      <c r="D1175" s="250"/>
      <c r="E1175" s="246">
        <f t="shared" si="248"/>
        <v>57100.038678774814</v>
      </c>
      <c r="F1175" s="246">
        <f t="shared" si="243"/>
        <v>57099.5</v>
      </c>
      <c r="G1175" s="246">
        <f t="shared" ref="G1175:G1176" si="251">+C1175-(C$7+F1175*C$8)</f>
        <v>0.17318207483185688</v>
      </c>
      <c r="K1175" s="246">
        <f t="shared" si="242"/>
        <v>0.17318207483185688</v>
      </c>
      <c r="O1175" s="246">
        <f t="shared" ca="1" si="244"/>
        <v>0.17559949568814651</v>
      </c>
      <c r="P1175" s="246">
        <f t="shared" si="249"/>
        <v>0.20028890429793472</v>
      </c>
      <c r="Q1175" s="248">
        <f t="shared" si="250"/>
        <v>44920.452399999835</v>
      </c>
      <c r="R1175" s="246">
        <f t="shared" si="236"/>
        <v>7.3478020370302589E-4</v>
      </c>
      <c r="S1175" s="249">
        <v>1</v>
      </c>
      <c r="T1175" s="246">
        <f t="shared" si="237"/>
        <v>7.3478020370302589E-4</v>
      </c>
      <c r="U1175" s="204"/>
      <c r="V1175" s="246">
        <f t="shared" si="245"/>
        <v>-2.7106829466077842E-2</v>
      </c>
      <c r="W1175" s="246">
        <f t="shared" si="246"/>
        <v>-7.2224731129069174E-3</v>
      </c>
      <c r="X1175" s="246">
        <f t="shared" si="247"/>
        <v>3.9538762757988896E-4</v>
      </c>
      <c r="Z1175" s="353"/>
    </row>
    <row r="1176" spans="1:26" s="246" customFormat="1" ht="12.95" customHeight="1">
      <c r="A1176" s="245" t="s">
        <v>3085</v>
      </c>
      <c r="B1176" s="244" t="s">
        <v>1814</v>
      </c>
      <c r="C1176" s="278">
        <v>59976.567499999997</v>
      </c>
      <c r="D1176" s="241">
        <v>1E-4</v>
      </c>
      <c r="E1176" s="246">
        <f t="shared" si="248"/>
        <v>57217.039563550366</v>
      </c>
      <c r="F1176" s="246">
        <f t="shared" si="243"/>
        <v>57216.5</v>
      </c>
      <c r="G1176" s="246">
        <f t="shared" si="251"/>
        <v>0.17346652499691118</v>
      </c>
      <c r="K1176" s="246">
        <f t="shared" si="242"/>
        <v>0.17346652499691118</v>
      </c>
      <c r="O1176" s="246">
        <f t="shared" ca="1" si="244"/>
        <v>0.17587759825786498</v>
      </c>
      <c r="P1176" s="246">
        <f t="shared" si="249"/>
        <v>0.20090087611637858</v>
      </c>
      <c r="Q1176" s="248">
        <f t="shared" si="250"/>
        <v>44958.067499999997</v>
      </c>
      <c r="R1176" s="246">
        <f t="shared" si="236"/>
        <v>7.5264362134622241E-4</v>
      </c>
      <c r="S1176" s="249">
        <v>1</v>
      </c>
      <c r="T1176" s="246">
        <f t="shared" si="237"/>
        <v>7.5264362134622241E-4</v>
      </c>
      <c r="U1176" s="204"/>
      <c r="V1176" s="246">
        <f t="shared" si="245"/>
        <v>-2.7434351119467404E-2</v>
      </c>
      <c r="W1176" s="246">
        <f t="shared" si="246"/>
        <v>-7.2782503115086531E-3</v>
      </c>
      <c r="X1176" s="246">
        <f t="shared" si="247"/>
        <v>4.0626839978059545E-4</v>
      </c>
      <c r="Z1176" s="353"/>
    </row>
    <row r="1177" spans="1:26" s="246" customFormat="1" ht="12.95" customHeight="1">
      <c r="A1177" s="263" t="s">
        <v>3090</v>
      </c>
      <c r="B1177" s="252" t="s">
        <v>1817</v>
      </c>
      <c r="C1177" s="241">
        <v>59969.654999999999</v>
      </c>
      <c r="D1177" s="241">
        <v>2.9999999999999997E-4</v>
      </c>
      <c r="E1177" s="246">
        <f t="shared" ref="E1177" si="252">+(C1177-C$7)/C$8</f>
        <v>57195.53839471106</v>
      </c>
      <c r="F1177" s="246">
        <f t="shared" si="243"/>
        <v>57195</v>
      </c>
      <c r="G1177" s="246">
        <f t="shared" ref="G1177" si="253">+C1177-(C$7+F1177*C$8)</f>
        <v>0.17309074999502627</v>
      </c>
      <c r="K1177" s="246">
        <f t="shared" ref="K1177" si="254">+G1177</f>
        <v>0.17309074999502627</v>
      </c>
      <c r="O1177" s="246">
        <f t="shared" ref="O1177" ca="1" si="255">+C$11+C$12*F1177</f>
        <v>0.17582649393949792</v>
      </c>
      <c r="P1177" s="246">
        <f t="shared" ref="P1177" si="256">+D$11+D$12*F1177+D$13*F1177^2</f>
        <v>0.2007883626828551</v>
      </c>
      <c r="Q1177" s="248">
        <f t="shared" ref="Q1177" si="257">+C1177-15018.5</f>
        <v>44951.154999999999</v>
      </c>
      <c r="R1177" s="246">
        <f t="shared" ref="R1177" si="258">+(P1177-G1177)^2</f>
        <v>7.671577486049767E-4</v>
      </c>
      <c r="S1177" s="249">
        <v>1</v>
      </c>
      <c r="T1177" s="246">
        <f t="shared" ref="T1177" si="259">+S1177*R1177</f>
        <v>7.671577486049767E-4</v>
      </c>
      <c r="U1177" s="204"/>
      <c r="V1177" s="246">
        <f t="shared" ref="V1177" si="260">+G1177-P1177</f>
        <v>-2.7697612687828832E-2</v>
      </c>
      <c r="W1177" s="246">
        <f t="shared" ref="W1177" si="261">+V$5*SIN(RADIANS(V$6*F1177+V$7))</f>
        <v>-7.2681646118686327E-3</v>
      </c>
      <c r="X1177" s="246">
        <f t="shared" ref="X1177" si="262">+(V1177-W1177)^2</f>
        <v>4.1736234868835391E-4</v>
      </c>
      <c r="Z1177" s="353"/>
    </row>
    <row r="1178" spans="1:26" s="246" customFormat="1" ht="12.95" customHeight="1">
      <c r="A1178" s="245" t="s">
        <v>3097</v>
      </c>
      <c r="B1178" s="365" t="s">
        <v>1814</v>
      </c>
      <c r="C1178" s="366">
        <v>60259.804799999998</v>
      </c>
      <c r="D1178" s="366">
        <v>1E-4</v>
      </c>
      <c r="E1178" s="246">
        <f t="shared" ref="E1178" si="263">+(C1178-C$7)/C$8</f>
        <v>58098.042530478378</v>
      </c>
      <c r="F1178" s="246">
        <f t="shared" ref="F1178" si="264">ROUND(2*E1178,0)/2-0.5</f>
        <v>58097.5</v>
      </c>
      <c r="G1178" s="246">
        <f t="shared" ref="G1178" si="265">+C1178-(C$7+F1178*C$8)</f>
        <v>0.17442037499858998</v>
      </c>
      <c r="K1178" s="246">
        <f t="shared" ref="K1178" si="266">+G1178</f>
        <v>0.17442037499858998</v>
      </c>
      <c r="O1178" s="246">
        <f t="shared" ref="O1178" ca="1" si="267">+C$11+C$12*F1178</f>
        <v>0.1779716868383947</v>
      </c>
      <c r="P1178" s="246">
        <f t="shared" ref="P1178" si="268">+D$11+D$12*F1178+D$13*F1178^2</f>
        <v>0.20553341158299054</v>
      </c>
      <c r="Q1178" s="248">
        <f t="shared" ref="Q1178" si="269">+C1178-15018.5</f>
        <v>45241.304799999998</v>
      </c>
      <c r="R1178" s="246">
        <f t="shared" ref="R1178" si="270">+(P1178-G1178)^2</f>
        <v>9.6802104550224803E-4</v>
      </c>
      <c r="S1178" s="249">
        <v>1</v>
      </c>
      <c r="T1178" s="246">
        <f t="shared" ref="T1178" si="271">+S1178*R1178</f>
        <v>9.6802104550224803E-4</v>
      </c>
      <c r="U1178" s="204"/>
      <c r="V1178" s="246">
        <f t="shared" ref="V1178" si="272">+G1178-P1178</f>
        <v>-3.1113036584400566E-2</v>
      </c>
      <c r="W1178" s="246">
        <f t="shared" ref="W1178" si="273">+V$5*SIN(RADIANS(V$6*F1178+V$7))</f>
        <v>-7.6267658697809475E-3</v>
      </c>
      <c r="X1178" s="246">
        <f t="shared" ref="X1178" si="274">+(V1178-W1178)^2</f>
        <v>5.5160491208039908E-4</v>
      </c>
      <c r="Z1178" s="353"/>
    </row>
    <row r="1179" spans="1:26" s="246" customFormat="1" ht="12.95" customHeight="1">
      <c r="B1179" s="249"/>
      <c r="C1179" s="250"/>
      <c r="D1179" s="250"/>
      <c r="G1179" s="250"/>
      <c r="S1179" s="249"/>
      <c r="U1179" s="204"/>
      <c r="Z1179" s="353"/>
    </row>
    <row r="1180" spans="1:26" s="246" customFormat="1" ht="12.95" customHeight="1">
      <c r="B1180" s="249"/>
      <c r="C1180" s="250"/>
      <c r="D1180" s="250"/>
      <c r="G1180" s="250"/>
      <c r="S1180" s="249"/>
      <c r="U1180" s="204"/>
      <c r="Z1180" s="353"/>
    </row>
    <row r="1181" spans="1:26" s="246" customFormat="1" ht="12.95" customHeight="1">
      <c r="B1181" s="249"/>
      <c r="C1181" s="250"/>
      <c r="D1181" s="250"/>
      <c r="G1181" s="250"/>
      <c r="S1181" s="249"/>
      <c r="U1181" s="204"/>
      <c r="Z1181" s="353"/>
    </row>
    <row r="1182" spans="1:26" s="246" customFormat="1" ht="12.95" customHeight="1">
      <c r="B1182" s="249"/>
      <c r="C1182" s="250"/>
      <c r="D1182" s="250"/>
      <c r="G1182" s="250"/>
      <c r="S1182" s="249"/>
      <c r="U1182" s="204"/>
      <c r="Z1182" s="353"/>
    </row>
    <row r="1183" spans="1:26" s="246" customFormat="1" ht="12.95" customHeight="1">
      <c r="B1183" s="249"/>
      <c r="C1183" s="250"/>
      <c r="D1183" s="250"/>
      <c r="G1183" s="250"/>
      <c r="S1183" s="249"/>
      <c r="U1183" s="204"/>
      <c r="Z1183" s="353"/>
    </row>
    <row r="1184" spans="1:26" s="246" customFormat="1" ht="12.95" customHeight="1">
      <c r="B1184" s="249"/>
      <c r="C1184" s="250"/>
      <c r="D1184" s="250"/>
      <c r="G1184" s="250"/>
      <c r="S1184" s="249"/>
      <c r="U1184" s="204"/>
      <c r="Z1184" s="353"/>
    </row>
    <row r="1185" spans="2:26" s="246" customFormat="1" ht="12.95" customHeight="1">
      <c r="B1185" s="249"/>
      <c r="C1185" s="250"/>
      <c r="D1185" s="250"/>
      <c r="G1185" s="250"/>
      <c r="S1185" s="249"/>
      <c r="U1185" s="204"/>
      <c r="Z1185" s="353"/>
    </row>
    <row r="1186" spans="2:26" s="246" customFormat="1" ht="12.95" customHeight="1">
      <c r="B1186" s="249"/>
      <c r="C1186" s="250"/>
      <c r="D1186" s="250"/>
      <c r="G1186" s="250"/>
      <c r="S1186" s="249"/>
      <c r="U1186" s="204"/>
      <c r="Z1186" s="353"/>
    </row>
    <row r="1187" spans="2:26" s="246" customFormat="1" ht="12.95" customHeight="1">
      <c r="B1187" s="249"/>
      <c r="C1187" s="250"/>
      <c r="D1187" s="250"/>
      <c r="G1187" s="250"/>
      <c r="S1187" s="249"/>
      <c r="U1187" s="204"/>
      <c r="Z1187" s="353"/>
    </row>
    <row r="1188" spans="2:26" s="246" customFormat="1" ht="12.95" customHeight="1">
      <c r="B1188" s="249"/>
      <c r="C1188" s="250"/>
      <c r="D1188" s="250"/>
      <c r="G1188" s="250"/>
      <c r="S1188" s="249"/>
      <c r="U1188" s="204"/>
      <c r="Z1188" s="353"/>
    </row>
    <row r="1189" spans="2:26" s="246" customFormat="1" ht="12.95" customHeight="1">
      <c r="B1189" s="249"/>
      <c r="C1189" s="250"/>
      <c r="D1189" s="250"/>
      <c r="G1189" s="250"/>
      <c r="S1189" s="249"/>
      <c r="U1189" s="204"/>
      <c r="Z1189" s="353"/>
    </row>
    <row r="1190" spans="2:26" s="246" customFormat="1" ht="12.95" customHeight="1">
      <c r="B1190" s="249"/>
      <c r="C1190" s="250"/>
      <c r="D1190" s="250"/>
      <c r="G1190" s="250"/>
      <c r="S1190" s="249"/>
      <c r="U1190" s="204"/>
      <c r="Z1190" s="353"/>
    </row>
    <row r="1191" spans="2:26" s="246" customFormat="1" ht="12.95" customHeight="1">
      <c r="B1191" s="249"/>
      <c r="C1191" s="250"/>
      <c r="D1191" s="250"/>
      <c r="G1191" s="250"/>
      <c r="S1191" s="249"/>
      <c r="U1191" s="204"/>
      <c r="Z1191" s="353"/>
    </row>
    <row r="1192" spans="2:26" s="246" customFormat="1" ht="12.95" customHeight="1">
      <c r="B1192" s="249"/>
      <c r="C1192" s="250"/>
      <c r="D1192" s="250"/>
      <c r="G1192" s="250"/>
      <c r="S1192" s="249"/>
      <c r="U1192" s="204"/>
      <c r="Z1192" s="353"/>
    </row>
    <row r="1193" spans="2:26" s="246" customFormat="1" ht="12.95" customHeight="1">
      <c r="B1193" s="249"/>
      <c r="C1193" s="250"/>
      <c r="D1193" s="250"/>
      <c r="G1193" s="250"/>
      <c r="S1193" s="249"/>
      <c r="U1193" s="204"/>
      <c r="Z1193" s="353"/>
    </row>
    <row r="1194" spans="2:26" s="246" customFormat="1" ht="12.95" customHeight="1">
      <c r="B1194" s="249"/>
      <c r="C1194" s="250"/>
      <c r="D1194" s="250"/>
      <c r="G1194" s="250"/>
      <c r="S1194" s="249"/>
      <c r="U1194" s="204"/>
      <c r="Z1194" s="353"/>
    </row>
    <row r="1195" spans="2:26" s="246" customFormat="1" ht="12.95" customHeight="1">
      <c r="B1195" s="249"/>
      <c r="C1195" s="250"/>
      <c r="D1195" s="250"/>
      <c r="G1195" s="250"/>
      <c r="S1195" s="249"/>
      <c r="U1195" s="204"/>
      <c r="Z1195" s="353"/>
    </row>
    <row r="1196" spans="2:26" s="246" customFormat="1" ht="12.95" customHeight="1">
      <c r="B1196" s="249"/>
      <c r="C1196" s="250"/>
      <c r="D1196" s="250"/>
      <c r="G1196" s="250"/>
      <c r="S1196" s="249"/>
      <c r="U1196" s="204"/>
      <c r="Z1196" s="353"/>
    </row>
    <row r="1197" spans="2:26" s="246" customFormat="1" ht="12.95" customHeight="1">
      <c r="B1197" s="249"/>
      <c r="C1197" s="250"/>
      <c r="D1197" s="250"/>
      <c r="G1197" s="250"/>
      <c r="S1197" s="249"/>
      <c r="U1197" s="204"/>
      <c r="Z1197" s="353"/>
    </row>
    <row r="1198" spans="2:26" s="246" customFormat="1" ht="12.95" customHeight="1">
      <c r="B1198" s="249"/>
      <c r="C1198" s="250"/>
      <c r="D1198" s="250"/>
      <c r="G1198" s="250"/>
      <c r="S1198" s="249"/>
      <c r="U1198" s="204"/>
      <c r="Z1198" s="353"/>
    </row>
    <row r="1199" spans="2:26" s="246" customFormat="1" ht="12.95" customHeight="1">
      <c r="B1199" s="249"/>
      <c r="C1199" s="250"/>
      <c r="D1199" s="250"/>
      <c r="G1199" s="250"/>
      <c r="S1199" s="249"/>
      <c r="U1199" s="204"/>
      <c r="Z1199" s="353"/>
    </row>
    <row r="1200" spans="2:26" s="246" customFormat="1" ht="12.95" customHeight="1">
      <c r="B1200" s="249"/>
      <c r="C1200" s="250"/>
      <c r="D1200" s="250"/>
      <c r="G1200" s="250"/>
      <c r="S1200" s="249"/>
      <c r="U1200" s="204"/>
      <c r="Z1200" s="353"/>
    </row>
    <row r="1201" spans="2:26" s="246" customFormat="1" ht="12.95" customHeight="1">
      <c r="B1201" s="249"/>
      <c r="C1201" s="250"/>
      <c r="D1201" s="250"/>
      <c r="G1201" s="250"/>
      <c r="S1201" s="249"/>
      <c r="U1201" s="204"/>
      <c r="Z1201" s="353"/>
    </row>
    <row r="1202" spans="2:26" s="246" customFormat="1" ht="12.95" customHeight="1">
      <c r="B1202" s="249"/>
      <c r="C1202" s="250"/>
      <c r="D1202" s="250"/>
      <c r="G1202" s="250"/>
      <c r="S1202" s="249"/>
      <c r="U1202" s="204"/>
      <c r="Z1202" s="353"/>
    </row>
    <row r="1203" spans="2:26" s="246" customFormat="1" ht="12.95" customHeight="1">
      <c r="B1203" s="249"/>
      <c r="C1203" s="250"/>
      <c r="D1203" s="250"/>
      <c r="G1203" s="250"/>
      <c r="S1203" s="249"/>
      <c r="U1203" s="204"/>
      <c r="Z1203" s="353"/>
    </row>
    <row r="1204" spans="2:26" s="246" customFormat="1" ht="12.95" customHeight="1">
      <c r="B1204" s="249"/>
      <c r="C1204" s="250"/>
      <c r="D1204" s="250"/>
      <c r="G1204" s="250"/>
      <c r="S1204" s="249"/>
      <c r="U1204" s="204"/>
      <c r="Z1204" s="353"/>
    </row>
    <row r="1205" spans="2:26" s="246" customFormat="1" ht="12.95" customHeight="1">
      <c r="B1205" s="249"/>
      <c r="C1205" s="250"/>
      <c r="D1205" s="250"/>
      <c r="G1205" s="250"/>
      <c r="S1205" s="249"/>
      <c r="U1205" s="204"/>
      <c r="Z1205" s="353"/>
    </row>
    <row r="1206" spans="2:26" s="246" customFormat="1" ht="12.95" customHeight="1">
      <c r="B1206" s="249"/>
      <c r="C1206" s="250"/>
      <c r="D1206" s="250"/>
      <c r="G1206" s="250"/>
      <c r="S1206" s="249"/>
      <c r="U1206" s="204"/>
      <c r="Z1206" s="353"/>
    </row>
    <row r="1207" spans="2:26" s="246" customFormat="1" ht="12.95" customHeight="1">
      <c r="B1207" s="249"/>
      <c r="C1207" s="250"/>
      <c r="D1207" s="250"/>
      <c r="G1207" s="250"/>
      <c r="S1207" s="249"/>
      <c r="U1207" s="204"/>
      <c r="Z1207" s="353"/>
    </row>
    <row r="1208" spans="2:26" s="246" customFormat="1" ht="12.95" customHeight="1">
      <c r="B1208" s="249"/>
      <c r="C1208" s="250"/>
      <c r="D1208" s="250"/>
      <c r="G1208" s="250"/>
      <c r="S1208" s="249"/>
      <c r="U1208" s="204"/>
      <c r="Z1208" s="353"/>
    </row>
    <row r="1209" spans="2:26" s="246" customFormat="1" ht="12.95" customHeight="1">
      <c r="B1209" s="249"/>
      <c r="C1209" s="250"/>
      <c r="D1209" s="250"/>
      <c r="G1209" s="250"/>
      <c r="S1209" s="249"/>
      <c r="U1209" s="204"/>
      <c r="Z1209" s="353"/>
    </row>
    <row r="1210" spans="2:26" s="246" customFormat="1" ht="12.95" customHeight="1">
      <c r="B1210" s="249"/>
      <c r="C1210" s="250"/>
      <c r="D1210" s="250"/>
      <c r="G1210" s="250"/>
      <c r="S1210" s="249"/>
      <c r="U1210" s="204"/>
      <c r="Z1210" s="353"/>
    </row>
    <row r="1211" spans="2:26" s="246" customFormat="1" ht="12.95" customHeight="1">
      <c r="B1211" s="249"/>
      <c r="C1211" s="250"/>
      <c r="D1211" s="250"/>
      <c r="G1211" s="250"/>
      <c r="S1211" s="249"/>
      <c r="U1211" s="204"/>
      <c r="Z1211" s="353"/>
    </row>
    <row r="1212" spans="2:26" s="246" customFormat="1" ht="12.95" customHeight="1">
      <c r="B1212" s="249"/>
      <c r="C1212" s="250"/>
      <c r="D1212" s="250"/>
      <c r="G1212" s="250"/>
      <c r="S1212" s="249"/>
      <c r="U1212" s="204"/>
      <c r="Z1212" s="353"/>
    </row>
    <row r="1213" spans="2:26" s="246" customFormat="1" ht="12.95" customHeight="1">
      <c r="B1213" s="249"/>
      <c r="C1213" s="250"/>
      <c r="D1213" s="250"/>
      <c r="G1213" s="250"/>
      <c r="S1213" s="249"/>
      <c r="U1213" s="204"/>
      <c r="Z1213" s="353"/>
    </row>
    <row r="1214" spans="2:26" s="246" customFormat="1" ht="12.95" customHeight="1">
      <c r="B1214" s="249"/>
      <c r="C1214" s="250"/>
      <c r="D1214" s="250"/>
      <c r="G1214" s="250"/>
      <c r="S1214" s="249"/>
      <c r="U1214" s="204"/>
      <c r="Z1214" s="353"/>
    </row>
    <row r="1215" spans="2:26" s="246" customFormat="1" ht="12.95" customHeight="1">
      <c r="B1215" s="249"/>
      <c r="C1215" s="250"/>
      <c r="D1215" s="250"/>
      <c r="G1215" s="250"/>
      <c r="S1215" s="249"/>
      <c r="U1215" s="204"/>
      <c r="Z1215" s="353"/>
    </row>
    <row r="1216" spans="2:26" s="246" customFormat="1" ht="12.95" customHeight="1">
      <c r="B1216" s="249"/>
      <c r="C1216" s="250"/>
      <c r="D1216" s="250"/>
      <c r="G1216" s="250"/>
      <c r="S1216" s="249"/>
      <c r="U1216" s="204"/>
      <c r="Z1216" s="353"/>
    </row>
    <row r="1217" spans="2:26" s="246" customFormat="1" ht="12.95" customHeight="1">
      <c r="B1217" s="249"/>
      <c r="C1217" s="250"/>
      <c r="D1217" s="250"/>
      <c r="G1217" s="250"/>
      <c r="S1217" s="249"/>
      <c r="U1217" s="204"/>
      <c r="Z1217" s="353"/>
    </row>
    <row r="1218" spans="2:26" s="246" customFormat="1" ht="12.95" customHeight="1">
      <c r="C1218" s="250"/>
      <c r="D1218" s="250"/>
      <c r="G1218" s="250"/>
      <c r="S1218" s="249"/>
      <c r="U1218" s="204"/>
      <c r="Z1218" s="353"/>
    </row>
    <row r="1219" spans="2:26" s="246" customFormat="1" ht="12.95" customHeight="1">
      <c r="C1219" s="250"/>
      <c r="D1219" s="250"/>
      <c r="G1219" s="250"/>
      <c r="S1219" s="249"/>
      <c r="U1219" s="204"/>
      <c r="Z1219" s="353"/>
    </row>
    <row r="1220" spans="2:26" s="246" customFormat="1" ht="12.95" customHeight="1">
      <c r="C1220" s="250"/>
      <c r="D1220" s="250"/>
      <c r="G1220" s="250"/>
      <c r="S1220" s="249"/>
      <c r="U1220" s="204"/>
      <c r="Z1220" s="353"/>
    </row>
    <row r="1221" spans="2:26" s="246" customFormat="1" ht="12.95" customHeight="1">
      <c r="C1221" s="250"/>
      <c r="D1221" s="250"/>
      <c r="G1221" s="250"/>
      <c r="S1221" s="249"/>
      <c r="U1221" s="204"/>
      <c r="Z1221" s="353"/>
    </row>
    <row r="1222" spans="2:26" s="246" customFormat="1" ht="12.95" customHeight="1">
      <c r="C1222" s="250"/>
      <c r="D1222" s="250"/>
      <c r="G1222" s="250"/>
      <c r="S1222" s="249"/>
      <c r="U1222" s="204"/>
      <c r="Z1222" s="353"/>
    </row>
    <row r="1223" spans="2:26" s="246" customFormat="1" ht="12.95" customHeight="1">
      <c r="C1223" s="250"/>
      <c r="D1223" s="250"/>
      <c r="G1223" s="250"/>
      <c r="S1223" s="249"/>
      <c r="U1223" s="204"/>
      <c r="Z1223" s="353"/>
    </row>
    <row r="1224" spans="2:26" s="246" customFormat="1" ht="12.95" customHeight="1">
      <c r="C1224" s="250"/>
      <c r="D1224" s="250"/>
      <c r="G1224" s="250"/>
      <c r="S1224" s="249"/>
      <c r="U1224" s="204"/>
      <c r="Z1224" s="353"/>
    </row>
    <row r="1225" spans="2:26" s="246" customFormat="1" ht="12.95" customHeight="1">
      <c r="C1225" s="250"/>
      <c r="D1225" s="250"/>
      <c r="G1225" s="250"/>
      <c r="S1225" s="249"/>
      <c r="U1225" s="204"/>
      <c r="Z1225" s="353"/>
    </row>
    <row r="1226" spans="2:26" s="246" customFormat="1" ht="12.95" customHeight="1">
      <c r="C1226" s="250"/>
      <c r="D1226" s="250"/>
      <c r="G1226" s="250"/>
      <c r="S1226" s="249"/>
      <c r="U1226" s="204"/>
      <c r="Z1226" s="353"/>
    </row>
    <row r="1227" spans="2:26" s="246" customFormat="1" ht="12.95" customHeight="1">
      <c r="C1227" s="250"/>
      <c r="D1227" s="250"/>
      <c r="G1227" s="250"/>
      <c r="S1227" s="249"/>
      <c r="U1227" s="204"/>
      <c r="Z1227" s="353"/>
    </row>
    <row r="1228" spans="2:26" s="246" customFormat="1" ht="12.95" customHeight="1">
      <c r="C1228" s="250"/>
      <c r="D1228" s="250"/>
      <c r="G1228" s="250"/>
      <c r="S1228" s="249"/>
      <c r="U1228" s="204"/>
      <c r="Z1228" s="353"/>
    </row>
    <row r="1229" spans="2:26" s="246" customFormat="1" ht="12.95" customHeight="1">
      <c r="C1229" s="250"/>
      <c r="D1229" s="250"/>
      <c r="G1229" s="250"/>
      <c r="S1229" s="249"/>
      <c r="U1229" s="204"/>
      <c r="Z1229" s="353"/>
    </row>
    <row r="1230" spans="2:26" s="246" customFormat="1" ht="12.95" customHeight="1">
      <c r="C1230" s="250"/>
      <c r="D1230" s="250"/>
      <c r="G1230" s="250"/>
      <c r="S1230" s="249"/>
      <c r="U1230" s="204"/>
      <c r="Z1230" s="353"/>
    </row>
    <row r="1231" spans="2:26" s="246" customFormat="1" ht="12.95" customHeight="1">
      <c r="C1231" s="250"/>
      <c r="D1231" s="250"/>
      <c r="G1231" s="250"/>
      <c r="S1231" s="249"/>
      <c r="U1231" s="204"/>
      <c r="Z1231" s="353"/>
    </row>
    <row r="1232" spans="2:26" s="246" customFormat="1" ht="12.95" customHeight="1">
      <c r="C1232" s="250"/>
      <c r="D1232" s="250"/>
      <c r="G1232" s="250"/>
      <c r="S1232" s="249"/>
      <c r="U1232" s="204"/>
      <c r="Z1232" s="353"/>
    </row>
    <row r="1233" spans="3:26" s="246" customFormat="1" ht="12.95" customHeight="1">
      <c r="C1233" s="250"/>
      <c r="D1233" s="250"/>
      <c r="G1233" s="250"/>
      <c r="S1233" s="249"/>
      <c r="U1233" s="204"/>
      <c r="Z1233" s="353"/>
    </row>
    <row r="1234" spans="3:26" s="246" customFormat="1" ht="12.95" customHeight="1">
      <c r="C1234" s="250"/>
      <c r="D1234" s="250"/>
      <c r="G1234" s="250"/>
      <c r="S1234" s="249"/>
      <c r="U1234" s="204"/>
      <c r="Z1234" s="353"/>
    </row>
    <row r="1235" spans="3:26" s="246" customFormat="1" ht="12.95" customHeight="1">
      <c r="C1235" s="250"/>
      <c r="D1235" s="250"/>
      <c r="G1235" s="250"/>
      <c r="S1235" s="249"/>
      <c r="U1235" s="204"/>
      <c r="Z1235" s="353"/>
    </row>
    <row r="1236" spans="3:26" s="246" customFormat="1" ht="12.95" customHeight="1">
      <c r="C1236" s="250"/>
      <c r="D1236" s="250"/>
      <c r="G1236" s="250"/>
      <c r="S1236" s="249"/>
      <c r="U1236" s="204"/>
      <c r="Z1236" s="353"/>
    </row>
    <row r="1237" spans="3:26" s="246" customFormat="1" ht="12.95" customHeight="1">
      <c r="C1237" s="250"/>
      <c r="D1237" s="250"/>
      <c r="G1237" s="250"/>
      <c r="S1237" s="249"/>
      <c r="U1237" s="204"/>
      <c r="Z1237" s="353"/>
    </row>
    <row r="1238" spans="3:26" s="246" customFormat="1" ht="12.95" customHeight="1">
      <c r="C1238" s="250"/>
      <c r="D1238" s="250"/>
      <c r="G1238" s="250"/>
      <c r="S1238" s="249"/>
      <c r="U1238" s="204"/>
      <c r="Z1238" s="353"/>
    </row>
    <row r="1239" spans="3:26" s="246" customFormat="1" ht="12.95" customHeight="1">
      <c r="C1239" s="250"/>
      <c r="D1239" s="250"/>
      <c r="G1239" s="250"/>
      <c r="S1239" s="249"/>
      <c r="U1239" s="204"/>
      <c r="Z1239" s="353"/>
    </row>
    <row r="1240" spans="3:26" s="246" customFormat="1" ht="12.95" customHeight="1">
      <c r="C1240" s="250"/>
      <c r="D1240" s="250"/>
      <c r="G1240" s="250"/>
      <c r="S1240" s="249"/>
      <c r="U1240" s="204"/>
      <c r="Z1240" s="353"/>
    </row>
    <row r="1241" spans="3:26" s="246" customFormat="1" ht="12.95" customHeight="1">
      <c r="C1241" s="250"/>
      <c r="D1241" s="250"/>
      <c r="G1241" s="250"/>
      <c r="S1241" s="249"/>
      <c r="U1241" s="204"/>
      <c r="Z1241" s="353"/>
    </row>
    <row r="1242" spans="3:26" s="246" customFormat="1" ht="12.95" customHeight="1">
      <c r="C1242" s="250"/>
      <c r="D1242" s="250"/>
      <c r="G1242" s="250"/>
      <c r="S1242" s="249"/>
      <c r="U1242" s="204"/>
      <c r="Z1242" s="353"/>
    </row>
    <row r="1243" spans="3:26" s="246" customFormat="1" ht="12.95" customHeight="1">
      <c r="C1243" s="250"/>
      <c r="D1243" s="250"/>
      <c r="G1243" s="250"/>
      <c r="S1243" s="249"/>
      <c r="U1243" s="204"/>
      <c r="Z1243" s="353"/>
    </row>
    <row r="1244" spans="3:26" s="246" customFormat="1" ht="12.95" customHeight="1">
      <c r="C1244" s="250"/>
      <c r="D1244" s="250"/>
      <c r="G1244" s="250"/>
      <c r="S1244" s="249"/>
      <c r="U1244" s="204"/>
      <c r="Z1244" s="353"/>
    </row>
    <row r="1245" spans="3:26" s="246" customFormat="1" ht="12.95" customHeight="1">
      <c r="C1245" s="250"/>
      <c r="D1245" s="250"/>
      <c r="G1245" s="250"/>
      <c r="S1245" s="249"/>
      <c r="U1245" s="204"/>
      <c r="Z1245" s="353"/>
    </row>
    <row r="1246" spans="3:26" s="246" customFormat="1" ht="12.95" customHeight="1">
      <c r="C1246" s="250"/>
      <c r="D1246" s="250"/>
      <c r="G1246" s="250"/>
      <c r="S1246" s="249"/>
      <c r="U1246" s="204"/>
      <c r="Z1246" s="353"/>
    </row>
    <row r="1247" spans="3:26" s="246" customFormat="1" ht="12.95" customHeight="1">
      <c r="C1247" s="250"/>
      <c r="D1247" s="250"/>
      <c r="G1247" s="250"/>
      <c r="S1247" s="249"/>
      <c r="U1247" s="204"/>
      <c r="Z1247" s="353"/>
    </row>
    <row r="1248" spans="3:26" s="246" customFormat="1" ht="12.95" customHeight="1">
      <c r="C1248" s="250"/>
      <c r="D1248" s="250"/>
      <c r="G1248" s="250"/>
      <c r="S1248" s="249"/>
      <c r="U1248" s="204"/>
      <c r="Z1248" s="353"/>
    </row>
    <row r="1249" spans="3:26" s="246" customFormat="1" ht="12.95" customHeight="1">
      <c r="C1249" s="250"/>
      <c r="D1249" s="250"/>
      <c r="G1249" s="250"/>
      <c r="S1249" s="249"/>
      <c r="U1249" s="204"/>
      <c r="Z1249" s="353"/>
    </row>
    <row r="1250" spans="3:26" s="246" customFormat="1" ht="12.95" customHeight="1">
      <c r="C1250" s="250"/>
      <c r="D1250" s="250"/>
      <c r="G1250" s="250"/>
      <c r="S1250" s="249"/>
      <c r="U1250" s="204"/>
      <c r="Z1250" s="353"/>
    </row>
    <row r="1251" spans="3:26" s="246" customFormat="1" ht="12.95" customHeight="1">
      <c r="C1251" s="250"/>
      <c r="D1251" s="250"/>
      <c r="G1251" s="250"/>
      <c r="S1251" s="249"/>
      <c r="U1251" s="204"/>
      <c r="Z1251" s="353"/>
    </row>
    <row r="1252" spans="3:26" s="246" customFormat="1" ht="12.95" customHeight="1">
      <c r="C1252" s="250"/>
      <c r="D1252" s="250"/>
      <c r="G1252" s="250"/>
      <c r="S1252" s="249"/>
      <c r="U1252" s="204"/>
      <c r="Z1252" s="353"/>
    </row>
    <row r="1253" spans="3:26" s="246" customFormat="1" ht="12.95" customHeight="1">
      <c r="C1253" s="250"/>
      <c r="D1253" s="250"/>
      <c r="G1253" s="250"/>
      <c r="S1253" s="249"/>
      <c r="U1253" s="204"/>
      <c r="Z1253" s="353"/>
    </row>
    <row r="1254" spans="3:26" s="246" customFormat="1" ht="12.95" customHeight="1">
      <c r="C1254" s="250"/>
      <c r="D1254" s="250"/>
      <c r="G1254" s="250"/>
      <c r="S1254" s="249"/>
      <c r="U1254" s="204"/>
      <c r="Z1254" s="353"/>
    </row>
    <row r="1255" spans="3:26" s="246" customFormat="1" ht="12.95" customHeight="1">
      <c r="C1255" s="250"/>
      <c r="D1255" s="250"/>
      <c r="G1255" s="250"/>
      <c r="S1255" s="249"/>
      <c r="U1255" s="204"/>
      <c r="Z1255" s="353"/>
    </row>
    <row r="1256" spans="3:26" s="246" customFormat="1" ht="12.95" customHeight="1">
      <c r="C1256" s="250"/>
      <c r="D1256" s="250"/>
      <c r="G1256" s="250"/>
      <c r="S1256" s="249"/>
      <c r="U1256" s="204"/>
      <c r="Z1256" s="353"/>
    </row>
    <row r="1257" spans="3:26" s="246" customFormat="1" ht="12.95" customHeight="1">
      <c r="C1257" s="250"/>
      <c r="D1257" s="250"/>
      <c r="G1257" s="250"/>
      <c r="S1257" s="249"/>
      <c r="U1257" s="204"/>
      <c r="Z1257" s="353"/>
    </row>
    <row r="1258" spans="3:26" s="246" customFormat="1" ht="12.95" customHeight="1">
      <c r="C1258" s="250"/>
      <c r="D1258" s="250"/>
      <c r="G1258" s="250"/>
      <c r="S1258" s="249"/>
      <c r="U1258" s="204"/>
      <c r="Z1258" s="353"/>
    </row>
    <row r="1259" spans="3:26" s="246" customFormat="1" ht="12.95" customHeight="1">
      <c r="C1259" s="250"/>
      <c r="D1259" s="250"/>
      <c r="G1259" s="250"/>
      <c r="S1259" s="249"/>
      <c r="U1259" s="204"/>
      <c r="Z1259" s="353"/>
    </row>
    <row r="1260" spans="3:26" s="246" customFormat="1" ht="12.95" customHeight="1">
      <c r="C1260" s="250"/>
      <c r="D1260" s="250"/>
      <c r="G1260" s="250"/>
      <c r="S1260" s="249"/>
      <c r="U1260" s="204"/>
      <c r="Z1260" s="353"/>
    </row>
    <row r="1261" spans="3:26" s="246" customFormat="1" ht="12.95" customHeight="1">
      <c r="C1261" s="250"/>
      <c r="D1261" s="250"/>
      <c r="G1261" s="250"/>
      <c r="S1261" s="249"/>
      <c r="U1261" s="204"/>
      <c r="Z1261" s="353"/>
    </row>
    <row r="1262" spans="3:26" s="246" customFormat="1" ht="12.95" customHeight="1">
      <c r="C1262" s="250"/>
      <c r="D1262" s="250"/>
      <c r="G1262" s="250"/>
      <c r="S1262" s="249"/>
      <c r="U1262" s="204"/>
      <c r="Z1262" s="353"/>
    </row>
    <row r="1263" spans="3:26" s="246" customFormat="1" ht="12.95" customHeight="1">
      <c r="C1263" s="250"/>
      <c r="D1263" s="250"/>
      <c r="G1263" s="250"/>
      <c r="S1263" s="249"/>
      <c r="U1263" s="204"/>
      <c r="Z1263" s="353"/>
    </row>
    <row r="1264" spans="3:26" s="246" customFormat="1" ht="12.95" customHeight="1">
      <c r="C1264" s="250"/>
      <c r="D1264" s="250"/>
      <c r="G1264" s="250"/>
      <c r="S1264" s="249"/>
      <c r="U1264" s="204"/>
      <c r="Z1264" s="353"/>
    </row>
    <row r="1265" spans="3:26" s="246" customFormat="1" ht="12.95" customHeight="1">
      <c r="C1265" s="250"/>
      <c r="D1265" s="250"/>
      <c r="G1265" s="250"/>
      <c r="S1265" s="249"/>
      <c r="U1265" s="204"/>
      <c r="Z1265" s="353"/>
    </row>
    <row r="1266" spans="3:26" s="246" customFormat="1" ht="12.95" customHeight="1">
      <c r="C1266" s="250"/>
      <c r="D1266" s="250"/>
      <c r="G1266" s="250"/>
      <c r="S1266" s="249"/>
      <c r="U1266" s="204"/>
      <c r="Z1266" s="353"/>
    </row>
    <row r="1267" spans="3:26" s="246" customFormat="1" ht="12.95" customHeight="1">
      <c r="C1267" s="250"/>
      <c r="D1267" s="250"/>
      <c r="G1267" s="250"/>
      <c r="S1267" s="249"/>
      <c r="U1267" s="204"/>
      <c r="Z1267" s="353"/>
    </row>
    <row r="1268" spans="3:26" s="246" customFormat="1" ht="12.95" customHeight="1">
      <c r="C1268" s="250"/>
      <c r="D1268" s="250"/>
      <c r="G1268" s="250"/>
      <c r="S1268" s="249"/>
      <c r="U1268" s="204"/>
      <c r="Z1268" s="353"/>
    </row>
    <row r="1269" spans="3:26" s="246" customFormat="1" ht="12.95" customHeight="1">
      <c r="C1269" s="250"/>
      <c r="D1269" s="250"/>
      <c r="G1269" s="250"/>
      <c r="S1269" s="249"/>
      <c r="U1269" s="204"/>
      <c r="Z1269" s="353"/>
    </row>
    <row r="1270" spans="3:26" s="246" customFormat="1" ht="12.95" customHeight="1">
      <c r="C1270" s="250"/>
      <c r="D1270" s="250"/>
      <c r="G1270" s="250"/>
      <c r="S1270" s="249"/>
      <c r="U1270" s="204"/>
      <c r="Z1270" s="353"/>
    </row>
    <row r="1271" spans="3:26" s="246" customFormat="1" ht="12.95" customHeight="1">
      <c r="C1271" s="250"/>
      <c r="D1271" s="250"/>
      <c r="G1271" s="250"/>
      <c r="S1271" s="249"/>
      <c r="U1271" s="204"/>
      <c r="Z1271" s="353"/>
    </row>
    <row r="1272" spans="3:26" s="246" customFormat="1" ht="12.95" customHeight="1">
      <c r="C1272" s="250"/>
      <c r="D1272" s="250"/>
      <c r="G1272" s="250"/>
      <c r="S1272" s="249"/>
      <c r="U1272" s="204"/>
      <c r="Z1272" s="353"/>
    </row>
    <row r="1273" spans="3:26" s="246" customFormat="1" ht="12.95" customHeight="1">
      <c r="C1273" s="250"/>
      <c r="D1273" s="250"/>
      <c r="G1273" s="250"/>
      <c r="S1273" s="249"/>
      <c r="U1273" s="204"/>
      <c r="Z1273" s="353"/>
    </row>
    <row r="1274" spans="3:26" s="246" customFormat="1" ht="12.95" customHeight="1">
      <c r="C1274" s="250"/>
      <c r="D1274" s="250"/>
      <c r="G1274" s="250"/>
      <c r="S1274" s="249"/>
      <c r="U1274" s="204"/>
      <c r="Z1274" s="353"/>
    </row>
    <row r="1275" spans="3:26">
      <c r="C1275" s="32"/>
      <c r="D1275" s="32"/>
    </row>
    <row r="1276" spans="3:26">
      <c r="C1276" s="32"/>
      <c r="D1276" s="32"/>
    </row>
    <row r="1277" spans="3:26">
      <c r="C1277" s="32"/>
      <c r="D1277" s="32"/>
    </row>
    <row r="1278" spans="3:26">
      <c r="C1278" s="32"/>
      <c r="D1278" s="32"/>
    </row>
    <row r="1279" spans="3:26">
      <c r="C1279" s="32"/>
      <c r="D1279" s="32"/>
    </row>
    <row r="1280" spans="3:26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  <row r="2309" spans="3:4">
      <c r="C2309" s="32"/>
      <c r="D2309" s="32"/>
    </row>
    <row r="2310" spans="3:4">
      <c r="C2310" s="32"/>
      <c r="D2310" s="32"/>
    </row>
    <row r="2311" spans="3:4">
      <c r="C2311" s="32"/>
      <c r="D2311" s="32"/>
    </row>
    <row r="2312" spans="3:4">
      <c r="C2312" s="32"/>
      <c r="D2312" s="32"/>
    </row>
    <row r="2313" spans="3:4">
      <c r="C2313" s="32"/>
      <c r="D2313" s="32"/>
    </row>
    <row r="2314" spans="3:4">
      <c r="C2314" s="32"/>
      <c r="D2314" s="32"/>
    </row>
    <row r="2315" spans="3:4">
      <c r="C2315" s="32"/>
      <c r="D2315" s="32"/>
    </row>
    <row r="2316" spans="3:4">
      <c r="C2316" s="32"/>
      <c r="D2316" s="32"/>
    </row>
    <row r="2317" spans="3:4">
      <c r="C2317" s="32"/>
      <c r="D2317" s="32"/>
    </row>
    <row r="2318" spans="3:4">
      <c r="C2318" s="32"/>
      <c r="D2318" s="32"/>
    </row>
    <row r="2319" spans="3:4">
      <c r="C2319" s="32"/>
      <c r="D2319" s="32"/>
    </row>
    <row r="2320" spans="3:4">
      <c r="C2320" s="32"/>
      <c r="D2320" s="32"/>
    </row>
    <row r="2321" spans="3:4">
      <c r="C2321" s="32"/>
      <c r="D2321" s="32"/>
    </row>
    <row r="2322" spans="3:4">
      <c r="C2322" s="32"/>
      <c r="D2322" s="32"/>
    </row>
    <row r="2323" spans="3:4">
      <c r="C2323" s="32"/>
      <c r="D2323" s="32"/>
    </row>
    <row r="2324" spans="3:4">
      <c r="C2324" s="32"/>
      <c r="D2324" s="32"/>
    </row>
    <row r="2325" spans="3:4">
      <c r="C2325" s="32"/>
      <c r="D2325" s="32"/>
    </row>
    <row r="2326" spans="3:4">
      <c r="C2326" s="32"/>
      <c r="D2326" s="32"/>
    </row>
    <row r="2327" spans="3:4">
      <c r="C2327" s="32"/>
      <c r="D2327" s="32"/>
    </row>
    <row r="2328" spans="3:4">
      <c r="C2328" s="32"/>
      <c r="D2328" s="32"/>
    </row>
    <row r="2329" spans="3:4">
      <c r="C2329" s="32"/>
      <c r="D2329" s="32"/>
    </row>
    <row r="2330" spans="3:4">
      <c r="C2330" s="32"/>
      <c r="D2330" s="32"/>
    </row>
    <row r="2331" spans="3:4">
      <c r="C2331" s="32"/>
      <c r="D2331" s="32"/>
    </row>
    <row r="2332" spans="3:4">
      <c r="C2332" s="32"/>
      <c r="D2332" s="32"/>
    </row>
    <row r="2333" spans="3:4">
      <c r="C2333" s="32"/>
      <c r="D2333" s="32"/>
    </row>
    <row r="2334" spans="3:4">
      <c r="C2334" s="32"/>
      <c r="D2334" s="32"/>
    </row>
    <row r="2335" spans="3:4">
      <c r="C2335" s="32"/>
      <c r="D2335" s="32"/>
    </row>
    <row r="2336" spans="3:4">
      <c r="C2336" s="32"/>
      <c r="D2336" s="32"/>
    </row>
    <row r="2337" spans="3:4">
      <c r="C2337" s="32"/>
      <c r="D2337" s="32"/>
    </row>
    <row r="2338" spans="3:4">
      <c r="C2338" s="32"/>
      <c r="D2338" s="32"/>
    </row>
    <row r="2339" spans="3:4">
      <c r="C2339" s="32"/>
      <c r="D2339" s="32"/>
    </row>
    <row r="2340" spans="3:4">
      <c r="C2340" s="32"/>
      <c r="D2340" s="32"/>
    </row>
    <row r="2341" spans="3:4">
      <c r="C2341" s="32"/>
      <c r="D2341" s="32"/>
    </row>
    <row r="2342" spans="3:4">
      <c r="C2342" s="32"/>
      <c r="D2342" s="32"/>
    </row>
    <row r="2343" spans="3:4">
      <c r="C2343" s="32"/>
      <c r="D2343" s="32"/>
    </row>
    <row r="2344" spans="3:4">
      <c r="C2344" s="32"/>
      <c r="D2344" s="32"/>
    </row>
    <row r="2345" spans="3:4">
      <c r="C2345" s="32"/>
      <c r="D2345" s="32"/>
    </row>
    <row r="2346" spans="3:4">
      <c r="C2346" s="32"/>
      <c r="D2346" s="32"/>
    </row>
    <row r="2347" spans="3:4">
      <c r="C2347" s="32"/>
      <c r="D2347" s="32"/>
    </row>
    <row r="2348" spans="3:4">
      <c r="C2348" s="32"/>
      <c r="D2348" s="32"/>
    </row>
    <row r="2349" spans="3:4">
      <c r="C2349" s="32"/>
      <c r="D2349" s="32"/>
    </row>
    <row r="2350" spans="3:4">
      <c r="C2350" s="32"/>
      <c r="D2350" s="32"/>
    </row>
    <row r="2351" spans="3:4">
      <c r="C2351" s="32"/>
      <c r="D2351" s="32"/>
    </row>
    <row r="2352" spans="3:4">
      <c r="C2352" s="32"/>
      <c r="D2352" s="32"/>
    </row>
    <row r="2353" spans="3:4">
      <c r="C2353" s="32"/>
      <c r="D2353" s="32"/>
    </row>
    <row r="2354" spans="3:4">
      <c r="C2354" s="32"/>
      <c r="D2354" s="32"/>
    </row>
    <row r="2355" spans="3:4">
      <c r="C2355" s="32"/>
      <c r="D2355" s="32"/>
    </row>
    <row r="2356" spans="3:4">
      <c r="C2356" s="32"/>
      <c r="D2356" s="32"/>
    </row>
    <row r="2357" spans="3:4">
      <c r="C2357" s="32"/>
      <c r="D2357" s="32"/>
    </row>
    <row r="2358" spans="3:4">
      <c r="C2358" s="32"/>
      <c r="D2358" s="32"/>
    </row>
    <row r="2359" spans="3:4">
      <c r="C2359" s="32"/>
      <c r="D2359" s="32"/>
    </row>
    <row r="2360" spans="3:4">
      <c r="C2360" s="32"/>
      <c r="D2360" s="32"/>
    </row>
    <row r="2361" spans="3:4">
      <c r="C2361" s="32"/>
      <c r="D2361" s="32"/>
    </row>
    <row r="2362" spans="3:4">
      <c r="C2362" s="32"/>
      <c r="D2362" s="32"/>
    </row>
    <row r="2363" spans="3:4">
      <c r="C2363" s="32"/>
      <c r="D2363" s="32"/>
    </row>
    <row r="2364" spans="3:4">
      <c r="C2364" s="32"/>
      <c r="D2364" s="32"/>
    </row>
    <row r="2365" spans="3:4">
      <c r="C2365" s="32"/>
      <c r="D2365" s="32"/>
    </row>
    <row r="2366" spans="3:4">
      <c r="C2366" s="32"/>
      <c r="D2366" s="32"/>
    </row>
    <row r="2367" spans="3:4">
      <c r="C2367" s="32"/>
      <c r="D2367" s="32"/>
    </row>
    <row r="2368" spans="3:4">
      <c r="C2368" s="32"/>
      <c r="D2368" s="32"/>
    </row>
    <row r="2369" spans="3:4">
      <c r="C2369" s="32"/>
      <c r="D2369" s="32"/>
    </row>
    <row r="2370" spans="3:4">
      <c r="C2370" s="32"/>
      <c r="D2370" s="32"/>
    </row>
    <row r="2371" spans="3:4">
      <c r="C2371" s="32"/>
      <c r="D2371" s="32"/>
    </row>
    <row r="2372" spans="3:4">
      <c r="C2372" s="32"/>
      <c r="D2372" s="32"/>
    </row>
    <row r="2373" spans="3:4">
      <c r="C2373" s="32"/>
      <c r="D2373" s="32"/>
    </row>
    <row r="2374" spans="3:4">
      <c r="C2374" s="32"/>
      <c r="D2374" s="32"/>
    </row>
    <row r="2375" spans="3:4">
      <c r="C2375" s="32"/>
      <c r="D2375" s="32"/>
    </row>
    <row r="2376" spans="3:4">
      <c r="C2376" s="32"/>
      <c r="D2376" s="32"/>
    </row>
    <row r="2377" spans="3:4">
      <c r="C2377" s="32"/>
      <c r="D2377" s="32"/>
    </row>
    <row r="2378" spans="3:4">
      <c r="C2378" s="32"/>
      <c r="D2378" s="32"/>
    </row>
    <row r="2379" spans="3:4">
      <c r="C2379" s="32"/>
      <c r="D2379" s="32"/>
    </row>
    <row r="2380" spans="3:4">
      <c r="C2380" s="32"/>
      <c r="D2380" s="32"/>
    </row>
    <row r="2381" spans="3:4">
      <c r="C2381" s="32"/>
      <c r="D2381" s="32"/>
    </row>
    <row r="2382" spans="3:4">
      <c r="C2382" s="32"/>
      <c r="D2382" s="32"/>
    </row>
    <row r="2383" spans="3:4">
      <c r="C2383" s="32"/>
      <c r="D2383" s="32"/>
    </row>
    <row r="2384" spans="3:4">
      <c r="C2384" s="32"/>
      <c r="D2384" s="32"/>
    </row>
    <row r="2385" spans="3:4">
      <c r="C2385" s="32"/>
      <c r="D2385" s="32"/>
    </row>
    <row r="2386" spans="3:4">
      <c r="C2386" s="32"/>
      <c r="D2386" s="32"/>
    </row>
    <row r="2387" spans="3:4">
      <c r="C2387" s="32"/>
      <c r="D2387" s="32"/>
    </row>
    <row r="2388" spans="3:4">
      <c r="C2388" s="32"/>
      <c r="D2388" s="32"/>
    </row>
    <row r="2389" spans="3:4">
      <c r="C2389" s="32"/>
      <c r="D2389" s="32"/>
    </row>
    <row r="2390" spans="3:4">
      <c r="C2390" s="32"/>
      <c r="D2390" s="32"/>
    </row>
    <row r="2391" spans="3:4">
      <c r="C2391" s="32"/>
      <c r="D2391" s="32"/>
    </row>
    <row r="2392" spans="3:4">
      <c r="C2392" s="32"/>
      <c r="D2392" s="32"/>
    </row>
    <row r="2393" spans="3:4">
      <c r="C2393" s="32"/>
      <c r="D2393" s="32"/>
    </row>
    <row r="2394" spans="3:4">
      <c r="C2394" s="32"/>
      <c r="D2394" s="32"/>
    </row>
    <row r="2395" spans="3:4">
      <c r="C2395" s="32"/>
      <c r="D2395" s="32"/>
    </row>
    <row r="2396" spans="3:4">
      <c r="C2396" s="32"/>
      <c r="D2396" s="32"/>
    </row>
    <row r="2397" spans="3:4">
      <c r="C2397" s="32"/>
      <c r="D2397" s="32"/>
    </row>
    <row r="2398" spans="3:4">
      <c r="C2398" s="32"/>
      <c r="D2398" s="32"/>
    </row>
    <row r="2399" spans="3:4">
      <c r="C2399" s="32"/>
      <c r="D2399" s="32"/>
    </row>
    <row r="2400" spans="3:4">
      <c r="C2400" s="32"/>
      <c r="D2400" s="32"/>
    </row>
    <row r="2401" spans="3:4">
      <c r="C2401" s="32"/>
      <c r="D2401" s="32"/>
    </row>
    <row r="2402" spans="3:4">
      <c r="C2402" s="32"/>
      <c r="D2402" s="32"/>
    </row>
    <row r="2403" spans="3:4">
      <c r="C2403" s="32"/>
      <c r="D2403" s="32"/>
    </row>
    <row r="2404" spans="3:4">
      <c r="C2404" s="32"/>
      <c r="D2404" s="32"/>
    </row>
    <row r="2405" spans="3:4">
      <c r="C2405" s="32"/>
      <c r="D2405" s="32"/>
    </row>
    <row r="2406" spans="3:4">
      <c r="C2406" s="32"/>
      <c r="D2406" s="32"/>
    </row>
    <row r="2407" spans="3:4">
      <c r="C2407" s="32"/>
      <c r="D2407" s="32"/>
    </row>
    <row r="2408" spans="3:4">
      <c r="C2408" s="32"/>
      <c r="D2408" s="32"/>
    </row>
    <row r="2409" spans="3:4">
      <c r="C2409" s="32"/>
      <c r="D2409" s="32"/>
    </row>
    <row r="2410" spans="3:4">
      <c r="C2410" s="32"/>
      <c r="D2410" s="32"/>
    </row>
    <row r="2411" spans="3:4">
      <c r="C2411" s="32"/>
      <c r="D2411" s="32"/>
    </row>
    <row r="2412" spans="3:4">
      <c r="C2412" s="32"/>
      <c r="D2412" s="32"/>
    </row>
    <row r="2413" spans="3:4">
      <c r="C2413" s="32"/>
      <c r="D2413" s="32"/>
    </row>
    <row r="2414" spans="3:4">
      <c r="C2414" s="32"/>
      <c r="D2414" s="32"/>
    </row>
    <row r="2415" spans="3:4">
      <c r="C2415" s="32"/>
      <c r="D2415" s="32"/>
    </row>
    <row r="2416" spans="3:4">
      <c r="C2416" s="32"/>
      <c r="D2416" s="32"/>
    </row>
    <row r="2417" spans="3:4">
      <c r="C2417" s="32"/>
      <c r="D2417" s="32"/>
    </row>
    <row r="2418" spans="3:4">
      <c r="C2418" s="32"/>
      <c r="D2418" s="32"/>
    </row>
    <row r="2419" spans="3:4">
      <c r="C2419" s="32"/>
      <c r="D2419" s="32"/>
    </row>
    <row r="2420" spans="3:4">
      <c r="C2420" s="32"/>
      <c r="D2420" s="32"/>
    </row>
    <row r="2421" spans="3:4">
      <c r="C2421" s="32"/>
      <c r="D2421" s="32"/>
    </row>
    <row r="2422" spans="3:4">
      <c r="C2422" s="32"/>
      <c r="D2422" s="32"/>
    </row>
    <row r="2423" spans="3:4">
      <c r="C2423" s="32"/>
      <c r="D2423" s="32"/>
    </row>
    <row r="2424" spans="3:4">
      <c r="C2424" s="32"/>
      <c r="D2424" s="32"/>
    </row>
    <row r="2425" spans="3:4">
      <c r="C2425" s="32"/>
      <c r="D2425" s="32"/>
    </row>
    <row r="2426" spans="3:4">
      <c r="C2426" s="32"/>
      <c r="D2426" s="32"/>
    </row>
    <row r="2427" spans="3:4">
      <c r="C2427" s="32"/>
      <c r="D2427" s="32"/>
    </row>
    <row r="2428" spans="3:4">
      <c r="C2428" s="32"/>
      <c r="D2428" s="32"/>
    </row>
    <row r="2429" spans="3:4">
      <c r="C2429" s="32"/>
      <c r="D2429" s="32"/>
    </row>
    <row r="2430" spans="3:4">
      <c r="C2430" s="32"/>
      <c r="D2430" s="32"/>
    </row>
    <row r="2431" spans="3:4">
      <c r="C2431" s="32"/>
      <c r="D2431" s="32"/>
    </row>
    <row r="2432" spans="3:4">
      <c r="C2432" s="32"/>
      <c r="D2432" s="32"/>
    </row>
    <row r="2433" spans="3:4">
      <c r="C2433" s="32"/>
      <c r="D2433" s="32"/>
    </row>
    <row r="2434" spans="3:4">
      <c r="C2434" s="32"/>
      <c r="D2434" s="32"/>
    </row>
    <row r="2435" spans="3:4">
      <c r="C2435" s="32"/>
      <c r="D2435" s="32"/>
    </row>
    <row r="2436" spans="3:4">
      <c r="C2436" s="32"/>
      <c r="D2436" s="32"/>
    </row>
    <row r="2437" spans="3:4">
      <c r="C2437" s="32"/>
      <c r="D2437" s="32"/>
    </row>
    <row r="2438" spans="3:4">
      <c r="C2438" s="32"/>
      <c r="D2438" s="32"/>
    </row>
    <row r="2439" spans="3:4">
      <c r="C2439" s="32"/>
      <c r="D2439" s="32"/>
    </row>
    <row r="2440" spans="3:4">
      <c r="C2440" s="32"/>
      <c r="D2440" s="32"/>
    </row>
    <row r="2441" spans="3:4">
      <c r="C2441" s="32"/>
      <c r="D2441" s="32"/>
    </row>
    <row r="2442" spans="3:4">
      <c r="C2442" s="32"/>
      <c r="D2442" s="32"/>
    </row>
    <row r="2443" spans="3:4">
      <c r="C2443" s="32"/>
      <c r="D2443" s="32"/>
    </row>
    <row r="2444" spans="3:4">
      <c r="C2444" s="32"/>
      <c r="D2444" s="32"/>
    </row>
    <row r="2445" spans="3:4">
      <c r="C2445" s="32"/>
      <c r="D2445" s="32"/>
    </row>
    <row r="2446" spans="3:4">
      <c r="C2446" s="32"/>
      <c r="D2446" s="32"/>
    </row>
    <row r="2447" spans="3:4">
      <c r="C2447" s="32"/>
      <c r="D2447" s="32"/>
    </row>
    <row r="2448" spans="3:4">
      <c r="C2448" s="32"/>
      <c r="D2448" s="32"/>
    </row>
    <row r="2449" spans="3:4">
      <c r="C2449" s="32"/>
      <c r="D2449" s="32"/>
    </row>
    <row r="2450" spans="3:4">
      <c r="C2450" s="32"/>
      <c r="D2450" s="32"/>
    </row>
    <row r="2451" spans="3:4">
      <c r="C2451" s="32"/>
      <c r="D2451" s="32"/>
    </row>
    <row r="2452" spans="3:4">
      <c r="C2452" s="32"/>
      <c r="D2452" s="32"/>
    </row>
    <row r="2453" spans="3:4">
      <c r="C2453" s="32"/>
      <c r="D2453" s="32"/>
    </row>
    <row r="2454" spans="3:4">
      <c r="C2454" s="32"/>
      <c r="D2454" s="32"/>
    </row>
    <row r="2455" spans="3:4">
      <c r="C2455" s="32"/>
      <c r="D2455" s="32"/>
    </row>
    <row r="2456" spans="3:4">
      <c r="C2456" s="32"/>
      <c r="D2456" s="32"/>
    </row>
    <row r="2457" spans="3:4">
      <c r="C2457" s="32"/>
      <c r="D2457" s="32"/>
    </row>
    <row r="2458" spans="3:4">
      <c r="C2458" s="32"/>
      <c r="D2458" s="32"/>
    </row>
    <row r="2459" spans="3:4">
      <c r="C2459" s="32"/>
      <c r="D2459" s="32"/>
    </row>
    <row r="2460" spans="3:4">
      <c r="C2460" s="32"/>
      <c r="D2460" s="32"/>
    </row>
    <row r="2461" spans="3:4">
      <c r="C2461" s="32"/>
      <c r="D2461" s="32"/>
    </row>
    <row r="2462" spans="3:4">
      <c r="C2462" s="32"/>
      <c r="D2462" s="32"/>
    </row>
    <row r="2463" spans="3:4">
      <c r="C2463" s="32"/>
      <c r="D2463" s="32"/>
    </row>
    <row r="2464" spans="3:4">
      <c r="C2464" s="32"/>
      <c r="D2464" s="32"/>
    </row>
    <row r="2465" spans="3:4">
      <c r="C2465" s="32"/>
      <c r="D2465" s="32"/>
    </row>
    <row r="2466" spans="3:4">
      <c r="C2466" s="32"/>
      <c r="D2466" s="32"/>
    </row>
    <row r="2467" spans="3:4">
      <c r="C2467" s="32"/>
      <c r="D2467" s="32"/>
    </row>
    <row r="2468" spans="3:4">
      <c r="C2468" s="32"/>
      <c r="D2468" s="32"/>
    </row>
    <row r="2469" spans="3:4">
      <c r="C2469" s="32"/>
      <c r="D2469" s="32"/>
    </row>
    <row r="2470" spans="3:4">
      <c r="C2470" s="32"/>
      <c r="D2470" s="32"/>
    </row>
    <row r="2471" spans="3:4">
      <c r="C2471" s="32"/>
      <c r="D2471" s="32"/>
    </row>
    <row r="2472" spans="3:4">
      <c r="C2472" s="32"/>
      <c r="D2472" s="32"/>
    </row>
    <row r="2473" spans="3:4">
      <c r="C2473" s="32"/>
      <c r="D2473" s="32"/>
    </row>
    <row r="2474" spans="3:4">
      <c r="C2474" s="32"/>
      <c r="D2474" s="32"/>
    </row>
    <row r="2475" spans="3:4">
      <c r="C2475" s="32"/>
      <c r="D2475" s="32"/>
    </row>
    <row r="2476" spans="3:4">
      <c r="C2476" s="32"/>
      <c r="D2476" s="32"/>
    </row>
    <row r="2477" spans="3:4">
      <c r="C2477" s="32"/>
      <c r="D2477" s="32"/>
    </row>
    <row r="2478" spans="3:4">
      <c r="C2478" s="32"/>
      <c r="D2478" s="32"/>
    </row>
    <row r="2479" spans="3:4">
      <c r="C2479" s="32"/>
      <c r="D2479" s="32"/>
    </row>
    <row r="2480" spans="3:4">
      <c r="C2480" s="32"/>
      <c r="D2480" s="32"/>
    </row>
    <row r="2481" spans="3:4">
      <c r="C2481" s="32"/>
      <c r="D2481" s="32"/>
    </row>
    <row r="2482" spans="3:4">
      <c r="C2482" s="32"/>
      <c r="D2482" s="32"/>
    </row>
    <row r="2483" spans="3:4">
      <c r="C2483" s="32"/>
      <c r="D2483" s="32"/>
    </row>
    <row r="2484" spans="3:4">
      <c r="C2484" s="32"/>
      <c r="D2484" s="32"/>
    </row>
    <row r="2485" spans="3:4">
      <c r="C2485" s="32"/>
      <c r="D2485" s="32"/>
    </row>
    <row r="2486" spans="3:4">
      <c r="C2486" s="32"/>
      <c r="D2486" s="32"/>
    </row>
    <row r="2487" spans="3:4">
      <c r="C2487" s="32"/>
      <c r="D2487" s="32"/>
    </row>
    <row r="2488" spans="3:4">
      <c r="C2488" s="32"/>
      <c r="D2488" s="32"/>
    </row>
    <row r="2489" spans="3:4">
      <c r="C2489" s="32"/>
      <c r="D2489" s="32"/>
    </row>
    <row r="2490" spans="3:4">
      <c r="C2490" s="32"/>
      <c r="D2490" s="32"/>
    </row>
    <row r="2491" spans="3:4">
      <c r="C2491" s="32"/>
      <c r="D2491" s="32"/>
    </row>
    <row r="2492" spans="3:4">
      <c r="C2492" s="32"/>
      <c r="D2492" s="32"/>
    </row>
    <row r="2493" spans="3:4">
      <c r="C2493" s="32"/>
      <c r="D2493" s="32"/>
    </row>
    <row r="2494" spans="3:4">
      <c r="C2494" s="32"/>
      <c r="D2494" s="32"/>
    </row>
    <row r="2495" spans="3:4">
      <c r="C2495" s="32"/>
      <c r="D2495" s="32"/>
    </row>
    <row r="2496" spans="3:4">
      <c r="C2496" s="32"/>
      <c r="D2496" s="32"/>
    </row>
    <row r="2497" spans="3:4">
      <c r="C2497" s="32"/>
      <c r="D2497" s="32"/>
    </row>
    <row r="2498" spans="3:4">
      <c r="C2498" s="32"/>
      <c r="D2498" s="32"/>
    </row>
    <row r="2499" spans="3:4">
      <c r="C2499" s="32"/>
      <c r="D2499" s="32"/>
    </row>
    <row r="2500" spans="3:4">
      <c r="C2500" s="32"/>
      <c r="D2500" s="32"/>
    </row>
    <row r="2501" spans="3:4">
      <c r="C2501" s="32"/>
      <c r="D2501" s="32"/>
    </row>
    <row r="2502" spans="3:4">
      <c r="C2502" s="32"/>
      <c r="D2502" s="32"/>
    </row>
    <row r="2503" spans="3:4">
      <c r="C2503" s="32"/>
      <c r="D2503" s="32"/>
    </row>
    <row r="2504" spans="3:4">
      <c r="C2504" s="32"/>
      <c r="D2504" s="32"/>
    </row>
    <row r="2505" spans="3:4">
      <c r="C2505" s="32"/>
      <c r="D2505" s="32"/>
    </row>
    <row r="2506" spans="3:4">
      <c r="C2506" s="32"/>
      <c r="D2506" s="32"/>
    </row>
    <row r="2507" spans="3:4">
      <c r="C2507" s="32"/>
      <c r="D2507" s="32"/>
    </row>
    <row r="2508" spans="3:4">
      <c r="C2508" s="32"/>
      <c r="D2508" s="32"/>
    </row>
    <row r="2509" spans="3:4">
      <c r="C2509" s="32"/>
      <c r="D2509" s="32"/>
    </row>
    <row r="2510" spans="3:4">
      <c r="C2510" s="32"/>
      <c r="D2510" s="32"/>
    </row>
    <row r="2511" spans="3:4">
      <c r="C2511" s="32"/>
      <c r="D2511" s="32"/>
    </row>
    <row r="2512" spans="3:4">
      <c r="C2512" s="32"/>
      <c r="D2512" s="32"/>
    </row>
    <row r="2513" spans="3:4">
      <c r="C2513" s="32"/>
      <c r="D2513" s="32"/>
    </row>
    <row r="2514" spans="3:4">
      <c r="C2514" s="32"/>
      <c r="D2514" s="32"/>
    </row>
    <row r="2515" spans="3:4">
      <c r="C2515" s="32"/>
      <c r="D2515" s="32"/>
    </row>
    <row r="2516" spans="3:4">
      <c r="C2516" s="32"/>
      <c r="D2516" s="32"/>
    </row>
    <row r="2517" spans="3:4">
      <c r="C2517" s="32"/>
      <c r="D2517" s="32"/>
    </row>
    <row r="2518" spans="3:4">
      <c r="C2518" s="32"/>
      <c r="D2518" s="32"/>
    </row>
    <row r="2519" spans="3:4">
      <c r="C2519" s="32"/>
      <c r="D2519" s="32"/>
    </row>
    <row r="2520" spans="3:4">
      <c r="C2520" s="32"/>
      <c r="D2520" s="32"/>
    </row>
    <row r="2521" spans="3:4">
      <c r="C2521" s="32"/>
      <c r="D2521" s="32"/>
    </row>
    <row r="2522" spans="3:4">
      <c r="C2522" s="32"/>
      <c r="D2522" s="32"/>
    </row>
    <row r="2523" spans="3:4">
      <c r="C2523" s="32"/>
      <c r="D2523" s="32"/>
    </row>
    <row r="2524" spans="3:4">
      <c r="C2524" s="32"/>
      <c r="D2524" s="32"/>
    </row>
    <row r="2525" spans="3:4">
      <c r="C2525" s="32"/>
      <c r="D2525" s="32"/>
    </row>
    <row r="2526" spans="3:4">
      <c r="C2526" s="32"/>
      <c r="D2526" s="32"/>
    </row>
    <row r="2527" spans="3:4">
      <c r="C2527" s="32"/>
      <c r="D2527" s="32"/>
    </row>
    <row r="2528" spans="3:4">
      <c r="C2528" s="32"/>
      <c r="D2528" s="32"/>
    </row>
    <row r="2529" spans="3:4">
      <c r="C2529" s="32"/>
      <c r="D2529" s="32"/>
    </row>
    <row r="2530" spans="3:4">
      <c r="C2530" s="32"/>
      <c r="D2530" s="32"/>
    </row>
    <row r="2531" spans="3:4">
      <c r="C2531" s="32"/>
      <c r="D2531" s="32"/>
    </row>
    <row r="2532" spans="3:4">
      <c r="C2532" s="32"/>
      <c r="D2532" s="32"/>
    </row>
    <row r="2533" spans="3:4">
      <c r="C2533" s="32"/>
      <c r="D2533" s="32"/>
    </row>
    <row r="2534" spans="3:4">
      <c r="C2534" s="32"/>
      <c r="D2534" s="32"/>
    </row>
    <row r="2535" spans="3:4">
      <c r="C2535" s="32"/>
      <c r="D2535" s="32"/>
    </row>
    <row r="2536" spans="3:4">
      <c r="C2536" s="32"/>
      <c r="D2536" s="32"/>
    </row>
    <row r="2537" spans="3:4">
      <c r="C2537" s="32"/>
      <c r="D2537" s="32"/>
    </row>
    <row r="2538" spans="3:4">
      <c r="C2538" s="32"/>
      <c r="D2538" s="32"/>
    </row>
    <row r="2539" spans="3:4">
      <c r="C2539" s="32"/>
      <c r="D2539" s="32"/>
    </row>
    <row r="2540" spans="3:4">
      <c r="C2540" s="32"/>
      <c r="D2540" s="32"/>
    </row>
    <row r="2541" spans="3:4">
      <c r="C2541" s="32"/>
      <c r="D2541" s="32"/>
    </row>
    <row r="2542" spans="3:4">
      <c r="C2542" s="32"/>
      <c r="D2542" s="32"/>
    </row>
    <row r="2543" spans="3:4">
      <c r="C2543" s="32"/>
      <c r="D2543" s="32"/>
    </row>
    <row r="2544" spans="3:4">
      <c r="C2544" s="32"/>
      <c r="D2544" s="32"/>
    </row>
    <row r="2545" spans="3:4">
      <c r="C2545" s="32"/>
      <c r="D2545" s="32"/>
    </row>
    <row r="2546" spans="3:4">
      <c r="C2546" s="32"/>
      <c r="D2546" s="32"/>
    </row>
    <row r="2547" spans="3:4">
      <c r="C2547" s="32"/>
      <c r="D2547" s="32"/>
    </row>
    <row r="2548" spans="3:4">
      <c r="C2548" s="32"/>
      <c r="D2548" s="32"/>
    </row>
    <row r="2549" spans="3:4">
      <c r="C2549" s="32"/>
      <c r="D2549" s="32"/>
    </row>
    <row r="2550" spans="3:4">
      <c r="C2550" s="32"/>
      <c r="D2550" s="32"/>
    </row>
    <row r="2551" spans="3:4">
      <c r="C2551" s="32"/>
      <c r="D2551" s="32"/>
    </row>
    <row r="2552" spans="3:4">
      <c r="C2552" s="32"/>
      <c r="D2552" s="32"/>
    </row>
    <row r="2553" spans="3:4">
      <c r="C2553" s="32"/>
      <c r="D2553" s="32"/>
    </row>
    <row r="2554" spans="3:4">
      <c r="C2554" s="32"/>
      <c r="D2554" s="32"/>
    </row>
    <row r="2555" spans="3:4">
      <c r="C2555" s="32"/>
      <c r="D2555" s="32"/>
    </row>
    <row r="2556" spans="3:4">
      <c r="C2556" s="32"/>
      <c r="D2556" s="32"/>
    </row>
    <row r="2557" spans="3:4">
      <c r="C2557" s="32"/>
      <c r="D2557" s="32"/>
    </row>
    <row r="2558" spans="3:4">
      <c r="C2558" s="32"/>
      <c r="D2558" s="32"/>
    </row>
    <row r="2559" spans="3:4">
      <c r="C2559" s="32"/>
      <c r="D2559" s="32"/>
    </row>
    <row r="2560" spans="3:4">
      <c r="C2560" s="32"/>
      <c r="D2560" s="32"/>
    </row>
    <row r="2561" spans="3:4">
      <c r="C2561" s="32"/>
      <c r="D2561" s="32"/>
    </row>
    <row r="2562" spans="3:4">
      <c r="C2562" s="32"/>
      <c r="D2562" s="32"/>
    </row>
    <row r="2563" spans="3:4">
      <c r="C2563" s="32"/>
      <c r="D2563" s="32"/>
    </row>
    <row r="2564" spans="3:4">
      <c r="C2564" s="32"/>
      <c r="D2564" s="32"/>
    </row>
    <row r="2565" spans="3:4">
      <c r="C2565" s="32"/>
      <c r="D2565" s="32"/>
    </row>
    <row r="2566" spans="3:4">
      <c r="C2566" s="32"/>
      <c r="D2566" s="32"/>
    </row>
    <row r="2567" spans="3:4">
      <c r="C2567" s="32"/>
      <c r="D2567" s="32"/>
    </row>
    <row r="2568" spans="3:4">
      <c r="C2568" s="32"/>
      <c r="D2568" s="32"/>
    </row>
    <row r="2569" spans="3:4">
      <c r="C2569" s="32"/>
      <c r="D2569" s="32"/>
    </row>
    <row r="2570" spans="3:4">
      <c r="C2570" s="32"/>
      <c r="D2570" s="32"/>
    </row>
    <row r="2571" spans="3:4">
      <c r="C2571" s="32"/>
      <c r="D2571" s="32"/>
    </row>
    <row r="2572" spans="3:4">
      <c r="C2572" s="32"/>
      <c r="D2572" s="32"/>
    </row>
    <row r="2573" spans="3:4">
      <c r="C2573" s="32"/>
      <c r="D2573" s="32"/>
    </row>
    <row r="2574" spans="3:4">
      <c r="C2574" s="32"/>
      <c r="D2574" s="32"/>
    </row>
    <row r="2575" spans="3:4">
      <c r="C2575" s="32"/>
      <c r="D2575" s="32"/>
    </row>
    <row r="2576" spans="3:4">
      <c r="C2576" s="32"/>
      <c r="D2576" s="32"/>
    </row>
    <row r="2577" spans="3:4">
      <c r="C2577" s="32"/>
      <c r="D2577" s="32"/>
    </row>
    <row r="2578" spans="3:4">
      <c r="C2578" s="32"/>
      <c r="D2578" s="32"/>
    </row>
    <row r="2579" spans="3:4">
      <c r="C2579" s="32"/>
      <c r="D2579" s="32"/>
    </row>
    <row r="2580" spans="3:4">
      <c r="C2580" s="32"/>
      <c r="D2580" s="32"/>
    </row>
    <row r="2581" spans="3:4">
      <c r="C2581" s="32"/>
      <c r="D2581" s="32"/>
    </row>
    <row r="2582" spans="3:4">
      <c r="C2582" s="32"/>
      <c r="D2582" s="32"/>
    </row>
    <row r="2583" spans="3:4">
      <c r="C2583" s="32"/>
      <c r="D2583" s="32"/>
    </row>
    <row r="2584" spans="3:4">
      <c r="C2584" s="32"/>
      <c r="D2584" s="32"/>
    </row>
    <row r="2585" spans="3:4">
      <c r="C2585" s="32"/>
      <c r="D2585" s="32"/>
    </row>
    <row r="2586" spans="3:4">
      <c r="C2586" s="32"/>
      <c r="D2586" s="32"/>
    </row>
    <row r="2587" spans="3:4">
      <c r="C2587" s="32"/>
      <c r="D2587" s="32"/>
    </row>
    <row r="2588" spans="3:4">
      <c r="C2588" s="32"/>
      <c r="D2588" s="32"/>
    </row>
    <row r="2589" spans="3:4">
      <c r="C2589" s="32"/>
      <c r="D2589" s="32"/>
    </row>
    <row r="2590" spans="3:4">
      <c r="C2590" s="32"/>
      <c r="D2590" s="32"/>
    </row>
    <row r="2591" spans="3:4">
      <c r="C2591" s="32"/>
      <c r="D2591" s="32"/>
    </row>
    <row r="2592" spans="3:4">
      <c r="C2592" s="32"/>
      <c r="D2592" s="32"/>
    </row>
    <row r="2593" spans="3:4">
      <c r="C2593" s="32"/>
      <c r="D2593" s="32"/>
    </row>
    <row r="2594" spans="3:4">
      <c r="C2594" s="32"/>
      <c r="D2594" s="32"/>
    </row>
    <row r="2595" spans="3:4">
      <c r="C2595" s="32"/>
      <c r="D2595" s="32"/>
    </row>
    <row r="2596" spans="3:4">
      <c r="C2596" s="32"/>
      <c r="D2596" s="32"/>
    </row>
    <row r="2597" spans="3:4">
      <c r="C2597" s="32"/>
      <c r="D2597" s="32"/>
    </row>
    <row r="2598" spans="3:4">
      <c r="C2598" s="32"/>
      <c r="D2598" s="32"/>
    </row>
    <row r="2599" spans="3:4">
      <c r="C2599" s="32"/>
      <c r="D2599" s="32"/>
    </row>
    <row r="2600" spans="3:4">
      <c r="C2600" s="32"/>
      <c r="D2600" s="32"/>
    </row>
    <row r="2601" spans="3:4">
      <c r="C2601" s="32"/>
      <c r="D2601" s="32"/>
    </row>
    <row r="2602" spans="3:4">
      <c r="C2602" s="32"/>
      <c r="D2602" s="32"/>
    </row>
    <row r="2603" spans="3:4">
      <c r="C2603" s="32"/>
      <c r="D2603" s="32"/>
    </row>
    <row r="2604" spans="3:4">
      <c r="C2604" s="32"/>
      <c r="D2604" s="32"/>
    </row>
    <row r="2605" spans="3:4">
      <c r="C2605" s="32"/>
      <c r="D2605" s="32"/>
    </row>
    <row r="2606" spans="3:4">
      <c r="C2606" s="32"/>
      <c r="D2606" s="32"/>
    </row>
    <row r="2607" spans="3:4">
      <c r="C2607" s="32"/>
      <c r="D2607" s="32"/>
    </row>
    <row r="2608" spans="3:4">
      <c r="C2608" s="32"/>
      <c r="D2608" s="32"/>
    </row>
    <row r="2609" spans="3:4">
      <c r="C2609" s="32"/>
      <c r="D2609" s="32"/>
    </row>
    <row r="2610" spans="3:4">
      <c r="C2610" s="32"/>
      <c r="D2610" s="32"/>
    </row>
    <row r="2611" spans="3:4">
      <c r="C2611" s="32"/>
      <c r="D2611" s="32"/>
    </row>
    <row r="2612" spans="3:4">
      <c r="C2612" s="32"/>
      <c r="D2612" s="32"/>
    </row>
    <row r="2613" spans="3:4">
      <c r="C2613" s="32"/>
      <c r="D2613" s="32"/>
    </row>
    <row r="2614" spans="3:4">
      <c r="C2614" s="32"/>
      <c r="D2614" s="32"/>
    </row>
    <row r="2615" spans="3:4">
      <c r="C2615" s="32"/>
      <c r="D2615" s="32"/>
    </row>
    <row r="2616" spans="3:4">
      <c r="C2616" s="32"/>
      <c r="D2616" s="32"/>
    </row>
    <row r="2617" spans="3:4">
      <c r="C2617" s="32"/>
      <c r="D2617" s="32"/>
    </row>
    <row r="2618" spans="3:4">
      <c r="C2618" s="32"/>
      <c r="D2618" s="32"/>
    </row>
    <row r="2619" spans="3:4">
      <c r="C2619" s="32"/>
      <c r="D2619" s="32"/>
    </row>
    <row r="2620" spans="3:4">
      <c r="C2620" s="32"/>
      <c r="D2620" s="32"/>
    </row>
    <row r="2621" spans="3:4">
      <c r="C2621" s="32"/>
      <c r="D2621" s="32"/>
    </row>
    <row r="2622" spans="3:4">
      <c r="C2622" s="32"/>
      <c r="D2622" s="32"/>
    </row>
    <row r="2623" spans="3:4">
      <c r="C2623" s="32"/>
      <c r="D2623" s="32"/>
    </row>
    <row r="2624" spans="3:4">
      <c r="C2624" s="32"/>
      <c r="D2624" s="32"/>
    </row>
    <row r="2625" spans="3:4">
      <c r="C2625" s="32"/>
      <c r="D2625" s="32"/>
    </row>
    <row r="2626" spans="3:4">
      <c r="C2626" s="32"/>
      <c r="D2626" s="32"/>
    </row>
    <row r="2627" spans="3:4">
      <c r="C2627" s="32"/>
      <c r="D2627" s="32"/>
    </row>
    <row r="2628" spans="3:4">
      <c r="C2628" s="32"/>
      <c r="D2628" s="32"/>
    </row>
    <row r="2629" spans="3:4">
      <c r="C2629" s="32"/>
      <c r="D2629" s="32"/>
    </row>
    <row r="2630" spans="3:4">
      <c r="C2630" s="32"/>
      <c r="D2630" s="32"/>
    </row>
    <row r="2631" spans="3:4">
      <c r="C2631" s="32"/>
      <c r="D2631" s="32"/>
    </row>
    <row r="2632" spans="3:4">
      <c r="C2632" s="32"/>
      <c r="D2632" s="32"/>
    </row>
    <row r="2633" spans="3:4">
      <c r="C2633" s="32"/>
      <c r="D2633" s="32"/>
    </row>
    <row r="2634" spans="3:4">
      <c r="C2634" s="32"/>
      <c r="D2634" s="32"/>
    </row>
    <row r="2635" spans="3:4">
      <c r="C2635" s="32"/>
      <c r="D2635" s="32"/>
    </row>
    <row r="2636" spans="3:4">
      <c r="C2636" s="32"/>
      <c r="D2636" s="32"/>
    </row>
    <row r="2637" spans="3:4">
      <c r="C2637" s="32"/>
      <c r="D2637" s="32"/>
    </row>
    <row r="2638" spans="3:4">
      <c r="C2638" s="32"/>
      <c r="D2638" s="32"/>
    </row>
    <row r="2639" spans="3:4">
      <c r="C2639" s="32"/>
      <c r="D2639" s="32"/>
    </row>
    <row r="2640" spans="3:4">
      <c r="C2640" s="32"/>
      <c r="D2640" s="32"/>
    </row>
    <row r="2641" spans="3:4">
      <c r="C2641" s="32"/>
      <c r="D2641" s="32"/>
    </row>
    <row r="2642" spans="3:4">
      <c r="C2642" s="32"/>
      <c r="D2642" s="32"/>
    </row>
    <row r="2643" spans="3:4">
      <c r="C2643" s="32"/>
      <c r="D2643" s="32"/>
    </row>
    <row r="2644" spans="3:4">
      <c r="C2644" s="32"/>
      <c r="D2644" s="32"/>
    </row>
    <row r="2645" spans="3:4">
      <c r="C2645" s="32"/>
      <c r="D2645" s="32"/>
    </row>
    <row r="2646" spans="3:4">
      <c r="C2646" s="32"/>
      <c r="D2646" s="32"/>
    </row>
    <row r="2647" spans="3:4">
      <c r="C2647" s="32"/>
      <c r="D2647" s="32"/>
    </row>
    <row r="2648" spans="3:4">
      <c r="C2648" s="32"/>
      <c r="D2648" s="32"/>
    </row>
    <row r="2649" spans="3:4">
      <c r="C2649" s="32"/>
      <c r="D2649" s="32"/>
    </row>
    <row r="2650" spans="3:4">
      <c r="C2650" s="32"/>
      <c r="D2650" s="32"/>
    </row>
    <row r="2651" spans="3:4">
      <c r="C2651" s="32"/>
      <c r="D2651" s="32"/>
    </row>
    <row r="2652" spans="3:4">
      <c r="C2652" s="32"/>
      <c r="D2652" s="32"/>
    </row>
    <row r="2653" spans="3:4">
      <c r="C2653" s="32"/>
      <c r="D2653" s="32"/>
    </row>
    <row r="2654" spans="3:4">
      <c r="C2654" s="32"/>
      <c r="D2654" s="32"/>
    </row>
    <row r="2655" spans="3:4">
      <c r="C2655" s="32"/>
      <c r="D2655" s="32"/>
    </row>
    <row r="2656" spans="3:4">
      <c r="C2656" s="32"/>
      <c r="D2656" s="32"/>
    </row>
    <row r="2657" spans="3:4">
      <c r="C2657" s="32"/>
      <c r="D2657" s="32"/>
    </row>
    <row r="2658" spans="3:4">
      <c r="C2658" s="32"/>
      <c r="D2658" s="32"/>
    </row>
    <row r="2659" spans="3:4">
      <c r="C2659" s="32"/>
      <c r="D2659" s="32"/>
    </row>
    <row r="2660" spans="3:4">
      <c r="C2660" s="32"/>
      <c r="D2660" s="32"/>
    </row>
    <row r="2661" spans="3:4">
      <c r="C2661" s="32"/>
      <c r="D2661" s="32"/>
    </row>
    <row r="2662" spans="3:4">
      <c r="C2662" s="32"/>
      <c r="D2662" s="32"/>
    </row>
    <row r="2663" spans="3:4">
      <c r="C2663" s="32"/>
      <c r="D2663" s="32"/>
    </row>
    <row r="2664" spans="3:4">
      <c r="C2664" s="32"/>
      <c r="D2664" s="32"/>
    </row>
    <row r="2665" spans="3:4">
      <c r="C2665" s="32"/>
      <c r="D2665" s="32"/>
    </row>
    <row r="2666" spans="3:4">
      <c r="C2666" s="32"/>
      <c r="D2666" s="32"/>
    </row>
    <row r="2667" spans="3:4">
      <c r="C2667" s="32"/>
      <c r="D2667" s="32"/>
    </row>
    <row r="2668" spans="3:4">
      <c r="C2668" s="32"/>
      <c r="D2668" s="32"/>
    </row>
    <row r="2669" spans="3:4">
      <c r="C2669" s="32"/>
      <c r="D2669" s="32"/>
    </row>
    <row r="2670" spans="3:4">
      <c r="C2670" s="32"/>
      <c r="D2670" s="32"/>
    </row>
    <row r="2671" spans="3:4">
      <c r="C2671" s="32"/>
      <c r="D2671" s="32"/>
    </row>
    <row r="2672" spans="3:4">
      <c r="C2672" s="32"/>
      <c r="D2672" s="32"/>
    </row>
    <row r="2673" spans="3:4">
      <c r="C2673" s="32"/>
      <c r="D2673" s="32"/>
    </row>
    <row r="2674" spans="3:4">
      <c r="C2674" s="32"/>
      <c r="D2674" s="32"/>
    </row>
    <row r="2675" spans="3:4">
      <c r="C2675" s="32"/>
      <c r="D2675" s="32"/>
    </row>
    <row r="2676" spans="3:4">
      <c r="C2676" s="32"/>
      <c r="D2676" s="32"/>
    </row>
    <row r="2677" spans="3:4">
      <c r="C2677" s="32"/>
      <c r="D2677" s="32"/>
    </row>
    <row r="2678" spans="3:4">
      <c r="C2678" s="32"/>
      <c r="D2678" s="32"/>
    </row>
    <row r="2679" spans="3:4">
      <c r="C2679" s="32"/>
      <c r="D2679" s="32"/>
    </row>
    <row r="2680" spans="3:4">
      <c r="C2680" s="32"/>
      <c r="D2680" s="32"/>
    </row>
    <row r="2681" spans="3:4">
      <c r="C2681" s="32"/>
      <c r="D2681" s="32"/>
    </row>
    <row r="2682" spans="3:4">
      <c r="C2682" s="32"/>
      <c r="D2682" s="32"/>
    </row>
    <row r="2683" spans="3:4">
      <c r="C2683" s="32"/>
      <c r="D2683" s="32"/>
    </row>
    <row r="2684" spans="3:4">
      <c r="C2684" s="32"/>
      <c r="D2684" s="32"/>
    </row>
    <row r="2685" spans="3:4">
      <c r="C2685" s="32"/>
      <c r="D2685" s="32"/>
    </row>
    <row r="2686" spans="3:4">
      <c r="C2686" s="32"/>
      <c r="D2686" s="32"/>
    </row>
    <row r="2687" spans="3:4">
      <c r="C2687" s="32"/>
      <c r="D2687" s="32"/>
    </row>
    <row r="2688" spans="3:4">
      <c r="C2688" s="32"/>
      <c r="D2688" s="32"/>
    </row>
    <row r="2689" spans="3:4">
      <c r="C2689" s="32"/>
      <c r="D2689" s="32"/>
    </row>
    <row r="2690" spans="3:4">
      <c r="C2690" s="32"/>
      <c r="D2690" s="32"/>
    </row>
    <row r="2691" spans="3:4">
      <c r="C2691" s="32"/>
      <c r="D2691" s="32"/>
    </row>
    <row r="2692" spans="3:4">
      <c r="C2692" s="32"/>
      <c r="D2692" s="32"/>
    </row>
    <row r="2693" spans="3:4">
      <c r="C2693" s="32"/>
      <c r="D2693" s="32"/>
    </row>
    <row r="2694" spans="3:4">
      <c r="C2694" s="32"/>
      <c r="D2694" s="32"/>
    </row>
    <row r="2695" spans="3:4">
      <c r="C2695" s="32"/>
      <c r="D2695" s="32"/>
    </row>
    <row r="2696" spans="3:4">
      <c r="C2696" s="32"/>
      <c r="D2696" s="32"/>
    </row>
    <row r="2697" spans="3:4">
      <c r="C2697" s="32"/>
      <c r="D2697" s="32"/>
    </row>
    <row r="2698" spans="3:4">
      <c r="C2698" s="32"/>
      <c r="D2698" s="32"/>
    </row>
    <row r="2699" spans="3:4">
      <c r="C2699" s="32"/>
      <c r="D2699" s="32"/>
    </row>
    <row r="2700" spans="3:4">
      <c r="C2700" s="32"/>
      <c r="D2700" s="32"/>
    </row>
    <row r="2701" spans="3:4">
      <c r="C2701" s="32"/>
      <c r="D2701" s="32"/>
    </row>
    <row r="2702" spans="3:4">
      <c r="C2702" s="32"/>
      <c r="D2702" s="32"/>
    </row>
    <row r="2703" spans="3:4">
      <c r="C2703" s="32"/>
      <c r="D2703" s="32"/>
    </row>
    <row r="2704" spans="3:4">
      <c r="C2704" s="32"/>
      <c r="D2704" s="32"/>
    </row>
    <row r="2705" spans="3:4">
      <c r="C2705" s="32"/>
      <c r="D2705" s="32"/>
    </row>
    <row r="2706" spans="3:4">
      <c r="C2706" s="32"/>
      <c r="D2706" s="32"/>
    </row>
    <row r="2707" spans="3:4">
      <c r="C2707" s="32"/>
      <c r="D2707" s="32"/>
    </row>
    <row r="2708" spans="3:4">
      <c r="C2708" s="32"/>
      <c r="D2708" s="32"/>
    </row>
    <row r="2709" spans="3:4">
      <c r="C2709" s="32"/>
      <c r="D2709" s="32"/>
    </row>
    <row r="2710" spans="3:4">
      <c r="C2710" s="32"/>
      <c r="D2710" s="32"/>
    </row>
    <row r="2711" spans="3:4">
      <c r="C2711" s="32"/>
      <c r="D2711" s="32"/>
    </row>
    <row r="2712" spans="3:4">
      <c r="C2712" s="32"/>
      <c r="D2712" s="32"/>
    </row>
    <row r="2713" spans="3:4">
      <c r="C2713" s="32"/>
      <c r="D2713" s="32"/>
    </row>
    <row r="2714" spans="3:4">
      <c r="C2714" s="32"/>
      <c r="D2714" s="32"/>
    </row>
    <row r="2715" spans="3:4">
      <c r="C2715" s="32"/>
      <c r="D2715" s="32"/>
    </row>
    <row r="2716" spans="3:4">
      <c r="C2716" s="32"/>
      <c r="D2716" s="32"/>
    </row>
    <row r="2717" spans="3:4">
      <c r="C2717" s="32"/>
      <c r="D2717" s="32"/>
    </row>
    <row r="2718" spans="3:4">
      <c r="C2718" s="32"/>
      <c r="D2718" s="32"/>
    </row>
    <row r="2719" spans="3:4">
      <c r="C2719" s="32"/>
      <c r="D2719" s="32"/>
    </row>
    <row r="2720" spans="3:4">
      <c r="C2720" s="32"/>
      <c r="D2720" s="32"/>
    </row>
    <row r="2721" spans="3:4">
      <c r="C2721" s="32"/>
      <c r="D2721" s="32"/>
    </row>
    <row r="2722" spans="3:4">
      <c r="C2722" s="32"/>
      <c r="D2722" s="32"/>
    </row>
    <row r="2723" spans="3:4">
      <c r="C2723" s="32"/>
      <c r="D2723" s="32"/>
    </row>
    <row r="2724" spans="3:4">
      <c r="C2724" s="32"/>
      <c r="D2724" s="32"/>
    </row>
    <row r="2725" spans="3:4">
      <c r="C2725" s="32"/>
      <c r="D2725" s="32"/>
    </row>
    <row r="2726" spans="3:4">
      <c r="C2726" s="32"/>
      <c r="D2726" s="32"/>
    </row>
    <row r="2727" spans="3:4">
      <c r="C2727" s="32"/>
      <c r="D2727" s="32"/>
    </row>
    <row r="2728" spans="3:4">
      <c r="C2728" s="32"/>
      <c r="D2728" s="32"/>
    </row>
    <row r="2729" spans="3:4">
      <c r="C2729" s="32"/>
      <c r="D2729" s="32"/>
    </row>
    <row r="2730" spans="3:4">
      <c r="C2730" s="32"/>
      <c r="D2730" s="32"/>
    </row>
    <row r="2731" spans="3:4">
      <c r="C2731" s="32"/>
      <c r="D2731" s="32"/>
    </row>
    <row r="2732" spans="3:4">
      <c r="C2732" s="32"/>
      <c r="D2732" s="32"/>
    </row>
    <row r="2733" spans="3:4">
      <c r="C2733" s="32"/>
      <c r="D2733" s="32"/>
    </row>
    <row r="2734" spans="3:4">
      <c r="C2734" s="32"/>
      <c r="D2734" s="32"/>
    </row>
    <row r="2735" spans="3:4">
      <c r="C2735" s="32"/>
      <c r="D2735" s="32"/>
    </row>
    <row r="2736" spans="3:4">
      <c r="C2736" s="32"/>
      <c r="D2736" s="32"/>
    </row>
    <row r="2737" spans="3:4">
      <c r="C2737" s="32"/>
      <c r="D2737" s="32"/>
    </row>
    <row r="2738" spans="3:4">
      <c r="C2738" s="32"/>
      <c r="D2738" s="32"/>
    </row>
    <row r="2739" spans="3:4">
      <c r="C2739" s="32"/>
      <c r="D2739" s="32"/>
    </row>
    <row r="2740" spans="3:4">
      <c r="C2740" s="32"/>
      <c r="D2740" s="32"/>
    </row>
    <row r="2741" spans="3:4">
      <c r="C2741" s="32"/>
      <c r="D2741" s="32"/>
    </row>
    <row r="2742" spans="3:4">
      <c r="C2742" s="32"/>
      <c r="D2742" s="32"/>
    </row>
    <row r="2743" spans="3:4">
      <c r="C2743" s="32"/>
      <c r="D2743" s="32"/>
    </row>
    <row r="2744" spans="3:4">
      <c r="C2744" s="32"/>
      <c r="D2744" s="32"/>
    </row>
    <row r="2745" spans="3:4">
      <c r="C2745" s="32"/>
      <c r="D2745" s="32"/>
    </row>
    <row r="2746" spans="3:4">
      <c r="C2746" s="32"/>
      <c r="D2746" s="32"/>
    </row>
    <row r="2747" spans="3:4">
      <c r="C2747" s="32"/>
      <c r="D2747" s="32"/>
    </row>
    <row r="2748" spans="3:4">
      <c r="C2748" s="32"/>
      <c r="D2748" s="32"/>
    </row>
    <row r="2749" spans="3:4">
      <c r="C2749" s="32"/>
      <c r="D2749" s="32"/>
    </row>
    <row r="2750" spans="3:4">
      <c r="C2750" s="32"/>
      <c r="D2750" s="32"/>
    </row>
    <row r="2751" spans="3:4">
      <c r="C2751" s="32"/>
      <c r="D2751" s="32"/>
    </row>
  </sheetData>
  <protectedRanges>
    <protectedRange sqref="A1081:D1111" name="Range1_2"/>
  </protectedRanges>
  <sortState xmlns:xlrd2="http://schemas.microsoft.com/office/spreadsheetml/2017/richdata2" ref="A21:X1176">
    <sortCondition ref="C21:C1176"/>
  </sortState>
  <phoneticPr fontId="10" type="noConversion"/>
  <hyperlinks>
    <hyperlink ref="H1444" r:id="rId1" display="http://vsolj.cetus-net.org/bulletin.html" xr:uid="{00000000-0004-0000-0000-000000000000}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11"/>
  </sheetPr>
  <dimension ref="A1:BL2305"/>
  <sheetViews>
    <sheetView workbookViewId="0">
      <selection activeCell="A3" sqref="A3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0.140625" customWidth="1"/>
    <col min="37" max="37" width="11.140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1832</v>
      </c>
      <c r="T1" t="s">
        <v>1947</v>
      </c>
      <c r="Y1" t="s">
        <v>1938</v>
      </c>
      <c r="AA1" s="108" t="s">
        <v>1981</v>
      </c>
      <c r="AB1" s="109"/>
      <c r="AC1" s="109" t="s">
        <v>1982</v>
      </c>
      <c r="AD1" s="109" t="s">
        <v>1983</v>
      </c>
      <c r="AE1" s="30"/>
      <c r="AW1" s="110" t="s">
        <v>1793</v>
      </c>
      <c r="AX1" s="111" t="s">
        <v>1685</v>
      </c>
      <c r="AY1" s="9" t="s">
        <v>1984</v>
      </c>
      <c r="AZ1" s="112" t="s">
        <v>1985</v>
      </c>
      <c r="BA1" s="113" t="s">
        <v>1986</v>
      </c>
      <c r="BB1" s="112" t="s">
        <v>1987</v>
      </c>
      <c r="BC1" s="113" t="s">
        <v>1988</v>
      </c>
      <c r="BD1" s="112" t="s">
        <v>1989</v>
      </c>
      <c r="BE1" s="114" t="s">
        <v>1990</v>
      </c>
      <c r="BF1" s="113" t="s">
        <v>1991</v>
      </c>
      <c r="BG1" s="112" t="s">
        <v>1992</v>
      </c>
      <c r="BH1" s="114" t="s">
        <v>1993</v>
      </c>
      <c r="BI1" s="113" t="s">
        <v>1994</v>
      </c>
      <c r="BJ1" s="112" t="s">
        <v>1995</v>
      </c>
      <c r="BK1" s="114" t="s">
        <v>1996</v>
      </c>
      <c r="BL1" s="113" t="s">
        <v>1881</v>
      </c>
    </row>
    <row r="2" spans="1:64" ht="16.5" thickBot="1">
      <c r="A2" t="s">
        <v>1808</v>
      </c>
      <c r="B2" t="s">
        <v>1811</v>
      </c>
      <c r="C2" t="s">
        <v>1810</v>
      </c>
      <c r="T2" t="s">
        <v>1948</v>
      </c>
      <c r="U2">
        <f>C8*U15</f>
        <v>72779.302950735801</v>
      </c>
      <c r="V2" t="s">
        <v>1949</v>
      </c>
      <c r="X2">
        <v>-60000</v>
      </c>
      <c r="Y2">
        <f t="shared" ref="Y2:Y20" si="0">U$12+U$13*X2+U$14*SIN(2*PI()/U$15*(X2-U$16))</f>
        <v>-0.54122069297144482</v>
      </c>
      <c r="AA2" s="115" t="s">
        <v>2009</v>
      </c>
      <c r="AB2" s="116">
        <f>C7</f>
        <v>33617.522900000004</v>
      </c>
      <c r="AC2" s="117">
        <v>0</v>
      </c>
      <c r="AD2" s="116">
        <f>C8</f>
        <v>0.32149566000000002</v>
      </c>
      <c r="AE2" s="118" t="s">
        <v>1949</v>
      </c>
      <c r="AF2" s="6" t="s">
        <v>1125</v>
      </c>
      <c r="AG2" s="6" t="s">
        <v>1130</v>
      </c>
      <c r="AH2" s="6"/>
      <c r="AI2" s="6"/>
      <c r="AJ2" s="6"/>
      <c r="AK2" s="6"/>
      <c r="AW2">
        <v>-30000</v>
      </c>
      <c r="AX2">
        <f t="shared" ref="AX2:AX54" si="1">AB$3+AB$4*AW2+AB$5*AW2^2+AZ2</f>
        <v>1.1705649775302491E-2</v>
      </c>
      <c r="AY2">
        <f t="shared" ref="AY2:AY54" si="2">AB$3+AB$4*AW2+AB$5*AW2^2</f>
        <v>1.01902332238772E-2</v>
      </c>
      <c r="AZ2" s="134">
        <f t="shared" ref="AZ2:AZ54" si="3">$AB$6*($AB$11/BA2*BB2+$AB$12)</f>
        <v>1.5154165514252914E-3</v>
      </c>
      <c r="BA2">
        <f t="shared" ref="BA2:BA54" si="4">1+$AB$7*COS(BC2)</f>
        <v>0.46030425079727566</v>
      </c>
      <c r="BB2">
        <f>SIN(BC2+RADIANS($AB$9))</f>
        <v>-1.582143941858815E-2</v>
      </c>
      <c r="BC2">
        <f t="shared" ref="BC2:BC54" si="5">2*ATAN(BD2)</f>
        <v>-2.6950764451499989</v>
      </c>
      <c r="BD2">
        <f t="shared" ref="BD2:BD54" si="6">SQRT((1+$AB$7)/(1-$AB$7))*TAN(BE2/2)</f>
        <v>-4.4044528783139238</v>
      </c>
      <c r="BE2">
        <f t="shared" ref="BE2:BK17" si="7">$BL2+$AB$7*SIN(BF2)</f>
        <v>3.992162025626004</v>
      </c>
      <c r="BF2">
        <f t="shared" si="7"/>
        <v>3.9939257343251056</v>
      </c>
      <c r="BG2">
        <f t="shared" si="7"/>
        <v>3.9894590987901593</v>
      </c>
      <c r="BH2">
        <f t="shared" si="7"/>
        <v>4.000815625019932</v>
      </c>
      <c r="BI2">
        <f t="shared" si="7"/>
        <v>3.9722220336045284</v>
      </c>
      <c r="BJ2">
        <f t="shared" si="7"/>
        <v>4.0461352022461323</v>
      </c>
      <c r="BK2">
        <f t="shared" si="7"/>
        <v>3.8658994719018147</v>
      </c>
      <c r="BL2">
        <f>RADIANS($AB$9)+$AB$18*(AW2-AB$15)</f>
        <v>4.442618946730204</v>
      </c>
    </row>
    <row r="3" spans="1:64" ht="13.5" thickBot="1">
      <c r="A3" s="107" t="s">
        <v>1978</v>
      </c>
      <c r="U3">
        <f>U2/365.2422</f>
        <v>199.26312718173256</v>
      </c>
      <c r="V3" t="s">
        <v>1950</v>
      </c>
      <c r="X3">
        <v>-57000</v>
      </c>
      <c r="Y3">
        <f t="shared" si="0"/>
        <v>-0.46703859382786461</v>
      </c>
      <c r="AA3" s="119" t="s">
        <v>1971</v>
      </c>
      <c r="AB3" s="138">
        <f t="shared" ref="AB3:AB10" si="8">AC3*AD3</f>
        <v>3.5658024901513984E-4</v>
      </c>
      <c r="AC3" s="120">
        <v>3.5658024901513985E-2</v>
      </c>
      <c r="AD3">
        <v>0.01</v>
      </c>
      <c r="AE3" s="121"/>
      <c r="AF3" s="120"/>
      <c r="AG3" s="120">
        <v>3.5658024901513985E-2</v>
      </c>
      <c r="AH3" s="120"/>
      <c r="AI3" s="120"/>
      <c r="AJ3" s="120"/>
      <c r="AK3" s="120"/>
      <c r="AW3">
        <v>-28000</v>
      </c>
      <c r="AX3">
        <f t="shared" si="1"/>
        <v>1.161741017141955E-2</v>
      </c>
      <c r="AY3">
        <f t="shared" si="2"/>
        <v>8.9738163060044032E-3</v>
      </c>
      <c r="AZ3" s="134">
        <f t="shared" si="3"/>
        <v>2.6435938654151476E-3</v>
      </c>
      <c r="BA3">
        <f t="shared" si="4"/>
        <v>0.5021238420087164</v>
      </c>
      <c r="BB3">
        <f t="shared" ref="BB3:BB54" si="9">SIN(BC3+RADIANS($AB$9))</f>
        <v>0.12530445189380229</v>
      </c>
      <c r="BC3">
        <f t="shared" si="5"/>
        <v>-2.5536196498216452</v>
      </c>
      <c r="BD3">
        <f t="shared" si="6"/>
        <v>-3.3029518882722035</v>
      </c>
      <c r="BE3">
        <f t="shared" si="7"/>
        <v>4.2282633179431901</v>
      </c>
      <c r="BF3">
        <f t="shared" si="7"/>
        <v>4.2284161843920742</v>
      </c>
      <c r="BG3">
        <f t="shared" si="7"/>
        <v>4.2278674149481761</v>
      </c>
      <c r="BH3">
        <f t="shared" si="7"/>
        <v>4.2298400922326156</v>
      </c>
      <c r="BI3">
        <f t="shared" si="7"/>
        <v>4.2227829815687894</v>
      </c>
      <c r="BJ3">
        <f t="shared" si="7"/>
        <v>4.248484507585002</v>
      </c>
      <c r="BK3">
        <f t="shared" si="7"/>
        <v>4.1601632838157272</v>
      </c>
      <c r="BL3">
        <f t="shared" ref="BL3:BL54" si="10">RADIANS($AB$9)+$AB$18*(AW3-AB$15)</f>
        <v>4.7579044559701753</v>
      </c>
    </row>
    <row r="4" spans="1:64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-0.3975671453528089</v>
      </c>
      <c r="AA4" s="122" t="s">
        <v>1941</v>
      </c>
      <c r="AB4" s="137">
        <f t="shared" si="8"/>
        <v>-2.7338404165762607E-8</v>
      </c>
      <c r="AC4" s="123">
        <v>-0.27338404165762609</v>
      </c>
      <c r="AD4">
        <v>9.9999999999999995E-8</v>
      </c>
      <c r="AE4" s="121"/>
      <c r="AF4" s="123"/>
      <c r="AG4" s="123">
        <v>-0.27338404165762609</v>
      </c>
      <c r="AH4" s="123"/>
      <c r="AI4" s="123"/>
      <c r="AJ4" s="123"/>
      <c r="AK4" s="123"/>
      <c r="AW4">
        <v>-26000</v>
      </c>
      <c r="AX4">
        <f t="shared" si="1"/>
        <v>1.1556540273461669E-2</v>
      </c>
      <c r="AY4">
        <f t="shared" si="2"/>
        <v>7.8375193956861759E-3</v>
      </c>
      <c r="AZ4" s="134">
        <f t="shared" si="3"/>
        <v>3.7190208777754933E-3</v>
      </c>
      <c r="BA4">
        <f t="shared" si="4"/>
        <v>0.56700656407873262</v>
      </c>
      <c r="BB4">
        <f t="shared" si="9"/>
        <v>0.29495352205522946</v>
      </c>
      <c r="BC4">
        <f t="shared" si="5"/>
        <v>-2.37984746923423</v>
      </c>
      <c r="BD4">
        <f t="shared" si="6"/>
        <v>-2.4973473692405119</v>
      </c>
      <c r="BE4">
        <f t="shared" si="7"/>
        <v>4.4896156473414601</v>
      </c>
      <c r="BF4">
        <f t="shared" si="7"/>
        <v>4.4896146130945338</v>
      </c>
      <c r="BG4">
        <f t="shared" si="7"/>
        <v>4.4896224366024153</v>
      </c>
      <c r="BH4">
        <f t="shared" si="7"/>
        <v>4.4895632627847135</v>
      </c>
      <c r="BI4">
        <f t="shared" si="7"/>
        <v>4.4900112137281152</v>
      </c>
      <c r="BJ4">
        <f t="shared" si="7"/>
        <v>4.4866419232243278</v>
      </c>
      <c r="BK4">
        <f t="shared" si="7"/>
        <v>4.5133549492871881</v>
      </c>
      <c r="BL4">
        <f t="shared" si="10"/>
        <v>5.0731899652101458</v>
      </c>
    </row>
    <row r="5" spans="1:64" ht="13.5" thickTop="1">
      <c r="X5">
        <v>-51000</v>
      </c>
      <c r="Y5">
        <f t="shared" si="0"/>
        <v>-0.33296628688384711</v>
      </c>
      <c r="AA5" s="122" t="s">
        <v>1830</v>
      </c>
      <c r="AB5" s="137">
        <f t="shared" si="8"/>
        <v>1.0015000944321314E-11</v>
      </c>
      <c r="AC5" s="123">
        <v>1.0015000944321315</v>
      </c>
      <c r="AD5">
        <v>9.9999999999999994E-12</v>
      </c>
      <c r="AE5" s="121"/>
      <c r="AF5" s="123"/>
      <c r="AG5" s="123">
        <v>1.0015000944321315</v>
      </c>
      <c r="AH5" s="123"/>
      <c r="AI5" s="123"/>
      <c r="AJ5" s="123"/>
      <c r="AK5" s="123"/>
      <c r="AW5">
        <v>-24000</v>
      </c>
      <c r="AX5">
        <f t="shared" si="1"/>
        <v>1.1425552275272317E-2</v>
      </c>
      <c r="AY5">
        <f t="shared" si="2"/>
        <v>6.7813424929225189E-3</v>
      </c>
      <c r="AZ5" s="134">
        <f t="shared" si="3"/>
        <v>4.6442097823497985E-3</v>
      </c>
      <c r="BA5">
        <f t="shared" si="4"/>
        <v>0.67404330913490873</v>
      </c>
      <c r="BB5">
        <f t="shared" si="9"/>
        <v>0.50757490012209927</v>
      </c>
      <c r="BC5">
        <f t="shared" si="5"/>
        <v>-2.1468865184631079</v>
      </c>
      <c r="BD5">
        <f t="shared" si="6"/>
        <v>-1.842059787489287</v>
      </c>
      <c r="BE5">
        <f t="shared" si="7"/>
        <v>4.7920102803267826</v>
      </c>
      <c r="BF5">
        <f t="shared" si="7"/>
        <v>4.7920103389337969</v>
      </c>
      <c r="BG5">
        <f t="shared" si="7"/>
        <v>4.7920115703715194</v>
      </c>
      <c r="BH5">
        <f t="shared" si="7"/>
        <v>4.7920374406769817</v>
      </c>
      <c r="BI5">
        <f t="shared" si="7"/>
        <v>4.7925790042380774</v>
      </c>
      <c r="BJ5">
        <f t="shared" si="7"/>
        <v>4.8031789151168738</v>
      </c>
      <c r="BK5">
        <f t="shared" si="7"/>
        <v>4.9217375190689392</v>
      </c>
      <c r="BL5">
        <f t="shared" si="10"/>
        <v>5.388475474450118</v>
      </c>
    </row>
    <row r="6" spans="1:64">
      <c r="A6" s="8" t="s">
        <v>1784</v>
      </c>
      <c r="X6">
        <v>-48000</v>
      </c>
      <c r="Y6">
        <f t="shared" si="0"/>
        <v>-0.27336220825972535</v>
      </c>
      <c r="AA6" s="122" t="s">
        <v>1997</v>
      </c>
      <c r="AB6" s="137">
        <f t="shared" si="8"/>
        <v>6.1896999940475881E-3</v>
      </c>
      <c r="AC6" s="123">
        <v>0.61896999940475883</v>
      </c>
      <c r="AD6">
        <v>0.01</v>
      </c>
      <c r="AE6" s="121" t="s">
        <v>1949</v>
      </c>
      <c r="AF6" s="123">
        <v>0.54400000000000004</v>
      </c>
      <c r="AG6" s="123">
        <v>0.61896999940475883</v>
      </c>
      <c r="AH6" s="123"/>
      <c r="AI6" s="123"/>
      <c r="AJ6" s="123"/>
      <c r="AK6" s="123"/>
      <c r="AL6" s="92">
        <v>141000000</v>
      </c>
      <c r="AM6" s="92">
        <f>AL6/86400/300000</f>
        <v>5.4398148148148149E-3</v>
      </c>
      <c r="AW6">
        <v>-22000</v>
      </c>
      <c r="AX6">
        <f t="shared" si="1"/>
        <v>1.1004920340049346E-2</v>
      </c>
      <c r="AY6">
        <f t="shared" si="2"/>
        <v>5.8052855977134337E-3</v>
      </c>
      <c r="AZ6">
        <f t="shared" si="3"/>
        <v>5.1996347423359122E-3</v>
      </c>
      <c r="BA6">
        <f t="shared" si="4"/>
        <v>0.8700997734108703</v>
      </c>
      <c r="BB6">
        <f t="shared" si="9"/>
        <v>0.7768338360172431</v>
      </c>
      <c r="BC6">
        <f t="shared" si="5"/>
        <v>-1.7896322475361126</v>
      </c>
      <c r="BD6">
        <f t="shared" si="6"/>
        <v>-1.2468293042171785</v>
      </c>
      <c r="BE6">
        <f t="shared" si="7"/>
        <v>5.1659709951240291</v>
      </c>
      <c r="BF6">
        <f t="shared" si="7"/>
        <v>5.1662248848463621</v>
      </c>
      <c r="BG6">
        <f t="shared" si="7"/>
        <v>5.1671917481197287</v>
      </c>
      <c r="BH6">
        <f t="shared" si="7"/>
        <v>5.1708563940476653</v>
      </c>
      <c r="BI6">
        <f t="shared" si="7"/>
        <v>5.1845063578632757</v>
      </c>
      <c r="BJ6">
        <f t="shared" si="7"/>
        <v>5.2324374425102453</v>
      </c>
      <c r="BK6">
        <f t="shared" si="7"/>
        <v>5.3761330910759151</v>
      </c>
      <c r="BL6">
        <f t="shared" si="10"/>
        <v>5.7037609836900884</v>
      </c>
    </row>
    <row r="7" spans="1:64">
      <c r="A7" t="s">
        <v>1785</v>
      </c>
      <c r="C7">
        <v>33617.522900000004</v>
      </c>
      <c r="D7" s="107" t="s">
        <v>1978</v>
      </c>
      <c r="X7">
        <v>-45000</v>
      </c>
      <c r="Y7">
        <f t="shared" si="0"/>
        <v>-0.21884647542038649</v>
      </c>
      <c r="AA7" s="124" t="s">
        <v>2005</v>
      </c>
      <c r="AB7" s="139">
        <f t="shared" si="8"/>
        <v>0.59836086485191364</v>
      </c>
      <c r="AC7" s="123">
        <v>0.59836086485191364</v>
      </c>
      <c r="AD7">
        <v>1</v>
      </c>
      <c r="AE7" s="121"/>
      <c r="AF7" s="123">
        <v>0.49</v>
      </c>
      <c r="AG7" s="123">
        <v>0.59836086485191364</v>
      </c>
      <c r="AH7" s="123"/>
      <c r="AI7" s="123"/>
      <c r="AJ7" s="123"/>
      <c r="AK7" s="123"/>
      <c r="AW7">
        <v>-20000</v>
      </c>
      <c r="AX7">
        <f t="shared" si="1"/>
        <v>9.6963530078654041E-3</v>
      </c>
      <c r="AY7">
        <f t="shared" si="2"/>
        <v>4.9093487100589171E-3</v>
      </c>
      <c r="AZ7">
        <f t="shared" si="3"/>
        <v>4.787004297806487E-3</v>
      </c>
      <c r="BA7">
        <f t="shared" si="4"/>
        <v>1.2674806446192302</v>
      </c>
      <c r="BB7">
        <f t="shared" si="9"/>
        <v>0.99999940001941678</v>
      </c>
      <c r="BC7">
        <f t="shared" si="5"/>
        <v>-1.1073625913524701</v>
      </c>
      <c r="BD7">
        <f t="shared" si="6"/>
        <v>-0.61818178151235814</v>
      </c>
      <c r="BE7">
        <f t="shared" si="7"/>
        <v>5.6821887045040418</v>
      </c>
      <c r="BF7">
        <f t="shared" si="7"/>
        <v>5.685213208859337</v>
      </c>
      <c r="BG7">
        <f t="shared" si="7"/>
        <v>5.691316444193296</v>
      </c>
      <c r="BH7">
        <f t="shared" si="7"/>
        <v>5.7035569415056866</v>
      </c>
      <c r="BI7">
        <f t="shared" si="7"/>
        <v>5.7278169559323819</v>
      </c>
      <c r="BJ7">
        <f t="shared" si="7"/>
        <v>5.774863179203952</v>
      </c>
      <c r="BK7">
        <f t="shared" si="7"/>
        <v>5.862827606800872</v>
      </c>
      <c r="BL7">
        <f t="shared" si="10"/>
        <v>6.0190464929300598</v>
      </c>
    </row>
    <row r="8" spans="1:64" ht="15.75">
      <c r="A8" t="s">
        <v>1786</v>
      </c>
      <c r="C8">
        <v>0.32149566000000002</v>
      </c>
      <c r="D8" s="107" t="s">
        <v>1978</v>
      </c>
      <c r="X8">
        <v>-42000</v>
      </c>
      <c r="Y8">
        <f t="shared" si="0"/>
        <v>-0.16947539592437366</v>
      </c>
      <c r="AA8" s="122" t="s">
        <v>2011</v>
      </c>
      <c r="AB8" s="139">
        <f t="shared" si="8"/>
        <v>35.083266127846365</v>
      </c>
      <c r="AC8" s="123">
        <v>3.5083266127846366</v>
      </c>
      <c r="AD8">
        <v>10</v>
      </c>
      <c r="AE8" s="121" t="s">
        <v>1950</v>
      </c>
      <c r="AF8" s="123">
        <v>3.57</v>
      </c>
      <c r="AG8" s="123">
        <v>3.5083266127846366</v>
      </c>
      <c r="AH8" s="123"/>
      <c r="AI8" s="123"/>
      <c r="AJ8" s="123"/>
      <c r="AK8" s="123"/>
      <c r="AW8">
        <v>-18000</v>
      </c>
      <c r="AX8">
        <f t="shared" si="1"/>
        <v>6.2801592402183942E-3</v>
      </c>
      <c r="AY8">
        <f t="shared" si="2"/>
        <v>4.0935318299589723E-3</v>
      </c>
      <c r="AZ8">
        <f t="shared" si="3"/>
        <v>2.1866274102594219E-3</v>
      </c>
      <c r="BA8">
        <f t="shared" si="4"/>
        <v>1.5800374788976081</v>
      </c>
      <c r="BB8">
        <f t="shared" si="9"/>
        <v>0.21258978443744755</v>
      </c>
      <c r="BC8">
        <f t="shared" si="5"/>
        <v>0.24811374105965117</v>
      </c>
      <c r="BD8">
        <f t="shared" si="6"/>
        <v>0.1246972290692404</v>
      </c>
      <c r="BE8">
        <f t="shared" si="7"/>
        <v>6.4080393788587582</v>
      </c>
      <c r="BF8">
        <f t="shared" si="7"/>
        <v>6.4066811262825825</v>
      </c>
      <c r="BG8">
        <f t="shared" si="7"/>
        <v>6.4043940728758271</v>
      </c>
      <c r="BH8">
        <f t="shared" si="7"/>
        <v>6.4005445184457459</v>
      </c>
      <c r="BI8">
        <f t="shared" si="7"/>
        <v>6.3940688849443861</v>
      </c>
      <c r="BJ8">
        <f t="shared" si="7"/>
        <v>6.3831861020587741</v>
      </c>
      <c r="BK8">
        <f t="shared" si="7"/>
        <v>6.3649228412207854</v>
      </c>
      <c r="BL8">
        <f t="shared" si="10"/>
        <v>6.3343320021700311</v>
      </c>
    </row>
    <row r="9" spans="1:64" ht="15.75">
      <c r="A9" s="28" t="s">
        <v>1835</v>
      </c>
      <c r="B9" s="28"/>
      <c r="C9" s="28">
        <v>21</v>
      </c>
      <c r="D9" s="28" t="str">
        <f>"F"&amp;C9</f>
        <v>F21</v>
      </c>
      <c r="E9" s="28" t="str">
        <f>"G"&amp;C9</f>
        <v>G21</v>
      </c>
      <c r="X9">
        <v>-39000</v>
      </c>
      <c r="Y9">
        <f t="shared" si="0"/>
        <v>-0.12526962878010883</v>
      </c>
      <c r="AA9" s="125" t="s">
        <v>2018</v>
      </c>
      <c r="AB9" s="139">
        <f t="shared" si="8"/>
        <v>153.50996624450767</v>
      </c>
      <c r="AC9" s="123">
        <v>1.5350996624450766</v>
      </c>
      <c r="AD9">
        <v>100</v>
      </c>
      <c r="AE9" s="121" t="s">
        <v>2017</v>
      </c>
      <c r="AF9" s="123">
        <v>1.4990000000000001</v>
      </c>
      <c r="AG9" s="123">
        <v>1.5350996624450766</v>
      </c>
      <c r="AH9" s="123"/>
      <c r="AI9" s="123"/>
      <c r="AJ9" s="123"/>
      <c r="AK9" s="123"/>
      <c r="AW9">
        <v>-16000</v>
      </c>
      <c r="AX9">
        <f t="shared" si="1"/>
        <v>2.1421077829631477E-3</v>
      </c>
      <c r="AY9">
        <f t="shared" si="2"/>
        <v>3.3578349574135977E-3</v>
      </c>
      <c r="AZ9">
        <f t="shared" si="3"/>
        <v>-1.21572717445045E-3</v>
      </c>
      <c r="BA9">
        <f t="shared" si="4"/>
        <v>1.1080927913597742</v>
      </c>
      <c r="BB9">
        <f t="shared" si="9"/>
        <v>-0.79971033709517225</v>
      </c>
      <c r="BC9">
        <f t="shared" si="5"/>
        <v>1.3891509097515697</v>
      </c>
      <c r="BD9">
        <f t="shared" si="6"/>
        <v>0.83305747907735705</v>
      </c>
      <c r="BE9">
        <f t="shared" si="7"/>
        <v>7.0743494799041127</v>
      </c>
      <c r="BF9">
        <f t="shared" si="7"/>
        <v>7.0724361487391851</v>
      </c>
      <c r="BG9">
        <f t="shared" si="7"/>
        <v>7.0679068277797743</v>
      </c>
      <c r="BH9">
        <f t="shared" si="7"/>
        <v>7.0572654487340163</v>
      </c>
      <c r="BI9">
        <f t="shared" si="7"/>
        <v>7.0326874471085556</v>
      </c>
      <c r="BJ9">
        <f t="shared" si="7"/>
        <v>6.9779423895885815</v>
      </c>
      <c r="BK9">
        <f t="shared" si="7"/>
        <v>6.8640023013093296</v>
      </c>
      <c r="BL9">
        <f t="shared" si="10"/>
        <v>6.6496175114100016</v>
      </c>
    </row>
    <row r="10" spans="1:64" ht="13.5" thickBot="1">
      <c r="C10" s="7" t="s">
        <v>1803</v>
      </c>
      <c r="D10" s="7" t="s">
        <v>1804</v>
      </c>
      <c r="X10">
        <v>-36000</v>
      </c>
      <c r="Y10">
        <f t="shared" si="0"/>
        <v>-8.6214041294615962E-2</v>
      </c>
      <c r="AA10" s="126" t="s">
        <v>2007</v>
      </c>
      <c r="AB10" s="140">
        <f t="shared" si="8"/>
        <v>20376.458224884016</v>
      </c>
      <c r="AC10" s="127">
        <v>2.0376458224884018</v>
      </c>
      <c r="AD10">
        <v>10000</v>
      </c>
      <c r="AE10" s="121" t="s">
        <v>2006</v>
      </c>
      <c r="AF10" s="127">
        <v>2.7418999999999998</v>
      </c>
      <c r="AG10" s="127">
        <v>2.0376458224884018</v>
      </c>
      <c r="AH10" s="127"/>
      <c r="AI10" s="127"/>
      <c r="AJ10" s="127"/>
      <c r="AK10" s="127"/>
      <c r="AW10">
        <v>-14000</v>
      </c>
      <c r="AX10">
        <f t="shared" si="1"/>
        <v>-6.37153854076619E-4</v>
      </c>
      <c r="AY10">
        <f t="shared" si="2"/>
        <v>2.7022580924227942E-3</v>
      </c>
      <c r="AZ10">
        <f t="shared" si="3"/>
        <v>-3.3394119464994132E-3</v>
      </c>
      <c r="BA10">
        <f t="shared" si="4"/>
        <v>0.79156765398391971</v>
      </c>
      <c r="BB10">
        <f t="shared" si="9"/>
        <v>-0.99432998985179044</v>
      </c>
      <c r="BC10">
        <f t="shared" si="5"/>
        <v>1.9265947227056948</v>
      </c>
      <c r="BD10">
        <f t="shared" si="6"/>
        <v>1.4384296201233977</v>
      </c>
      <c r="BE10">
        <f t="shared" si="7"/>
        <v>7.532622124988313</v>
      </c>
      <c r="BF10">
        <f t="shared" si="7"/>
        <v>7.5325702555056653</v>
      </c>
      <c r="BG10">
        <f t="shared" si="7"/>
        <v>7.5322959641967024</v>
      </c>
      <c r="BH10">
        <f t="shared" si="7"/>
        <v>7.5308492194595207</v>
      </c>
      <c r="BI10">
        <f t="shared" si="7"/>
        <v>7.5233194602404048</v>
      </c>
      <c r="BJ10">
        <f t="shared" si="7"/>
        <v>7.4865237113186964</v>
      </c>
      <c r="BK10">
        <f t="shared" si="7"/>
        <v>7.341946801832318</v>
      </c>
      <c r="BL10">
        <f t="shared" si="10"/>
        <v>6.9649030206499738</v>
      </c>
    </row>
    <row r="11" spans="1:64" ht="15" thickBot="1">
      <c r="A11" t="s">
        <v>1799</v>
      </c>
      <c r="C11" s="31">
        <f ca="1">INTERCEPT(INDIRECT(E9):G505,INDIRECT(D9):$F505)</f>
        <v>5.5898644098991354E-3</v>
      </c>
      <c r="D11" s="154">
        <f>AB3</f>
        <v>3.5658024901513984E-4</v>
      </c>
      <c r="E11" s="12">
        <v>-7558.6604332389416</v>
      </c>
      <c r="F11">
        <v>9.9999999999999995E-7</v>
      </c>
      <c r="X11">
        <v>-33000</v>
      </c>
      <c r="Y11">
        <f t="shared" si="0"/>
        <v>-5.2257813931617658E-2</v>
      </c>
      <c r="AA11" s="128" t="s">
        <v>1999</v>
      </c>
      <c r="AB11" s="27">
        <f>1-AB7^2</f>
        <v>0.64196427541366996</v>
      </c>
      <c r="AC11" s="27">
        <f>SUM(AE21:AE118)</f>
        <v>9.993655518094443E-5</v>
      </c>
      <c r="AD11" s="128" t="s">
        <v>2019</v>
      </c>
      <c r="AE11" s="121"/>
      <c r="AG11" s="27">
        <v>9.993655518094443E-5</v>
      </c>
      <c r="AH11" s="27"/>
      <c r="AI11" s="27"/>
      <c r="AJ11" s="27"/>
      <c r="AK11" s="27"/>
      <c r="AW11">
        <v>-12000</v>
      </c>
      <c r="AX11">
        <f t="shared" si="1"/>
        <v>-2.3778892845043686E-3</v>
      </c>
      <c r="AY11">
        <f t="shared" si="2"/>
        <v>2.1268012349865604E-3</v>
      </c>
      <c r="AZ11">
        <f t="shared" si="3"/>
        <v>-4.504690519490929E-3</v>
      </c>
      <c r="BA11">
        <f t="shared" si="4"/>
        <v>0.63273117482685959</v>
      </c>
      <c r="BB11">
        <f t="shared" si="9"/>
        <v>-0.98036032487051605</v>
      </c>
      <c r="BC11">
        <f t="shared" si="5"/>
        <v>2.231650629574299</v>
      </c>
      <c r="BD11">
        <f t="shared" si="6"/>
        <v>2.0441502405860694</v>
      </c>
      <c r="BE11">
        <f t="shared" si="7"/>
        <v>7.8783714324143634</v>
      </c>
      <c r="BF11">
        <f t="shared" si="7"/>
        <v>7.8783714323543572</v>
      </c>
      <c r="BG11">
        <f t="shared" si="7"/>
        <v>7.8783714364664572</v>
      </c>
      <c r="BH11">
        <f t="shared" si="7"/>
        <v>7.8783711546685522</v>
      </c>
      <c r="BI11">
        <f t="shared" si="7"/>
        <v>7.8783904584579947</v>
      </c>
      <c r="BJ11">
        <f t="shared" si="7"/>
        <v>7.8770307645371611</v>
      </c>
      <c r="BK11">
        <f t="shared" si="7"/>
        <v>7.7827207312831872</v>
      </c>
      <c r="BL11">
        <f t="shared" si="10"/>
        <v>7.2801885298899442</v>
      </c>
    </row>
    <row r="12" spans="1:64">
      <c r="A12" t="s">
        <v>1800</v>
      </c>
      <c r="C12" s="31">
        <f ca="1">SLOPE(INDIRECT(E9):G505,INDIRECT(D9):$F505)</f>
        <v>2.9739104256625657E-7</v>
      </c>
      <c r="D12" s="154">
        <f>AB4</f>
        <v>-2.7338404165762607E-8</v>
      </c>
      <c r="E12" s="13">
        <v>2.0765005889999331</v>
      </c>
      <c r="F12">
        <v>9.9999999999999995E-7</v>
      </c>
      <c r="T12" t="s">
        <v>1940</v>
      </c>
      <c r="U12">
        <f>V12*W12</f>
        <v>-0.26545702589870829</v>
      </c>
      <c r="V12" s="12">
        <v>-0.26545702589870829</v>
      </c>
      <c r="W12">
        <v>1</v>
      </c>
      <c r="X12">
        <v>-30000</v>
      </c>
      <c r="Y12">
        <f t="shared" si="0"/>
        <v>-2.3314792452422739E-2</v>
      </c>
      <c r="AA12" s="130" t="s">
        <v>2000</v>
      </c>
      <c r="AB12" s="27">
        <f>AB7*SIN(RADIANS(AB9))</f>
        <v>0.266894159510361</v>
      </c>
      <c r="AE12" s="121"/>
      <c r="AG12" s="6"/>
      <c r="AI12" s="6"/>
      <c r="AJ12" s="6"/>
      <c r="AK12" s="6"/>
      <c r="AW12">
        <v>-10000</v>
      </c>
      <c r="AX12">
        <f t="shared" si="1"/>
        <v>-3.4392989606656225E-3</v>
      </c>
      <c r="AY12">
        <f t="shared" si="2"/>
        <v>1.6314643851048972E-3</v>
      </c>
      <c r="AZ12">
        <f t="shared" si="3"/>
        <v>-5.0707633457705197E-3</v>
      </c>
      <c r="BA12">
        <f t="shared" si="4"/>
        <v>0.54257684234135817</v>
      </c>
      <c r="BB12">
        <f t="shared" si="9"/>
        <v>-0.91796955806144898</v>
      </c>
      <c r="BC12">
        <f t="shared" si="5"/>
        <v>2.4410001511240056</v>
      </c>
      <c r="BD12">
        <f t="shared" si="6"/>
        <v>2.7369946071438003</v>
      </c>
      <c r="BE12">
        <f t="shared" si="7"/>
        <v>8.1651076743823552</v>
      </c>
      <c r="BF12">
        <f t="shared" si="7"/>
        <v>8.1651054910869387</v>
      </c>
      <c r="BG12">
        <f t="shared" si="7"/>
        <v>8.1651174100145756</v>
      </c>
      <c r="BH12">
        <f t="shared" si="7"/>
        <v>8.1650523374748154</v>
      </c>
      <c r="BI12">
        <f t="shared" si="7"/>
        <v>8.165407447156559</v>
      </c>
      <c r="BJ12">
        <f t="shared" si="7"/>
        <v>8.1634647711004948</v>
      </c>
      <c r="BK12">
        <f t="shared" si="7"/>
        <v>8.1739529103056583</v>
      </c>
      <c r="BL12">
        <f t="shared" si="10"/>
        <v>7.5954740391299147</v>
      </c>
    </row>
    <row r="13" spans="1:64" ht="13.5" thickBot="1">
      <c r="A13" t="s">
        <v>1802</v>
      </c>
      <c r="C13" s="6" t="s">
        <v>1797</v>
      </c>
      <c r="D13" s="154">
        <f>AB5</f>
        <v>1.0015000944321314E-11</v>
      </c>
      <c r="E13" s="14">
        <v>2.0765623496629528</v>
      </c>
      <c r="F13">
        <v>9.9999999999999994E-12</v>
      </c>
      <c r="T13" t="s">
        <v>1941</v>
      </c>
      <c r="U13">
        <f>V13*W13</f>
        <v>1.546321855615706E-5</v>
      </c>
      <c r="V13" s="13">
        <v>154.63218556157059</v>
      </c>
      <c r="W13" s="92">
        <v>9.9999999999999995E-8</v>
      </c>
      <c r="X13">
        <v>-27000</v>
      </c>
      <c r="Y13">
        <f t="shared" si="0"/>
        <v>7.3591510047121833E-4</v>
      </c>
      <c r="AA13" s="129" t="s">
        <v>2001</v>
      </c>
      <c r="AB13" s="27">
        <f>AB6*86400*300000/149600000</f>
        <v>1.072439998968673</v>
      </c>
      <c r="AC13" t="s">
        <v>2033</v>
      </c>
      <c r="AD13" s="92">
        <f>AB13*149600000</f>
        <v>160437023.8457135</v>
      </c>
      <c r="AE13" s="121" t="s">
        <v>2002</v>
      </c>
      <c r="AW13">
        <v>-8000</v>
      </c>
      <c r="AX13">
        <f t="shared" si="1"/>
        <v>-4.0109042315571173E-3</v>
      </c>
      <c r="AY13">
        <f t="shared" si="2"/>
        <v>1.2162475427778046E-3</v>
      </c>
      <c r="AZ13">
        <f t="shared" si="3"/>
        <v>-5.2271517743349219E-3</v>
      </c>
      <c r="BA13">
        <f t="shared" si="4"/>
        <v>0.48658355346152082</v>
      </c>
      <c r="BB13">
        <f t="shared" si="9"/>
        <v>-0.84238674910850952</v>
      </c>
      <c r="BC13">
        <f t="shared" si="5"/>
        <v>2.6022338068848399</v>
      </c>
      <c r="BD13">
        <f t="shared" si="6"/>
        <v>3.6177743901112671</v>
      </c>
      <c r="BE13">
        <f t="shared" si="7"/>
        <v>8.4169213560879186</v>
      </c>
      <c r="BF13">
        <f t="shared" si="7"/>
        <v>8.4165013989233923</v>
      </c>
      <c r="BG13">
        <f t="shared" si="7"/>
        <v>8.4178160242959432</v>
      </c>
      <c r="BH13">
        <f t="shared" si="7"/>
        <v>8.4136915635623915</v>
      </c>
      <c r="BI13">
        <f t="shared" si="7"/>
        <v>8.426542621612306</v>
      </c>
      <c r="BJ13">
        <f t="shared" si="7"/>
        <v>8.3855891009154302</v>
      </c>
      <c r="BK13">
        <f t="shared" si="7"/>
        <v>8.5081561948922424</v>
      </c>
      <c r="BL13">
        <f t="shared" si="10"/>
        <v>7.9107595483698869</v>
      </c>
    </row>
    <row r="14" spans="1:64">
      <c r="A14" t="s">
        <v>1807</v>
      </c>
      <c r="E14">
        <f>SUM(R21:R1106)</f>
        <v>1.2846674677550532E-3</v>
      </c>
      <c r="T14" t="s">
        <v>1942</v>
      </c>
      <c r="U14">
        <f>V14*W14</f>
        <v>-0.74545222852970261</v>
      </c>
      <c r="V14" s="13">
        <v>-74.545222852970255</v>
      </c>
      <c r="W14">
        <v>0.01</v>
      </c>
      <c r="X14">
        <v>-24000</v>
      </c>
      <c r="Y14">
        <f t="shared" si="0"/>
        <v>2.0049100713697698E-2</v>
      </c>
      <c r="AA14" s="129" t="s">
        <v>2003</v>
      </c>
      <c r="AB14" s="27">
        <f>2*AB5*365.24/C8</f>
        <v>2.2755386152982076E-8</v>
      </c>
      <c r="AC14" t="s">
        <v>1979</v>
      </c>
      <c r="AD14" t="s">
        <v>2032</v>
      </c>
      <c r="AE14" s="155">
        <f>AB13^3/AB8^2</f>
        <v>1.0021182584474281E-3</v>
      </c>
      <c r="AW14">
        <v>-6000</v>
      </c>
      <c r="AX14">
        <f t="shared" si="1"/>
        <v>-4.2003983166320636E-3</v>
      </c>
      <c r="AY14">
        <f t="shared" si="2"/>
        <v>8.8115070800528269E-4</v>
      </c>
      <c r="AZ14">
        <f t="shared" si="3"/>
        <v>-5.0815490246373463E-3</v>
      </c>
      <c r="BA14">
        <f t="shared" si="4"/>
        <v>0.45007326718928398</v>
      </c>
      <c r="BB14">
        <f t="shared" si="9"/>
        <v>-0.76268718113088563</v>
      </c>
      <c r="BC14">
        <f t="shared" si="5"/>
        <v>2.7364731766904744</v>
      </c>
      <c r="BD14">
        <f t="shared" si="6"/>
        <v>4.869109892310834</v>
      </c>
      <c r="BE14">
        <f t="shared" si="7"/>
        <v>8.6470909603095762</v>
      </c>
      <c r="BF14">
        <f t="shared" si="7"/>
        <v>8.644234724708296</v>
      </c>
      <c r="BG14">
        <f t="shared" si="7"/>
        <v>8.6509306907348691</v>
      </c>
      <c r="BH14">
        <f t="shared" si="7"/>
        <v>8.6351624616618174</v>
      </c>
      <c r="BI14">
        <f t="shared" si="7"/>
        <v>8.6719157441219785</v>
      </c>
      <c r="BJ14">
        <f t="shared" si="7"/>
        <v>8.5840129929255919</v>
      </c>
      <c r="BK14">
        <f t="shared" si="7"/>
        <v>8.7834655907156396</v>
      </c>
      <c r="BL14">
        <f t="shared" si="10"/>
        <v>8.2260450576098574</v>
      </c>
    </row>
    <row r="15" spans="1:64" ht="15.75">
      <c r="A15" s="5" t="s">
        <v>1801</v>
      </c>
      <c r="C15" s="25">
        <f ca="1">(C7+C11)+(C8+C12)*INT(MAX(F21:F3032))</f>
        <v>56590.022125241361</v>
      </c>
      <c r="D15" s="27">
        <f>+C7+INT(MAX(F21:F1087))*C8+D11+D12*INT(MAX(F21:F3522))+D13*INT(MAX(F21:F3549)^2)</f>
        <v>56590.044823176904</v>
      </c>
      <c r="T15" t="s">
        <v>1944</v>
      </c>
      <c r="U15">
        <f>V15*W15</f>
        <v>226377.24860962603</v>
      </c>
      <c r="V15" s="13">
        <v>22.637724860962603</v>
      </c>
      <c r="W15">
        <v>10000</v>
      </c>
      <c r="X15">
        <v>-21000</v>
      </c>
      <c r="Y15">
        <f t="shared" si="0"/>
        <v>3.4812383811823167E-2</v>
      </c>
      <c r="AA15" s="130" t="s">
        <v>2012</v>
      </c>
      <c r="AB15" s="27">
        <f>(AB10-AB2)/AD2</f>
        <v>-41185.827127856057</v>
      </c>
      <c r="AC15" t="s">
        <v>2008</v>
      </c>
      <c r="AE15" s="121"/>
      <c r="AW15">
        <v>-4000</v>
      </c>
      <c r="AX15">
        <f t="shared" si="1"/>
        <v>-4.0736768055066874E-3</v>
      </c>
      <c r="AY15">
        <f t="shared" si="2"/>
        <v>6.2617388078733125E-4</v>
      </c>
      <c r="AZ15">
        <f t="shared" si="3"/>
        <v>-4.6998506862940184E-3</v>
      </c>
      <c r="BA15">
        <f t="shared" si="4"/>
        <v>0.42611323287862723</v>
      </c>
      <c r="BB15">
        <f t="shared" si="9"/>
        <v>-0.68115270270150774</v>
      </c>
      <c r="BC15">
        <f t="shared" si="5"/>
        <v>2.8545950513007128</v>
      </c>
      <c r="BD15">
        <f t="shared" si="6"/>
        <v>6.9208006067292596</v>
      </c>
      <c r="BE15">
        <f t="shared" si="7"/>
        <v>8.8635007655050089</v>
      </c>
      <c r="BF15">
        <f t="shared" si="7"/>
        <v>8.8562154835856823</v>
      </c>
      <c r="BG15">
        <f t="shared" si="7"/>
        <v>8.8705983881833159</v>
      </c>
      <c r="BH15">
        <f t="shared" si="7"/>
        <v>8.842074810645796</v>
      </c>
      <c r="BI15">
        <f t="shared" si="7"/>
        <v>8.8981587462924097</v>
      </c>
      <c r="BJ15">
        <f t="shared" si="7"/>
        <v>8.7858405869367822</v>
      </c>
      <c r="BK15">
        <f t="shared" si="7"/>
        <v>9.0038221121595896</v>
      </c>
      <c r="BL15">
        <f t="shared" si="10"/>
        <v>8.5413305668498296</v>
      </c>
    </row>
    <row r="16" spans="1:64" ht="13.5" thickBot="1">
      <c r="A16" s="8" t="s">
        <v>1787</v>
      </c>
      <c r="C16" s="26">
        <f ca="1">+C8+C12</f>
        <v>0.32149595739104259</v>
      </c>
      <c r="D16" s="86">
        <f>+C8+D12+2*D13*MAX(F21:F28)</f>
        <v>0.32149531839086626</v>
      </c>
      <c r="T16" t="s">
        <v>1943</v>
      </c>
      <c r="U16">
        <f>V16*W16</f>
        <v>-211551.20252989995</v>
      </c>
      <c r="V16" s="14">
        <v>-21.155120252989995</v>
      </c>
      <c r="W16">
        <v>10000</v>
      </c>
      <c r="X16">
        <v>-18000</v>
      </c>
      <c r="Y16">
        <f t="shared" si="0"/>
        <v>4.5244911196875792E-2</v>
      </c>
      <c r="AA16" s="128" t="s">
        <v>1948</v>
      </c>
      <c r="AB16" s="27">
        <f>AB8*365.24</f>
        <v>12813.812120534607</v>
      </c>
      <c r="AC16" t="s">
        <v>1949</v>
      </c>
      <c r="AD16" s="27" t="s">
        <v>1975</v>
      </c>
      <c r="AE16" s="148">
        <f>(MAX(C21:C240)-MIN(C21:C240))/AB16</f>
        <v>2.3611676303193452</v>
      </c>
      <c r="AW16">
        <v>-2000</v>
      </c>
      <c r="AX16">
        <f t="shared" si="1"/>
        <v>-3.6796444184835717E-3</v>
      </c>
      <c r="AY16">
        <f t="shared" si="2"/>
        <v>4.5131706112395032E-4</v>
      </c>
      <c r="AZ16">
        <f t="shared" si="3"/>
        <v>-4.1309614796075219E-3</v>
      </c>
      <c r="BA16">
        <f t="shared" si="4"/>
        <v>0.41122827888682956</v>
      </c>
      <c r="BB16">
        <f t="shared" si="9"/>
        <v>-0.59848382684205115</v>
      </c>
      <c r="BC16">
        <f t="shared" si="5"/>
        <v>2.9623237253418089</v>
      </c>
      <c r="BD16">
        <f t="shared" si="6"/>
        <v>11.126528861470618</v>
      </c>
      <c r="BE16">
        <f t="shared" si="7"/>
        <v>9.069964777541573</v>
      </c>
      <c r="BF16">
        <f t="shared" si="7"/>
        <v>9.0601997713349007</v>
      </c>
      <c r="BG16">
        <f t="shared" si="7"/>
        <v>9.0776104783266565</v>
      </c>
      <c r="BH16">
        <f t="shared" si="7"/>
        <v>9.0464868091920536</v>
      </c>
      <c r="BI16">
        <f t="shared" si="7"/>
        <v>9.1018778723271332</v>
      </c>
      <c r="BJ16">
        <f t="shared" si="7"/>
        <v>9.0024451185334406</v>
      </c>
      <c r="BK16">
        <f t="shared" si="7"/>
        <v>9.1785842604480337</v>
      </c>
      <c r="BL16">
        <f t="shared" si="10"/>
        <v>8.8566160760898001</v>
      </c>
    </row>
    <row r="17" spans="1:64" ht="13.5" thickBot="1">
      <c r="A17" s="31" t="s">
        <v>1831</v>
      </c>
      <c r="C17">
        <f>COUNT(C21:C1690)</f>
        <v>178</v>
      </c>
      <c r="T17" t="s">
        <v>1946</v>
      </c>
      <c r="V17">
        <f>SUM(V21:V751)</f>
        <v>0.82194662864210144</v>
      </c>
      <c r="X17">
        <v>-15000</v>
      </c>
      <c r="Y17">
        <f t="shared" si="0"/>
        <v>5.159583852702776E-2</v>
      </c>
      <c r="AA17" s="128" t="s">
        <v>2016</v>
      </c>
      <c r="AB17" s="27">
        <f>2*AB5*365.24/AD2</f>
        <v>2.2755386152982076E-8</v>
      </c>
      <c r="AE17" s="121"/>
      <c r="AW17">
        <v>0</v>
      </c>
      <c r="AX17">
        <f t="shared" si="1"/>
        <v>-3.0607885855734613E-3</v>
      </c>
      <c r="AY17">
        <f t="shared" si="2"/>
        <v>3.5658024901513984E-4</v>
      </c>
      <c r="AZ17">
        <f t="shared" si="3"/>
        <v>-3.417368834588601E-3</v>
      </c>
      <c r="BA17">
        <f t="shared" si="4"/>
        <v>0.40347569125597449</v>
      </c>
      <c r="BB17">
        <f t="shared" si="9"/>
        <v>-0.51474289033310905</v>
      </c>
      <c r="BC17">
        <f t="shared" si="5"/>
        <v>3.0632232300406197</v>
      </c>
      <c r="BD17">
        <f t="shared" si="6"/>
        <v>25.507094181841445</v>
      </c>
      <c r="BE17">
        <f t="shared" si="7"/>
        <v>9.2686771089361635</v>
      </c>
      <c r="BF17">
        <f t="shared" si="7"/>
        <v>9.2623300408513209</v>
      </c>
      <c r="BG17">
        <f t="shared" si="7"/>
        <v>9.2730697378450504</v>
      </c>
      <c r="BH17">
        <f t="shared" si="7"/>
        <v>9.254886388379834</v>
      </c>
      <c r="BI17">
        <f t="shared" si="7"/>
        <v>9.2856426003391235</v>
      </c>
      <c r="BJ17">
        <f t="shared" si="7"/>
        <v>9.2335265298009404</v>
      </c>
      <c r="BK17">
        <f t="shared" si="7"/>
        <v>9.3216054230023566</v>
      </c>
      <c r="BL17">
        <f t="shared" si="10"/>
        <v>9.1719015853297705</v>
      </c>
    </row>
    <row r="18" spans="1:64" ht="17.25" thickTop="1" thickBot="1">
      <c r="A18" s="8" t="s">
        <v>1788</v>
      </c>
      <c r="C18" s="47">
        <f ca="1">+C15</f>
        <v>56590.022125241361</v>
      </c>
      <c r="D18" s="48">
        <f ca="1">C16</f>
        <v>0.32149595739104259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5.4142603856645488E-2</v>
      </c>
      <c r="AA18" s="131" t="s">
        <v>2013</v>
      </c>
      <c r="AB18" s="141">
        <f>2*PI()/(AB8*365.2422)*AD2</f>
        <v>1.5764275461998558E-4</v>
      </c>
      <c r="AC18" s="106" t="s">
        <v>1998</v>
      </c>
      <c r="AD18" s="106"/>
      <c r="AE18" s="132"/>
      <c r="AW18">
        <v>2000</v>
      </c>
      <c r="AX18">
        <f t="shared" si="1"/>
        <v>-2.2464121817391026E-3</v>
      </c>
      <c r="AY18">
        <f t="shared" si="2"/>
        <v>3.4196344446089987E-4</v>
      </c>
      <c r="AZ18">
        <f t="shared" si="3"/>
        <v>-2.5883756262000024E-3</v>
      </c>
      <c r="BA18">
        <f t="shared" si="4"/>
        <v>0.40175007451102818</v>
      </c>
      <c r="BB18">
        <f t="shared" si="9"/>
        <v>-0.42872548465693722</v>
      </c>
      <c r="BC18">
        <f t="shared" si="5"/>
        <v>-3.1223359054035327</v>
      </c>
      <c r="BD18">
        <f t="shared" si="6"/>
        <v>-103.85648586919011</v>
      </c>
      <c r="BE18">
        <f t="shared" ref="BE18:BK33" si="11">$BL18+$AB$7*SIN(BF18)</f>
        <v>9.4631895588795736</v>
      </c>
      <c r="BF18">
        <f t="shared" si="11"/>
        <v>9.4648941764026588</v>
      </c>
      <c r="BG18">
        <f t="shared" si="11"/>
        <v>9.4620432299571497</v>
      </c>
      <c r="BH18">
        <f t="shared" si="11"/>
        <v>9.4668115758508513</v>
      </c>
      <c r="BI18">
        <f t="shared" si="11"/>
        <v>9.4588367699672453</v>
      </c>
      <c r="BJ18">
        <f t="shared" si="11"/>
        <v>9.4721756836049096</v>
      </c>
      <c r="BK18">
        <f t="shared" si="11"/>
        <v>9.449868147901169</v>
      </c>
      <c r="BL18">
        <f t="shared" si="10"/>
        <v>9.4871870945697427</v>
      </c>
    </row>
    <row r="19" spans="1:64" ht="13.5" thickBot="1">
      <c r="A19" s="8" t="s">
        <v>1829</v>
      </c>
      <c r="C19" s="29">
        <f>+D15</f>
        <v>56590.044823176904</v>
      </c>
      <c r="D19" s="30">
        <f>+D16</f>
        <v>0.32149531839086626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5.3189005200755757E-2</v>
      </c>
      <c r="AA19" s="142"/>
      <c r="AC19" s="142"/>
      <c r="AW19">
        <v>4000</v>
      </c>
      <c r="AX19">
        <f t="shared" si="1"/>
        <v>-1.2488731031224591E-3</v>
      </c>
      <c r="AY19">
        <f t="shared" si="2"/>
        <v>4.0746664746123045E-4</v>
      </c>
      <c r="AZ19">
        <f t="shared" si="3"/>
        <v>-1.6563397505836895E-3</v>
      </c>
      <c r="BA19">
        <f t="shared" si="4"/>
        <v>0.40577972304955323</v>
      </c>
      <c r="BB19">
        <f t="shared" si="9"/>
        <v>-0.3378464021433541</v>
      </c>
      <c r="BC19">
        <f t="shared" si="5"/>
        <v>-3.0238821632254456</v>
      </c>
      <c r="BD19">
        <f t="shared" si="6"/>
        <v>-16.971216134603491</v>
      </c>
      <c r="BE19">
        <f t="shared" si="11"/>
        <v>9.6587953351385547</v>
      </c>
      <c r="BF19">
        <f t="shared" si="11"/>
        <v>9.6672654601371164</v>
      </c>
      <c r="BG19">
        <f t="shared" si="11"/>
        <v>9.6527089848524881</v>
      </c>
      <c r="BH19">
        <f t="shared" si="11"/>
        <v>9.6777575277779864</v>
      </c>
      <c r="BI19">
        <f t="shared" si="11"/>
        <v>9.6347452038401773</v>
      </c>
      <c r="BJ19">
        <f t="shared" si="11"/>
        <v>9.7088965094920141</v>
      </c>
      <c r="BK19">
        <f t="shared" si="11"/>
        <v>9.5818099324442763</v>
      </c>
      <c r="BL19">
        <f t="shared" si="10"/>
        <v>9.8024726038097132</v>
      </c>
    </row>
    <row r="20" spans="1:64" ht="1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1964</v>
      </c>
      <c r="I20" s="9" t="s">
        <v>1965</v>
      </c>
      <c r="J20" s="10" t="s">
        <v>1915</v>
      </c>
      <c r="K20" s="10" t="s">
        <v>1966</v>
      </c>
      <c r="L20" s="10" t="s">
        <v>2034</v>
      </c>
      <c r="M20" s="10" t="s">
        <v>2035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 t="s">
        <v>1968</v>
      </c>
      <c r="X20">
        <v>-6000</v>
      </c>
      <c r="Y20">
        <f t="shared" si="0"/>
        <v>4.9063095444958682E-2</v>
      </c>
      <c r="Z20" s="7" t="s">
        <v>1793</v>
      </c>
      <c r="AA20" s="9" t="s">
        <v>2015</v>
      </c>
      <c r="AB20" s="9" t="s">
        <v>1675</v>
      </c>
      <c r="AC20" s="9" t="s">
        <v>1676</v>
      </c>
      <c r="AD20" s="9" t="s">
        <v>1677</v>
      </c>
      <c r="AE20" s="9" t="s">
        <v>2020</v>
      </c>
      <c r="AG20" s="113" t="s">
        <v>1980</v>
      </c>
      <c r="AH20" s="9" t="s">
        <v>1985</v>
      </c>
      <c r="AI20" s="9" t="s">
        <v>1986</v>
      </c>
      <c r="AJ20" s="9" t="s">
        <v>1987</v>
      </c>
      <c r="AK20" s="9" t="s">
        <v>2004</v>
      </c>
      <c r="AL20" s="9" t="s">
        <v>1988</v>
      </c>
      <c r="AM20" s="9" t="s">
        <v>1989</v>
      </c>
      <c r="AN20" s="7" t="s">
        <v>1990</v>
      </c>
      <c r="AO20" s="7" t="s">
        <v>1991</v>
      </c>
      <c r="AP20" s="7" t="s">
        <v>1992</v>
      </c>
      <c r="AQ20" s="7" t="s">
        <v>1993</v>
      </c>
      <c r="AR20" s="7" t="s">
        <v>1994</v>
      </c>
      <c r="AS20" s="7" t="s">
        <v>1995</v>
      </c>
      <c r="AT20" s="7" t="s">
        <v>1996</v>
      </c>
      <c r="AU20" s="7" t="s">
        <v>1881</v>
      </c>
      <c r="AV20" s="133"/>
      <c r="AW20">
        <v>6000</v>
      </c>
      <c r="AX20">
        <f t="shared" si="1"/>
        <v>-7.7575070204153446E-5</v>
      </c>
      <c r="AY20">
        <f t="shared" si="2"/>
        <v>5.5308985801613144E-4</v>
      </c>
      <c r="AZ20">
        <f t="shared" si="3"/>
        <v>-6.3066492822028489E-4</v>
      </c>
      <c r="BA20">
        <f t="shared" si="4"/>
        <v>0.41618152532314645</v>
      </c>
      <c r="BB20">
        <f t="shared" si="9"/>
        <v>-0.23908014442801173</v>
      </c>
      <c r="BC20">
        <f t="shared" si="5"/>
        <v>-2.9206727577354865</v>
      </c>
      <c r="BD20">
        <f t="shared" si="6"/>
        <v>-9.0162051780759231</v>
      </c>
      <c r="BE20">
        <f t="shared" si="11"/>
        <v>9.8602745183657898</v>
      </c>
      <c r="BF20">
        <f t="shared" si="11"/>
        <v>9.8696195573263843</v>
      </c>
      <c r="BG20">
        <f t="shared" si="11"/>
        <v>9.8523879405756762</v>
      </c>
      <c r="BH20">
        <f t="shared" si="11"/>
        <v>9.8842725790577326</v>
      </c>
      <c r="BI20">
        <f t="shared" si="11"/>
        <v>9.8256360640225129</v>
      </c>
      <c r="BJ20">
        <f t="shared" si="11"/>
        <v>9.9348083878564282</v>
      </c>
      <c r="BK20">
        <f t="shared" si="11"/>
        <v>9.7355055766671068</v>
      </c>
      <c r="BL20">
        <f t="shared" si="10"/>
        <v>10.117758113049685</v>
      </c>
    </row>
    <row r="21" spans="1:64">
      <c r="A21" s="206" t="s">
        <v>1917</v>
      </c>
      <c r="B21" s="207" t="s">
        <v>1817</v>
      </c>
      <c r="C21" s="206">
        <v>26334.366999999998</v>
      </c>
      <c r="D21" s="206" t="s">
        <v>1918</v>
      </c>
      <c r="E21">
        <f t="shared" ref="E21:E52" si="12">+(C21-C$7)/C$8</f>
        <v>-22653.978905967208</v>
      </c>
      <c r="F21">
        <f t="shared" ref="F21:F52" si="13">ROUND(2*E21,0)/2</f>
        <v>-22654</v>
      </c>
      <c r="G21">
        <f t="shared" ref="G21:G52" si="14">+C21-(C$7+F21*C$8)</f>
        <v>6.7816399969160557E-3</v>
      </c>
      <c r="I21">
        <f>G21</f>
        <v>6.7816399969160557E-3</v>
      </c>
      <c r="N21">
        <f t="shared" ref="N21:N62" si="15">G21</f>
        <v>6.7816399969160557E-3</v>
      </c>
      <c r="P21">
        <f>+D$11+D$12*F21+D$13*F21^2</f>
        <v>6.1156401573555334E-3</v>
      </c>
      <c r="Q21" s="2">
        <f t="shared" ref="Q21:Q52" si="16">+C21-15018.5</f>
        <v>11315.866999999998</v>
      </c>
      <c r="R21">
        <f t="shared" ref="R21:R52" si="17">+(P21-G21)^2</f>
        <v>4.4355578629464136E-7</v>
      </c>
      <c r="T21">
        <f t="shared" ref="T21:T52" si="18">G21-P21</f>
        <v>6.6599983956052225E-4</v>
      </c>
      <c r="U21">
        <f t="shared" ref="U21:U52" si="19">U$12+U$13*F21+U$14*SIN(2*PI()/U$15*(F21-U$16))</f>
        <v>2.7223262361919298E-2</v>
      </c>
      <c r="V21">
        <f t="shared" ref="V21:V52" si="20">+(U21-T21)^2</f>
        <v>7.0528819268148198E-4</v>
      </c>
      <c r="W21">
        <v>0.1</v>
      </c>
      <c r="X21">
        <v>-3000</v>
      </c>
      <c r="Y21">
        <f t="shared" ref="Y21:Y36" si="21">U$12+U$13*X21+U$14*SIN(2*PI()/U$15*(X21-U$16))</f>
        <v>4.2114909187458083E-2</v>
      </c>
      <c r="Z21">
        <f t="shared" ref="Z21:Z52" si="22">F21</f>
        <v>-22654</v>
      </c>
      <c r="AA21" s="134">
        <f t="shared" ref="AA21:AA52" si="23">AB$3+AB$4*Z21+AB$5*Z21^2+AH21</f>
        <v>1.1197918318178186E-2</v>
      </c>
      <c r="AB21" s="134">
        <f t="shared" ref="AB21:AB52" si="24">+G21-AA21</f>
        <v>-4.4162783212621307E-3</v>
      </c>
      <c r="AC21" s="134">
        <f t="shared" ref="AC21:AC52" si="25">+G21-P21</f>
        <v>6.6599983956052225E-4</v>
      </c>
      <c r="AD21" s="134">
        <f t="shared" ref="AD21:AD52" si="26">G21-AH21</f>
        <v>1.6993618360934019E-3</v>
      </c>
      <c r="AE21" s="134">
        <f>+(G21-AA21)^2*W21</f>
        <v>1.9503514210849865E-6</v>
      </c>
      <c r="AG21" s="136"/>
      <c r="AH21">
        <f t="shared" ref="AH21:AH84" si="27">$AB$6*($AB$11/AI21*AJ21+$AB$12)</f>
        <v>5.0822781608226538E-3</v>
      </c>
      <c r="AI21">
        <f t="shared" ref="AI21:AI84" si="28">1+$AB$7*COS(AL21)</f>
        <v>0.79101801686354045</v>
      </c>
      <c r="AJ21">
        <f t="shared" ref="AJ21:AJ84" si="29">SIN(AL21+RADIANS($AB$9))</f>
        <v>0.68286666777160687</v>
      </c>
      <c r="AK21">
        <f t="shared" ref="AK21:AK84" si="30">$AB$7*SIN(AL21)</f>
        <v>-0.56068017203275755</v>
      </c>
      <c r="AL21">
        <f t="shared" ref="AL21:AL84" si="31">2*ATAN(AM21)</f>
        <v>-1.9275748480194996</v>
      </c>
      <c r="AM21">
        <f t="shared" ref="AM21:AM84" si="32">SQRT((1+$AB$7)/(1-$AB$7))*TAN(AN21/2)</f>
        <v>-1.4399347226090322</v>
      </c>
      <c r="AN21" s="134">
        <f t="shared" ref="AN21:AT36" si="33">$AU21+$AB$7*SIN(AO21)</f>
        <v>5.0327560594956884</v>
      </c>
      <c r="AO21" s="134">
        <f t="shared" si="33"/>
        <v>5.0328071695766541</v>
      </c>
      <c r="AP21" s="134">
        <f t="shared" si="33"/>
        <v>5.0330782547888235</v>
      </c>
      <c r="AQ21" s="134">
        <f t="shared" si="33"/>
        <v>5.034512394318277</v>
      </c>
      <c r="AR21" s="134">
        <f t="shared" si="33"/>
        <v>5.041999305043479</v>
      </c>
      <c r="AS21" s="134">
        <f t="shared" si="33"/>
        <v>5.078696690694553</v>
      </c>
      <c r="AT21" s="134">
        <f t="shared" si="33"/>
        <v>5.2232449556035636</v>
      </c>
      <c r="AU21" s="134">
        <f t="shared" ref="AU21:AU84" si="34">RADIANS($AB$9)+$AB$18*(F21-AB$15)</f>
        <v>5.6006626221686178</v>
      </c>
      <c r="AV21" s="134"/>
      <c r="AW21">
        <v>8000</v>
      </c>
      <c r="AX21">
        <f t="shared" si="1"/>
        <v>1.2443920719150199E-3</v>
      </c>
      <c r="AY21">
        <f t="shared" si="2"/>
        <v>7.7883307612560304E-4</v>
      </c>
      <c r="AZ21">
        <f t="shared" si="3"/>
        <v>4.6555899578941688E-4</v>
      </c>
      <c r="BA21">
        <f t="shared" si="4"/>
        <v>0.43436831480789762</v>
      </c>
      <c r="BB21">
        <f t="shared" si="9"/>
        <v>-0.1296946057784579</v>
      </c>
      <c r="BC21">
        <f t="shared" si="5"/>
        <v>-2.8093153235301469</v>
      </c>
      <c r="BD21">
        <f t="shared" si="6"/>
        <v>-5.9635867384098393</v>
      </c>
      <c r="BE21">
        <f t="shared" si="11"/>
        <v>10.070400147342026</v>
      </c>
      <c r="BF21">
        <f t="shared" si="11"/>
        <v>10.075877652066286</v>
      </c>
      <c r="BG21">
        <f t="shared" si="11"/>
        <v>10.064418777256728</v>
      </c>
      <c r="BH21">
        <f t="shared" si="11"/>
        <v>10.088506048672736</v>
      </c>
      <c r="BI21">
        <f t="shared" si="11"/>
        <v>10.038363093375525</v>
      </c>
      <c r="BJ21">
        <f t="shared" si="11"/>
        <v>10.145068196661247</v>
      </c>
      <c r="BK21">
        <f t="shared" si="11"/>
        <v>9.926885293085876</v>
      </c>
      <c r="BL21">
        <f t="shared" si="10"/>
        <v>10.433043622289656</v>
      </c>
    </row>
    <row r="22" spans="1:64">
      <c r="A22" s="206" t="s">
        <v>1919</v>
      </c>
      <c r="B22" s="207" t="s">
        <v>1814</v>
      </c>
      <c r="C22" s="206">
        <v>27119.312000000002</v>
      </c>
      <c r="D22" s="206" t="s">
        <v>1920</v>
      </c>
      <c r="E22">
        <f t="shared" si="12"/>
        <v>-20212.437393400589</v>
      </c>
      <c r="F22">
        <f t="shared" si="13"/>
        <v>-20212.5</v>
      </c>
      <c r="G22">
        <f t="shared" si="14"/>
        <v>2.0127749998209765E-2</v>
      </c>
      <c r="H22">
        <f>G22</f>
        <v>2.0127749998209765E-2</v>
      </c>
      <c r="N22">
        <f t="shared" si="15"/>
        <v>2.0127749998209765E-2</v>
      </c>
      <c r="P22">
        <f t="shared" ref="P22:P85" si="35">+D$11+D$12*F22+D$13*F22^2</f>
        <v>5.0007378688572655E-3</v>
      </c>
      <c r="Q22" s="2">
        <f t="shared" si="16"/>
        <v>12100.812000000002</v>
      </c>
      <c r="R22">
        <f t="shared" si="17"/>
        <v>2.2882649596157764E-4</v>
      </c>
      <c r="T22">
        <f t="shared" si="18"/>
        <v>1.51270121293525E-2</v>
      </c>
      <c r="U22">
        <f t="shared" si="19"/>
        <v>3.7960494332812011E-2</v>
      </c>
      <c r="V22">
        <f t="shared" si="20"/>
        <v>5.2136790953570219E-4</v>
      </c>
      <c r="W22">
        <v>0.1</v>
      </c>
      <c r="X22">
        <v>0</v>
      </c>
      <c r="Y22">
        <f t="shared" si="21"/>
        <v>3.2714037264481188E-2</v>
      </c>
      <c r="Z22">
        <f t="shared" si="22"/>
        <v>-20212.5</v>
      </c>
      <c r="AA22" s="134">
        <f t="shared" si="23"/>
        <v>9.9142211840110486E-3</v>
      </c>
      <c r="AB22" s="134">
        <f t="shared" si="24"/>
        <v>1.0213528814198717E-2</v>
      </c>
      <c r="AC22" s="134">
        <f t="shared" si="25"/>
        <v>1.51270121293525E-2</v>
      </c>
      <c r="AD22" s="134">
        <f t="shared" si="26"/>
        <v>1.5214266683055982E-2</v>
      </c>
      <c r="AE22" s="134">
        <f t="shared" ref="AE22:AE85" si="36">+(G22-AA22)^2*W22</f>
        <v>1.0431617083846745E-5</v>
      </c>
      <c r="AG22" s="136"/>
      <c r="AH22">
        <f t="shared" si="27"/>
        <v>4.913483315153783E-3</v>
      </c>
      <c r="AI22">
        <f t="shared" si="28"/>
        <v>1.2122830995441201</v>
      </c>
      <c r="AJ22">
        <f t="shared" si="29"/>
        <v>0.99503749608200653</v>
      </c>
      <c r="AK22">
        <f t="shared" si="30"/>
        <v>-0.55943865636392276</v>
      </c>
      <c r="AL22">
        <f t="shared" si="31"/>
        <v>-1.2081235972652999</v>
      </c>
      <c r="AM22">
        <f t="shared" si="32"/>
        <v>-0.6901163530906318</v>
      </c>
      <c r="AN22" s="134">
        <f t="shared" si="33"/>
        <v>5.6170756276313289</v>
      </c>
      <c r="AO22" s="134">
        <f t="shared" si="33"/>
        <v>5.6197819298604266</v>
      </c>
      <c r="AP22" s="134">
        <f t="shared" si="33"/>
        <v>5.6255095321877908</v>
      </c>
      <c r="AQ22" s="134">
        <f t="shared" si="33"/>
        <v>5.6375488319400979</v>
      </c>
      <c r="AR22" s="134">
        <f t="shared" si="33"/>
        <v>5.6625077732574045</v>
      </c>
      <c r="AS22" s="134">
        <f t="shared" si="33"/>
        <v>5.7128975746671058</v>
      </c>
      <c r="AT22" s="134">
        <f t="shared" si="33"/>
        <v>5.8100704347298633</v>
      </c>
      <c r="AU22" s="134">
        <f t="shared" si="34"/>
        <v>5.9855474075733124</v>
      </c>
      <c r="AV22" s="134"/>
      <c r="AW22">
        <v>10000</v>
      </c>
      <c r="AX22">
        <f t="shared" si="1"/>
        <v>2.6812485323937526E-3</v>
      </c>
      <c r="AY22">
        <f t="shared" si="2"/>
        <v>1.0846963017896452E-3</v>
      </c>
      <c r="AZ22">
        <f t="shared" si="3"/>
        <v>1.5965522306041074E-3</v>
      </c>
      <c r="BA22">
        <f t="shared" si="4"/>
        <v>0.46274779025556589</v>
      </c>
      <c r="BB22">
        <f t="shared" si="9"/>
        <v>-6.4566473346595269E-3</v>
      </c>
      <c r="BC22">
        <f t="shared" si="5"/>
        <v>-2.6857110377886175</v>
      </c>
      <c r="BD22">
        <f t="shared" si="6"/>
        <v>-4.310859109019038</v>
      </c>
      <c r="BE22">
        <f t="shared" si="11"/>
        <v>10.291606212951457</v>
      </c>
      <c r="BF22">
        <f t="shared" si="11"/>
        <v>10.29316844710128</v>
      </c>
      <c r="BG22">
        <f t="shared" si="11"/>
        <v>10.289136814691194</v>
      </c>
      <c r="BH22">
        <f t="shared" si="11"/>
        <v>10.299580676086858</v>
      </c>
      <c r="BI22">
        <f t="shared" si="11"/>
        <v>10.272783966745202</v>
      </c>
      <c r="BJ22">
        <f t="shared" si="11"/>
        <v>10.34336765262041</v>
      </c>
      <c r="BK22">
        <f t="shared" si="11"/>
        <v>10.16816423895332</v>
      </c>
      <c r="BL22">
        <f t="shared" si="10"/>
        <v>10.748329131529628</v>
      </c>
    </row>
    <row r="23" spans="1:64">
      <c r="A23" s="206" t="s">
        <v>1921</v>
      </c>
      <c r="B23" s="207" t="s">
        <v>1817</v>
      </c>
      <c r="C23" s="206">
        <v>27364.44</v>
      </c>
      <c r="D23" s="206" t="s">
        <v>1920</v>
      </c>
      <c r="E23">
        <f t="shared" si="12"/>
        <v>-19449.976089879423</v>
      </c>
      <c r="F23">
        <f t="shared" si="13"/>
        <v>-19450</v>
      </c>
      <c r="G23">
        <f t="shared" si="14"/>
        <v>7.6869999938935507E-3</v>
      </c>
      <c r="H23">
        <f>G23</f>
        <v>7.6869999938935507E-3</v>
      </c>
      <c r="N23">
        <f t="shared" si="15"/>
        <v>7.6869999938935507E-3</v>
      </c>
      <c r="P23">
        <f t="shared" si="35"/>
        <v>4.6770121047783365E-3</v>
      </c>
      <c r="Q23" s="2">
        <f t="shared" si="16"/>
        <v>12345.939999999999</v>
      </c>
      <c r="R23">
        <f t="shared" si="17"/>
        <v>9.0600270926202628E-6</v>
      </c>
      <c r="T23">
        <f t="shared" si="18"/>
        <v>3.0099878891152142E-3</v>
      </c>
      <c r="U23">
        <f t="shared" si="19"/>
        <v>4.0728221281253196E-2</v>
      </c>
      <c r="V23">
        <f t="shared" si="20"/>
        <v>1.4226651302237925E-3</v>
      </c>
      <c r="W23">
        <v>0.1</v>
      </c>
      <c r="X23">
        <v>3000</v>
      </c>
      <c r="Y23">
        <f t="shared" si="21"/>
        <v>2.1247065765781087E-2</v>
      </c>
      <c r="Z23">
        <f t="shared" si="22"/>
        <v>-19450</v>
      </c>
      <c r="AA23" s="134">
        <f t="shared" si="23"/>
        <v>9.0054958103628034E-3</v>
      </c>
      <c r="AB23" s="134">
        <f t="shared" si="24"/>
        <v>-1.3184958164692527E-3</v>
      </c>
      <c r="AC23" s="134">
        <f t="shared" si="25"/>
        <v>3.0099878891152142E-3</v>
      </c>
      <c r="AD23" s="134">
        <f t="shared" si="26"/>
        <v>3.3585162883090847E-3</v>
      </c>
      <c r="AE23" s="134">
        <f t="shared" si="36"/>
        <v>1.7384312180469215E-7</v>
      </c>
      <c r="AG23" s="136"/>
      <c r="AH23">
        <f t="shared" si="27"/>
        <v>4.328483705584466E-3</v>
      </c>
      <c r="AI23">
        <f t="shared" si="28"/>
        <v>1.4157408853499009</v>
      </c>
      <c r="AJ23">
        <f t="shared" si="29"/>
        <v>0.95360553858379671</v>
      </c>
      <c r="AK23">
        <f t="shared" si="30"/>
        <v>-0.43034316636239339</v>
      </c>
      <c r="AL23">
        <f t="shared" si="31"/>
        <v>-0.8026551149058011</v>
      </c>
      <c r="AM23">
        <f t="shared" si="32"/>
        <v>-0.42435896228041381</v>
      </c>
      <c r="AN23" s="134">
        <f t="shared" si="33"/>
        <v>5.8639882577554712</v>
      </c>
      <c r="AO23" s="134">
        <f t="shared" si="33"/>
        <v>5.8672561489402151</v>
      </c>
      <c r="AP23" s="134">
        <f t="shared" si="33"/>
        <v>5.8732187694550575</v>
      </c>
      <c r="AQ23" s="134">
        <f t="shared" si="33"/>
        <v>5.8840587336076524</v>
      </c>
      <c r="AR23" s="134">
        <f t="shared" si="33"/>
        <v>5.9036405999210855</v>
      </c>
      <c r="AS23" s="134">
        <f t="shared" si="33"/>
        <v>5.9386367836383336</v>
      </c>
      <c r="AT23" s="134">
        <f t="shared" si="33"/>
        <v>6.0001358910884068</v>
      </c>
      <c r="AU23" s="134">
        <f t="shared" si="34"/>
        <v>6.1057500079710518</v>
      </c>
      <c r="AV23" s="134"/>
      <c r="AW23">
        <v>12000</v>
      </c>
      <c r="AX23">
        <f t="shared" si="1"/>
        <v>4.193637378407636E-3</v>
      </c>
      <c r="AY23">
        <f t="shared" si="2"/>
        <v>1.4706795350082577E-3</v>
      </c>
      <c r="AZ23">
        <f t="shared" si="3"/>
        <v>2.7229578433993784E-3</v>
      </c>
      <c r="BA23">
        <f t="shared" si="4"/>
        <v>0.50584805580125003</v>
      </c>
      <c r="BB23">
        <f t="shared" si="9"/>
        <v>0.13633712077764157</v>
      </c>
      <c r="BC23">
        <f t="shared" si="5"/>
        <v>-2.542491284225993</v>
      </c>
      <c r="BD23">
        <f t="shared" si="6"/>
        <v>-3.2378805271145947</v>
      </c>
      <c r="BE23">
        <f t="shared" si="11"/>
        <v>10.529140537271541</v>
      </c>
      <c r="BF23">
        <f t="shared" si="11"/>
        <v>10.529257651368656</v>
      </c>
      <c r="BG23">
        <f t="shared" si="11"/>
        <v>10.528822507625714</v>
      </c>
      <c r="BH23">
        <f t="shared" si="11"/>
        <v>10.530441210197292</v>
      </c>
      <c r="BI23">
        <f t="shared" si="11"/>
        <v>10.52444582355853</v>
      </c>
      <c r="BJ23">
        <f t="shared" si="11"/>
        <v>10.54702309527786</v>
      </c>
      <c r="BK23">
        <f t="shared" si="11"/>
        <v>10.46663829437921</v>
      </c>
      <c r="BL23">
        <f t="shared" si="10"/>
        <v>11.063614640769599</v>
      </c>
    </row>
    <row r="24" spans="1:64">
      <c r="A24" s="206" t="s">
        <v>1917</v>
      </c>
      <c r="B24" s="207" t="s">
        <v>1817</v>
      </c>
      <c r="C24" s="206">
        <v>27392.411899999999</v>
      </c>
      <c r="D24" s="206" t="s">
        <v>1918</v>
      </c>
      <c r="E24">
        <f t="shared" si="12"/>
        <v>-19362.970560784564</v>
      </c>
      <c r="F24">
        <f t="shared" si="13"/>
        <v>-19363</v>
      </c>
      <c r="G24">
        <f t="shared" si="14"/>
        <v>9.4645799981663004E-3</v>
      </c>
      <c r="I24">
        <f t="shared" ref="I24:I29" si="37">G24</f>
        <v>9.4645799981663004E-3</v>
      </c>
      <c r="N24">
        <f t="shared" si="15"/>
        <v>9.4645799981663004E-3</v>
      </c>
      <c r="P24">
        <f t="shared" si="35"/>
        <v>4.640815699462196E-3</v>
      </c>
      <c r="Q24" s="2">
        <f t="shared" si="16"/>
        <v>12373.911899999999</v>
      </c>
      <c r="R24">
        <f t="shared" si="17"/>
        <v>2.32687020094523E-5</v>
      </c>
      <c r="T24">
        <f t="shared" si="18"/>
        <v>4.8237642987041043E-3</v>
      </c>
      <c r="U24">
        <f t="shared" si="19"/>
        <v>4.1026659868264703E-2</v>
      </c>
      <c r="V24">
        <f t="shared" si="20"/>
        <v>1.3106496476205105E-3</v>
      </c>
      <c r="W24">
        <v>0.1</v>
      </c>
      <c r="X24">
        <v>6000</v>
      </c>
      <c r="Y24">
        <f t="shared" si="21"/>
        <v>8.1148972859123314E-3</v>
      </c>
      <c r="Z24">
        <f t="shared" si="22"/>
        <v>-19363</v>
      </c>
      <c r="AA24" s="134">
        <f t="shared" si="23"/>
        <v>8.8780537018458144E-3</v>
      </c>
      <c r="AB24" s="134">
        <f t="shared" si="24"/>
        <v>5.8652629632048592E-4</v>
      </c>
      <c r="AC24" s="134">
        <f t="shared" si="25"/>
        <v>4.8237642987041043E-3</v>
      </c>
      <c r="AD24" s="134">
        <f t="shared" si="26"/>
        <v>5.2273419957826819E-3</v>
      </c>
      <c r="AE24" s="134">
        <f t="shared" si="36"/>
        <v>3.4401309627542644E-8</v>
      </c>
      <c r="AG24" s="136"/>
      <c r="AH24">
        <f t="shared" si="27"/>
        <v>4.2372380023836184E-3</v>
      </c>
      <c r="AI24">
        <f t="shared" si="28"/>
        <v>1.4384630753969694</v>
      </c>
      <c r="AJ24">
        <f t="shared" si="29"/>
        <v>0.93587892225364411</v>
      </c>
      <c r="AK24">
        <f t="shared" si="30"/>
        <v>-0.40716809317499519</v>
      </c>
      <c r="AL24">
        <f t="shared" si="31"/>
        <v>-0.74840720549779249</v>
      </c>
      <c r="AM24">
        <f t="shared" si="32"/>
        <v>-0.39270707144094014</v>
      </c>
      <c r="AN24" s="134">
        <f t="shared" si="33"/>
        <v>5.8944434061953501</v>
      </c>
      <c r="AO24" s="134">
        <f t="shared" si="33"/>
        <v>5.8976413356144821</v>
      </c>
      <c r="AP24" s="134">
        <f t="shared" si="33"/>
        <v>5.9034025119921933</v>
      </c>
      <c r="AQ24" s="134">
        <f t="shared" si="33"/>
        <v>5.9137482944786433</v>
      </c>
      <c r="AR24" s="134">
        <f t="shared" si="33"/>
        <v>5.9322244197520035</v>
      </c>
      <c r="AS24" s="134">
        <f t="shared" si="33"/>
        <v>5.9649169182735422</v>
      </c>
      <c r="AT24" s="134">
        <f t="shared" si="33"/>
        <v>6.0219381167286725</v>
      </c>
      <c r="AU24" s="134">
        <f t="shared" si="34"/>
        <v>6.1194649276229907</v>
      </c>
      <c r="AV24" s="134"/>
      <c r="AW24">
        <v>14000</v>
      </c>
      <c r="AX24">
        <f t="shared" si="1"/>
        <v>5.7285137990194445E-3</v>
      </c>
      <c r="AY24">
        <f t="shared" si="2"/>
        <v>1.936782775781441E-3</v>
      </c>
      <c r="AZ24">
        <f t="shared" si="3"/>
        <v>3.7917310232380035E-3</v>
      </c>
      <c r="BA24">
        <f t="shared" si="4"/>
        <v>0.57292505997480137</v>
      </c>
      <c r="BB24">
        <f t="shared" si="9"/>
        <v>0.3085159358307249</v>
      </c>
      <c r="BC24">
        <f t="shared" si="5"/>
        <v>-2.365621879303371</v>
      </c>
      <c r="BD24">
        <f t="shared" si="6"/>
        <v>-2.4467714273866963</v>
      </c>
      <c r="BE24">
        <f t="shared" si="11"/>
        <v>10.792798944110524</v>
      </c>
      <c r="BF24">
        <f t="shared" si="11"/>
        <v>10.79279811801266</v>
      </c>
      <c r="BG24">
        <f t="shared" si="11"/>
        <v>10.792804973509989</v>
      </c>
      <c r="BH24">
        <f t="shared" si="11"/>
        <v>10.792748089055559</v>
      </c>
      <c r="BI24">
        <f t="shared" si="11"/>
        <v>10.793220573323905</v>
      </c>
      <c r="BJ24">
        <f t="shared" si="11"/>
        <v>10.7893284916988</v>
      </c>
      <c r="BK24">
        <f t="shared" si="11"/>
        <v>10.82396480360315</v>
      </c>
      <c r="BL24">
        <f t="shared" si="10"/>
        <v>11.378900150009569</v>
      </c>
    </row>
    <row r="25" spans="1:64">
      <c r="A25" s="206" t="s">
        <v>1922</v>
      </c>
      <c r="B25" s="207" t="s">
        <v>1817</v>
      </c>
      <c r="C25" s="206">
        <v>28535.323</v>
      </c>
      <c r="D25" s="206" t="s">
        <v>1918</v>
      </c>
      <c r="E25">
        <f t="shared" si="12"/>
        <v>-15807.989134285679</v>
      </c>
      <c r="F25">
        <f t="shared" si="13"/>
        <v>-15808</v>
      </c>
      <c r="G25">
        <f t="shared" si="14"/>
        <v>3.4932799972011708E-3</v>
      </c>
      <c r="I25">
        <f t="shared" si="37"/>
        <v>3.4932799972011708E-3</v>
      </c>
      <c r="N25">
        <f t="shared" si="15"/>
        <v>3.4932799972011708E-3</v>
      </c>
      <c r="P25">
        <f t="shared" si="35"/>
        <v>3.2914230110066729E-3</v>
      </c>
      <c r="Q25" s="2">
        <f t="shared" si="16"/>
        <v>13516.823</v>
      </c>
      <c r="R25">
        <f t="shared" si="17"/>
        <v>4.0746242875525697E-8</v>
      </c>
      <c r="T25">
        <f t="shared" si="18"/>
        <v>2.0185698619449785E-4</v>
      </c>
      <c r="U25">
        <f t="shared" si="19"/>
        <v>5.0271679834008598E-2</v>
      </c>
      <c r="V25">
        <f t="shared" si="20"/>
        <v>2.5069871600114867E-3</v>
      </c>
      <c r="W25">
        <v>0.1</v>
      </c>
      <c r="X25">
        <v>9000</v>
      </c>
      <c r="Y25">
        <f t="shared" si="21"/>
        <v>-6.2700270270326514E-3</v>
      </c>
      <c r="Z25">
        <f t="shared" si="22"/>
        <v>-15808</v>
      </c>
      <c r="AA25" s="134">
        <f t="shared" si="23"/>
        <v>1.8152786767401585E-3</v>
      </c>
      <c r="AB25" s="134">
        <f t="shared" si="24"/>
        <v>1.6780013204610123E-3</v>
      </c>
      <c r="AC25" s="134">
        <f t="shared" si="25"/>
        <v>2.0185698619449785E-4</v>
      </c>
      <c r="AD25" s="134">
        <f t="shared" si="26"/>
        <v>4.969424331467685E-3</v>
      </c>
      <c r="AE25" s="134">
        <f t="shared" si="36"/>
        <v>2.8156884314689006E-7</v>
      </c>
      <c r="AG25" s="136"/>
      <c r="AH25">
        <f t="shared" si="27"/>
        <v>-1.4761443342665144E-3</v>
      </c>
      <c r="AI25">
        <f t="shared" si="28"/>
        <v>1.0666807086785477</v>
      </c>
      <c r="AJ25">
        <f t="shared" si="29"/>
        <v>-0.83973071454166659</v>
      </c>
      <c r="AK25">
        <f t="shared" si="30"/>
        <v>0.59463384336619851</v>
      </c>
      <c r="AL25">
        <f t="shared" si="31"/>
        <v>1.4591254211824887</v>
      </c>
      <c r="AM25">
        <f t="shared" si="32"/>
        <v>0.89413033264898922</v>
      </c>
      <c r="AN25" s="134">
        <f t="shared" si="33"/>
        <v>7.1259138275404617</v>
      </c>
      <c r="AO25" s="134">
        <f t="shared" si="33"/>
        <v>7.1243468636834155</v>
      </c>
      <c r="AP25" s="134">
        <f t="shared" si="33"/>
        <v>7.1204268962807644</v>
      </c>
      <c r="AQ25" s="134">
        <f t="shared" si="33"/>
        <v>7.1106943199819712</v>
      </c>
      <c r="AR25" s="134">
        <f t="shared" si="33"/>
        <v>7.0869625256911117</v>
      </c>
      <c r="AS25" s="134">
        <f t="shared" si="33"/>
        <v>7.0313861575301946</v>
      </c>
      <c r="AT25" s="134">
        <f t="shared" si="33"/>
        <v>6.9110774188055855</v>
      </c>
      <c r="AU25" s="134">
        <f t="shared" si="34"/>
        <v>6.6798849202970398</v>
      </c>
      <c r="AV25" s="134"/>
      <c r="AW25">
        <v>16000</v>
      </c>
      <c r="AX25">
        <f t="shared" si="1"/>
        <v>7.1830576073455346E-3</v>
      </c>
      <c r="AY25">
        <f t="shared" si="2"/>
        <v>2.4830060241091945E-3</v>
      </c>
      <c r="AZ25">
        <f t="shared" si="3"/>
        <v>4.7000515832363405E-3</v>
      </c>
      <c r="BA25">
        <f t="shared" si="4"/>
        <v>0.68424350532743161</v>
      </c>
      <c r="BB25">
        <f t="shared" si="9"/>
        <v>0.52487184824931099</v>
      </c>
      <c r="BC25">
        <f t="shared" si="5"/>
        <v>-2.1266897970177863</v>
      </c>
      <c r="BD25">
        <f t="shared" si="6"/>
        <v>-1.7985045526311596</v>
      </c>
      <c r="BE25">
        <f t="shared" si="11"/>
        <v>11.09902371724745</v>
      </c>
      <c r="BF25">
        <f t="shared" si="11"/>
        <v>11.099023922771313</v>
      </c>
      <c r="BG25">
        <f t="shared" si="11"/>
        <v>11.099027248892392</v>
      </c>
      <c r="BH25">
        <f t="shared" si="11"/>
        <v>11.099081062779094</v>
      </c>
      <c r="BI25">
        <f t="shared" si="11"/>
        <v>11.099947884871264</v>
      </c>
      <c r="BJ25">
        <f t="shared" si="11"/>
        <v>11.113035515290701</v>
      </c>
      <c r="BK25">
        <f t="shared" si="11"/>
        <v>11.235999186987877</v>
      </c>
      <c r="BL25">
        <f t="shared" si="10"/>
        <v>11.694185659249541</v>
      </c>
    </row>
    <row r="26" spans="1:64">
      <c r="A26" s="206" t="s">
        <v>1922</v>
      </c>
      <c r="B26" s="207" t="s">
        <v>1817</v>
      </c>
      <c r="C26" s="206">
        <v>28538.213</v>
      </c>
      <c r="D26" s="206" t="s">
        <v>1918</v>
      </c>
      <c r="E26">
        <f t="shared" si="12"/>
        <v>-15798.999899407674</v>
      </c>
      <c r="F26">
        <f t="shared" si="13"/>
        <v>-15799</v>
      </c>
      <c r="G26">
        <f t="shared" si="14"/>
        <v>3.2339998142560944E-5</v>
      </c>
      <c r="I26">
        <f t="shared" si="37"/>
        <v>3.2339998142560944E-5</v>
      </c>
      <c r="N26">
        <f t="shared" si="15"/>
        <v>3.2339998142560944E-5</v>
      </c>
      <c r="P26">
        <f t="shared" si="35"/>
        <v>3.2883280681555564E-3</v>
      </c>
      <c r="Q26" s="2">
        <f t="shared" si="16"/>
        <v>13519.713</v>
      </c>
      <c r="R26">
        <f t="shared" si="17"/>
        <v>1.0601458312066952E-5</v>
      </c>
      <c r="T26">
        <f t="shared" si="18"/>
        <v>-3.2559880700129954E-3</v>
      </c>
      <c r="U26">
        <f t="shared" si="19"/>
        <v>5.0287970343985133E-2</v>
      </c>
      <c r="V26">
        <f t="shared" si="20"/>
        <v>2.866955482639961E-3</v>
      </c>
      <c r="W26">
        <v>0.1</v>
      </c>
      <c r="X26">
        <v>12000</v>
      </c>
      <c r="Y26">
        <f t="shared" si="21"/>
        <v>-2.1486585376115586E-2</v>
      </c>
      <c r="Z26">
        <f t="shared" si="22"/>
        <v>-15799</v>
      </c>
      <c r="AA26" s="134">
        <f t="shared" si="23"/>
        <v>1.8003112060800402E-3</v>
      </c>
      <c r="AB26" s="134">
        <f t="shared" si="24"/>
        <v>-1.7679712079374792E-3</v>
      </c>
      <c r="AC26" s="134">
        <f t="shared" si="25"/>
        <v>-3.2559880700129954E-3</v>
      </c>
      <c r="AD26" s="134">
        <f t="shared" si="26"/>
        <v>1.5203568602180772E-3</v>
      </c>
      <c r="AE26" s="134">
        <f t="shared" si="36"/>
        <v>3.1257221920959095E-7</v>
      </c>
      <c r="AG26" s="136"/>
      <c r="AH26">
        <f t="shared" si="27"/>
        <v>-1.4880168620755162E-3</v>
      </c>
      <c r="AI26">
        <f t="shared" si="28"/>
        <v>1.0648070527870077</v>
      </c>
      <c r="AJ26">
        <f t="shared" si="29"/>
        <v>-0.84143721560529261</v>
      </c>
      <c r="AK26">
        <f t="shared" si="30"/>
        <v>0.59484096235497441</v>
      </c>
      <c r="AL26">
        <f t="shared" si="31"/>
        <v>1.4622758104683578</v>
      </c>
      <c r="AM26">
        <f t="shared" si="32"/>
        <v>0.89696884685373268</v>
      </c>
      <c r="AN26" s="134">
        <f t="shared" si="33"/>
        <v>7.1282822921197546</v>
      </c>
      <c r="AO26" s="134">
        <f t="shared" si="33"/>
        <v>7.1267309945964472</v>
      </c>
      <c r="AP26" s="134">
        <f t="shared" si="33"/>
        <v>7.1228398118659193</v>
      </c>
      <c r="AQ26" s="134">
        <f t="shared" si="33"/>
        <v>7.113152752001386</v>
      </c>
      <c r="AR26" s="134">
        <f t="shared" si="33"/>
        <v>7.089469407401765</v>
      </c>
      <c r="AS26" s="134">
        <f t="shared" si="33"/>
        <v>7.0338701642962302</v>
      </c>
      <c r="AT26" s="134">
        <f t="shared" si="33"/>
        <v>6.9132789878725882</v>
      </c>
      <c r="AU26" s="134">
        <f t="shared" si="34"/>
        <v>6.6813037050886184</v>
      </c>
      <c r="AV26" s="134"/>
      <c r="AW26">
        <v>18000</v>
      </c>
      <c r="AX26">
        <f t="shared" si="1"/>
        <v>8.3230890093362077E-3</v>
      </c>
      <c r="AY26">
        <f t="shared" si="2"/>
        <v>3.1093492799915187E-3</v>
      </c>
      <c r="AZ26">
        <f t="shared" si="3"/>
        <v>5.213739729344689E-3</v>
      </c>
      <c r="BA26">
        <f t="shared" si="4"/>
        <v>0.89000243958156644</v>
      </c>
      <c r="BB26">
        <f t="shared" si="9"/>
        <v>0.79776238258598009</v>
      </c>
      <c r="BC26">
        <f t="shared" si="5"/>
        <v>-1.755679272221162</v>
      </c>
      <c r="BD26">
        <f t="shared" si="6"/>
        <v>-1.204356386790062</v>
      </c>
      <c r="BE26">
        <f t="shared" si="11"/>
        <v>11.480069901656826</v>
      </c>
      <c r="BF26">
        <f t="shared" si="11"/>
        <v>11.480407932685797</v>
      </c>
      <c r="BG26">
        <f t="shared" si="11"/>
        <v>11.48161867507752</v>
      </c>
      <c r="BH26">
        <f t="shared" si="11"/>
        <v>11.485932680939413</v>
      </c>
      <c r="BI26">
        <f t="shared" si="11"/>
        <v>11.501028925355987</v>
      </c>
      <c r="BJ26">
        <f t="shared" si="11"/>
        <v>11.550906956318146</v>
      </c>
      <c r="BK26">
        <f t="shared" si="11"/>
        <v>11.693203531213962</v>
      </c>
      <c r="BL26">
        <f t="shared" si="10"/>
        <v>12.009471168489512</v>
      </c>
    </row>
    <row r="27" spans="1:64">
      <c r="A27" s="206" t="s">
        <v>1922</v>
      </c>
      <c r="B27" s="207" t="s">
        <v>1817</v>
      </c>
      <c r="C27" s="206">
        <v>28573.255000000001</v>
      </c>
      <c r="D27" s="206" t="s">
        <v>1918</v>
      </c>
      <c r="E27">
        <f t="shared" si="12"/>
        <v>-15690.003093665409</v>
      </c>
      <c r="F27">
        <f t="shared" si="13"/>
        <v>-15690</v>
      </c>
      <c r="G27">
        <f t="shared" si="14"/>
        <v>-9.946000027412083E-4</v>
      </c>
      <c r="I27">
        <f t="shared" si="37"/>
        <v>-9.946000027412083E-4</v>
      </c>
      <c r="N27">
        <f t="shared" si="15"/>
        <v>-9.946000027412083E-4</v>
      </c>
      <c r="P27">
        <f t="shared" si="35"/>
        <v>3.250973684345293E-3</v>
      </c>
      <c r="Q27" s="2">
        <f t="shared" si="16"/>
        <v>13554.755000000001</v>
      </c>
      <c r="R27">
        <f t="shared" si="17"/>
        <v>1.8024895932481269E-5</v>
      </c>
      <c r="T27">
        <f t="shared" si="18"/>
        <v>-4.2455736870865013E-3</v>
      </c>
      <c r="U27">
        <f t="shared" si="19"/>
        <v>5.0482494190997595E-2</v>
      </c>
      <c r="V27">
        <f t="shared" si="20"/>
        <v>2.9951614136681805E-3</v>
      </c>
      <c r="W27">
        <v>0.1</v>
      </c>
      <c r="X27">
        <v>15000</v>
      </c>
      <c r="Y27">
        <f t="shared" si="21"/>
        <v>-3.7107893370567482E-2</v>
      </c>
      <c r="Z27">
        <f t="shared" si="22"/>
        <v>-15690</v>
      </c>
      <c r="AA27" s="134">
        <f t="shared" si="23"/>
        <v>1.6215072952839233E-3</v>
      </c>
      <c r="AB27" s="134">
        <f t="shared" si="24"/>
        <v>-2.6161072980251318E-3</v>
      </c>
      <c r="AC27" s="134">
        <f t="shared" si="25"/>
        <v>-4.2455736870865013E-3</v>
      </c>
      <c r="AD27" s="134">
        <f t="shared" si="26"/>
        <v>6.348663863201614E-4</v>
      </c>
      <c r="AE27" s="134">
        <f t="shared" si="36"/>
        <v>6.8440173947803556E-7</v>
      </c>
      <c r="AG27" s="136"/>
      <c r="AH27">
        <f t="shared" si="27"/>
        <v>-1.6294663890613697E-3</v>
      </c>
      <c r="AI27">
        <f t="shared" si="28"/>
        <v>1.0425894813968066</v>
      </c>
      <c r="AJ27">
        <f t="shared" si="29"/>
        <v>-0.86099404463524343</v>
      </c>
      <c r="AK27">
        <f t="shared" si="30"/>
        <v>0.59684324630566199</v>
      </c>
      <c r="AL27">
        <f t="shared" si="31"/>
        <v>1.4995591738673293</v>
      </c>
      <c r="AM27">
        <f t="shared" si="32"/>
        <v>0.93118484107044619</v>
      </c>
      <c r="AN27" s="134">
        <f t="shared" si="33"/>
        <v>7.1566332525680236</v>
      </c>
      <c r="AO27" s="134">
        <f t="shared" si="33"/>
        <v>7.1552663679680837</v>
      </c>
      <c r="AP27" s="134">
        <f t="shared" si="33"/>
        <v>7.151722437814394</v>
      </c>
      <c r="AQ27" s="134">
        <f t="shared" si="33"/>
        <v>7.1426023515000328</v>
      </c>
      <c r="AR27" s="134">
        <f t="shared" si="33"/>
        <v>7.1195627383471942</v>
      </c>
      <c r="AS27" s="134">
        <f t="shared" si="33"/>
        <v>7.0637992737198338</v>
      </c>
      <c r="AT27" s="134">
        <f t="shared" si="33"/>
        <v>6.9399048992063337</v>
      </c>
      <c r="AU27" s="134">
        <f t="shared" si="34"/>
        <v>6.6984867653421976</v>
      </c>
      <c r="AV27" s="134"/>
      <c r="AW27">
        <v>20000</v>
      </c>
      <c r="AX27">
        <f t="shared" si="1"/>
        <v>8.5026028409270933E-3</v>
      </c>
      <c r="AY27">
        <f t="shared" si="2"/>
        <v>3.8158125434284134E-3</v>
      </c>
      <c r="AZ27">
        <f t="shared" si="3"/>
        <v>4.6867902974986808E-3</v>
      </c>
      <c r="BA27">
        <f t="shared" si="4"/>
        <v>1.3057532367378397</v>
      </c>
      <c r="BB27">
        <f t="shared" si="9"/>
        <v>0.99726386879439033</v>
      </c>
      <c r="BC27">
        <f t="shared" si="5"/>
        <v>-1.0344663996437946</v>
      </c>
      <c r="BD27">
        <f t="shared" si="6"/>
        <v>-0.5688937995377551</v>
      </c>
      <c r="BE27">
        <f t="shared" si="11"/>
        <v>12.010768191574927</v>
      </c>
      <c r="BF27">
        <f t="shared" si="11"/>
        <v>12.013951916134241</v>
      </c>
      <c r="BG27">
        <f t="shared" si="11"/>
        <v>12.02019040987205</v>
      </c>
      <c r="BH27">
        <f t="shared" si="11"/>
        <v>12.032346837942242</v>
      </c>
      <c r="BI27">
        <f t="shared" si="11"/>
        <v>12.055788997800359</v>
      </c>
      <c r="BJ27">
        <f t="shared" si="11"/>
        <v>12.100156723777184</v>
      </c>
      <c r="BK27">
        <f t="shared" si="11"/>
        <v>12.181586877126001</v>
      </c>
      <c r="BL27">
        <f t="shared" si="10"/>
        <v>12.324756677729484</v>
      </c>
    </row>
    <row r="28" spans="1:64">
      <c r="A28" s="206" t="s">
        <v>1922</v>
      </c>
      <c r="B28" s="207" t="s">
        <v>1817</v>
      </c>
      <c r="C28" s="206">
        <v>28573.2556</v>
      </c>
      <c r="D28" s="206" t="s">
        <v>1918</v>
      </c>
      <c r="E28">
        <f t="shared" si="12"/>
        <v>-15690.001227388273</v>
      </c>
      <c r="F28">
        <f t="shared" si="13"/>
        <v>-15690</v>
      </c>
      <c r="G28">
        <f t="shared" si="14"/>
        <v>-3.9460000334656797E-4</v>
      </c>
      <c r="I28">
        <f t="shared" si="37"/>
        <v>-3.9460000334656797E-4</v>
      </c>
      <c r="N28">
        <f t="shared" si="15"/>
        <v>-3.9460000334656797E-4</v>
      </c>
      <c r="P28">
        <f t="shared" si="35"/>
        <v>3.250973684345293E-3</v>
      </c>
      <c r="Q28" s="2">
        <f t="shared" si="16"/>
        <v>13554.7556</v>
      </c>
      <c r="R28">
        <f t="shared" si="17"/>
        <v>1.3290207512391234E-5</v>
      </c>
      <c r="T28">
        <f t="shared" si="18"/>
        <v>-3.645573687691861E-3</v>
      </c>
      <c r="U28">
        <f t="shared" si="19"/>
        <v>5.0482494190997595E-2</v>
      </c>
      <c r="V28">
        <f t="shared" si="20"/>
        <v>2.9298477322800133E-3</v>
      </c>
      <c r="W28">
        <v>0.1</v>
      </c>
      <c r="X28">
        <v>18000</v>
      </c>
      <c r="Y28">
        <f t="shared" si="21"/>
        <v>-5.2704262011210132E-2</v>
      </c>
      <c r="Z28">
        <f t="shared" si="22"/>
        <v>-15690</v>
      </c>
      <c r="AA28" s="134">
        <f t="shared" si="23"/>
        <v>1.6215072952839233E-3</v>
      </c>
      <c r="AB28" s="134">
        <f t="shared" si="24"/>
        <v>-2.0161072986304915E-3</v>
      </c>
      <c r="AC28" s="134">
        <f t="shared" si="25"/>
        <v>-3.645573687691861E-3</v>
      </c>
      <c r="AD28" s="134">
        <f t="shared" si="26"/>
        <v>1.2348663857148017E-3</v>
      </c>
      <c r="AE28" s="134">
        <f t="shared" si="36"/>
        <v>4.0646886395911379E-7</v>
      </c>
      <c r="AG28" s="136"/>
      <c r="AH28">
        <f t="shared" si="27"/>
        <v>-1.6294663890613697E-3</v>
      </c>
      <c r="AI28">
        <f t="shared" si="28"/>
        <v>1.0425894813968066</v>
      </c>
      <c r="AJ28">
        <f t="shared" si="29"/>
        <v>-0.86099404463524343</v>
      </c>
      <c r="AK28">
        <f t="shared" si="30"/>
        <v>0.59684324630566199</v>
      </c>
      <c r="AL28">
        <f t="shared" si="31"/>
        <v>1.4995591738673293</v>
      </c>
      <c r="AM28">
        <f t="shared" si="32"/>
        <v>0.93118484107044619</v>
      </c>
      <c r="AN28" s="134">
        <f t="shared" si="33"/>
        <v>7.1566332525680236</v>
      </c>
      <c r="AO28" s="134">
        <f t="shared" si="33"/>
        <v>7.1552663679680837</v>
      </c>
      <c r="AP28" s="134">
        <f t="shared" si="33"/>
        <v>7.151722437814394</v>
      </c>
      <c r="AQ28" s="134">
        <f t="shared" si="33"/>
        <v>7.1426023515000328</v>
      </c>
      <c r="AR28" s="134">
        <f t="shared" si="33"/>
        <v>7.1195627383471942</v>
      </c>
      <c r="AS28" s="134">
        <f t="shared" si="33"/>
        <v>7.0637992737198338</v>
      </c>
      <c r="AT28" s="134">
        <f t="shared" si="33"/>
        <v>6.9399048992063337</v>
      </c>
      <c r="AU28" s="134">
        <f t="shared" si="34"/>
        <v>6.6984867653421976</v>
      </c>
      <c r="AV28" s="134"/>
      <c r="AW28">
        <v>22000</v>
      </c>
      <c r="AX28">
        <f t="shared" si="1"/>
        <v>6.5277309939171481E-3</v>
      </c>
      <c r="AY28">
        <f t="shared" si="2"/>
        <v>4.6023958144198792E-3</v>
      </c>
      <c r="AZ28">
        <f t="shared" si="3"/>
        <v>1.9253351794972691E-3</v>
      </c>
      <c r="BA28">
        <f t="shared" si="4"/>
        <v>1.5611044110300236</v>
      </c>
      <c r="BB28">
        <f t="shared" si="9"/>
        <v>0.10738789239733824</v>
      </c>
      <c r="BC28">
        <f t="shared" si="5"/>
        <v>0.3547429346876117</v>
      </c>
      <c r="BD28">
        <f t="shared" si="6"/>
        <v>0.17925525004341183</v>
      </c>
      <c r="BE28">
        <f t="shared" si="11"/>
        <v>12.745603487830111</v>
      </c>
      <c r="BF28">
        <f t="shared" si="11"/>
        <v>12.743716238502621</v>
      </c>
      <c r="BG28">
        <f t="shared" si="11"/>
        <v>12.740512862706833</v>
      </c>
      <c r="BH28">
        <f t="shared" si="11"/>
        <v>12.735079633893564</v>
      </c>
      <c r="BI28">
        <f t="shared" si="11"/>
        <v>12.725875756868547</v>
      </c>
      <c r="BJ28">
        <f t="shared" si="11"/>
        <v>12.710315021272738</v>
      </c>
      <c r="BK28">
        <f t="shared" si="11"/>
        <v>12.684084507676348</v>
      </c>
      <c r="BL28">
        <f t="shared" si="10"/>
        <v>12.640042186969454</v>
      </c>
    </row>
    <row r="29" spans="1:64">
      <c r="A29" s="206" t="s">
        <v>1922</v>
      </c>
      <c r="B29" s="207" t="s">
        <v>1817</v>
      </c>
      <c r="C29" s="206">
        <v>28579.366999999998</v>
      </c>
      <c r="D29" s="206" t="s">
        <v>1918</v>
      </c>
      <c r="E29">
        <f t="shared" si="12"/>
        <v>-15670.991950560094</v>
      </c>
      <c r="F29">
        <f t="shared" si="13"/>
        <v>-15671</v>
      </c>
      <c r="G29">
        <f t="shared" si="14"/>
        <v>2.5878599954012316E-3</v>
      </c>
      <c r="I29">
        <f t="shared" si="37"/>
        <v>2.5878599954012316E-3</v>
      </c>
      <c r="N29">
        <f t="shared" si="15"/>
        <v>2.5878599954012316E-3</v>
      </c>
      <c r="P29">
        <f t="shared" si="35"/>
        <v>3.2444867262184617E-3</v>
      </c>
      <c r="Q29" s="2">
        <f t="shared" si="16"/>
        <v>13560.866999999998</v>
      </c>
      <c r="R29">
        <f t="shared" si="17"/>
        <v>4.3115866362372311E-7</v>
      </c>
      <c r="T29">
        <f t="shared" si="18"/>
        <v>-6.5662673081723008E-4</v>
      </c>
      <c r="U29">
        <f t="shared" si="19"/>
        <v>5.0515878399267966E-2</v>
      </c>
      <c r="V29">
        <f t="shared" si="20"/>
        <v>2.618625281288596E-3</v>
      </c>
      <c r="W29">
        <v>0.1</v>
      </c>
      <c r="X29">
        <v>21000</v>
      </c>
      <c r="Y29">
        <f t="shared" si="21"/>
        <v>-6.7846175109695289E-2</v>
      </c>
      <c r="Z29">
        <f t="shared" si="22"/>
        <v>-15671</v>
      </c>
      <c r="AA29" s="134">
        <f t="shared" si="23"/>
        <v>1.5908028357666637E-3</v>
      </c>
      <c r="AB29" s="134">
        <f t="shared" si="24"/>
        <v>9.9705715963456791E-4</v>
      </c>
      <c r="AC29" s="134">
        <f t="shared" si="25"/>
        <v>-6.5662673081723008E-4</v>
      </c>
      <c r="AD29" s="134">
        <f t="shared" si="26"/>
        <v>4.2415438858530293E-3</v>
      </c>
      <c r="AE29" s="134">
        <f t="shared" si="36"/>
        <v>9.9412297957855227E-8</v>
      </c>
      <c r="AG29" s="136"/>
      <c r="AH29">
        <f t="shared" si="27"/>
        <v>-1.653683890451798E-3</v>
      </c>
      <c r="AI29">
        <f t="shared" si="28"/>
        <v>1.0388056970678476</v>
      </c>
      <c r="AJ29">
        <f t="shared" si="29"/>
        <v>-0.86420046833719588</v>
      </c>
      <c r="AK29">
        <f t="shared" si="30"/>
        <v>0.59710119951429386</v>
      </c>
      <c r="AL29">
        <f t="shared" si="31"/>
        <v>1.5058974447555937</v>
      </c>
      <c r="AM29">
        <f t="shared" si="32"/>
        <v>0.93711948366412734</v>
      </c>
      <c r="AN29" s="134">
        <f t="shared" si="33"/>
        <v>7.1615130534340663</v>
      </c>
      <c r="AO29" s="134">
        <f t="shared" si="33"/>
        <v>7.1601772213599926</v>
      </c>
      <c r="AP29" s="134">
        <f t="shared" si="33"/>
        <v>7.1566933426017023</v>
      </c>
      <c r="AQ29" s="134">
        <f t="shared" si="33"/>
        <v>7.1476746520978782</v>
      </c>
      <c r="AR29" s="134">
        <f t="shared" si="33"/>
        <v>7.1247575401199423</v>
      </c>
      <c r="AS29" s="134">
        <f t="shared" si="33"/>
        <v>7.0689866132564694</v>
      </c>
      <c r="AT29" s="134">
        <f t="shared" si="33"/>
        <v>6.9445388960663328</v>
      </c>
      <c r="AU29" s="134">
        <f t="shared" si="34"/>
        <v>6.7014819776799772</v>
      </c>
      <c r="AV29" s="134"/>
      <c r="AW29">
        <v>24000</v>
      </c>
      <c r="AX29">
        <f t="shared" si="1"/>
        <v>4.0582691570856273E-3</v>
      </c>
      <c r="AY29">
        <f t="shared" si="2"/>
        <v>5.4690990929659134E-3</v>
      </c>
      <c r="AZ29">
        <f t="shared" si="3"/>
        <v>-1.4108299358802866E-3</v>
      </c>
      <c r="BA29">
        <f t="shared" si="4"/>
        <v>1.0770116814765289</v>
      </c>
      <c r="BB29">
        <f t="shared" si="9"/>
        <v>-0.83016055832480606</v>
      </c>
      <c r="BC29">
        <f t="shared" si="5"/>
        <v>1.4417339150462218</v>
      </c>
      <c r="BD29">
        <f t="shared" si="6"/>
        <v>0.87860293041828941</v>
      </c>
      <c r="BE29">
        <f t="shared" si="11"/>
        <v>13.396098553089182</v>
      </c>
      <c r="BF29">
        <f t="shared" si="11"/>
        <v>13.39444505373336</v>
      </c>
      <c r="BG29">
        <f t="shared" si="11"/>
        <v>13.390368038203935</v>
      </c>
      <c r="BH29">
        <f t="shared" si="11"/>
        <v>13.380391153144904</v>
      </c>
      <c r="BI29">
        <f t="shared" si="11"/>
        <v>13.356408269995306</v>
      </c>
      <c r="BJ29">
        <f t="shared" si="11"/>
        <v>13.300981983749521</v>
      </c>
      <c r="BK29">
        <f t="shared" si="11"/>
        <v>13.182240259925763</v>
      </c>
      <c r="BL29">
        <f t="shared" si="10"/>
        <v>12.955327696209425</v>
      </c>
    </row>
    <row r="30" spans="1:64">
      <c r="A30" s="206" t="s">
        <v>1923</v>
      </c>
      <c r="B30" s="207" t="s">
        <v>1817</v>
      </c>
      <c r="C30" s="206">
        <v>28621.803</v>
      </c>
      <c r="D30" s="206" t="s">
        <v>1920</v>
      </c>
      <c r="E30">
        <f t="shared" si="12"/>
        <v>-15538.99638956247</v>
      </c>
      <c r="F30">
        <f t="shared" si="13"/>
        <v>-15539</v>
      </c>
      <c r="G30">
        <f t="shared" si="14"/>
        <v>1.1607399974309374E-3</v>
      </c>
      <c r="H30">
        <f>G30</f>
        <v>1.1607399974309374E-3</v>
      </c>
      <c r="N30">
        <f t="shared" si="15"/>
        <v>1.1607399974309374E-3</v>
      </c>
      <c r="P30">
        <f t="shared" si="35"/>
        <v>3.1996190571782412E-3</v>
      </c>
      <c r="Q30" s="2">
        <f t="shared" si="16"/>
        <v>13603.303</v>
      </c>
      <c r="R30">
        <f t="shared" si="17"/>
        <v>4.1570278202760496E-6</v>
      </c>
      <c r="T30">
        <f t="shared" si="18"/>
        <v>-2.0388790597473038E-3</v>
      </c>
      <c r="U30">
        <f t="shared" si="19"/>
        <v>5.0743528484279321E-2</v>
      </c>
      <c r="V30">
        <f t="shared" si="20"/>
        <v>2.785982546143719E-3</v>
      </c>
      <c r="W30">
        <v>0.1</v>
      </c>
      <c r="X30">
        <v>24000</v>
      </c>
      <c r="Y30">
        <f t="shared" si="21"/>
        <v>-8.2107265510289462E-2</v>
      </c>
      <c r="Z30">
        <f t="shared" si="22"/>
        <v>-15539</v>
      </c>
      <c r="AA30" s="134">
        <f t="shared" si="23"/>
        <v>1.3812237609398584E-3</v>
      </c>
      <c r="AB30" s="134">
        <f t="shared" si="24"/>
        <v>-2.2048376350892107E-4</v>
      </c>
      <c r="AC30" s="134">
        <f t="shared" si="25"/>
        <v>-2.0388790597473038E-3</v>
      </c>
      <c r="AD30" s="134">
        <f t="shared" si="26"/>
        <v>2.9791352936693201E-3</v>
      </c>
      <c r="AE30" s="134">
        <f t="shared" si="36"/>
        <v>4.8613089971057833E-9</v>
      </c>
      <c r="AG30" s="136"/>
      <c r="AH30">
        <f t="shared" si="27"/>
        <v>-1.8183952962383828E-3</v>
      </c>
      <c r="AI30">
        <f t="shared" si="28"/>
        <v>1.0132343577349232</v>
      </c>
      <c r="AJ30">
        <f t="shared" si="29"/>
        <v>-0.88492759829488266</v>
      </c>
      <c r="AK30">
        <f t="shared" si="30"/>
        <v>0.59821449026388029</v>
      </c>
      <c r="AL30">
        <f t="shared" si="31"/>
        <v>1.5486768370793851</v>
      </c>
      <c r="AM30">
        <f t="shared" si="32"/>
        <v>0.97812158789213444</v>
      </c>
      <c r="AN30" s="134">
        <f t="shared" si="33"/>
        <v>7.194921401861877</v>
      </c>
      <c r="AO30" s="134">
        <f t="shared" si="33"/>
        <v>7.1937912486779227</v>
      </c>
      <c r="AP30" s="134">
        <f t="shared" si="33"/>
        <v>7.1907175150341285</v>
      </c>
      <c r="AQ30" s="134">
        <f t="shared" si="33"/>
        <v>7.1824181672087679</v>
      </c>
      <c r="AR30" s="134">
        <f t="shared" si="33"/>
        <v>7.1604288594043179</v>
      </c>
      <c r="AS30" s="134">
        <f t="shared" si="33"/>
        <v>7.1047764835145601</v>
      </c>
      <c r="AT30" s="134">
        <f t="shared" si="33"/>
        <v>6.9766719800601127</v>
      </c>
      <c r="AU30" s="134">
        <f t="shared" si="34"/>
        <v>6.7222908212898158</v>
      </c>
      <c r="AV30" s="134"/>
      <c r="AW30">
        <v>26000</v>
      </c>
      <c r="AX30">
        <f t="shared" si="1"/>
        <v>2.9671434366442761E-3</v>
      </c>
      <c r="AY30">
        <f t="shared" si="2"/>
        <v>6.4159223790665205E-3</v>
      </c>
      <c r="AZ30">
        <f t="shared" si="3"/>
        <v>-3.4487789424222444E-3</v>
      </c>
      <c r="BA30">
        <f t="shared" si="4"/>
        <v>0.77654469645048707</v>
      </c>
      <c r="BB30">
        <f t="shared" si="9"/>
        <v>-0.99683219284112246</v>
      </c>
      <c r="BC30">
        <f t="shared" si="5"/>
        <v>1.9535170353120843</v>
      </c>
      <c r="BD30">
        <f t="shared" si="6"/>
        <v>1.4805613204593349</v>
      </c>
      <c r="BE30">
        <f t="shared" si="11"/>
        <v>13.843320633523572</v>
      </c>
      <c r="BF30">
        <f t="shared" si="11"/>
        <v>13.843286862652803</v>
      </c>
      <c r="BG30">
        <f t="shared" si="11"/>
        <v>13.843092085218036</v>
      </c>
      <c r="BH30">
        <f t="shared" si="11"/>
        <v>13.841971119199867</v>
      </c>
      <c r="BI30">
        <f t="shared" si="11"/>
        <v>13.835598459356003</v>
      </c>
      <c r="BJ30">
        <f t="shared" si="11"/>
        <v>13.801593428966411</v>
      </c>
      <c r="BK30">
        <f t="shared" si="11"/>
        <v>13.658026011666685</v>
      </c>
      <c r="BL30">
        <f t="shared" si="10"/>
        <v>13.270613205449397</v>
      </c>
    </row>
    <row r="31" spans="1:64">
      <c r="A31" s="206" t="s">
        <v>1924</v>
      </c>
      <c r="B31" s="207" t="s">
        <v>1814</v>
      </c>
      <c r="C31" s="206">
        <v>33574.600100000003</v>
      </c>
      <c r="D31" s="206" t="s">
        <v>1915</v>
      </c>
      <c r="E31">
        <f t="shared" si="12"/>
        <v>-133.50973384835203</v>
      </c>
      <c r="F31">
        <f t="shared" si="13"/>
        <v>-133.5</v>
      </c>
      <c r="G31">
        <f t="shared" si="14"/>
        <v>-3.1293900028686039E-3</v>
      </c>
      <c r="J31">
        <f t="shared" ref="J31:J63" si="38">G31</f>
        <v>-3.1293900028686039E-3</v>
      </c>
      <c r="N31">
        <f t="shared" si="15"/>
        <v>-3.1293900028686039E-3</v>
      </c>
      <c r="P31">
        <f t="shared" si="35"/>
        <v>3.6040841582184912E-4</v>
      </c>
      <c r="Q31" s="2">
        <f t="shared" si="16"/>
        <v>18556.100100000003</v>
      </c>
      <c r="R31">
        <f t="shared" si="17"/>
        <v>1.2178693003094388E-5</v>
      </c>
      <c r="T31">
        <f t="shared" si="18"/>
        <v>-3.4897984186904531E-3</v>
      </c>
      <c r="U31">
        <f t="shared" si="19"/>
        <v>3.3179218434472302E-2</v>
      </c>
      <c r="V31">
        <f t="shared" si="20"/>
        <v>1.3446167969775342E-3</v>
      </c>
      <c r="W31">
        <v>1</v>
      </c>
      <c r="X31">
        <v>27000</v>
      </c>
      <c r="Y31">
        <f t="shared" si="21"/>
        <v>-9.5067269491251105E-2</v>
      </c>
      <c r="Z31">
        <f t="shared" si="22"/>
        <v>-133.5</v>
      </c>
      <c r="AA31" s="134">
        <f t="shared" si="23"/>
        <v>-3.1084101027763233E-3</v>
      </c>
      <c r="AB31" s="134">
        <f t="shared" si="24"/>
        <v>-2.097990009228062E-5</v>
      </c>
      <c r="AC31" s="134">
        <f t="shared" si="25"/>
        <v>-3.4897984186904531E-3</v>
      </c>
      <c r="AD31" s="134">
        <f t="shared" si="26"/>
        <v>3.3942851572956855E-4</v>
      </c>
      <c r="AE31" s="134">
        <f t="shared" si="36"/>
        <v>4.4015620788207635E-10</v>
      </c>
      <c r="AG31" s="136"/>
      <c r="AH31" s="143">
        <f t="shared" si="27"/>
        <v>-3.4688185185981725E-3</v>
      </c>
      <c r="AI31">
        <f t="shared" si="28"/>
        <v>0.40379735479177603</v>
      </c>
      <c r="AJ31">
        <f t="shared" si="29"/>
        <v>-0.52038162244416364</v>
      </c>
      <c r="AK31">
        <f t="shared" si="30"/>
        <v>5.0775293529891762E-2</v>
      </c>
      <c r="AL31">
        <f t="shared" si="31"/>
        <v>3.0566331723925306</v>
      </c>
      <c r="AM31">
        <f t="shared" si="32"/>
        <v>23.526471774247604</v>
      </c>
      <c r="AN31" s="134">
        <f t="shared" si="33"/>
        <v>9.2555956394400347</v>
      </c>
      <c r="AO31" s="134">
        <f t="shared" si="33"/>
        <v>9.248827702034303</v>
      </c>
      <c r="AP31" s="134">
        <f t="shared" si="33"/>
        <v>9.2603044107878709</v>
      </c>
      <c r="AQ31" s="134">
        <f t="shared" si="33"/>
        <v>9.2408290742345578</v>
      </c>
      <c r="AR31" s="134">
        <f t="shared" si="33"/>
        <v>9.2738400524635018</v>
      </c>
      <c r="AS31" s="134">
        <f t="shared" si="33"/>
        <v>9.2177681691162423</v>
      </c>
      <c r="AT31" s="134">
        <f t="shared" si="33"/>
        <v>9.3127182648152296</v>
      </c>
      <c r="AU31" s="134">
        <f t="shared" si="34"/>
        <v>9.1508562775880034</v>
      </c>
      <c r="AV31" s="134"/>
      <c r="AW31">
        <v>28000</v>
      </c>
      <c r="AX31">
        <f t="shared" si="1"/>
        <v>2.8807836097925832E-3</v>
      </c>
      <c r="AY31">
        <f t="shared" si="2"/>
        <v>7.4428656727216977E-3</v>
      </c>
      <c r="AZ31">
        <f t="shared" si="3"/>
        <v>-4.5620820629291145E-3</v>
      </c>
      <c r="BA31">
        <f t="shared" si="4"/>
        <v>0.62461116280172635</v>
      </c>
      <c r="BB31">
        <f t="shared" si="9"/>
        <v>-0.97680056041771246</v>
      </c>
      <c r="BC31">
        <f t="shared" si="5"/>
        <v>2.2489572519243306</v>
      </c>
      <c r="BD31">
        <f t="shared" si="6"/>
        <v>2.0897699372998964</v>
      </c>
      <c r="BE31">
        <f t="shared" si="11"/>
        <v>14.18361425769965</v>
      </c>
      <c r="BF31">
        <f t="shared" si="11"/>
        <v>14.183614257778709</v>
      </c>
      <c r="BG31">
        <f t="shared" si="11"/>
        <v>14.183614254933069</v>
      </c>
      <c r="BH31">
        <f t="shared" si="11"/>
        <v>14.183614357359424</v>
      </c>
      <c r="BI31">
        <f t="shared" si="11"/>
        <v>14.183610670467829</v>
      </c>
      <c r="BJ31">
        <f t="shared" si="11"/>
        <v>14.183743198423315</v>
      </c>
      <c r="BK31">
        <f t="shared" si="11"/>
        <v>14.095618969980297</v>
      </c>
      <c r="BL31">
        <f t="shared" si="10"/>
        <v>13.585898714689367</v>
      </c>
    </row>
    <row r="32" spans="1:64">
      <c r="A32" s="206" t="s">
        <v>1925</v>
      </c>
      <c r="B32" s="207" t="s">
        <v>1817</v>
      </c>
      <c r="C32" s="206">
        <v>33580.548000000003</v>
      </c>
      <c r="D32" s="206" t="s">
        <v>1915</v>
      </c>
      <c r="E32">
        <f t="shared" si="12"/>
        <v>-115.00901754008459</v>
      </c>
      <c r="F32">
        <f t="shared" si="13"/>
        <v>-115</v>
      </c>
      <c r="G32">
        <f t="shared" si="14"/>
        <v>-2.8990999999223277E-3</v>
      </c>
      <c r="J32">
        <f t="shared" si="38"/>
        <v>-2.8990999999223277E-3</v>
      </c>
      <c r="N32">
        <f t="shared" si="15"/>
        <v>-2.8990999999223277E-3</v>
      </c>
      <c r="P32">
        <f t="shared" si="35"/>
        <v>3.5985661388169123E-4</v>
      </c>
      <c r="Q32" s="2">
        <f t="shared" si="16"/>
        <v>18562.048000000003</v>
      </c>
      <c r="R32">
        <f t="shared" si="17"/>
        <v>1.0620798210656956E-5</v>
      </c>
      <c r="T32">
        <f t="shared" si="18"/>
        <v>-3.2589566138040188E-3</v>
      </c>
      <c r="U32">
        <f t="shared" si="19"/>
        <v>3.3115000755380986E-2</v>
      </c>
      <c r="V32">
        <f t="shared" si="20"/>
        <v>1.3230647746952883E-3</v>
      </c>
      <c r="W32">
        <v>1</v>
      </c>
      <c r="X32">
        <v>30000</v>
      </c>
      <c r="Y32">
        <f t="shared" si="21"/>
        <v>-0.10631493887403498</v>
      </c>
      <c r="Z32">
        <f t="shared" si="22"/>
        <v>-115</v>
      </c>
      <c r="AA32" s="134">
        <f t="shared" si="23"/>
        <v>-3.1018626350691383E-3</v>
      </c>
      <c r="AB32" s="134">
        <f t="shared" si="24"/>
        <v>2.0276263514681057E-4</v>
      </c>
      <c r="AC32" s="134">
        <f t="shared" si="25"/>
        <v>-3.2589566138040188E-3</v>
      </c>
      <c r="AD32" s="134">
        <f t="shared" si="26"/>
        <v>5.6261924902850169E-4</v>
      </c>
      <c r="AE32" s="134">
        <f t="shared" si="36"/>
        <v>4.111268621167862E-8</v>
      </c>
      <c r="AG32" s="136"/>
      <c r="AH32" s="143">
        <f t="shared" si="27"/>
        <v>-3.4617192489508294E-3</v>
      </c>
      <c r="AI32">
        <f t="shared" si="28"/>
        <v>0.40375118722096293</v>
      </c>
      <c r="AJ32">
        <f t="shared" si="29"/>
        <v>-0.5196007737438213</v>
      </c>
      <c r="AK32">
        <f t="shared" si="30"/>
        <v>5.0230248316317477E-2</v>
      </c>
      <c r="AL32">
        <f t="shared" si="31"/>
        <v>3.0575473314922008</v>
      </c>
      <c r="AM32">
        <f t="shared" si="32"/>
        <v>23.782675134474246</v>
      </c>
      <c r="AN32" s="134">
        <f t="shared" si="33"/>
        <v>9.2574096450275487</v>
      </c>
      <c r="AO32" s="134">
        <f t="shared" si="33"/>
        <v>9.2506986246209379</v>
      </c>
      <c r="AP32" s="134">
        <f t="shared" si="33"/>
        <v>9.2620752738254719</v>
      </c>
      <c r="AQ32" s="134">
        <f t="shared" si="33"/>
        <v>9.2427760188183914</v>
      </c>
      <c r="AR32" s="134">
        <f t="shared" si="33"/>
        <v>9.2754786514911967</v>
      </c>
      <c r="AS32" s="134">
        <f t="shared" si="33"/>
        <v>9.2199497457773916</v>
      </c>
      <c r="AT32" s="134">
        <f t="shared" si="33"/>
        <v>9.3139539756632175</v>
      </c>
      <c r="AU32" s="134">
        <f t="shared" si="34"/>
        <v>9.1537726685484735</v>
      </c>
      <c r="AV32" s="8"/>
      <c r="AW32">
        <v>30000</v>
      </c>
      <c r="AX32">
        <f t="shared" si="1"/>
        <v>3.4560182967374505E-3</v>
      </c>
      <c r="AY32">
        <f t="shared" si="2"/>
        <v>8.5499289739314442E-3</v>
      </c>
      <c r="AZ32">
        <f t="shared" si="3"/>
        <v>-5.0939106771939937E-3</v>
      </c>
      <c r="BA32">
        <f t="shared" si="4"/>
        <v>0.53768609649764376</v>
      </c>
      <c r="BB32">
        <f t="shared" si="9"/>
        <v>-0.91282724969782358</v>
      </c>
      <c r="BC32">
        <f t="shared" si="5"/>
        <v>2.4537759497133376</v>
      </c>
      <c r="BD32">
        <f t="shared" si="6"/>
        <v>2.7922011129432001</v>
      </c>
      <c r="BE32">
        <f t="shared" si="11"/>
        <v>14.467244848677899</v>
      </c>
      <c r="BF32">
        <f t="shared" si="11"/>
        <v>14.467239602344454</v>
      </c>
      <c r="BG32">
        <f t="shared" si="11"/>
        <v>14.467266653184963</v>
      </c>
      <c r="BH32">
        <f t="shared" si="11"/>
        <v>14.467127152315784</v>
      </c>
      <c r="BI32">
        <f t="shared" si="11"/>
        <v>14.467845948943511</v>
      </c>
      <c r="BJ32">
        <f t="shared" si="11"/>
        <v>14.464125968117024</v>
      </c>
      <c r="BK32">
        <f t="shared" si="11"/>
        <v>14.482961549102464</v>
      </c>
      <c r="BL32">
        <f t="shared" si="10"/>
        <v>13.90118422392934</v>
      </c>
    </row>
    <row r="33" spans="1:64">
      <c r="A33" s="206" t="s">
        <v>1924</v>
      </c>
      <c r="B33" s="207" t="s">
        <v>1814</v>
      </c>
      <c r="C33" s="206">
        <v>33587.460599999999</v>
      </c>
      <c r="D33" s="206" t="s">
        <v>1915</v>
      </c>
      <c r="E33">
        <f t="shared" si="12"/>
        <v>-93.507638641234067</v>
      </c>
      <c r="F33">
        <f t="shared" si="13"/>
        <v>-93.5</v>
      </c>
      <c r="G33">
        <f t="shared" si="14"/>
        <v>-2.4557900032959878E-3</v>
      </c>
      <c r="J33">
        <f t="shared" si="38"/>
        <v>-2.4557900032959878E-3</v>
      </c>
      <c r="N33">
        <f t="shared" si="15"/>
        <v>-2.4557900032959878E-3</v>
      </c>
      <c r="P33">
        <f t="shared" si="35"/>
        <v>3.5922394344664414E-4</v>
      </c>
      <c r="Q33" s="2">
        <f t="shared" si="16"/>
        <v>18568.960599999999</v>
      </c>
      <c r="R33">
        <f t="shared" si="17"/>
        <v>7.9243035203555308E-6</v>
      </c>
      <c r="T33">
        <f t="shared" si="18"/>
        <v>-2.8150139467426321E-3</v>
      </c>
      <c r="U33">
        <f t="shared" si="19"/>
        <v>3.3040269912292475E-2</v>
      </c>
      <c r="V33">
        <f t="shared" si="20"/>
        <v>1.2856013806119835E-3</v>
      </c>
      <c r="W33">
        <v>1</v>
      </c>
      <c r="X33">
        <v>33000</v>
      </c>
      <c r="Y33">
        <f t="shared" si="21"/>
        <v>-0.11545089066160841</v>
      </c>
      <c r="Z33">
        <f t="shared" si="22"/>
        <v>-93.5</v>
      </c>
      <c r="AA33" s="134">
        <f t="shared" si="23"/>
        <v>-3.0942324550981117E-3</v>
      </c>
      <c r="AB33" s="134">
        <f t="shared" si="24"/>
        <v>6.3844245180212384E-4</v>
      </c>
      <c r="AC33" s="134">
        <f t="shared" si="25"/>
        <v>-2.8150139467426321E-3</v>
      </c>
      <c r="AD33" s="134">
        <f t="shared" si="26"/>
        <v>9.9766639524876809E-4</v>
      </c>
      <c r="AE33" s="134">
        <f t="shared" si="36"/>
        <v>4.0760876426310723E-7</v>
      </c>
      <c r="AG33" s="136"/>
      <c r="AH33" s="143">
        <f t="shared" si="27"/>
        <v>-3.4534563985447559E-3</v>
      </c>
      <c r="AI33">
        <f t="shared" si="28"/>
        <v>0.40369817802182251</v>
      </c>
      <c r="AJ33">
        <f t="shared" si="29"/>
        <v>-0.51869308244267021</v>
      </c>
      <c r="AK33">
        <f t="shared" si="30"/>
        <v>4.9596992770085828E-2</v>
      </c>
      <c r="AL33">
        <f t="shared" si="31"/>
        <v>3.0586093501071852</v>
      </c>
      <c r="AM33">
        <f t="shared" si="32"/>
        <v>24.087401677116276</v>
      </c>
      <c r="AN33" s="134">
        <f t="shared" si="33"/>
        <v>9.2595173135941344</v>
      </c>
      <c r="AO33" s="134">
        <f t="shared" si="33"/>
        <v>9.2528730156699552</v>
      </c>
      <c r="AP33" s="134">
        <f t="shared" si="33"/>
        <v>9.2641325296615662</v>
      </c>
      <c r="AQ33" s="134">
        <f t="shared" si="33"/>
        <v>9.2450391235517841</v>
      </c>
      <c r="AR33" s="134">
        <f t="shared" si="33"/>
        <v>9.2773817198984627</v>
      </c>
      <c r="AS33" s="134">
        <f t="shared" si="33"/>
        <v>9.2224859822588776</v>
      </c>
      <c r="AT33" s="134">
        <f t="shared" si="33"/>
        <v>9.3153883613241231</v>
      </c>
      <c r="AU33" s="134">
        <f t="shared" si="34"/>
        <v>9.1571619877728025</v>
      </c>
      <c r="AV33" s="134"/>
      <c r="AW33">
        <v>32000</v>
      </c>
      <c r="AX33">
        <f t="shared" si="1"/>
        <v>4.5112984694542762E-3</v>
      </c>
      <c r="AY33">
        <f t="shared" si="2"/>
        <v>9.7371122826957618E-3</v>
      </c>
      <c r="AZ33">
        <f t="shared" si="3"/>
        <v>-5.2258138132414856E-3</v>
      </c>
      <c r="BA33">
        <f t="shared" si="4"/>
        <v>0.48344075945992493</v>
      </c>
      <c r="BB33">
        <f t="shared" si="9"/>
        <v>-0.83678307625548753</v>
      </c>
      <c r="BC33">
        <f t="shared" si="5"/>
        <v>2.6125496795665208</v>
      </c>
      <c r="BD33">
        <f t="shared" si="6"/>
        <v>3.6918233294084017</v>
      </c>
      <c r="BE33">
        <f t="shared" si="11"/>
        <v>14.717148421073544</v>
      </c>
      <c r="BF33">
        <f t="shared" si="11"/>
        <v>14.716641677679425</v>
      </c>
      <c r="BG33">
        <f t="shared" si="11"/>
        <v>14.718186439993463</v>
      </c>
      <c r="BH33">
        <f t="shared" si="11"/>
        <v>14.713465924622549</v>
      </c>
      <c r="BI33">
        <f t="shared" si="11"/>
        <v>14.727786027304393</v>
      </c>
      <c r="BJ33">
        <f t="shared" si="11"/>
        <v>14.683321257912141</v>
      </c>
      <c r="BK33">
        <f t="shared" si="11"/>
        <v>14.812950058239226</v>
      </c>
      <c r="BL33">
        <f t="shared" si="10"/>
        <v>14.21646973316931</v>
      </c>
    </row>
    <row r="34" spans="1:64">
      <c r="A34" s="206" t="s">
        <v>1924</v>
      </c>
      <c r="B34" s="207" t="s">
        <v>1817</v>
      </c>
      <c r="C34" s="206">
        <v>33599.516300000003</v>
      </c>
      <c r="D34" s="206" t="s">
        <v>1915</v>
      </c>
      <c r="E34">
        <f t="shared" si="12"/>
        <v>-56.008843167589312</v>
      </c>
      <c r="F34">
        <f t="shared" si="13"/>
        <v>-56</v>
      </c>
      <c r="G34">
        <f t="shared" si="14"/>
        <v>-2.843039997969754E-3</v>
      </c>
      <c r="J34">
        <f t="shared" si="38"/>
        <v>-2.843039997969754E-3</v>
      </c>
      <c r="N34">
        <f t="shared" si="15"/>
        <v>-2.843039997969754E-3</v>
      </c>
      <c r="P34">
        <f t="shared" si="35"/>
        <v>3.5814260669138397E-4</v>
      </c>
      <c r="Q34" s="2">
        <f t="shared" si="16"/>
        <v>18581.016300000003</v>
      </c>
      <c r="R34">
        <f t="shared" si="17"/>
        <v>1.0247570068385067E-5</v>
      </c>
      <c r="T34">
        <f t="shared" si="18"/>
        <v>-3.2011826046611379E-3</v>
      </c>
      <c r="U34">
        <f t="shared" si="19"/>
        <v>3.290966988963312E-2</v>
      </c>
      <c r="V34">
        <f t="shared" si="20"/>
        <v>1.3039936678646779E-3</v>
      </c>
      <c r="W34">
        <v>1</v>
      </c>
      <c r="X34">
        <v>36000</v>
      </c>
      <c r="Y34">
        <f t="shared" si="21"/>
        <v>-0.122090374460055</v>
      </c>
      <c r="Z34">
        <f t="shared" si="22"/>
        <v>-56</v>
      </c>
      <c r="AA34" s="134">
        <f t="shared" si="23"/>
        <v>-3.0808701500430525E-3</v>
      </c>
      <c r="AB34" s="134">
        <f t="shared" si="24"/>
        <v>2.3783015207329847E-4</v>
      </c>
      <c r="AC34" s="134">
        <f t="shared" si="25"/>
        <v>-3.2011826046611379E-3</v>
      </c>
      <c r="AD34" s="134">
        <f t="shared" si="26"/>
        <v>5.9597275876468233E-4</v>
      </c>
      <c r="AE34" s="134">
        <f t="shared" si="36"/>
        <v>5.6563181235208274E-8</v>
      </c>
      <c r="AG34" s="136"/>
      <c r="AH34" s="143">
        <f t="shared" si="27"/>
        <v>-3.4390127567344364E-3</v>
      </c>
      <c r="AI34">
        <f t="shared" si="28"/>
        <v>0.40360737675661906</v>
      </c>
      <c r="AJ34">
        <f t="shared" si="29"/>
        <v>-0.51710933087599642</v>
      </c>
      <c r="AK34">
        <f t="shared" si="30"/>
        <v>4.8492922444505419E-2</v>
      </c>
      <c r="AL34">
        <f t="shared" si="31"/>
        <v>3.0604607379704238</v>
      </c>
      <c r="AM34">
        <f t="shared" si="32"/>
        <v>24.637687890692732</v>
      </c>
      <c r="AN34" s="134">
        <f t="shared" si="33"/>
        <v>9.263192209846288</v>
      </c>
      <c r="AO34" s="134">
        <f t="shared" si="33"/>
        <v>9.2566657536603731</v>
      </c>
      <c r="AP34" s="134">
        <f t="shared" si="33"/>
        <v>9.2677188006905702</v>
      </c>
      <c r="AQ34" s="134">
        <f t="shared" si="33"/>
        <v>9.2489875174984171</v>
      </c>
      <c r="AR34" s="134">
        <f t="shared" si="33"/>
        <v>9.2806978546926242</v>
      </c>
      <c r="AS34" s="134">
        <f t="shared" si="33"/>
        <v>9.2269119099538681</v>
      </c>
      <c r="AT34" s="134">
        <f t="shared" si="33"/>
        <v>9.3178858602177321</v>
      </c>
      <c r="AU34" s="134">
        <f t="shared" si="34"/>
        <v>9.1630735910710523</v>
      </c>
      <c r="AV34" s="134"/>
      <c r="AW34">
        <v>34000</v>
      </c>
      <c r="AX34">
        <f t="shared" si="1"/>
        <v>5.9429328316848362E-3</v>
      </c>
      <c r="AY34">
        <f t="shared" si="2"/>
        <v>1.100441559901465E-2</v>
      </c>
      <c r="AZ34">
        <f t="shared" si="3"/>
        <v>-5.0614827673298142E-3</v>
      </c>
      <c r="BA34">
        <f t="shared" si="4"/>
        <v>0.44799986530336722</v>
      </c>
      <c r="BB34">
        <f t="shared" si="9"/>
        <v>-0.75691125557185834</v>
      </c>
      <c r="BC34">
        <f t="shared" si="5"/>
        <v>2.7453572083780751</v>
      </c>
      <c r="BD34">
        <f t="shared" si="6"/>
        <v>4.9812913186566492</v>
      </c>
      <c r="BE34">
        <f t="shared" ref="BE34:BK49" si="39">$BL34+$AB$7*SIN(BF34)</f>
        <v>14.946128414730289</v>
      </c>
      <c r="BF34">
        <f t="shared" si="39"/>
        <v>14.942995388798851</v>
      </c>
      <c r="BG34">
        <f t="shared" si="39"/>
        <v>14.950228423660935</v>
      </c>
      <c r="BH34">
        <f t="shared" si="39"/>
        <v>14.933453311230705</v>
      </c>
      <c r="BI34">
        <f t="shared" si="39"/>
        <v>14.971960389299596</v>
      </c>
      <c r="BJ34">
        <f t="shared" si="39"/>
        <v>14.881285724597232</v>
      </c>
      <c r="BK34">
        <f t="shared" si="39"/>
        <v>15.084135013458177</v>
      </c>
      <c r="BL34">
        <f t="shared" si="10"/>
        <v>14.531755242409281</v>
      </c>
    </row>
    <row r="35" spans="1:64">
      <c r="A35" s="206" t="s">
        <v>1925</v>
      </c>
      <c r="B35" s="207" t="s">
        <v>1814</v>
      </c>
      <c r="C35" s="206">
        <v>33611.572399999997</v>
      </c>
      <c r="D35" s="206" t="s">
        <v>1915</v>
      </c>
      <c r="E35">
        <f t="shared" si="12"/>
        <v>-18.508803509217781</v>
      </c>
      <c r="F35">
        <f t="shared" si="13"/>
        <v>-18.5</v>
      </c>
      <c r="G35">
        <f t="shared" si="14"/>
        <v>-2.8302900027483702E-3</v>
      </c>
      <c r="J35">
        <f t="shared" si="38"/>
        <v>-2.8302900027483702E-3</v>
      </c>
      <c r="N35">
        <f t="shared" si="15"/>
        <v>-2.8302900027483702E-3</v>
      </c>
      <c r="P35">
        <f t="shared" si="35"/>
        <v>3.5708943712627967E-4</v>
      </c>
      <c r="Q35" s="2">
        <f t="shared" si="16"/>
        <v>18593.072399999997</v>
      </c>
      <c r="R35">
        <f t="shared" si="17"/>
        <v>1.0159387693735636E-5</v>
      </c>
      <c r="T35">
        <f t="shared" si="18"/>
        <v>-3.1873794398746499E-3</v>
      </c>
      <c r="U35">
        <f t="shared" si="19"/>
        <v>3.2778745702335965E-2</v>
      </c>
      <c r="V35">
        <f t="shared" si="20"/>
        <v>1.2935621577451544E-3</v>
      </c>
      <c r="W35">
        <v>1</v>
      </c>
      <c r="X35">
        <v>39000</v>
      </c>
      <c r="Y35">
        <f t="shared" si="21"/>
        <v>-0.12586593850731836</v>
      </c>
      <c r="Z35">
        <f t="shared" si="22"/>
        <v>-18.5</v>
      </c>
      <c r="AA35" s="134">
        <f t="shared" si="23"/>
        <v>-3.0674395042274579E-3</v>
      </c>
      <c r="AB35" s="134">
        <f t="shared" si="24"/>
        <v>2.3714950147908772E-4</v>
      </c>
      <c r="AC35" s="134">
        <f t="shared" si="25"/>
        <v>-3.1873794398746499E-3</v>
      </c>
      <c r="AD35" s="134">
        <f t="shared" si="26"/>
        <v>5.9423893860536744E-4</v>
      </c>
      <c r="AE35" s="134">
        <f t="shared" si="36"/>
        <v>5.6239886051779828E-8</v>
      </c>
      <c r="AG35" s="136"/>
      <c r="AH35">
        <f t="shared" si="27"/>
        <v>-3.4245289413537376E-3</v>
      </c>
      <c r="AI35">
        <f t="shared" si="28"/>
        <v>0.40351867710947398</v>
      </c>
      <c r="AJ35">
        <f t="shared" si="29"/>
        <v>-0.515524844758664</v>
      </c>
      <c r="AK35">
        <f t="shared" si="30"/>
        <v>4.7389408406288663E-2</v>
      </c>
      <c r="AL35">
        <f t="shared" si="31"/>
        <v>3.0623109145578189</v>
      </c>
      <c r="AM35">
        <f t="shared" si="32"/>
        <v>25.213275031808202</v>
      </c>
      <c r="AN35" s="134">
        <f t="shared" si="33"/>
        <v>9.2668655185291904</v>
      </c>
      <c r="AO35" s="134">
        <f t="shared" si="33"/>
        <v>9.2604587413175565</v>
      </c>
      <c r="AP35" s="134">
        <f t="shared" si="33"/>
        <v>9.2713026138842771</v>
      </c>
      <c r="AQ35" s="134">
        <f t="shared" si="33"/>
        <v>9.2529373132614463</v>
      </c>
      <c r="AR35" s="134">
        <f t="shared" si="33"/>
        <v>9.284010028612931</v>
      </c>
      <c r="AS35" s="134">
        <f t="shared" si="33"/>
        <v>9.2313406590944549</v>
      </c>
      <c r="AT35" s="134">
        <f t="shared" si="33"/>
        <v>9.3203779488944392</v>
      </c>
      <c r="AU35" s="134">
        <f t="shared" si="34"/>
        <v>9.1689851943693021</v>
      </c>
      <c r="AV35" s="134"/>
      <c r="AW35">
        <v>36000</v>
      </c>
      <c r="AX35">
        <f t="shared" si="1"/>
        <v>7.6869635278630725E-3</v>
      </c>
      <c r="AY35">
        <f t="shared" si="2"/>
        <v>1.235183892288811E-2</v>
      </c>
      <c r="AZ35">
        <f t="shared" si="3"/>
        <v>-4.6648753950250376E-3</v>
      </c>
      <c r="BA35">
        <f t="shared" si="4"/>
        <v>0.42477771047198665</v>
      </c>
      <c r="BB35">
        <f t="shared" si="9"/>
        <v>-0.67527894736616201</v>
      </c>
      <c r="BC35">
        <f t="shared" si="5"/>
        <v>2.8625881231318178</v>
      </c>
      <c r="BD35">
        <f t="shared" si="6"/>
        <v>7.1217811835559139</v>
      </c>
      <c r="BE35">
        <f t="shared" si="39"/>
        <v>15.161739268809329</v>
      </c>
      <c r="BF35">
        <f t="shared" si="39"/>
        <v>15.154150001133234</v>
      </c>
      <c r="BG35">
        <f t="shared" si="39"/>
        <v>15.168994880594733</v>
      </c>
      <c r="BH35">
        <f t="shared" si="39"/>
        <v>15.139829251211943</v>
      </c>
      <c r="BI35">
        <f t="shared" si="39"/>
        <v>15.196656166217158</v>
      </c>
      <c r="BJ35">
        <f t="shared" si="39"/>
        <v>15.083960121578132</v>
      </c>
      <c r="BK35">
        <f t="shared" si="39"/>
        <v>15.30086403394672</v>
      </c>
      <c r="BL35">
        <f t="shared" si="10"/>
        <v>14.847040751649253</v>
      </c>
    </row>
    <row r="36" spans="1:64">
      <c r="A36" s="206" t="s">
        <v>1924</v>
      </c>
      <c r="B36" s="207" t="s">
        <v>1817</v>
      </c>
      <c r="C36" s="206">
        <v>33617.519699999997</v>
      </c>
      <c r="D36" s="206" t="s">
        <v>1915</v>
      </c>
      <c r="E36">
        <f t="shared" si="12"/>
        <v>-9.9534780857467621E-3</v>
      </c>
      <c r="F36">
        <f t="shared" si="13"/>
        <v>0</v>
      </c>
      <c r="G36">
        <f t="shared" si="14"/>
        <v>-3.2000000064726919E-3</v>
      </c>
      <c r="J36">
        <f t="shared" si="38"/>
        <v>-3.2000000064726919E-3</v>
      </c>
      <c r="N36">
        <f t="shared" si="15"/>
        <v>-3.2000000064726919E-3</v>
      </c>
      <c r="P36">
        <f t="shared" si="35"/>
        <v>3.5658024901513984E-4</v>
      </c>
      <c r="Q36" s="2">
        <f t="shared" si="16"/>
        <v>18599.019699999997</v>
      </c>
      <c r="R36">
        <f t="shared" si="17"/>
        <v>1.2649263113725889E-5</v>
      </c>
      <c r="T36">
        <f t="shared" si="18"/>
        <v>-3.5565802554878316E-3</v>
      </c>
      <c r="U36">
        <f t="shared" si="19"/>
        <v>3.2714037264481188E-2</v>
      </c>
      <c r="V36">
        <f t="shared" si="20"/>
        <v>1.3155576952798833E-3</v>
      </c>
      <c r="W36">
        <v>1</v>
      </c>
      <c r="X36">
        <v>42000</v>
      </c>
      <c r="Y36">
        <f t="shared" si="21"/>
        <v>-0.126429975835536</v>
      </c>
      <c r="Z36">
        <f t="shared" si="22"/>
        <v>0</v>
      </c>
      <c r="AA36" s="134">
        <f t="shared" si="23"/>
        <v>-3.0607885855734613E-3</v>
      </c>
      <c r="AB36" s="134">
        <f t="shared" si="24"/>
        <v>-1.392114208992306E-4</v>
      </c>
      <c r="AC36" s="134">
        <f t="shared" si="25"/>
        <v>-3.5565802554878316E-3</v>
      </c>
      <c r="AD36" s="134">
        <f t="shared" si="26"/>
        <v>2.1736882811590908E-4</v>
      </c>
      <c r="AE36" s="134">
        <f t="shared" si="36"/>
        <v>1.9379819708782738E-8</v>
      </c>
      <c r="AG36" s="136"/>
      <c r="AH36">
        <f t="shared" si="27"/>
        <v>-3.417368834588601E-3</v>
      </c>
      <c r="AI36">
        <f t="shared" si="28"/>
        <v>0.40347569125597449</v>
      </c>
      <c r="AJ36">
        <f t="shared" si="29"/>
        <v>-0.51474289033310905</v>
      </c>
      <c r="AK36">
        <f t="shared" si="30"/>
        <v>4.6845209614138676E-2</v>
      </c>
      <c r="AL36">
        <f t="shared" si="31"/>
        <v>3.0632232300406197</v>
      </c>
      <c r="AM36">
        <f t="shared" si="32"/>
        <v>25.507094181841445</v>
      </c>
      <c r="AN36" s="134">
        <f t="shared" si="33"/>
        <v>9.2686771089361635</v>
      </c>
      <c r="AO36" s="134">
        <f t="shared" si="33"/>
        <v>9.2623300408513209</v>
      </c>
      <c r="AP36" s="134">
        <f t="shared" si="33"/>
        <v>9.2730697378450504</v>
      </c>
      <c r="AQ36" s="134">
        <f t="shared" si="33"/>
        <v>9.254886388379834</v>
      </c>
      <c r="AR36" s="134">
        <f t="shared" si="33"/>
        <v>9.2856426003391235</v>
      </c>
      <c r="AS36" s="134">
        <f t="shared" si="33"/>
        <v>9.2335265298009404</v>
      </c>
      <c r="AT36" s="134">
        <f t="shared" si="33"/>
        <v>9.3216054230023566</v>
      </c>
      <c r="AU36" s="134">
        <f t="shared" si="34"/>
        <v>9.1719015853297705</v>
      </c>
      <c r="AV36" s="134"/>
      <c r="AW36">
        <v>38000</v>
      </c>
      <c r="AX36">
        <f t="shared" si="1"/>
        <v>9.6950510173878617E-3</v>
      </c>
      <c r="AY36">
        <f t="shared" si="2"/>
        <v>1.3779382254316137E-2</v>
      </c>
      <c r="AZ36">
        <f t="shared" si="3"/>
        <v>-4.0843312369282748E-3</v>
      </c>
      <c r="BA36">
        <f t="shared" si="4"/>
        <v>0.41045524734810324</v>
      </c>
      <c r="BB36">
        <f t="shared" si="9"/>
        <v>-0.59254205218617872</v>
      </c>
      <c r="BC36">
        <f t="shared" si="5"/>
        <v>2.9697200559768633</v>
      </c>
      <c r="BD36">
        <f t="shared" si="6"/>
        <v>11.607866740143816</v>
      </c>
      <c r="BE36">
        <f t="shared" si="39"/>
        <v>15.367574563543117</v>
      </c>
      <c r="BF36">
        <f t="shared" si="39"/>
        <v>15.357835750150723</v>
      </c>
      <c r="BG36">
        <f t="shared" si="39"/>
        <v>15.375109202230465</v>
      </c>
      <c r="BH36">
        <f t="shared" si="39"/>
        <v>15.34439691653899</v>
      </c>
      <c r="BI36">
        <f t="shared" si="39"/>
        <v>15.398778293237948</v>
      </c>
      <c r="BJ36">
        <f t="shared" si="39"/>
        <v>15.301714419816614</v>
      </c>
      <c r="BK36">
        <f t="shared" si="39"/>
        <v>15.472853235319501</v>
      </c>
      <c r="BL36">
        <f t="shared" si="10"/>
        <v>15.162326260889223</v>
      </c>
    </row>
    <row r="37" spans="1:64">
      <c r="A37" s="206" t="s">
        <v>1924</v>
      </c>
      <c r="B37" s="207" t="s">
        <v>1817</v>
      </c>
      <c r="C37" s="206">
        <v>33619.448700000001</v>
      </c>
      <c r="D37" s="206" t="s">
        <v>1915</v>
      </c>
      <c r="E37">
        <f t="shared" si="12"/>
        <v>5.9901275183535994</v>
      </c>
      <c r="F37">
        <f t="shared" si="13"/>
        <v>6</v>
      </c>
      <c r="G37">
        <f t="shared" si="14"/>
        <v>-3.1739600017317571E-3</v>
      </c>
      <c r="J37">
        <f t="shared" si="38"/>
        <v>-3.1739600017317571E-3</v>
      </c>
      <c r="N37">
        <f t="shared" si="15"/>
        <v>-3.1739600017317571E-3</v>
      </c>
      <c r="P37">
        <f t="shared" si="35"/>
        <v>3.5641657913017922E-4</v>
      </c>
      <c r="Q37" s="2">
        <f t="shared" si="16"/>
        <v>18600.948700000001</v>
      </c>
      <c r="R37">
        <f t="shared" si="17"/>
        <v>1.2463558802698415E-5</v>
      </c>
      <c r="T37">
        <f t="shared" si="18"/>
        <v>-3.5303765808619362E-3</v>
      </c>
      <c r="U37">
        <f t="shared" si="19"/>
        <v>3.2693033856723286E-2</v>
      </c>
      <c r="V37">
        <f t="shared" si="20"/>
        <v>1.312135463729758E-3</v>
      </c>
      <c r="W37">
        <v>1</v>
      </c>
      <c r="Z37">
        <f t="shared" si="22"/>
        <v>6</v>
      </c>
      <c r="AA37" s="134">
        <f t="shared" si="23"/>
        <v>-3.0586279683942419E-3</v>
      </c>
      <c r="AB37" s="134">
        <f t="shared" si="24"/>
        <v>-1.1533203333751515E-4</v>
      </c>
      <c r="AC37" s="134">
        <f t="shared" si="25"/>
        <v>-3.5303765808619362E-3</v>
      </c>
      <c r="AD37" s="134">
        <f t="shared" si="26"/>
        <v>2.4108454579266402E-4</v>
      </c>
      <c r="AE37" s="134">
        <f t="shared" si="36"/>
        <v>1.3301477913765706E-8</v>
      </c>
      <c r="AG37" s="136"/>
      <c r="AH37">
        <f t="shared" si="27"/>
        <v>-3.4150445475244211E-3</v>
      </c>
      <c r="AI37">
        <f t="shared" si="28"/>
        <v>0.40346185938980761</v>
      </c>
      <c r="AJ37">
        <f t="shared" si="29"/>
        <v>-0.51448924414457553</v>
      </c>
      <c r="AK37">
        <f t="shared" si="30"/>
        <v>4.6668740969351349E-2</v>
      </c>
      <c r="AL37">
        <f t="shared" si="31"/>
        <v>3.0635190546952233</v>
      </c>
      <c r="AM37">
        <f t="shared" si="32"/>
        <v>25.603840614573894</v>
      </c>
      <c r="AN37" s="134">
        <f t="shared" ref="AN37:AT52" si="40">$AU37+$AB$7*SIN(AO37)</f>
        <v>9.2692645710601429</v>
      </c>
      <c r="AO37" s="134">
        <f t="shared" si="40"/>
        <v>9.2629369619254369</v>
      </c>
      <c r="AP37" s="134">
        <f t="shared" si="40"/>
        <v>9.2736427341703642</v>
      </c>
      <c r="AQ37" s="134">
        <f t="shared" si="40"/>
        <v>9.2555185924191168</v>
      </c>
      <c r="AR37" s="134">
        <f t="shared" si="40"/>
        <v>9.2861718819339849</v>
      </c>
      <c r="AS37" s="134">
        <f t="shared" si="40"/>
        <v>9.2342356040160549</v>
      </c>
      <c r="AT37" s="134">
        <f t="shared" si="40"/>
        <v>9.3220032485741804</v>
      </c>
      <c r="AU37" s="134">
        <f t="shared" si="34"/>
        <v>9.1728474418574919</v>
      </c>
      <c r="AV37" s="134"/>
      <c r="AW37">
        <v>40000</v>
      </c>
      <c r="AX37">
        <f t="shared" si="1"/>
        <v>1.1925304804128255E-2</v>
      </c>
      <c r="AY37">
        <f t="shared" si="2"/>
        <v>1.5287045593298737E-2</v>
      </c>
      <c r="AZ37">
        <f t="shared" si="3"/>
        <v>-3.3617407891704826E-3</v>
      </c>
      <c r="BA37">
        <f t="shared" si="4"/>
        <v>0.40316081693807593</v>
      </c>
      <c r="BB37">
        <f t="shared" si="9"/>
        <v>-0.50869712212331786</v>
      </c>
      <c r="BC37">
        <f t="shared" si="5"/>
        <v>3.0702601594893228</v>
      </c>
      <c r="BD37">
        <f t="shared" si="6"/>
        <v>28.025823282399848</v>
      </c>
      <c r="BE37">
        <f t="shared" si="39"/>
        <v>15.565841973531649</v>
      </c>
      <c r="BF37">
        <f t="shared" si="39"/>
        <v>15.559970474372371</v>
      </c>
      <c r="BG37">
        <f t="shared" si="39"/>
        <v>15.569884396471664</v>
      </c>
      <c r="BH37">
        <f t="shared" si="39"/>
        <v>15.553136448220895</v>
      </c>
      <c r="BI37">
        <f t="shared" si="39"/>
        <v>15.581406421666966</v>
      </c>
      <c r="BJ37">
        <f t="shared" si="39"/>
        <v>15.533616370132281</v>
      </c>
      <c r="BK37">
        <f t="shared" si="39"/>
        <v>15.614229373836096</v>
      </c>
      <c r="BL37">
        <f t="shared" si="10"/>
        <v>15.477611770129196</v>
      </c>
    </row>
    <row r="38" spans="1:64">
      <c r="A38" s="206" t="s">
        <v>1924</v>
      </c>
      <c r="B38" s="207" t="s">
        <v>1814</v>
      </c>
      <c r="C38" s="206">
        <v>33624.431799999998</v>
      </c>
      <c r="D38" s="206" t="s">
        <v>1915</v>
      </c>
      <c r="E38">
        <f t="shared" si="12"/>
        <v>21.48987018983367</v>
      </c>
      <c r="F38">
        <f t="shared" si="13"/>
        <v>21.5</v>
      </c>
      <c r="G38">
        <f t="shared" si="14"/>
        <v>-3.2566900044912472E-3</v>
      </c>
      <c r="J38">
        <f t="shared" si="38"/>
        <v>-3.2566900044912472E-3</v>
      </c>
      <c r="N38">
        <f t="shared" si="15"/>
        <v>-3.2566900044912472E-3</v>
      </c>
      <c r="P38">
        <f t="shared" si="35"/>
        <v>3.5599710275976249E-4</v>
      </c>
      <c r="Q38" s="2">
        <f t="shared" si="16"/>
        <v>18605.931799999998</v>
      </c>
      <c r="R38">
        <f t="shared" si="17"/>
        <v>1.3051508134897668E-5</v>
      </c>
      <c r="T38">
        <f t="shared" si="18"/>
        <v>-3.6126871072510096E-3</v>
      </c>
      <c r="U38">
        <f t="shared" si="19"/>
        <v>3.2638736802017454E-2</v>
      </c>
      <c r="V38">
        <f t="shared" si="20"/>
        <v>1.3141657354494812E-3</v>
      </c>
      <c r="W38">
        <v>1</v>
      </c>
      <c r="Z38">
        <f t="shared" si="22"/>
        <v>21.5</v>
      </c>
      <c r="AA38" s="134">
        <f t="shared" si="23"/>
        <v>-3.0530383032641444E-3</v>
      </c>
      <c r="AB38" s="134">
        <f t="shared" si="24"/>
        <v>-2.0365170122710287E-4</v>
      </c>
      <c r="AC38" s="134">
        <f t="shared" si="25"/>
        <v>-3.6126871072510096E-3</v>
      </c>
      <c r="AD38" s="134">
        <f t="shared" si="26"/>
        <v>1.5234540153265946E-4</v>
      </c>
      <c r="AE38" s="134">
        <f t="shared" si="36"/>
        <v>4.1474015412693172E-8</v>
      </c>
      <c r="AG38" s="136"/>
      <c r="AH38">
        <f t="shared" si="27"/>
        <v>-3.4090354060239067E-3</v>
      </c>
      <c r="AI38">
        <f t="shared" si="28"/>
        <v>0.40342637508558987</v>
      </c>
      <c r="AJ38">
        <f t="shared" si="29"/>
        <v>-0.51383390172425036</v>
      </c>
      <c r="AK38">
        <f t="shared" si="30"/>
        <v>4.6212927226164366E-2</v>
      </c>
      <c r="AL38">
        <f t="shared" si="31"/>
        <v>3.0642831301727806</v>
      </c>
      <c r="AM38">
        <f t="shared" si="32"/>
        <v>25.857147804517108</v>
      </c>
      <c r="AN38" s="134">
        <f t="shared" si="40"/>
        <v>9.2707819999080279</v>
      </c>
      <c r="AO38" s="134">
        <f t="shared" si="40"/>
        <v>9.2645048711265989</v>
      </c>
      <c r="AP38" s="134">
        <f t="shared" si="40"/>
        <v>9.27512269345495</v>
      </c>
      <c r="AQ38" s="134">
        <f t="shared" si="40"/>
        <v>9.2571519474209065</v>
      </c>
      <c r="AR38" s="134">
        <f t="shared" si="40"/>
        <v>9.2875387402220539</v>
      </c>
      <c r="AS38" s="134">
        <f t="shared" si="40"/>
        <v>9.2360677011360011</v>
      </c>
      <c r="AT38" s="134">
        <f t="shared" si="40"/>
        <v>9.3230303482028294</v>
      </c>
      <c r="AU38" s="134">
        <f t="shared" si="34"/>
        <v>9.1752909045541013</v>
      </c>
      <c r="AV38" s="134"/>
      <c r="AW38">
        <v>42000</v>
      </c>
      <c r="AX38">
        <f t="shared" si="1"/>
        <v>1.4349700464623234E-2</v>
      </c>
      <c r="AY38">
        <f t="shared" si="2"/>
        <v>1.6874828939835908E-2</v>
      </c>
      <c r="AZ38">
        <f t="shared" si="3"/>
        <v>-2.5251284752126741E-3</v>
      </c>
      <c r="BA38">
        <f t="shared" si="4"/>
        <v>0.40184470231894109</v>
      </c>
      <c r="BB38">
        <f t="shared" si="9"/>
        <v>-0.42243031455166158</v>
      </c>
      <c r="BC38">
        <f t="shared" si="5"/>
        <v>-3.1153792918366352</v>
      </c>
      <c r="BD38">
        <f t="shared" si="6"/>
        <v>-76.292598184527193</v>
      </c>
      <c r="BE38">
        <f t="shared" si="39"/>
        <v>15.760247176841698</v>
      </c>
      <c r="BF38">
        <f t="shared" si="39"/>
        <v>15.762556287763232</v>
      </c>
      <c r="BG38">
        <f t="shared" si="39"/>
        <v>15.758691867531265</v>
      </c>
      <c r="BH38">
        <f t="shared" si="39"/>
        <v>15.765159637297529</v>
      </c>
      <c r="BI38">
        <f t="shared" si="39"/>
        <v>15.754335929459527</v>
      </c>
      <c r="BJ38">
        <f t="shared" si="39"/>
        <v>15.772452933064812</v>
      </c>
      <c r="BK38">
        <f t="shared" si="39"/>
        <v>15.742137171004199</v>
      </c>
      <c r="BL38">
        <f t="shared" si="10"/>
        <v>15.792897279369166</v>
      </c>
    </row>
    <row r="39" spans="1:64">
      <c r="A39" s="206" t="s">
        <v>1924</v>
      </c>
      <c r="B39" s="207" t="s">
        <v>1817</v>
      </c>
      <c r="C39" s="206">
        <v>33626.521500000003</v>
      </c>
      <c r="D39" s="206" t="s">
        <v>1915</v>
      </c>
      <c r="E39">
        <f t="shared" si="12"/>
        <v>27.989802412881676</v>
      </c>
      <c r="F39">
        <f t="shared" si="13"/>
        <v>28</v>
      </c>
      <c r="G39">
        <f t="shared" si="14"/>
        <v>-3.2784799986984581E-3</v>
      </c>
      <c r="J39">
        <f t="shared" si="38"/>
        <v>-3.2784799986984581E-3</v>
      </c>
      <c r="N39">
        <f t="shared" si="15"/>
        <v>-3.2784799986984581E-3</v>
      </c>
      <c r="P39">
        <f t="shared" si="35"/>
        <v>3.5582262545923881E-4</v>
      </c>
      <c r="Q39" s="2">
        <f t="shared" si="16"/>
        <v>18608.021500000003</v>
      </c>
      <c r="R39">
        <f t="shared" si="17"/>
        <v>1.320815556395952E-5</v>
      </c>
      <c r="T39">
        <f t="shared" si="18"/>
        <v>-3.6343026241576967E-3</v>
      </c>
      <c r="U39">
        <f t="shared" si="19"/>
        <v>3.261595066522377E-2</v>
      </c>
      <c r="V39">
        <f t="shared" si="20"/>
        <v>1.3140808635443118E-3</v>
      </c>
      <c r="W39">
        <v>1</v>
      </c>
      <c r="Z39">
        <f t="shared" si="22"/>
        <v>28</v>
      </c>
      <c r="AA39" s="134">
        <f t="shared" si="23"/>
        <v>-3.0506907885443245E-3</v>
      </c>
      <c r="AB39" s="134">
        <f t="shared" si="24"/>
        <v>-2.2778921015413362E-4</v>
      </c>
      <c r="AC39" s="134">
        <f t="shared" si="25"/>
        <v>-3.6343026241576967E-3</v>
      </c>
      <c r="AD39" s="134">
        <f t="shared" si="26"/>
        <v>1.2803341530510503E-4</v>
      </c>
      <c r="AE39" s="134">
        <f t="shared" si="36"/>
        <v>5.1887924262644049E-8</v>
      </c>
      <c r="AG39" s="136"/>
      <c r="AH39">
        <f t="shared" si="27"/>
        <v>-3.4065134140035631E-3</v>
      </c>
      <c r="AI39">
        <f t="shared" si="28"/>
        <v>0.40341160093649442</v>
      </c>
      <c r="AJ39">
        <f t="shared" si="29"/>
        <v>-0.51355904201931457</v>
      </c>
      <c r="AK39">
        <f t="shared" si="30"/>
        <v>4.6021806670029239E-2</v>
      </c>
      <c r="AL39">
        <f t="shared" si="31"/>
        <v>3.064603489940624</v>
      </c>
      <c r="AM39">
        <f t="shared" si="32"/>
        <v>25.964849065640955</v>
      </c>
      <c r="AN39" s="134">
        <f t="shared" si="40"/>
        <v>9.2714182634965674</v>
      </c>
      <c r="AO39" s="134">
        <f t="shared" si="40"/>
        <v>9.2651623942120569</v>
      </c>
      <c r="AP39" s="134">
        <f t="shared" si="40"/>
        <v>9.2757432014883019</v>
      </c>
      <c r="AQ39" s="134">
        <f t="shared" si="40"/>
        <v>9.2578369716244993</v>
      </c>
      <c r="AR39" s="134">
        <f t="shared" si="40"/>
        <v>9.2881117457292675</v>
      </c>
      <c r="AS39" s="134">
        <f t="shared" si="40"/>
        <v>9.2368361373717693</v>
      </c>
      <c r="AT39" s="134">
        <f t="shared" si="40"/>
        <v>9.3234608044019591</v>
      </c>
      <c r="AU39" s="134">
        <f t="shared" si="34"/>
        <v>9.1763155824591305</v>
      </c>
      <c r="AV39" s="134"/>
      <c r="AW39">
        <v>44000</v>
      </c>
      <c r="AX39">
        <f t="shared" si="1"/>
        <v>1.6956736203440514E-2</v>
      </c>
      <c r="AY39">
        <f t="shared" si="2"/>
        <v>1.8542732293927652E-2</v>
      </c>
      <c r="AZ39">
        <f t="shared" si="3"/>
        <v>-1.5859960904871376E-3</v>
      </c>
      <c r="BA39">
        <f t="shared" si="4"/>
        <v>0.40629908865771747</v>
      </c>
      <c r="BB39">
        <f t="shared" si="9"/>
        <v>-0.33108614498918487</v>
      </c>
      <c r="BC39">
        <f t="shared" si="5"/>
        <v>-3.016708753056899</v>
      </c>
      <c r="BD39">
        <f t="shared" si="6"/>
        <v>-15.994055151529501</v>
      </c>
      <c r="BE39">
        <f t="shared" si="39"/>
        <v>15.956135832030929</v>
      </c>
      <c r="BF39">
        <f t="shared" si="39"/>
        <v>15.964886295059394</v>
      </c>
      <c r="BG39">
        <f t="shared" si="39"/>
        <v>15.949795277974756</v>
      </c>
      <c r="BH39">
        <f t="shared" si="39"/>
        <v>15.975858488849875</v>
      </c>
      <c r="BI39">
        <f t="shared" si="39"/>
        <v>15.930951285105657</v>
      </c>
      <c r="BJ39">
        <f t="shared" si="39"/>
        <v>16.008669698690063</v>
      </c>
      <c r="BK39">
        <f t="shared" si="39"/>
        <v>15.875049114400868</v>
      </c>
      <c r="BL39">
        <f t="shared" si="10"/>
        <v>16.108182788609135</v>
      </c>
    </row>
    <row r="40" spans="1:64">
      <c r="A40" s="206" t="s">
        <v>1924</v>
      </c>
      <c r="B40" s="207" t="s">
        <v>1817</v>
      </c>
      <c r="C40" s="206">
        <v>33630.379999999997</v>
      </c>
      <c r="D40" s="206" t="s">
        <v>1915</v>
      </c>
      <c r="E40">
        <f t="shared" si="12"/>
        <v>39.991519636668833</v>
      </c>
      <c r="F40">
        <f t="shared" si="13"/>
        <v>40</v>
      </c>
      <c r="G40">
        <f t="shared" si="14"/>
        <v>-2.7264000091236085E-3</v>
      </c>
      <c r="J40">
        <f t="shared" si="38"/>
        <v>-2.7264000091236085E-3</v>
      </c>
      <c r="N40">
        <f t="shared" si="15"/>
        <v>-2.7264000091236085E-3</v>
      </c>
      <c r="P40">
        <f t="shared" si="35"/>
        <v>3.5550273685002029E-4</v>
      </c>
      <c r="Q40" s="2">
        <f t="shared" si="16"/>
        <v>18611.879999999997</v>
      </c>
      <c r="R40">
        <f t="shared" si="17"/>
        <v>9.498124535639794E-6</v>
      </c>
      <c r="T40">
        <f t="shared" si="18"/>
        <v>-3.0819027459736289E-3</v>
      </c>
      <c r="U40">
        <f t="shared" si="19"/>
        <v>3.257385850290645E-2</v>
      </c>
      <c r="V40">
        <f t="shared" si="20"/>
        <v>1.2713333102371382E-3</v>
      </c>
      <c r="W40">
        <v>1</v>
      </c>
      <c r="Z40">
        <f t="shared" si="22"/>
        <v>40</v>
      </c>
      <c r="AA40" s="134">
        <f t="shared" si="23"/>
        <v>-3.0463515442933908E-3</v>
      </c>
      <c r="AB40" s="134">
        <f t="shared" si="24"/>
        <v>3.1995153516978236E-4</v>
      </c>
      <c r="AC40" s="134">
        <f t="shared" si="25"/>
        <v>-3.0819027459736289E-3</v>
      </c>
      <c r="AD40" s="134">
        <f t="shared" si="26"/>
        <v>6.7545427201980276E-4</v>
      </c>
      <c r="AE40" s="134">
        <f t="shared" si="36"/>
        <v>1.0236898485750048E-7</v>
      </c>
      <c r="AG40" s="136"/>
      <c r="AH40">
        <f t="shared" si="27"/>
        <v>-3.4018542811434112E-3</v>
      </c>
      <c r="AI40">
        <f t="shared" si="28"/>
        <v>0.40338449059847525</v>
      </c>
      <c r="AJ40">
        <f t="shared" si="29"/>
        <v>-0.51305154833115674</v>
      </c>
      <c r="AK40">
        <f t="shared" si="30"/>
        <v>4.5669010585835501E-2</v>
      </c>
      <c r="AL40">
        <f t="shared" si="31"/>
        <v>3.0651948324117813</v>
      </c>
      <c r="AM40">
        <f t="shared" si="32"/>
        <v>26.166022844034778</v>
      </c>
      <c r="AN40" s="134">
        <f t="shared" si="40"/>
        <v>9.2725927843475837</v>
      </c>
      <c r="AO40" s="134">
        <f t="shared" si="40"/>
        <v>9.2663763028252504</v>
      </c>
      <c r="AP40" s="134">
        <f t="shared" si="40"/>
        <v>9.2768885695768546</v>
      </c>
      <c r="AQ40" s="134">
        <f t="shared" si="40"/>
        <v>9.2591017380448744</v>
      </c>
      <c r="AR40" s="134">
        <f t="shared" si="40"/>
        <v>9.2891693041917627</v>
      </c>
      <c r="AS40" s="134">
        <f t="shared" si="40"/>
        <v>9.2382550008297226</v>
      </c>
      <c r="AT40" s="134">
        <f t="shared" si="40"/>
        <v>9.3242550873338139</v>
      </c>
      <c r="AU40" s="134">
        <f t="shared" si="34"/>
        <v>9.1782072955145715</v>
      </c>
      <c r="AV40" s="134"/>
      <c r="AW40">
        <v>46000</v>
      </c>
      <c r="AX40">
        <f t="shared" si="1"/>
        <v>1.9736445906009675E-2</v>
      </c>
      <c r="AY40">
        <f t="shared" si="2"/>
        <v>2.029075565557396E-2</v>
      </c>
      <c r="AZ40">
        <f t="shared" si="3"/>
        <v>-5.5430974956428543E-4</v>
      </c>
      <c r="BA40">
        <f t="shared" si="4"/>
        <v>0.41720109713952058</v>
      </c>
      <c r="BB40">
        <f t="shared" si="9"/>
        <v>-0.23164900404022967</v>
      </c>
      <c r="BC40">
        <f t="shared" si="5"/>
        <v>-2.9130267993345891</v>
      </c>
      <c r="BD40">
        <f t="shared" si="6"/>
        <v>-8.7120858777060999</v>
      </c>
      <c r="BE40">
        <f t="shared" si="39"/>
        <v>16.158161814595683</v>
      </c>
      <c r="BF40">
        <f t="shared" si="39"/>
        <v>16.167339132341688</v>
      </c>
      <c r="BG40">
        <f t="shared" si="39"/>
        <v>16.150298749677805</v>
      </c>
      <c r="BH40">
        <f t="shared" si="39"/>
        <v>16.182054131962655</v>
      </c>
      <c r="BI40">
        <f t="shared" si="39"/>
        <v>16.123257478636159</v>
      </c>
      <c r="BJ40">
        <f t="shared" si="39"/>
        <v>16.233551599956201</v>
      </c>
      <c r="BK40">
        <f t="shared" si="39"/>
        <v>16.03094436169739</v>
      </c>
      <c r="BL40">
        <f t="shared" si="10"/>
        <v>16.423468297849109</v>
      </c>
    </row>
    <row r="41" spans="1:64">
      <c r="A41" s="206" t="s">
        <v>1924</v>
      </c>
      <c r="B41" s="207" t="s">
        <v>1912</v>
      </c>
      <c r="C41" s="206">
        <v>33631.343800000002</v>
      </c>
      <c r="D41" s="206" t="s">
        <v>1915</v>
      </c>
      <c r="E41">
        <f t="shared" si="12"/>
        <v>42.989382811571389</v>
      </c>
      <c r="F41">
        <f t="shared" si="13"/>
        <v>43</v>
      </c>
      <c r="G41">
        <f t="shared" si="14"/>
        <v>-3.4133799999835901E-3</v>
      </c>
      <c r="J41">
        <f t="shared" si="38"/>
        <v>-3.4133799999835901E-3</v>
      </c>
      <c r="N41">
        <f t="shared" si="15"/>
        <v>-3.4133799999835901E-3</v>
      </c>
      <c r="P41">
        <f t="shared" si="35"/>
        <v>3.554232153727581E-4</v>
      </c>
      <c r="Q41" s="2">
        <f t="shared" si="16"/>
        <v>18612.843800000002</v>
      </c>
      <c r="R41">
        <f t="shared" si="17"/>
        <v>1.4203877676080348E-5</v>
      </c>
      <c r="T41">
        <f t="shared" si="18"/>
        <v>-3.768803215356348E-3</v>
      </c>
      <c r="U41">
        <f t="shared" si="19"/>
        <v>3.2563330306256688E-2</v>
      </c>
      <c r="V41">
        <f t="shared" si="20"/>
        <v>1.3200239262323174E-3</v>
      </c>
      <c r="W41">
        <v>1</v>
      </c>
      <c r="Z41">
        <f t="shared" si="22"/>
        <v>43</v>
      </c>
      <c r="AA41" s="134">
        <f t="shared" si="23"/>
        <v>-3.0452656449168752E-3</v>
      </c>
      <c r="AB41" s="134">
        <f t="shared" si="24"/>
        <v>-3.6811435506671486E-4</v>
      </c>
      <c r="AC41" s="134">
        <f t="shared" si="25"/>
        <v>-3.768803215356348E-3</v>
      </c>
      <c r="AD41" s="134">
        <f t="shared" si="26"/>
        <v>-1.2691139693956927E-5</v>
      </c>
      <c r="AE41" s="134">
        <f t="shared" si="36"/>
        <v>1.3550817840618341E-7</v>
      </c>
      <c r="AG41" s="136"/>
      <c r="AH41">
        <f t="shared" si="27"/>
        <v>-3.4006888602896332E-3</v>
      </c>
      <c r="AI41">
        <f t="shared" si="28"/>
        <v>0.40337774644840296</v>
      </c>
      <c r="AJ41">
        <f t="shared" si="29"/>
        <v>-0.51292466262706127</v>
      </c>
      <c r="AK41">
        <f t="shared" si="30"/>
        <v>4.5580820016142734E-2</v>
      </c>
      <c r="AL41">
        <f t="shared" si="31"/>
        <v>3.0653426496738061</v>
      </c>
      <c r="AM41">
        <f t="shared" si="32"/>
        <v>26.216797284039707</v>
      </c>
      <c r="AN41" s="134">
        <f t="shared" si="40"/>
        <v>9.2728863904104557</v>
      </c>
      <c r="AO41" s="134">
        <f t="shared" si="40"/>
        <v>9.2666797840007629</v>
      </c>
      <c r="AP41" s="134">
        <f t="shared" si="40"/>
        <v>9.2771748742084217</v>
      </c>
      <c r="AQ41" s="134">
        <f t="shared" si="40"/>
        <v>9.2594179511329955</v>
      </c>
      <c r="AR41" s="134">
        <f t="shared" si="40"/>
        <v>9.2894336336829575</v>
      </c>
      <c r="AS41" s="134">
        <f t="shared" si="40"/>
        <v>9.2386097594729115</v>
      </c>
      <c r="AT41" s="134">
        <f t="shared" si="40"/>
        <v>9.3244535762503133</v>
      </c>
      <c r="AU41" s="134">
        <f t="shared" si="34"/>
        <v>9.1786802237784304</v>
      </c>
      <c r="AV41" s="134"/>
      <c r="AW41">
        <v>48000</v>
      </c>
      <c r="AX41">
        <f t="shared" si="1"/>
        <v>2.2664561598580237E-2</v>
      </c>
      <c r="AY41">
        <f t="shared" si="2"/>
        <v>2.2118899024774839E-2</v>
      </c>
      <c r="AZ41">
        <f t="shared" si="3"/>
        <v>5.4566257380539657E-4</v>
      </c>
      <c r="BA41">
        <f t="shared" si="4"/>
        <v>0.43602033632947912</v>
      </c>
      <c r="BB41">
        <f t="shared" si="9"/>
        <v>-0.12139808589478479</v>
      </c>
      <c r="BC41">
        <f t="shared" si="5"/>
        <v>-2.8009526104807327</v>
      </c>
      <c r="BD41">
        <f t="shared" si="6"/>
        <v>-5.814416897035235</v>
      </c>
      <c r="BE41">
        <f t="shared" si="39"/>
        <v>16.368981997115636</v>
      </c>
      <c r="BF41">
        <f t="shared" si="39"/>
        <v>16.374127145977763</v>
      </c>
      <c r="BG41">
        <f t="shared" si="39"/>
        <v>16.363236429511826</v>
      </c>
      <c r="BH41">
        <f t="shared" si="39"/>
        <v>16.386400085002478</v>
      </c>
      <c r="BI41">
        <f t="shared" si="39"/>
        <v>16.337616987858986</v>
      </c>
      <c r="BJ41">
        <f t="shared" si="39"/>
        <v>16.442701312560978</v>
      </c>
      <c r="BK41">
        <f t="shared" si="39"/>
        <v>16.225536279233324</v>
      </c>
      <c r="BL41">
        <f t="shared" si="10"/>
        <v>16.738753807089079</v>
      </c>
    </row>
    <row r="42" spans="1:64">
      <c r="A42" s="206" t="s">
        <v>1924</v>
      </c>
      <c r="B42" s="207" t="s">
        <v>1814</v>
      </c>
      <c r="C42" s="206">
        <v>33631.504999999997</v>
      </c>
      <c r="D42" s="206" t="s">
        <v>1915</v>
      </c>
      <c r="E42">
        <f t="shared" si="12"/>
        <v>43.490789269111147</v>
      </c>
      <c r="F42">
        <f t="shared" si="13"/>
        <v>43.5</v>
      </c>
      <c r="G42">
        <f t="shared" si="14"/>
        <v>-2.9612100042868406E-3</v>
      </c>
      <c r="J42">
        <f t="shared" si="38"/>
        <v>-2.9612100042868406E-3</v>
      </c>
      <c r="N42">
        <f t="shared" si="15"/>
        <v>-2.9612100042868406E-3</v>
      </c>
      <c r="P42">
        <f t="shared" si="35"/>
        <v>3.5540997931946607E-4</v>
      </c>
      <c r="Q42" s="2">
        <f t="shared" si="16"/>
        <v>18613.004999999997</v>
      </c>
      <c r="R42">
        <f t="shared" si="17"/>
        <v>1.0999968115656696E-5</v>
      </c>
      <c r="T42">
        <f t="shared" si="18"/>
        <v>-3.3166199836063065E-3</v>
      </c>
      <c r="U42">
        <f t="shared" si="19"/>
        <v>3.2561575406367615E-2</v>
      </c>
      <c r="V42">
        <f t="shared" si="20"/>
        <v>1.287244904441146E-3</v>
      </c>
      <c r="W42">
        <v>1</v>
      </c>
      <c r="Z42">
        <f t="shared" si="22"/>
        <v>43.5</v>
      </c>
      <c r="AA42" s="134">
        <f t="shared" si="23"/>
        <v>-3.0450846193749476E-3</v>
      </c>
      <c r="AB42" s="134">
        <f t="shared" si="24"/>
        <v>8.3874615088107025E-5</v>
      </c>
      <c r="AC42" s="134">
        <f t="shared" si="25"/>
        <v>-3.3166199836063065E-3</v>
      </c>
      <c r="AD42" s="134">
        <f t="shared" si="26"/>
        <v>4.3928459440757293E-4</v>
      </c>
      <c r="AE42" s="134">
        <f t="shared" si="36"/>
        <v>7.0349510561781102E-9</v>
      </c>
      <c r="AG42" s="136"/>
      <c r="AH42">
        <f t="shared" si="27"/>
        <v>-3.4004945986944135E-3</v>
      </c>
      <c r="AI42">
        <f t="shared" si="28"/>
        <v>0.40337662372321703</v>
      </c>
      <c r="AJ42">
        <f t="shared" si="29"/>
        <v>-0.51290351453091054</v>
      </c>
      <c r="AK42">
        <f t="shared" si="30"/>
        <v>4.5566121915544544E-2</v>
      </c>
      <c r="AL42">
        <f t="shared" si="31"/>
        <v>3.0653672851725333</v>
      </c>
      <c r="AM42">
        <f t="shared" si="32"/>
        <v>26.225278581828018</v>
      </c>
      <c r="AN42" s="134">
        <f t="shared" si="40"/>
        <v>9.2729353238178405</v>
      </c>
      <c r="AO42" s="134">
        <f t="shared" si="40"/>
        <v>9.266730364353112</v>
      </c>
      <c r="AP42" s="134">
        <f t="shared" si="40"/>
        <v>9.2772225901971694</v>
      </c>
      <c r="AQ42" s="134">
        <f t="shared" si="40"/>
        <v>9.2594706541476945</v>
      </c>
      <c r="AR42" s="134">
        <f t="shared" si="40"/>
        <v>9.2894776862670643</v>
      </c>
      <c r="AS42" s="134">
        <f t="shared" si="40"/>
        <v>9.238668887571917</v>
      </c>
      <c r="AT42" s="134">
        <f t="shared" si="40"/>
        <v>9.3244866545649217</v>
      </c>
      <c r="AU42" s="134">
        <f t="shared" si="34"/>
        <v>9.1787590451557399</v>
      </c>
      <c r="AV42" s="134"/>
      <c r="AW42">
        <v>50000</v>
      </c>
      <c r="AX42">
        <f t="shared" si="1"/>
        <v>2.5704831141598581E-2</v>
      </c>
      <c r="AY42">
        <f t="shared" si="2"/>
        <v>2.4027162401530296E-2</v>
      </c>
      <c r="AZ42">
        <f t="shared" si="3"/>
        <v>1.6776687400682844E-3</v>
      </c>
      <c r="BA42">
        <f t="shared" si="4"/>
        <v>0.46526461581315326</v>
      </c>
      <c r="BB42">
        <f t="shared" si="9"/>
        <v>3.0061626002345727E-3</v>
      </c>
      <c r="BC42">
        <f t="shared" si="5"/>
        <v>-2.6762481784639718</v>
      </c>
      <c r="BD42">
        <f t="shared" si="6"/>
        <v>-4.2200525866604011</v>
      </c>
      <c r="BE42">
        <f t="shared" si="39"/>
        <v>16.591131775377679</v>
      </c>
      <c r="BF42">
        <f t="shared" si="39"/>
        <v>16.592507116894168</v>
      </c>
      <c r="BG42">
        <f t="shared" si="39"/>
        <v>16.588887642441094</v>
      </c>
      <c r="BH42">
        <f t="shared" si="39"/>
        <v>16.598447596171955</v>
      </c>
      <c r="BI42">
        <f t="shared" si="39"/>
        <v>16.573432580872204</v>
      </c>
      <c r="BJ42">
        <f t="shared" si="39"/>
        <v>16.640620170638705</v>
      </c>
      <c r="BK42">
        <f t="shared" si="39"/>
        <v>16.47072335188572</v>
      </c>
      <c r="BL42">
        <f t="shared" si="10"/>
        <v>17.05403931632905</v>
      </c>
    </row>
    <row r="43" spans="1:64">
      <c r="A43" s="206" t="s">
        <v>1924</v>
      </c>
      <c r="B43" s="207" t="s">
        <v>1814</v>
      </c>
      <c r="C43" s="206">
        <v>33632.4692</v>
      </c>
      <c r="D43" s="206" t="s">
        <v>1915</v>
      </c>
      <c r="E43">
        <f t="shared" si="12"/>
        <v>46.489896628763113</v>
      </c>
      <c r="F43">
        <f t="shared" si="13"/>
        <v>46.5</v>
      </c>
      <c r="G43">
        <f t="shared" si="14"/>
        <v>-3.2481900052516721E-3</v>
      </c>
      <c r="J43">
        <f t="shared" si="38"/>
        <v>-3.2481900052516721E-3</v>
      </c>
      <c r="N43">
        <f t="shared" si="15"/>
        <v>-3.2481900052516721E-3</v>
      </c>
      <c r="P43">
        <f t="shared" si="35"/>
        <v>3.5533066815722372E-4</v>
      </c>
      <c r="Q43" s="2">
        <f t="shared" si="16"/>
        <v>18613.9692</v>
      </c>
      <c r="R43">
        <f t="shared" si="17"/>
        <v>1.2985361243685302E-5</v>
      </c>
      <c r="T43">
        <f t="shared" si="18"/>
        <v>-3.6035206734088957E-3</v>
      </c>
      <c r="U43">
        <f t="shared" si="19"/>
        <v>3.2551044804511486E-2</v>
      </c>
      <c r="V43">
        <f t="shared" si="20"/>
        <v>1.3071526048972324E-3</v>
      </c>
      <c r="W43">
        <v>1</v>
      </c>
      <c r="Z43">
        <f t="shared" si="22"/>
        <v>46.5</v>
      </c>
      <c r="AA43" s="134">
        <f t="shared" si="23"/>
        <v>-3.0439982122754733E-3</v>
      </c>
      <c r="AB43" s="134">
        <f t="shared" si="24"/>
        <v>-2.0419179297619886E-4</v>
      </c>
      <c r="AC43" s="134">
        <f t="shared" si="25"/>
        <v>-3.6035206734088957E-3</v>
      </c>
      <c r="AD43" s="134">
        <f t="shared" si="26"/>
        <v>1.5113887518102475E-4</v>
      </c>
      <c r="AE43" s="134">
        <f t="shared" si="36"/>
        <v>4.1694288318834856E-8</v>
      </c>
      <c r="AG43" s="136"/>
      <c r="AH43">
        <f t="shared" si="27"/>
        <v>-3.3993288804326969E-3</v>
      </c>
      <c r="AI43">
        <f t="shared" si="28"/>
        <v>0.40336989517004829</v>
      </c>
      <c r="AJ43">
        <f t="shared" si="29"/>
        <v>-0.51277662307825778</v>
      </c>
      <c r="AK43">
        <f t="shared" si="30"/>
        <v>4.5477935275591692E-2</v>
      </c>
      <c r="AL43">
        <f t="shared" si="31"/>
        <v>3.0655150939008355</v>
      </c>
      <c r="AM43">
        <f t="shared" si="32"/>
        <v>26.276280188191084</v>
      </c>
      <c r="AN43" s="134">
        <f t="shared" si="40"/>
        <v>9.2732289186504833</v>
      </c>
      <c r="AO43" s="134">
        <f t="shared" si="40"/>
        <v>9.2670338474058092</v>
      </c>
      <c r="AP43" s="134">
        <f t="shared" si="40"/>
        <v>9.277508877441246</v>
      </c>
      <c r="AQ43" s="134">
        <f t="shared" si="40"/>
        <v>9.2597868772306562</v>
      </c>
      <c r="AR43" s="134">
        <f t="shared" si="40"/>
        <v>9.2897419878029766</v>
      </c>
      <c r="AS43" s="134">
        <f t="shared" si="40"/>
        <v>9.2390236661038525</v>
      </c>
      <c r="AT43" s="134">
        <f t="shared" si="40"/>
        <v>9.3246851054495821</v>
      </c>
      <c r="AU43" s="134">
        <f t="shared" si="34"/>
        <v>9.1792319734196006</v>
      </c>
      <c r="AV43" s="134"/>
      <c r="AW43">
        <v>52000</v>
      </c>
      <c r="AX43">
        <f t="shared" si="1"/>
        <v>2.8817593171013699E-2</v>
      </c>
      <c r="AY43">
        <f t="shared" si="2"/>
        <v>2.6015545785840317E-2</v>
      </c>
      <c r="AZ43">
        <f t="shared" si="3"/>
        <v>2.8020473851733821E-3</v>
      </c>
      <c r="BA43">
        <f t="shared" si="4"/>
        <v>0.50969056917271638</v>
      </c>
      <c r="BB43">
        <f t="shared" si="9"/>
        <v>0.14751760209480821</v>
      </c>
      <c r="BC43">
        <f t="shared" si="5"/>
        <v>-2.5311964025751306</v>
      </c>
      <c r="BD43">
        <f t="shared" si="6"/>
        <v>-3.1741900003251269</v>
      </c>
      <c r="BE43">
        <f t="shared" si="39"/>
        <v>16.830148696960375</v>
      </c>
      <c r="BF43">
        <f t="shared" si="39"/>
        <v>16.830236579802055</v>
      </c>
      <c r="BG43">
        <f t="shared" si="39"/>
        <v>16.829897997911544</v>
      </c>
      <c r="BH43">
        <f t="shared" si="39"/>
        <v>16.831203747459345</v>
      </c>
      <c r="BI43">
        <f t="shared" si="39"/>
        <v>16.826187432768702</v>
      </c>
      <c r="BJ43">
        <f t="shared" si="39"/>
        <v>16.845754116633742</v>
      </c>
      <c r="BK43">
        <f t="shared" si="39"/>
        <v>16.773416180092152</v>
      </c>
      <c r="BL43">
        <f t="shared" si="10"/>
        <v>17.36932482556902</v>
      </c>
    </row>
    <row r="44" spans="1:64">
      <c r="A44" s="206" t="s">
        <v>1924</v>
      </c>
      <c r="B44" s="207" t="s">
        <v>1814</v>
      </c>
      <c r="C44" s="206">
        <v>33633.433700000001</v>
      </c>
      <c r="D44" s="206" t="s">
        <v>1915</v>
      </c>
      <c r="E44">
        <f t="shared" si="12"/>
        <v>49.489937126982781</v>
      </c>
      <c r="F44">
        <f t="shared" si="13"/>
        <v>49.5</v>
      </c>
      <c r="G44">
        <f t="shared" si="14"/>
        <v>-3.2351699992432259E-3</v>
      </c>
      <c r="J44">
        <f t="shared" si="38"/>
        <v>-3.2351699992432259E-3</v>
      </c>
      <c r="N44">
        <f t="shared" si="15"/>
        <v>-3.2351699992432259E-3</v>
      </c>
      <c r="P44">
        <f t="shared" si="35"/>
        <v>3.5525153726499845E-4</v>
      </c>
      <c r="Q44" s="2">
        <f t="shared" si="16"/>
        <v>18614.933700000001</v>
      </c>
      <c r="R44">
        <f t="shared" si="17"/>
        <v>1.2891126809822079E-5</v>
      </c>
      <c r="T44">
        <f t="shared" si="18"/>
        <v>-3.5904215365082245E-3</v>
      </c>
      <c r="U44">
        <f t="shared" si="19"/>
        <v>3.2540512141476408E-2</v>
      </c>
      <c r="V44">
        <f t="shared" si="20"/>
        <v>1.305444368442924E-3</v>
      </c>
      <c r="W44">
        <v>1</v>
      </c>
      <c r="Z44">
        <f t="shared" si="22"/>
        <v>49.5</v>
      </c>
      <c r="AA44" s="134">
        <f t="shared" si="23"/>
        <v>-3.0429113700545635E-3</v>
      </c>
      <c r="AB44" s="134">
        <f t="shared" si="24"/>
        <v>-1.9225862918866238E-4</v>
      </c>
      <c r="AC44" s="134">
        <f t="shared" si="25"/>
        <v>-3.5904215365082245E-3</v>
      </c>
      <c r="AD44" s="134">
        <f t="shared" si="26"/>
        <v>1.6299290807633617E-4</v>
      </c>
      <c r="AE44" s="134">
        <f t="shared" si="36"/>
        <v>3.6963380497503584E-8</v>
      </c>
      <c r="AG44" s="136"/>
      <c r="AH44">
        <f t="shared" si="27"/>
        <v>-3.3981629073195621E-3</v>
      </c>
      <c r="AI44">
        <f t="shared" si="28"/>
        <v>0.40336317998306304</v>
      </c>
      <c r="AJ44">
        <f t="shared" si="29"/>
        <v>-0.51264972669070652</v>
      </c>
      <c r="AK44">
        <f t="shared" si="30"/>
        <v>4.5389751997639886E-2</v>
      </c>
      <c r="AL44">
        <f t="shared" si="31"/>
        <v>3.0656628953289236</v>
      </c>
      <c r="AM44">
        <f t="shared" si="32"/>
        <v>26.327477729576149</v>
      </c>
      <c r="AN44" s="134">
        <f t="shared" si="40"/>
        <v>9.2735225038749398</v>
      </c>
      <c r="AO44" s="134">
        <f t="shared" si="40"/>
        <v>9.2673373320675534</v>
      </c>
      <c r="AP44" s="134">
        <f t="shared" si="40"/>
        <v>9.2777951498091795</v>
      </c>
      <c r="AQ44" s="134">
        <f t="shared" si="40"/>
        <v>9.2601031088669536</v>
      </c>
      <c r="AR44" s="134">
        <f t="shared" si="40"/>
        <v>9.2900062654230755</v>
      </c>
      <c r="AS44" s="134">
        <f t="shared" si="40"/>
        <v>9.2393784616499826</v>
      </c>
      <c r="AT44" s="134">
        <f t="shared" si="40"/>
        <v>9.3248835238020309</v>
      </c>
      <c r="AU44" s="134">
        <f t="shared" si="34"/>
        <v>9.1797049016834613</v>
      </c>
      <c r="AV44" s="134"/>
      <c r="AW44">
        <v>54000</v>
      </c>
      <c r="AX44">
        <f t="shared" si="1"/>
        <v>3.1947718428382052E-2</v>
      </c>
      <c r="AY44">
        <f t="shared" si="2"/>
        <v>2.8084049177704913E-2</v>
      </c>
      <c r="AZ44">
        <f t="shared" si="3"/>
        <v>3.8636692506771419E-3</v>
      </c>
      <c r="BA44">
        <f t="shared" si="4"/>
        <v>0.57905854450417105</v>
      </c>
      <c r="BB44">
        <f t="shared" si="9"/>
        <v>0.32230216228053649</v>
      </c>
      <c r="BC44">
        <f t="shared" si="5"/>
        <v>-2.3510939237244424</v>
      </c>
      <c r="BD44">
        <f t="shared" si="6"/>
        <v>-2.3969056651230054</v>
      </c>
      <c r="BE44">
        <f t="shared" si="39"/>
        <v>17.096193648426976</v>
      </c>
      <c r="BF44">
        <f t="shared" si="39"/>
        <v>17.096193062654404</v>
      </c>
      <c r="BG44">
        <f t="shared" si="39"/>
        <v>17.096198454857714</v>
      </c>
      <c r="BH44">
        <f t="shared" si="39"/>
        <v>17.096148824037257</v>
      </c>
      <c r="BI44">
        <f t="shared" si="39"/>
        <v>17.096606140023781</v>
      </c>
      <c r="BJ44">
        <f t="shared" si="39"/>
        <v>17.09243426993309</v>
      </c>
      <c r="BK44">
        <f t="shared" si="39"/>
        <v>17.13485620362356</v>
      </c>
      <c r="BL44">
        <f t="shared" si="10"/>
        <v>17.68461033480899</v>
      </c>
    </row>
    <row r="45" spans="1:64">
      <c r="A45" s="206" t="s">
        <v>1127</v>
      </c>
      <c r="B45" s="207" t="s">
        <v>1817</v>
      </c>
      <c r="C45" s="206">
        <v>33989.169099999999</v>
      </c>
      <c r="D45" s="206" t="s">
        <v>1915</v>
      </c>
      <c r="E45">
        <f t="shared" si="12"/>
        <v>1155.9913437089494</v>
      </c>
      <c r="F45">
        <f t="shared" si="13"/>
        <v>1156</v>
      </c>
      <c r="G45">
        <f t="shared" si="14"/>
        <v>-2.7829600076074712E-3</v>
      </c>
      <c r="J45">
        <f t="shared" si="38"/>
        <v>-2.7829600076074712E-3</v>
      </c>
      <c r="N45">
        <f t="shared" si="15"/>
        <v>-2.7829600076074712E-3</v>
      </c>
      <c r="P45">
        <f t="shared" si="35"/>
        <v>3.3836046010144886E-4</v>
      </c>
      <c r="Q45" s="2">
        <f t="shared" si="16"/>
        <v>18970.669099999999</v>
      </c>
      <c r="R45">
        <f t="shared" si="17"/>
        <v>9.7426414621386326E-6</v>
      </c>
      <c r="T45">
        <f t="shared" si="18"/>
        <v>-3.1213204677089201E-3</v>
      </c>
      <c r="U45">
        <f t="shared" si="19"/>
        <v>2.8518473641916925E-2</v>
      </c>
      <c r="V45">
        <f t="shared" si="20"/>
        <v>1.001076571299514E-3</v>
      </c>
      <c r="W45">
        <v>1</v>
      </c>
      <c r="Z45">
        <f t="shared" si="22"/>
        <v>1156</v>
      </c>
      <c r="AA45" s="134">
        <f t="shared" si="23"/>
        <v>-2.612833514551125E-3</v>
      </c>
      <c r="AB45" s="134">
        <f t="shared" si="24"/>
        <v>-1.7012649305634623E-4</v>
      </c>
      <c r="AC45" s="134">
        <f t="shared" si="25"/>
        <v>-3.1213204677089201E-3</v>
      </c>
      <c r="AD45" s="134">
        <f t="shared" si="26"/>
        <v>1.6823396704510269E-4</v>
      </c>
      <c r="AE45" s="134">
        <f t="shared" si="36"/>
        <v>2.8943023639651023E-8</v>
      </c>
      <c r="AG45" s="136"/>
      <c r="AH45">
        <f t="shared" si="27"/>
        <v>-2.9511939746525739E-3</v>
      </c>
      <c r="AI45">
        <f t="shared" si="28"/>
        <v>0.40178129395124906</v>
      </c>
      <c r="AJ45">
        <f t="shared" si="29"/>
        <v>-0.46544464259316376</v>
      </c>
      <c r="AK45">
        <f t="shared" si="30"/>
        <v>1.3042404674301856E-2</v>
      </c>
      <c r="AL45">
        <f t="shared" si="31"/>
        <v>3.1197940393892138</v>
      </c>
      <c r="AM45">
        <f t="shared" si="32"/>
        <v>91.745318503907455</v>
      </c>
      <c r="AN45" s="134">
        <f t="shared" si="40"/>
        <v>9.3812972073964431</v>
      </c>
      <c r="AO45" s="134">
        <f t="shared" si="40"/>
        <v>9.3793706907663221</v>
      </c>
      <c r="AP45" s="134">
        <f t="shared" si="40"/>
        <v>9.3825934392156984</v>
      </c>
      <c r="AQ45" s="134">
        <f t="shared" si="40"/>
        <v>9.3772020425566343</v>
      </c>
      <c r="AR45" s="134">
        <f t="shared" si="40"/>
        <v>9.386220711600064</v>
      </c>
      <c r="AS45" s="134">
        <f t="shared" si="40"/>
        <v>9.3711322464130173</v>
      </c>
      <c r="AT45" s="134">
        <f t="shared" si="40"/>
        <v>9.3963704832315429</v>
      </c>
      <c r="AU45" s="134">
        <f t="shared" si="34"/>
        <v>9.3541366096704746</v>
      </c>
      <c r="AV45" s="134"/>
      <c r="AW45">
        <v>56000</v>
      </c>
      <c r="AX45">
        <f t="shared" si="1"/>
        <v>3.4986692711821046E-2</v>
      </c>
      <c r="AY45">
        <f t="shared" si="2"/>
        <v>3.0232672577124076E-2</v>
      </c>
      <c r="AZ45">
        <f t="shared" si="3"/>
        <v>4.75402013469697E-3</v>
      </c>
      <c r="BA45">
        <f t="shared" si="4"/>
        <v>0.69489402532964684</v>
      </c>
      <c r="BB45">
        <f t="shared" si="9"/>
        <v>0.54247966177463325</v>
      </c>
      <c r="BC45">
        <f t="shared" si="5"/>
        <v>-2.1058683036637738</v>
      </c>
      <c r="BD45">
        <f t="shared" si="6"/>
        <v>-1.7552277524161326</v>
      </c>
      <c r="BE45">
        <f t="shared" si="39"/>
        <v>17.40640289880664</v>
      </c>
      <c r="BF45">
        <f t="shared" si="39"/>
        <v>17.40640346884954</v>
      </c>
      <c r="BG45">
        <f t="shared" si="39"/>
        <v>17.406410952468843</v>
      </c>
      <c r="BH45">
        <f t="shared" si="39"/>
        <v>17.406509158249762</v>
      </c>
      <c r="BI45">
        <f t="shared" si="39"/>
        <v>17.407791001375635</v>
      </c>
      <c r="BJ45">
        <f t="shared" si="39"/>
        <v>17.42349062818505</v>
      </c>
      <c r="BK45">
        <f t="shared" si="39"/>
        <v>17.550493315199603</v>
      </c>
      <c r="BL45">
        <f t="shared" si="10"/>
        <v>17.999895844048964</v>
      </c>
    </row>
    <row r="46" spans="1:64">
      <c r="A46" s="206" t="s">
        <v>1128</v>
      </c>
      <c r="B46" s="207" t="s">
        <v>1814</v>
      </c>
      <c r="C46" s="206">
        <v>34004.118799999997</v>
      </c>
      <c r="D46" s="206" t="s">
        <v>1915</v>
      </c>
      <c r="E46">
        <f t="shared" si="12"/>
        <v>1202.4918159081617</v>
      </c>
      <c r="F46">
        <f t="shared" si="13"/>
        <v>1202.5</v>
      </c>
      <c r="G46">
        <f t="shared" si="14"/>
        <v>-2.6311500041629188E-3</v>
      </c>
      <c r="J46">
        <f t="shared" si="38"/>
        <v>-2.6311500041629188E-3</v>
      </c>
      <c r="N46">
        <f t="shared" si="15"/>
        <v>-2.6311500041629188E-3</v>
      </c>
      <c r="P46">
        <f t="shared" si="35"/>
        <v>3.3818757196505485E-4</v>
      </c>
      <c r="Q46" s="2">
        <f t="shared" si="16"/>
        <v>18985.618799999997</v>
      </c>
      <c r="R46">
        <f t="shared" si="17"/>
        <v>8.8169656410055504E-6</v>
      </c>
      <c r="T46">
        <f t="shared" si="18"/>
        <v>-2.9693375761279737E-3</v>
      </c>
      <c r="U46">
        <f t="shared" si="19"/>
        <v>2.8343608271499648E-2</v>
      </c>
      <c r="V46">
        <f t="shared" si="20"/>
        <v>9.8050057765646003E-4</v>
      </c>
      <c r="W46">
        <v>1</v>
      </c>
      <c r="Z46">
        <f t="shared" si="22"/>
        <v>1202.5</v>
      </c>
      <c r="AA46" s="134">
        <f t="shared" si="23"/>
        <v>-2.5935013847903734E-3</v>
      </c>
      <c r="AB46" s="134">
        <f t="shared" si="24"/>
        <v>-3.7648619372545374E-5</v>
      </c>
      <c r="AC46" s="134">
        <f t="shared" si="25"/>
        <v>-2.9693375761279737E-3</v>
      </c>
      <c r="AD46" s="134">
        <f t="shared" si="26"/>
        <v>3.0053895259250958E-4</v>
      </c>
      <c r="AE46" s="134">
        <f t="shared" si="36"/>
        <v>1.4174185406587989E-9</v>
      </c>
      <c r="AG46" s="136"/>
      <c r="AH46">
        <f t="shared" si="27"/>
        <v>-2.9316889567554284E-3</v>
      </c>
      <c r="AI46">
        <f t="shared" si="28"/>
        <v>0.40175330569257972</v>
      </c>
      <c r="AJ46">
        <f t="shared" si="29"/>
        <v>-0.46344013578224552</v>
      </c>
      <c r="AK46">
        <f t="shared" si="30"/>
        <v>1.1688341908672661E-2</v>
      </c>
      <c r="AL46">
        <f t="shared" si="31"/>
        <v>3.1220574766555775</v>
      </c>
      <c r="AM46">
        <f t="shared" si="32"/>
        <v>102.37615981026964</v>
      </c>
      <c r="AN46" s="134">
        <f t="shared" si="40"/>
        <v>9.3858110829594406</v>
      </c>
      <c r="AO46" s="134">
        <f t="shared" si="40"/>
        <v>9.3840821072897995</v>
      </c>
      <c r="AP46" s="134">
        <f t="shared" si="40"/>
        <v>9.386973855439992</v>
      </c>
      <c r="AQ46" s="134">
        <f t="shared" si="40"/>
        <v>9.3821371558486479</v>
      </c>
      <c r="AR46" s="134">
        <f t="shared" si="40"/>
        <v>9.3902264508501148</v>
      </c>
      <c r="AS46" s="134">
        <f t="shared" si="40"/>
        <v>9.3766957092719814</v>
      </c>
      <c r="AT46" s="134">
        <f t="shared" si="40"/>
        <v>9.399324497944912</v>
      </c>
      <c r="AU46" s="134">
        <f t="shared" si="34"/>
        <v>9.3614669977603047</v>
      </c>
      <c r="AV46" s="134"/>
      <c r="AW46">
        <v>58000</v>
      </c>
      <c r="AX46">
        <f t="shared" si="1"/>
        <v>3.768443370615375E-2</v>
      </c>
      <c r="AY46">
        <f t="shared" si="2"/>
        <v>3.2461415984097804E-2</v>
      </c>
      <c r="AZ46">
        <f t="shared" si="3"/>
        <v>5.2230177220559497E-3</v>
      </c>
      <c r="BA46">
        <f t="shared" si="4"/>
        <v>0.91098380541586854</v>
      </c>
      <c r="BB46">
        <f t="shared" si="9"/>
        <v>0.81869631680559085</v>
      </c>
      <c r="BC46">
        <f t="shared" si="5"/>
        <v>-1.7201173434232537</v>
      </c>
      <c r="BD46">
        <f t="shared" si="6"/>
        <v>-1.1616936993322082</v>
      </c>
      <c r="BE46">
        <f t="shared" si="39"/>
        <v>17.794898747649114</v>
      </c>
      <c r="BF46">
        <f t="shared" si="39"/>
        <v>17.795340281935541</v>
      </c>
      <c r="BG46">
        <f t="shared" si="39"/>
        <v>17.796832332972961</v>
      </c>
      <c r="BH46">
        <f t="shared" si="39"/>
        <v>17.801845707042933</v>
      </c>
      <c r="BI46">
        <f t="shared" si="39"/>
        <v>17.818381311588837</v>
      </c>
      <c r="BJ46">
        <f t="shared" si="39"/>
        <v>17.869967085537827</v>
      </c>
      <c r="BK46">
        <f t="shared" si="39"/>
        <v>18.010434429314021</v>
      </c>
      <c r="BL46">
        <f t="shared" si="10"/>
        <v>18.315181353288935</v>
      </c>
    </row>
    <row r="47" spans="1:64">
      <c r="A47" s="206" t="s">
        <v>1926</v>
      </c>
      <c r="B47" s="207" t="s">
        <v>1817</v>
      </c>
      <c r="C47" s="206">
        <v>34647.592629999999</v>
      </c>
      <c r="D47" s="206" t="s">
        <v>1915</v>
      </c>
      <c r="E47">
        <f t="shared" si="12"/>
        <v>3203.9926448773695</v>
      </c>
      <c r="F47">
        <f t="shared" si="13"/>
        <v>3204</v>
      </c>
      <c r="G47">
        <f t="shared" si="14"/>
        <v>-2.3646400077268481E-3</v>
      </c>
      <c r="J47">
        <f t="shared" si="38"/>
        <v>-2.3646400077268481E-3</v>
      </c>
      <c r="N47">
        <f t="shared" si="15"/>
        <v>-2.3646400077268481E-3</v>
      </c>
      <c r="P47">
        <f t="shared" si="35"/>
        <v>3.7179815600207644E-4</v>
      </c>
      <c r="Q47" s="2">
        <f t="shared" si="16"/>
        <v>19629.092629999999</v>
      </c>
      <c r="R47">
        <f t="shared" si="17"/>
        <v>7.4880938239121279E-6</v>
      </c>
      <c r="T47">
        <f t="shared" si="18"/>
        <v>-2.7364381637289244E-3</v>
      </c>
      <c r="U47">
        <f t="shared" si="19"/>
        <v>2.0402248860272254E-2</v>
      </c>
      <c r="V47">
        <f t="shared" si="20"/>
        <v>5.3539883719468052E-4</v>
      </c>
      <c r="W47">
        <v>1</v>
      </c>
      <c r="Z47">
        <f t="shared" si="22"/>
        <v>3204</v>
      </c>
      <c r="AA47" s="134">
        <f t="shared" si="23"/>
        <v>-1.6674174004738405E-3</v>
      </c>
      <c r="AB47" s="134">
        <f t="shared" si="24"/>
        <v>-6.9722260725300759E-4</v>
      </c>
      <c r="AC47" s="134">
        <f t="shared" si="25"/>
        <v>-2.7364381637289244E-3</v>
      </c>
      <c r="AD47" s="134">
        <f t="shared" si="26"/>
        <v>-3.2542445125093109E-4</v>
      </c>
      <c r="AE47" s="134">
        <f t="shared" si="36"/>
        <v>4.861193640646817E-7</v>
      </c>
      <c r="AG47" s="136"/>
      <c r="AH47">
        <f t="shared" si="27"/>
        <v>-2.039215556475917E-3</v>
      </c>
      <c r="AI47">
        <f t="shared" si="28"/>
        <v>0.40346595560498622</v>
      </c>
      <c r="AJ47">
        <f t="shared" si="29"/>
        <v>-0.3747962416919921</v>
      </c>
      <c r="AK47">
        <f t="shared" si="30"/>
        <v>-4.6721070878756432E-2</v>
      </c>
      <c r="AL47">
        <f t="shared" si="31"/>
        <v>-3.0634313317392627</v>
      </c>
      <c r="AM47">
        <f t="shared" si="32"/>
        <v>-25.575075373330879</v>
      </c>
      <c r="AN47" s="134">
        <f t="shared" si="40"/>
        <v>9.5804655568352466</v>
      </c>
      <c r="AO47" s="134">
        <f t="shared" si="40"/>
        <v>9.586798941250958</v>
      </c>
      <c r="AP47" s="134">
        <f t="shared" si="40"/>
        <v>9.5760831016764119</v>
      </c>
      <c r="AQ47" s="134">
        <f t="shared" si="40"/>
        <v>9.5942248113319337</v>
      </c>
      <c r="AR47" s="134">
        <f t="shared" si="40"/>
        <v>9.5635409865425363</v>
      </c>
      <c r="AS47" s="134">
        <f t="shared" si="40"/>
        <v>9.6155305990374842</v>
      </c>
      <c r="AT47" s="134">
        <f t="shared" si="40"/>
        <v>9.5276706332290182</v>
      </c>
      <c r="AU47" s="134">
        <f t="shared" si="34"/>
        <v>9.6769889711322055</v>
      </c>
      <c r="AV47" s="134"/>
      <c r="AW47">
        <v>60000</v>
      </c>
      <c r="AX47">
        <f t="shared" si="1"/>
        <v>3.9343910787597136E-2</v>
      </c>
      <c r="AY47">
        <f t="shared" si="2"/>
        <v>3.4770279398626112E-2</v>
      </c>
      <c r="AZ47">
        <f t="shared" si="3"/>
        <v>4.5736313889710228E-3</v>
      </c>
      <c r="BA47">
        <f t="shared" si="4"/>
        <v>1.3445264247365809</v>
      </c>
      <c r="BB47">
        <f t="shared" si="9"/>
        <v>0.98858741970081709</v>
      </c>
      <c r="BC47">
        <f t="shared" si="5"/>
        <v>-0.95723398341474986</v>
      </c>
      <c r="BD47">
        <f t="shared" si="6"/>
        <v>-0.51885425498586801</v>
      </c>
      <c r="BE47">
        <f t="shared" si="39"/>
        <v>18.340648601994765</v>
      </c>
      <c r="BF47">
        <f t="shared" si="39"/>
        <v>18.343931714610321</v>
      </c>
      <c r="BG47">
        <f t="shared" si="39"/>
        <v>18.350192499048006</v>
      </c>
      <c r="BH47">
        <f t="shared" si="39"/>
        <v>18.362072922539703</v>
      </c>
      <c r="BI47">
        <f t="shared" si="39"/>
        <v>18.384415152212096</v>
      </c>
      <c r="BJ47">
        <f t="shared" si="39"/>
        <v>18.425775311551927</v>
      </c>
      <c r="BK47">
        <f t="shared" si="39"/>
        <v>18.500418784457633</v>
      </c>
      <c r="BL47">
        <f t="shared" si="10"/>
        <v>18.630466862528905</v>
      </c>
    </row>
    <row r="48" spans="1:64">
      <c r="A48" s="206" t="s">
        <v>1927</v>
      </c>
      <c r="B48" s="207" t="s">
        <v>1817</v>
      </c>
      <c r="C48" s="206">
        <v>36540.885190000001</v>
      </c>
      <c r="D48" s="206" t="s">
        <v>1915</v>
      </c>
      <c r="E48">
        <f t="shared" si="12"/>
        <v>9093.0070097991284</v>
      </c>
      <c r="F48">
        <f t="shared" si="13"/>
        <v>9093</v>
      </c>
      <c r="G48">
        <f t="shared" si="14"/>
        <v>2.2536199976457283E-3</v>
      </c>
      <c r="J48">
        <f t="shared" si="38"/>
        <v>2.2536199976457283E-3</v>
      </c>
      <c r="N48">
        <f t="shared" si="15"/>
        <v>2.2536199976457283E-3</v>
      </c>
      <c r="P48">
        <f t="shared" si="35"/>
        <v>9.3605894774984814E-4</v>
      </c>
      <c r="Q48" s="2">
        <f t="shared" si="16"/>
        <v>21522.385190000001</v>
      </c>
      <c r="R48">
        <f t="shared" si="17"/>
        <v>1.7359671202027337E-6</v>
      </c>
      <c r="T48">
        <f t="shared" si="18"/>
        <v>1.31756104989588E-3</v>
      </c>
      <c r="U48">
        <f t="shared" si="19"/>
        <v>-6.7314414534061784E-3</v>
      </c>
      <c r="V48">
        <f t="shared" si="20"/>
        <v>6.478644129816282E-5</v>
      </c>
      <c r="W48">
        <v>1</v>
      </c>
      <c r="Z48">
        <f t="shared" si="22"/>
        <v>9093</v>
      </c>
      <c r="AA48" s="134">
        <f t="shared" si="23"/>
        <v>2.0178511721857177E-3</v>
      </c>
      <c r="AB48" s="134">
        <f t="shared" si="24"/>
        <v>2.3576882546001059E-4</v>
      </c>
      <c r="AC48" s="134">
        <f t="shared" si="25"/>
        <v>1.31756104989588E-3</v>
      </c>
      <c r="AD48" s="134">
        <f t="shared" si="26"/>
        <v>1.1718277732098588E-3</v>
      </c>
      <c r="AE48" s="134">
        <f t="shared" si="36"/>
        <v>5.5586939058792938E-8</v>
      </c>
      <c r="AG48" s="136"/>
      <c r="AH48">
        <f t="shared" si="27"/>
        <v>1.0817922244358695E-3</v>
      </c>
      <c r="AI48">
        <f t="shared" si="28"/>
        <v>0.44839649108767654</v>
      </c>
      <c r="AJ48">
        <f t="shared" si="29"/>
        <v>-6.4344421744851402E-2</v>
      </c>
      <c r="AK48">
        <f t="shared" si="30"/>
        <v>-0.2318820681767832</v>
      </c>
      <c r="AL48">
        <f t="shared" si="31"/>
        <v>-2.7436432501075516</v>
      </c>
      <c r="AM48">
        <f t="shared" si="32"/>
        <v>-4.9592639172405644</v>
      </c>
      <c r="AN48" s="134">
        <f t="shared" si="40"/>
        <v>10.189676792722224</v>
      </c>
      <c r="AO48" s="134">
        <f t="shared" si="40"/>
        <v>10.192755304827456</v>
      </c>
      <c r="AP48" s="134">
        <f t="shared" si="40"/>
        <v>10.185627289354825</v>
      </c>
      <c r="AQ48" s="134">
        <f t="shared" si="40"/>
        <v>10.202207033707783</v>
      </c>
      <c r="AR48" s="134">
        <f t="shared" si="40"/>
        <v>10.16403731885978</v>
      </c>
      <c r="AS48" s="134">
        <f t="shared" si="40"/>
        <v>10.25418526576599</v>
      </c>
      <c r="AT48" s="134">
        <f t="shared" si="40"/>
        <v>10.051969453190924</v>
      </c>
      <c r="AU48" s="134">
        <f t="shared" si="34"/>
        <v>10.6053471530893</v>
      </c>
      <c r="AV48" s="134"/>
      <c r="AW48">
        <v>62000</v>
      </c>
      <c r="AX48">
        <f t="shared" si="1"/>
        <v>3.8820766529517624E-2</v>
      </c>
      <c r="AY48">
        <f t="shared" si="2"/>
        <v>3.7159262820708992E-2</v>
      </c>
      <c r="AZ48">
        <f t="shared" si="3"/>
        <v>1.6615037088086294E-3</v>
      </c>
      <c r="BA48">
        <f t="shared" si="4"/>
        <v>1.5365178700566209</v>
      </c>
      <c r="BB48">
        <f t="shared" si="9"/>
        <v>3.6769596457382962E-3</v>
      </c>
      <c r="BC48">
        <f t="shared" si="5"/>
        <v>0.45866134006655557</v>
      </c>
      <c r="BD48">
        <f t="shared" si="6"/>
        <v>0.23343744815645348</v>
      </c>
      <c r="BE48">
        <f t="shared" si="39"/>
        <v>19.082531553613947</v>
      </c>
      <c r="BF48">
        <f t="shared" si="39"/>
        <v>19.080184789136556</v>
      </c>
      <c r="BG48">
        <f t="shared" si="39"/>
        <v>19.076158025959597</v>
      </c>
      <c r="BH48">
        <f t="shared" si="39"/>
        <v>19.069257249865998</v>
      </c>
      <c r="BI48">
        <f t="shared" si="39"/>
        <v>19.057455680135682</v>
      </c>
      <c r="BJ48">
        <f t="shared" si="39"/>
        <v>19.037339783590234</v>
      </c>
      <c r="BK48">
        <f t="shared" si="39"/>
        <v>19.003223829319506</v>
      </c>
      <c r="BL48">
        <f t="shared" si="10"/>
        <v>18.945752371768876</v>
      </c>
    </row>
    <row r="49" spans="1:64">
      <c r="A49" s="206" t="s">
        <v>1928</v>
      </c>
      <c r="B49" s="207" t="s">
        <v>1929</v>
      </c>
      <c r="C49" s="206">
        <v>36541.688900000001</v>
      </c>
      <c r="D49" s="206" t="s">
        <v>1915</v>
      </c>
      <c r="E49">
        <f t="shared" si="12"/>
        <v>9095.5069191291641</v>
      </c>
      <c r="F49">
        <f t="shared" si="13"/>
        <v>9095.5</v>
      </c>
      <c r="G49">
        <f t="shared" si="14"/>
        <v>2.224469993961975E-3</v>
      </c>
      <c r="J49">
        <f t="shared" si="38"/>
        <v>2.224469993961975E-3</v>
      </c>
      <c r="N49">
        <f t="shared" si="15"/>
        <v>2.224469993961975E-3</v>
      </c>
      <c r="P49">
        <f t="shared" si="35"/>
        <v>9.3644599635112329E-4</v>
      </c>
      <c r="Q49" s="2">
        <f t="shared" si="16"/>
        <v>21523.188900000001</v>
      </c>
      <c r="R49">
        <f t="shared" si="17"/>
        <v>1.6590058184214392E-6</v>
      </c>
      <c r="T49">
        <f t="shared" si="18"/>
        <v>1.2880239976108517E-3</v>
      </c>
      <c r="U49">
        <f t="shared" si="19"/>
        <v>-6.7438559860819453E-3</v>
      </c>
      <c r="V49">
        <f t="shared" si="20"/>
        <v>6.4511096072444995E-5</v>
      </c>
      <c r="W49">
        <v>1</v>
      </c>
      <c r="Z49">
        <f t="shared" si="22"/>
        <v>9095.5</v>
      </c>
      <c r="AA49" s="134">
        <f t="shared" si="23"/>
        <v>2.0196548181489315E-3</v>
      </c>
      <c r="AB49" s="134">
        <f t="shared" si="24"/>
        <v>2.048151758130435E-4</v>
      </c>
      <c r="AC49" s="134">
        <f t="shared" si="25"/>
        <v>1.2880239976108517E-3</v>
      </c>
      <c r="AD49" s="134">
        <f t="shared" si="26"/>
        <v>1.141261172164167E-3</v>
      </c>
      <c r="AE49" s="134">
        <f t="shared" si="36"/>
        <v>4.1949256243327919E-8</v>
      </c>
      <c r="AG49" s="136"/>
      <c r="AH49">
        <f t="shared" si="27"/>
        <v>1.083208821797808E-3</v>
      </c>
      <c r="AI49">
        <f t="shared" si="28"/>
        <v>0.44843244627525469</v>
      </c>
      <c r="AJ49">
        <f t="shared" si="29"/>
        <v>-6.4189712740744864E-2</v>
      </c>
      <c r="AK49">
        <f t="shared" si="30"/>
        <v>-0.23196758020126507</v>
      </c>
      <c r="AL49">
        <f t="shared" si="31"/>
        <v>-2.7434882206162845</v>
      </c>
      <c r="AM49">
        <f t="shared" si="32"/>
        <v>-4.9572807440545432</v>
      </c>
      <c r="AN49" s="134">
        <f t="shared" si="40"/>
        <v>10.189953799334713</v>
      </c>
      <c r="AO49" s="134">
        <f t="shared" si="40"/>
        <v>10.193027406575226</v>
      </c>
      <c r="AP49" s="134">
        <f t="shared" si="40"/>
        <v>10.185908857994136</v>
      </c>
      <c r="AQ49" s="134">
        <f t="shared" si="40"/>
        <v>10.202470955273418</v>
      </c>
      <c r="AR49" s="134">
        <f t="shared" si="40"/>
        <v>10.164331782483645</v>
      </c>
      <c r="AS49" s="134">
        <f t="shared" si="40"/>
        <v>10.25443189135664</v>
      </c>
      <c r="AT49" s="134">
        <f t="shared" si="40"/>
        <v>10.052273898193166</v>
      </c>
      <c r="AU49" s="134">
        <f t="shared" si="34"/>
        <v>10.605741259975851</v>
      </c>
      <c r="AV49" s="134"/>
      <c r="AW49">
        <v>64000</v>
      </c>
      <c r="AX49">
        <f t="shared" si="1"/>
        <v>3.8029970055374535E-2</v>
      </c>
      <c r="AY49">
        <f t="shared" si="2"/>
        <v>3.9628366250346429E-2</v>
      </c>
      <c r="AZ49">
        <f t="shared" si="3"/>
        <v>-1.5983961949718982E-3</v>
      </c>
      <c r="BA49">
        <f t="shared" si="4"/>
        <v>1.0474526933395349</v>
      </c>
      <c r="BB49">
        <f t="shared" si="9"/>
        <v>-0.85681993095184539</v>
      </c>
      <c r="BC49">
        <f t="shared" si="5"/>
        <v>1.4914084902244742</v>
      </c>
      <c r="BD49">
        <f t="shared" si="6"/>
        <v>0.92360447387344935</v>
      </c>
      <c r="BE49">
        <f t="shared" si="39"/>
        <v>19.716754657296164</v>
      </c>
      <c r="BF49">
        <f t="shared" si="39"/>
        <v>19.715347682338592</v>
      </c>
      <c r="BG49">
        <f t="shared" si="39"/>
        <v>19.711726911199701</v>
      </c>
      <c r="BH49">
        <f t="shared" si="39"/>
        <v>19.702478522489319</v>
      </c>
      <c r="BI49">
        <f t="shared" si="39"/>
        <v>19.679286999304182</v>
      </c>
      <c r="BJ49">
        <f t="shared" si="39"/>
        <v>19.623542117375834</v>
      </c>
      <c r="BK49">
        <f t="shared" si="39"/>
        <v>19.500363094757034</v>
      </c>
      <c r="BL49">
        <f t="shared" si="10"/>
        <v>19.26103788100885</v>
      </c>
    </row>
    <row r="50" spans="1:64">
      <c r="A50" s="206" t="s">
        <v>1928</v>
      </c>
      <c r="B50" s="207" t="s">
        <v>1817</v>
      </c>
      <c r="C50" s="206">
        <v>36541.849370000004</v>
      </c>
      <c r="D50" s="206" t="s">
        <v>1915</v>
      </c>
      <c r="E50">
        <f t="shared" si="12"/>
        <v>9096.0060549495429</v>
      </c>
      <c r="F50">
        <f t="shared" si="13"/>
        <v>9096</v>
      </c>
      <c r="G50">
        <f t="shared" si="14"/>
        <v>1.9466399971861392E-3</v>
      </c>
      <c r="J50">
        <f t="shared" si="38"/>
        <v>1.9466399971861392E-3</v>
      </c>
      <c r="N50">
        <f t="shared" si="15"/>
        <v>1.9466399971861392E-3</v>
      </c>
      <c r="P50">
        <f t="shared" si="35"/>
        <v>9.3652342109387969E-4</v>
      </c>
      <c r="Q50" s="2">
        <f t="shared" si="16"/>
        <v>21523.349370000004</v>
      </c>
      <c r="R50">
        <f t="shared" si="17"/>
        <v>1.0203354972963496E-6</v>
      </c>
      <c r="T50">
        <f t="shared" si="18"/>
        <v>1.0101165760922595E-3</v>
      </c>
      <c r="U50">
        <f t="shared" si="19"/>
        <v>-6.7463389608413138E-3</v>
      </c>
      <c r="V50">
        <f t="shared" si="20"/>
        <v>6.0162602496427482E-5</v>
      </c>
      <c r="W50">
        <v>1</v>
      </c>
      <c r="Z50">
        <f t="shared" si="22"/>
        <v>9096</v>
      </c>
      <c r="AA50" s="134">
        <f t="shared" si="23"/>
        <v>2.0200155649417488E-3</v>
      </c>
      <c r="AB50" s="134">
        <f t="shared" si="24"/>
        <v>-7.3375567755609543E-5</v>
      </c>
      <c r="AC50" s="134">
        <f t="shared" si="25"/>
        <v>1.0101165760922595E-3</v>
      </c>
      <c r="AD50" s="134">
        <f t="shared" si="26"/>
        <v>8.6314785333827014E-4</v>
      </c>
      <c r="AE50" s="134">
        <f t="shared" si="36"/>
        <v>5.3839739434580465E-9</v>
      </c>
      <c r="AG50" s="136"/>
      <c r="AH50">
        <f t="shared" si="27"/>
        <v>1.0834921438478691E-3</v>
      </c>
      <c r="AI50">
        <f t="shared" si="28"/>
        <v>0.44843963956826327</v>
      </c>
      <c r="AJ50">
        <f t="shared" si="29"/>
        <v>-6.4158767895342916E-2</v>
      </c>
      <c r="AK50">
        <f t="shared" si="30"/>
        <v>-0.23198468351756049</v>
      </c>
      <c r="AL50">
        <f t="shared" si="31"/>
        <v>-2.7434572118527956</v>
      </c>
      <c r="AM50">
        <f t="shared" si="32"/>
        <v>-4.9568842556651136</v>
      </c>
      <c r="AN50" s="134">
        <f t="shared" si="40"/>
        <v>10.190009203111051</v>
      </c>
      <c r="AO50" s="134">
        <f t="shared" si="40"/>
        <v>10.193081829806744</v>
      </c>
      <c r="AP50" s="134">
        <f t="shared" si="40"/>
        <v>10.185965174132219</v>
      </c>
      <c r="AQ50" s="134">
        <f t="shared" si="40"/>
        <v>10.202523742163699</v>
      </c>
      <c r="AR50" s="134">
        <f t="shared" si="40"/>
        <v>10.16439067887004</v>
      </c>
      <c r="AS50" s="134">
        <f t="shared" si="40"/>
        <v>10.254481215385496</v>
      </c>
      <c r="AT50" s="134">
        <f t="shared" si="40"/>
        <v>10.05233479750893</v>
      </c>
      <c r="AU50" s="134">
        <f t="shared" si="34"/>
        <v>10.60582008135316</v>
      </c>
      <c r="AV50" s="134"/>
      <c r="AW50">
        <v>66000</v>
      </c>
      <c r="AX50">
        <f t="shared" si="1"/>
        <v>3.8624033178461567E-2</v>
      </c>
      <c r="AY50">
        <f t="shared" si="2"/>
        <v>4.2177589687538451E-2</v>
      </c>
      <c r="AZ50">
        <f t="shared" si="3"/>
        <v>-3.5535565090768868E-3</v>
      </c>
      <c r="BA50">
        <f t="shared" si="4"/>
        <v>0.7622323355386833</v>
      </c>
      <c r="BB50">
        <f t="shared" si="9"/>
        <v>-0.99855878665249054</v>
      </c>
      <c r="BC50">
        <f t="shared" si="5"/>
        <v>1.9794399485887426</v>
      </c>
      <c r="BD50">
        <f t="shared" si="6"/>
        <v>1.5227470068713249</v>
      </c>
      <c r="BE50">
        <f t="shared" ref="BE50:BK54" si="41">$BL50+$AB$7*SIN(BF50)</f>
        <v>20.153502806804081</v>
      </c>
      <c r="BF50">
        <f t="shared" si="41"/>
        <v>20.153481627136198</v>
      </c>
      <c r="BG50">
        <f t="shared" si="41"/>
        <v>20.153347438421171</v>
      </c>
      <c r="BH50">
        <f t="shared" si="41"/>
        <v>20.152498779527328</v>
      </c>
      <c r="BI50">
        <f t="shared" si="41"/>
        <v>20.147191144738976</v>
      </c>
      <c r="BJ50">
        <f t="shared" si="41"/>
        <v>20.116037904274481</v>
      </c>
      <c r="BK50">
        <f t="shared" si="41"/>
        <v>19.973908668132903</v>
      </c>
      <c r="BL50">
        <f t="shared" si="10"/>
        <v>19.57632339024882</v>
      </c>
    </row>
    <row r="51" spans="1:64">
      <c r="A51" s="206" t="s">
        <v>1928</v>
      </c>
      <c r="B51" s="207" t="s">
        <v>1817</v>
      </c>
      <c r="C51" s="206">
        <v>36542.813860000002</v>
      </c>
      <c r="D51" s="206" t="s">
        <v>1915</v>
      </c>
      <c r="E51">
        <f t="shared" si="12"/>
        <v>9099.0060643431334</v>
      </c>
      <c r="F51">
        <f t="shared" si="13"/>
        <v>9099</v>
      </c>
      <c r="G51">
        <f t="shared" si="14"/>
        <v>1.9496599998092279E-3</v>
      </c>
      <c r="J51">
        <f t="shared" si="38"/>
        <v>1.9496599998092279E-3</v>
      </c>
      <c r="N51">
        <f t="shared" si="15"/>
        <v>1.9496599998092279E-3</v>
      </c>
      <c r="P51">
        <f t="shared" si="35"/>
        <v>9.3698807470792825E-4</v>
      </c>
      <c r="Q51" s="2">
        <f t="shared" si="16"/>
        <v>21524.313860000002</v>
      </c>
      <c r="R51">
        <f t="shared" si="17"/>
        <v>1.025504427888372E-6</v>
      </c>
      <c r="T51">
        <f t="shared" si="18"/>
        <v>1.0126719251012995E-3</v>
      </c>
      <c r="U51">
        <f t="shared" si="19"/>
        <v>-6.7612372867959097E-3</v>
      </c>
      <c r="V51">
        <f t="shared" si="20"/>
        <v>6.0433664434820283E-5</v>
      </c>
      <c r="W51">
        <v>1</v>
      </c>
      <c r="Z51">
        <f t="shared" si="22"/>
        <v>9099</v>
      </c>
      <c r="AA51" s="134">
        <f t="shared" si="23"/>
        <v>2.0221801688498531E-3</v>
      </c>
      <c r="AB51" s="134">
        <f t="shared" si="24"/>
        <v>-7.252016904062521E-5</v>
      </c>
      <c r="AC51" s="134">
        <f t="shared" si="25"/>
        <v>1.0126719251012995E-3</v>
      </c>
      <c r="AD51" s="134">
        <f t="shared" si="26"/>
        <v>8.6446790566730293E-4</v>
      </c>
      <c r="AE51" s="134">
        <f t="shared" si="36"/>
        <v>5.2591749176808554E-9</v>
      </c>
      <c r="AG51" s="136"/>
      <c r="AH51">
        <f t="shared" si="27"/>
        <v>1.085192094141925E-3</v>
      </c>
      <c r="AI51">
        <f t="shared" si="28"/>
        <v>0.44848281512049892</v>
      </c>
      <c r="AJ51">
        <f t="shared" si="29"/>
        <v>-6.3973077503429732E-2</v>
      </c>
      <c r="AK51">
        <f t="shared" si="30"/>
        <v>-0.23208730979724046</v>
      </c>
      <c r="AL51">
        <f t="shared" si="31"/>
        <v>-2.7432711392057363</v>
      </c>
      <c r="AM51">
        <f t="shared" si="32"/>
        <v>-4.9545063482186427</v>
      </c>
      <c r="AN51" s="134">
        <f t="shared" si="40"/>
        <v>10.190341642952882</v>
      </c>
      <c r="AO51" s="134">
        <f t="shared" si="40"/>
        <v>10.193408389379796</v>
      </c>
      <c r="AP51" s="134">
        <f t="shared" si="40"/>
        <v>10.186303087834604</v>
      </c>
      <c r="AQ51" s="134">
        <f t="shared" si="40"/>
        <v>10.202840481563578</v>
      </c>
      <c r="AR51" s="134">
        <f t="shared" si="40"/>
        <v>10.164744082812481</v>
      </c>
      <c r="AS51" s="134">
        <f t="shared" si="40"/>
        <v>10.254777151956928</v>
      </c>
      <c r="AT51" s="134">
        <f t="shared" si="40"/>
        <v>10.052700265620084</v>
      </c>
      <c r="AU51" s="134">
        <f t="shared" si="34"/>
        <v>10.606293009617019</v>
      </c>
      <c r="AV51" s="134"/>
      <c r="AW51">
        <v>68000</v>
      </c>
      <c r="AX51">
        <f t="shared" si="1"/>
        <v>4.0190363856001853E-2</v>
      </c>
      <c r="AY51">
        <f t="shared" si="2"/>
        <v>4.4806933132285037E-2</v>
      </c>
      <c r="AZ51">
        <f t="shared" si="3"/>
        <v>-4.6165692762831848E-3</v>
      </c>
      <c r="BA51">
        <f t="shared" si="4"/>
        <v>0.61680375212548655</v>
      </c>
      <c r="BB51">
        <f t="shared" si="9"/>
        <v>-0.97304878400122408</v>
      </c>
      <c r="BC51">
        <f t="shared" si="5"/>
        <v>2.2658282316810943</v>
      </c>
      <c r="BD51">
        <f t="shared" si="6"/>
        <v>2.1358579217813802</v>
      </c>
      <c r="BE51">
        <f t="shared" si="41"/>
        <v>20.488577705236889</v>
      </c>
      <c r="BF51">
        <f t="shared" si="41"/>
        <v>20.488577709159145</v>
      </c>
      <c r="BG51">
        <f t="shared" si="41"/>
        <v>20.488577613006022</v>
      </c>
      <c r="BH51">
        <f t="shared" si="41"/>
        <v>20.488579970137597</v>
      </c>
      <c r="BI51">
        <f t="shared" si="41"/>
        <v>20.488522163128096</v>
      </c>
      <c r="BJ51">
        <f t="shared" si="41"/>
        <v>20.489926007862135</v>
      </c>
      <c r="BK51">
        <f t="shared" si="41"/>
        <v>20.408258602788848</v>
      </c>
      <c r="BL51">
        <f t="shared" si="10"/>
        <v>19.891608899488791</v>
      </c>
    </row>
    <row r="52" spans="1:64">
      <c r="A52" s="206" t="s">
        <v>1928</v>
      </c>
      <c r="B52" s="207" t="s">
        <v>1817</v>
      </c>
      <c r="C52" s="206">
        <v>36543.778380000003</v>
      </c>
      <c r="D52" s="206" t="s">
        <v>1915</v>
      </c>
      <c r="E52">
        <f t="shared" si="12"/>
        <v>9102.0061670505893</v>
      </c>
      <c r="F52">
        <f t="shared" si="13"/>
        <v>9102</v>
      </c>
      <c r="G52">
        <f t="shared" si="14"/>
        <v>1.982679998036474E-3</v>
      </c>
      <c r="J52">
        <f t="shared" si="38"/>
        <v>1.982679998036474E-3</v>
      </c>
      <c r="N52">
        <f t="shared" si="15"/>
        <v>1.982679998036474E-3</v>
      </c>
      <c r="P52">
        <f t="shared" si="35"/>
        <v>9.374529085919936E-4</v>
      </c>
      <c r="Q52" s="2">
        <f t="shared" si="16"/>
        <v>21525.278380000003</v>
      </c>
      <c r="R52">
        <f t="shared" si="17"/>
        <v>1.0924996685085797E-6</v>
      </c>
      <c r="T52">
        <f t="shared" si="18"/>
        <v>1.0452270894444804E-3</v>
      </c>
      <c r="U52">
        <f t="shared" si="19"/>
        <v>-6.7761364308457084E-3</v>
      </c>
      <c r="V52">
        <f t="shared" si="20"/>
        <v>6.1173727316526144E-5</v>
      </c>
      <c r="W52">
        <v>1</v>
      </c>
      <c r="Z52">
        <f t="shared" si="22"/>
        <v>9102</v>
      </c>
      <c r="AA52" s="134">
        <f t="shared" si="23"/>
        <v>2.0243449837813645E-3</v>
      </c>
      <c r="AB52" s="134">
        <f t="shared" si="24"/>
        <v>-4.1664985744890512E-5</v>
      </c>
      <c r="AC52" s="134">
        <f t="shared" si="25"/>
        <v>1.0452270894444804E-3</v>
      </c>
      <c r="AD52" s="134">
        <f t="shared" si="26"/>
        <v>8.9578792284710331E-4</v>
      </c>
      <c r="AE52" s="134">
        <f t="shared" si="36"/>
        <v>1.7359710371219295E-9</v>
      </c>
      <c r="AG52" s="136"/>
      <c r="AH52">
        <f t="shared" si="27"/>
        <v>1.0868920751893707E-3</v>
      </c>
      <c r="AI52">
        <f t="shared" si="28"/>
        <v>0.44852601775913781</v>
      </c>
      <c r="AJ52">
        <f t="shared" si="29"/>
        <v>-6.3787350549981983E-2</v>
      </c>
      <c r="AK52">
        <f t="shared" si="30"/>
        <v>-0.23218994702125934</v>
      </c>
      <c r="AL52">
        <f t="shared" si="31"/>
        <v>-2.7430850321419951</v>
      </c>
      <c r="AM52">
        <f t="shared" si="32"/>
        <v>-4.9521301927318024</v>
      </c>
      <c r="AN52" s="134">
        <f t="shared" si="40"/>
        <v>10.190674112265526</v>
      </c>
      <c r="AO52" s="134">
        <f t="shared" si="40"/>
        <v>10.193734983572815</v>
      </c>
      <c r="AP52" s="134">
        <f t="shared" si="40"/>
        <v>10.18664103046803</v>
      </c>
      <c r="AQ52" s="134">
        <f t="shared" si="40"/>
        <v>10.203157251954003</v>
      </c>
      <c r="AR52" s="134">
        <f t="shared" si="40"/>
        <v>10.165097530668355</v>
      </c>
      <c r="AS52" s="134">
        <f t="shared" si="40"/>
        <v>10.25507307553999</v>
      </c>
      <c r="AT52" s="134">
        <f t="shared" si="40"/>
        <v>10.053065857548422</v>
      </c>
      <c r="AU52" s="134">
        <f t="shared" si="34"/>
        <v>10.60676593788088</v>
      </c>
      <c r="AV52" s="134"/>
      <c r="AW52">
        <v>70000</v>
      </c>
      <c r="AX52">
        <f t="shared" si="1"/>
        <v>4.2401349514742649E-2</v>
      </c>
      <c r="AY52">
        <f t="shared" si="2"/>
        <v>4.7516396584586201E-2</v>
      </c>
      <c r="AZ52">
        <f t="shared" si="3"/>
        <v>-5.1150470698435513E-3</v>
      </c>
      <c r="BA52">
        <f t="shared" si="4"/>
        <v>0.53295545136052391</v>
      </c>
      <c r="BB52">
        <f t="shared" si="9"/>
        <v>-0.90763097820306737</v>
      </c>
      <c r="BC52">
        <f t="shared" si="5"/>
        <v>2.4663254233418255</v>
      </c>
      <c r="BD52">
        <f t="shared" si="6"/>
        <v>2.8483811566889954</v>
      </c>
      <c r="BE52">
        <f t="shared" si="41"/>
        <v>20.769213573609964</v>
      </c>
      <c r="BF52">
        <f t="shared" si="41"/>
        <v>20.769203643672984</v>
      </c>
      <c r="BG52">
        <f t="shared" si="41"/>
        <v>20.769252190250864</v>
      </c>
      <c r="BH52">
        <f t="shared" si="41"/>
        <v>20.769014788724625</v>
      </c>
      <c r="BI52">
        <f t="shared" si="41"/>
        <v>20.770174255243035</v>
      </c>
      <c r="BJ52">
        <f t="shared" si="41"/>
        <v>20.764475900004683</v>
      </c>
      <c r="BK52">
        <f t="shared" si="41"/>
        <v>20.791675023952855</v>
      </c>
      <c r="BL52">
        <f t="shared" si="10"/>
        <v>20.206894408728761</v>
      </c>
    </row>
    <row r="53" spans="1:64">
      <c r="A53" s="206" t="s">
        <v>1930</v>
      </c>
      <c r="B53" s="207" t="s">
        <v>1817</v>
      </c>
      <c r="C53" s="206">
        <v>38413.281000000003</v>
      </c>
      <c r="D53" s="206" t="s">
        <v>1915</v>
      </c>
      <c r="E53">
        <f t="shared" ref="E53:E84" si="42">+(C53-C$7)/C$8</f>
        <v>14917.022830106007</v>
      </c>
      <c r="F53">
        <f t="shared" ref="F53:F84" si="43">ROUND(2*E53,0)/2</f>
        <v>14917</v>
      </c>
      <c r="G53">
        <f t="shared" ref="G53:G84" si="44">+C53-(C$7+F53*C$8)</f>
        <v>7.3397800006205216E-3</v>
      </c>
      <c r="J53">
        <f t="shared" si="38"/>
        <v>7.3397800006205216E-3</v>
      </c>
      <c r="N53">
        <f t="shared" si="15"/>
        <v>7.3397800006205216E-3</v>
      </c>
      <c r="P53">
        <f t="shared" si="35"/>
        <v>2.1772801275368996E-3</v>
      </c>
      <c r="Q53" s="2">
        <f t="shared" ref="Q53:Q84" si="45">+C53-15018.5</f>
        <v>23394.781000000003</v>
      </c>
      <c r="R53">
        <f t="shared" ref="R53:R84" si="46">+(P53-G53)^2</f>
        <v>2.6651404939588411E-5</v>
      </c>
      <c r="T53">
        <f t="shared" ref="T53:T84" si="47">G53-P53</f>
        <v>5.162499873083622E-3</v>
      </c>
      <c r="U53">
        <f t="shared" ref="U53:U84" si="48">U$12+U$13*F53+U$14*SIN(2*PI()/U$15*(F53-U$16))</f>
        <v>-3.6674057117692158E-2</v>
      </c>
      <c r="V53">
        <f t="shared" ref="V53:V84" si="49">+(U53-T53)^2</f>
        <v>1.7502975008424296E-3</v>
      </c>
      <c r="W53">
        <v>1</v>
      </c>
      <c r="Z53">
        <f t="shared" ref="Z53:Z84" si="50">F53</f>
        <v>14917</v>
      </c>
      <c r="AA53" s="134">
        <f t="shared" ref="AA53:AA84" si="51">AB$3+AB$4*Z53+AB$5*Z53^2+AH53</f>
        <v>6.4148946049724064E-3</v>
      </c>
      <c r="AB53" s="134">
        <f t="shared" ref="AB53:AB84" si="52">+G53-AA53</f>
        <v>9.2488539564811525E-4</v>
      </c>
      <c r="AC53" s="134">
        <f t="shared" ref="AC53:AC84" si="53">+G53-P53</f>
        <v>5.162499873083622E-3</v>
      </c>
      <c r="AD53" s="134">
        <f t="shared" ref="AD53:AD84" si="54">G53-AH53</f>
        <v>3.1021655231850149E-3</v>
      </c>
      <c r="AE53" s="134">
        <f t="shared" si="36"/>
        <v>8.5541299508317071E-7</v>
      </c>
      <c r="AG53" s="136"/>
      <c r="AH53">
        <f t="shared" si="27"/>
        <v>4.2376144774355067E-3</v>
      </c>
      <c r="AI53">
        <f t="shared" si="28"/>
        <v>0.61651195286897786</v>
      </c>
      <c r="AJ53">
        <f t="shared" si="29"/>
        <v>0.40116745048747748</v>
      </c>
      <c r="AK53">
        <f t="shared" si="30"/>
        <v>-0.45931758326234912</v>
      </c>
      <c r="AL53">
        <f t="shared" si="31"/>
        <v>-2.2664633520019084</v>
      </c>
      <c r="AM53">
        <f t="shared" si="32"/>
        <v>-2.1376253550087405</v>
      </c>
      <c r="AN53" s="134">
        <f t="shared" ref="AN53:AT68" si="55">$AU53+$AB$7*SIN(AO53)</f>
        <v>10.926523615516405</v>
      </c>
      <c r="AO53" s="134">
        <f t="shared" si="55"/>
        <v>10.926523611271588</v>
      </c>
      <c r="AP53" s="134">
        <f t="shared" si="55"/>
        <v>10.926523714090616</v>
      </c>
      <c r="AQ53" s="134">
        <f t="shared" si="55"/>
        <v>10.926521223626001</v>
      </c>
      <c r="AR53" s="134">
        <f t="shared" si="55"/>
        <v>10.92658157246982</v>
      </c>
      <c r="AS53" s="134">
        <f t="shared" si="55"/>
        <v>10.925133730200836</v>
      </c>
      <c r="AT53" s="134">
        <f t="shared" si="55"/>
        <v>11.006549736519618</v>
      </c>
      <c r="AU53" s="134">
        <f t="shared" si="34"/>
        <v>11.523458555996097</v>
      </c>
      <c r="AV53" s="134"/>
      <c r="AW53">
        <v>72000</v>
      </c>
      <c r="AX53">
        <f t="shared" si="1"/>
        <v>4.5082999653853213E-2</v>
      </c>
      <c r="AY53">
        <f t="shared" si="2"/>
        <v>5.0305980044441923E-2</v>
      </c>
      <c r="AZ53">
        <f t="shared" si="3"/>
        <v>-5.2229803905887093E-3</v>
      </c>
      <c r="BA53">
        <f t="shared" si="4"/>
        <v>0.48039116829586515</v>
      </c>
      <c r="BB53">
        <f t="shared" si="9"/>
        <v>-0.83116201597923134</v>
      </c>
      <c r="BC53">
        <f t="shared" si="5"/>
        <v>2.6227366869302009</v>
      </c>
      <c r="BD53">
        <f t="shared" si="6"/>
        <v>3.7677677848432234</v>
      </c>
      <c r="BE53">
        <f t="shared" si="41"/>
        <v>21.017270717995515</v>
      </c>
      <c r="BF53">
        <f t="shared" si="41"/>
        <v>21.016665434242132</v>
      </c>
      <c r="BG53">
        <f t="shared" si="41"/>
        <v>21.01846429317418</v>
      </c>
      <c r="BH53">
        <f t="shared" si="41"/>
        <v>21.013104167336397</v>
      </c>
      <c r="BI53">
        <f t="shared" si="41"/>
        <v>21.028953595117642</v>
      </c>
      <c r="BJ53">
        <f t="shared" si="41"/>
        <v>20.980951707591192</v>
      </c>
      <c r="BK53">
        <f t="shared" si="41"/>
        <v>21.117441298092498</v>
      </c>
      <c r="BL53">
        <f t="shared" si="10"/>
        <v>20.522179917968732</v>
      </c>
    </row>
    <row r="54" spans="1:64">
      <c r="A54" s="206" t="s">
        <v>1931</v>
      </c>
      <c r="B54" s="207" t="s">
        <v>1817</v>
      </c>
      <c r="C54" s="206">
        <v>39120.2503</v>
      </c>
      <c r="D54" s="206" t="s">
        <v>1915</v>
      </c>
      <c r="E54">
        <f t="shared" si="42"/>
        <v>17116.023899047334</v>
      </c>
      <c r="F54">
        <f t="shared" si="43"/>
        <v>17116</v>
      </c>
      <c r="G54">
        <f t="shared" si="44"/>
        <v>7.683439995162189E-3</v>
      </c>
      <c r="J54">
        <f t="shared" si="38"/>
        <v>7.683439995162189E-3</v>
      </c>
      <c r="N54">
        <f t="shared" si="15"/>
        <v>7.683439995162189E-3</v>
      </c>
      <c r="P54">
        <f t="shared" si="35"/>
        <v>2.8226253217999166E-3</v>
      </c>
      <c r="Q54" s="2">
        <f t="shared" si="45"/>
        <v>24101.7503</v>
      </c>
      <c r="R54">
        <f t="shared" si="46"/>
        <v>2.3627519288773971E-5</v>
      </c>
      <c r="T54">
        <f t="shared" si="47"/>
        <v>4.860814673362272E-3</v>
      </c>
      <c r="U54">
        <f t="shared" si="48"/>
        <v>-4.8136530352430845E-2</v>
      </c>
      <c r="V54">
        <f t="shared" si="49"/>
        <v>2.8087185797829586E-3</v>
      </c>
      <c r="W54">
        <v>1</v>
      </c>
      <c r="Z54">
        <f t="shared" si="50"/>
        <v>17116</v>
      </c>
      <c r="AA54" s="134">
        <f t="shared" si="51"/>
        <v>7.8836144982664513E-3</v>
      </c>
      <c r="AB54" s="134">
        <f t="shared" si="52"/>
        <v>-2.0017450310426226E-4</v>
      </c>
      <c r="AC54" s="134">
        <f t="shared" si="53"/>
        <v>4.860814673362272E-3</v>
      </c>
      <c r="AD54" s="134">
        <f t="shared" si="54"/>
        <v>2.6224508186956548E-3</v>
      </c>
      <c r="AE54" s="134">
        <f t="shared" si="36"/>
        <v>4.0069831693038298E-8</v>
      </c>
      <c r="AG54" s="136"/>
      <c r="AH54">
        <f t="shared" si="27"/>
        <v>5.0609891764665342E-3</v>
      </c>
      <c r="AI54">
        <f t="shared" si="28"/>
        <v>0.78178793046943396</v>
      </c>
      <c r="AJ54">
        <f t="shared" si="29"/>
        <v>0.6707100105768965</v>
      </c>
      <c r="AK54">
        <f t="shared" si="30"/>
        <v>-0.55715277733985802</v>
      </c>
      <c r="AL54">
        <f t="shared" si="31"/>
        <v>-1.9440887227239845</v>
      </c>
      <c r="AM54">
        <f t="shared" si="32"/>
        <v>-1.4656176323507362</v>
      </c>
      <c r="AN54" s="134">
        <f t="shared" si="55"/>
        <v>11.299115907115207</v>
      </c>
      <c r="AO54" s="134">
        <f t="shared" si="55"/>
        <v>11.299155386137169</v>
      </c>
      <c r="AP54" s="134">
        <f t="shared" si="55"/>
        <v>11.299376017401888</v>
      </c>
      <c r="AQ54" s="134">
        <f t="shared" si="55"/>
        <v>11.300606183509306</v>
      </c>
      <c r="AR54" s="134">
        <f t="shared" si="55"/>
        <v>11.30737898558325</v>
      </c>
      <c r="AS54" s="134">
        <f t="shared" si="55"/>
        <v>11.342381993762736</v>
      </c>
      <c r="AT54" s="134">
        <f t="shared" si="55"/>
        <v>11.486356631161044</v>
      </c>
      <c r="AU54" s="134">
        <f t="shared" si="34"/>
        <v>11.870114973405444</v>
      </c>
      <c r="AV54" s="134"/>
      <c r="AW54">
        <v>74000</v>
      </c>
      <c r="AX54">
        <f t="shared" si="1"/>
        <v>4.8135446835626296E-2</v>
      </c>
      <c r="AY54">
        <f t="shared" si="2"/>
        <v>5.3175683511852222E-2</v>
      </c>
      <c r="AZ54">
        <f t="shared" si="3"/>
        <v>-5.0402366762259251E-3</v>
      </c>
      <c r="BA54">
        <f t="shared" si="4"/>
        <v>0.44598754118930062</v>
      </c>
      <c r="BB54">
        <f t="shared" si="9"/>
        <v>-0.75112673277485831</v>
      </c>
      <c r="BC54">
        <f t="shared" si="5"/>
        <v>2.7541637736033682</v>
      </c>
      <c r="BD54">
        <f t="shared" si="6"/>
        <v>5.0975041795457274</v>
      </c>
      <c r="BE54">
        <f t="shared" si="41"/>
        <v>21.245099456155749</v>
      </c>
      <c r="BF54">
        <f t="shared" si="41"/>
        <v>21.241678187784025</v>
      </c>
      <c r="BG54">
        <f t="shared" si="41"/>
        <v>21.249460665656269</v>
      </c>
      <c r="BH54">
        <f t="shared" si="41"/>
        <v>21.231675042820999</v>
      </c>
      <c r="BI54">
        <f t="shared" si="41"/>
        <v>21.271904945694054</v>
      </c>
      <c r="BJ54">
        <f t="shared" si="41"/>
        <v>21.178589393272645</v>
      </c>
      <c r="BK54">
        <f t="shared" si="41"/>
        <v>21.384524187063999</v>
      </c>
      <c r="BL54">
        <f t="shared" si="10"/>
        <v>20.837465427208706</v>
      </c>
    </row>
    <row r="55" spans="1:64">
      <c r="A55" s="206" t="s">
        <v>1931</v>
      </c>
      <c r="B55" s="207" t="s">
        <v>1817</v>
      </c>
      <c r="C55" s="206">
        <v>39124.108500000002</v>
      </c>
      <c r="D55" s="206" t="s">
        <v>1915</v>
      </c>
      <c r="E55">
        <f t="shared" si="42"/>
        <v>17128.024683132575</v>
      </c>
      <c r="F55">
        <f t="shared" si="43"/>
        <v>17128</v>
      </c>
      <c r="G55">
        <f t="shared" si="44"/>
        <v>7.9355199995916337E-3</v>
      </c>
      <c r="J55">
        <f t="shared" si="38"/>
        <v>7.9355199995916337E-3</v>
      </c>
      <c r="N55">
        <f t="shared" si="15"/>
        <v>7.9355199995916337E-3</v>
      </c>
      <c r="P55">
        <f t="shared" si="35"/>
        <v>2.8264127052579757E-3</v>
      </c>
      <c r="Q55" s="2">
        <f t="shared" si="45"/>
        <v>24105.608500000002</v>
      </c>
      <c r="R55">
        <f t="shared" si="46"/>
        <v>2.6102977345013393E-5</v>
      </c>
      <c r="T55">
        <f t="shared" si="47"/>
        <v>5.109107294333658E-3</v>
      </c>
      <c r="U55">
        <f t="shared" si="48"/>
        <v>-4.8198751442725216E-2</v>
      </c>
      <c r="V55">
        <f t="shared" si="49"/>
        <v>2.8417278031302238E-3</v>
      </c>
      <c r="W55">
        <v>1</v>
      </c>
      <c r="Z55">
        <f t="shared" si="50"/>
        <v>17128</v>
      </c>
      <c r="AA55" s="134">
        <f t="shared" si="51"/>
        <v>7.8904044528095817E-3</v>
      </c>
      <c r="AB55" s="134">
        <f t="shared" si="52"/>
        <v>4.5115546782052013E-5</v>
      </c>
      <c r="AC55" s="134">
        <f t="shared" si="53"/>
        <v>5.109107294333658E-3</v>
      </c>
      <c r="AD55" s="134">
        <f t="shared" si="54"/>
        <v>2.8715282520400277E-3</v>
      </c>
      <c r="AE55" s="134">
        <f t="shared" si="36"/>
        <v>2.0354125614435236E-9</v>
      </c>
      <c r="AG55" s="136"/>
      <c r="AH55">
        <f t="shared" si="27"/>
        <v>5.063991747551606E-3</v>
      </c>
      <c r="AI55">
        <f t="shared" si="28"/>
        <v>0.78304309667929084</v>
      </c>
      <c r="AJ55">
        <f t="shared" si="29"/>
        <v>0.67237853620003651</v>
      </c>
      <c r="AK55">
        <f t="shared" si="30"/>
        <v>-0.55764274108771339</v>
      </c>
      <c r="AL55">
        <f t="shared" si="31"/>
        <v>-1.941836891498036</v>
      </c>
      <c r="AM55">
        <f t="shared" si="32"/>
        <v>-1.4620790482851078</v>
      </c>
      <c r="AN55" s="134">
        <f t="shared" si="55"/>
        <v>11.301421878738863</v>
      </c>
      <c r="AO55" s="134">
        <f t="shared" si="55"/>
        <v>11.301462818300568</v>
      </c>
      <c r="AP55" s="134">
        <f t="shared" si="55"/>
        <v>11.301689937887073</v>
      </c>
      <c r="AQ55" s="134">
        <f t="shared" si="55"/>
        <v>11.302946972442909</v>
      </c>
      <c r="AR55" s="134">
        <f t="shared" si="55"/>
        <v>11.309816210292537</v>
      </c>
      <c r="AS55" s="134">
        <f t="shared" si="55"/>
        <v>11.345054329332417</v>
      </c>
      <c r="AT55" s="134">
        <f t="shared" si="55"/>
        <v>11.489117500260379</v>
      </c>
      <c r="AU55" s="134">
        <f t="shared" si="34"/>
        <v>11.872006686460885</v>
      </c>
      <c r="AV55" s="134"/>
    </row>
    <row r="56" spans="1:64">
      <c r="A56" s="206" t="s">
        <v>1931</v>
      </c>
      <c r="B56" s="207" t="s">
        <v>1814</v>
      </c>
      <c r="C56" s="206">
        <v>39162.205800000003</v>
      </c>
      <c r="D56" s="206" t="s">
        <v>1915</v>
      </c>
      <c r="E56">
        <f t="shared" si="42"/>
        <v>17246.524883104175</v>
      </c>
      <c r="F56">
        <f t="shared" si="43"/>
        <v>17246.5</v>
      </c>
      <c r="G56">
        <f t="shared" si="44"/>
        <v>7.9998099972726777E-3</v>
      </c>
      <c r="J56">
        <f t="shared" si="38"/>
        <v>7.9998099972726777E-3</v>
      </c>
      <c r="N56">
        <f t="shared" si="15"/>
        <v>7.9998099972726777E-3</v>
      </c>
      <c r="P56">
        <f t="shared" si="35"/>
        <v>2.8639679913846608E-3</v>
      </c>
      <c r="Q56" s="2">
        <f t="shared" si="45"/>
        <v>24143.705800000003</v>
      </c>
      <c r="R56">
        <f t="shared" si="46"/>
        <v>2.6376873109443854E-5</v>
      </c>
      <c r="T56">
        <f t="shared" si="47"/>
        <v>5.1358420058880173E-3</v>
      </c>
      <c r="U56">
        <f t="shared" si="48"/>
        <v>-4.8812896838211793E-2</v>
      </c>
      <c r="V56">
        <f t="shared" si="49"/>
        <v>2.910466422868884E-3</v>
      </c>
      <c r="W56">
        <v>1</v>
      </c>
      <c r="Z56">
        <f t="shared" si="50"/>
        <v>17246.5</v>
      </c>
      <c r="AA56" s="134">
        <f t="shared" si="51"/>
        <v>7.9564005423630006E-3</v>
      </c>
      <c r="AB56" s="134">
        <f t="shared" si="52"/>
        <v>4.3409454909677098E-5</v>
      </c>
      <c r="AC56" s="134">
        <f t="shared" si="53"/>
        <v>5.1358420058880173E-3</v>
      </c>
      <c r="AD56" s="134">
        <f t="shared" si="54"/>
        <v>2.9073774462943375E-3</v>
      </c>
      <c r="AE56" s="134">
        <f t="shared" si="36"/>
        <v>1.8843807755552891E-9</v>
      </c>
      <c r="AG56" s="136"/>
      <c r="AH56">
        <f t="shared" si="27"/>
        <v>5.0924325509783402E-3</v>
      </c>
      <c r="AI56">
        <f t="shared" si="28"/>
        <v>0.79571894343694582</v>
      </c>
      <c r="AJ56">
        <f t="shared" si="29"/>
        <v>0.6889583117160154</v>
      </c>
      <c r="AK56">
        <f t="shared" si="30"/>
        <v>-0.56240997014261085</v>
      </c>
      <c r="AL56">
        <f t="shared" si="31"/>
        <v>-1.9192034823676747</v>
      </c>
      <c r="AM56">
        <f t="shared" si="32"/>
        <v>-1.4271473907396079</v>
      </c>
      <c r="AN56" s="134">
        <f t="shared" si="55"/>
        <v>11.324395687629849</v>
      </c>
      <c r="AO56" s="134">
        <f t="shared" si="55"/>
        <v>11.324453545280413</v>
      </c>
      <c r="AP56" s="134">
        <f t="shared" si="55"/>
        <v>11.324752791166691</v>
      </c>
      <c r="AQ56" s="134">
        <f t="shared" si="55"/>
        <v>11.326296357884562</v>
      </c>
      <c r="AR56" s="134">
        <f t="shared" si="55"/>
        <v>11.334150704898706</v>
      </c>
      <c r="AS56" s="134">
        <f t="shared" si="55"/>
        <v>11.371680116876259</v>
      </c>
      <c r="AT56" s="134">
        <f t="shared" si="55"/>
        <v>11.516454159476304</v>
      </c>
      <c r="AU56" s="134">
        <f t="shared" si="34"/>
        <v>11.890687352883353</v>
      </c>
      <c r="AV56" s="134"/>
    </row>
    <row r="57" spans="1:64">
      <c r="A57" s="206" t="s">
        <v>1931</v>
      </c>
      <c r="B57" s="207" t="s">
        <v>1814</v>
      </c>
      <c r="C57" s="206">
        <v>39165.099900000001</v>
      </c>
      <c r="D57" s="206" t="s">
        <v>1915</v>
      </c>
      <c r="E57">
        <f t="shared" si="42"/>
        <v>17255.526870875947</v>
      </c>
      <c r="F57">
        <f t="shared" si="43"/>
        <v>17255.5</v>
      </c>
      <c r="G57">
        <f t="shared" si="44"/>
        <v>8.6388700001407415E-3</v>
      </c>
      <c r="J57">
        <f t="shared" si="38"/>
        <v>8.6388700001407415E-3</v>
      </c>
      <c r="N57">
        <f t="shared" si="15"/>
        <v>8.6388700001407415E-3</v>
      </c>
      <c r="P57">
        <f t="shared" si="35"/>
        <v>2.8668317838103975E-3</v>
      </c>
      <c r="Q57" s="2">
        <f t="shared" si="45"/>
        <v>24146.599900000001</v>
      </c>
      <c r="R57">
        <f t="shared" si="46"/>
        <v>3.3316425170777983E-5</v>
      </c>
      <c r="T57">
        <f t="shared" si="47"/>
        <v>5.7720382163303444E-3</v>
      </c>
      <c r="U57">
        <f t="shared" si="48"/>
        <v>-4.8859519006949077E-2</v>
      </c>
      <c r="V57">
        <f t="shared" si="49"/>
        <v>2.9846070446404539E-3</v>
      </c>
      <c r="W57">
        <v>1</v>
      </c>
      <c r="Z57">
        <f t="shared" si="50"/>
        <v>17255.5</v>
      </c>
      <c r="AA57" s="134">
        <f t="shared" si="51"/>
        <v>7.9613326291548461E-3</v>
      </c>
      <c r="AB57" s="134">
        <f t="shared" si="52"/>
        <v>6.7753737098589541E-4</v>
      </c>
      <c r="AC57" s="134">
        <f t="shared" si="53"/>
        <v>5.7720382163303444E-3</v>
      </c>
      <c r="AD57" s="134">
        <f t="shared" si="54"/>
        <v>3.5443691547962924E-3</v>
      </c>
      <c r="AE57" s="134">
        <f t="shared" si="36"/>
        <v>4.5905688908247885E-7</v>
      </c>
      <c r="AG57" s="136"/>
      <c r="AH57">
        <f t="shared" si="27"/>
        <v>5.094500845344449E-3</v>
      </c>
      <c r="AI57">
        <f t="shared" si="28"/>
        <v>0.79670296137955587</v>
      </c>
      <c r="AJ57">
        <f t="shared" si="29"/>
        <v>0.69022499972417217</v>
      </c>
      <c r="AK57">
        <f t="shared" si="30"/>
        <v>-0.56276641573079644</v>
      </c>
      <c r="AL57">
        <f t="shared" si="31"/>
        <v>-1.9174543918177918</v>
      </c>
      <c r="AM57">
        <f t="shared" si="32"/>
        <v>-1.4244949255391191</v>
      </c>
      <c r="AN57" s="134">
        <f t="shared" si="55"/>
        <v>11.326155797020608</v>
      </c>
      <c r="AO57" s="134">
        <f t="shared" si="55"/>
        <v>11.326215140534265</v>
      </c>
      <c r="AP57" s="134">
        <f t="shared" si="55"/>
        <v>11.326520493795208</v>
      </c>
      <c r="AQ57" s="134">
        <f t="shared" si="55"/>
        <v>11.328087424613697</v>
      </c>
      <c r="AR57" s="134">
        <f t="shared" si="55"/>
        <v>11.336018938677608</v>
      </c>
      <c r="AS57" s="134">
        <f t="shared" si="55"/>
        <v>11.373719857392201</v>
      </c>
      <c r="AT57" s="134">
        <f t="shared" si="55"/>
        <v>11.518535735567497</v>
      </c>
      <c r="AU57" s="134">
        <f t="shared" si="34"/>
        <v>11.892106137674933</v>
      </c>
      <c r="AV57" s="134"/>
    </row>
    <row r="58" spans="1:64">
      <c r="A58" s="206" t="s">
        <v>1931</v>
      </c>
      <c r="B58" s="207" t="s">
        <v>1817</v>
      </c>
      <c r="C58" s="206">
        <v>39165.259599999998</v>
      </c>
      <c r="D58" s="206" t="s">
        <v>1915</v>
      </c>
      <c r="E58">
        <f t="shared" si="42"/>
        <v>17256.023611640649</v>
      </c>
      <c r="F58">
        <f t="shared" si="43"/>
        <v>17256</v>
      </c>
      <c r="G58">
        <f t="shared" si="44"/>
        <v>7.5910399973508902E-3</v>
      </c>
      <c r="J58">
        <f t="shared" si="38"/>
        <v>7.5910399973508902E-3</v>
      </c>
      <c r="N58">
        <f t="shared" si="15"/>
        <v>7.5910399973508902E-3</v>
      </c>
      <c r="P58">
        <f t="shared" si="35"/>
        <v>2.8669909309608599E-3</v>
      </c>
      <c r="Q58" s="2">
        <f t="shared" si="45"/>
        <v>24146.759599999998</v>
      </c>
      <c r="R58">
        <f t="shared" si="46"/>
        <v>2.2316639581660512E-5</v>
      </c>
      <c r="T58">
        <f t="shared" si="47"/>
        <v>4.7240490663900299E-3</v>
      </c>
      <c r="U58">
        <f t="shared" si="48"/>
        <v>-4.8862109035643586E-2</v>
      </c>
      <c r="V58">
        <f t="shared" si="49"/>
        <v>2.8714763401361428E-3</v>
      </c>
      <c r="W58">
        <v>1</v>
      </c>
      <c r="Z58">
        <f t="shared" si="50"/>
        <v>17256</v>
      </c>
      <c r="AA58" s="134">
        <f t="shared" si="51"/>
        <v>7.9616062938971631E-3</v>
      </c>
      <c r="AB58" s="134">
        <f t="shared" si="52"/>
        <v>-3.7056629654627291E-4</v>
      </c>
      <c r="AC58" s="134">
        <f t="shared" si="53"/>
        <v>4.7240490663900299E-3</v>
      </c>
      <c r="AD58" s="134">
        <f t="shared" si="54"/>
        <v>2.4964246344145874E-3</v>
      </c>
      <c r="AE58" s="134">
        <f t="shared" si="36"/>
        <v>1.3731938013602027E-7</v>
      </c>
      <c r="AG58" s="136"/>
      <c r="AH58">
        <f t="shared" si="27"/>
        <v>5.0946153629363028E-3</v>
      </c>
      <c r="AI58">
        <f t="shared" si="28"/>
        <v>0.79675771888717017</v>
      </c>
      <c r="AJ58">
        <f t="shared" si="29"/>
        <v>0.69029540142590551</v>
      </c>
      <c r="AK58">
        <f t="shared" si="30"/>
        <v>-0.56278619364229565</v>
      </c>
      <c r="AL58">
        <f t="shared" si="31"/>
        <v>-1.9173570929316888</v>
      </c>
      <c r="AM58">
        <f t="shared" si="32"/>
        <v>-1.4243475675493182</v>
      </c>
      <c r="AN58" s="134">
        <f t="shared" si="55"/>
        <v>11.32625364501838</v>
      </c>
      <c r="AO58" s="134">
        <f t="shared" si="55"/>
        <v>11.326313071973896</v>
      </c>
      <c r="AP58" s="134">
        <f t="shared" si="55"/>
        <v>11.326618767260111</v>
      </c>
      <c r="AQ58" s="134">
        <f t="shared" si="55"/>
        <v>11.328187002816019</v>
      </c>
      <c r="AR58" s="134">
        <f t="shared" si="55"/>
        <v>11.336122813314136</v>
      </c>
      <c r="AS58" s="134">
        <f t="shared" si="55"/>
        <v>11.373833248788124</v>
      </c>
      <c r="AT58" s="134">
        <f t="shared" si="55"/>
        <v>11.51865140074475</v>
      </c>
      <c r="AU58" s="134">
        <f t="shared" si="34"/>
        <v>11.892184959052242</v>
      </c>
      <c r="AV58" s="134"/>
    </row>
    <row r="59" spans="1:64">
      <c r="A59" s="206" t="s">
        <v>1931</v>
      </c>
      <c r="B59" s="207" t="s">
        <v>1817</v>
      </c>
      <c r="C59" s="206">
        <v>39166.224099999999</v>
      </c>
      <c r="D59" s="206" t="s">
        <v>1915</v>
      </c>
      <c r="E59">
        <f t="shared" si="42"/>
        <v>17259.023652138869</v>
      </c>
      <c r="F59">
        <f t="shared" si="43"/>
        <v>17259</v>
      </c>
      <c r="G59">
        <f t="shared" si="44"/>
        <v>7.6040599960833788E-3</v>
      </c>
      <c r="J59">
        <f t="shared" si="38"/>
        <v>7.6040599960833788E-3</v>
      </c>
      <c r="N59">
        <f t="shared" si="15"/>
        <v>7.6040599960833788E-3</v>
      </c>
      <c r="P59">
        <f t="shared" si="35"/>
        <v>2.8679459190211424E-3</v>
      </c>
      <c r="Q59" s="2">
        <f t="shared" si="45"/>
        <v>24147.724099999999</v>
      </c>
      <c r="R59">
        <f t="shared" si="46"/>
        <v>2.2430776550947078E-5</v>
      </c>
      <c r="T59">
        <f t="shared" si="47"/>
        <v>4.7361140770622364E-3</v>
      </c>
      <c r="U59">
        <f t="shared" si="48"/>
        <v>-4.887764900455864E-2</v>
      </c>
      <c r="V59">
        <f t="shared" si="49"/>
        <v>2.8744355917721741E-3</v>
      </c>
      <c r="W59">
        <v>1</v>
      </c>
      <c r="Z59">
        <f t="shared" si="50"/>
        <v>17259</v>
      </c>
      <c r="AA59" s="134">
        <f t="shared" si="51"/>
        <v>7.9632475288842902E-3</v>
      </c>
      <c r="AB59" s="134">
        <f t="shared" si="52"/>
        <v>-3.5918753280091142E-4</v>
      </c>
      <c r="AC59" s="134">
        <f t="shared" si="53"/>
        <v>4.7361140770622364E-3</v>
      </c>
      <c r="AD59" s="134">
        <f t="shared" si="54"/>
        <v>2.5087583862202318E-3</v>
      </c>
      <c r="AE59" s="134">
        <f t="shared" si="36"/>
        <v>1.2901568371960582E-7</v>
      </c>
      <c r="AG59" s="136"/>
      <c r="AH59">
        <f t="shared" si="27"/>
        <v>5.095301609863147E-3</v>
      </c>
      <c r="AI59">
        <f t="shared" si="28"/>
        <v>0.79708646290702456</v>
      </c>
      <c r="AJ59">
        <f t="shared" si="29"/>
        <v>0.69071787810073326</v>
      </c>
      <c r="AK59">
        <f t="shared" si="30"/>
        <v>-0.56290480638447893</v>
      </c>
      <c r="AL59">
        <f t="shared" si="31"/>
        <v>-1.9167730178871147</v>
      </c>
      <c r="AM59">
        <f t="shared" si="32"/>
        <v>-1.4234634219797322</v>
      </c>
      <c r="AN59" s="134">
        <f t="shared" si="55"/>
        <v>11.326840875005274</v>
      </c>
      <c r="AO59" s="134">
        <f t="shared" si="55"/>
        <v>11.326900804601793</v>
      </c>
      <c r="AP59" s="134">
        <f t="shared" si="55"/>
        <v>11.32720855809327</v>
      </c>
      <c r="AQ59" s="134">
        <f t="shared" si="55"/>
        <v>11.328784636974234</v>
      </c>
      <c r="AR59" s="134">
        <f t="shared" si="55"/>
        <v>11.336746246724305</v>
      </c>
      <c r="AS59" s="134">
        <f t="shared" si="55"/>
        <v>11.374513757359249</v>
      </c>
      <c r="AT59" s="134">
        <f t="shared" si="55"/>
        <v>11.519345440534805</v>
      </c>
      <c r="AU59" s="134">
        <f t="shared" si="34"/>
        <v>11.892657887316103</v>
      </c>
      <c r="AV59" s="134"/>
    </row>
    <row r="60" spans="1:64">
      <c r="A60" s="206" t="s">
        <v>1931</v>
      </c>
      <c r="B60" s="207" t="s">
        <v>1817</v>
      </c>
      <c r="C60" s="206">
        <v>39167.188600000001</v>
      </c>
      <c r="D60" s="206" t="s">
        <v>1915</v>
      </c>
      <c r="E60">
        <f t="shared" si="42"/>
        <v>17262.023692637085</v>
      </c>
      <c r="F60">
        <f t="shared" si="43"/>
        <v>17262</v>
      </c>
      <c r="G60">
        <f t="shared" si="44"/>
        <v>7.6170799948158674E-3</v>
      </c>
      <c r="J60">
        <f t="shared" si="38"/>
        <v>7.6170799948158674E-3</v>
      </c>
      <c r="N60">
        <f t="shared" si="15"/>
        <v>7.6170799948158674E-3</v>
      </c>
      <c r="P60">
        <f t="shared" si="35"/>
        <v>2.8689010873514417E-3</v>
      </c>
      <c r="Q60" s="2">
        <f t="shared" si="45"/>
        <v>24148.688600000001</v>
      </c>
      <c r="R60">
        <f t="shared" si="46"/>
        <v>2.2545202937290062E-5</v>
      </c>
      <c r="T60">
        <f t="shared" si="47"/>
        <v>4.7481789074644253E-3</v>
      </c>
      <c r="U60">
        <f t="shared" si="48"/>
        <v>-4.8893188624729793E-2</v>
      </c>
      <c r="V60">
        <f t="shared" si="49"/>
        <v>2.8773963107239396E-3</v>
      </c>
      <c r="W60">
        <v>1</v>
      </c>
      <c r="Z60">
        <f t="shared" si="50"/>
        <v>17262</v>
      </c>
      <c r="AA60" s="134">
        <f t="shared" si="51"/>
        <v>7.9648874706844796E-3</v>
      </c>
      <c r="AB60" s="134">
        <f t="shared" si="52"/>
        <v>-3.478074758686122E-4</v>
      </c>
      <c r="AC60" s="134">
        <f t="shared" si="53"/>
        <v>4.7481789074644253E-3</v>
      </c>
      <c r="AD60" s="134">
        <f t="shared" si="54"/>
        <v>2.5210936114828299E-3</v>
      </c>
      <c r="AE60" s="134">
        <f t="shared" si="36"/>
        <v>1.2097004027009527E-7</v>
      </c>
      <c r="AG60" s="136"/>
      <c r="AH60">
        <f t="shared" si="27"/>
        <v>5.0959863833330375E-3</v>
      </c>
      <c r="AI60">
        <f t="shared" si="28"/>
        <v>0.79741554835708672</v>
      </c>
      <c r="AJ60">
        <f t="shared" si="29"/>
        <v>0.6911404685587228</v>
      </c>
      <c r="AK60">
        <f t="shared" si="30"/>
        <v>-0.56302332503979813</v>
      </c>
      <c r="AL60">
        <f t="shared" si="31"/>
        <v>-1.9161884593677803</v>
      </c>
      <c r="AM60">
        <f t="shared" si="32"/>
        <v>-1.4225792802424497</v>
      </c>
      <c r="AN60" s="134">
        <f t="shared" si="55"/>
        <v>11.3274283486097</v>
      </c>
      <c r="AO60" s="134">
        <f t="shared" si="55"/>
        <v>11.327488784270768</v>
      </c>
      <c r="AP60" s="134">
        <f t="shared" si="55"/>
        <v>11.327798606368505</v>
      </c>
      <c r="AQ60" s="134">
        <f t="shared" si="55"/>
        <v>11.329382554135661</v>
      </c>
      <c r="AR60" s="134">
        <f t="shared" si="55"/>
        <v>11.337369998461284</v>
      </c>
      <c r="AS60" s="134">
        <f t="shared" si="55"/>
        <v>11.375194540533544</v>
      </c>
      <c r="AT60" s="134">
        <f t="shared" si="55"/>
        <v>11.520039563820344</v>
      </c>
      <c r="AU60" s="134">
        <f t="shared" si="34"/>
        <v>11.893130815579962</v>
      </c>
      <c r="AV60" s="134"/>
    </row>
    <row r="61" spans="1:64">
      <c r="A61" s="206" t="s">
        <v>1931</v>
      </c>
      <c r="B61" s="207" t="s">
        <v>1814</v>
      </c>
      <c r="C61" s="206">
        <v>39181.174200000001</v>
      </c>
      <c r="D61" s="206" t="s">
        <v>1915</v>
      </c>
      <c r="E61">
        <f t="shared" si="42"/>
        <v>17305.525368522853</v>
      </c>
      <c r="F61">
        <f t="shared" si="43"/>
        <v>17305.5</v>
      </c>
      <c r="G61">
        <f t="shared" si="44"/>
        <v>8.1558699966990389E-3</v>
      </c>
      <c r="J61">
        <f t="shared" si="38"/>
        <v>8.1558699966990389E-3</v>
      </c>
      <c r="N61">
        <f t="shared" si="15"/>
        <v>8.1558699966990389E-3</v>
      </c>
      <c r="P61">
        <f t="shared" si="35"/>
        <v>2.8827712859839441E-3</v>
      </c>
      <c r="Q61" s="2">
        <f t="shared" si="45"/>
        <v>24162.674200000001</v>
      </c>
      <c r="R61">
        <f t="shared" si="46"/>
        <v>2.7805570012945196E-5</v>
      </c>
      <c r="T61">
        <f t="shared" si="47"/>
        <v>5.2730987107150948E-3</v>
      </c>
      <c r="U61">
        <f t="shared" si="48"/>
        <v>-4.9118473661669049E-2</v>
      </c>
      <c r="V61">
        <f t="shared" si="49"/>
        <v>2.958443145140302E-3</v>
      </c>
      <c r="W61">
        <v>1</v>
      </c>
      <c r="Z61">
        <f t="shared" si="50"/>
        <v>17305.5</v>
      </c>
      <c r="AA61" s="134">
        <f t="shared" si="51"/>
        <v>7.9885199866816751E-3</v>
      </c>
      <c r="AB61" s="134">
        <f t="shared" si="52"/>
        <v>1.6735001001736381E-4</v>
      </c>
      <c r="AC61" s="134">
        <f t="shared" si="53"/>
        <v>5.2730987107150948E-3</v>
      </c>
      <c r="AD61" s="134">
        <f t="shared" si="54"/>
        <v>3.0501212960013079E-3</v>
      </c>
      <c r="AE61" s="134">
        <f t="shared" si="36"/>
        <v>2.8006025852811767E-8</v>
      </c>
      <c r="AG61" s="136"/>
      <c r="AH61">
        <f t="shared" si="27"/>
        <v>5.105748700697731E-3</v>
      </c>
      <c r="AI61">
        <f t="shared" si="28"/>
        <v>0.80222594112537449</v>
      </c>
      <c r="AJ61">
        <f t="shared" si="29"/>
        <v>0.69728067986557041</v>
      </c>
      <c r="AK61">
        <f t="shared" si="30"/>
        <v>-0.56473103883405085</v>
      </c>
      <c r="AL61">
        <f t="shared" si="31"/>
        <v>-1.9076575881975812</v>
      </c>
      <c r="AM61">
        <f t="shared" si="32"/>
        <v>-1.4097594588925855</v>
      </c>
      <c r="AN61" s="134">
        <f t="shared" si="55"/>
        <v>11.335974254738039</v>
      </c>
      <c r="AO61" s="134">
        <f t="shared" si="55"/>
        <v>11.336042423770191</v>
      </c>
      <c r="AP61" s="134">
        <f t="shared" si="55"/>
        <v>11.336383429469169</v>
      </c>
      <c r="AQ61" s="134">
        <f t="shared" si="55"/>
        <v>11.33808436277071</v>
      </c>
      <c r="AR61" s="134">
        <f t="shared" si="55"/>
        <v>11.346450316124326</v>
      </c>
      <c r="AS61" s="134">
        <f t="shared" si="55"/>
        <v>11.385096739152338</v>
      </c>
      <c r="AT61" s="134">
        <f t="shared" si="55"/>
        <v>11.53011370364991</v>
      </c>
      <c r="AU61" s="134">
        <f t="shared" si="34"/>
        <v>11.899988275405931</v>
      </c>
      <c r="AV61" s="134"/>
    </row>
    <row r="62" spans="1:64">
      <c r="A62" s="206" t="s">
        <v>1931</v>
      </c>
      <c r="B62" s="207" t="s">
        <v>1817</v>
      </c>
      <c r="C62" s="206">
        <v>39187.121599999999</v>
      </c>
      <c r="D62" s="206" t="s">
        <v>1915</v>
      </c>
      <c r="E62">
        <f t="shared" si="42"/>
        <v>17324.024529600167</v>
      </c>
      <c r="F62">
        <f t="shared" si="43"/>
        <v>17324</v>
      </c>
      <c r="G62">
        <f t="shared" si="44"/>
        <v>7.8861599977244623E-3</v>
      </c>
      <c r="J62">
        <f t="shared" si="38"/>
        <v>7.8861599977244623E-3</v>
      </c>
      <c r="N62">
        <f t="shared" si="15"/>
        <v>7.8861599977244623E-3</v>
      </c>
      <c r="P62">
        <f t="shared" si="35"/>
        <v>2.8886815932981026E-3</v>
      </c>
      <c r="Q62" s="2">
        <f t="shared" si="45"/>
        <v>24168.621599999999</v>
      </c>
      <c r="R62">
        <f t="shared" si="46"/>
        <v>2.4974790402707838E-5</v>
      </c>
      <c r="T62">
        <f t="shared" si="47"/>
        <v>4.9974784044263601E-3</v>
      </c>
      <c r="U62">
        <f t="shared" si="48"/>
        <v>-4.9214261968600362E-2</v>
      </c>
      <c r="V62">
        <f t="shared" si="49"/>
        <v>2.9389127942724557E-3</v>
      </c>
      <c r="W62">
        <v>1</v>
      </c>
      <c r="Z62">
        <f t="shared" si="50"/>
        <v>17324</v>
      </c>
      <c r="AA62" s="134">
        <f t="shared" si="51"/>
        <v>7.9984864537026891E-3</v>
      </c>
      <c r="AB62" s="134">
        <f t="shared" si="52"/>
        <v>-1.123264559782268E-4</v>
      </c>
      <c r="AC62" s="134">
        <f t="shared" si="53"/>
        <v>4.9974784044263601E-3</v>
      </c>
      <c r="AD62" s="134">
        <f t="shared" si="54"/>
        <v>2.7763551373198754E-3</v>
      </c>
      <c r="AE62" s="134">
        <f t="shared" si="36"/>
        <v>1.2617232712628523E-8</v>
      </c>
      <c r="AG62" s="136"/>
      <c r="AH62">
        <f t="shared" si="27"/>
        <v>5.1098048604045869E-3</v>
      </c>
      <c r="AI62">
        <f t="shared" si="28"/>
        <v>0.80429387328906343</v>
      </c>
      <c r="AJ62">
        <f t="shared" si="29"/>
        <v>0.69989910183541892</v>
      </c>
      <c r="AK62">
        <f t="shared" si="30"/>
        <v>-0.56545100278815752</v>
      </c>
      <c r="AL62">
        <f t="shared" si="31"/>
        <v>-1.9039981248902993</v>
      </c>
      <c r="AM62">
        <f t="shared" si="32"/>
        <v>-1.4043073363517264</v>
      </c>
      <c r="AN62" s="134">
        <f t="shared" si="55"/>
        <v>11.339624458388911</v>
      </c>
      <c r="AO62" s="134">
        <f t="shared" si="55"/>
        <v>11.339696148657534</v>
      </c>
      <c r="AP62" s="134">
        <f t="shared" si="55"/>
        <v>11.340051105342553</v>
      </c>
      <c r="AQ62" s="134">
        <f t="shared" si="55"/>
        <v>11.341803438020886</v>
      </c>
      <c r="AR62" s="134">
        <f t="shared" si="55"/>
        <v>11.350332535065018</v>
      </c>
      <c r="AS62" s="134">
        <f t="shared" si="55"/>
        <v>11.389325495765814</v>
      </c>
      <c r="AT62" s="134">
        <f t="shared" si="55"/>
        <v>11.534403388256777</v>
      </c>
      <c r="AU62" s="134">
        <f t="shared" si="34"/>
        <v>11.902904666366402</v>
      </c>
      <c r="AV62" s="134"/>
    </row>
    <row r="63" spans="1:64">
      <c r="A63" s="20" t="s">
        <v>1821</v>
      </c>
      <c r="B63" s="17"/>
      <c r="C63" s="33">
        <v>40201.439899999998</v>
      </c>
      <c r="D63" s="33"/>
      <c r="E63">
        <f t="shared" si="42"/>
        <v>20479.022951662842</v>
      </c>
      <c r="F63">
        <f t="shared" si="43"/>
        <v>20479</v>
      </c>
      <c r="G63">
        <f t="shared" si="44"/>
        <v>7.3788599911495112E-3</v>
      </c>
      <c r="J63">
        <f t="shared" si="38"/>
        <v>7.3788599911495112E-3</v>
      </c>
      <c r="P63">
        <f t="shared" si="35"/>
        <v>3.9969027177578749E-3</v>
      </c>
      <c r="Q63" s="2">
        <f t="shared" si="45"/>
        <v>25182.939899999998</v>
      </c>
      <c r="R63">
        <f t="shared" si="46"/>
        <v>1.1437634999046591E-5</v>
      </c>
      <c r="T63">
        <f t="shared" si="47"/>
        <v>3.3819572733916363E-3</v>
      </c>
      <c r="U63">
        <f t="shared" si="48"/>
        <v>-6.5267824547403527E-2</v>
      </c>
      <c r="V63">
        <f t="shared" si="49"/>
        <v>4.7127925440427773E-3</v>
      </c>
      <c r="W63">
        <v>1</v>
      </c>
      <c r="Z63">
        <f t="shared" si="50"/>
        <v>20479</v>
      </c>
      <c r="AA63" s="134">
        <f t="shared" si="51"/>
        <v>8.250372339191835E-3</v>
      </c>
      <c r="AB63" s="134">
        <f t="shared" si="52"/>
        <v>-8.7151234804232376E-4</v>
      </c>
      <c r="AC63" s="134">
        <f t="shared" si="53"/>
        <v>3.3819572733916363E-3</v>
      </c>
      <c r="AD63" s="134">
        <f t="shared" si="54"/>
        <v>3.1253903697155512E-3</v>
      </c>
      <c r="AE63" s="134">
        <f t="shared" si="36"/>
        <v>7.5953377279024447E-7</v>
      </c>
      <c r="AG63" s="136"/>
      <c r="AH63">
        <f t="shared" si="27"/>
        <v>4.25346962143396E-3</v>
      </c>
      <c r="AI63">
        <f t="shared" si="28"/>
        <v>1.4345578890148079</v>
      </c>
      <c r="AJ63">
        <f t="shared" si="29"/>
        <v>0.93919819255694803</v>
      </c>
      <c r="AK63">
        <f t="shared" si="30"/>
        <v>-0.41133339966664989</v>
      </c>
      <c r="AL63">
        <f t="shared" si="31"/>
        <v>-0.75794941595052323</v>
      </c>
      <c r="AM63">
        <f t="shared" si="32"/>
        <v>-0.39822435029553604</v>
      </c>
      <c r="AN63" s="134">
        <f t="shared" si="55"/>
        <v>12.17230646806717</v>
      </c>
      <c r="AO63" s="134">
        <f t="shared" si="55"/>
        <v>12.17551901015006</v>
      </c>
      <c r="AP63" s="134">
        <f t="shared" si="55"/>
        <v>12.181318938292115</v>
      </c>
      <c r="AQ63" s="134">
        <f t="shared" si="55"/>
        <v>12.191755887477477</v>
      </c>
      <c r="AR63" s="134">
        <f t="shared" si="55"/>
        <v>12.210430788704761</v>
      </c>
      <c r="AS63" s="134">
        <f t="shared" si="55"/>
        <v>12.24353038149599</v>
      </c>
      <c r="AT63" s="134">
        <f t="shared" si="55"/>
        <v>12.301334388292354</v>
      </c>
      <c r="AU63" s="134">
        <f t="shared" si="34"/>
        <v>12.400267557192457</v>
      </c>
      <c r="AV63" s="134"/>
    </row>
    <row r="64" spans="1:64">
      <c r="A64" s="19" t="s">
        <v>1822</v>
      </c>
      <c r="B64" s="17"/>
      <c r="C64" s="33">
        <v>40868.541799999999</v>
      </c>
      <c r="D64" s="33"/>
      <c r="E64">
        <f t="shared" si="42"/>
        <v>22554.017992031353</v>
      </c>
      <c r="F64">
        <f t="shared" si="43"/>
        <v>22554</v>
      </c>
      <c r="G64">
        <f t="shared" si="44"/>
        <v>5.7843599934130907E-3</v>
      </c>
      <c r="I64">
        <f>G64</f>
        <v>5.7843599934130907E-3</v>
      </c>
      <c r="P64">
        <f t="shared" si="35"/>
        <v>4.8344497655606498E-3</v>
      </c>
      <c r="Q64" s="2">
        <f t="shared" si="45"/>
        <v>25850.041799999999</v>
      </c>
      <c r="R64">
        <f t="shared" si="46"/>
        <v>9.0232944097867615E-7</v>
      </c>
      <c r="T64">
        <f t="shared" si="47"/>
        <v>9.499102278524409E-4</v>
      </c>
      <c r="U64">
        <f t="shared" si="48"/>
        <v>-7.5370104733503085E-2</v>
      </c>
      <c r="V64">
        <f t="shared" si="49"/>
        <v>5.8247446837015318E-3</v>
      </c>
      <c r="W64">
        <v>1</v>
      </c>
      <c r="Z64">
        <f t="shared" si="50"/>
        <v>22554</v>
      </c>
      <c r="AA64" s="134">
        <f t="shared" si="51"/>
        <v>5.738268851313854E-3</v>
      </c>
      <c r="AB64" s="134">
        <f t="shared" si="52"/>
        <v>4.6091142099236732E-5</v>
      </c>
      <c r="AC64" s="134">
        <f t="shared" si="53"/>
        <v>9.499102278524409E-4</v>
      </c>
      <c r="AD64" s="134">
        <f t="shared" si="54"/>
        <v>4.8805409076598865E-3</v>
      </c>
      <c r="AE64" s="134">
        <f t="shared" si="36"/>
        <v>2.1243933800120327E-9</v>
      </c>
      <c r="AG64" s="136"/>
      <c r="AH64">
        <f t="shared" si="27"/>
        <v>9.0381908575320449E-4</v>
      </c>
      <c r="AI64">
        <f t="shared" si="28"/>
        <v>1.4428879078019796</v>
      </c>
      <c r="AJ64">
        <f t="shared" si="29"/>
        <v>-0.27167878544434249</v>
      </c>
      <c r="AK64">
        <f t="shared" si="30"/>
        <v>0.40235062533705013</v>
      </c>
      <c r="AL64">
        <f t="shared" si="31"/>
        <v>0.73747530673519035</v>
      </c>
      <c r="AM64">
        <f t="shared" si="32"/>
        <v>0.38641162026203879</v>
      </c>
      <c r="AN64" s="134">
        <f t="shared" si="55"/>
        <v>12.949032791095863</v>
      </c>
      <c r="AO64" s="134">
        <f t="shared" si="55"/>
        <v>12.945852786054717</v>
      </c>
      <c r="AP64" s="134">
        <f t="shared" si="55"/>
        <v>12.940137688149671</v>
      </c>
      <c r="AQ64" s="134">
        <f t="shared" si="55"/>
        <v>12.929898474733516</v>
      </c>
      <c r="AR64" s="134">
        <f t="shared" si="55"/>
        <v>12.911652185437529</v>
      </c>
      <c r="AS64" s="134">
        <f t="shared" si="55"/>
        <v>12.879426947304559</v>
      </c>
      <c r="AT64" s="134">
        <f t="shared" si="55"/>
        <v>12.823300065469432</v>
      </c>
      <c r="AU64" s="134">
        <f t="shared" si="34"/>
        <v>12.727376273028927</v>
      </c>
      <c r="AV64" s="134"/>
    </row>
    <row r="65" spans="1:48">
      <c r="A65" s="19" t="s">
        <v>1823</v>
      </c>
      <c r="B65" s="17"/>
      <c r="C65" s="33">
        <v>41680.316700000003</v>
      </c>
      <c r="D65" s="33"/>
      <c r="E65">
        <f t="shared" si="42"/>
        <v>25079.012886208166</v>
      </c>
      <c r="F65">
        <f t="shared" si="43"/>
        <v>25079</v>
      </c>
      <c r="G65">
        <f t="shared" si="44"/>
        <v>4.1428600015933625E-3</v>
      </c>
      <c r="J65">
        <f>G65</f>
        <v>4.1428600015933625E-3</v>
      </c>
      <c r="P65">
        <f t="shared" si="35"/>
        <v>5.9699577584937632E-3</v>
      </c>
      <c r="Q65" s="2">
        <f t="shared" si="45"/>
        <v>26661.816700000003</v>
      </c>
      <c r="R65">
        <f t="shared" si="46"/>
        <v>3.3382862132704756E-6</v>
      </c>
      <c r="T65">
        <f t="shared" si="47"/>
        <v>-1.8270977569004006E-3</v>
      </c>
      <c r="U65">
        <f t="shared" si="48"/>
        <v>-8.6940056416363293E-2</v>
      </c>
      <c r="V65">
        <f t="shared" si="49"/>
        <v>7.2442157317674392E-3</v>
      </c>
      <c r="W65">
        <v>1</v>
      </c>
      <c r="Z65">
        <f t="shared" si="50"/>
        <v>25079</v>
      </c>
      <c r="AA65" s="134">
        <f t="shared" si="51"/>
        <v>3.3145697832172843E-3</v>
      </c>
      <c r="AB65" s="134">
        <f t="shared" si="52"/>
        <v>8.2829021837607826E-4</v>
      </c>
      <c r="AC65" s="134">
        <f t="shared" si="53"/>
        <v>-1.8270977569004006E-3</v>
      </c>
      <c r="AD65" s="134">
        <f t="shared" si="54"/>
        <v>6.7982479768698414E-3</v>
      </c>
      <c r="AE65" s="134">
        <f t="shared" si="36"/>
        <v>6.8606468585749136E-7</v>
      </c>
      <c r="AG65" s="136"/>
      <c r="AH65">
        <f t="shared" si="27"/>
        <v>-2.6553879752764789E-3</v>
      </c>
      <c r="AI65">
        <f t="shared" si="28"/>
        <v>0.88805345545982595</v>
      </c>
      <c r="AJ65">
        <f t="shared" si="29"/>
        <v>-0.96265819570115074</v>
      </c>
      <c r="AK65">
        <f t="shared" si="30"/>
        <v>0.58779562413465181</v>
      </c>
      <c r="AL65">
        <f t="shared" si="31"/>
        <v>1.7589939833461052</v>
      </c>
      <c r="AM65">
        <f t="shared" si="32"/>
        <v>1.2084258205184784</v>
      </c>
      <c r="AN65" s="134">
        <f t="shared" si="55"/>
        <v>13.655658675811818</v>
      </c>
      <c r="AO65" s="134">
        <f t="shared" si="55"/>
        <v>13.655329494072125</v>
      </c>
      <c r="AP65" s="134">
        <f t="shared" si="55"/>
        <v>13.65414367938091</v>
      </c>
      <c r="AQ65" s="134">
        <f t="shared" si="55"/>
        <v>13.64989404172055</v>
      </c>
      <c r="AR65" s="134">
        <f t="shared" si="55"/>
        <v>13.634936165693377</v>
      </c>
      <c r="AS65" s="134">
        <f t="shared" si="55"/>
        <v>13.585234374982548</v>
      </c>
      <c r="AT65" s="134">
        <f t="shared" si="55"/>
        <v>13.442785335091045</v>
      </c>
      <c r="AU65" s="134">
        <f t="shared" si="34"/>
        <v>13.125424228444389</v>
      </c>
      <c r="AV65" s="134"/>
    </row>
    <row r="66" spans="1:48">
      <c r="A66" s="210" t="s">
        <v>1823</v>
      </c>
      <c r="B66" s="211"/>
      <c r="C66" s="210">
        <v>41928.512049999998</v>
      </c>
      <c r="D66" s="33"/>
      <c r="E66">
        <f t="shared" si="42"/>
        <v>25851.015065024498</v>
      </c>
      <c r="F66">
        <f t="shared" si="43"/>
        <v>25851</v>
      </c>
      <c r="G66">
        <f t="shared" si="44"/>
        <v>4.8433399933855981E-3</v>
      </c>
      <c r="J66">
        <f t="shared" ref="J66:J72" si="56">G66</f>
        <v>4.8433399933855981E-3</v>
      </c>
      <c r="P66">
        <f t="shared" si="35"/>
        <v>6.3426219170065823E-3</v>
      </c>
      <c r="Q66" s="2">
        <f t="shared" si="45"/>
        <v>26910.012049999998</v>
      </c>
      <c r="R66">
        <f t="shared" si="46"/>
        <v>2.247846286496639E-6</v>
      </c>
      <c r="T66">
        <f t="shared" si="47"/>
        <v>-1.4992819236209843E-3</v>
      </c>
      <c r="U66">
        <f t="shared" si="48"/>
        <v>-9.028374084985652E-2</v>
      </c>
      <c r="V66">
        <f t="shared" si="49"/>
        <v>7.8826801468244046E-3</v>
      </c>
      <c r="W66">
        <v>0.1</v>
      </c>
      <c r="Z66">
        <f t="shared" si="50"/>
        <v>25851</v>
      </c>
      <c r="AA66" s="134">
        <f t="shared" si="51"/>
        <v>3.0079950087320982E-3</v>
      </c>
      <c r="AB66" s="134">
        <f t="shared" si="52"/>
        <v>1.8353449846534998E-3</v>
      </c>
      <c r="AC66" s="134">
        <f t="shared" si="53"/>
        <v>-1.4992819236209843E-3</v>
      </c>
      <c r="AD66" s="134">
        <f t="shared" si="54"/>
        <v>8.1779669016600817E-3</v>
      </c>
      <c r="AE66" s="134">
        <f t="shared" si="36"/>
        <v>3.3684912126927558E-7</v>
      </c>
      <c r="AG66" s="136"/>
      <c r="AH66">
        <f t="shared" si="27"/>
        <v>-3.3346269082744841E-3</v>
      </c>
      <c r="AI66">
        <f t="shared" si="28"/>
        <v>0.792227075353092</v>
      </c>
      <c r="AJ66">
        <f t="shared" si="29"/>
        <v>-0.99420431016050481</v>
      </c>
      <c r="AK66">
        <f t="shared" si="30"/>
        <v>0.56112934014360749</v>
      </c>
      <c r="AL66">
        <f t="shared" si="31"/>
        <v>1.9254192984216736</v>
      </c>
      <c r="AM66">
        <f t="shared" si="32"/>
        <v>1.4366274080277308</v>
      </c>
      <c r="AN66" s="134">
        <f t="shared" si="55"/>
        <v>13.81461816006996</v>
      </c>
      <c r="AO66" s="134">
        <f t="shared" si="55"/>
        <v>13.814565369285312</v>
      </c>
      <c r="AP66" s="134">
        <f t="shared" si="55"/>
        <v>13.814287201344859</v>
      </c>
      <c r="AQ66" s="134">
        <f t="shared" si="55"/>
        <v>13.812825267042667</v>
      </c>
      <c r="AR66" s="134">
        <f t="shared" si="55"/>
        <v>13.805244059305503</v>
      </c>
      <c r="AS66" s="134">
        <f t="shared" si="55"/>
        <v>13.768330677690505</v>
      </c>
      <c r="AT66" s="134">
        <f t="shared" si="55"/>
        <v>13.623720195187074</v>
      </c>
      <c r="AU66" s="134">
        <f t="shared" si="34"/>
        <v>13.247124435011019</v>
      </c>
      <c r="AV66" s="134"/>
    </row>
    <row r="67" spans="1:48">
      <c r="A67" s="206" t="s">
        <v>1932</v>
      </c>
      <c r="B67" s="207" t="s">
        <v>1817</v>
      </c>
      <c r="C67" s="206">
        <v>42032.033499999998</v>
      </c>
      <c r="D67" s="206" t="s">
        <v>1915</v>
      </c>
      <c r="E67">
        <f t="shared" si="42"/>
        <v>26173.014590616851</v>
      </c>
      <c r="F67">
        <f t="shared" si="43"/>
        <v>26173</v>
      </c>
      <c r="G67">
        <f t="shared" si="44"/>
        <v>4.690819994721096E-3</v>
      </c>
      <c r="J67">
        <f t="shared" si="56"/>
        <v>4.690819994721096E-3</v>
      </c>
      <c r="N67">
        <f>G67</f>
        <v>4.690819994721096E-3</v>
      </c>
      <c r="P67">
        <f t="shared" si="35"/>
        <v>6.5015875226042208E-3</v>
      </c>
      <c r="Q67" s="2">
        <f t="shared" si="45"/>
        <v>27013.533499999998</v>
      </c>
      <c r="R67">
        <f t="shared" si="46"/>
        <v>3.2788790400359632E-6</v>
      </c>
      <c r="T67">
        <f t="shared" si="47"/>
        <v>-1.8107675278831248E-3</v>
      </c>
      <c r="U67">
        <f t="shared" si="48"/>
        <v>-9.1648318171012155E-2</v>
      </c>
      <c r="V67">
        <f t="shared" si="49"/>
        <v>8.0707855055567723E-3</v>
      </c>
      <c r="W67">
        <v>0.1</v>
      </c>
      <c r="Z67">
        <f t="shared" si="50"/>
        <v>26173</v>
      </c>
      <c r="AA67" s="134">
        <f t="shared" si="51"/>
        <v>2.9265183300260351E-3</v>
      </c>
      <c r="AB67" s="134">
        <f t="shared" si="52"/>
        <v>1.7643016646950609E-3</v>
      </c>
      <c r="AC67" s="134">
        <f t="shared" si="53"/>
        <v>-1.8107675278831248E-3</v>
      </c>
      <c r="AD67" s="134">
        <f t="shared" si="54"/>
        <v>8.2658891872992822E-3</v>
      </c>
      <c r="AE67" s="134">
        <f t="shared" si="36"/>
        <v>3.1127603640457638E-7</v>
      </c>
      <c r="AG67" s="136"/>
      <c r="AH67">
        <f t="shared" si="27"/>
        <v>-3.5750691925781858E-3</v>
      </c>
      <c r="AI67">
        <f t="shared" si="28"/>
        <v>0.75930238700365771</v>
      </c>
      <c r="AJ67">
        <f t="shared" si="29"/>
        <v>-0.99883124582220351</v>
      </c>
      <c r="AK67">
        <f t="shared" si="30"/>
        <v>0.54781418718776631</v>
      </c>
      <c r="AL67">
        <f t="shared" si="31"/>
        <v>1.9847821392383247</v>
      </c>
      <c r="AM67">
        <f t="shared" si="32"/>
        <v>1.5316479519371484</v>
      </c>
      <c r="AN67" s="134">
        <f t="shared" si="55"/>
        <v>13.875943811508259</v>
      </c>
      <c r="AO67" s="134">
        <f t="shared" si="55"/>
        <v>13.875924717365578</v>
      </c>
      <c r="AP67" s="134">
        <f t="shared" si="55"/>
        <v>13.875801195312301</v>
      </c>
      <c r="AQ67" s="134">
        <f t="shared" si="55"/>
        <v>13.875003491818553</v>
      </c>
      <c r="AR67" s="134">
        <f t="shared" si="55"/>
        <v>13.869907950638428</v>
      </c>
      <c r="AS67" s="134">
        <f t="shared" si="55"/>
        <v>13.839360923409966</v>
      </c>
      <c r="AT67" s="134">
        <f t="shared" si="55"/>
        <v>13.697589053842577</v>
      </c>
      <c r="AU67" s="134">
        <f t="shared" si="34"/>
        <v>13.297885401998654</v>
      </c>
      <c r="AV67" s="134"/>
    </row>
    <row r="68" spans="1:48">
      <c r="A68" s="206" t="s">
        <v>1933</v>
      </c>
      <c r="B68" s="207" t="s">
        <v>1814</v>
      </c>
      <c r="C68" s="206">
        <v>43118.847699999998</v>
      </c>
      <c r="D68" s="206" t="s">
        <v>1915</v>
      </c>
      <c r="E68">
        <f t="shared" si="42"/>
        <v>29553.50874720982</v>
      </c>
      <c r="F68">
        <f t="shared" si="43"/>
        <v>29553.5</v>
      </c>
      <c r="G68">
        <f t="shared" si="44"/>
        <v>2.8121899958932772E-3</v>
      </c>
      <c r="J68">
        <f t="shared" si="56"/>
        <v>2.8121899958932772E-3</v>
      </c>
      <c r="N68">
        <f>G68</f>
        <v>2.8121899958932772E-3</v>
      </c>
      <c r="P68">
        <f t="shared" si="35"/>
        <v>8.295830309215102E-3</v>
      </c>
      <c r="Q68" s="2">
        <f t="shared" si="45"/>
        <v>28100.347699999998</v>
      </c>
      <c r="R68">
        <f t="shared" si="46"/>
        <v>3.0070311085888279E-5</v>
      </c>
      <c r="T68">
        <f t="shared" si="47"/>
        <v>-5.4836403133218248E-3</v>
      </c>
      <c r="U68">
        <f t="shared" si="48"/>
        <v>-0.10476513267743465</v>
      </c>
      <c r="V68">
        <f t="shared" si="49"/>
        <v>9.8568147260453924E-3</v>
      </c>
      <c r="W68">
        <v>0.1</v>
      </c>
      <c r="Z68">
        <f t="shared" si="50"/>
        <v>29553.5</v>
      </c>
      <c r="AA68" s="134">
        <f t="shared" si="51"/>
        <v>3.2811515969580207E-3</v>
      </c>
      <c r="AB68" s="134">
        <f t="shared" si="52"/>
        <v>-4.6896160106474349E-4</v>
      </c>
      <c r="AC68" s="134">
        <f t="shared" si="53"/>
        <v>-5.4836403133218248E-3</v>
      </c>
      <c r="AD68" s="134">
        <f t="shared" si="54"/>
        <v>7.8268687081503585E-3</v>
      </c>
      <c r="AE68" s="134">
        <f t="shared" si="36"/>
        <v>2.1992498327320764E-8</v>
      </c>
      <c r="AG68" s="136"/>
      <c r="AH68">
        <f t="shared" si="27"/>
        <v>-5.0146787122570813E-3</v>
      </c>
      <c r="AI68">
        <f t="shared" si="28"/>
        <v>0.55353342111853077</v>
      </c>
      <c r="AJ68">
        <f t="shared" si="29"/>
        <v>-0.92869385633738322</v>
      </c>
      <c r="AK68">
        <f t="shared" si="30"/>
        <v>0.39837585083461929</v>
      </c>
      <c r="AL68">
        <f t="shared" si="31"/>
        <v>2.4130558479755759</v>
      </c>
      <c r="AM68">
        <f t="shared" si="32"/>
        <v>2.6227178217364635</v>
      </c>
      <c r="AN68" s="134">
        <f t="shared" si="55"/>
        <v>14.407436379965223</v>
      </c>
      <c r="AO68" s="134">
        <f t="shared" si="55"/>
        <v>14.407437114097416</v>
      </c>
      <c r="AP68" s="134">
        <f t="shared" si="55"/>
        <v>14.40743251876696</v>
      </c>
      <c r="AQ68" s="134">
        <f t="shared" si="55"/>
        <v>14.407461282171095</v>
      </c>
      <c r="AR68" s="134">
        <f t="shared" si="55"/>
        <v>14.407281195140156</v>
      </c>
      <c r="AS68" s="134">
        <f t="shared" si="55"/>
        <v>14.408406794987721</v>
      </c>
      <c r="AT68" s="134">
        <f t="shared" si="55"/>
        <v>14.40129468189523</v>
      </c>
      <c r="AU68" s="134">
        <f t="shared" si="34"/>
        <v>13.830796733991516</v>
      </c>
      <c r="AV68" s="134"/>
    </row>
    <row r="69" spans="1:48">
      <c r="A69" s="206" t="s">
        <v>1933</v>
      </c>
      <c r="B69" s="207" t="s">
        <v>1814</v>
      </c>
      <c r="C69" s="206">
        <v>43119.8128</v>
      </c>
      <c r="D69" s="206" t="s">
        <v>1915</v>
      </c>
      <c r="E69">
        <f t="shared" si="42"/>
        <v>29556.510653985177</v>
      </c>
      <c r="F69">
        <f t="shared" si="43"/>
        <v>29556.5</v>
      </c>
      <c r="G69">
        <f t="shared" si="44"/>
        <v>3.4252099940204062E-3</v>
      </c>
      <c r="J69">
        <f t="shared" si="56"/>
        <v>3.4252099940204062E-3</v>
      </c>
      <c r="N69">
        <f>G69</f>
        <v>3.4252099940204062E-3</v>
      </c>
      <c r="P69">
        <f t="shared" si="35"/>
        <v>8.2975242541200589E-3</v>
      </c>
      <c r="Q69" s="2">
        <f t="shared" si="45"/>
        <v>28101.3128</v>
      </c>
      <c r="R69">
        <f t="shared" si="46"/>
        <v>2.3739446249170426E-5</v>
      </c>
      <c r="T69">
        <f t="shared" si="47"/>
        <v>-4.8723142600996527E-3</v>
      </c>
      <c r="U69">
        <f t="shared" si="48"/>
        <v>-0.1047756990136211</v>
      </c>
      <c r="V69">
        <f t="shared" si="49"/>
        <v>9.9806862852101427E-3</v>
      </c>
      <c r="W69">
        <v>0.1</v>
      </c>
      <c r="Z69">
        <f t="shared" si="50"/>
        <v>29556.5</v>
      </c>
      <c r="AA69" s="134">
        <f t="shared" si="51"/>
        <v>3.2822443117138641E-3</v>
      </c>
      <c r="AB69" s="134">
        <f t="shared" si="52"/>
        <v>1.429656823065421E-4</v>
      </c>
      <c r="AC69" s="134">
        <f t="shared" si="53"/>
        <v>-4.8723142600996527E-3</v>
      </c>
      <c r="AD69" s="134">
        <f t="shared" si="54"/>
        <v>8.4404899364266019E-3</v>
      </c>
      <c r="AE69" s="134">
        <f t="shared" si="36"/>
        <v>2.0439186317375123E-9</v>
      </c>
      <c r="AG69" s="136"/>
      <c r="AH69">
        <f t="shared" si="27"/>
        <v>-5.0152799424061948E-3</v>
      </c>
      <c r="AI69">
        <f t="shared" si="28"/>
        <v>0.55342123096460849</v>
      </c>
      <c r="AJ69">
        <f t="shared" si="29"/>
        <v>-0.9285893654172972</v>
      </c>
      <c r="AK69">
        <f t="shared" si="30"/>
        <v>0.39825008177420945</v>
      </c>
      <c r="AL69">
        <f t="shared" si="31"/>
        <v>2.4133375112973137</v>
      </c>
      <c r="AM69">
        <f t="shared" si="32"/>
        <v>2.6238277949174171</v>
      </c>
      <c r="AN69" s="134">
        <f t="shared" ref="AN69:AT84" si="57">$AU69+$AB$7*SIN(AO69)</f>
        <v>14.407844122385811</v>
      </c>
      <c r="AO69" s="134">
        <f t="shared" si="57"/>
        <v>14.407844844147721</v>
      </c>
      <c r="AP69" s="134">
        <f t="shared" si="57"/>
        <v>14.407840332889087</v>
      </c>
      <c r="AQ69" s="134">
        <f t="shared" si="57"/>
        <v>14.407868528594118</v>
      </c>
      <c r="AR69" s="134">
        <f t="shared" si="57"/>
        <v>14.407692256290398</v>
      </c>
      <c r="AS69" s="134">
        <f t="shared" si="57"/>
        <v>14.408792433621267</v>
      </c>
      <c r="AT69" s="134">
        <f t="shared" si="57"/>
        <v>14.401852893617731</v>
      </c>
      <c r="AU69" s="134">
        <f t="shared" si="34"/>
        <v>13.831269662255375</v>
      </c>
      <c r="AV69" s="134"/>
    </row>
    <row r="70" spans="1:48">
      <c r="A70" s="206" t="s">
        <v>1933</v>
      </c>
      <c r="B70" s="207" t="s">
        <v>1817</v>
      </c>
      <c r="C70" s="206">
        <v>43123.830300000001</v>
      </c>
      <c r="D70" s="206" t="s">
        <v>1915</v>
      </c>
      <c r="E70">
        <f t="shared" si="42"/>
        <v>29569.00693465037</v>
      </c>
      <c r="F70">
        <f t="shared" si="43"/>
        <v>29569</v>
      </c>
      <c r="G70">
        <f t="shared" si="44"/>
        <v>2.2294599984888919E-3</v>
      </c>
      <c r="J70">
        <f t="shared" si="56"/>
        <v>2.2294599984888919E-3</v>
      </c>
      <c r="N70">
        <f>G70</f>
        <v>2.2294599984888919E-3</v>
      </c>
      <c r="P70">
        <f t="shared" si="35"/>
        <v>8.3045842982971563E-3</v>
      </c>
      <c r="Q70" s="2">
        <f t="shared" si="45"/>
        <v>28105.330300000001</v>
      </c>
      <c r="R70">
        <f t="shared" si="46"/>
        <v>3.6907135258120856E-5</v>
      </c>
      <c r="T70">
        <f t="shared" si="47"/>
        <v>-6.0751242998082645E-3</v>
      </c>
      <c r="U70">
        <f t="shared" si="48"/>
        <v>-0.10481970329315199</v>
      </c>
      <c r="V70">
        <f t="shared" si="49"/>
        <v>9.7504918805726998E-3</v>
      </c>
      <c r="W70">
        <v>0.1</v>
      </c>
      <c r="Z70">
        <f t="shared" si="50"/>
        <v>29569</v>
      </c>
      <c r="AA70" s="134">
        <f t="shared" si="51"/>
        <v>3.2868095076619194E-3</v>
      </c>
      <c r="AB70" s="134">
        <f t="shared" si="52"/>
        <v>-1.0573495091730275E-3</v>
      </c>
      <c r="AC70" s="134">
        <f t="shared" si="53"/>
        <v>-6.0751242998082645E-3</v>
      </c>
      <c r="AD70" s="134">
        <f t="shared" si="54"/>
        <v>7.2472347891241289E-3</v>
      </c>
      <c r="AE70" s="134">
        <f t="shared" si="36"/>
        <v>1.1179879845484421E-7</v>
      </c>
      <c r="AG70" s="136"/>
      <c r="AH70">
        <f t="shared" si="27"/>
        <v>-5.017774790635237E-3</v>
      </c>
      <c r="AI70">
        <f t="shared" si="28"/>
        <v>0.55295464146913931</v>
      </c>
      <c r="AJ70">
        <f t="shared" si="29"/>
        <v>-0.92815365041436682</v>
      </c>
      <c r="AK70">
        <f t="shared" si="30"/>
        <v>0.39772625259384664</v>
      </c>
      <c r="AL70">
        <f t="shared" si="31"/>
        <v>2.4145098814341659</v>
      </c>
      <c r="AM70">
        <f t="shared" si="32"/>
        <v>2.6284566748233509</v>
      </c>
      <c r="AN70" s="134">
        <f t="shared" si="57"/>
        <v>14.409542160925797</v>
      </c>
      <c r="AO70" s="134">
        <f t="shared" si="57"/>
        <v>14.409542828494578</v>
      </c>
      <c r="AP70" s="134">
        <f t="shared" si="57"/>
        <v>14.409538681335475</v>
      </c>
      <c r="AQ70" s="134">
        <f t="shared" si="57"/>
        <v>14.409564443869131</v>
      </c>
      <c r="AR70" s="134">
        <f t="shared" si="57"/>
        <v>14.409404366153924</v>
      </c>
      <c r="AS70" s="134">
        <f t="shared" si="57"/>
        <v>14.41039754144531</v>
      </c>
      <c r="AT70" s="134">
        <f t="shared" si="57"/>
        <v>14.404177401920219</v>
      </c>
      <c r="AU70" s="134">
        <f t="shared" si="34"/>
        <v>13.833240196688125</v>
      </c>
      <c r="AV70" s="134"/>
    </row>
    <row r="71" spans="1:48">
      <c r="A71" s="206" t="s">
        <v>1933</v>
      </c>
      <c r="B71" s="207" t="s">
        <v>1817</v>
      </c>
      <c r="C71" s="206">
        <v>43124.794800000003</v>
      </c>
      <c r="D71" s="206" t="s">
        <v>1915</v>
      </c>
      <c r="E71">
        <f t="shared" si="42"/>
        <v>29572.00697514859</v>
      </c>
      <c r="F71">
        <f t="shared" si="43"/>
        <v>29572</v>
      </c>
      <c r="G71">
        <f t="shared" si="44"/>
        <v>2.2424799972213805E-3</v>
      </c>
      <c r="J71">
        <f t="shared" si="56"/>
        <v>2.2424799972213805E-3</v>
      </c>
      <c r="N71">
        <f>G71</f>
        <v>2.2424799972213805E-3</v>
      </c>
      <c r="P71">
        <f t="shared" si="35"/>
        <v>8.3062791745972045E-3</v>
      </c>
      <c r="Q71" s="2">
        <f t="shared" si="45"/>
        <v>28106.294800000003</v>
      </c>
      <c r="R71">
        <f t="shared" si="46"/>
        <v>3.6769660463543719E-5</v>
      </c>
      <c r="T71">
        <f t="shared" si="47"/>
        <v>-6.063799177375824E-3</v>
      </c>
      <c r="U71">
        <f t="shared" si="48"/>
        <v>-0.10483025900904369</v>
      </c>
      <c r="V71">
        <f t="shared" si="49"/>
        <v>9.7548135876804644E-3</v>
      </c>
      <c r="W71">
        <v>0.1</v>
      </c>
      <c r="Z71">
        <f t="shared" si="50"/>
        <v>29572</v>
      </c>
      <c r="AA71" s="134">
        <f t="shared" si="51"/>
        <v>3.2879080843364189E-3</v>
      </c>
      <c r="AB71" s="134">
        <f t="shared" si="52"/>
        <v>-1.0454280871150384E-3</v>
      </c>
      <c r="AC71" s="134">
        <f t="shared" si="53"/>
        <v>-6.063799177375824E-3</v>
      </c>
      <c r="AD71" s="134">
        <f t="shared" si="54"/>
        <v>7.2608510874821661E-3</v>
      </c>
      <c r="AE71" s="134">
        <f t="shared" si="36"/>
        <v>1.0929198853290083E-7</v>
      </c>
      <c r="AG71" s="136"/>
      <c r="AH71">
        <f t="shared" si="27"/>
        <v>-5.0183710902607856E-3</v>
      </c>
      <c r="AI71">
        <f t="shared" si="28"/>
        <v>0.55284286826136408</v>
      </c>
      <c r="AJ71">
        <f t="shared" si="29"/>
        <v>-0.92804899844281541</v>
      </c>
      <c r="AK71">
        <f t="shared" si="30"/>
        <v>0.39760058365350309</v>
      </c>
      <c r="AL71">
        <f t="shared" si="31"/>
        <v>2.4147909563380803</v>
      </c>
      <c r="AM71">
        <f t="shared" si="32"/>
        <v>2.6295685659799903</v>
      </c>
      <c r="AN71" s="134">
        <f t="shared" si="57"/>
        <v>14.409949477322478</v>
      </c>
      <c r="AO71" s="134">
        <f t="shared" si="57"/>
        <v>14.409950131236702</v>
      </c>
      <c r="AP71" s="134">
        <f t="shared" si="57"/>
        <v>14.409946074819702</v>
      </c>
      <c r="AQ71" s="134">
        <f t="shared" si="57"/>
        <v>14.409971236985632</v>
      </c>
      <c r="AR71" s="134">
        <f t="shared" si="57"/>
        <v>14.409815118220214</v>
      </c>
      <c r="AS71" s="134">
        <f t="shared" si="57"/>
        <v>14.410782355383125</v>
      </c>
      <c r="AT71" s="134">
        <f t="shared" si="57"/>
        <v>14.404734954082011</v>
      </c>
      <c r="AU71" s="134">
        <f t="shared" si="34"/>
        <v>13.833713124951986</v>
      </c>
      <c r="AV71" s="134"/>
    </row>
    <row r="72" spans="1:48">
      <c r="A72" s="19" t="s">
        <v>1825</v>
      </c>
      <c r="B72" s="17" t="s">
        <v>1814</v>
      </c>
      <c r="C72" s="33">
        <v>43398.55</v>
      </c>
      <c r="D72" s="33"/>
      <c r="E72">
        <f t="shared" si="42"/>
        <v>30423.51209344474</v>
      </c>
      <c r="F72">
        <f t="shared" si="43"/>
        <v>30423.5</v>
      </c>
      <c r="G72">
        <f t="shared" si="44"/>
        <v>3.8879899948369712E-3</v>
      </c>
      <c r="J72">
        <f t="shared" si="56"/>
        <v>3.8879899948369712E-3</v>
      </c>
      <c r="P72">
        <f t="shared" si="35"/>
        <v>8.7946285467155657E-3</v>
      </c>
      <c r="Q72" s="2">
        <f t="shared" si="45"/>
        <v>28380.050000000003</v>
      </c>
      <c r="R72">
        <f t="shared" si="46"/>
        <v>2.4075101878781272E-5</v>
      </c>
      <c r="T72">
        <f t="shared" si="47"/>
        <v>-4.9066385518785945E-3</v>
      </c>
      <c r="U72">
        <f t="shared" si="48"/>
        <v>-0.10774168281725932</v>
      </c>
      <c r="V72">
        <f t="shared" si="49"/>
        <v>1.0575046329062815E-2</v>
      </c>
      <c r="W72">
        <v>1</v>
      </c>
      <c r="Z72">
        <f t="shared" si="50"/>
        <v>30423.5</v>
      </c>
      <c r="AA72" s="134">
        <f t="shared" si="51"/>
        <v>3.6437469637593776E-3</v>
      </c>
      <c r="AB72" s="134">
        <f t="shared" si="52"/>
        <v>2.4424303107759351E-4</v>
      </c>
      <c r="AC72" s="134">
        <f t="shared" si="53"/>
        <v>-4.9066385518785945E-3</v>
      </c>
      <c r="AD72" s="134">
        <f t="shared" si="54"/>
        <v>9.0388715777931592E-3</v>
      </c>
      <c r="AE72" s="134">
        <f t="shared" si="36"/>
        <v>5.9654658229970309E-8</v>
      </c>
      <c r="AG72" s="136"/>
      <c r="AH72">
        <f t="shared" si="27"/>
        <v>-5.150881582956188E-3</v>
      </c>
      <c r="AI72">
        <f t="shared" si="28"/>
        <v>0.52410554442414381</v>
      </c>
      <c r="AJ72">
        <f t="shared" si="29"/>
        <v>-0.89728595794444221</v>
      </c>
      <c r="AK72">
        <f t="shared" si="30"/>
        <v>0.36271227128192046</v>
      </c>
      <c r="AL72">
        <f t="shared" si="31"/>
        <v>2.4903484080873897</v>
      </c>
      <c r="AM72">
        <f t="shared" si="32"/>
        <v>2.9617286358442452</v>
      </c>
      <c r="AN72" s="134">
        <f t="shared" si="57"/>
        <v>14.522448365605634</v>
      </c>
      <c r="AO72" s="134">
        <f t="shared" si="57"/>
        <v>14.522422630563234</v>
      </c>
      <c r="AP72" s="134">
        <f t="shared" si="57"/>
        <v>14.522537062743057</v>
      </c>
      <c r="AQ72" s="134">
        <f t="shared" si="57"/>
        <v>14.52202798652759</v>
      </c>
      <c r="AR72" s="134">
        <f t="shared" si="57"/>
        <v>14.524287842832022</v>
      </c>
      <c r="AS72" s="134">
        <f t="shared" si="57"/>
        <v>14.514157832110536</v>
      </c>
      <c r="AT72" s="134">
        <f t="shared" si="57"/>
        <v>14.55775996380881</v>
      </c>
      <c r="AU72" s="134">
        <f t="shared" si="34"/>
        <v>13.967945930510902</v>
      </c>
      <c r="AV72" s="134"/>
    </row>
    <row r="73" spans="1:48">
      <c r="A73" s="212" t="s">
        <v>1126</v>
      </c>
      <c r="B73" s="213"/>
      <c r="C73" s="212">
        <v>44636.309000000001</v>
      </c>
      <c r="D73" s="33"/>
      <c r="E73">
        <f t="shared" si="42"/>
        <v>34273.514298762217</v>
      </c>
      <c r="F73">
        <f t="shared" si="43"/>
        <v>34273.5</v>
      </c>
      <c r="G73">
        <f t="shared" si="44"/>
        <v>4.5969899947522208E-3</v>
      </c>
      <c r="I73">
        <f>G73</f>
        <v>4.5969899947522208E-3</v>
      </c>
      <c r="P73">
        <f t="shared" si="35"/>
        <v>1.1183946677642189E-2</v>
      </c>
      <c r="Q73" s="2">
        <f t="shared" si="45"/>
        <v>29617.809000000001</v>
      </c>
      <c r="R73">
        <f t="shared" si="46"/>
        <v>4.3387998342268816E-5</v>
      </c>
      <c r="T73">
        <f t="shared" si="47"/>
        <v>-6.5869566828899682E-3</v>
      </c>
      <c r="U73">
        <f t="shared" si="48"/>
        <v>-0.11859603130074026</v>
      </c>
      <c r="V73">
        <f t="shared" si="49"/>
        <v>1.2546032796747153E-2</v>
      </c>
      <c r="W73">
        <v>1</v>
      </c>
      <c r="Z73">
        <f t="shared" si="50"/>
        <v>34273.5</v>
      </c>
      <c r="AA73" s="134">
        <f t="shared" si="51"/>
        <v>6.1641479391199841E-3</v>
      </c>
      <c r="AB73" s="134">
        <f t="shared" si="52"/>
        <v>-1.5671579443677633E-3</v>
      </c>
      <c r="AC73" s="134">
        <f t="shared" si="53"/>
        <v>-6.5869566828899682E-3</v>
      </c>
      <c r="AD73" s="134">
        <f t="shared" si="54"/>
        <v>9.6167887332744249E-3</v>
      </c>
      <c r="AE73" s="134">
        <f t="shared" si="36"/>
        <v>2.4559840225949933E-6</v>
      </c>
      <c r="AG73" s="136"/>
      <c r="AH73">
        <f t="shared" si="27"/>
        <v>-5.019798738522205E-3</v>
      </c>
      <c r="AI73">
        <f t="shared" si="28"/>
        <v>0.44420016372221971</v>
      </c>
      <c r="AJ73">
        <f t="shared" si="29"/>
        <v>-0.74583172130647324</v>
      </c>
      <c r="AK73">
        <f t="shared" si="30"/>
        <v>0.22163543620080856</v>
      </c>
      <c r="AL73">
        <f t="shared" si="31"/>
        <v>2.762148412861833</v>
      </c>
      <c r="AM73">
        <f t="shared" si="32"/>
        <v>5.2074736825206447</v>
      </c>
      <c r="AN73" s="134">
        <f t="shared" si="57"/>
        <v>14.976287650999396</v>
      </c>
      <c r="AO73" s="134">
        <f t="shared" si="57"/>
        <v>14.972593728262366</v>
      </c>
      <c r="AP73" s="134">
        <f t="shared" si="57"/>
        <v>14.980887341004795</v>
      </c>
      <c r="AQ73" s="134">
        <f t="shared" si="57"/>
        <v>14.962178607319863</v>
      </c>
      <c r="AR73" s="134">
        <f t="shared" si="57"/>
        <v>15.003950329708557</v>
      </c>
      <c r="AS73" s="134">
        <f t="shared" si="57"/>
        <v>14.908342239015321</v>
      </c>
      <c r="AT73" s="134">
        <f t="shared" si="57"/>
        <v>15.11682237003329</v>
      </c>
      <c r="AU73" s="134">
        <f t="shared" si="34"/>
        <v>14.574870535797848</v>
      </c>
      <c r="AV73" s="134"/>
    </row>
    <row r="74" spans="1:48" ht="13.5" thickBot="1">
      <c r="A74" s="18" t="s">
        <v>1751</v>
      </c>
      <c r="B74" s="6"/>
      <c r="C74" s="32">
        <v>44996.703399999999</v>
      </c>
      <c r="D74" s="105"/>
      <c r="E74" s="106">
        <f t="shared" si="42"/>
        <v>35394.507347315339</v>
      </c>
      <c r="F74" s="106">
        <f t="shared" si="43"/>
        <v>35394.5</v>
      </c>
      <c r="G74" s="106">
        <f t="shared" si="44"/>
        <v>2.3621299915248528E-3</v>
      </c>
      <c r="J74">
        <f t="shared" ref="J74:J81" si="58">G74</f>
        <v>2.3621299915248528E-3</v>
      </c>
      <c r="P74">
        <f t="shared" si="35"/>
        <v>1.1935450147741814E-2</v>
      </c>
      <c r="Q74" s="2">
        <f t="shared" si="45"/>
        <v>29978.203399999999</v>
      </c>
      <c r="R74">
        <f t="shared" si="46"/>
        <v>9.1648458813429944E-5</v>
      </c>
      <c r="T74">
        <f t="shared" si="47"/>
        <v>-9.573320156216961E-3</v>
      </c>
      <c r="U74">
        <f t="shared" si="48"/>
        <v>-0.12096940409127843</v>
      </c>
      <c r="V74">
        <f t="shared" si="49"/>
        <v>1.2409087516067259E-2</v>
      </c>
      <c r="W74">
        <v>1</v>
      </c>
      <c r="Z74">
        <f t="shared" si="50"/>
        <v>35394.5</v>
      </c>
      <c r="AA74" s="134">
        <f t="shared" si="51"/>
        <v>7.1289920864487516E-3</v>
      </c>
      <c r="AB74" s="134">
        <f t="shared" si="52"/>
        <v>-4.7668620949238988E-3</v>
      </c>
      <c r="AC74" s="134">
        <f t="shared" si="53"/>
        <v>-9.573320156216961E-3</v>
      </c>
      <c r="AD74" s="134">
        <f t="shared" si="54"/>
        <v>7.168588052817915E-3</v>
      </c>
      <c r="AE74" s="134">
        <f t="shared" si="36"/>
        <v>2.2722974232022261E-5</v>
      </c>
      <c r="AG74" s="136"/>
      <c r="AH74">
        <f t="shared" si="27"/>
        <v>-4.8064580612930622E-3</v>
      </c>
      <c r="AI74">
        <f t="shared" si="28"/>
        <v>0.43075561629972237</v>
      </c>
      <c r="AJ74">
        <f t="shared" si="29"/>
        <v>-0.70013047290541208</v>
      </c>
      <c r="AK74">
        <f t="shared" si="30"/>
        <v>0.18438155062809614</v>
      </c>
      <c r="AL74">
        <f t="shared" si="31"/>
        <v>2.8283507500030436</v>
      </c>
      <c r="AM74">
        <f t="shared" si="32"/>
        <v>6.3325492413679241</v>
      </c>
      <c r="AN74" s="134">
        <f t="shared" si="57"/>
        <v>15.097601660433865</v>
      </c>
      <c r="AO74" s="134">
        <f t="shared" si="57"/>
        <v>15.091357781903472</v>
      </c>
      <c r="AP74" s="134">
        <f t="shared" si="57"/>
        <v>15.104091033682844</v>
      </c>
      <c r="AQ74" s="134">
        <f t="shared" si="57"/>
        <v>15.07800090389371</v>
      </c>
      <c r="AR74" s="134">
        <f t="shared" si="57"/>
        <v>15.130963753900009</v>
      </c>
      <c r="AS74" s="134">
        <f t="shared" si="57"/>
        <v>15.021216333869452</v>
      </c>
      <c r="AT74" s="134">
        <f t="shared" si="57"/>
        <v>15.240513093412746</v>
      </c>
      <c r="AU74" s="134">
        <f t="shared" si="34"/>
        <v>14.751588063726851</v>
      </c>
      <c r="AV74" s="134"/>
    </row>
    <row r="75" spans="1:48">
      <c r="A75" s="18" t="s">
        <v>1753</v>
      </c>
      <c r="B75" s="6"/>
      <c r="C75" s="32">
        <v>45356.945599999999</v>
      </c>
      <c r="D75" s="32"/>
      <c r="E75">
        <f t="shared" si="42"/>
        <v>36515.026983567972</v>
      </c>
      <c r="F75">
        <f t="shared" si="43"/>
        <v>36515</v>
      </c>
      <c r="G75">
        <f t="shared" si="44"/>
        <v>8.6750999980722554E-3</v>
      </c>
      <c r="J75">
        <f t="shared" si="58"/>
        <v>8.6750999980722554E-3</v>
      </c>
      <c r="P75">
        <f t="shared" si="35"/>
        <v>1.2711772108383633E-2</v>
      </c>
      <c r="Q75" s="2">
        <f t="shared" si="45"/>
        <v>30338.445599999999</v>
      </c>
      <c r="R75">
        <f t="shared" si="46"/>
        <v>1.6294721726165712E-5</v>
      </c>
      <c r="T75">
        <f t="shared" si="47"/>
        <v>-4.0366721103113779E-3</v>
      </c>
      <c r="U75">
        <f t="shared" si="48"/>
        <v>-0.1229520515381845</v>
      </c>
      <c r="V75">
        <f t="shared" si="49"/>
        <v>1.4140867464475031E-2</v>
      </c>
      <c r="W75">
        <v>1</v>
      </c>
      <c r="Z75">
        <f t="shared" si="50"/>
        <v>36515</v>
      </c>
      <c r="AA75" s="134">
        <f t="shared" si="51"/>
        <v>8.1806160852376623E-3</v>
      </c>
      <c r="AB75" s="134">
        <f t="shared" si="52"/>
        <v>4.9448391283459306E-4</v>
      </c>
      <c r="AC75" s="134">
        <f t="shared" si="53"/>
        <v>-4.0366721103113779E-3</v>
      </c>
      <c r="AD75" s="134">
        <f t="shared" si="54"/>
        <v>1.3206256021218226E-2</v>
      </c>
      <c r="AE75" s="134">
        <f t="shared" si="36"/>
        <v>2.4451434005220945E-7</v>
      </c>
      <c r="AG75" s="136"/>
      <c r="AH75">
        <f t="shared" si="27"/>
        <v>-4.531156023145971E-3</v>
      </c>
      <c r="AI75">
        <f t="shared" si="28"/>
        <v>0.42033063448978814</v>
      </c>
      <c r="AJ75">
        <f t="shared" si="29"/>
        <v>-0.65406426405943485</v>
      </c>
      <c r="AK75">
        <f t="shared" si="30"/>
        <v>0.14838851463411365</v>
      </c>
      <c r="AL75">
        <f t="shared" si="31"/>
        <v>2.8909860313556455</v>
      </c>
      <c r="AM75">
        <f t="shared" si="32"/>
        <v>7.9388235219338412</v>
      </c>
      <c r="AN75" s="134">
        <f t="shared" si="57"/>
        <v>15.215591448534617</v>
      </c>
      <c r="AO75" s="134">
        <f t="shared" si="57"/>
        <v>15.207019989317345</v>
      </c>
      <c r="AP75" s="134">
        <f t="shared" si="57"/>
        <v>15.223279887578835</v>
      </c>
      <c r="AQ75" s="134">
        <f t="shared" si="57"/>
        <v>15.192311127118526</v>
      </c>
      <c r="AR75" s="134">
        <f t="shared" si="57"/>
        <v>15.250864812998284</v>
      </c>
      <c r="AS75" s="134">
        <f t="shared" si="57"/>
        <v>15.138472666227505</v>
      </c>
      <c r="AT75" s="134">
        <f t="shared" si="57"/>
        <v>15.348929547806677</v>
      </c>
      <c r="AU75" s="134">
        <f t="shared" si="34"/>
        <v>14.928226770278545</v>
      </c>
      <c r="AV75" s="134"/>
    </row>
    <row r="76" spans="1:48">
      <c r="A76" s="214" t="s">
        <v>1755</v>
      </c>
      <c r="B76" s="209"/>
      <c r="C76" s="215">
        <v>45709.948766666668</v>
      </c>
      <c r="D76" s="32"/>
      <c r="E76">
        <f t="shared" si="42"/>
        <v>37613.029882476992</v>
      </c>
      <c r="F76">
        <f t="shared" si="43"/>
        <v>37613</v>
      </c>
      <c r="G76">
        <f t="shared" si="44"/>
        <v>9.6070866638910957E-3</v>
      </c>
      <c r="J76">
        <f t="shared" si="58"/>
        <v>9.6070866638910957E-3</v>
      </c>
      <c r="N76">
        <f>G76</f>
        <v>9.6070866638910957E-3</v>
      </c>
      <c r="P76">
        <f t="shared" si="35"/>
        <v>1.3496900945630339E-2</v>
      </c>
      <c r="Q76" s="2">
        <f t="shared" si="45"/>
        <v>30691.448766666668</v>
      </c>
      <c r="R76">
        <f t="shared" si="46"/>
        <v>1.5130655146422583E-5</v>
      </c>
      <c r="T76">
        <f t="shared" si="47"/>
        <v>-3.8898142817392432E-3</v>
      </c>
      <c r="U76">
        <f t="shared" si="48"/>
        <v>-0.12449896368851521</v>
      </c>
      <c r="V76">
        <f t="shared" si="49"/>
        <v>1.4546566920626006E-2</v>
      </c>
      <c r="W76">
        <v>1</v>
      </c>
      <c r="Z76">
        <f t="shared" si="50"/>
        <v>37613</v>
      </c>
      <c r="AA76" s="134">
        <f t="shared" si="51"/>
        <v>9.2879766915259752E-3</v>
      </c>
      <c r="AB76" s="134">
        <f t="shared" si="52"/>
        <v>3.1910997236512043E-4</v>
      </c>
      <c r="AC76" s="134">
        <f t="shared" si="53"/>
        <v>-3.8898142817392432E-3</v>
      </c>
      <c r="AD76" s="134">
        <f t="shared" si="54"/>
        <v>1.3816010917995458E-2</v>
      </c>
      <c r="AE76" s="134">
        <f t="shared" si="36"/>
        <v>1.0183117446286792E-7</v>
      </c>
      <c r="AG76" s="136"/>
      <c r="AH76">
        <f t="shared" si="27"/>
        <v>-4.2089242541043627E-3</v>
      </c>
      <c r="AI76">
        <f t="shared" si="28"/>
        <v>0.41263277404140586</v>
      </c>
      <c r="AJ76">
        <f t="shared" si="29"/>
        <v>-0.60862386911132704</v>
      </c>
      <c r="AK76">
        <f t="shared" si="30"/>
        <v>0.11417296727350082</v>
      </c>
      <c r="AL76">
        <f t="shared" si="31"/>
        <v>2.9496058710134863</v>
      </c>
      <c r="AM76">
        <f t="shared" si="32"/>
        <v>10.385366336061853</v>
      </c>
      <c r="AN76" s="134">
        <f t="shared" si="57"/>
        <v>15.328412683253237</v>
      </c>
      <c r="AO76" s="134">
        <f t="shared" si="57"/>
        <v>15.318678160201793</v>
      </c>
      <c r="AP76" s="134">
        <f t="shared" si="57"/>
        <v>15.33620037937435</v>
      </c>
      <c r="AQ76" s="134">
        <f t="shared" si="57"/>
        <v>15.304569286946318</v>
      </c>
      <c r="AR76" s="134">
        <f t="shared" si="57"/>
        <v>15.361387414367906</v>
      </c>
      <c r="AS76" s="134">
        <f t="shared" si="57"/>
        <v>15.258329710050273</v>
      </c>
      <c r="AT76" s="134">
        <f t="shared" si="57"/>
        <v>15.442452492286579</v>
      </c>
      <c r="AU76" s="134">
        <f t="shared" si="34"/>
        <v>15.10131851485129</v>
      </c>
      <c r="AV76" s="134"/>
    </row>
    <row r="77" spans="1:48">
      <c r="A77" s="216" t="s">
        <v>1755</v>
      </c>
      <c r="B77" s="208" t="s">
        <v>1814</v>
      </c>
      <c r="C77" s="217">
        <v>45710.110099999998</v>
      </c>
      <c r="D77" s="32"/>
      <c r="E77">
        <f t="shared" si="42"/>
        <v>37613.531703662789</v>
      </c>
      <c r="F77">
        <f t="shared" si="43"/>
        <v>37613.5</v>
      </c>
      <c r="G77">
        <f t="shared" si="44"/>
        <v>1.0192589994403534E-2</v>
      </c>
      <c r="J77">
        <f t="shared" si="58"/>
        <v>1.0192589994403534E-2</v>
      </c>
      <c r="N77">
        <f>G77</f>
        <v>1.0192589994403534E-2</v>
      </c>
      <c r="P77">
        <f t="shared" si="35"/>
        <v>1.3497263973162525E-2</v>
      </c>
      <c r="Q77" s="2">
        <f t="shared" si="45"/>
        <v>30691.610099999998</v>
      </c>
      <c r="R77">
        <f t="shared" si="46"/>
        <v>1.0920870105886784E-5</v>
      </c>
      <c r="T77">
        <f t="shared" si="47"/>
        <v>-3.3046739787589915E-3</v>
      </c>
      <c r="U77">
        <f t="shared" si="48"/>
        <v>-0.12449957618375285</v>
      </c>
      <c r="V77">
        <f t="shared" si="49"/>
        <v>1.4688204320478022E-2</v>
      </c>
      <c r="W77">
        <v>1</v>
      </c>
      <c r="Z77">
        <f t="shared" si="50"/>
        <v>37613.5</v>
      </c>
      <c r="AA77" s="134">
        <f t="shared" si="51"/>
        <v>9.2884971693085149E-3</v>
      </c>
      <c r="AB77" s="134">
        <f t="shared" si="52"/>
        <v>9.0409282509501879E-4</v>
      </c>
      <c r="AC77" s="134">
        <f t="shared" si="53"/>
        <v>-3.3046739787589915E-3</v>
      </c>
      <c r="AD77" s="134">
        <f t="shared" si="54"/>
        <v>1.4401356798257544E-2</v>
      </c>
      <c r="AE77" s="134">
        <f t="shared" si="36"/>
        <v>8.1738383638829221E-7</v>
      </c>
      <c r="AG77" s="136"/>
      <c r="AH77">
        <f t="shared" si="27"/>
        <v>-4.2087668038540095E-3</v>
      </c>
      <c r="AI77">
        <f t="shared" si="28"/>
        <v>0.41262978779974491</v>
      </c>
      <c r="AJ77">
        <f t="shared" si="29"/>
        <v>-0.60860311425829661</v>
      </c>
      <c r="AK77">
        <f t="shared" si="30"/>
        <v>0.11415760336551149</v>
      </c>
      <c r="AL77">
        <f t="shared" si="31"/>
        <v>2.949632028191234</v>
      </c>
      <c r="AM77">
        <f t="shared" si="32"/>
        <v>10.386790210159514</v>
      </c>
      <c r="AN77" s="134">
        <f t="shared" si="57"/>
        <v>15.328463473949448</v>
      </c>
      <c r="AO77" s="134">
        <f t="shared" si="57"/>
        <v>15.318728793874911</v>
      </c>
      <c r="AP77" s="134">
        <f t="shared" si="57"/>
        <v>15.336250941060756</v>
      </c>
      <c r="AQ77" s="134">
        <f t="shared" si="57"/>
        <v>15.304620636564618</v>
      </c>
      <c r="AR77" s="134">
        <f t="shared" si="57"/>
        <v>15.361436228050378</v>
      </c>
      <c r="AS77" s="134">
        <f t="shared" si="57"/>
        <v>15.258385393812985</v>
      </c>
      <c r="AT77" s="134">
        <f t="shared" si="57"/>
        <v>15.442492564594442</v>
      </c>
      <c r="AU77" s="134">
        <f t="shared" si="34"/>
        <v>15.101397336228599</v>
      </c>
      <c r="AV77" s="134"/>
    </row>
    <row r="78" spans="1:48">
      <c r="A78" s="18" t="s">
        <v>1755</v>
      </c>
      <c r="B78" s="6"/>
      <c r="C78" s="32">
        <v>45726.023766666673</v>
      </c>
      <c r="D78" s="32"/>
      <c r="E78">
        <f t="shared" si="42"/>
        <v>37663.030557447237</v>
      </c>
      <c r="F78">
        <f t="shared" si="43"/>
        <v>37663</v>
      </c>
      <c r="G78">
        <f t="shared" si="44"/>
        <v>9.8240866718697362E-3</v>
      </c>
      <c r="J78">
        <f t="shared" si="58"/>
        <v>9.8240866718697362E-3</v>
      </c>
      <c r="N78">
        <f>G78</f>
        <v>9.8240866718697362E-3</v>
      </c>
      <c r="P78">
        <f t="shared" si="35"/>
        <v>1.3533228485976288E-2</v>
      </c>
      <c r="Q78" s="2">
        <f t="shared" si="45"/>
        <v>30707.523766666673</v>
      </c>
      <c r="R78">
        <f t="shared" si="46"/>
        <v>1.3757732997153645E-5</v>
      </c>
      <c r="T78">
        <f t="shared" si="47"/>
        <v>-3.7091418141065521E-3</v>
      </c>
      <c r="U78">
        <f t="shared" si="48"/>
        <v>-0.12455979285387409</v>
      </c>
      <c r="V78">
        <f t="shared" si="49"/>
        <v>1.4604879856735664E-2</v>
      </c>
      <c r="W78">
        <v>1</v>
      </c>
      <c r="Z78">
        <f t="shared" si="50"/>
        <v>37663</v>
      </c>
      <c r="AA78" s="134">
        <f t="shared" si="51"/>
        <v>9.3400950632762901E-3</v>
      </c>
      <c r="AB78" s="134">
        <f t="shared" si="52"/>
        <v>4.8399160859344606E-4</v>
      </c>
      <c r="AC78" s="134">
        <f t="shared" si="53"/>
        <v>-3.7091418141065521E-3</v>
      </c>
      <c r="AD78" s="134">
        <f t="shared" si="54"/>
        <v>1.4017220094569734E-2</v>
      </c>
      <c r="AE78" s="134">
        <f t="shared" si="36"/>
        <v>2.3424787718887148E-7</v>
      </c>
      <c r="AG78" s="136"/>
      <c r="AH78">
        <f t="shared" si="27"/>
        <v>-4.1931334226999991E-3</v>
      </c>
      <c r="AI78">
        <f t="shared" si="28"/>
        <v>0.41233639073799222</v>
      </c>
      <c r="AJ78">
        <f t="shared" si="29"/>
        <v>-0.60654809827785838</v>
      </c>
      <c r="AK78">
        <f t="shared" si="30"/>
        <v>0.11263750234926345</v>
      </c>
      <c r="AL78">
        <f t="shared" si="31"/>
        <v>2.9522193582586498</v>
      </c>
      <c r="AM78">
        <f t="shared" si="32"/>
        <v>10.529570075482738</v>
      </c>
      <c r="AN78" s="134">
        <f t="shared" si="57"/>
        <v>15.333489230888308</v>
      </c>
      <c r="AO78" s="134">
        <f t="shared" si="57"/>
        <v>15.323740900176277</v>
      </c>
      <c r="AP78" s="134">
        <f t="shared" si="57"/>
        <v>15.341252768329964</v>
      </c>
      <c r="AQ78" s="134">
        <f t="shared" si="57"/>
        <v>15.309705565859472</v>
      </c>
      <c r="AR78" s="134">
        <f t="shared" si="57"/>
        <v>15.366262213494124</v>
      </c>
      <c r="AS78" s="134">
        <f t="shared" si="57"/>
        <v>15.263902885262651</v>
      </c>
      <c r="AT78" s="134">
        <f t="shared" si="57"/>
        <v>15.44644927221375</v>
      </c>
      <c r="AU78" s="134">
        <f t="shared" si="34"/>
        <v>15.109200652582288</v>
      </c>
      <c r="AV78" s="134"/>
    </row>
    <row r="79" spans="1:48">
      <c r="A79" s="18" t="s">
        <v>1755</v>
      </c>
      <c r="B79" s="6" t="s">
        <v>1814</v>
      </c>
      <c r="C79" s="32">
        <v>45740.009666666672</v>
      </c>
      <c r="D79" s="32"/>
      <c r="E79">
        <f t="shared" si="42"/>
        <v>37706.53316647157</v>
      </c>
      <c r="F79">
        <f t="shared" si="43"/>
        <v>37706.5</v>
      </c>
      <c r="G79">
        <f t="shared" si="44"/>
        <v>1.066287666617427E-2</v>
      </c>
      <c r="J79">
        <f t="shared" si="58"/>
        <v>1.066287666617427E-2</v>
      </c>
      <c r="N79">
        <f>G79</f>
        <v>1.066287666617427E-2</v>
      </c>
      <c r="P79">
        <f t="shared" si="35"/>
        <v>1.3564874179589854E-2</v>
      </c>
      <c r="Q79" s="2">
        <f t="shared" si="45"/>
        <v>30721.509666666672</v>
      </c>
      <c r="R79">
        <f t="shared" si="46"/>
        <v>8.4215895678702348E-6</v>
      </c>
      <c r="T79">
        <f t="shared" si="47"/>
        <v>-2.9019975134155843E-3</v>
      </c>
      <c r="U79">
        <f t="shared" si="48"/>
        <v>-0.12461202262893378</v>
      </c>
      <c r="V79">
        <f t="shared" si="49"/>
        <v>1.4813330213620073E-2</v>
      </c>
      <c r="W79">
        <v>1</v>
      </c>
      <c r="Z79">
        <f t="shared" si="50"/>
        <v>37706.5</v>
      </c>
      <c r="AA79" s="134">
        <f t="shared" si="51"/>
        <v>9.3855537382370909E-3</v>
      </c>
      <c r="AB79" s="134">
        <f t="shared" si="52"/>
        <v>1.2773229279371794E-3</v>
      </c>
      <c r="AC79" s="134">
        <f t="shared" si="53"/>
        <v>-2.9019975134155843E-3</v>
      </c>
      <c r="AD79" s="134">
        <f t="shared" si="54"/>
        <v>1.4842197107527034E-2</v>
      </c>
      <c r="AE79" s="134">
        <f t="shared" si="36"/>
        <v>1.6315538622340086E-6</v>
      </c>
      <c r="AG79" s="136"/>
      <c r="AH79">
        <f t="shared" si="27"/>
        <v>-4.1793204413527628E-3</v>
      </c>
      <c r="AI79">
        <f t="shared" si="28"/>
        <v>0.41208220752396685</v>
      </c>
      <c r="AJ79">
        <f t="shared" si="29"/>
        <v>-0.6047417065311067</v>
      </c>
      <c r="AK79">
        <f t="shared" si="30"/>
        <v>0.1113031620235385</v>
      </c>
      <c r="AL79">
        <f t="shared" si="31"/>
        <v>2.9544894515941316</v>
      </c>
      <c r="AM79">
        <f t="shared" si="32"/>
        <v>10.658085859924361</v>
      </c>
      <c r="AN79" s="134">
        <f t="shared" si="57"/>
        <v>15.337901699599879</v>
      </c>
      <c r="AO79" s="134">
        <f t="shared" si="57"/>
        <v>15.328144492132621</v>
      </c>
      <c r="AP79" s="134">
        <f t="shared" si="57"/>
        <v>15.345642152843947</v>
      </c>
      <c r="AQ79" s="134">
        <f t="shared" si="57"/>
        <v>15.314176320900842</v>
      </c>
      <c r="AR79" s="134">
        <f t="shared" si="57"/>
        <v>15.370492536997959</v>
      </c>
      <c r="AS79" s="134">
        <f t="shared" si="57"/>
        <v>15.268759401792316</v>
      </c>
      <c r="AT79" s="134">
        <f t="shared" si="57"/>
        <v>15.44990941839265</v>
      </c>
      <c r="AU79" s="134">
        <f t="shared" si="34"/>
        <v>15.116058112408258</v>
      </c>
      <c r="AV79" s="134"/>
    </row>
    <row r="80" spans="1:48">
      <c r="A80" s="18" t="s">
        <v>1755</v>
      </c>
      <c r="B80" s="6"/>
      <c r="C80" s="32">
        <v>45757.852899999998</v>
      </c>
      <c r="D80" s="32"/>
      <c r="E80">
        <f t="shared" si="42"/>
        <v>37762.033863847471</v>
      </c>
      <c r="F80">
        <f t="shared" si="43"/>
        <v>37762</v>
      </c>
      <c r="G80">
        <f t="shared" si="44"/>
        <v>1.0887079995882232E-2</v>
      </c>
      <c r="J80">
        <f t="shared" si="58"/>
        <v>1.0887079995882232E-2</v>
      </c>
      <c r="P80">
        <f t="shared" si="35"/>
        <v>1.3605304747140196E-2</v>
      </c>
      <c r="Q80" s="2">
        <f t="shared" si="45"/>
        <v>30739.352899999998</v>
      </c>
      <c r="R80">
        <f t="shared" si="46"/>
        <v>7.3887457983514191E-6</v>
      </c>
      <c r="T80">
        <f t="shared" si="47"/>
        <v>-2.7182247512579638E-3</v>
      </c>
      <c r="U80">
        <f t="shared" si="48"/>
        <v>-0.1246777245765946</v>
      </c>
      <c r="V80">
        <f t="shared" si="49"/>
        <v>1.4874119597646287E-2</v>
      </c>
      <c r="W80">
        <v>1</v>
      </c>
      <c r="Z80">
        <f t="shared" si="50"/>
        <v>37762</v>
      </c>
      <c r="AA80" s="134">
        <f t="shared" si="51"/>
        <v>9.4437083441105719E-3</v>
      </c>
      <c r="AB80" s="134">
        <f t="shared" si="52"/>
        <v>1.4433716517716598E-3</v>
      </c>
      <c r="AC80" s="134">
        <f t="shared" si="53"/>
        <v>-2.7182247512579638E-3</v>
      </c>
      <c r="AD80" s="134">
        <f t="shared" si="54"/>
        <v>1.5048676398911855E-2</v>
      </c>
      <c r="AE80" s="134">
        <f t="shared" si="36"/>
        <v>2.0833217251380494E-6</v>
      </c>
      <c r="AG80" s="136"/>
      <c r="AH80">
        <f t="shared" si="27"/>
        <v>-4.1615964030296236E-3</v>
      </c>
      <c r="AI80">
        <f t="shared" si="28"/>
        <v>0.41176283677601977</v>
      </c>
      <c r="AJ80">
        <f t="shared" si="29"/>
        <v>-0.60243635884702273</v>
      </c>
      <c r="AK80">
        <f t="shared" si="30"/>
        <v>0.10960275721228196</v>
      </c>
      <c r="AL80">
        <f t="shared" si="31"/>
        <v>2.9573809135028233</v>
      </c>
      <c r="AM80">
        <f t="shared" si="32"/>
        <v>10.82635198471927</v>
      </c>
      <c r="AN80" s="134">
        <f t="shared" si="57"/>
        <v>15.343525861597422</v>
      </c>
      <c r="AO80" s="134">
        <f t="shared" si="57"/>
        <v>15.33376161145163</v>
      </c>
      <c r="AP80" s="134">
        <f t="shared" si="57"/>
        <v>15.351234073812503</v>
      </c>
      <c r="AQ80" s="134">
        <f t="shared" si="57"/>
        <v>15.319883407480141</v>
      </c>
      <c r="AR80" s="134">
        <f t="shared" si="57"/>
        <v>15.375875418230402</v>
      </c>
      <c r="AS80" s="134">
        <f t="shared" si="57"/>
        <v>15.274966185443883</v>
      </c>
      <c r="AT80" s="134">
        <f t="shared" si="57"/>
        <v>15.45430131626898</v>
      </c>
      <c r="AU80" s="134">
        <f t="shared" si="34"/>
        <v>15.124807285289666</v>
      </c>
      <c r="AV80" s="134"/>
    </row>
    <row r="81" spans="1:48">
      <c r="A81" s="18" t="s">
        <v>1760</v>
      </c>
      <c r="B81" s="6"/>
      <c r="C81" s="32">
        <v>46774.745699999999</v>
      </c>
      <c r="D81" s="32"/>
      <c r="E81">
        <f t="shared" si="42"/>
        <v>40925.040170060136</v>
      </c>
      <c r="F81">
        <f t="shared" si="43"/>
        <v>40925</v>
      </c>
      <c r="G81">
        <f t="shared" si="44"/>
        <v>1.2914499995531514E-2</v>
      </c>
      <c r="J81">
        <f t="shared" si="58"/>
        <v>1.2914499995531514E-2</v>
      </c>
      <c r="P81">
        <f t="shared" si="35"/>
        <v>1.6011436724508169E-2</v>
      </c>
      <c r="Q81" s="2">
        <f t="shared" si="45"/>
        <v>31756.245699999999</v>
      </c>
      <c r="R81">
        <f t="shared" si="46"/>
        <v>9.5910171032846226E-6</v>
      </c>
      <c r="T81">
        <f t="shared" si="47"/>
        <v>-3.0969367289766549E-3</v>
      </c>
      <c r="U81">
        <f t="shared" si="48"/>
        <v>-0.12661804660072651</v>
      </c>
      <c r="V81">
        <f t="shared" si="49"/>
        <v>1.52574645839489E-2</v>
      </c>
      <c r="W81">
        <v>1</v>
      </c>
      <c r="Z81">
        <f t="shared" si="50"/>
        <v>40925</v>
      </c>
      <c r="AA81" s="134">
        <f t="shared" si="51"/>
        <v>1.3023438791255429E-2</v>
      </c>
      <c r="AB81" s="134">
        <f t="shared" si="52"/>
        <v>-1.0893879572391497E-4</v>
      </c>
      <c r="AC81" s="134">
        <f t="shared" si="53"/>
        <v>-3.0969367289766549E-3</v>
      </c>
      <c r="AD81" s="134">
        <f t="shared" si="54"/>
        <v>1.5902497928784252E-2</v>
      </c>
      <c r="AE81" s="134">
        <f t="shared" si="36"/>
        <v>1.1867661213776875E-8</v>
      </c>
      <c r="AG81" s="136"/>
      <c r="AH81">
        <f t="shared" si="27"/>
        <v>-2.9879979332527395E-3</v>
      </c>
      <c r="AI81">
        <f t="shared" si="28"/>
        <v>0.4018427587581902</v>
      </c>
      <c r="AJ81">
        <f t="shared" si="29"/>
        <v>-0.4692377939676356</v>
      </c>
      <c r="AK81">
        <f t="shared" si="30"/>
        <v>1.5608950519412088E-2</v>
      </c>
      <c r="AL81">
        <f t="shared" si="31"/>
        <v>3.1155035119614327</v>
      </c>
      <c r="AM81">
        <f t="shared" si="32"/>
        <v>76.655897179357027</v>
      </c>
      <c r="AN81" s="134">
        <f t="shared" si="57"/>
        <v>15.655927038632189</v>
      </c>
      <c r="AO81" s="134">
        <f t="shared" si="57"/>
        <v>15.653628639538914</v>
      </c>
      <c r="AP81" s="134">
        <f t="shared" si="57"/>
        <v>15.65747508248765</v>
      </c>
      <c r="AQ81" s="134">
        <f t="shared" si="57"/>
        <v>15.65103748952609</v>
      </c>
      <c r="AR81" s="134">
        <f t="shared" si="57"/>
        <v>15.661810559849393</v>
      </c>
      <c r="AS81" s="134">
        <f t="shared" si="57"/>
        <v>15.643778578932375</v>
      </c>
      <c r="AT81" s="134">
        <f t="shared" si="57"/>
        <v>15.673951711697732</v>
      </c>
      <c r="AU81" s="134">
        <f t="shared" si="34"/>
        <v>15.623431318152681</v>
      </c>
      <c r="AV81" s="134"/>
    </row>
    <row r="82" spans="1:48">
      <c r="A82" s="18" t="s">
        <v>1760</v>
      </c>
      <c r="B82" s="6" t="s">
        <v>1814</v>
      </c>
      <c r="C82" s="32">
        <v>46774.909</v>
      </c>
      <c r="D82" s="32"/>
      <c r="E82">
        <f t="shared" si="42"/>
        <v>40925.548108487674</v>
      </c>
      <c r="F82">
        <f t="shared" si="43"/>
        <v>40925.5</v>
      </c>
      <c r="G82">
        <f t="shared" si="44"/>
        <v>1.5466669996385463E-2</v>
      </c>
      <c r="J82">
        <f t="shared" ref="J82:J91" si="59">G82</f>
        <v>1.5466669996385463E-2</v>
      </c>
      <c r="P82">
        <f t="shared" si="35"/>
        <v>1.6011832921723486E-2</v>
      </c>
      <c r="Q82" s="2">
        <f t="shared" si="45"/>
        <v>31756.409</v>
      </c>
      <c r="R82">
        <f t="shared" si="46"/>
        <v>2.9720261516311117E-7</v>
      </c>
      <c r="T82">
        <f t="shared" si="47"/>
        <v>-5.451629253380233E-4</v>
      </c>
      <c r="U82">
        <f t="shared" si="48"/>
        <v>-0.12661806249391278</v>
      </c>
      <c r="V82">
        <f t="shared" si="49"/>
        <v>1.5894376005627937E-2</v>
      </c>
      <c r="W82">
        <v>1</v>
      </c>
      <c r="Z82">
        <f t="shared" si="50"/>
        <v>40925.5</v>
      </c>
      <c r="AA82" s="134">
        <f t="shared" si="51"/>
        <v>1.3024043250274626E-2</v>
      </c>
      <c r="AB82" s="134">
        <f t="shared" si="52"/>
        <v>2.4426267461108361E-3</v>
      </c>
      <c r="AC82" s="134">
        <f t="shared" si="53"/>
        <v>-5.451629253380233E-4</v>
      </c>
      <c r="AD82" s="134">
        <f t="shared" si="54"/>
        <v>1.8454459667834322E-2</v>
      </c>
      <c r="AE82" s="134">
        <f t="shared" si="36"/>
        <v>5.9664254208160108E-6</v>
      </c>
      <c r="AG82" s="136"/>
      <c r="AH82">
        <f t="shared" si="27"/>
        <v>-2.987789671448859E-3</v>
      </c>
      <c r="AI82">
        <f t="shared" si="28"/>
        <v>0.40184237882216811</v>
      </c>
      <c r="AJ82">
        <f t="shared" si="29"/>
        <v>-0.46921628902391016</v>
      </c>
      <c r="AK82">
        <f t="shared" si="30"/>
        <v>1.5594384027829743E-2</v>
      </c>
      <c r="AL82">
        <f t="shared" si="31"/>
        <v>3.1155278642319582</v>
      </c>
      <c r="AM82">
        <f t="shared" si="32"/>
        <v>76.727524722645725</v>
      </c>
      <c r="AN82" s="134">
        <f t="shared" si="57"/>
        <v>15.655975594190103</v>
      </c>
      <c r="AO82" s="134">
        <f t="shared" si="57"/>
        <v>15.653679295440089</v>
      </c>
      <c r="AP82" s="134">
        <f t="shared" si="57"/>
        <v>15.657522213541979</v>
      </c>
      <c r="AQ82" s="134">
        <f t="shared" si="57"/>
        <v>15.651090537265755</v>
      </c>
      <c r="AR82" s="134">
        <f t="shared" si="57"/>
        <v>15.661853679457838</v>
      </c>
      <c r="AS82" s="134">
        <f t="shared" si="57"/>
        <v>15.643838367880019</v>
      </c>
      <c r="AT82" s="134">
        <f t="shared" si="57"/>
        <v>15.673983537697742</v>
      </c>
      <c r="AU82" s="134">
        <f t="shared" si="34"/>
        <v>15.623510139529991</v>
      </c>
      <c r="AV82" s="134"/>
    </row>
    <row r="83" spans="1:48">
      <c r="A83" s="18" t="s">
        <v>1760</v>
      </c>
      <c r="B83" s="6" t="s">
        <v>1814</v>
      </c>
      <c r="C83" s="32">
        <v>46778.764799999997</v>
      </c>
      <c r="D83" s="32"/>
      <c r="E83">
        <f t="shared" si="42"/>
        <v>40937.541427464348</v>
      </c>
      <c r="F83">
        <f t="shared" si="43"/>
        <v>40937.5</v>
      </c>
      <c r="G83">
        <f t="shared" si="44"/>
        <v>1.3318749995960388E-2</v>
      </c>
      <c r="J83">
        <f t="shared" si="59"/>
        <v>1.3318749995960388E-2</v>
      </c>
      <c r="P83">
        <f t="shared" si="35"/>
        <v>1.6021343157141155E-2</v>
      </c>
      <c r="Q83" s="2">
        <f t="shared" si="45"/>
        <v>31760.264799999997</v>
      </c>
      <c r="R83">
        <f t="shared" si="46"/>
        <v>7.3040097948610476E-6</v>
      </c>
      <c r="T83">
        <f t="shared" si="47"/>
        <v>-2.7025931611807663E-3</v>
      </c>
      <c r="U83">
        <f t="shared" si="48"/>
        <v>-0.12661841538501922</v>
      </c>
      <c r="V83">
        <f t="shared" si="49"/>
        <v>1.5355130997409937E-2</v>
      </c>
      <c r="W83">
        <v>1</v>
      </c>
      <c r="Z83">
        <f t="shared" si="50"/>
        <v>40937.5</v>
      </c>
      <c r="AA83" s="134">
        <f t="shared" si="51"/>
        <v>1.3038553757461052E-2</v>
      </c>
      <c r="AB83" s="134">
        <f t="shared" si="52"/>
        <v>2.8019623849933652E-4</v>
      </c>
      <c r="AC83" s="134">
        <f t="shared" si="53"/>
        <v>-2.7025931611807663E-3</v>
      </c>
      <c r="AD83" s="134">
        <f t="shared" si="54"/>
        <v>1.6301539395640489E-2</v>
      </c>
      <c r="AE83" s="134">
        <f t="shared" si="36"/>
        <v>7.8509932069177073E-8</v>
      </c>
      <c r="AG83" s="136"/>
      <c r="AH83">
        <f t="shared" si="27"/>
        <v>-2.9827893996801024E-3</v>
      </c>
      <c r="AI83">
        <f t="shared" si="28"/>
        <v>0.40183336710103346</v>
      </c>
      <c r="AJ83">
        <f t="shared" si="29"/>
        <v>-0.46870010574053489</v>
      </c>
      <c r="AK83">
        <f t="shared" si="30"/>
        <v>1.5244798215885287E-2</v>
      </c>
      <c r="AL83">
        <f t="shared" si="31"/>
        <v>3.1161122974252211</v>
      </c>
      <c r="AM83">
        <f t="shared" si="32"/>
        <v>78.487591689083843</v>
      </c>
      <c r="AN83" s="134">
        <f t="shared" si="57"/>
        <v>15.657140898778442</v>
      </c>
      <c r="AO83" s="134">
        <f t="shared" si="57"/>
        <v>15.654895043742805</v>
      </c>
      <c r="AP83" s="134">
        <f t="shared" si="57"/>
        <v>15.658653314277853</v>
      </c>
      <c r="AQ83" s="134">
        <f t="shared" si="57"/>
        <v>15.652363709898481</v>
      </c>
      <c r="AR83" s="134">
        <f t="shared" si="57"/>
        <v>15.662888479538804</v>
      </c>
      <c r="AS83" s="134">
        <f t="shared" si="57"/>
        <v>15.645273352348546</v>
      </c>
      <c r="AT83" s="134">
        <f t="shared" si="57"/>
        <v>15.674747268295032</v>
      </c>
      <c r="AU83" s="134">
        <f t="shared" si="34"/>
        <v>15.625401852585432</v>
      </c>
      <c r="AV83" s="134"/>
    </row>
    <row r="84" spans="1:48">
      <c r="A84" s="18" t="s">
        <v>1760</v>
      </c>
      <c r="B84" s="6" t="s">
        <v>1814</v>
      </c>
      <c r="C84" s="32">
        <v>46798.698299999996</v>
      </c>
      <c r="D84" s="32"/>
      <c r="E84">
        <f t="shared" si="42"/>
        <v>40999.543819658378</v>
      </c>
      <c r="F84">
        <f t="shared" si="43"/>
        <v>40999.5</v>
      </c>
      <c r="G84">
        <f t="shared" si="44"/>
        <v>1.4087829993513878E-2</v>
      </c>
      <c r="J84">
        <f t="shared" si="59"/>
        <v>1.4087829993513878E-2</v>
      </c>
      <c r="P84">
        <f t="shared" si="35"/>
        <v>1.6070525322290117E-2</v>
      </c>
      <c r="Q84" s="2">
        <f t="shared" si="45"/>
        <v>31780.198299999996</v>
      </c>
      <c r="R84">
        <f t="shared" si="46"/>
        <v>3.931080766751116E-6</v>
      </c>
      <c r="T84">
        <f t="shared" si="47"/>
        <v>-1.9826953287762385E-3</v>
      </c>
      <c r="U84">
        <f t="shared" si="48"/>
        <v>-0.126619364868781</v>
      </c>
      <c r="V84">
        <f t="shared" si="49"/>
        <v>1.5534299394024353E-2</v>
      </c>
      <c r="W84">
        <v>1</v>
      </c>
      <c r="Z84">
        <f t="shared" si="50"/>
        <v>40999.5</v>
      </c>
      <c r="AA84" s="134">
        <f t="shared" si="51"/>
        <v>1.3113631412947782E-2</v>
      </c>
      <c r="AB84" s="134">
        <f t="shared" si="52"/>
        <v>9.7419858056609597E-4</v>
      </c>
      <c r="AC84" s="134">
        <f t="shared" si="53"/>
        <v>-1.9826953287762385E-3</v>
      </c>
      <c r="AD84" s="134">
        <f t="shared" si="54"/>
        <v>1.7044723902856215E-2</v>
      </c>
      <c r="AE84" s="134">
        <f t="shared" si="36"/>
        <v>9.4906287437699621E-7</v>
      </c>
      <c r="AG84" s="136"/>
      <c r="AH84">
        <f t="shared" si="27"/>
        <v>-2.9568939093423349E-3</v>
      </c>
      <c r="AI84">
        <f t="shared" si="28"/>
        <v>0.40179006974496501</v>
      </c>
      <c r="AJ84">
        <f t="shared" si="29"/>
        <v>-0.46603116201478761</v>
      </c>
      <c r="AK84">
        <f t="shared" si="30"/>
        <v>1.343889618220746E-2</v>
      </c>
      <c r="AL84">
        <f t="shared" si="31"/>
        <v>3.119131247675007</v>
      </c>
      <c r="AM84">
        <f t="shared" si="32"/>
        <v>89.037877730698995</v>
      </c>
      <c r="AN84" s="134">
        <f t="shared" si="57"/>
        <v>15.663160798815971</v>
      </c>
      <c r="AO84" s="134">
        <f t="shared" si="57"/>
        <v>15.661176605327819</v>
      </c>
      <c r="AP84" s="134">
        <f t="shared" si="57"/>
        <v>15.664496034420459</v>
      </c>
      <c r="AQ84" s="134">
        <f t="shared" si="57"/>
        <v>15.65894255318285</v>
      </c>
      <c r="AR84" s="134">
        <f t="shared" si="57"/>
        <v>15.668232889455053</v>
      </c>
      <c r="AS84" s="134">
        <f t="shared" si="57"/>
        <v>15.65268888912353</v>
      </c>
      <c r="AT84" s="134">
        <f t="shared" si="57"/>
        <v>15.678690485932187</v>
      </c>
      <c r="AU84" s="134">
        <f t="shared" si="34"/>
        <v>15.635175703371871</v>
      </c>
      <c r="AV84" s="134"/>
    </row>
    <row r="85" spans="1:48">
      <c r="A85" s="18" t="s">
        <v>1760</v>
      </c>
      <c r="B85" s="6" t="s">
        <v>1814</v>
      </c>
      <c r="C85" s="32">
        <v>46799.661</v>
      </c>
      <c r="D85" s="32"/>
      <c r="E85">
        <f t="shared" ref="E85:E99" si="60">+(C85-C$7)/C$8</f>
        <v>41002.538261325193</v>
      </c>
      <c r="F85">
        <f t="shared" ref="F85:F99" si="61">ROUND(2*E85,0)/2</f>
        <v>41002.5</v>
      </c>
      <c r="G85">
        <f t="shared" ref="G85:G99" si="62">+C85-(C$7+F85*C$8)</f>
        <v>1.2300849994062446E-2</v>
      </c>
      <c r="J85">
        <f t="shared" si="59"/>
        <v>1.2300849994062446E-2</v>
      </c>
      <c r="P85">
        <f t="shared" si="35"/>
        <v>1.6072907057399929E-2</v>
      </c>
      <c r="Q85" s="2">
        <f t="shared" ref="Q85:Q118" si="63">+C85-15018.5</f>
        <v>31781.161</v>
      </c>
      <c r="R85">
        <f t="shared" ref="R85:R118" si="64">+(P85-G85)^2</f>
        <v>1.4228414489074199E-5</v>
      </c>
      <c r="T85">
        <f t="shared" ref="T85:T118" si="65">G85-P85</f>
        <v>-3.7720570633374834E-3</v>
      </c>
      <c r="U85">
        <f t="shared" ref="U85:U118" si="66">U$12+U$13*F85+U$14*SIN(2*PI()/U$15*(F85-U$16))</f>
        <v>-0.12661937364385167</v>
      </c>
      <c r="V85">
        <f t="shared" ref="V85:V116" si="67">+(U85-T85)^2</f>
        <v>1.5091463191033076E-2</v>
      </c>
      <c r="W85">
        <v>1</v>
      </c>
      <c r="Z85">
        <f t="shared" ref="Z85:Z90" si="68">F85</f>
        <v>41002.5</v>
      </c>
      <c r="AA85" s="134">
        <f t="shared" ref="AA85:AA90" si="69">AB$3+AB$4*Z85+AB$5*Z85^2+AH85</f>
        <v>1.3117268734840508E-2</v>
      </c>
      <c r="AB85" s="134">
        <f t="shared" ref="AB85:AB90" si="70">+G85-AA85</f>
        <v>-8.1641874077806147E-4</v>
      </c>
      <c r="AC85" s="134">
        <f t="shared" ref="AC85:AC90" si="71">+G85-P85</f>
        <v>-3.7720570633374834E-3</v>
      </c>
      <c r="AD85" s="134">
        <f t="shared" ref="AD85:AD90" si="72">G85-AH85</f>
        <v>1.5256488316621868E-2</v>
      </c>
      <c r="AE85" s="134">
        <f t="shared" si="36"/>
        <v>6.6653956029363554E-7</v>
      </c>
      <c r="AG85" s="136"/>
      <c r="AH85">
        <f t="shared" ref="AH85:AH90" si="73">$AB$6*($AB$11/AI85*AJ85+$AB$12)</f>
        <v>-2.9556383225594223E-3</v>
      </c>
      <c r="AI85">
        <f t="shared" ref="AI85:AI90" si="74">1+$AB$7*COS(AL85)</f>
        <v>0.40178811333205267</v>
      </c>
      <c r="AJ85">
        <f t="shared" ref="AJ85:AJ90" si="75">SIN(AL85+RADIANS($AB$9))</f>
        <v>-0.46590193383565143</v>
      </c>
      <c r="AK85">
        <f t="shared" ref="AK85:AK90" si="76">$AB$7*SIN(AL85)</f>
        <v>1.3351525587173504E-2</v>
      </c>
      <c r="AL85">
        <f t="shared" ref="AL85:AL90" si="77">2*ATAN(AM85)</f>
        <v>3.1192773008372661</v>
      </c>
      <c r="AM85">
        <f t="shared" ref="AM85:AM90" si="78">SQRT((1+$AB$7)/(1-$AB$7))*TAN(AN85/2)</f>
        <v>89.620676207172508</v>
      </c>
      <c r="AN85" s="134">
        <f t="shared" ref="AN85:AT90" si="79">$AU85+$AB$7*SIN(AO85)</f>
        <v>15.663452050372097</v>
      </c>
      <c r="AO85" s="134">
        <f t="shared" si="79"/>
        <v>15.661480559769007</v>
      </c>
      <c r="AP85" s="134">
        <f t="shared" si="79"/>
        <v>15.664778694184077</v>
      </c>
      <c r="AQ85" s="134">
        <f t="shared" si="79"/>
        <v>15.659260916008042</v>
      </c>
      <c r="AR85" s="134">
        <f t="shared" si="79"/>
        <v>15.668491406891524</v>
      </c>
      <c r="AS85" s="134">
        <f t="shared" si="79"/>
        <v>15.653047763960087</v>
      </c>
      <c r="AT85" s="134">
        <f t="shared" si="79"/>
        <v>15.678881176867282</v>
      </c>
      <c r="AU85" s="134">
        <f t="shared" ref="AU85:AU90" si="80">RADIANS($AB$9)+$AB$18*(F85-AB$15)</f>
        <v>15.63564863163573</v>
      </c>
      <c r="AV85" s="134"/>
    </row>
    <row r="86" spans="1:48">
      <c r="A86" s="18" t="s">
        <v>1760</v>
      </c>
      <c r="B86" s="6" t="s">
        <v>1814</v>
      </c>
      <c r="C86" s="32">
        <v>46818.628799999999</v>
      </c>
      <c r="D86" s="32"/>
      <c r="E86">
        <f t="shared" si="60"/>
        <v>41061.536880466738</v>
      </c>
      <c r="F86">
        <f t="shared" si="61"/>
        <v>41061.5</v>
      </c>
      <c r="G86">
        <f t="shared" si="62"/>
        <v>1.1856909994094167E-2</v>
      </c>
      <c r="J86">
        <f t="shared" si="59"/>
        <v>1.1856909994094167E-2</v>
      </c>
      <c r="P86">
        <f t="shared" ref="P86:P118" si="81">+D$11+D$12*F86+D$13*F86^2</f>
        <v>1.6119784482766342E-2</v>
      </c>
      <c r="Q86" s="2">
        <f t="shared" si="63"/>
        <v>31800.128799999999</v>
      </c>
      <c r="R86">
        <f t="shared" si="64"/>
        <v>1.8172098906172062E-5</v>
      </c>
      <c r="T86">
        <f t="shared" si="65"/>
        <v>-4.2628744886721755E-3</v>
      </c>
      <c r="U86">
        <f t="shared" si="66"/>
        <v>-0.12661884809173046</v>
      </c>
      <c r="V86">
        <f t="shared" si="67"/>
        <v>1.4970984276352297E-2</v>
      </c>
      <c r="W86">
        <v>1</v>
      </c>
      <c r="Z86">
        <f t="shared" si="68"/>
        <v>41061.5</v>
      </c>
      <c r="AA86" s="134">
        <f t="shared" si="69"/>
        <v>1.3188887663123105E-2</v>
      </c>
      <c r="AB86" s="134">
        <f t="shared" si="70"/>
        <v>-1.331977669028938E-3</v>
      </c>
      <c r="AC86" s="134">
        <f t="shared" si="71"/>
        <v>-4.2628744886721755E-3</v>
      </c>
      <c r="AD86" s="134">
        <f t="shared" si="72"/>
        <v>1.4787806813737404E-2</v>
      </c>
      <c r="AE86" s="134">
        <f>+(G86-AA86)^2*W86</f>
        <v>1.7741645107917631E-6</v>
      </c>
      <c r="AG86" s="136"/>
      <c r="AH86">
        <f t="shared" si="73"/>
        <v>-2.9308968196432375E-3</v>
      </c>
      <c r="AI86">
        <f t="shared" si="74"/>
        <v>0.40175223553959538</v>
      </c>
      <c r="AJ86">
        <f t="shared" si="75"/>
        <v>-0.46335881133050427</v>
      </c>
      <c r="AK86">
        <f t="shared" si="76"/>
        <v>1.1633439064104797E-2</v>
      </c>
      <c r="AL86">
        <f t="shared" si="77"/>
        <v>3.1221492494910086</v>
      </c>
      <c r="AM86">
        <f t="shared" si="78"/>
        <v>102.85940578005751</v>
      </c>
      <c r="AN86" s="134">
        <f t="shared" si="79"/>
        <v>15.669179415259041</v>
      </c>
      <c r="AO86" s="134">
        <f t="shared" si="79"/>
        <v>15.667458466914043</v>
      </c>
      <c r="AP86" s="134">
        <f t="shared" si="79"/>
        <v>15.670336768399666</v>
      </c>
      <c r="AQ86" s="134">
        <f t="shared" si="79"/>
        <v>15.665522596070828</v>
      </c>
      <c r="AR86" s="134">
        <f t="shared" si="79"/>
        <v>15.673574158191622</v>
      </c>
      <c r="AS86" s="134">
        <f t="shared" si="79"/>
        <v>15.660106640087694</v>
      </c>
      <c r="AT86" s="134">
        <f t="shared" si="79"/>
        <v>15.682629546715356</v>
      </c>
      <c r="AU86" s="134">
        <f t="shared" si="80"/>
        <v>15.644949554158309</v>
      </c>
      <c r="AV86" s="134"/>
    </row>
    <row r="87" spans="1:48">
      <c r="A87" s="18" t="s">
        <v>1755</v>
      </c>
      <c r="B87" s="6"/>
      <c r="C87" s="32">
        <v>47080.170700000002</v>
      </c>
      <c r="D87" s="32"/>
      <c r="E87">
        <f t="shared" si="60"/>
        <v>41875.052994494537</v>
      </c>
      <c r="F87">
        <f t="shared" si="61"/>
        <v>41875</v>
      </c>
      <c r="G87">
        <f t="shared" si="62"/>
        <v>1.7037500001606531E-2</v>
      </c>
      <c r="J87">
        <f t="shared" si="59"/>
        <v>1.7037500001606531E-2</v>
      </c>
      <c r="N87">
        <f>G87</f>
        <v>1.7037500001606531E-2</v>
      </c>
      <c r="P87">
        <f t="shared" si="81"/>
        <v>1.677324521483101E-2</v>
      </c>
      <c r="Q87" s="2">
        <f t="shared" si="63"/>
        <v>32061.670700000002</v>
      </c>
      <c r="R87">
        <f t="shared" si="64"/>
        <v>6.9830592333776431E-8</v>
      </c>
      <c r="T87">
        <f t="shared" si="65"/>
        <v>2.6425478677552169E-4</v>
      </c>
      <c r="U87">
        <f t="shared" si="66"/>
        <v>-0.12647491376630809</v>
      </c>
      <c r="V87">
        <f t="shared" si="67"/>
        <v>1.6062816845526941E-2</v>
      </c>
      <c r="W87">
        <v>1</v>
      </c>
      <c r="Z87">
        <f t="shared" si="68"/>
        <v>41875</v>
      </c>
      <c r="AA87" s="134">
        <f t="shared" si="69"/>
        <v>1.4192757823757857E-2</v>
      </c>
      <c r="AB87" s="134">
        <f t="shared" si="70"/>
        <v>2.8447421778486741E-3</v>
      </c>
      <c r="AC87" s="134">
        <f t="shared" si="71"/>
        <v>2.6425478677552169E-4</v>
      </c>
      <c r="AD87" s="134">
        <f t="shared" si="72"/>
        <v>1.9617987392679684E-2</v>
      </c>
      <c r="AE87" s="134">
        <f>+(G87-AA87)^2*W87</f>
        <v>8.0925580584312172E-6</v>
      </c>
      <c r="AG87" s="136"/>
      <c r="AH87">
        <f t="shared" si="73"/>
        <v>-2.5804873910731533E-3</v>
      </c>
      <c r="AI87">
        <f t="shared" si="74"/>
        <v>0.40176033112068399</v>
      </c>
      <c r="AJ87">
        <f t="shared" si="75"/>
        <v>-0.42793886429659511</v>
      </c>
      <c r="AK87">
        <f t="shared" si="76"/>
        <v>-1.2042556435257198E-2</v>
      </c>
      <c r="AL87">
        <f t="shared" si="77"/>
        <v>-3.1214653854673537</v>
      </c>
      <c r="AM87">
        <f t="shared" si="78"/>
        <v>-99.364328509844654</v>
      </c>
      <c r="AN87" s="134">
        <f t="shared" si="79"/>
        <v>15.748110957848354</v>
      </c>
      <c r="AO87" s="134">
        <f t="shared" si="79"/>
        <v>15.74989169086245</v>
      </c>
      <c r="AP87" s="134">
        <f t="shared" si="79"/>
        <v>15.74691323620058</v>
      </c>
      <c r="AQ87" s="134">
        <f t="shared" si="79"/>
        <v>15.751895208250838</v>
      </c>
      <c r="AR87" s="134">
        <f t="shared" si="79"/>
        <v>15.743562564236568</v>
      </c>
      <c r="AS87" s="134">
        <f t="shared" si="79"/>
        <v>15.757501087695386</v>
      </c>
      <c r="AT87" s="134">
        <f t="shared" si="79"/>
        <v>15.734189325036642</v>
      </c>
      <c r="AU87" s="134">
        <f t="shared" si="80"/>
        <v>15.773191935041668</v>
      </c>
      <c r="AV87" s="134"/>
    </row>
    <row r="88" spans="1:48">
      <c r="A88" s="18" t="s">
        <v>1755</v>
      </c>
      <c r="B88" s="6"/>
      <c r="C88" s="32">
        <v>47128.393299999996</v>
      </c>
      <c r="D88" s="32"/>
      <c r="E88">
        <f t="shared" si="60"/>
        <v>42025.047554296667</v>
      </c>
      <c r="F88">
        <f t="shared" si="61"/>
        <v>42025</v>
      </c>
      <c r="G88">
        <f t="shared" si="62"/>
        <v>1.5288499991584104E-2</v>
      </c>
      <c r="J88">
        <f t="shared" si="59"/>
        <v>1.5288499991584104E-2</v>
      </c>
      <c r="N88">
        <f>G88</f>
        <v>1.5288499991584104E-2</v>
      </c>
      <c r="P88">
        <f t="shared" si="81"/>
        <v>1.689518324109043E-2</v>
      </c>
      <c r="Q88" s="2">
        <f t="shared" si="63"/>
        <v>32109.893299999996</v>
      </c>
      <c r="R88">
        <f t="shared" si="64"/>
        <v>2.5814310642442085E-6</v>
      </c>
      <c r="T88">
        <f t="shared" si="65"/>
        <v>-1.6066832495063264E-3</v>
      </c>
      <c r="U88">
        <f t="shared" si="66"/>
        <v>-0.12642025170009957</v>
      </c>
      <c r="V88">
        <f t="shared" si="67"/>
        <v>1.5578426869370925E-2</v>
      </c>
      <c r="W88">
        <v>1</v>
      </c>
      <c r="Z88">
        <f t="shared" si="68"/>
        <v>42025</v>
      </c>
      <c r="AA88" s="134">
        <f t="shared" si="69"/>
        <v>1.4381174578608241E-2</v>
      </c>
      <c r="AB88" s="134">
        <f t="shared" si="70"/>
        <v>9.0732541297586233E-4</v>
      </c>
      <c r="AC88" s="134">
        <f t="shared" si="71"/>
        <v>-1.6066832495063264E-3</v>
      </c>
      <c r="AD88" s="134">
        <f t="shared" si="72"/>
        <v>1.7802508654066292E-2</v>
      </c>
      <c r="AE88" s="134">
        <f>+(G88-AA88)^2*W88</f>
        <v>8.2323940503181913E-7</v>
      </c>
      <c r="AG88" s="136"/>
      <c r="AH88">
        <f t="shared" si="73"/>
        <v>-2.5140086624821888E-3</v>
      </c>
      <c r="AI88">
        <f t="shared" si="74"/>
        <v>0.40186424369069285</v>
      </c>
      <c r="AJ88">
        <f t="shared" si="75"/>
        <v>-0.42132626138767609</v>
      </c>
      <c r="AK88">
        <f t="shared" si="76"/>
        <v>-1.6411630346287377E-2</v>
      </c>
      <c r="AL88">
        <f t="shared" si="77"/>
        <v>-3.1141615669562177</v>
      </c>
      <c r="AM88">
        <f t="shared" si="78"/>
        <v>-72.905408903015626</v>
      </c>
      <c r="AN88" s="134">
        <f t="shared" si="79"/>
        <v>15.762675105286206</v>
      </c>
      <c r="AO88" s="134">
        <f t="shared" si="79"/>
        <v>15.765089047997799</v>
      </c>
      <c r="AP88" s="134">
        <f t="shared" si="79"/>
        <v>15.761048653211287</v>
      </c>
      <c r="AQ88" s="134">
        <f t="shared" si="79"/>
        <v>15.767811883813597</v>
      </c>
      <c r="AR88" s="134">
        <f t="shared" si="79"/>
        <v>15.756492278549468</v>
      </c>
      <c r="AS88" s="134">
        <f t="shared" si="79"/>
        <v>15.77544212048187</v>
      </c>
      <c r="AT88" s="134">
        <f t="shared" si="79"/>
        <v>15.743728959376813</v>
      </c>
      <c r="AU88" s="134">
        <f t="shared" si="80"/>
        <v>15.796838348234665</v>
      </c>
      <c r="AV88" s="134"/>
    </row>
    <row r="89" spans="1:48">
      <c r="A89" s="18" t="s">
        <v>1755</v>
      </c>
      <c r="B89" s="6"/>
      <c r="C89" s="32">
        <v>47128.393400000001</v>
      </c>
      <c r="D89" s="32"/>
      <c r="E89">
        <f t="shared" si="60"/>
        <v>42025.047865342865</v>
      </c>
      <c r="F89">
        <f t="shared" si="61"/>
        <v>42025</v>
      </c>
      <c r="G89">
        <f t="shared" si="62"/>
        <v>1.5388499996333849E-2</v>
      </c>
      <c r="J89">
        <f t="shared" si="59"/>
        <v>1.5388499996333849E-2</v>
      </c>
      <c r="N89">
        <f>G89</f>
        <v>1.5388499996333849E-2</v>
      </c>
      <c r="P89">
        <f t="shared" si="81"/>
        <v>1.689518324109043E-2</v>
      </c>
      <c r="Q89" s="2">
        <f t="shared" si="63"/>
        <v>32109.893400000001</v>
      </c>
      <c r="R89">
        <f t="shared" si="64"/>
        <v>2.2700944000302201E-6</v>
      </c>
      <c r="T89">
        <f t="shared" si="65"/>
        <v>-1.5066832447565813E-3</v>
      </c>
      <c r="U89">
        <f t="shared" si="66"/>
        <v>-0.12642025170009957</v>
      </c>
      <c r="V89">
        <f t="shared" si="67"/>
        <v>1.5603399584247659E-2</v>
      </c>
      <c r="W89">
        <v>1</v>
      </c>
      <c r="Z89">
        <f t="shared" si="68"/>
        <v>42025</v>
      </c>
      <c r="AA89" s="134">
        <f t="shared" si="69"/>
        <v>1.4381174578608241E-2</v>
      </c>
      <c r="AB89" s="134">
        <f t="shared" si="70"/>
        <v>1.0073254177256075E-3</v>
      </c>
      <c r="AC89" s="134">
        <f t="shared" si="71"/>
        <v>-1.5066832447565813E-3</v>
      </c>
      <c r="AD89" s="134">
        <f t="shared" si="72"/>
        <v>1.7902508658816037E-2</v>
      </c>
      <c r="AE89" s="134">
        <f>+(G89-AA89)^2*W89</f>
        <v>1.0147044971960696E-6</v>
      </c>
      <c r="AG89" s="136"/>
      <c r="AH89">
        <f t="shared" si="73"/>
        <v>-2.5140086624821888E-3</v>
      </c>
      <c r="AI89">
        <f t="shared" si="74"/>
        <v>0.40186424369069285</v>
      </c>
      <c r="AJ89">
        <f t="shared" si="75"/>
        <v>-0.42132626138767609</v>
      </c>
      <c r="AK89">
        <f t="shared" si="76"/>
        <v>-1.6411630346287377E-2</v>
      </c>
      <c r="AL89">
        <f t="shared" si="77"/>
        <v>-3.1141615669562177</v>
      </c>
      <c r="AM89">
        <f t="shared" si="78"/>
        <v>-72.905408903015626</v>
      </c>
      <c r="AN89" s="134">
        <f t="shared" si="79"/>
        <v>15.762675105286206</v>
      </c>
      <c r="AO89" s="134">
        <f t="shared" si="79"/>
        <v>15.765089047997799</v>
      </c>
      <c r="AP89" s="134">
        <f t="shared" si="79"/>
        <v>15.761048653211287</v>
      </c>
      <c r="AQ89" s="134">
        <f t="shared" si="79"/>
        <v>15.767811883813597</v>
      </c>
      <c r="AR89" s="134">
        <f t="shared" si="79"/>
        <v>15.756492278549468</v>
      </c>
      <c r="AS89" s="134">
        <f t="shared" si="79"/>
        <v>15.77544212048187</v>
      </c>
      <c r="AT89" s="134">
        <f t="shared" si="79"/>
        <v>15.743728959376813</v>
      </c>
      <c r="AU89" s="134">
        <f t="shared" si="80"/>
        <v>15.796838348234665</v>
      </c>
      <c r="AV89" s="134"/>
    </row>
    <row r="90" spans="1:48">
      <c r="A90" s="18" t="s">
        <v>1760</v>
      </c>
      <c r="B90" s="6"/>
      <c r="C90" s="32">
        <v>47458.895299999996</v>
      </c>
      <c r="D90" s="32"/>
      <c r="E90">
        <f t="shared" si="60"/>
        <v>43053.061431684619</v>
      </c>
      <c r="F90">
        <f t="shared" si="61"/>
        <v>43053</v>
      </c>
      <c r="G90">
        <f t="shared" si="62"/>
        <v>1.9750019993807655E-2</v>
      </c>
      <c r="J90">
        <f t="shared" si="59"/>
        <v>1.9750019993807655E-2</v>
      </c>
      <c r="P90">
        <f t="shared" si="81"/>
        <v>1.7742993186958541E-2</v>
      </c>
      <c r="Q90" s="2">
        <f t="shared" si="63"/>
        <v>32440.395299999996</v>
      </c>
      <c r="R90">
        <f t="shared" si="64"/>
        <v>4.0281566034109499E-6</v>
      </c>
      <c r="T90">
        <f t="shared" si="65"/>
        <v>2.0070268068491139E-3</v>
      </c>
      <c r="U90">
        <f t="shared" si="66"/>
        <v>-0.12580532779485226</v>
      </c>
      <c r="V90">
        <f t="shared" si="67"/>
        <v>1.6335997988831053E-2</v>
      </c>
      <c r="W90">
        <v>1</v>
      </c>
      <c r="Z90">
        <f t="shared" si="68"/>
        <v>43053</v>
      </c>
      <c r="AA90" s="134">
        <f t="shared" si="69"/>
        <v>1.5699954568884757E-2</v>
      </c>
      <c r="AB90" s="134">
        <f t="shared" si="70"/>
        <v>4.0500654249228975E-3</v>
      </c>
      <c r="AC90" s="134">
        <f t="shared" si="71"/>
        <v>2.0070268068491139E-3</v>
      </c>
      <c r="AD90" s="134">
        <f t="shared" si="72"/>
        <v>2.1793058611881438E-2</v>
      </c>
      <c r="AE90" s="134">
        <f>+(G90-AA90)^2*W90</f>
        <v>1.6403029946155892E-5</v>
      </c>
      <c r="AG90" s="136"/>
      <c r="AH90">
        <f t="shared" si="73"/>
        <v>-2.0430386180737832E-3</v>
      </c>
      <c r="AI90">
        <f t="shared" si="74"/>
        <v>0.4034473131204187</v>
      </c>
      <c r="AJ90">
        <f t="shared" si="75"/>
        <v>-0.37516709006775928</v>
      </c>
      <c r="AK90">
        <f t="shared" si="76"/>
        <v>-4.6482430692491625E-2</v>
      </c>
      <c r="AL90">
        <f t="shared" si="77"/>
        <v>-3.0638313700211861</v>
      </c>
      <c r="AM90">
        <f t="shared" si="78"/>
        <v>-25.706778538251257</v>
      </c>
      <c r="AN90" s="134">
        <f t="shared" si="79"/>
        <v>15.862856425792199</v>
      </c>
      <c r="AO90" s="134">
        <f t="shared" si="79"/>
        <v>15.869163439464611</v>
      </c>
      <c r="AP90" s="134">
        <f t="shared" si="79"/>
        <v>15.85849355985145</v>
      </c>
      <c r="AQ90" s="134">
        <f t="shared" si="79"/>
        <v>15.876555082952907</v>
      </c>
      <c r="AR90" s="134">
        <f t="shared" si="79"/>
        <v>15.846010608721008</v>
      </c>
      <c r="AS90" s="134">
        <f t="shared" si="79"/>
        <v>15.897756869840283</v>
      </c>
      <c r="AT90" s="134">
        <f t="shared" si="79"/>
        <v>15.810318079041165</v>
      </c>
      <c r="AU90" s="134">
        <f t="shared" si="80"/>
        <v>15.95889509998401</v>
      </c>
      <c r="AV90" s="134"/>
    </row>
    <row r="91" spans="1:48">
      <c r="A91" s="18" t="s">
        <v>1760</v>
      </c>
      <c r="B91" s="6"/>
      <c r="C91" s="32">
        <v>47459.855000000003</v>
      </c>
      <c r="D91" s="32"/>
      <c r="E91">
        <f t="shared" si="60"/>
        <v>43056.046541965756</v>
      </c>
      <c r="F91">
        <f t="shared" si="61"/>
        <v>43056</v>
      </c>
      <c r="G91">
        <f t="shared" si="62"/>
        <v>1.4963039997383021E-2</v>
      </c>
      <c r="J91">
        <f t="shared" si="59"/>
        <v>1.4963039997383021E-2</v>
      </c>
      <c r="P91">
        <f t="shared" si="81"/>
        <v>1.7745498316894988E-2</v>
      </c>
      <c r="Q91" s="2">
        <f t="shared" si="63"/>
        <v>32441.355000000003</v>
      </c>
      <c r="R91">
        <f t="shared" si="64"/>
        <v>7.7420742998213594E-6</v>
      </c>
      <c r="T91">
        <f t="shared" si="65"/>
        <v>-2.782458319511967E-3</v>
      </c>
      <c r="U91">
        <f t="shared" si="66"/>
        <v>-0.12580291251912185</v>
      </c>
      <c r="V91">
        <f t="shared" si="67"/>
        <v>1.5134032151478313E-2</v>
      </c>
      <c r="W91">
        <v>1</v>
      </c>
      <c r="Z91">
        <f t="shared" ref="Z91:Z118" si="82">F91</f>
        <v>43056</v>
      </c>
      <c r="AA91" s="134">
        <f t="shared" ref="AA91:AA118" si="83">AB$3+AB$4*Z91+AB$5*Z91^2+AH91</f>
        <v>1.570387294225983E-2</v>
      </c>
      <c r="AB91" s="134">
        <f t="shared" ref="AB91:AB118" si="84">+G91-AA91</f>
        <v>-7.4083294487680904E-4</v>
      </c>
      <c r="AC91" s="134">
        <f t="shared" ref="AC91:AC118" si="85">+G91-P91</f>
        <v>-2.782458319511967E-3</v>
      </c>
      <c r="AD91" s="134">
        <f t="shared" ref="AD91:AD118" si="86">G91-AH91</f>
        <v>1.7004665372018179E-2</v>
      </c>
      <c r="AE91" s="134">
        <f t="shared" ref="AE91:AE118" si="87">+(G91-AA91)^2*W91</f>
        <v>5.488334522148452E-7</v>
      </c>
      <c r="AG91" s="136"/>
      <c r="AH91">
        <f t="shared" ref="AH91:AH118" si="88">$AB$6*($AB$11/AI91*AJ91+$AB$12)</f>
        <v>-2.0416253746351593E-3</v>
      </c>
      <c r="AI91">
        <f t="shared" ref="AI91:AI118" si="89">1+$AB$7*COS(AL91)</f>
        <v>0.40345419406130856</v>
      </c>
      <c r="AJ91">
        <f t="shared" ref="AJ91:AJ118" si="90">SIN(AL91+RADIANS($AB$9))</f>
        <v>-0.37502999566718515</v>
      </c>
      <c r="AK91">
        <f t="shared" ref="AK91:AK118" si="91">$AB$7*SIN(AL91)</f>
        <v>-4.6570656032389843E-2</v>
      </c>
      <c r="AL91">
        <f t="shared" ref="AL91:AL118" si="92">2*ATAN(AM91)</f>
        <v>-3.0636834772189263</v>
      </c>
      <c r="AM91">
        <f t="shared" ref="AM91:AM118" si="93">SQRT((1+$AB$7)/(1-$AB$7))*TAN(AN91/2)</f>
        <v>-25.657930821492958</v>
      </c>
      <c r="AN91" s="134">
        <f t="shared" ref="AN91:AN118" si="94">$AU91+$AB$7*SIN(AO91)</f>
        <v>15.863150131197004</v>
      </c>
      <c r="AO91" s="134">
        <f t="shared" ref="AO91:AO118" si="95">$AU91+$AB$7*SIN(AP91)</f>
        <v>15.869466904199321</v>
      </c>
      <c r="AP91" s="134">
        <f t="shared" ref="AP91:AP118" si="96">$AU91+$AB$7*SIN(AQ91)</f>
        <v>15.858780018290455</v>
      </c>
      <c r="AQ91" s="134">
        <f t="shared" ref="AQ91:AQ118" si="97">$AU91+$AB$7*SIN(AR91)</f>
        <v>15.876871207743148</v>
      </c>
      <c r="AR91" s="134">
        <f t="shared" ref="AR91:AR118" si="98">$AU91+$AB$7*SIN(AS91)</f>
        <v>15.846275185597895</v>
      </c>
      <c r="AS91" s="134">
        <f t="shared" ref="AS91:AS118" si="99">$AU91+$AB$7*SIN(AT91)</f>
        <v>15.89811145244439</v>
      </c>
      <c r="AT91" s="134">
        <f t="shared" ref="AT91:AT118" si="100">$AU91+$AB$7*SIN(AU91)</f>
        <v>15.810516904740838</v>
      </c>
      <c r="AU91" s="134">
        <f t="shared" ref="AU91:AU118" si="101">RADIANS($AB$9)+$AB$18*(F91-AB$15)</f>
        <v>15.959368028247871</v>
      </c>
      <c r="AV91" s="134"/>
    </row>
    <row r="92" spans="1:48">
      <c r="A92" s="18" t="s">
        <v>1755</v>
      </c>
      <c r="B92" s="6" t="s">
        <v>1814</v>
      </c>
      <c r="C92" s="32">
        <v>47530.422700000003</v>
      </c>
      <c r="D92" s="32"/>
      <c r="E92">
        <f t="shared" si="60"/>
        <v>43275.544683869135</v>
      </c>
      <c r="F92">
        <f t="shared" si="61"/>
        <v>43275.5</v>
      </c>
      <c r="G92">
        <f t="shared" si="62"/>
        <v>1.4365670002007391E-2</v>
      </c>
      <c r="J92">
        <f t="shared" ref="J92:J97" si="102">G92</f>
        <v>1.4365670002007391E-2</v>
      </c>
      <c r="N92">
        <f t="shared" ref="N92:N116" si="103">G92</f>
        <v>1.4365670002007391E-2</v>
      </c>
      <c r="P92">
        <f t="shared" si="81"/>
        <v>1.7929279444039017E-2</v>
      </c>
      <c r="Q92" s="2">
        <f t="shared" si="63"/>
        <v>32511.922700000003</v>
      </c>
      <c r="R92">
        <f t="shared" si="64"/>
        <v>1.2699312255336952E-5</v>
      </c>
      <c r="T92">
        <f t="shared" si="65"/>
        <v>-3.5636094420316254E-3</v>
      </c>
      <c r="U92">
        <f t="shared" si="66"/>
        <v>-0.12561627755685062</v>
      </c>
      <c r="V92">
        <f t="shared" si="67"/>
        <v>1.4896853793946152E-2</v>
      </c>
      <c r="W92">
        <v>1</v>
      </c>
      <c r="Z92">
        <f t="shared" si="82"/>
        <v>43275.5</v>
      </c>
      <c r="AA92" s="134">
        <f t="shared" si="83"/>
        <v>1.5991660551183798E-2</v>
      </c>
      <c r="AB92" s="134">
        <f t="shared" si="84"/>
        <v>-1.6259905491764065E-3</v>
      </c>
      <c r="AC92" s="134">
        <f t="shared" si="85"/>
        <v>-3.5636094420316254E-3</v>
      </c>
      <c r="AD92" s="134">
        <f t="shared" si="86"/>
        <v>1.630328889486261E-2</v>
      </c>
      <c r="AE92" s="134">
        <f t="shared" si="87"/>
        <v>2.643845266010992E-6</v>
      </c>
      <c r="AG92" s="136"/>
      <c r="AH92">
        <f t="shared" si="88"/>
        <v>-1.9376188928552183E-3</v>
      </c>
      <c r="AI92">
        <f t="shared" si="89"/>
        <v>0.40399416119471276</v>
      </c>
      <c r="AJ92">
        <f t="shared" si="90"/>
        <v>-0.36495753804516617</v>
      </c>
      <c r="AK92">
        <f t="shared" si="91"/>
        <v>-5.3035504111266014E-2</v>
      </c>
      <c r="AL92">
        <f t="shared" si="92"/>
        <v>-3.052841540469323</v>
      </c>
      <c r="AM92">
        <f t="shared" si="93"/>
        <v>-22.520134835552366</v>
      </c>
      <c r="AN92" s="134">
        <f t="shared" si="94"/>
        <v>15.884667238676336</v>
      </c>
      <c r="AO92" s="134">
        <f t="shared" si="95"/>
        <v>15.891666082657762</v>
      </c>
      <c r="AP92" s="134">
        <f t="shared" si="96"/>
        <v>15.879782052502829</v>
      </c>
      <c r="AQ92" s="134">
        <f t="shared" si="97"/>
        <v>15.899976598058355</v>
      </c>
      <c r="AR92" s="134">
        <f t="shared" si="98"/>
        <v>15.865702422362087</v>
      </c>
      <c r="AS92" s="134">
        <f t="shared" si="99"/>
        <v>15.924005903143431</v>
      </c>
      <c r="AT92" s="134">
        <f t="shared" si="100"/>
        <v>15.825158641009228</v>
      </c>
      <c r="AU92" s="134">
        <f t="shared" si="101"/>
        <v>15.993970612886958</v>
      </c>
      <c r="AV92" s="134"/>
    </row>
    <row r="93" spans="1:48">
      <c r="A93" s="18" t="s">
        <v>1755</v>
      </c>
      <c r="B93" s="6"/>
      <c r="C93" s="32">
        <v>47537.335233333339</v>
      </c>
      <c r="D93" s="32"/>
      <c r="E93">
        <f t="shared" si="60"/>
        <v>43297.045855403878</v>
      </c>
      <c r="F93">
        <f t="shared" si="61"/>
        <v>43297</v>
      </c>
      <c r="G93">
        <f t="shared" si="62"/>
        <v>1.4742313338501845E-2</v>
      </c>
      <c r="J93">
        <f t="shared" si="102"/>
        <v>1.4742313338501845E-2</v>
      </c>
      <c r="N93">
        <f t="shared" si="103"/>
        <v>1.4742313338501845E-2</v>
      </c>
      <c r="P93">
        <f t="shared" si="81"/>
        <v>1.7947332677238376E-2</v>
      </c>
      <c r="Q93" s="2">
        <f t="shared" si="63"/>
        <v>32518.835233333339</v>
      </c>
      <c r="R93">
        <f t="shared" si="64"/>
        <v>1.0272148961675156E-5</v>
      </c>
      <c r="T93">
        <f t="shared" si="65"/>
        <v>-3.2050193387365318E-3</v>
      </c>
      <c r="U93">
        <f t="shared" si="66"/>
        <v>-0.12559694214670386</v>
      </c>
      <c r="V93">
        <f t="shared" si="67"/>
        <v>1.4979782768631433E-2</v>
      </c>
      <c r="W93">
        <v>1</v>
      </c>
      <c r="Z93">
        <f t="shared" si="82"/>
        <v>43297</v>
      </c>
      <c r="AA93" s="134">
        <f t="shared" si="83"/>
        <v>1.6019965083919063E-2</v>
      </c>
      <c r="AB93" s="134">
        <f t="shared" si="84"/>
        <v>-1.2776517454172187E-3</v>
      </c>
      <c r="AC93" s="134">
        <f t="shared" si="85"/>
        <v>-3.2050193387365318E-3</v>
      </c>
      <c r="AD93" s="134">
        <f t="shared" si="86"/>
        <v>1.6669680931821158E-2</v>
      </c>
      <c r="AE93" s="134">
        <f t="shared" si="87"/>
        <v>1.6323939825676654E-6</v>
      </c>
      <c r="AG93" s="136"/>
      <c r="AH93">
        <f t="shared" si="88"/>
        <v>-1.9273675933193146E-3</v>
      </c>
      <c r="AI93">
        <f t="shared" si="89"/>
        <v>0.40405094489255056</v>
      </c>
      <c r="AJ93">
        <f t="shared" si="90"/>
        <v>-0.3639664344730712</v>
      </c>
      <c r="AK93">
        <f t="shared" si="91"/>
        <v>-5.3669808112832396E-2</v>
      </c>
      <c r="AL93">
        <f t="shared" si="92"/>
        <v>-3.0517772318366223</v>
      </c>
      <c r="AM93">
        <f t="shared" si="93"/>
        <v>-22.252919508273905</v>
      </c>
      <c r="AN93" s="134">
        <f t="shared" si="94"/>
        <v>15.886777894729821</v>
      </c>
      <c r="AO93" s="134">
        <f t="shared" si="95"/>
        <v>15.893840038078523</v>
      </c>
      <c r="AP93" s="134">
        <f t="shared" si="96"/>
        <v>15.881843932915622</v>
      </c>
      <c r="AQ93" s="134">
        <f t="shared" si="97"/>
        <v>15.902237089412111</v>
      </c>
      <c r="AR93" s="134">
        <f t="shared" si="98"/>
        <v>15.867612963247975</v>
      </c>
      <c r="AS93" s="134">
        <f t="shared" si="99"/>
        <v>15.92653680936899</v>
      </c>
      <c r="AT93" s="134">
        <f t="shared" si="100"/>
        <v>15.826603280580626</v>
      </c>
      <c r="AU93" s="134">
        <f t="shared" si="101"/>
        <v>15.997359932111287</v>
      </c>
      <c r="AV93" s="134"/>
    </row>
    <row r="94" spans="1:48">
      <c r="A94" s="18" t="s">
        <v>1755</v>
      </c>
      <c r="B94" s="6"/>
      <c r="C94" s="32">
        <v>47862.36995</v>
      </c>
      <c r="D94" s="32"/>
      <c r="E94">
        <f t="shared" si="60"/>
        <v>44308.05395631156</v>
      </c>
      <c r="F94">
        <f t="shared" si="61"/>
        <v>44308</v>
      </c>
      <c r="G94">
        <f t="shared" si="62"/>
        <v>1.7346720000205096E-2</v>
      </c>
      <c r="J94">
        <f t="shared" si="102"/>
        <v>1.7346720000205096E-2</v>
      </c>
      <c r="N94">
        <f t="shared" si="103"/>
        <v>1.7346720000205096E-2</v>
      </c>
      <c r="P94">
        <f t="shared" si="81"/>
        <v>1.8806708714089061E-2</v>
      </c>
      <c r="Q94" s="2">
        <f t="shared" si="63"/>
        <v>32843.86995</v>
      </c>
      <c r="R94">
        <f t="shared" si="64"/>
        <v>2.1315670446685533E-6</v>
      </c>
      <c r="T94">
        <f t="shared" si="65"/>
        <v>-1.4599887138839647E-3</v>
      </c>
      <c r="U94">
        <f t="shared" si="66"/>
        <v>-0.12447285256183444</v>
      </c>
      <c r="V94">
        <f t="shared" si="67"/>
        <v>1.5132164672074401E-2</v>
      </c>
      <c r="W94">
        <v>1</v>
      </c>
      <c r="Z94">
        <f t="shared" si="82"/>
        <v>44308</v>
      </c>
      <c r="AA94" s="134">
        <f t="shared" si="83"/>
        <v>1.7373967887394658E-2</v>
      </c>
      <c r="AB94" s="134">
        <f t="shared" si="84"/>
        <v>-2.7247887189562475E-5</v>
      </c>
      <c r="AC94" s="134">
        <f t="shared" si="85"/>
        <v>-1.4599887138839647E-3</v>
      </c>
      <c r="AD94" s="134">
        <f t="shared" si="86"/>
        <v>1.8779460826899498E-2</v>
      </c>
      <c r="AE94" s="134">
        <f t="shared" si="87"/>
        <v>7.4244735629512285E-10</v>
      </c>
      <c r="AG94" s="136"/>
      <c r="AH94">
        <f t="shared" si="88"/>
        <v>-1.4327408266944022E-3</v>
      </c>
      <c r="AI94">
        <f t="shared" si="89"/>
        <v>0.40752999962336844</v>
      </c>
      <c r="AJ94">
        <f t="shared" si="90"/>
        <v>-0.31637129310765455</v>
      </c>
      <c r="AK94">
        <f t="shared" si="91"/>
        <v>-8.3755735565060496E-2</v>
      </c>
      <c r="AL94">
        <f t="shared" si="92"/>
        <v>-3.0011561946418843</v>
      </c>
      <c r="AM94">
        <f t="shared" si="93"/>
        <v>-14.217902298804617</v>
      </c>
      <c r="AN94" s="134">
        <f t="shared" si="94"/>
        <v>15.986760201067778</v>
      </c>
      <c r="AO94" s="134">
        <f t="shared" si="95"/>
        <v>15.995999920302832</v>
      </c>
      <c r="AP94" s="134">
        <f t="shared" si="96"/>
        <v>15.979932277143622</v>
      </c>
      <c r="AQ94" s="134">
        <f t="shared" si="97"/>
        <v>16.007922601500873</v>
      </c>
      <c r="AR94" s="134">
        <f t="shared" si="98"/>
        <v>15.959304241472939</v>
      </c>
      <c r="AS94" s="134">
        <f t="shared" si="99"/>
        <v>16.044219804003593</v>
      </c>
      <c r="AT94" s="134">
        <f t="shared" si="100"/>
        <v>15.897131434104288</v>
      </c>
      <c r="AU94" s="134">
        <f t="shared" si="101"/>
        <v>16.156736757032093</v>
      </c>
      <c r="AV94" s="134"/>
    </row>
    <row r="95" spans="1:48">
      <c r="A95" s="18" t="s">
        <v>1755</v>
      </c>
      <c r="B95" s="6"/>
      <c r="C95" s="32">
        <v>47918.3099</v>
      </c>
      <c r="D95" s="32"/>
      <c r="E95">
        <f t="shared" si="60"/>
        <v>44482.053039222978</v>
      </c>
      <c r="F95">
        <f t="shared" si="61"/>
        <v>44482</v>
      </c>
      <c r="G95">
        <f t="shared" si="62"/>
        <v>1.7051879993232433E-2</v>
      </c>
      <c r="J95">
        <f t="shared" si="102"/>
        <v>1.7051879993232433E-2</v>
      </c>
      <c r="N95">
        <f t="shared" si="103"/>
        <v>1.7051879993232433E-2</v>
      </c>
      <c r="P95">
        <f t="shared" si="81"/>
        <v>1.8956678188253473E-2</v>
      </c>
      <c r="Q95" s="2">
        <f t="shared" si="63"/>
        <v>32899.8099</v>
      </c>
      <c r="R95">
        <f t="shared" si="64"/>
        <v>3.6282561637554127E-6</v>
      </c>
      <c r="T95">
        <f t="shared" si="65"/>
        <v>-1.9047981950210402E-3</v>
      </c>
      <c r="U95">
        <f t="shared" si="66"/>
        <v>-0.12423648745316457</v>
      </c>
      <c r="V95">
        <f t="shared" si="67"/>
        <v>1.4965042196750988E-2</v>
      </c>
      <c r="W95">
        <v>1</v>
      </c>
      <c r="Z95">
        <f t="shared" si="82"/>
        <v>44482</v>
      </c>
      <c r="AA95" s="134">
        <f t="shared" si="83"/>
        <v>1.7611479652632454E-2</v>
      </c>
      <c r="AB95" s="134">
        <f t="shared" si="84"/>
        <v>-5.595996594000216E-4</v>
      </c>
      <c r="AC95" s="134">
        <f t="shared" si="85"/>
        <v>-1.9047981950210402E-3</v>
      </c>
      <c r="AD95" s="134">
        <f t="shared" si="86"/>
        <v>1.8397078528853451E-2</v>
      </c>
      <c r="AE95" s="134">
        <f t="shared" si="87"/>
        <v>3.1315177880062016E-7</v>
      </c>
      <c r="AG95" s="136"/>
      <c r="AH95">
        <f t="shared" si="88"/>
        <v>-1.3451985356210171E-3</v>
      </c>
      <c r="AI95">
        <f t="shared" si="89"/>
        <v>0.40829391092015088</v>
      </c>
      <c r="AJ95">
        <f t="shared" si="90"/>
        <v>-0.30796913803216713</v>
      </c>
      <c r="AK95">
        <f t="shared" si="91"/>
        <v>-8.8992295914644859E-2</v>
      </c>
      <c r="AL95">
        <f t="shared" si="92"/>
        <v>-2.9923120265104393</v>
      </c>
      <c r="AM95">
        <f t="shared" si="93"/>
        <v>-13.372696385687021</v>
      </c>
      <c r="AN95" s="134">
        <f t="shared" si="94"/>
        <v>16.004132217139233</v>
      </c>
      <c r="AO95" s="134">
        <f t="shared" si="95"/>
        <v>16.01357777935069</v>
      </c>
      <c r="AP95" s="134">
        <f t="shared" si="96"/>
        <v>15.99706728441995</v>
      </c>
      <c r="AQ95" s="134">
        <f t="shared" si="97"/>
        <v>16.025983218366648</v>
      </c>
      <c r="AR95" s="134">
        <f t="shared" si="98"/>
        <v>15.975504733926384</v>
      </c>
      <c r="AS95" s="134">
        <f t="shared" si="99"/>
        <v>16.064170899199201</v>
      </c>
      <c r="AT95" s="134">
        <f t="shared" si="100"/>
        <v>15.909873053182489</v>
      </c>
      <c r="AU95" s="134">
        <f t="shared" si="101"/>
        <v>16.18416659633597</v>
      </c>
      <c r="AV95" s="134"/>
    </row>
    <row r="96" spans="1:48">
      <c r="A96" s="18" t="s">
        <v>1755</v>
      </c>
      <c r="B96" s="6"/>
      <c r="C96" s="32">
        <v>47918.3099</v>
      </c>
      <c r="D96" s="32"/>
      <c r="E96">
        <f t="shared" si="60"/>
        <v>44482.053039222978</v>
      </c>
      <c r="F96">
        <f t="shared" si="61"/>
        <v>44482</v>
      </c>
      <c r="G96">
        <f t="shared" si="62"/>
        <v>1.7051879993232433E-2</v>
      </c>
      <c r="J96">
        <f t="shared" si="102"/>
        <v>1.7051879993232433E-2</v>
      </c>
      <c r="N96">
        <f t="shared" si="103"/>
        <v>1.7051879993232433E-2</v>
      </c>
      <c r="P96">
        <f t="shared" si="81"/>
        <v>1.8956678188253473E-2</v>
      </c>
      <c r="Q96" s="2">
        <f t="shared" si="63"/>
        <v>32899.8099</v>
      </c>
      <c r="R96">
        <f t="shared" si="64"/>
        <v>3.6282561637554127E-6</v>
      </c>
      <c r="T96">
        <f t="shared" si="65"/>
        <v>-1.9047981950210402E-3</v>
      </c>
      <c r="U96">
        <f t="shared" si="66"/>
        <v>-0.12423648745316457</v>
      </c>
      <c r="V96">
        <f t="shared" si="67"/>
        <v>1.4965042196750988E-2</v>
      </c>
      <c r="W96">
        <v>1</v>
      </c>
      <c r="Z96">
        <f t="shared" si="82"/>
        <v>44482</v>
      </c>
      <c r="AA96" s="134">
        <f t="shared" si="83"/>
        <v>1.7611479652632454E-2</v>
      </c>
      <c r="AB96" s="134">
        <f t="shared" si="84"/>
        <v>-5.595996594000216E-4</v>
      </c>
      <c r="AC96" s="134">
        <f t="shared" si="85"/>
        <v>-1.9047981950210402E-3</v>
      </c>
      <c r="AD96" s="134">
        <f t="shared" si="86"/>
        <v>1.8397078528853451E-2</v>
      </c>
      <c r="AE96" s="134">
        <f t="shared" si="87"/>
        <v>3.1315177880062016E-7</v>
      </c>
      <c r="AG96" s="136"/>
      <c r="AH96">
        <f t="shared" si="88"/>
        <v>-1.3451985356210171E-3</v>
      </c>
      <c r="AI96">
        <f t="shared" si="89"/>
        <v>0.40829391092015088</v>
      </c>
      <c r="AJ96">
        <f t="shared" si="90"/>
        <v>-0.30796913803216713</v>
      </c>
      <c r="AK96">
        <f t="shared" si="91"/>
        <v>-8.8992295914644859E-2</v>
      </c>
      <c r="AL96">
        <f t="shared" si="92"/>
        <v>-2.9923120265104393</v>
      </c>
      <c r="AM96">
        <f t="shared" si="93"/>
        <v>-13.372696385687021</v>
      </c>
      <c r="AN96" s="134">
        <f t="shared" si="94"/>
        <v>16.004132217139233</v>
      </c>
      <c r="AO96" s="134">
        <f t="shared" si="95"/>
        <v>16.01357777935069</v>
      </c>
      <c r="AP96" s="134">
        <f t="shared" si="96"/>
        <v>15.99706728441995</v>
      </c>
      <c r="AQ96" s="134">
        <f t="shared" si="97"/>
        <v>16.025983218366648</v>
      </c>
      <c r="AR96" s="134">
        <f t="shared" si="98"/>
        <v>15.975504733926384</v>
      </c>
      <c r="AS96" s="134">
        <f t="shared" si="99"/>
        <v>16.064170899199201</v>
      </c>
      <c r="AT96" s="134">
        <f t="shared" si="100"/>
        <v>15.909873053182489</v>
      </c>
      <c r="AU96" s="134">
        <f t="shared" si="101"/>
        <v>16.18416659633597</v>
      </c>
      <c r="AV96" s="134"/>
    </row>
    <row r="97" spans="1:48">
      <c r="A97" s="18" t="s">
        <v>1764</v>
      </c>
      <c r="B97" s="6"/>
      <c r="C97" s="32">
        <v>48213.765599999999</v>
      </c>
      <c r="D97" s="32"/>
      <c r="E97">
        <f t="shared" si="60"/>
        <v>45401.056735882514</v>
      </c>
      <c r="F97">
        <f t="shared" si="61"/>
        <v>45401</v>
      </c>
      <c r="G97">
        <f t="shared" si="62"/>
        <v>1.8240339995827526E-2</v>
      </c>
      <c r="J97">
        <f t="shared" si="102"/>
        <v>1.8240339995827526E-2</v>
      </c>
      <c r="N97">
        <f t="shared" si="103"/>
        <v>1.8240339995827526E-2</v>
      </c>
      <c r="P97">
        <f t="shared" si="81"/>
        <v>1.9758818079983417E-2</v>
      </c>
      <c r="Q97" s="2">
        <f t="shared" si="63"/>
        <v>33195.265599999999</v>
      </c>
      <c r="R97">
        <f t="shared" si="64"/>
        <v>2.3057756920617444E-6</v>
      </c>
      <c r="T97">
        <f t="shared" si="65"/>
        <v>-1.5184780841558908E-3</v>
      </c>
      <c r="U97">
        <f t="shared" si="66"/>
        <v>-0.12277527175102915</v>
      </c>
      <c r="V97">
        <f t="shared" si="67"/>
        <v>1.4703210010370673E-2</v>
      </c>
      <c r="W97">
        <v>1</v>
      </c>
      <c r="Z97">
        <f t="shared" si="82"/>
        <v>45401</v>
      </c>
      <c r="AA97" s="134">
        <f t="shared" si="83"/>
        <v>1.8886920928482012E-2</v>
      </c>
      <c r="AB97" s="134">
        <f t="shared" si="84"/>
        <v>-6.4658093265448566E-4</v>
      </c>
      <c r="AC97" s="134">
        <f t="shared" si="85"/>
        <v>-1.5184780841558908E-3</v>
      </c>
      <c r="AD97" s="134">
        <f t="shared" si="86"/>
        <v>1.9112237147328931E-2</v>
      </c>
      <c r="AE97" s="134">
        <f t="shared" si="87"/>
        <v>4.180669024723445E-7</v>
      </c>
      <c r="AG97" s="136"/>
      <c r="AH97">
        <f t="shared" si="88"/>
        <v>-8.7189715150140642E-4</v>
      </c>
      <c r="AI97">
        <f t="shared" si="89"/>
        <v>0.41318722664773155</v>
      </c>
      <c r="AJ97">
        <f t="shared" si="90"/>
        <v>-0.26244432210469537</v>
      </c>
      <c r="AK97">
        <f t="shared" si="91"/>
        <v>-0.11698928847099342</v>
      </c>
      <c r="AL97">
        <f t="shared" si="92"/>
        <v>-2.9448087942477588</v>
      </c>
      <c r="AM97">
        <f t="shared" si="93"/>
        <v>-10.130616688877785</v>
      </c>
      <c r="AN97" s="134">
        <f t="shared" si="94"/>
        <v>16.096822315003021</v>
      </c>
      <c r="AO97" s="134">
        <f t="shared" si="95"/>
        <v>16.106521709758574</v>
      </c>
      <c r="AP97" s="134">
        <f t="shared" si="96"/>
        <v>16.088996969765255</v>
      </c>
      <c r="AQ97" s="134">
        <f t="shared" si="97"/>
        <v>16.120755019505456</v>
      </c>
      <c r="AR97" s="134">
        <f t="shared" si="98"/>
        <v>16.06349945218253</v>
      </c>
      <c r="AS97" s="134">
        <f t="shared" si="99"/>
        <v>16.167776136459516</v>
      </c>
      <c r="AT97" s="134">
        <f t="shared" si="100"/>
        <v>15.980847287245286</v>
      </c>
      <c r="AU97" s="134">
        <f t="shared" si="101"/>
        <v>16.329040287831734</v>
      </c>
      <c r="AV97" s="134"/>
    </row>
    <row r="98" spans="1:48">
      <c r="A98" s="18" t="s">
        <v>1764</v>
      </c>
      <c r="B98" s="6"/>
      <c r="C98" s="32">
        <v>48214.730100000001</v>
      </c>
      <c r="D98" s="32"/>
      <c r="E98">
        <f t="shared" si="60"/>
        <v>45404.056776380734</v>
      </c>
      <c r="F98">
        <f t="shared" si="61"/>
        <v>45404</v>
      </c>
      <c r="G98">
        <f t="shared" si="62"/>
        <v>1.8253359994560014E-2</v>
      </c>
      <c r="J98">
        <f t="shared" ref="J98:J116" si="104">G98</f>
        <v>1.8253359994560014E-2</v>
      </c>
      <c r="N98">
        <f t="shared" si="103"/>
        <v>1.8253359994560014E-2</v>
      </c>
      <c r="P98">
        <f t="shared" si="81"/>
        <v>1.9761464301253168E-2</v>
      </c>
      <c r="Q98" s="2">
        <f t="shared" si="63"/>
        <v>33196.230100000001</v>
      </c>
      <c r="R98">
        <f t="shared" si="64"/>
        <v>2.2743785998664361E-6</v>
      </c>
      <c r="T98">
        <f t="shared" si="65"/>
        <v>-1.5081043066931532E-3</v>
      </c>
      <c r="U98">
        <f t="shared" si="66"/>
        <v>-0.12276991026231193</v>
      </c>
      <c r="V98">
        <f t="shared" si="67"/>
        <v>1.4704425583618142E-2</v>
      </c>
      <c r="W98">
        <v>1</v>
      </c>
      <c r="Z98">
        <f t="shared" si="82"/>
        <v>45404</v>
      </c>
      <c r="AA98" s="134">
        <f t="shared" si="83"/>
        <v>1.8891140815910153E-2</v>
      </c>
      <c r="AB98" s="134">
        <f t="shared" si="84"/>
        <v>-6.3778082135013819E-4</v>
      </c>
      <c r="AC98" s="134">
        <f t="shared" si="85"/>
        <v>-1.5081043066931532E-3</v>
      </c>
      <c r="AD98" s="134">
        <f t="shared" si="86"/>
        <v>1.9123683479903029E-2</v>
      </c>
      <c r="AE98" s="134">
        <f t="shared" si="87"/>
        <v>4.0676437608205692E-7</v>
      </c>
      <c r="AG98" s="136"/>
      <c r="AH98">
        <f t="shared" si="88"/>
        <v>-8.7032348534301425E-4</v>
      </c>
      <c r="AI98">
        <f t="shared" si="89"/>
        <v>0.41320565441976687</v>
      </c>
      <c r="AJ98">
        <f t="shared" si="90"/>
        <v>-0.26229238351642881</v>
      </c>
      <c r="AK98">
        <f t="shared" si="91"/>
        <v>-0.11708168337274595</v>
      </c>
      <c r="AL98">
        <f t="shared" si="92"/>
        <v>-2.9446513396787277</v>
      </c>
      <c r="AM98">
        <f t="shared" si="93"/>
        <v>-10.122464729679688</v>
      </c>
      <c r="AN98" s="134">
        <f t="shared" si="94"/>
        <v>16.097127634211354</v>
      </c>
      <c r="AO98" s="134">
        <f t="shared" si="95"/>
        <v>16.106825664936064</v>
      </c>
      <c r="AP98" s="134">
        <f t="shared" si="96"/>
        <v>16.089301199387961</v>
      </c>
      <c r="AQ98" s="134">
        <f t="shared" si="97"/>
        <v>16.121062827651251</v>
      </c>
      <c r="AR98" s="134">
        <f t="shared" si="98"/>
        <v>16.063793831852767</v>
      </c>
      <c r="AS98" s="134">
        <f t="shared" si="99"/>
        <v>16.168109144992208</v>
      </c>
      <c r="AT98" s="134">
        <f t="shared" si="100"/>
        <v>15.981090118913894</v>
      </c>
      <c r="AU98" s="134">
        <f t="shared" si="101"/>
        <v>16.329513216095595</v>
      </c>
      <c r="AV98" s="134"/>
    </row>
    <row r="99" spans="1:48">
      <c r="A99" s="18" t="s">
        <v>1764</v>
      </c>
      <c r="B99" s="6" t="s">
        <v>1814</v>
      </c>
      <c r="C99" s="32">
        <v>48215.8557</v>
      </c>
      <c r="D99" s="32"/>
      <c r="E99">
        <f t="shared" si="60"/>
        <v>45407.557912290315</v>
      </c>
      <c r="F99">
        <f t="shared" si="61"/>
        <v>45407.5</v>
      </c>
      <c r="G99">
        <f t="shared" si="62"/>
        <v>1.8618549991515465E-2</v>
      </c>
      <c r="J99">
        <f t="shared" si="104"/>
        <v>1.8618549991515465E-2</v>
      </c>
      <c r="N99">
        <f t="shared" si="103"/>
        <v>1.8618549991515465E-2</v>
      </c>
      <c r="P99">
        <f t="shared" si="81"/>
        <v>1.9764551787242478E-2</v>
      </c>
      <c r="Q99" s="2">
        <f t="shared" si="63"/>
        <v>33197.3557</v>
      </c>
      <c r="R99">
        <f t="shared" si="64"/>
        <v>1.3133201158095378E-6</v>
      </c>
      <c r="T99">
        <f t="shared" si="65"/>
        <v>-1.1460017957270127E-3</v>
      </c>
      <c r="U99">
        <f t="shared" si="66"/>
        <v>-0.1227636502901383</v>
      </c>
      <c r="V99">
        <f t="shared" si="67"/>
        <v>1.479085242531018E-2</v>
      </c>
      <c r="W99">
        <v>1</v>
      </c>
      <c r="Z99">
        <f t="shared" si="82"/>
        <v>45407.5</v>
      </c>
      <c r="AA99" s="134">
        <f t="shared" si="83"/>
        <v>1.8896064469463705E-2</v>
      </c>
      <c r="AB99" s="134">
        <f t="shared" si="84"/>
        <v>-2.7751447794823955E-4</v>
      </c>
      <c r="AC99" s="134">
        <f t="shared" si="85"/>
        <v>-1.1460017957270127E-3</v>
      </c>
      <c r="AD99" s="134">
        <f t="shared" si="86"/>
        <v>1.9487037309294238E-2</v>
      </c>
      <c r="AE99" s="134">
        <f t="shared" si="87"/>
        <v>7.7014285470883938E-8</v>
      </c>
      <c r="AG99" s="136"/>
      <c r="AH99">
        <f t="shared" si="88"/>
        <v>-8.6848731777877425E-4</v>
      </c>
      <c r="AI99">
        <f t="shared" si="89"/>
        <v>0.41322717433534584</v>
      </c>
      <c r="AJ99">
        <f t="shared" si="90"/>
        <v>-0.26211509334182853</v>
      </c>
      <c r="AK99">
        <f t="shared" si="91"/>
        <v>-0.11718948608065219</v>
      </c>
      <c r="AL99">
        <f t="shared" si="92"/>
        <v>-2.9444676216773309</v>
      </c>
      <c r="AM99">
        <f t="shared" si="93"/>
        <v>-10.112969432265752</v>
      </c>
      <c r="AN99" s="134">
        <f t="shared" si="94"/>
        <v>16.097483863463854</v>
      </c>
      <c r="AO99" s="134">
        <f t="shared" si="95"/>
        <v>16.107180285888873</v>
      </c>
      <c r="AP99" s="134">
        <f t="shared" si="96"/>
        <v>16.089656169013569</v>
      </c>
      <c r="AQ99" s="134">
        <f t="shared" si="97"/>
        <v>16.121421925657653</v>
      </c>
      <c r="AR99" s="134">
        <f t="shared" si="98"/>
        <v>16.064137336015275</v>
      </c>
      <c r="AS99" s="134">
        <f t="shared" si="99"/>
        <v>16.168497610229227</v>
      </c>
      <c r="AT99" s="134">
        <f t="shared" si="100"/>
        <v>15.981373521024109</v>
      </c>
      <c r="AU99" s="134">
        <f t="shared" si="101"/>
        <v>16.330064965736767</v>
      </c>
      <c r="AV99" s="134"/>
    </row>
    <row r="100" spans="1:48">
      <c r="A100" s="18" t="s">
        <v>1764</v>
      </c>
      <c r="B100" s="6" t="s">
        <v>1814</v>
      </c>
      <c r="C100" s="32">
        <v>48216.819799999997</v>
      </c>
      <c r="D100" s="32"/>
      <c r="E100">
        <f t="shared" ref="E100:E163" si="105">+(C100-C$7)/C$8</f>
        <v>45410.556708603755</v>
      </c>
      <c r="F100">
        <f t="shared" ref="F100:F163" si="106">ROUND(2*E100,0)/2</f>
        <v>45410.5</v>
      </c>
      <c r="G100">
        <f t="shared" ref="G100:G163" si="107">+C100-(C$7+F100*C$8)</f>
        <v>1.8231569993076846E-2</v>
      </c>
      <c r="J100">
        <f t="shared" si="104"/>
        <v>1.8231569993076846E-2</v>
      </c>
      <c r="N100">
        <f t="shared" si="103"/>
        <v>1.8231569993076846E-2</v>
      </c>
      <c r="P100">
        <f t="shared" si="81"/>
        <v>1.9767198399097265E-2</v>
      </c>
      <c r="Q100" s="2">
        <f t="shared" si="63"/>
        <v>33198.319799999997</v>
      </c>
      <c r="R100">
        <f t="shared" si="64"/>
        <v>2.3581546013768141E-6</v>
      </c>
      <c r="T100">
        <f t="shared" si="65"/>
        <v>-1.5356284060204194E-3</v>
      </c>
      <c r="U100">
        <f t="shared" si="66"/>
        <v>-0.12275828039766118</v>
      </c>
      <c r="V100">
        <f t="shared" si="67"/>
        <v>1.4694931355886445E-2</v>
      </c>
      <c r="W100">
        <v>1</v>
      </c>
      <c r="Z100">
        <f t="shared" si="82"/>
        <v>45410.5</v>
      </c>
      <c r="AA100" s="134">
        <f t="shared" si="83"/>
        <v>1.8900285130873835E-2</v>
      </c>
      <c r="AB100" s="134">
        <f t="shared" si="84"/>
        <v>-6.6871513779698938E-4</v>
      </c>
      <c r="AC100" s="134">
        <f t="shared" si="85"/>
        <v>-1.5356284060204194E-3</v>
      </c>
      <c r="AD100" s="134">
        <f t="shared" si="86"/>
        <v>1.9098483261300276E-2</v>
      </c>
      <c r="AE100" s="134">
        <f t="shared" si="87"/>
        <v>4.4717993551884647E-7</v>
      </c>
      <c r="AG100" s="136"/>
      <c r="AH100">
        <f t="shared" si="88"/>
        <v>-8.6691326822342977E-4</v>
      </c>
      <c r="AI100">
        <f t="shared" si="89"/>
        <v>0.41324563785333468</v>
      </c>
      <c r="AJ100">
        <f t="shared" si="90"/>
        <v>-0.26196310590668648</v>
      </c>
      <c r="AK100">
        <f t="shared" si="91"/>
        <v>-0.11728189582450474</v>
      </c>
      <c r="AL100">
        <f t="shared" si="92"/>
        <v>-2.9443101310889213</v>
      </c>
      <c r="AM100">
        <f t="shared" si="93"/>
        <v>-10.104843707266895</v>
      </c>
      <c r="AN100" s="134">
        <f t="shared" si="94"/>
        <v>16.097789222981888</v>
      </c>
      <c r="AO100" s="134">
        <f t="shared" si="95"/>
        <v>16.10748425236503</v>
      </c>
      <c r="AP100" s="134">
        <f t="shared" si="96"/>
        <v>16.089960458756391</v>
      </c>
      <c r="AQ100" s="134">
        <f t="shared" si="97"/>
        <v>16.121729714109978</v>
      </c>
      <c r="AR100" s="134">
        <f t="shared" si="98"/>
        <v>16.064431820642987</v>
      </c>
      <c r="AS100" s="134">
        <f t="shared" si="99"/>
        <v>16.168830542088891</v>
      </c>
      <c r="AT100" s="134">
        <f t="shared" si="100"/>
        <v>15.981616521603266</v>
      </c>
      <c r="AU100" s="134">
        <f t="shared" si="101"/>
        <v>16.330537894000624</v>
      </c>
      <c r="AV100" s="134"/>
    </row>
    <row r="101" spans="1:48">
      <c r="A101" s="18" t="s">
        <v>1764</v>
      </c>
      <c r="B101" s="6" t="s">
        <v>1814</v>
      </c>
      <c r="C101" s="32">
        <v>48217.784299999999</v>
      </c>
      <c r="D101" s="32"/>
      <c r="E101">
        <f t="shared" si="105"/>
        <v>45413.556749101976</v>
      </c>
      <c r="F101">
        <f t="shared" si="106"/>
        <v>45413.5</v>
      </c>
      <c r="G101">
        <f t="shared" si="107"/>
        <v>1.8244589999085292E-2</v>
      </c>
      <c r="J101">
        <f t="shared" si="104"/>
        <v>1.8244589999085292E-2</v>
      </c>
      <c r="N101">
        <f t="shared" si="103"/>
        <v>1.8244589999085292E-2</v>
      </c>
      <c r="P101">
        <f t="shared" si="81"/>
        <v>1.9769845191222071E-2</v>
      </c>
      <c r="Q101" s="2">
        <f t="shared" si="63"/>
        <v>33199.284299999999</v>
      </c>
      <c r="R101">
        <f t="shared" si="64"/>
        <v>2.3264034011402007E-6</v>
      </c>
      <c r="T101">
        <f t="shared" si="65"/>
        <v>-1.5252551921367784E-3</v>
      </c>
      <c r="U101">
        <f t="shared" si="66"/>
        <v>-0.12275290662607569</v>
      </c>
      <c r="V101">
        <f t="shared" si="67"/>
        <v>1.4696143472188589E-2</v>
      </c>
      <c r="W101">
        <v>1</v>
      </c>
      <c r="Z101">
        <f t="shared" si="82"/>
        <v>45413.5</v>
      </c>
      <c r="AA101" s="134">
        <f t="shared" si="83"/>
        <v>1.8904506149353153E-2</v>
      </c>
      <c r="AB101" s="134">
        <f t="shared" si="84"/>
        <v>-6.5991615026786063E-4</v>
      </c>
      <c r="AC101" s="134">
        <f t="shared" si="85"/>
        <v>-1.5252551921367784E-3</v>
      </c>
      <c r="AD101" s="134">
        <f t="shared" si="86"/>
        <v>1.910992904095421E-2</v>
      </c>
      <c r="AE101" s="134">
        <f t="shared" si="87"/>
        <v>4.3548932538435362E-7</v>
      </c>
      <c r="AG101" s="136"/>
      <c r="AH101">
        <f t="shared" si="88"/>
        <v>-8.6533904186891872E-4</v>
      </c>
      <c r="AI101">
        <f t="shared" si="89"/>
        <v>0.41326411787801021</v>
      </c>
      <c r="AJ101">
        <f t="shared" si="90"/>
        <v>-0.26181109591324625</v>
      </c>
      <c r="AK101">
        <f t="shared" si="91"/>
        <v>-0.11737431242337744</v>
      </c>
      <c r="AL101">
        <f t="shared" si="92"/>
        <v>-2.9441526238592992</v>
      </c>
      <c r="AM101">
        <f t="shared" si="93"/>
        <v>-10.096730046853647</v>
      </c>
      <c r="AN101" s="134">
        <f t="shared" si="94"/>
        <v>16.098094601115196</v>
      </c>
      <c r="AO101" s="134">
        <f t="shared" si="95"/>
        <v>16.107788224084029</v>
      </c>
      <c r="AP101" s="134">
        <f t="shared" si="96"/>
        <v>16.090264776257118</v>
      </c>
      <c r="AQ101" s="134">
        <f t="shared" si="97"/>
        <v>16.122037493494812</v>
      </c>
      <c r="AR101" s="134">
        <f t="shared" si="98"/>
        <v>16.064726353739388</v>
      </c>
      <c r="AS101" s="134">
        <f t="shared" si="99"/>
        <v>16.16916343854172</v>
      </c>
      <c r="AT101" s="134">
        <f t="shared" si="100"/>
        <v>15.981859600222577</v>
      </c>
      <c r="AU101" s="134">
        <f t="shared" si="101"/>
        <v>16.331010822264485</v>
      </c>
      <c r="AV101" s="134"/>
    </row>
    <row r="102" spans="1:48">
      <c r="A102" s="18" t="s">
        <v>1764</v>
      </c>
      <c r="B102" s="6"/>
      <c r="C102" s="32">
        <v>48218.588100000001</v>
      </c>
      <c r="D102" s="32"/>
      <c r="E102">
        <f t="shared" si="105"/>
        <v>45416.056938373593</v>
      </c>
      <c r="F102">
        <f t="shared" si="106"/>
        <v>45416</v>
      </c>
      <c r="G102">
        <f t="shared" si="107"/>
        <v>1.8305439996765926E-2</v>
      </c>
      <c r="J102">
        <f t="shared" si="104"/>
        <v>1.8305439996765926E-2</v>
      </c>
      <c r="N102">
        <f t="shared" si="103"/>
        <v>1.8305439996765926E-2</v>
      </c>
      <c r="P102">
        <f t="shared" si="81"/>
        <v>1.9772050989032338E-2</v>
      </c>
      <c r="Q102" s="2">
        <f t="shared" si="63"/>
        <v>33200.088100000001</v>
      </c>
      <c r="R102">
        <f t="shared" si="64"/>
        <v>2.1509478026366681E-6</v>
      </c>
      <c r="T102">
        <f t="shared" si="65"/>
        <v>-1.4666109922664115E-3</v>
      </c>
      <c r="U102">
        <f t="shared" si="66"/>
        <v>-0.12274842551967474</v>
      </c>
      <c r="V102">
        <f t="shared" si="67"/>
        <v>1.4709278535060674E-2</v>
      </c>
      <c r="W102">
        <v>1</v>
      </c>
      <c r="Z102">
        <f t="shared" si="82"/>
        <v>45416</v>
      </c>
      <c r="AA102" s="134">
        <f t="shared" si="83"/>
        <v>1.8908023937443841E-2</v>
      </c>
      <c r="AB102" s="134">
        <f t="shared" si="84"/>
        <v>-6.0258394067791432E-4</v>
      </c>
      <c r="AC102" s="134">
        <f t="shared" si="85"/>
        <v>-1.4666109922664115E-3</v>
      </c>
      <c r="AD102" s="134">
        <f t="shared" si="86"/>
        <v>1.9169467048354424E-2</v>
      </c>
      <c r="AE102" s="134">
        <f t="shared" si="87"/>
        <v>3.6310740556292416E-7</v>
      </c>
      <c r="AG102" s="136"/>
      <c r="AH102">
        <f t="shared" si="88"/>
        <v>-8.6402705158849613E-4</v>
      </c>
      <c r="AI102">
        <f t="shared" si="89"/>
        <v>0.41327953051174926</v>
      </c>
      <c r="AJ102">
        <f t="shared" si="90"/>
        <v>-0.26168440368048895</v>
      </c>
      <c r="AK102">
        <f t="shared" si="91"/>
        <v>-0.11745133149443929</v>
      </c>
      <c r="AL102">
        <f t="shared" si="92"/>
        <v>-2.9440213551148835</v>
      </c>
      <c r="AM102">
        <f t="shared" si="93"/>
        <v>-10.089977859435949</v>
      </c>
      <c r="AN102" s="134">
        <f t="shared" si="94"/>
        <v>16.098349097117868</v>
      </c>
      <c r="AO102" s="134">
        <f t="shared" si="95"/>
        <v>16.108041537867617</v>
      </c>
      <c r="AP102" s="134">
        <f t="shared" si="96"/>
        <v>16.090518395382958</v>
      </c>
      <c r="AQ102" s="134">
        <f t="shared" si="97"/>
        <v>16.122293969398921</v>
      </c>
      <c r="AR102" s="134">
        <f t="shared" si="98"/>
        <v>16.06497183502324</v>
      </c>
      <c r="AS102" s="134">
        <f t="shared" si="99"/>
        <v>16.169440825196766</v>
      </c>
      <c r="AT102" s="134">
        <f t="shared" si="100"/>
        <v>15.982062225389765</v>
      </c>
      <c r="AU102" s="134">
        <f t="shared" si="101"/>
        <v>16.331404929151034</v>
      </c>
      <c r="AV102" s="134"/>
    </row>
    <row r="103" spans="1:48">
      <c r="A103" s="18" t="s">
        <v>1755</v>
      </c>
      <c r="B103" s="6"/>
      <c r="C103" s="32">
        <v>48262.312749999997</v>
      </c>
      <c r="D103" s="32"/>
      <c r="E103">
        <f t="shared" si="105"/>
        <v>45552.060796092839</v>
      </c>
      <c r="F103">
        <f t="shared" si="106"/>
        <v>45552</v>
      </c>
      <c r="G103">
        <f t="shared" si="107"/>
        <v>1.9545679992006626E-2</v>
      </c>
      <c r="J103">
        <f t="shared" si="104"/>
        <v>1.9545679992006626E-2</v>
      </c>
      <c r="N103">
        <f t="shared" si="103"/>
        <v>1.9545679992006626E-2</v>
      </c>
      <c r="P103">
        <f t="shared" si="81"/>
        <v>1.9892235032468602E-2</v>
      </c>
      <c r="Q103" s="2">
        <f t="shared" si="63"/>
        <v>33243.812749999997</v>
      </c>
      <c r="R103">
        <f t="shared" si="64"/>
        <v>1.2010039606960176E-7</v>
      </c>
      <c r="T103">
        <f t="shared" si="65"/>
        <v>-3.4655504046197591E-4</v>
      </c>
      <c r="U103">
        <f t="shared" si="66"/>
        <v>-0.12250058910559353</v>
      </c>
      <c r="V103">
        <f t="shared" si="67"/>
        <v>1.4921608038385319E-2</v>
      </c>
      <c r="W103">
        <v>1</v>
      </c>
      <c r="Z103">
        <f t="shared" si="82"/>
        <v>45552</v>
      </c>
      <c r="AA103" s="134">
        <f t="shared" si="83"/>
        <v>1.9099763554434178E-2</v>
      </c>
      <c r="AB103" s="134">
        <f t="shared" si="84"/>
        <v>4.4591643757244809E-4</v>
      </c>
      <c r="AC103" s="134">
        <f t="shared" si="85"/>
        <v>-3.4655504046197591E-4</v>
      </c>
      <c r="AD103" s="134">
        <f t="shared" si="86"/>
        <v>2.033815147004105E-2</v>
      </c>
      <c r="AE103" s="134">
        <f t="shared" si="87"/>
        <v>1.9884146929730299E-7</v>
      </c>
      <c r="AG103" s="136"/>
      <c r="AH103">
        <f t="shared" si="88"/>
        <v>-7.9247147803442465E-4</v>
      </c>
      <c r="AI103">
        <f t="shared" si="89"/>
        <v>0.41413534618395453</v>
      </c>
      <c r="AJ103">
        <f t="shared" si="90"/>
        <v>-0.25476859067193158</v>
      </c>
      <c r="AK103">
        <f t="shared" si="91"/>
        <v>-0.12164839495585328</v>
      </c>
      <c r="AL103">
        <f t="shared" si="92"/>
        <v>-2.9368627353192154</v>
      </c>
      <c r="AM103">
        <f t="shared" si="93"/>
        <v>-9.7348223878968607</v>
      </c>
      <c r="AN103" s="134">
        <f t="shared" si="94"/>
        <v>16.112213276893346</v>
      </c>
      <c r="AO103" s="134">
        <f t="shared" si="95"/>
        <v>16.121827607936513</v>
      </c>
      <c r="AP103" s="134">
        <f t="shared" si="96"/>
        <v>16.104344429874793</v>
      </c>
      <c r="AQ103" s="134">
        <f t="shared" si="97"/>
        <v>16.136237018916521</v>
      </c>
      <c r="AR103" s="134">
        <f t="shared" si="98"/>
        <v>16.078377022985496</v>
      </c>
      <c r="AS103" s="134">
        <f t="shared" si="99"/>
        <v>16.184493403633294</v>
      </c>
      <c r="AT103" s="134">
        <f t="shared" si="100"/>
        <v>15.993167592301175</v>
      </c>
      <c r="AU103" s="134">
        <f t="shared" si="101"/>
        <v>16.352844343779353</v>
      </c>
      <c r="AV103" s="134"/>
    </row>
    <row r="104" spans="1:48">
      <c r="A104" s="18" t="s">
        <v>1755</v>
      </c>
      <c r="B104" s="6" t="s">
        <v>1814</v>
      </c>
      <c r="C104" s="32">
        <v>48268.259399999995</v>
      </c>
      <c r="D104" s="32"/>
      <c r="E104">
        <f t="shared" si="105"/>
        <v>45570.557624323737</v>
      </c>
      <c r="F104">
        <f t="shared" si="106"/>
        <v>45570.5</v>
      </c>
      <c r="G104">
        <f t="shared" si="107"/>
        <v>1.8525969993788749E-2</v>
      </c>
      <c r="J104">
        <f t="shared" si="104"/>
        <v>1.8525969993788749E-2</v>
      </c>
      <c r="N104">
        <f t="shared" si="103"/>
        <v>1.8525969993788749E-2</v>
      </c>
      <c r="P104">
        <f t="shared" si="81"/>
        <v>1.9908612222577192E-2</v>
      </c>
      <c r="Q104" s="2">
        <f t="shared" si="63"/>
        <v>33249.759399999995</v>
      </c>
      <c r="R104">
        <f t="shared" si="64"/>
        <v>1.9116995328290731E-6</v>
      </c>
      <c r="T104">
        <f t="shared" si="65"/>
        <v>-1.382642228788443E-3</v>
      </c>
      <c r="U104">
        <f t="shared" si="66"/>
        <v>-0.12246625855624332</v>
      </c>
      <c r="V104">
        <f t="shared" si="67"/>
        <v>1.4661242142934296E-2</v>
      </c>
      <c r="W104">
        <v>1</v>
      </c>
      <c r="Z104">
        <f t="shared" si="82"/>
        <v>45570.5</v>
      </c>
      <c r="AA104" s="134">
        <f t="shared" si="83"/>
        <v>1.9125901947404891E-2</v>
      </c>
      <c r="AB104" s="134">
        <f t="shared" si="84"/>
        <v>-5.9993195361614238E-4</v>
      </c>
      <c r="AC104" s="134">
        <f t="shared" si="85"/>
        <v>-1.382642228788443E-3</v>
      </c>
      <c r="AD104" s="134">
        <f t="shared" si="86"/>
        <v>1.930868026896105E-2</v>
      </c>
      <c r="AE104" s="134">
        <f t="shared" si="87"/>
        <v>3.599183489696812E-7</v>
      </c>
      <c r="AG104" s="136"/>
      <c r="AH104">
        <f t="shared" si="88"/>
        <v>-7.8271027517230187E-4</v>
      </c>
      <c r="AI104">
        <f t="shared" si="89"/>
        <v>0.41425441308354372</v>
      </c>
      <c r="AJ104">
        <f t="shared" si="90"/>
        <v>-0.25382420819839463</v>
      </c>
      <c r="AK104">
        <f t="shared" si="91"/>
        <v>-0.12222042380153282</v>
      </c>
      <c r="AL104">
        <f t="shared" si="92"/>
        <v>-2.9358862522187117</v>
      </c>
      <c r="AM104">
        <f t="shared" si="93"/>
        <v>-9.6882862531320981</v>
      </c>
      <c r="AN104" s="134">
        <f t="shared" si="94"/>
        <v>16.114102205257392</v>
      </c>
      <c r="AO104" s="134">
        <f t="shared" si="95"/>
        <v>16.123703849768091</v>
      </c>
      <c r="AP104" s="134">
        <f t="shared" si="96"/>
        <v>16.106229617284292</v>
      </c>
      <c r="AQ104" s="134">
        <f t="shared" si="97"/>
        <v>16.138132322769692</v>
      </c>
      <c r="AR104" s="134">
        <f t="shared" si="98"/>
        <v>16.080208306660754</v>
      </c>
      <c r="AS104" s="134">
        <f t="shared" si="99"/>
        <v>16.186535312705832</v>
      </c>
      <c r="AT104" s="134">
        <f t="shared" si="100"/>
        <v>15.99469091764862</v>
      </c>
      <c r="AU104" s="134">
        <f t="shared" si="101"/>
        <v>16.355760734739825</v>
      </c>
      <c r="AV104" s="134"/>
    </row>
    <row r="105" spans="1:48">
      <c r="A105" s="18" t="s">
        <v>1755</v>
      </c>
      <c r="B105" s="6" t="s">
        <v>1814</v>
      </c>
      <c r="C105" s="32">
        <v>48277.261500000001</v>
      </c>
      <c r="D105" s="32"/>
      <c r="E105">
        <f t="shared" si="105"/>
        <v>45598.558313353271</v>
      </c>
      <c r="F105">
        <f t="shared" si="106"/>
        <v>45598.5</v>
      </c>
      <c r="G105">
        <f t="shared" si="107"/>
        <v>1.8747489993984345E-2</v>
      </c>
      <c r="J105">
        <f t="shared" si="104"/>
        <v>1.8747489993984345E-2</v>
      </c>
      <c r="N105">
        <f t="shared" si="103"/>
        <v>1.8747489993984345E-2</v>
      </c>
      <c r="P105">
        <f t="shared" si="81"/>
        <v>1.9933412360651149E-2</v>
      </c>
      <c r="Q105" s="2">
        <f t="shared" si="63"/>
        <v>33258.761500000001</v>
      </c>
      <c r="R105">
        <f t="shared" si="64"/>
        <v>1.4064118597605923E-6</v>
      </c>
      <c r="T105">
        <f t="shared" si="65"/>
        <v>-1.1859223666668035E-3</v>
      </c>
      <c r="U105">
        <f t="shared" si="66"/>
        <v>-0.12241401710110705</v>
      </c>
      <c r="V105">
        <f t="shared" si="67"/>
        <v>1.469625095294242E-2</v>
      </c>
      <c r="W105">
        <v>1</v>
      </c>
      <c r="Z105">
        <f t="shared" si="82"/>
        <v>45598.5</v>
      </c>
      <c r="AA105" s="134">
        <f t="shared" si="83"/>
        <v>1.9165488195712198E-2</v>
      </c>
      <c r="AB105" s="134">
        <f t="shared" si="84"/>
        <v>-4.1799820172785246E-4</v>
      </c>
      <c r="AC105" s="134">
        <f t="shared" si="85"/>
        <v>-1.1859223666668035E-3</v>
      </c>
      <c r="AD105" s="134">
        <f t="shared" si="86"/>
        <v>1.9515414158923296E-2</v>
      </c>
      <c r="AE105" s="134">
        <f t="shared" si="87"/>
        <v>1.7472249664771844E-7</v>
      </c>
      <c r="AG105" s="136"/>
      <c r="AH105">
        <f t="shared" si="88"/>
        <v>-7.679241649389527E-4</v>
      </c>
      <c r="AI105">
        <f t="shared" si="89"/>
        <v>0.4144358381058737</v>
      </c>
      <c r="AJ105">
        <f t="shared" si="90"/>
        <v>-0.25239320713297447</v>
      </c>
      <c r="AK105">
        <f t="shared" si="91"/>
        <v>-0.12308670477171606</v>
      </c>
      <c r="AL105">
        <f t="shared" si="92"/>
        <v>-2.9344070861601761</v>
      </c>
      <c r="AM105">
        <f t="shared" si="93"/>
        <v>-9.6186263897617454</v>
      </c>
      <c r="AN105" s="134">
        <f t="shared" si="94"/>
        <v>16.116962496443918</v>
      </c>
      <c r="AO105" s="134">
        <f t="shared" si="95"/>
        <v>16.126544018457569</v>
      </c>
      <c r="AP105" s="134">
        <f t="shared" si="96"/>
        <v>16.109084904497557</v>
      </c>
      <c r="AQ105" s="134">
        <f t="shared" si="97"/>
        <v>16.141000293472651</v>
      </c>
      <c r="AR105" s="134">
        <f t="shared" si="98"/>
        <v>16.082983547376116</v>
      </c>
      <c r="AS105" s="134">
        <f t="shared" si="99"/>
        <v>16.189623164776261</v>
      </c>
      <c r="AT105" s="134">
        <f t="shared" si="100"/>
        <v>15.997002336437394</v>
      </c>
      <c r="AU105" s="134">
        <f t="shared" si="101"/>
        <v>16.360174731869183</v>
      </c>
      <c r="AV105" s="134"/>
    </row>
    <row r="106" spans="1:48">
      <c r="A106" s="18" t="s">
        <v>1129</v>
      </c>
      <c r="B106" s="6"/>
      <c r="C106" s="32">
        <v>48290.281999999999</v>
      </c>
      <c r="D106" s="32"/>
      <c r="E106">
        <f t="shared" si="105"/>
        <v>45639.058082463678</v>
      </c>
      <c r="F106">
        <f t="shared" si="106"/>
        <v>45639</v>
      </c>
      <c r="G106">
        <f t="shared" si="107"/>
        <v>1.867325999046443E-2</v>
      </c>
      <c r="J106">
        <f t="shared" si="104"/>
        <v>1.867325999046443E-2</v>
      </c>
      <c r="N106">
        <f t="shared" si="103"/>
        <v>1.867325999046443E-2</v>
      </c>
      <c r="P106">
        <f t="shared" si="81"/>
        <v>1.9969311773053066E-2</v>
      </c>
      <c r="Q106" s="2">
        <f t="shared" si="63"/>
        <v>33271.781999999999</v>
      </c>
      <c r="R106">
        <f t="shared" si="64"/>
        <v>1.6797502231511803E-6</v>
      </c>
      <c r="T106">
        <f t="shared" si="65"/>
        <v>-1.2960517825886357E-3</v>
      </c>
      <c r="U106">
        <f t="shared" si="66"/>
        <v>-0.12233785290112859</v>
      </c>
      <c r="V106">
        <f t="shared" si="67"/>
        <v>1.4651117618020178E-2</v>
      </c>
      <c r="W106">
        <v>1</v>
      </c>
      <c r="Z106">
        <f t="shared" si="82"/>
        <v>45639</v>
      </c>
      <c r="AA106" s="134">
        <f t="shared" si="83"/>
        <v>1.9222800924988286E-2</v>
      </c>
      <c r="AB106" s="134">
        <f t="shared" si="84"/>
        <v>-5.4954093452385527E-4</v>
      </c>
      <c r="AC106" s="134">
        <f t="shared" si="85"/>
        <v>-1.2960517825886357E-3</v>
      </c>
      <c r="AD106" s="134">
        <f t="shared" si="86"/>
        <v>1.9419770838529211E-2</v>
      </c>
      <c r="AE106" s="134">
        <f t="shared" si="87"/>
        <v>3.0199523871735217E-7</v>
      </c>
      <c r="AG106" s="136"/>
      <c r="AH106">
        <f t="shared" si="88"/>
        <v>-7.4651084806478022E-4</v>
      </c>
      <c r="AI106">
        <f t="shared" si="89"/>
        <v>0.4147008551201008</v>
      </c>
      <c r="AJ106">
        <f t="shared" si="90"/>
        <v>-0.25031980491378036</v>
      </c>
      <c r="AK106">
        <f t="shared" si="91"/>
        <v>-0.12434080420034628</v>
      </c>
      <c r="AL106">
        <f t="shared" si="92"/>
        <v>-2.932264907919909</v>
      </c>
      <c r="AM106">
        <f t="shared" si="93"/>
        <v>-9.5194816966489917</v>
      </c>
      <c r="AN106" s="134">
        <f t="shared" si="94"/>
        <v>16.121102637555222</v>
      </c>
      <c r="AO106" s="134">
        <f t="shared" si="95"/>
        <v>16.13065310956944</v>
      </c>
      <c r="AP106" s="134">
        <f t="shared" si="96"/>
        <v>16.113219207773547</v>
      </c>
      <c r="AQ106" s="134">
        <f t="shared" si="97"/>
        <v>16.145147359682952</v>
      </c>
      <c r="AR106" s="134">
        <f t="shared" si="98"/>
        <v>16.087005359338246</v>
      </c>
      <c r="AS106" s="134">
        <f t="shared" si="99"/>
        <v>16.194083957059725</v>
      </c>
      <c r="AT106" s="134">
        <f t="shared" si="100"/>
        <v>16.000358168544675</v>
      </c>
      <c r="AU106" s="134">
        <f t="shared" si="101"/>
        <v>16.366559263431292</v>
      </c>
      <c r="AV106" s="134"/>
    </row>
    <row r="107" spans="1:48">
      <c r="A107" s="18" t="s">
        <v>1129</v>
      </c>
      <c r="B107" s="6"/>
      <c r="C107" s="32">
        <v>48637.338000000003</v>
      </c>
      <c r="D107" s="32"/>
      <c r="E107">
        <f t="shared" si="105"/>
        <v>46718.562546069828</v>
      </c>
      <c r="F107">
        <f t="shared" si="106"/>
        <v>46718.5</v>
      </c>
      <c r="G107">
        <f t="shared" si="107"/>
        <v>2.0108290002099238E-2</v>
      </c>
      <c r="J107">
        <f t="shared" si="104"/>
        <v>2.0108290002099238E-2</v>
      </c>
      <c r="N107">
        <f t="shared" si="103"/>
        <v>2.0108290002099238E-2</v>
      </c>
      <c r="P107">
        <f t="shared" si="81"/>
        <v>2.0938294771223637E-2</v>
      </c>
      <c r="Q107" s="2">
        <f t="shared" si="63"/>
        <v>33618.838000000003</v>
      </c>
      <c r="R107">
        <f t="shared" si="64"/>
        <v>6.8890791676924579E-7</v>
      </c>
      <c r="T107">
        <f t="shared" si="65"/>
        <v>-8.3000476912439836E-4</v>
      </c>
      <c r="U107">
        <f t="shared" si="66"/>
        <v>-0.12004357248646808</v>
      </c>
      <c r="V107">
        <f t="shared" si="67"/>
        <v>1.4211874727897686E-2</v>
      </c>
      <c r="W107">
        <v>1</v>
      </c>
      <c r="Z107">
        <f t="shared" si="82"/>
        <v>46718.5</v>
      </c>
      <c r="AA107" s="134">
        <f t="shared" si="83"/>
        <v>2.0773048992601493E-2</v>
      </c>
      <c r="AB107" s="134">
        <f t="shared" si="84"/>
        <v>-6.6475899050225454E-4</v>
      </c>
      <c r="AC107" s="134">
        <f t="shared" si="85"/>
        <v>-8.3000476912439836E-4</v>
      </c>
      <c r="AD107" s="134">
        <f t="shared" si="86"/>
        <v>2.0273535780721382E-2</v>
      </c>
      <c r="AE107" s="134">
        <f t="shared" si="87"/>
        <v>4.4190451545357653E-7</v>
      </c>
      <c r="AG107" s="136"/>
      <c r="AH107">
        <f t="shared" si="88"/>
        <v>-1.652457786221436E-4</v>
      </c>
      <c r="AI107">
        <f t="shared" si="89"/>
        <v>0.42294897980165902</v>
      </c>
      <c r="AJ107">
        <f t="shared" si="90"/>
        <v>-0.19342826738604274</v>
      </c>
      <c r="AK107">
        <f t="shared" si="91"/>
        <v>-0.15826510883446165</v>
      </c>
      <c r="AL107">
        <f t="shared" si="92"/>
        <v>-2.8739095549401013</v>
      </c>
      <c r="AM107">
        <f t="shared" si="93"/>
        <v>-7.4268541797148941</v>
      </c>
      <c r="AN107" s="134">
        <f t="shared" si="94"/>
        <v>16.232786078045603</v>
      </c>
      <c r="AO107" s="134">
        <f t="shared" si="95"/>
        <v>16.240788108872703</v>
      </c>
      <c r="AP107" s="134">
        <f t="shared" si="96"/>
        <v>16.225332466859619</v>
      </c>
      <c r="AQ107" s="134">
        <f t="shared" si="97"/>
        <v>16.255312241000855</v>
      </c>
      <c r="AR107" s="134">
        <f t="shared" si="98"/>
        <v>16.197619069522613</v>
      </c>
      <c r="AS107" s="134">
        <f t="shared" si="99"/>
        <v>16.31050794301812</v>
      </c>
      <c r="AT107" s="134">
        <f t="shared" si="100"/>
        <v>16.095681849656714</v>
      </c>
      <c r="AU107" s="134">
        <f t="shared" si="101"/>
        <v>16.536734617043567</v>
      </c>
      <c r="AV107" s="134"/>
    </row>
    <row r="108" spans="1:48">
      <c r="A108" s="18" t="s">
        <v>1755</v>
      </c>
      <c r="B108" s="6" t="s">
        <v>1814</v>
      </c>
      <c r="C108" s="32">
        <v>48646.340199999999</v>
      </c>
      <c r="D108" s="32"/>
      <c r="E108">
        <f t="shared" si="105"/>
        <v>46746.563546145517</v>
      </c>
      <c r="F108">
        <f t="shared" si="106"/>
        <v>46746.5</v>
      </c>
      <c r="G108">
        <f t="shared" si="107"/>
        <v>2.0429809992492665E-2</v>
      </c>
      <c r="J108">
        <f t="shared" si="104"/>
        <v>2.0429809992492665E-2</v>
      </c>
      <c r="N108">
        <f t="shared" si="103"/>
        <v>2.0429809992492665E-2</v>
      </c>
      <c r="P108">
        <f t="shared" si="81"/>
        <v>2.0963738753678303E-2</v>
      </c>
      <c r="Q108" s="2">
        <f t="shared" si="63"/>
        <v>33627.840199999999</v>
      </c>
      <c r="R108">
        <f t="shared" si="64"/>
        <v>2.850799220212304E-7</v>
      </c>
      <c r="T108">
        <f t="shared" si="65"/>
        <v>-5.3392876118563831E-4</v>
      </c>
      <c r="U108">
        <f t="shared" si="66"/>
        <v>-0.11997722693218255</v>
      </c>
      <c r="V108">
        <f t="shared" si="67"/>
        <v>1.4266701477965675E-2</v>
      </c>
      <c r="W108">
        <v>1</v>
      </c>
      <c r="Z108">
        <f t="shared" si="82"/>
        <v>46746.5</v>
      </c>
      <c r="AA108" s="134">
        <f t="shared" si="83"/>
        <v>2.0813813781500188E-2</v>
      </c>
      <c r="AB108" s="134">
        <f t="shared" si="84"/>
        <v>-3.8400378900752333E-4</v>
      </c>
      <c r="AC108" s="134">
        <f t="shared" si="85"/>
        <v>-5.3392876118563831E-4</v>
      </c>
      <c r="AD108" s="134">
        <f t="shared" si="86"/>
        <v>2.057973496467078E-2</v>
      </c>
      <c r="AE108" s="134">
        <f t="shared" si="87"/>
        <v>1.4745890997213448E-7</v>
      </c>
      <c r="AG108" s="136"/>
      <c r="AH108">
        <f t="shared" si="88"/>
        <v>-1.4992497217811363E-4</v>
      </c>
      <c r="AI108">
        <f t="shared" si="89"/>
        <v>0.42319471799659514</v>
      </c>
      <c r="AJ108">
        <f t="shared" si="90"/>
        <v>-0.19190894732549313</v>
      </c>
      <c r="AK108">
        <f t="shared" si="91"/>
        <v>-0.15915838413135083</v>
      </c>
      <c r="AL108">
        <f t="shared" si="92"/>
        <v>-2.8723612250194193</v>
      </c>
      <c r="AM108">
        <f t="shared" si="93"/>
        <v>-7.3836270283158498</v>
      </c>
      <c r="AN108" s="134">
        <f t="shared" si="94"/>
        <v>16.235718354673892</v>
      </c>
      <c r="AO108" s="134">
        <f t="shared" si="95"/>
        <v>16.243665373189014</v>
      </c>
      <c r="AP108" s="134">
        <f t="shared" si="96"/>
        <v>16.228289934533993</v>
      </c>
      <c r="AQ108" s="134">
        <f t="shared" si="97"/>
        <v>16.258165385532156</v>
      </c>
      <c r="AR108" s="134">
        <f t="shared" si="98"/>
        <v>16.200577284108398</v>
      </c>
      <c r="AS108" s="134">
        <f t="shared" si="99"/>
        <v>16.313463935120588</v>
      </c>
      <c r="AT108" s="134">
        <f t="shared" si="100"/>
        <v>16.098315298899639</v>
      </c>
      <c r="AU108" s="134">
        <f t="shared" si="101"/>
        <v>16.541148614172926</v>
      </c>
      <c r="AV108" s="134"/>
    </row>
    <row r="109" spans="1:48">
      <c r="A109" s="157" t="s">
        <v>1755</v>
      </c>
      <c r="B109" s="159" t="s">
        <v>1814</v>
      </c>
      <c r="C109" s="160">
        <v>48654.216899999999</v>
      </c>
      <c r="D109" s="160"/>
      <c r="E109" s="157">
        <f t="shared" si="105"/>
        <v>46771.063721357837</v>
      </c>
      <c r="F109" s="157">
        <f t="shared" si="106"/>
        <v>46771</v>
      </c>
      <c r="G109" s="157">
        <f t="shared" si="107"/>
        <v>2.0486139997956343E-2</v>
      </c>
      <c r="J109" s="157">
        <f t="shared" si="104"/>
        <v>2.0486139997956343E-2</v>
      </c>
      <c r="N109">
        <f t="shared" si="103"/>
        <v>2.0486139997956343E-2</v>
      </c>
      <c r="P109">
        <f t="shared" si="81"/>
        <v>2.0986015120121101E-2</v>
      </c>
      <c r="Q109" s="2">
        <f t="shared" si="63"/>
        <v>33635.716899999999</v>
      </c>
      <c r="R109">
        <f t="shared" si="64"/>
        <v>2.4987513775923152E-7</v>
      </c>
      <c r="T109">
        <f t="shared" si="65"/>
        <v>-4.998751221647578E-4</v>
      </c>
      <c r="U109">
        <f t="shared" si="66"/>
        <v>-0.11991888852778448</v>
      </c>
      <c r="V109">
        <f t="shared" si="67"/>
        <v>1.4260900762771584E-2</v>
      </c>
      <c r="W109">
        <v>1</v>
      </c>
      <c r="Z109">
        <f t="shared" si="82"/>
        <v>46771</v>
      </c>
      <c r="AA109" s="134">
        <f t="shared" si="83"/>
        <v>2.0849504880917857E-2</v>
      </c>
      <c r="AB109" s="134">
        <f t="shared" si="84"/>
        <v>-3.6336488296151437E-4</v>
      </c>
      <c r="AC109" s="134">
        <f t="shared" si="85"/>
        <v>-4.998751221647578E-4</v>
      </c>
      <c r="AD109" s="134">
        <f t="shared" si="86"/>
        <v>2.0622650237159586E-2</v>
      </c>
      <c r="AE109" s="134">
        <f t="shared" si="87"/>
        <v>1.3203403816963503E-7</v>
      </c>
      <c r="AG109" s="136"/>
      <c r="AH109">
        <f t="shared" si="88"/>
        <v>-1.3651023920324478E-4</v>
      </c>
      <c r="AI109">
        <f t="shared" si="89"/>
        <v>0.42341112042493145</v>
      </c>
      <c r="AJ109">
        <f t="shared" si="90"/>
        <v>-0.19057764769491878</v>
      </c>
      <c r="AK109">
        <f t="shared" si="91"/>
        <v>-0.15994057814293763</v>
      </c>
      <c r="AL109">
        <f t="shared" si="92"/>
        <v>-2.8710048909616792</v>
      </c>
      <c r="AM109">
        <f t="shared" si="93"/>
        <v>-7.3461641696514235</v>
      </c>
      <c r="AN109" s="134">
        <f t="shared" si="94"/>
        <v>16.23828562105772</v>
      </c>
      <c r="AO109" s="134">
        <f t="shared" si="95"/>
        <v>16.246184048915808</v>
      </c>
      <c r="AP109" s="134">
        <f t="shared" si="96"/>
        <v>16.230879772219726</v>
      </c>
      <c r="AQ109" s="134">
        <f t="shared" si="97"/>
        <v>16.260661956310638</v>
      </c>
      <c r="AR109" s="134">
        <f t="shared" si="98"/>
        <v>16.203169447813366</v>
      </c>
      <c r="AS109" s="134">
        <f t="shared" si="99"/>
        <v>16.316047811167255</v>
      </c>
      <c r="AT109" s="134">
        <f t="shared" si="100"/>
        <v>16.100626643356531</v>
      </c>
      <c r="AU109" s="134">
        <f t="shared" si="101"/>
        <v>16.545010861661115</v>
      </c>
      <c r="AV109" s="134"/>
    </row>
    <row r="110" spans="1:48">
      <c r="A110" s="157" t="s">
        <v>1755</v>
      </c>
      <c r="B110" s="159"/>
      <c r="C110" s="160">
        <v>48934.563999999998</v>
      </c>
      <c r="D110" s="160"/>
      <c r="E110" s="157">
        <f t="shared" si="105"/>
        <v>47643.072693422968</v>
      </c>
      <c r="F110" s="157">
        <f t="shared" si="106"/>
        <v>47643</v>
      </c>
      <c r="G110" s="157">
        <f t="shared" si="107"/>
        <v>2.337061999423895E-2</v>
      </c>
      <c r="J110" s="157">
        <f t="shared" si="104"/>
        <v>2.337061999423895E-2</v>
      </c>
      <c r="N110">
        <f t="shared" si="103"/>
        <v>2.337061999423895E-2</v>
      </c>
      <c r="P110">
        <f t="shared" si="81"/>
        <v>2.1786701124553592E-2</v>
      </c>
      <c r="Q110" s="2">
        <f t="shared" si="63"/>
        <v>33916.063999999998</v>
      </c>
      <c r="R110">
        <f t="shared" si="64"/>
        <v>2.5087989857453441E-6</v>
      </c>
      <c r="T110">
        <f t="shared" si="65"/>
        <v>1.5839188696853586E-3</v>
      </c>
      <c r="U110">
        <f t="shared" si="66"/>
        <v>-0.11766746232379571</v>
      </c>
      <c r="V110">
        <f t="shared" si="67"/>
        <v>1.422089191655293E-2</v>
      </c>
      <c r="W110">
        <v>1</v>
      </c>
      <c r="Z110">
        <f t="shared" si="82"/>
        <v>47643</v>
      </c>
      <c r="AA110" s="134">
        <f t="shared" si="83"/>
        <v>2.2132561503859196E-2</v>
      </c>
      <c r="AB110" s="134">
        <f t="shared" si="84"/>
        <v>1.2380584903797544E-3</v>
      </c>
      <c r="AC110" s="134">
        <f t="shared" si="85"/>
        <v>1.5839188696853586E-3</v>
      </c>
      <c r="AD110" s="134">
        <f t="shared" si="86"/>
        <v>2.3024759614933346E-2</v>
      </c>
      <c r="AE110" s="134">
        <f t="shared" si="87"/>
        <v>1.5327888256013963E-6</v>
      </c>
      <c r="AG110" s="136"/>
      <c r="AH110">
        <f t="shared" si="88"/>
        <v>3.4586037930560513E-4</v>
      </c>
      <c r="AI110">
        <f t="shared" si="89"/>
        <v>0.43198826796430312</v>
      </c>
      <c r="AJ110">
        <f t="shared" si="90"/>
        <v>-0.14199706204379722</v>
      </c>
      <c r="AK110">
        <f t="shared" si="91"/>
        <v>-0.18814461686728581</v>
      </c>
      <c r="AL110">
        <f t="shared" si="92"/>
        <v>-2.8217329750735365</v>
      </c>
      <c r="AM110">
        <f t="shared" si="93"/>
        <v>-6.199340785340409</v>
      </c>
      <c r="AN110" s="134">
        <f t="shared" si="94"/>
        <v>16.330616744211547</v>
      </c>
      <c r="AO110" s="134">
        <f t="shared" si="95"/>
        <v>16.336593572308274</v>
      </c>
      <c r="AP110" s="134">
        <f t="shared" si="96"/>
        <v>16.324298740244572</v>
      </c>
      <c r="AQ110" s="134">
        <f t="shared" si="97"/>
        <v>16.349710911521221</v>
      </c>
      <c r="AR110" s="134">
        <f t="shared" si="98"/>
        <v>16.297681255151254</v>
      </c>
      <c r="AS110" s="134">
        <f t="shared" si="99"/>
        <v>16.406477118955465</v>
      </c>
      <c r="AT110" s="134">
        <f t="shared" si="100"/>
        <v>16.18737482069033</v>
      </c>
      <c r="AU110" s="134">
        <f t="shared" si="101"/>
        <v>16.682475343689745</v>
      </c>
      <c r="AV110" s="134"/>
    </row>
    <row r="111" spans="1:48">
      <c r="A111" s="157" t="s">
        <v>1755</v>
      </c>
      <c r="B111" s="159"/>
      <c r="C111" s="160">
        <v>48935.527499999997</v>
      </c>
      <c r="D111" s="160"/>
      <c r="E111" s="157">
        <f t="shared" si="105"/>
        <v>47646.069623459276</v>
      </c>
      <c r="F111" s="157">
        <f t="shared" si="106"/>
        <v>47646</v>
      </c>
      <c r="G111" s="157">
        <f t="shared" si="107"/>
        <v>2.2383639996405691E-2</v>
      </c>
      <c r="J111" s="157">
        <f t="shared" si="104"/>
        <v>2.2383639996405691E-2</v>
      </c>
      <c r="N111">
        <f t="shared" si="103"/>
        <v>2.2383639996405691E-2</v>
      </c>
      <c r="P111">
        <f t="shared" si="81"/>
        <v>2.1789482067616047E-2</v>
      </c>
      <c r="Q111" s="2">
        <f t="shared" si="63"/>
        <v>33917.027499999997</v>
      </c>
      <c r="R111">
        <f t="shared" si="64"/>
        <v>3.5302364434359945E-7</v>
      </c>
      <c r="T111">
        <f t="shared" si="65"/>
        <v>5.9415792878964382E-4</v>
      </c>
      <c r="U111">
        <f t="shared" si="66"/>
        <v>-0.11765912487465319</v>
      </c>
      <c r="V111">
        <f t="shared" si="67"/>
        <v>1.3983838893791027E-2</v>
      </c>
      <c r="W111">
        <v>1</v>
      </c>
      <c r="Z111">
        <f t="shared" si="82"/>
        <v>47646</v>
      </c>
      <c r="AA111" s="134">
        <f t="shared" si="83"/>
        <v>2.2137016596325148E-2</v>
      </c>
      <c r="AB111" s="134">
        <f t="shared" si="84"/>
        <v>2.4662340008054298E-4</v>
      </c>
      <c r="AC111" s="134">
        <f t="shared" si="85"/>
        <v>5.9415792878964382E-4</v>
      </c>
      <c r="AD111" s="134">
        <f t="shared" si="86"/>
        <v>2.203610546769659E-2</v>
      </c>
      <c r="AE111" s="134">
        <f t="shared" si="87"/>
        <v>6.0823101467287573E-8</v>
      </c>
      <c r="AG111" s="136"/>
      <c r="AH111">
        <f t="shared" si="88"/>
        <v>3.475345287091016E-4</v>
      </c>
      <c r="AI111">
        <f t="shared" si="89"/>
        <v>0.43202083778704625</v>
      </c>
      <c r="AJ111">
        <f t="shared" si="90"/>
        <v>-0.1418257482124671</v>
      </c>
      <c r="AK111">
        <f t="shared" si="91"/>
        <v>-0.18824291720593686</v>
      </c>
      <c r="AL111">
        <f t="shared" si="92"/>
        <v>-2.8215599097102428</v>
      </c>
      <c r="AM111">
        <f t="shared" si="93"/>
        <v>-6.1959304731178628</v>
      </c>
      <c r="AN111" s="134">
        <f t="shared" si="94"/>
        <v>16.330937723689612</v>
      </c>
      <c r="AO111" s="134">
        <f t="shared" si="95"/>
        <v>16.336907568511037</v>
      </c>
      <c r="AP111" s="134">
        <f t="shared" si="96"/>
        <v>16.324624282290266</v>
      </c>
      <c r="AQ111" s="134">
        <f t="shared" si="97"/>
        <v>16.350018438711377</v>
      </c>
      <c r="AR111" s="134">
        <f t="shared" si="98"/>
        <v>16.298013892864866</v>
      </c>
      <c r="AS111" s="134">
        <f t="shared" si="99"/>
        <v>16.406783319834165</v>
      </c>
      <c r="AT111" s="134">
        <f t="shared" si="100"/>
        <v>16.187688889736314</v>
      </c>
      <c r="AU111" s="134">
        <f t="shared" si="101"/>
        <v>16.682948271953602</v>
      </c>
      <c r="AV111" s="134"/>
    </row>
    <row r="112" spans="1:48">
      <c r="A112" s="157" t="s">
        <v>1755</v>
      </c>
      <c r="B112" s="159"/>
      <c r="C112" s="160">
        <v>48952.4061</v>
      </c>
      <c r="D112" s="160"/>
      <c r="E112" s="157">
        <f t="shared" si="105"/>
        <v>47698.569865608748</v>
      </c>
      <c r="F112" s="157">
        <f t="shared" si="106"/>
        <v>47698.5</v>
      </c>
      <c r="G112" s="157">
        <f t="shared" si="107"/>
        <v>2.2461489999841433E-2</v>
      </c>
      <c r="J112" s="157">
        <f t="shared" si="104"/>
        <v>2.2461489999841433E-2</v>
      </c>
      <c r="N112">
        <f t="shared" si="103"/>
        <v>2.2461489999841433E-2</v>
      </c>
      <c r="P112">
        <f t="shared" si="81"/>
        <v>2.1838177752417975E-2</v>
      </c>
      <c r="Q112" s="2">
        <f t="shared" si="63"/>
        <v>33933.9061</v>
      </c>
      <c r="R112">
        <f t="shared" si="64"/>
        <v>3.885181577880816E-7</v>
      </c>
      <c r="T112">
        <f t="shared" si="65"/>
        <v>6.2331224742345759E-4</v>
      </c>
      <c r="U112">
        <f t="shared" si="66"/>
        <v>-0.11751255827573087</v>
      </c>
      <c r="V112">
        <f t="shared" si="67"/>
        <v>1.3956083904263485E-2</v>
      </c>
      <c r="Z112">
        <f t="shared" si="82"/>
        <v>47698.5</v>
      </c>
      <c r="AA112" s="134">
        <f t="shared" si="83"/>
        <v>2.22150239422968E-2</v>
      </c>
      <c r="AB112" s="134">
        <f t="shared" si="84"/>
        <v>2.4646605754463299E-4</v>
      </c>
      <c r="AC112" s="134">
        <f t="shared" si="85"/>
        <v>6.2331224742345759E-4</v>
      </c>
      <c r="AD112" s="134">
        <f t="shared" si="86"/>
        <v>2.2084643809962608E-2</v>
      </c>
      <c r="AE112" s="134"/>
      <c r="AG112" s="136"/>
      <c r="AH112">
        <f t="shared" si="88"/>
        <v>3.7684618987882611E-4</v>
      </c>
      <c r="AI112">
        <f t="shared" si="89"/>
        <v>0.43259435864848894</v>
      </c>
      <c r="AJ112">
        <f t="shared" si="90"/>
        <v>-0.13882292322274051</v>
      </c>
      <c r="AK112">
        <f t="shared" si="91"/>
        <v>-0.18996463552148463</v>
      </c>
      <c r="AL112">
        <f t="shared" si="92"/>
        <v>-2.8185270753963905</v>
      </c>
      <c r="AM112">
        <f t="shared" si="93"/>
        <v>-6.1367554176765609</v>
      </c>
      <c r="AN112" s="134">
        <f t="shared" si="94"/>
        <v>16.336558699904401</v>
      </c>
      <c r="AO112" s="134">
        <f t="shared" si="95"/>
        <v>16.342406228820369</v>
      </c>
      <c r="AP112" s="134">
        <f t="shared" si="96"/>
        <v>16.33032584382584</v>
      </c>
      <c r="AQ112" s="134">
        <f t="shared" si="97"/>
        <v>16.355402096860022</v>
      </c>
      <c r="AR112" s="134">
        <f t="shared" si="98"/>
        <v>16.30384322489148</v>
      </c>
      <c r="AS112" s="134">
        <f t="shared" si="99"/>
        <v>16.412136752074652</v>
      </c>
      <c r="AT112" s="134">
        <f t="shared" si="100"/>
        <v>16.193203060505461</v>
      </c>
      <c r="AU112" s="134">
        <f t="shared" si="101"/>
        <v>16.691224516571154</v>
      </c>
      <c r="AV112" s="134"/>
    </row>
    <row r="113" spans="1:48">
      <c r="A113" s="18" t="s">
        <v>1755</v>
      </c>
      <c r="B113" s="6"/>
      <c r="C113" s="32">
        <v>48978.286099999998</v>
      </c>
      <c r="D113" s="32"/>
      <c r="E113">
        <f t="shared" si="105"/>
        <v>47779.068619464393</v>
      </c>
      <c r="F113">
        <f t="shared" si="106"/>
        <v>47779</v>
      </c>
      <c r="G113">
        <f t="shared" si="107"/>
        <v>2.2060859992052428E-2</v>
      </c>
      <c r="J113">
        <f t="shared" si="104"/>
        <v>2.2060859992052428E-2</v>
      </c>
      <c r="N113">
        <f t="shared" si="103"/>
        <v>2.2060859992052428E-2</v>
      </c>
      <c r="P113">
        <f t="shared" si="81"/>
        <v>2.1912951694721877E-2</v>
      </c>
      <c r="Q113" s="2">
        <f t="shared" si="63"/>
        <v>33959.786099999998</v>
      </c>
      <c r="R113">
        <f t="shared" si="64"/>
        <v>2.1876864419222745E-8</v>
      </c>
      <c r="T113">
        <f t="shared" si="65"/>
        <v>1.4790829733055122E-4</v>
      </c>
      <c r="U113">
        <f t="shared" si="66"/>
        <v>-0.1172853907511649</v>
      </c>
      <c r="V113">
        <f t="shared" si="67"/>
        <v>1.3790579725413362E-2</v>
      </c>
      <c r="W113">
        <v>1</v>
      </c>
      <c r="Z113">
        <f t="shared" si="82"/>
        <v>47779</v>
      </c>
      <c r="AA113" s="134">
        <f t="shared" si="83"/>
        <v>2.2334792867343769E-2</v>
      </c>
      <c r="AB113" s="134">
        <f t="shared" si="84"/>
        <v>-2.7393287529134044E-4</v>
      </c>
      <c r="AC113" s="134">
        <f t="shared" si="85"/>
        <v>1.4790829733055122E-4</v>
      </c>
      <c r="AD113" s="134">
        <f t="shared" si="86"/>
        <v>2.1639018819430537E-2</v>
      </c>
      <c r="AE113" s="134">
        <f t="shared" si="87"/>
        <v>7.503922016538107E-8</v>
      </c>
      <c r="AG113" s="136"/>
      <c r="AH113">
        <f t="shared" si="88"/>
        <v>4.2184117262189188E-4</v>
      </c>
      <c r="AI113">
        <f t="shared" si="89"/>
        <v>0.43348688541221758</v>
      </c>
      <c r="AJ113">
        <f t="shared" si="90"/>
        <v>-0.13420072003538375</v>
      </c>
      <c r="AK113">
        <f t="shared" si="91"/>
        <v>-0.19261000905036091</v>
      </c>
      <c r="AL113">
        <f t="shared" si="92"/>
        <v>-2.8138611877994912</v>
      </c>
      <c r="AM113">
        <f t="shared" si="93"/>
        <v>-6.0478372083722913</v>
      </c>
      <c r="AN113" s="134">
        <f t="shared" si="94"/>
        <v>16.345191710024562</v>
      </c>
      <c r="AO113" s="134">
        <f t="shared" si="95"/>
        <v>16.350851445619124</v>
      </c>
      <c r="AP113" s="134">
        <f t="shared" si="96"/>
        <v>16.339085039736958</v>
      </c>
      <c r="AQ113" s="134">
        <f t="shared" si="97"/>
        <v>16.363664503624513</v>
      </c>
      <c r="AR113" s="134">
        <f t="shared" si="98"/>
        <v>16.312811467145643</v>
      </c>
      <c r="AS113" s="134">
        <f t="shared" si="99"/>
        <v>16.420326917175256</v>
      </c>
      <c r="AT113" s="134">
        <f t="shared" si="100"/>
        <v>16.201724440815241</v>
      </c>
      <c r="AU113" s="134">
        <f t="shared" si="101"/>
        <v>16.70391475831806</v>
      </c>
      <c r="AV113" s="134"/>
    </row>
    <row r="114" spans="1:48">
      <c r="A114" s="18" t="s">
        <v>1755</v>
      </c>
      <c r="B114" s="6" t="s">
        <v>1814</v>
      </c>
      <c r="C114" s="32">
        <v>48980.375999999997</v>
      </c>
      <c r="D114" s="32"/>
      <c r="E114">
        <f t="shared" si="105"/>
        <v>47785.569173779804</v>
      </c>
      <c r="F114">
        <f t="shared" si="106"/>
        <v>47785.5</v>
      </c>
      <c r="G114">
        <f t="shared" si="107"/>
        <v>2.2239069992792793E-2</v>
      </c>
      <c r="J114">
        <f t="shared" si="104"/>
        <v>2.2239069992792793E-2</v>
      </c>
      <c r="N114">
        <f t="shared" si="103"/>
        <v>2.2239069992792793E-2</v>
      </c>
      <c r="P114">
        <f t="shared" si="81"/>
        <v>2.1918995005720133E-2</v>
      </c>
      <c r="Q114" s="2">
        <f t="shared" si="63"/>
        <v>33961.875999999997</v>
      </c>
      <c r="R114">
        <f t="shared" si="64"/>
        <v>1.0244799734956332E-7</v>
      </c>
      <c r="T114">
        <f t="shared" si="65"/>
        <v>3.2007498707265977E-4</v>
      </c>
      <c r="U114">
        <f t="shared" si="66"/>
        <v>-0.11726691944554551</v>
      </c>
      <c r="V114">
        <f t="shared" si="67"/>
        <v>1.3826701259696579E-2</v>
      </c>
      <c r="W114">
        <v>1</v>
      </c>
      <c r="Z114">
        <f t="shared" si="82"/>
        <v>47785.5</v>
      </c>
      <c r="AA114" s="134">
        <f t="shared" si="83"/>
        <v>2.2344471913687252E-2</v>
      </c>
      <c r="AB114" s="134">
        <f t="shared" si="84"/>
        <v>-1.0540192089445941E-4</v>
      </c>
      <c r="AC114" s="134">
        <f t="shared" si="85"/>
        <v>3.2007498707265977E-4</v>
      </c>
      <c r="AD114" s="134">
        <f t="shared" si="86"/>
        <v>2.1813593084825673E-2</v>
      </c>
      <c r="AE114" s="134">
        <f t="shared" si="87"/>
        <v>1.1109564928241879E-8</v>
      </c>
      <c r="AG114" s="136"/>
      <c r="AH114">
        <f t="shared" si="88"/>
        <v>4.2547690796711988E-4</v>
      </c>
      <c r="AI114">
        <f t="shared" si="89"/>
        <v>0.43355965099059313</v>
      </c>
      <c r="AJ114">
        <f t="shared" si="90"/>
        <v>-0.13382654852114334</v>
      </c>
      <c r="AK114">
        <f t="shared" si="91"/>
        <v>-0.19282389789761903</v>
      </c>
      <c r="AL114">
        <f t="shared" si="92"/>
        <v>-2.8134836103409468</v>
      </c>
      <c r="AM114">
        <f t="shared" si="93"/>
        <v>-6.0407513101917374</v>
      </c>
      <c r="AN114" s="134">
        <f t="shared" si="94"/>
        <v>16.345889539139232</v>
      </c>
      <c r="AO114" s="134">
        <f t="shared" si="95"/>
        <v>16.351534106915803</v>
      </c>
      <c r="AP114" s="134">
        <f t="shared" si="96"/>
        <v>16.339793190831049</v>
      </c>
      <c r="AQ114" s="134">
        <f t="shared" si="97"/>
        <v>16.364332068592681</v>
      </c>
      <c r="AR114" s="134">
        <f t="shared" si="98"/>
        <v>16.313537186651264</v>
      </c>
      <c r="AS114" s="134">
        <f t="shared" si="99"/>
        <v>16.420987275129665</v>
      </c>
      <c r="AT114" s="134">
        <f t="shared" si="100"/>
        <v>16.202416022380909</v>
      </c>
      <c r="AU114" s="134">
        <f t="shared" si="101"/>
        <v>16.704939436223093</v>
      </c>
      <c r="AV114" s="134"/>
    </row>
    <row r="115" spans="1:48">
      <c r="A115" s="87" t="s">
        <v>1916</v>
      </c>
      <c r="B115" s="88" t="s">
        <v>1814</v>
      </c>
      <c r="C115" s="89">
        <v>48987.448799999998</v>
      </c>
      <c r="D115" s="87" t="s">
        <v>1915</v>
      </c>
      <c r="E115">
        <f t="shared" si="105"/>
        <v>47807.568848674331</v>
      </c>
      <c r="F115">
        <f t="shared" si="106"/>
        <v>47807.5</v>
      </c>
      <c r="G115">
        <f t="shared" si="107"/>
        <v>2.2134549995826092E-2</v>
      </c>
      <c r="J115">
        <f t="shared" si="104"/>
        <v>2.2134549995826092E-2</v>
      </c>
      <c r="N115">
        <f t="shared" si="103"/>
        <v>2.2134549995826092E-2</v>
      </c>
      <c r="P115">
        <f t="shared" si="81"/>
        <v>2.1939455568504438E-2</v>
      </c>
      <c r="Q115" s="2">
        <f t="shared" si="63"/>
        <v>33968.948799999998</v>
      </c>
      <c r="R115">
        <f t="shared" si="64"/>
        <v>3.8061835571963971E-8</v>
      </c>
      <c r="T115">
        <f t="shared" si="65"/>
        <v>1.9509442732165358E-4</v>
      </c>
      <c r="U115">
        <f t="shared" si="66"/>
        <v>-0.11720425849913835</v>
      </c>
      <c r="V115">
        <f t="shared" si="67"/>
        <v>1.3782608067551513E-2</v>
      </c>
      <c r="W115">
        <v>1</v>
      </c>
      <c r="Z115">
        <f t="shared" si="82"/>
        <v>47807.5</v>
      </c>
      <c r="AA115" s="134">
        <f t="shared" si="83"/>
        <v>2.2377240869820583E-2</v>
      </c>
      <c r="AB115" s="134">
        <f t="shared" si="84"/>
        <v>-2.4269087399449163E-4</v>
      </c>
      <c r="AC115" s="134">
        <f t="shared" si="85"/>
        <v>1.9509442732165358E-4</v>
      </c>
      <c r="AD115" s="134">
        <f t="shared" si="86"/>
        <v>2.1696764694509946E-2</v>
      </c>
      <c r="AE115" s="134">
        <f t="shared" si="87"/>
        <v>5.8898860320210216E-8</v>
      </c>
      <c r="AG115" s="136"/>
      <c r="AH115">
        <f t="shared" si="88"/>
        <v>4.377853013161444E-4</v>
      </c>
      <c r="AI115">
        <f t="shared" si="89"/>
        <v>0.43380671282360939</v>
      </c>
      <c r="AJ115">
        <f t="shared" si="90"/>
        <v>-0.13255906295240891</v>
      </c>
      <c r="AK115">
        <f t="shared" si="91"/>
        <v>-0.19354814941694304</v>
      </c>
      <c r="AL115">
        <f t="shared" si="92"/>
        <v>-2.8122047300437814</v>
      </c>
      <c r="AM115">
        <f t="shared" si="93"/>
        <v>-6.0168705076048656</v>
      </c>
      <c r="AN115" s="134">
        <f t="shared" si="94"/>
        <v>16.348252262282351</v>
      </c>
      <c r="AO115" s="134">
        <f t="shared" si="95"/>
        <v>16.353845495180231</v>
      </c>
      <c r="AP115" s="134">
        <f t="shared" si="96"/>
        <v>16.342190992712176</v>
      </c>
      <c r="AQ115" s="134">
        <f t="shared" si="97"/>
        <v>16.366591995742205</v>
      </c>
      <c r="AR115" s="134">
        <f t="shared" si="98"/>
        <v>16.315995210391876</v>
      </c>
      <c r="AS115" s="134">
        <f t="shared" si="99"/>
        <v>16.423221281046736</v>
      </c>
      <c r="AT115" s="134">
        <f t="shared" si="100"/>
        <v>16.204760677136946</v>
      </c>
      <c r="AU115" s="134">
        <f t="shared" si="101"/>
        <v>16.70840757682473</v>
      </c>
      <c r="AV115" s="134"/>
    </row>
    <row r="116" spans="1:48">
      <c r="A116" s="87" t="s">
        <v>1916</v>
      </c>
      <c r="B116" s="88" t="s">
        <v>1817</v>
      </c>
      <c r="C116" s="89">
        <v>48993.396000000001</v>
      </c>
      <c r="D116" s="87" t="s">
        <v>1915</v>
      </c>
      <c r="E116">
        <f t="shared" si="105"/>
        <v>47826.067387659277</v>
      </c>
      <c r="F116">
        <f t="shared" si="106"/>
        <v>47826</v>
      </c>
      <c r="G116">
        <f t="shared" si="107"/>
        <v>2.1664839994627982E-2</v>
      </c>
      <c r="J116">
        <f t="shared" si="104"/>
        <v>2.1664839994627982E-2</v>
      </c>
      <c r="N116">
        <f t="shared" si="103"/>
        <v>2.1664839994627982E-2</v>
      </c>
      <c r="P116">
        <f t="shared" si="81"/>
        <v>2.1956668545494332E-2</v>
      </c>
      <c r="Q116" s="2">
        <f t="shared" si="63"/>
        <v>33974.896000000001</v>
      </c>
      <c r="R116">
        <f t="shared" si="64"/>
        <v>8.5163903100753814E-8</v>
      </c>
      <c r="T116">
        <f t="shared" si="65"/>
        <v>-2.9182855086634998E-4</v>
      </c>
      <c r="U116">
        <f t="shared" si="66"/>
        <v>-0.11715139578196715</v>
      </c>
      <c r="V116">
        <f t="shared" si="67"/>
        <v>1.3656158453440169E-2</v>
      </c>
      <c r="W116">
        <v>1</v>
      </c>
      <c r="Z116">
        <f t="shared" si="82"/>
        <v>47826</v>
      </c>
      <c r="AA116" s="134">
        <f t="shared" si="83"/>
        <v>2.2404807437057576E-2</v>
      </c>
      <c r="AB116" s="134">
        <f t="shared" si="84"/>
        <v>-7.3996744242959406E-4</v>
      </c>
      <c r="AC116" s="134">
        <f t="shared" si="85"/>
        <v>-2.9182855086634998E-4</v>
      </c>
      <c r="AD116" s="134">
        <f t="shared" si="86"/>
        <v>2.1216701103064738E-2</v>
      </c>
      <c r="AE116" s="134">
        <f t="shared" si="87"/>
        <v>5.4755181585579463E-7</v>
      </c>
      <c r="AG116" s="136"/>
      <c r="AH116">
        <f t="shared" si="88"/>
        <v>4.4813889156324456E-4</v>
      </c>
      <c r="AI116">
        <f t="shared" si="89"/>
        <v>0.43401540164746277</v>
      </c>
      <c r="AJ116">
        <f t="shared" si="90"/>
        <v>-0.13149195461895108</v>
      </c>
      <c r="AK116">
        <f t="shared" si="91"/>
        <v>-0.19415756234060833</v>
      </c>
      <c r="AL116">
        <f t="shared" si="92"/>
        <v>-2.811128198038344</v>
      </c>
      <c r="AM116">
        <f t="shared" si="93"/>
        <v>-5.9969101855628608</v>
      </c>
      <c r="AN116" s="134">
        <f t="shared" si="94"/>
        <v>16.350240103640825</v>
      </c>
      <c r="AO116" s="134">
        <f t="shared" si="95"/>
        <v>16.355790175063863</v>
      </c>
      <c r="AP116" s="134">
        <f t="shared" si="96"/>
        <v>16.34420850029823</v>
      </c>
      <c r="AQ116" s="134">
        <f t="shared" si="97"/>
        <v>16.368492967407423</v>
      </c>
      <c r="AR116" s="134">
        <f t="shared" si="98"/>
        <v>16.318064264441691</v>
      </c>
      <c r="AS116" s="134">
        <f t="shared" si="99"/>
        <v>16.425098626596309</v>
      </c>
      <c r="AT116" s="134">
        <f t="shared" si="100"/>
        <v>16.206737006978884</v>
      </c>
      <c r="AU116" s="134">
        <f t="shared" si="101"/>
        <v>16.711323967785201</v>
      </c>
      <c r="AV116" s="134"/>
    </row>
    <row r="117" spans="1:48">
      <c r="A117" s="18" t="s">
        <v>1773</v>
      </c>
      <c r="B117" s="6"/>
      <c r="C117" s="32">
        <v>50098.383999999998</v>
      </c>
      <c r="D117" s="32"/>
      <c r="E117">
        <f t="shared" si="105"/>
        <v>51263.090456648759</v>
      </c>
      <c r="F117">
        <f t="shared" si="106"/>
        <v>51263</v>
      </c>
      <c r="G117">
        <f t="shared" si="107"/>
        <v>2.9081419990689028E-2</v>
      </c>
      <c r="K117">
        <f>G117</f>
        <v>2.9081419990689028E-2</v>
      </c>
      <c r="P117">
        <f t="shared" si="81"/>
        <v>2.527350423537807E-2</v>
      </c>
      <c r="Q117" s="2">
        <f t="shared" si="63"/>
        <v>35079.883999999998</v>
      </c>
      <c r="R117">
        <f t="shared" si="64"/>
        <v>1.4500222399545425E-5</v>
      </c>
      <c r="T117">
        <f t="shared" si="65"/>
        <v>3.8079157553109581E-3</v>
      </c>
      <c r="U117">
        <f t="shared" si="66"/>
        <v>-0.10456205262947382</v>
      </c>
      <c r="V117">
        <f>+(U117-T117)^2</f>
        <v>1.1744050047719255E-2</v>
      </c>
      <c r="W117">
        <v>1</v>
      </c>
      <c r="Z117">
        <f t="shared" si="82"/>
        <v>51263</v>
      </c>
      <c r="AA117" s="134">
        <f t="shared" si="83"/>
        <v>2.7664926879527669E-2</v>
      </c>
      <c r="AB117" s="134">
        <f t="shared" si="84"/>
        <v>1.4164931111613592E-3</v>
      </c>
      <c r="AC117" s="134">
        <f t="shared" si="85"/>
        <v>3.8079157553109581E-3</v>
      </c>
      <c r="AD117" s="134">
        <f t="shared" si="86"/>
        <v>2.6689997346539429E-2</v>
      </c>
      <c r="AE117" s="134">
        <f t="shared" si="87"/>
        <v>2.0064527339675866E-6</v>
      </c>
      <c r="AG117" s="136"/>
      <c r="AH117">
        <f t="shared" si="88"/>
        <v>2.3914226441495994E-3</v>
      </c>
      <c r="AI117">
        <f t="shared" si="89"/>
        <v>0.49109104940920312</v>
      </c>
      <c r="AJ117">
        <f t="shared" si="90"/>
        <v>9.1385516724594384E-2</v>
      </c>
      <c r="AK117">
        <f t="shared" si="91"/>
        <v>-0.31471797628178771</v>
      </c>
      <c r="AL117">
        <f t="shared" si="92"/>
        <v>-2.5877411502847427</v>
      </c>
      <c r="AM117">
        <f t="shared" si="93"/>
        <v>-3.5182922454079928</v>
      </c>
      <c r="AN117" s="134">
        <f t="shared" si="94"/>
        <v>16.739574603826014</v>
      </c>
      <c r="AO117" s="134">
        <f t="shared" si="95"/>
        <v>16.73989252268305</v>
      </c>
      <c r="AP117" s="134">
        <f t="shared" si="96"/>
        <v>16.738858044096801</v>
      </c>
      <c r="AQ117" s="134">
        <f t="shared" si="97"/>
        <v>16.742230732741906</v>
      </c>
      <c r="AR117" s="134">
        <f t="shared" si="98"/>
        <v>16.731303831451939</v>
      </c>
      <c r="AS117" s="134">
        <f t="shared" si="99"/>
        <v>16.767467466606998</v>
      </c>
      <c r="AT117" s="134">
        <f t="shared" si="100"/>
        <v>16.654977578553698</v>
      </c>
      <c r="AU117" s="134">
        <f t="shared" si="101"/>
        <v>17.253142115414093</v>
      </c>
      <c r="AV117" s="134"/>
    </row>
    <row r="118" spans="1:48" ht="13.5" thickBot="1">
      <c r="A118" s="104" t="s">
        <v>1773</v>
      </c>
      <c r="B118" s="7" t="s">
        <v>1814</v>
      </c>
      <c r="C118" s="105">
        <v>50113.3321</v>
      </c>
      <c r="D118" s="105"/>
      <c r="E118" s="106">
        <f t="shared" si="105"/>
        <v>51309.585952108951</v>
      </c>
      <c r="F118" s="106">
        <f t="shared" si="106"/>
        <v>51309.5</v>
      </c>
      <c r="G118" s="106">
        <f t="shared" si="107"/>
        <v>2.7633229998173192E-2</v>
      </c>
      <c r="H118" s="106"/>
      <c r="I118" s="106"/>
      <c r="J118" s="106"/>
      <c r="K118" s="106">
        <f>G118</f>
        <v>2.7633229998173192E-2</v>
      </c>
      <c r="L118" s="106"/>
      <c r="M118" s="106"/>
      <c r="N118" s="106"/>
      <c r="O118" s="106"/>
      <c r="P118" s="106">
        <f t="shared" si="81"/>
        <v>2.5320000760907166E-2</v>
      </c>
      <c r="Q118" s="203">
        <f t="shared" si="63"/>
        <v>35094.8321</v>
      </c>
      <c r="R118" s="106">
        <f t="shared" si="64"/>
        <v>5.3510295041423612E-6</v>
      </c>
      <c r="S118" s="106"/>
      <c r="T118" s="106">
        <f t="shared" si="65"/>
        <v>2.3132292372660263E-3</v>
      </c>
      <c r="U118" s="106">
        <f t="shared" si="66"/>
        <v>-0.10435311245557866</v>
      </c>
      <c r="V118" s="106">
        <f>+(U118-T118)^2</f>
        <v>1.1377708450134695E-2</v>
      </c>
      <c r="W118" s="106">
        <v>1</v>
      </c>
      <c r="Z118">
        <f t="shared" si="82"/>
        <v>51309.5</v>
      </c>
      <c r="AA118" s="134">
        <f t="shared" si="83"/>
        <v>2.7737505594474042E-2</v>
      </c>
      <c r="AB118" s="134">
        <f t="shared" si="84"/>
        <v>-1.0427559630084987E-4</v>
      </c>
      <c r="AC118" s="134">
        <f t="shared" si="85"/>
        <v>2.3132292372660263E-3</v>
      </c>
      <c r="AD118" s="134">
        <f t="shared" si="86"/>
        <v>2.5215725164606316E-2</v>
      </c>
      <c r="AE118" s="134">
        <f t="shared" si="87"/>
        <v>1.0873399983897815E-8</v>
      </c>
      <c r="AG118" s="136"/>
      <c r="AH118">
        <f t="shared" si="88"/>
        <v>2.417504833566877E-3</v>
      </c>
      <c r="AI118">
        <f t="shared" si="89"/>
        <v>0.49217925358223347</v>
      </c>
      <c r="AJ118">
        <f t="shared" si="90"/>
        <v>9.4818644569077015E-2</v>
      </c>
      <c r="AK118">
        <f t="shared" si="91"/>
        <v>-0.31647087400585944</v>
      </c>
      <c r="AL118">
        <f t="shared" si="92"/>
        <v>-2.5842930440821177</v>
      </c>
      <c r="AM118">
        <f t="shared" si="93"/>
        <v>-3.4953662473507725</v>
      </c>
      <c r="AN118" s="134">
        <f t="shared" si="94"/>
        <v>16.745194053153149</v>
      </c>
      <c r="AO118" s="134">
        <f t="shared" si="95"/>
        <v>16.745490813290157</v>
      </c>
      <c r="AP118" s="134">
        <f t="shared" si="96"/>
        <v>16.744516002417321</v>
      </c>
      <c r="AQ118" s="134">
        <f t="shared" si="97"/>
        <v>16.747724169706864</v>
      </c>
      <c r="AR118" s="134">
        <f t="shared" si="98"/>
        <v>16.737230610845593</v>
      </c>
      <c r="AS118" s="134">
        <f t="shared" si="99"/>
        <v>16.772282205940567</v>
      </c>
      <c r="AT118" s="134">
        <f t="shared" si="100"/>
        <v>16.662211687097692</v>
      </c>
      <c r="AU118" s="134">
        <f t="shared" si="101"/>
        <v>17.260472503503919</v>
      </c>
      <c r="AV118" s="134"/>
    </row>
    <row r="119" spans="1:48">
      <c r="A119" s="18" t="s">
        <v>1809</v>
      </c>
      <c r="B119" s="6"/>
      <c r="C119" s="32">
        <v>50443.994700000003</v>
      </c>
      <c r="D119" s="32"/>
      <c r="E119">
        <f t="shared" si="105"/>
        <v>52338.099369677337</v>
      </c>
      <c r="F119">
        <f t="shared" si="106"/>
        <v>52338</v>
      </c>
      <c r="G119">
        <f t="shared" si="107"/>
        <v>3.1946919996698853E-2</v>
      </c>
      <c r="K119" s="8">
        <f>+G119</f>
        <v>3.1946919996698853E-2</v>
      </c>
      <c r="Q119" s="2"/>
      <c r="AA119" s="134"/>
      <c r="AB119" s="134"/>
      <c r="AC119" s="134"/>
      <c r="AD119" s="134"/>
      <c r="AE119" s="134"/>
      <c r="AG119" s="136"/>
      <c r="AN119" s="134"/>
      <c r="AO119" s="134"/>
      <c r="AP119" s="134"/>
      <c r="AQ119" s="134"/>
      <c r="AR119" s="134"/>
      <c r="AS119" s="134"/>
      <c r="AT119" s="134"/>
      <c r="AU119" s="134"/>
      <c r="AV119" s="134"/>
    </row>
    <row r="120" spans="1:48">
      <c r="A120" s="18" t="s">
        <v>1774</v>
      </c>
      <c r="B120" s="6"/>
      <c r="C120" s="32">
        <v>50481.288800000002</v>
      </c>
      <c r="D120" s="32">
        <v>2.0000000000000001E-4</v>
      </c>
      <c r="E120">
        <f t="shared" si="105"/>
        <v>52454.101246654456</v>
      </c>
      <c r="F120">
        <f t="shared" si="106"/>
        <v>52454</v>
      </c>
      <c r="G120">
        <f t="shared" si="107"/>
        <v>3.2550359996093903E-2</v>
      </c>
      <c r="K120">
        <f>G120</f>
        <v>3.2550359996093903E-2</v>
      </c>
      <c r="Q120" s="2"/>
      <c r="AA120" s="134"/>
      <c r="AB120" s="134"/>
      <c r="AC120" s="134"/>
      <c r="AD120" s="134"/>
      <c r="AE120" s="134"/>
      <c r="AG120" s="136"/>
      <c r="AN120" s="134"/>
      <c r="AO120" s="134"/>
      <c r="AP120" s="134"/>
      <c r="AQ120" s="134"/>
      <c r="AR120" s="134"/>
      <c r="AS120" s="134"/>
      <c r="AT120" s="134"/>
      <c r="AU120" s="134"/>
      <c r="AV120" s="134"/>
    </row>
    <row r="121" spans="1:48">
      <c r="A121" s="42" t="s">
        <v>1815</v>
      </c>
      <c r="B121" s="39" t="s">
        <v>1817</v>
      </c>
      <c r="C121" s="40">
        <v>50481.288800000002</v>
      </c>
      <c r="D121" s="40">
        <v>2.0000000000000001E-4</v>
      </c>
      <c r="E121">
        <f t="shared" si="105"/>
        <v>52454.101246654456</v>
      </c>
      <c r="F121">
        <f t="shared" si="106"/>
        <v>52454</v>
      </c>
      <c r="G121">
        <f t="shared" si="107"/>
        <v>3.2550359996093903E-2</v>
      </c>
      <c r="J121">
        <f>G121</f>
        <v>3.2550359996093903E-2</v>
      </c>
      <c r="Q121" s="2"/>
      <c r="AA121" s="134"/>
      <c r="AB121" s="134"/>
      <c r="AC121" s="134"/>
      <c r="AD121" s="134"/>
      <c r="AE121" s="134"/>
      <c r="AG121" s="136"/>
      <c r="AN121" s="134"/>
      <c r="AO121" s="134"/>
      <c r="AP121" s="134"/>
      <c r="AQ121" s="134"/>
      <c r="AR121" s="134"/>
      <c r="AS121" s="134"/>
      <c r="AT121" s="134"/>
      <c r="AU121" s="134"/>
      <c r="AV121" s="134"/>
    </row>
    <row r="122" spans="1:48">
      <c r="A122" s="18" t="s">
        <v>1815</v>
      </c>
      <c r="B122" s="6"/>
      <c r="C122" s="34">
        <v>50481.288800000002</v>
      </c>
      <c r="D122" s="32"/>
      <c r="E122">
        <f t="shared" si="105"/>
        <v>52454.101246654456</v>
      </c>
      <c r="F122">
        <f t="shared" si="106"/>
        <v>52454</v>
      </c>
      <c r="G122">
        <f t="shared" si="107"/>
        <v>3.2550359996093903E-2</v>
      </c>
      <c r="J122">
        <f>G122</f>
        <v>3.2550359996093903E-2</v>
      </c>
      <c r="Q122" s="2"/>
      <c r="AA122" s="134"/>
      <c r="AB122" s="134"/>
      <c r="AC122" s="134"/>
      <c r="AD122" s="134"/>
      <c r="AE122" s="134"/>
      <c r="AG122" s="136"/>
      <c r="AN122" s="134"/>
      <c r="AO122" s="134"/>
      <c r="AP122" s="134"/>
      <c r="AQ122" s="134"/>
      <c r="AR122" s="134"/>
      <c r="AS122" s="134"/>
      <c r="AT122" s="134"/>
      <c r="AU122" s="134"/>
      <c r="AV122" s="134"/>
    </row>
    <row r="123" spans="1:48">
      <c r="A123" s="18" t="s">
        <v>1809</v>
      </c>
      <c r="B123" s="6"/>
      <c r="C123" s="32">
        <v>50481.288800000002</v>
      </c>
      <c r="D123" s="32"/>
      <c r="E123">
        <f t="shared" si="105"/>
        <v>52454.101246654456</v>
      </c>
      <c r="F123">
        <f t="shared" si="106"/>
        <v>52454</v>
      </c>
      <c r="G123">
        <f t="shared" si="107"/>
        <v>3.2550359996093903E-2</v>
      </c>
      <c r="K123" s="8">
        <f>+G123</f>
        <v>3.2550359996093903E-2</v>
      </c>
      <c r="Q123" s="2"/>
      <c r="AA123" s="134"/>
      <c r="AB123" s="134"/>
      <c r="AC123" s="134"/>
      <c r="AD123" s="134"/>
      <c r="AE123" s="134"/>
      <c r="AG123" s="136"/>
      <c r="AN123" s="134"/>
      <c r="AO123" s="134"/>
      <c r="AP123" s="134"/>
      <c r="AQ123" s="134"/>
      <c r="AR123" s="134"/>
      <c r="AS123" s="134"/>
      <c r="AT123" s="134"/>
      <c r="AU123" s="134"/>
      <c r="AV123" s="134"/>
    </row>
    <row r="124" spans="1:48">
      <c r="A124" s="18" t="s">
        <v>1775</v>
      </c>
      <c r="B124" s="6"/>
      <c r="C124" s="32">
        <v>50758.4211</v>
      </c>
      <c r="D124" s="32"/>
      <c r="E124">
        <f t="shared" si="105"/>
        <v>53316.110705817911</v>
      </c>
      <c r="F124">
        <f t="shared" si="106"/>
        <v>53316</v>
      </c>
      <c r="G124">
        <f t="shared" si="107"/>
        <v>3.5591439991549123E-2</v>
      </c>
      <c r="J124">
        <f>G124</f>
        <v>3.5591439991549123E-2</v>
      </c>
      <c r="Q124" s="2"/>
      <c r="AA124" s="134"/>
      <c r="AB124" s="134"/>
      <c r="AC124" s="134"/>
      <c r="AD124" s="134"/>
      <c r="AE124" s="134"/>
      <c r="AG124" s="136"/>
      <c r="AN124" s="134"/>
      <c r="AO124" s="134"/>
      <c r="AP124" s="134"/>
      <c r="AQ124" s="134"/>
      <c r="AR124" s="134"/>
      <c r="AS124" s="134"/>
      <c r="AT124" s="134"/>
      <c r="AU124" s="134"/>
      <c r="AV124" s="134"/>
    </row>
    <row r="125" spans="1:48">
      <c r="A125" s="18" t="s">
        <v>1809</v>
      </c>
      <c r="B125" s="6"/>
      <c r="C125" s="32">
        <v>50758.4211</v>
      </c>
      <c r="D125" s="32"/>
      <c r="E125">
        <f t="shared" si="105"/>
        <v>53316.110705817911</v>
      </c>
      <c r="F125">
        <f t="shared" si="106"/>
        <v>53316</v>
      </c>
      <c r="G125">
        <f t="shared" si="107"/>
        <v>3.5591439991549123E-2</v>
      </c>
      <c r="K125" s="8">
        <f>+G125</f>
        <v>3.5591439991549123E-2</v>
      </c>
      <c r="Q125" s="2"/>
      <c r="AA125" s="134"/>
      <c r="AB125" s="134"/>
      <c r="AC125" s="134"/>
      <c r="AD125" s="134"/>
      <c r="AE125" s="134"/>
      <c r="AG125" s="136"/>
      <c r="AN125" s="134"/>
      <c r="AO125" s="134"/>
      <c r="AP125" s="134"/>
      <c r="AQ125" s="134"/>
      <c r="AR125" s="134"/>
      <c r="AS125" s="134"/>
      <c r="AT125" s="134"/>
      <c r="AU125" s="134"/>
      <c r="AV125" s="134"/>
    </row>
    <row r="126" spans="1:48">
      <c r="A126" s="42" t="s">
        <v>1775</v>
      </c>
      <c r="B126" s="37" t="s">
        <v>1817</v>
      </c>
      <c r="C126" s="42">
        <v>50758.421130000002</v>
      </c>
      <c r="D126" s="42">
        <v>5.8E-4</v>
      </c>
      <c r="E126">
        <f t="shared" si="105"/>
        <v>53316.110799131777</v>
      </c>
      <c r="F126">
        <f t="shared" si="106"/>
        <v>53316</v>
      </c>
      <c r="G126">
        <f t="shared" si="107"/>
        <v>3.5621439994429238E-2</v>
      </c>
      <c r="J126">
        <f>+G126</f>
        <v>3.5621439994429238E-2</v>
      </c>
      <c r="Q126" s="2"/>
      <c r="AA126" s="134"/>
      <c r="AB126" s="134"/>
      <c r="AC126" s="134"/>
      <c r="AD126" s="134"/>
      <c r="AE126" s="134"/>
      <c r="AG126" s="136"/>
      <c r="AN126" s="134"/>
      <c r="AO126" s="134"/>
      <c r="AP126" s="134"/>
      <c r="AQ126" s="134"/>
      <c r="AR126" s="134"/>
      <c r="AS126" s="134"/>
      <c r="AT126" s="134"/>
      <c r="AU126" s="134"/>
      <c r="AV126" s="134"/>
    </row>
    <row r="127" spans="1:48">
      <c r="A127" s="18" t="s">
        <v>1775</v>
      </c>
      <c r="B127" s="6" t="s">
        <v>1814</v>
      </c>
      <c r="C127" s="32">
        <v>50759.546699999999</v>
      </c>
      <c r="D127" s="32"/>
      <c r="E127">
        <f t="shared" si="105"/>
        <v>53319.611841727492</v>
      </c>
      <c r="F127">
        <f t="shared" si="106"/>
        <v>53319.5</v>
      </c>
      <c r="G127">
        <f t="shared" si="107"/>
        <v>3.5956629995780531E-2</v>
      </c>
      <c r="J127">
        <f>G127</f>
        <v>3.5956629995780531E-2</v>
      </c>
      <c r="Q127" s="2"/>
      <c r="AA127" s="134"/>
      <c r="AB127" s="134"/>
      <c r="AC127" s="134"/>
      <c r="AD127" s="134"/>
      <c r="AE127" s="134"/>
      <c r="AG127" s="136"/>
      <c r="AN127" s="134"/>
      <c r="AO127" s="134"/>
      <c r="AP127" s="134"/>
      <c r="AQ127" s="134"/>
      <c r="AR127" s="134"/>
      <c r="AS127" s="134"/>
      <c r="AT127" s="134"/>
      <c r="AU127" s="134"/>
      <c r="AV127" s="134"/>
    </row>
    <row r="128" spans="1:48">
      <c r="A128" s="18" t="s">
        <v>1809</v>
      </c>
      <c r="B128" s="6" t="s">
        <v>1814</v>
      </c>
      <c r="C128" s="32">
        <v>50759.546699999999</v>
      </c>
      <c r="D128" s="32"/>
      <c r="E128">
        <f t="shared" si="105"/>
        <v>53319.611841727492</v>
      </c>
      <c r="F128">
        <f t="shared" si="106"/>
        <v>53319.5</v>
      </c>
      <c r="G128">
        <f t="shared" si="107"/>
        <v>3.5956629995780531E-2</v>
      </c>
      <c r="K128" s="8">
        <f>+G128</f>
        <v>3.5956629995780531E-2</v>
      </c>
      <c r="Q128" s="2"/>
      <c r="AA128" s="134"/>
      <c r="AB128" s="134"/>
      <c r="AC128" s="134"/>
      <c r="AD128" s="134"/>
      <c r="AE128" s="134"/>
      <c r="AG128" s="136"/>
      <c r="AN128" s="134"/>
      <c r="AO128" s="134"/>
      <c r="AP128" s="134"/>
      <c r="AQ128" s="134"/>
      <c r="AR128" s="134"/>
      <c r="AS128" s="134"/>
      <c r="AT128" s="134"/>
      <c r="AU128" s="134"/>
      <c r="AV128" s="134"/>
    </row>
    <row r="129" spans="1:50">
      <c r="A129" s="18" t="s">
        <v>1809</v>
      </c>
      <c r="B129" s="6" t="s">
        <v>1814</v>
      </c>
      <c r="C129" s="32">
        <v>50819.988499999999</v>
      </c>
      <c r="D129" s="32"/>
      <c r="E129">
        <f t="shared" si="105"/>
        <v>53507.613757523184</v>
      </c>
      <c r="F129">
        <f t="shared" si="106"/>
        <v>53507.5</v>
      </c>
      <c r="G129">
        <f t="shared" si="107"/>
        <v>3.6572549994161818E-2</v>
      </c>
      <c r="K129" s="8">
        <f>+G129</f>
        <v>3.6572549994161818E-2</v>
      </c>
      <c r="Q129" s="2"/>
      <c r="AA129" s="134"/>
      <c r="AB129" s="134"/>
      <c r="AC129" s="134"/>
      <c r="AD129" s="134"/>
      <c r="AE129" s="134"/>
      <c r="AG129" s="136"/>
      <c r="AN129" s="134"/>
      <c r="AO129" s="134"/>
      <c r="AP129" s="134"/>
      <c r="AQ129" s="134"/>
      <c r="AR129" s="134"/>
      <c r="AS129" s="134"/>
      <c r="AT129" s="134"/>
      <c r="AU129" s="134"/>
      <c r="AV129" s="134"/>
    </row>
    <row r="130" spans="1:50">
      <c r="A130" s="18" t="s">
        <v>1777</v>
      </c>
      <c r="B130" s="6"/>
      <c r="C130" s="32">
        <v>50823.362999999998</v>
      </c>
      <c r="D130" s="32">
        <v>4.0000000000000002E-4</v>
      </c>
      <c r="E130">
        <f t="shared" si="105"/>
        <v>53518.110011189558</v>
      </c>
      <c r="F130">
        <f t="shared" si="106"/>
        <v>53518</v>
      </c>
      <c r="G130">
        <f t="shared" si="107"/>
        <v>3.5368119992199354E-2</v>
      </c>
      <c r="K130">
        <f>+G130</f>
        <v>3.5368119992199354E-2</v>
      </c>
      <c r="Q130" s="2"/>
      <c r="AA130" s="134"/>
      <c r="AB130" s="134"/>
      <c r="AC130" s="134"/>
      <c r="AD130" s="134"/>
      <c r="AE130" s="134"/>
      <c r="AG130" s="136"/>
      <c r="AN130" s="134"/>
      <c r="AO130" s="134"/>
      <c r="AP130" s="134"/>
      <c r="AQ130" s="134"/>
      <c r="AR130" s="134"/>
      <c r="AS130" s="134"/>
      <c r="AT130" s="134"/>
      <c r="AU130" s="134"/>
      <c r="AV130" s="134"/>
    </row>
    <row r="131" spans="1:50">
      <c r="A131" s="18" t="s">
        <v>1816</v>
      </c>
      <c r="B131" s="6" t="s">
        <v>1817</v>
      </c>
      <c r="C131" s="34">
        <v>50823.362999999998</v>
      </c>
      <c r="D131" s="32">
        <v>4.0000000000000002E-4</v>
      </c>
      <c r="E131">
        <f t="shared" si="105"/>
        <v>53518.110011189558</v>
      </c>
      <c r="F131">
        <f t="shared" si="106"/>
        <v>53518</v>
      </c>
      <c r="G131">
        <f t="shared" si="107"/>
        <v>3.5368119992199354E-2</v>
      </c>
      <c r="J131">
        <f>+G131</f>
        <v>3.5368119992199354E-2</v>
      </c>
      <c r="Q131" s="2"/>
      <c r="AA131" s="134"/>
      <c r="AB131" s="134"/>
      <c r="AC131" s="134"/>
      <c r="AD131" s="134"/>
      <c r="AE131" s="134"/>
      <c r="AG131" s="136"/>
      <c r="AN131" s="134"/>
      <c r="AO131" s="134"/>
      <c r="AP131" s="134"/>
      <c r="AQ131" s="134"/>
      <c r="AR131" s="134"/>
      <c r="AS131" s="134"/>
      <c r="AT131" s="134"/>
      <c r="AU131" s="134"/>
      <c r="AV131" s="134"/>
    </row>
    <row r="132" spans="1:50">
      <c r="A132" s="40" t="s">
        <v>1816</v>
      </c>
      <c r="B132" s="39" t="s">
        <v>1817</v>
      </c>
      <c r="C132" s="40">
        <v>50823.362999999998</v>
      </c>
      <c r="D132" s="40">
        <v>4.0000000000000002E-4</v>
      </c>
      <c r="E132">
        <f t="shared" si="105"/>
        <v>53518.110011189558</v>
      </c>
      <c r="F132">
        <f t="shared" si="106"/>
        <v>53518</v>
      </c>
      <c r="G132">
        <f t="shared" si="107"/>
        <v>3.5368119992199354E-2</v>
      </c>
      <c r="J132">
        <f>+G132</f>
        <v>3.5368119992199354E-2</v>
      </c>
      <c r="Q132" s="2"/>
      <c r="AA132" s="134"/>
      <c r="AB132" s="134"/>
      <c r="AC132" s="134"/>
      <c r="AD132" s="134"/>
      <c r="AE132" s="134"/>
      <c r="AG132" s="136"/>
      <c r="AN132" s="134"/>
      <c r="AO132" s="134"/>
      <c r="AP132" s="134"/>
      <c r="AQ132" s="134"/>
      <c r="AR132" s="134"/>
      <c r="AS132" s="134"/>
      <c r="AT132" s="134"/>
      <c r="AU132" s="134"/>
      <c r="AV132" s="134"/>
    </row>
    <row r="133" spans="1:50">
      <c r="A133" s="18" t="s">
        <v>1809</v>
      </c>
      <c r="B133" s="6"/>
      <c r="C133" s="32">
        <v>50823.362999999998</v>
      </c>
      <c r="D133" s="32"/>
      <c r="E133">
        <f t="shared" si="105"/>
        <v>53518.110011189558</v>
      </c>
      <c r="F133">
        <f t="shared" si="106"/>
        <v>53518</v>
      </c>
      <c r="G133">
        <f t="shared" si="107"/>
        <v>3.5368119992199354E-2</v>
      </c>
      <c r="K133" s="8">
        <f t="shared" ref="K133:K149" si="108">+G133</f>
        <v>3.5368119992199354E-2</v>
      </c>
      <c r="Q133" s="2"/>
      <c r="AA133" s="134"/>
      <c r="AB133" s="134"/>
      <c r="AC133" s="134"/>
      <c r="AD133" s="134"/>
      <c r="AE133" s="134"/>
      <c r="AG133" s="136"/>
      <c r="AN133" s="134"/>
      <c r="AO133" s="134"/>
      <c r="AP133" s="134"/>
      <c r="AQ133" s="134"/>
      <c r="AR133" s="134"/>
      <c r="AS133" s="134"/>
      <c r="AT133" s="134"/>
      <c r="AU133" s="134"/>
      <c r="AV133" s="134"/>
    </row>
    <row r="134" spans="1:50">
      <c r="A134" s="18" t="s">
        <v>1809</v>
      </c>
      <c r="B134" s="6" t="s">
        <v>1814</v>
      </c>
      <c r="C134" s="32">
        <v>50829.953800000003</v>
      </c>
      <c r="D134" s="32"/>
      <c r="E134">
        <f t="shared" si="105"/>
        <v>53538.61044345046</v>
      </c>
      <c r="F134">
        <f t="shared" si="106"/>
        <v>53538.5</v>
      </c>
      <c r="G134">
        <f t="shared" si="107"/>
        <v>3.5507089996826835E-2</v>
      </c>
      <c r="K134" s="8">
        <f t="shared" si="108"/>
        <v>3.5507089996826835E-2</v>
      </c>
      <c r="Q134" s="2"/>
      <c r="AA134" s="134"/>
      <c r="AB134" s="134"/>
      <c r="AC134" s="134"/>
      <c r="AD134" s="134"/>
      <c r="AE134" s="134"/>
      <c r="AG134" s="136"/>
      <c r="AN134" s="134"/>
      <c r="AO134" s="134"/>
      <c r="AP134" s="134"/>
      <c r="AQ134" s="134"/>
      <c r="AR134" s="134"/>
      <c r="AS134" s="134"/>
      <c r="AT134" s="134"/>
      <c r="AU134" s="134"/>
      <c r="AV134" s="134"/>
    </row>
    <row r="135" spans="1:50">
      <c r="A135" s="18" t="s">
        <v>1809</v>
      </c>
      <c r="B135" s="6"/>
      <c r="C135" s="32">
        <v>50834.938199999997</v>
      </c>
      <c r="D135" s="32"/>
      <c r="E135">
        <f t="shared" si="105"/>
        <v>53554.114229722392</v>
      </c>
      <c r="F135">
        <f t="shared" si="106"/>
        <v>53554</v>
      </c>
      <c r="G135">
        <f t="shared" si="107"/>
        <v>3.6724359997606371E-2</v>
      </c>
      <c r="K135" s="8">
        <f t="shared" si="108"/>
        <v>3.6724359997606371E-2</v>
      </c>
      <c r="Q135" s="2"/>
      <c r="AA135" s="134"/>
      <c r="AB135" s="134"/>
      <c r="AC135" s="134"/>
      <c r="AD135" s="134"/>
      <c r="AE135" s="134"/>
      <c r="AG135" s="136"/>
      <c r="AN135" s="134"/>
      <c r="AO135" s="134"/>
      <c r="AP135" s="134"/>
      <c r="AQ135" s="134"/>
      <c r="AR135" s="134"/>
      <c r="AS135" s="134"/>
      <c r="AT135" s="134"/>
      <c r="AU135" s="134"/>
      <c r="AV135" s="134"/>
    </row>
    <row r="136" spans="1:50">
      <c r="A136" s="18" t="s">
        <v>1809</v>
      </c>
      <c r="B136" s="6"/>
      <c r="C136" s="32">
        <v>50843.94</v>
      </c>
      <c r="D136" s="32"/>
      <c r="E136">
        <f t="shared" si="105"/>
        <v>53582.11398561336</v>
      </c>
      <c r="F136">
        <f t="shared" si="106"/>
        <v>53582</v>
      </c>
      <c r="G136">
        <f t="shared" si="107"/>
        <v>3.6645879998104647E-2</v>
      </c>
      <c r="K136" s="8">
        <f t="shared" si="108"/>
        <v>3.6645879998104647E-2</v>
      </c>
      <c r="Q136" s="2"/>
      <c r="AA136" s="134"/>
      <c r="AB136" s="134"/>
      <c r="AC136" s="134"/>
      <c r="AD136" s="134"/>
      <c r="AE136" s="134"/>
      <c r="AG136" s="136"/>
      <c r="AN136" s="134"/>
      <c r="AO136" s="134"/>
      <c r="AP136" s="134"/>
      <c r="AQ136" s="134"/>
      <c r="AR136" s="134"/>
      <c r="AS136" s="134"/>
      <c r="AT136" s="134"/>
      <c r="AU136" s="134"/>
      <c r="AV136" s="134"/>
      <c r="AX136" s="134"/>
    </row>
    <row r="137" spans="1:50">
      <c r="A137" s="18" t="s">
        <v>1809</v>
      </c>
      <c r="B137" s="6" t="s">
        <v>1814</v>
      </c>
      <c r="C137" s="32">
        <v>51126.052799999998</v>
      </c>
      <c r="D137" s="32"/>
      <c r="E137">
        <f t="shared" si="105"/>
        <v>54459.615100247363</v>
      </c>
      <c r="F137">
        <f t="shared" si="106"/>
        <v>54459.5</v>
      </c>
      <c r="G137">
        <f t="shared" si="107"/>
        <v>3.7004229998274241E-2</v>
      </c>
      <c r="K137" s="8">
        <f t="shared" si="108"/>
        <v>3.7004229998274241E-2</v>
      </c>
      <c r="Q137" s="2"/>
      <c r="AA137" s="134"/>
      <c r="AB137" s="134"/>
      <c r="AC137" s="134"/>
      <c r="AD137" s="134"/>
      <c r="AE137" s="134"/>
      <c r="AG137" s="136"/>
      <c r="AN137" s="134"/>
      <c r="AO137" s="134"/>
      <c r="AP137" s="134"/>
      <c r="AQ137" s="134"/>
      <c r="AR137" s="134"/>
      <c r="AS137" s="134"/>
      <c r="AT137" s="134"/>
      <c r="AU137" s="134"/>
      <c r="AV137" s="134"/>
      <c r="AX137" s="134"/>
    </row>
    <row r="138" spans="1:50">
      <c r="A138" s="18" t="s">
        <v>1809</v>
      </c>
      <c r="B138" s="6"/>
      <c r="C138" s="32">
        <v>51129.11</v>
      </c>
      <c r="D138" s="32"/>
      <c r="E138">
        <f t="shared" si="105"/>
        <v>54469.124404354312</v>
      </c>
      <c r="F138">
        <f t="shared" si="106"/>
        <v>54469</v>
      </c>
      <c r="G138">
        <f t="shared" si="107"/>
        <v>3.999545999977272E-2</v>
      </c>
      <c r="K138" s="8">
        <f t="shared" si="108"/>
        <v>3.999545999977272E-2</v>
      </c>
      <c r="Q138" s="2"/>
      <c r="AA138" s="134"/>
      <c r="AB138" s="134"/>
      <c r="AC138" s="134"/>
      <c r="AD138" s="134"/>
      <c r="AE138" s="134"/>
      <c r="AG138" s="136"/>
      <c r="AN138" s="134"/>
      <c r="AO138" s="134"/>
      <c r="AP138" s="134"/>
      <c r="AQ138" s="134"/>
      <c r="AR138" s="134"/>
      <c r="AS138" s="134"/>
      <c r="AT138" s="134"/>
      <c r="AU138" s="134"/>
      <c r="AV138" s="134"/>
      <c r="AX138" s="134"/>
    </row>
    <row r="139" spans="1:50">
      <c r="A139" s="18" t="s">
        <v>1809</v>
      </c>
      <c r="B139" s="6" t="s">
        <v>1814</v>
      </c>
      <c r="C139" s="32">
        <v>51200.9643</v>
      </c>
      <c r="D139" s="32"/>
      <c r="E139">
        <f t="shared" si="105"/>
        <v>54692.624466532441</v>
      </c>
      <c r="F139">
        <f t="shared" si="106"/>
        <v>54692.5</v>
      </c>
      <c r="G139">
        <f t="shared" si="107"/>
        <v>4.0015449994825758E-2</v>
      </c>
      <c r="K139" s="8">
        <f t="shared" si="108"/>
        <v>4.0015449994825758E-2</v>
      </c>
      <c r="Q139" s="2"/>
      <c r="AA139" s="134"/>
      <c r="AB139" s="134"/>
      <c r="AC139" s="134"/>
      <c r="AD139" s="134"/>
      <c r="AE139" s="134"/>
      <c r="AG139" s="136"/>
      <c r="AN139" s="134"/>
      <c r="AO139" s="134"/>
      <c r="AP139" s="134"/>
      <c r="AQ139" s="134"/>
      <c r="AR139" s="134"/>
      <c r="AS139" s="134"/>
      <c r="AT139" s="134"/>
      <c r="AU139" s="134"/>
      <c r="AV139" s="134"/>
      <c r="AX139" s="134"/>
    </row>
    <row r="140" spans="1:50">
      <c r="A140" s="18" t="s">
        <v>1809</v>
      </c>
      <c r="B140" s="6" t="s">
        <v>1814</v>
      </c>
      <c r="C140" s="32">
        <v>51496.427000000003</v>
      </c>
      <c r="D140" s="32"/>
      <c r="E140">
        <f t="shared" si="105"/>
        <v>55611.649936425267</v>
      </c>
      <c r="F140">
        <f t="shared" si="106"/>
        <v>55611.5</v>
      </c>
      <c r="G140">
        <f t="shared" si="107"/>
        <v>4.820390999520896E-2</v>
      </c>
      <c r="K140" s="8">
        <f t="shared" si="108"/>
        <v>4.820390999520896E-2</v>
      </c>
      <c r="Q140" s="2"/>
      <c r="AA140" s="134"/>
      <c r="AB140" s="134"/>
      <c r="AC140" s="134"/>
      <c r="AD140" s="134"/>
      <c r="AE140" s="134"/>
      <c r="AG140" s="136"/>
      <c r="AN140" s="134"/>
      <c r="AO140" s="134"/>
      <c r="AP140" s="134"/>
      <c r="AQ140" s="134"/>
      <c r="AR140" s="134"/>
      <c r="AS140" s="134"/>
      <c r="AT140" s="134"/>
      <c r="AU140" s="134"/>
      <c r="AV140" s="134"/>
      <c r="AX140" s="134"/>
    </row>
    <row r="141" spans="1:50">
      <c r="A141" s="18" t="s">
        <v>1809</v>
      </c>
      <c r="B141" s="6"/>
      <c r="C141" s="32">
        <v>51499.157200000001</v>
      </c>
      <c r="D141" s="32"/>
      <c r="E141">
        <f t="shared" si="105"/>
        <v>55620.142119492368</v>
      </c>
      <c r="F141">
        <f t="shared" si="106"/>
        <v>55620</v>
      </c>
      <c r="G141">
        <f t="shared" si="107"/>
        <v>4.5690799997828435E-2</v>
      </c>
      <c r="K141" s="8">
        <f t="shared" si="108"/>
        <v>4.5690799997828435E-2</v>
      </c>
      <c r="Q141" s="2"/>
      <c r="AA141" s="134"/>
      <c r="AB141" s="134"/>
      <c r="AC141" s="134"/>
      <c r="AD141" s="134"/>
      <c r="AE141" s="134"/>
      <c r="AG141" s="136"/>
      <c r="AN141" s="134"/>
      <c r="AO141" s="134"/>
      <c r="AP141" s="134"/>
      <c r="AQ141" s="134"/>
      <c r="AR141" s="134"/>
      <c r="AS141" s="134"/>
      <c r="AT141" s="134"/>
      <c r="AU141" s="134"/>
      <c r="AV141" s="134"/>
      <c r="AX141" s="134"/>
    </row>
    <row r="142" spans="1:50">
      <c r="A142" s="18" t="s">
        <v>1809</v>
      </c>
      <c r="B142" s="6" t="s">
        <v>1814</v>
      </c>
      <c r="C142" s="32">
        <v>51533.076399999998</v>
      </c>
      <c r="D142" s="32"/>
      <c r="E142">
        <f t="shared" si="105"/>
        <v>55725.646498618342</v>
      </c>
      <c r="F142">
        <f t="shared" si="106"/>
        <v>55725.5</v>
      </c>
      <c r="G142">
        <f t="shared" si="107"/>
        <v>4.7098669994738884E-2</v>
      </c>
      <c r="K142" s="8">
        <f t="shared" si="108"/>
        <v>4.7098669994738884E-2</v>
      </c>
      <c r="Q142" s="2"/>
      <c r="AA142" s="134"/>
      <c r="AB142" s="134"/>
      <c r="AC142" s="134"/>
      <c r="AD142" s="134"/>
      <c r="AE142" s="134"/>
      <c r="AG142" s="136"/>
      <c r="AN142" s="134"/>
      <c r="AO142" s="134"/>
      <c r="AP142" s="134"/>
      <c r="AQ142" s="134"/>
      <c r="AR142" s="134"/>
      <c r="AS142" s="134"/>
      <c r="AT142" s="134"/>
      <c r="AU142" s="134"/>
      <c r="AV142" s="134"/>
      <c r="AX142" s="134"/>
    </row>
    <row r="143" spans="1:50">
      <c r="A143" s="18" t="s">
        <v>1809</v>
      </c>
      <c r="B143" s="6" t="s">
        <v>1814</v>
      </c>
      <c r="C143" s="32">
        <v>51534.041100000002</v>
      </c>
      <c r="D143" s="32"/>
      <c r="E143">
        <f t="shared" si="105"/>
        <v>55728.647161208952</v>
      </c>
      <c r="F143">
        <f t="shared" si="106"/>
        <v>55728.5</v>
      </c>
      <c r="G143">
        <f t="shared" si="107"/>
        <v>4.7311689995694906E-2</v>
      </c>
      <c r="K143" s="8">
        <f t="shared" si="108"/>
        <v>4.7311689995694906E-2</v>
      </c>
      <c r="Q143" s="2"/>
      <c r="AA143" s="134"/>
      <c r="AB143" s="134"/>
      <c r="AC143" s="134"/>
      <c r="AD143" s="134"/>
      <c r="AE143" s="134"/>
      <c r="AG143" s="136"/>
      <c r="AN143" s="134"/>
      <c r="AO143" s="134"/>
      <c r="AP143" s="134"/>
      <c r="AQ143" s="134"/>
      <c r="AR143" s="134"/>
      <c r="AS143" s="134"/>
      <c r="AT143" s="134"/>
      <c r="AU143" s="134"/>
      <c r="AV143" s="134"/>
      <c r="AX143" s="134"/>
    </row>
    <row r="144" spans="1:50">
      <c r="A144" s="18" t="s">
        <v>1809</v>
      </c>
      <c r="B144" s="6" t="s">
        <v>1814</v>
      </c>
      <c r="C144" s="32">
        <v>51535.967199999999</v>
      </c>
      <c r="D144" s="32"/>
      <c r="E144">
        <f t="shared" si="105"/>
        <v>55734.638221865869</v>
      </c>
      <c r="F144">
        <f t="shared" si="106"/>
        <v>55734.5</v>
      </c>
      <c r="G144">
        <f t="shared" si="107"/>
        <v>4.4437729993660469E-2</v>
      </c>
      <c r="K144" s="8">
        <f t="shared" si="108"/>
        <v>4.4437729993660469E-2</v>
      </c>
      <c r="Q144" s="2"/>
      <c r="AA144" s="134"/>
      <c r="AB144" s="134"/>
      <c r="AC144" s="134"/>
      <c r="AD144" s="134"/>
      <c r="AE144" s="134"/>
      <c r="AG144" s="136"/>
      <c r="AN144" s="134"/>
      <c r="AO144" s="134"/>
      <c r="AP144" s="134"/>
      <c r="AQ144" s="134"/>
      <c r="AR144" s="134"/>
      <c r="AS144" s="134"/>
      <c r="AT144" s="134"/>
      <c r="AU144" s="134"/>
      <c r="AV144" s="134"/>
      <c r="AX144" s="134"/>
    </row>
    <row r="145" spans="1:50">
      <c r="A145" s="18" t="s">
        <v>1809</v>
      </c>
      <c r="B145" s="6"/>
      <c r="C145" s="32">
        <v>51537.094100000002</v>
      </c>
      <c r="D145" s="32"/>
      <c r="E145">
        <f t="shared" si="105"/>
        <v>55738.143401375921</v>
      </c>
      <c r="F145">
        <f t="shared" si="106"/>
        <v>55738</v>
      </c>
      <c r="G145">
        <f t="shared" si="107"/>
        <v>4.6102919994154945E-2</v>
      </c>
      <c r="K145" s="8">
        <f t="shared" si="108"/>
        <v>4.6102919994154945E-2</v>
      </c>
      <c r="Q145" s="2"/>
      <c r="AA145" s="134"/>
      <c r="AB145" s="134"/>
      <c r="AC145" s="134"/>
      <c r="AD145" s="134"/>
      <c r="AE145" s="134"/>
      <c r="AG145" s="136"/>
      <c r="AN145" s="134"/>
      <c r="AO145" s="134"/>
      <c r="AP145" s="134"/>
      <c r="AQ145" s="134"/>
      <c r="AR145" s="134"/>
      <c r="AS145" s="134"/>
      <c r="AT145" s="134"/>
      <c r="AU145" s="134"/>
      <c r="AV145" s="134"/>
      <c r="AX145" s="134"/>
    </row>
    <row r="146" spans="1:50">
      <c r="A146" s="18" t="s">
        <v>1809</v>
      </c>
      <c r="B146" s="6"/>
      <c r="C146" s="32">
        <v>51538.059399999998</v>
      </c>
      <c r="D146" s="32"/>
      <c r="E146">
        <f t="shared" si="105"/>
        <v>55741.145930243641</v>
      </c>
      <c r="F146">
        <f t="shared" si="106"/>
        <v>55741</v>
      </c>
      <c r="G146">
        <f t="shared" si="107"/>
        <v>4.6915939994505607E-2</v>
      </c>
      <c r="K146" s="8">
        <f t="shared" si="108"/>
        <v>4.6915939994505607E-2</v>
      </c>
      <c r="Q146" s="2"/>
      <c r="AA146" s="134"/>
      <c r="AB146" s="134"/>
      <c r="AC146" s="134"/>
      <c r="AD146" s="134"/>
      <c r="AE146" s="134"/>
      <c r="AG146" s="136"/>
      <c r="AN146" s="134"/>
      <c r="AO146" s="134"/>
      <c r="AP146" s="134"/>
      <c r="AQ146" s="134"/>
      <c r="AR146" s="134"/>
      <c r="AS146" s="134"/>
      <c r="AT146" s="134"/>
      <c r="AU146" s="134"/>
      <c r="AV146" s="134"/>
      <c r="AX146" s="134"/>
    </row>
    <row r="147" spans="1:50">
      <c r="A147" s="21" t="s">
        <v>1819</v>
      </c>
      <c r="B147" s="16"/>
      <c r="C147" s="32">
        <v>51567.314400000003</v>
      </c>
      <c r="D147" s="32">
        <v>4.0000000000000002E-4</v>
      </c>
      <c r="E147">
        <f t="shared" si="105"/>
        <v>55832.142492996638</v>
      </c>
      <c r="F147">
        <f t="shared" si="106"/>
        <v>55832</v>
      </c>
      <c r="G147">
        <f t="shared" si="107"/>
        <v>4.5810879993950948E-2</v>
      </c>
      <c r="K147">
        <f t="shared" si="108"/>
        <v>4.5810879993950948E-2</v>
      </c>
      <c r="Q147" s="2"/>
      <c r="AA147" s="134"/>
      <c r="AB147" s="134"/>
      <c r="AC147" s="134"/>
      <c r="AD147" s="134"/>
      <c r="AE147" s="134"/>
      <c r="AG147" s="136"/>
      <c r="AN147" s="134"/>
      <c r="AO147" s="134"/>
      <c r="AP147" s="134"/>
      <c r="AQ147" s="134"/>
      <c r="AR147" s="134"/>
      <c r="AS147" s="134"/>
      <c r="AT147" s="134"/>
      <c r="AU147" s="134"/>
      <c r="AV147" s="134"/>
      <c r="AX147" s="134"/>
    </row>
    <row r="148" spans="1:50">
      <c r="A148" s="18" t="s">
        <v>1809</v>
      </c>
      <c r="B148" s="6" t="s">
        <v>1814</v>
      </c>
      <c r="C148" s="32">
        <v>51598.984199999999</v>
      </c>
      <c r="D148" s="32"/>
      <c r="E148">
        <f t="shared" si="105"/>
        <v>55930.650199134863</v>
      </c>
      <c r="F148">
        <f t="shared" si="106"/>
        <v>55930.5</v>
      </c>
      <c r="G148">
        <f t="shared" si="107"/>
        <v>4.8288369995134417E-2</v>
      </c>
      <c r="K148" s="8">
        <f t="shared" si="108"/>
        <v>4.8288369995134417E-2</v>
      </c>
      <c r="Q148" s="2"/>
      <c r="AA148" s="134"/>
      <c r="AB148" s="134"/>
      <c r="AC148" s="134"/>
      <c r="AD148" s="134"/>
      <c r="AE148" s="134"/>
      <c r="AG148" s="136"/>
      <c r="AN148" s="134"/>
      <c r="AO148" s="134"/>
      <c r="AP148" s="134"/>
      <c r="AQ148" s="134"/>
      <c r="AR148" s="134"/>
      <c r="AS148" s="134"/>
      <c r="AT148" s="134"/>
      <c r="AU148" s="134"/>
      <c r="AV148" s="134"/>
      <c r="AX148" s="134"/>
    </row>
    <row r="149" spans="1:50">
      <c r="A149" s="18" t="s">
        <v>1809</v>
      </c>
      <c r="B149" s="6" t="s">
        <v>1814</v>
      </c>
      <c r="C149" s="32">
        <v>51599.947800000002</v>
      </c>
      <c r="D149" s="32"/>
      <c r="E149">
        <f t="shared" si="105"/>
        <v>55933.647440217377</v>
      </c>
      <c r="F149">
        <f t="shared" si="106"/>
        <v>55933.5</v>
      </c>
      <c r="G149">
        <f t="shared" si="107"/>
        <v>4.7401390002050903E-2</v>
      </c>
      <c r="K149" s="8">
        <f t="shared" si="108"/>
        <v>4.7401390002050903E-2</v>
      </c>
      <c r="Q149" s="2"/>
      <c r="AA149" s="134"/>
      <c r="AB149" s="134"/>
      <c r="AC149" s="134"/>
      <c r="AD149" s="134"/>
      <c r="AE149" s="134"/>
      <c r="AG149" s="136"/>
      <c r="AN149" s="134"/>
      <c r="AO149" s="134"/>
      <c r="AP149" s="134"/>
      <c r="AQ149" s="134"/>
      <c r="AR149" s="134"/>
      <c r="AS149" s="134"/>
      <c r="AT149" s="134"/>
      <c r="AU149" s="134"/>
      <c r="AV149" s="134"/>
      <c r="AX149" s="134"/>
    </row>
    <row r="150" spans="1:50">
      <c r="A150" s="21" t="s">
        <v>1819</v>
      </c>
      <c r="B150" s="6" t="s">
        <v>1814</v>
      </c>
      <c r="C150" s="32">
        <v>51900.388299999999</v>
      </c>
      <c r="D150" s="32">
        <v>5.0000000000000001E-4</v>
      </c>
      <c r="E150">
        <f t="shared" si="105"/>
        <v>56868.156167333625</v>
      </c>
      <c r="F150">
        <f t="shared" si="106"/>
        <v>56868</v>
      </c>
      <c r="G150">
        <f t="shared" si="107"/>
        <v>5.0207119995320681E-2</v>
      </c>
      <c r="J150">
        <f>+G150</f>
        <v>5.0207119995320681E-2</v>
      </c>
      <c r="Q150" s="2"/>
      <c r="AA150" s="134"/>
      <c r="AB150" s="134"/>
      <c r="AC150" s="134"/>
      <c r="AD150" s="134"/>
      <c r="AE150" s="134"/>
      <c r="AG150" s="136"/>
      <c r="AN150" s="134"/>
      <c r="AO150" s="134"/>
      <c r="AP150" s="134"/>
      <c r="AQ150" s="134"/>
      <c r="AR150" s="134"/>
      <c r="AS150" s="134"/>
      <c r="AT150" s="134"/>
      <c r="AU150" s="134"/>
      <c r="AV150" s="134"/>
      <c r="AX150" s="134"/>
    </row>
    <row r="151" spans="1:50">
      <c r="A151" s="22" t="s">
        <v>1813</v>
      </c>
      <c r="B151" s="6"/>
      <c r="C151" s="32">
        <v>52550.943200000002</v>
      </c>
      <c r="D151" s="32">
        <v>1E-4</v>
      </c>
      <c r="E151">
        <f t="shared" si="105"/>
        <v>58891.682394717231</v>
      </c>
      <c r="F151">
        <f t="shared" si="106"/>
        <v>58891.5</v>
      </c>
      <c r="G151">
        <f t="shared" si="107"/>
        <v>5.8639110000513028E-2</v>
      </c>
      <c r="K151" s="8">
        <f t="shared" ref="K151:K169" si="109">+G151</f>
        <v>5.8639110000513028E-2</v>
      </c>
      <c r="Q151" s="2"/>
      <c r="AA151" s="134"/>
      <c r="AB151" s="134"/>
      <c r="AC151" s="134"/>
      <c r="AD151" s="134"/>
      <c r="AE151" s="134"/>
      <c r="AG151" s="136"/>
      <c r="AN151" s="134"/>
      <c r="AO151" s="134"/>
      <c r="AP151" s="134"/>
      <c r="AQ151" s="134"/>
      <c r="AR151" s="134"/>
      <c r="AS151" s="134"/>
      <c r="AT151" s="134"/>
      <c r="AU151" s="134"/>
      <c r="AV151" s="134"/>
      <c r="AX151" s="134"/>
    </row>
    <row r="152" spans="1:50">
      <c r="A152" s="22" t="s">
        <v>1813</v>
      </c>
      <c r="B152" s="6"/>
      <c r="C152" s="32">
        <v>52619.744700000003</v>
      </c>
      <c r="D152" s="32">
        <v>2.0000000000000001E-4</v>
      </c>
      <c r="E152">
        <f t="shared" si="105"/>
        <v>59105.686838820773</v>
      </c>
      <c r="F152">
        <f t="shared" si="106"/>
        <v>59105.5</v>
      </c>
      <c r="G152">
        <f t="shared" si="107"/>
        <v>6.006786999932956E-2</v>
      </c>
      <c r="K152" s="8">
        <f t="shared" si="109"/>
        <v>6.006786999932956E-2</v>
      </c>
      <c r="Q152" s="2"/>
      <c r="AA152" s="134"/>
      <c r="AB152" s="134"/>
      <c r="AC152" s="134"/>
      <c r="AD152" s="134"/>
      <c r="AE152" s="134"/>
      <c r="AG152" s="136"/>
      <c r="AN152" s="134"/>
      <c r="AO152" s="134"/>
      <c r="AP152" s="134"/>
      <c r="AQ152" s="134"/>
      <c r="AR152" s="134"/>
      <c r="AS152" s="134"/>
      <c r="AT152" s="134"/>
      <c r="AU152" s="134"/>
      <c r="AV152" s="134"/>
      <c r="AX152" s="134"/>
    </row>
    <row r="153" spans="1:50">
      <c r="A153" s="23" t="s">
        <v>1818</v>
      </c>
      <c r="B153" s="16" t="s">
        <v>1817</v>
      </c>
      <c r="C153" s="24">
        <v>52898.644099999998</v>
      </c>
      <c r="D153" s="24">
        <v>5.9999999999999995E-4</v>
      </c>
      <c r="E153">
        <f t="shared" si="105"/>
        <v>59973.192795199764</v>
      </c>
      <c r="F153">
        <f t="shared" si="106"/>
        <v>59973</v>
      </c>
      <c r="G153">
        <f t="shared" si="107"/>
        <v>6.1982819992408622E-2</v>
      </c>
      <c r="K153" s="8">
        <f t="shared" si="109"/>
        <v>6.1982819992408622E-2</v>
      </c>
      <c r="Q153" s="2"/>
      <c r="AA153" s="134"/>
      <c r="AB153" s="134"/>
      <c r="AC153" s="134"/>
      <c r="AD153" s="134"/>
      <c r="AE153" s="134"/>
      <c r="AG153" s="136"/>
      <c r="AN153" s="134"/>
      <c r="AO153" s="134"/>
      <c r="AP153" s="134"/>
      <c r="AQ153" s="134"/>
      <c r="AR153" s="134"/>
      <c r="AS153" s="134"/>
      <c r="AT153" s="134"/>
      <c r="AU153" s="134"/>
      <c r="AV153" s="134"/>
      <c r="AX153" s="134"/>
    </row>
    <row r="154" spans="1:50">
      <c r="A154" s="22" t="s">
        <v>1827</v>
      </c>
      <c r="B154" s="6"/>
      <c r="C154" s="32">
        <v>53024.670899999997</v>
      </c>
      <c r="D154" s="32">
        <v>1E-4</v>
      </c>
      <c r="E154">
        <f t="shared" si="105"/>
        <v>60365.194354412102</v>
      </c>
      <c r="F154">
        <f t="shared" si="106"/>
        <v>60365</v>
      </c>
      <c r="G154">
        <f t="shared" si="107"/>
        <v>6.2484099995344877E-2</v>
      </c>
      <c r="K154" s="8">
        <f t="shared" si="109"/>
        <v>6.2484099995344877E-2</v>
      </c>
      <c r="Q154" s="2"/>
      <c r="AA154" s="134"/>
      <c r="AB154" s="134"/>
      <c r="AC154" s="134"/>
      <c r="AD154" s="134"/>
      <c r="AE154" s="134"/>
      <c r="AG154" s="136"/>
      <c r="AN154" s="134"/>
      <c r="AO154" s="134"/>
      <c r="AP154" s="134"/>
      <c r="AQ154" s="134"/>
      <c r="AR154" s="134"/>
      <c r="AS154" s="134"/>
      <c r="AT154" s="134"/>
      <c r="AU154" s="134"/>
      <c r="AV154" s="134"/>
      <c r="AX154" s="134"/>
    </row>
    <row r="155" spans="1:50">
      <c r="A155" s="41" t="s">
        <v>1834</v>
      </c>
      <c r="B155" s="37" t="s">
        <v>1817</v>
      </c>
      <c r="C155" s="42">
        <v>53306.6253</v>
      </c>
      <c r="D155" s="42">
        <v>2.0000000000000001E-4</v>
      </c>
      <c r="E155">
        <f t="shared" si="105"/>
        <v>61242.202771881879</v>
      </c>
      <c r="F155">
        <f t="shared" si="106"/>
        <v>61242</v>
      </c>
      <c r="G155">
        <f t="shared" si="107"/>
        <v>6.5190279994567391E-2</v>
      </c>
      <c r="K155" s="8">
        <f t="shared" si="109"/>
        <v>6.5190279994567391E-2</v>
      </c>
      <c r="Q155" s="2"/>
      <c r="AA155" s="134"/>
      <c r="AB155" s="134"/>
      <c r="AC155" s="134"/>
      <c r="AD155" s="134"/>
      <c r="AE155" s="134"/>
      <c r="AG155" s="136"/>
      <c r="AN155" s="134"/>
      <c r="AO155" s="134"/>
      <c r="AP155" s="134"/>
      <c r="AQ155" s="134"/>
      <c r="AR155" s="134"/>
      <c r="AS155" s="134"/>
      <c r="AT155" s="134"/>
      <c r="AU155" s="134"/>
      <c r="AV155" s="134"/>
      <c r="AX155" s="134"/>
    </row>
    <row r="156" spans="1:50">
      <c r="A156" s="41" t="s">
        <v>1834</v>
      </c>
      <c r="B156" s="37" t="s">
        <v>1814</v>
      </c>
      <c r="C156" s="42">
        <v>53306.786800000002</v>
      </c>
      <c r="D156" s="42">
        <v>2.0000000000000001E-4</v>
      </c>
      <c r="E156">
        <f t="shared" si="105"/>
        <v>61242.705111478012</v>
      </c>
      <c r="F156">
        <f t="shared" si="106"/>
        <v>61242.5</v>
      </c>
      <c r="G156">
        <f t="shared" si="107"/>
        <v>6.5942449997237418E-2</v>
      </c>
      <c r="K156" s="8">
        <f t="shared" si="109"/>
        <v>6.5942449997237418E-2</v>
      </c>
      <c r="Q156" s="2"/>
      <c r="AA156" s="134"/>
      <c r="AB156" s="134"/>
      <c r="AC156" s="134"/>
      <c r="AD156" s="134"/>
      <c r="AE156" s="134"/>
      <c r="AG156" s="136"/>
      <c r="AN156" s="134"/>
      <c r="AO156" s="134"/>
      <c r="AP156" s="134"/>
      <c r="AQ156" s="134"/>
      <c r="AR156" s="134"/>
      <c r="AS156" s="134"/>
      <c r="AT156" s="134"/>
      <c r="AU156" s="134"/>
      <c r="AV156" s="134"/>
      <c r="AX156" s="134"/>
    </row>
    <row r="157" spans="1:50">
      <c r="A157" s="38" t="s">
        <v>1828</v>
      </c>
      <c r="B157" s="39" t="s">
        <v>1817</v>
      </c>
      <c r="C157" s="40">
        <v>53310.4827</v>
      </c>
      <c r="D157" s="40">
        <v>2.0000000000000001E-4</v>
      </c>
      <c r="E157">
        <f t="shared" si="105"/>
        <v>61254.201067597605</v>
      </c>
      <c r="F157">
        <f t="shared" si="106"/>
        <v>61254</v>
      </c>
      <c r="G157">
        <f t="shared" si="107"/>
        <v>6.4642359997378662E-2</v>
      </c>
      <c r="K157" s="8">
        <f t="shared" si="109"/>
        <v>6.4642359997378662E-2</v>
      </c>
      <c r="Q157" s="2"/>
      <c r="AA157" s="134"/>
      <c r="AB157" s="134"/>
      <c r="AC157" s="134"/>
      <c r="AD157" s="134"/>
      <c r="AE157" s="134"/>
      <c r="AG157" s="136"/>
      <c r="AN157" s="134"/>
      <c r="AO157" s="134"/>
      <c r="AP157" s="134"/>
      <c r="AQ157" s="134"/>
      <c r="AR157" s="134"/>
      <c r="AS157" s="134"/>
      <c r="AT157" s="134"/>
      <c r="AU157" s="134"/>
      <c r="AV157" s="134"/>
      <c r="AX157" s="134"/>
    </row>
    <row r="158" spans="1:50">
      <c r="A158" s="41" t="s">
        <v>1834</v>
      </c>
      <c r="B158" s="37" t="s">
        <v>1814</v>
      </c>
      <c r="C158" s="42">
        <v>54024.693200000002</v>
      </c>
      <c r="D158" s="42">
        <v>2.9999999999999997E-4</v>
      </c>
      <c r="E158">
        <f t="shared" si="105"/>
        <v>63475.725613216666</v>
      </c>
      <c r="F158">
        <f t="shared" si="106"/>
        <v>63475.5</v>
      </c>
      <c r="G158">
        <f t="shared" si="107"/>
        <v>7.2533669997937977E-2</v>
      </c>
      <c r="K158" s="8">
        <f t="shared" si="109"/>
        <v>7.2533669997937977E-2</v>
      </c>
      <c r="Q158" s="2"/>
      <c r="AA158" s="134"/>
      <c r="AB158" s="134"/>
      <c r="AC158" s="134"/>
      <c r="AD158" s="134"/>
      <c r="AE158" s="134"/>
      <c r="AG158" s="136"/>
      <c r="AN158" s="134"/>
      <c r="AO158" s="134"/>
      <c r="AP158" s="134"/>
      <c r="AQ158" s="134"/>
      <c r="AR158" s="134"/>
      <c r="AS158" s="134"/>
      <c r="AT158" s="134"/>
      <c r="AU158" s="134"/>
      <c r="AV158" s="134"/>
      <c r="AX158" s="134"/>
    </row>
    <row r="159" spans="1:50">
      <c r="A159" s="41" t="s">
        <v>1834</v>
      </c>
      <c r="B159" s="37" t="s">
        <v>1817</v>
      </c>
      <c r="C159" s="42">
        <v>54046.715499999998</v>
      </c>
      <c r="D159" s="42">
        <v>2.9999999999999997E-4</v>
      </c>
      <c r="E159">
        <f t="shared" si="105"/>
        <v>63544.225138218018</v>
      </c>
      <c r="F159">
        <f t="shared" si="106"/>
        <v>63544</v>
      </c>
      <c r="G159">
        <f t="shared" si="107"/>
        <v>7.2380959994916338E-2</v>
      </c>
      <c r="K159" s="8">
        <f t="shared" si="109"/>
        <v>7.2380959994916338E-2</v>
      </c>
      <c r="Q159" s="2"/>
      <c r="AA159" s="134"/>
      <c r="AB159" s="134"/>
      <c r="AC159" s="134"/>
      <c r="AD159" s="134"/>
      <c r="AE159" s="134"/>
      <c r="AG159" s="136"/>
      <c r="AN159" s="134"/>
      <c r="AO159" s="134"/>
      <c r="AP159" s="134"/>
      <c r="AQ159" s="134"/>
      <c r="AR159" s="134"/>
      <c r="AS159" s="134"/>
      <c r="AT159" s="134"/>
      <c r="AU159" s="134"/>
      <c r="AV159" s="134"/>
      <c r="AX159" s="134"/>
    </row>
    <row r="160" spans="1:50">
      <c r="A160" s="41" t="s">
        <v>1834</v>
      </c>
      <c r="B160" s="37" t="s">
        <v>1817</v>
      </c>
      <c r="C160" s="42">
        <v>54047.680200000003</v>
      </c>
      <c r="D160" s="42">
        <v>2.0000000000000001E-4</v>
      </c>
      <c r="E160">
        <f t="shared" si="105"/>
        <v>63547.225800808628</v>
      </c>
      <c r="F160">
        <f t="shared" si="106"/>
        <v>63547</v>
      </c>
      <c r="G160">
        <f t="shared" si="107"/>
        <v>7.2593980003148317E-2</v>
      </c>
      <c r="K160" s="8">
        <f t="shared" si="109"/>
        <v>7.2593980003148317E-2</v>
      </c>
      <c r="Q160" s="2"/>
      <c r="AA160" s="134"/>
      <c r="AB160" s="134"/>
      <c r="AC160" s="134"/>
      <c r="AD160" s="134"/>
      <c r="AE160" s="134"/>
      <c r="AG160" s="136"/>
      <c r="AN160" s="134"/>
      <c r="AO160" s="134"/>
      <c r="AP160" s="134"/>
      <c r="AQ160" s="134"/>
      <c r="AR160" s="134"/>
      <c r="AS160" s="134"/>
      <c r="AT160" s="134"/>
      <c r="AU160" s="134"/>
      <c r="AV160" s="134"/>
      <c r="AX160" s="134"/>
    </row>
    <row r="161" spans="1:50">
      <c r="A161" s="41" t="s">
        <v>1834</v>
      </c>
      <c r="B161" s="37" t="s">
        <v>1814</v>
      </c>
      <c r="C161" s="42">
        <v>54051.699000000001</v>
      </c>
      <c r="D161" s="42">
        <v>1E-4</v>
      </c>
      <c r="E161">
        <f t="shared" si="105"/>
        <v>63559.726125074274</v>
      </c>
      <c r="F161">
        <f t="shared" si="106"/>
        <v>63559.5</v>
      </c>
      <c r="G161">
        <f t="shared" si="107"/>
        <v>7.2698229996603914E-2</v>
      </c>
      <c r="K161" s="8">
        <f t="shared" si="109"/>
        <v>7.2698229996603914E-2</v>
      </c>
      <c r="Q161" s="2"/>
      <c r="AA161" s="134"/>
      <c r="AB161" s="134"/>
      <c r="AC161" s="134"/>
      <c r="AD161" s="134"/>
      <c r="AE161" s="134"/>
      <c r="AG161" s="136"/>
      <c r="AN161" s="134"/>
      <c r="AO161" s="134"/>
      <c r="AP161" s="134"/>
      <c r="AQ161" s="134"/>
      <c r="AR161" s="134"/>
      <c r="AS161" s="134"/>
      <c r="AT161" s="134"/>
      <c r="AU161" s="134"/>
      <c r="AV161" s="134"/>
      <c r="AX161" s="134"/>
    </row>
    <row r="162" spans="1:50">
      <c r="A162" s="41" t="s">
        <v>1834</v>
      </c>
      <c r="B162" s="37" t="s">
        <v>1817</v>
      </c>
      <c r="C162" s="42">
        <v>54055.718000000001</v>
      </c>
      <c r="D162" s="42">
        <v>1E-4</v>
      </c>
      <c r="E162">
        <f t="shared" si="105"/>
        <v>63572.227071432302</v>
      </c>
      <c r="F162">
        <f t="shared" si="106"/>
        <v>63572</v>
      </c>
      <c r="G162">
        <f t="shared" si="107"/>
        <v>7.3002479992283043E-2</v>
      </c>
      <c r="K162" s="8">
        <f t="shared" si="109"/>
        <v>7.3002479992283043E-2</v>
      </c>
      <c r="Q162" s="2"/>
      <c r="AA162" s="134"/>
      <c r="AB162" s="134"/>
      <c r="AC162" s="134"/>
      <c r="AD162" s="134"/>
      <c r="AE162" s="134"/>
      <c r="AG162" s="136"/>
      <c r="AN162" s="134"/>
      <c r="AO162" s="134"/>
      <c r="AP162" s="134"/>
      <c r="AQ162" s="134"/>
      <c r="AR162" s="134"/>
      <c r="AS162" s="134"/>
      <c r="AT162" s="134"/>
      <c r="AU162" s="134"/>
      <c r="AV162" s="134"/>
      <c r="AX162" s="134"/>
    </row>
    <row r="163" spans="1:50">
      <c r="A163" s="41" t="s">
        <v>1834</v>
      </c>
      <c r="B163" s="37" t="s">
        <v>1814</v>
      </c>
      <c r="C163" s="42">
        <v>54063.593999999997</v>
      </c>
      <c r="D163" s="42">
        <v>2.0000000000000001E-4</v>
      </c>
      <c r="E163">
        <f t="shared" si="105"/>
        <v>63596.725069321285</v>
      </c>
      <c r="F163">
        <f t="shared" si="106"/>
        <v>63596.5</v>
      </c>
      <c r="G163">
        <f t="shared" si="107"/>
        <v>7.2358809993602335E-2</v>
      </c>
      <c r="K163" s="8">
        <f t="shared" si="109"/>
        <v>7.2358809993602335E-2</v>
      </c>
      <c r="Q163" s="2"/>
      <c r="AA163" s="134"/>
      <c r="AB163" s="134"/>
      <c r="AC163" s="134"/>
      <c r="AD163" s="134"/>
      <c r="AE163" s="134"/>
      <c r="AG163" s="136"/>
      <c r="AN163" s="134"/>
      <c r="AO163" s="134"/>
      <c r="AP163" s="134"/>
      <c r="AQ163" s="134"/>
      <c r="AR163" s="134"/>
      <c r="AS163" s="134"/>
      <c r="AT163" s="134"/>
      <c r="AU163" s="134"/>
      <c r="AV163" s="134"/>
      <c r="AX163" s="134"/>
    </row>
    <row r="164" spans="1:50">
      <c r="A164" s="41" t="s">
        <v>1834</v>
      </c>
      <c r="B164" s="37" t="s">
        <v>1817</v>
      </c>
      <c r="C164" s="42">
        <v>54063.754800000002</v>
      </c>
      <c r="D164" s="42">
        <v>1E-4</v>
      </c>
      <c r="E164">
        <f t="shared" ref="E164:E198" si="110">+(C164-C$7)/C$8</f>
        <v>63597.2252315941</v>
      </c>
      <c r="F164">
        <f t="shared" ref="F164:F198" si="111">ROUND(2*E164,0)/2</f>
        <v>63597</v>
      </c>
      <c r="G164">
        <f t="shared" ref="G164:G198" si="112">+C164-(C$7+F164*C$8)</f>
        <v>7.2410979999403935E-2</v>
      </c>
      <c r="K164" s="8">
        <f t="shared" si="109"/>
        <v>7.2410979999403935E-2</v>
      </c>
      <c r="Q164" s="2"/>
      <c r="AA164" s="134"/>
      <c r="AB164" s="134"/>
      <c r="AC164" s="134"/>
      <c r="AD164" s="134"/>
      <c r="AE164" s="134"/>
      <c r="AG164" s="136"/>
      <c r="AN164" s="134"/>
      <c r="AO164" s="134"/>
      <c r="AP164" s="134"/>
      <c r="AQ164" s="134"/>
      <c r="AR164" s="134"/>
      <c r="AS164" s="134"/>
      <c r="AT164" s="134"/>
      <c r="AU164" s="134"/>
      <c r="AV164" s="134"/>
      <c r="AX164" s="134"/>
    </row>
    <row r="165" spans="1:50">
      <c r="A165" s="35" t="s">
        <v>1833</v>
      </c>
      <c r="B165" s="39" t="s">
        <v>1814</v>
      </c>
      <c r="C165" s="40">
        <v>54067.452799999999</v>
      </c>
      <c r="D165" s="40">
        <v>2.0000000000000001E-4</v>
      </c>
      <c r="E165">
        <f t="shared" si="110"/>
        <v>63608.727719683666</v>
      </c>
      <c r="F165">
        <f t="shared" si="111"/>
        <v>63608.5</v>
      </c>
      <c r="G165">
        <f t="shared" si="112"/>
        <v>7.321088999742642E-2</v>
      </c>
      <c r="K165" s="8">
        <f t="shared" si="109"/>
        <v>7.321088999742642E-2</v>
      </c>
      <c r="Q165" s="2"/>
      <c r="AA165" s="134"/>
      <c r="AB165" s="134"/>
      <c r="AC165" s="134"/>
      <c r="AD165" s="134"/>
      <c r="AE165" s="134"/>
      <c r="AG165" s="136"/>
      <c r="AN165" s="134"/>
      <c r="AO165" s="134"/>
      <c r="AP165" s="134"/>
      <c r="AQ165" s="134"/>
      <c r="AR165" s="134"/>
      <c r="AS165" s="134"/>
      <c r="AT165" s="134"/>
      <c r="AU165" s="134"/>
      <c r="AV165" s="134"/>
      <c r="AX165" s="134"/>
    </row>
    <row r="166" spans="1:50">
      <c r="A166" s="41" t="s">
        <v>1834</v>
      </c>
      <c r="B166" s="37" t="s">
        <v>1814</v>
      </c>
      <c r="C166" s="42">
        <v>54067.613400000002</v>
      </c>
      <c r="D166" s="42">
        <v>0</v>
      </c>
      <c r="E166">
        <f t="shared" si="110"/>
        <v>63609.227259864092</v>
      </c>
      <c r="F166">
        <f t="shared" si="111"/>
        <v>63609</v>
      </c>
      <c r="G166">
        <f t="shared" si="112"/>
        <v>7.3063060001004487E-2</v>
      </c>
      <c r="K166" s="8">
        <f t="shared" si="109"/>
        <v>7.3063060001004487E-2</v>
      </c>
      <c r="Q166" s="2"/>
      <c r="AA166" s="134"/>
      <c r="AB166" s="134"/>
      <c r="AC166" s="134"/>
      <c r="AD166" s="134"/>
      <c r="AE166" s="134"/>
      <c r="AG166" s="136"/>
      <c r="AN166" s="134"/>
      <c r="AO166" s="134"/>
      <c r="AP166" s="134"/>
      <c r="AQ166" s="134"/>
      <c r="AR166" s="134"/>
      <c r="AS166" s="134"/>
      <c r="AT166" s="134"/>
      <c r="AU166" s="134"/>
      <c r="AV166" s="134"/>
      <c r="AX166" s="134"/>
    </row>
    <row r="167" spans="1:50">
      <c r="A167" s="41" t="s">
        <v>1834</v>
      </c>
      <c r="B167" s="37" t="s">
        <v>1817</v>
      </c>
      <c r="C167" s="42">
        <v>54067.773800000003</v>
      </c>
      <c r="D167" s="42">
        <v>2.0000000000000001E-4</v>
      </c>
      <c r="E167">
        <f t="shared" si="110"/>
        <v>63609.726177952129</v>
      </c>
      <c r="F167">
        <f t="shared" si="111"/>
        <v>63609.5</v>
      </c>
      <c r="G167">
        <f t="shared" si="112"/>
        <v>7.2715230002359021E-2</v>
      </c>
      <c r="K167" s="8">
        <f t="shared" si="109"/>
        <v>7.2715230002359021E-2</v>
      </c>
      <c r="Q167" s="2"/>
      <c r="AA167" s="134"/>
      <c r="AB167" s="134"/>
      <c r="AC167" s="134"/>
      <c r="AD167" s="134"/>
      <c r="AE167" s="134"/>
      <c r="AG167" s="136"/>
      <c r="AN167" s="134"/>
      <c r="AO167" s="134"/>
      <c r="AP167" s="134"/>
      <c r="AQ167" s="134"/>
      <c r="AR167" s="134"/>
      <c r="AS167" s="134"/>
      <c r="AT167" s="134"/>
      <c r="AU167" s="134"/>
      <c r="AV167" s="134"/>
      <c r="AX167" s="134"/>
    </row>
    <row r="168" spans="1:50">
      <c r="A168" s="42" t="s">
        <v>1837</v>
      </c>
      <c r="B168" s="37" t="s">
        <v>1817</v>
      </c>
      <c r="C168" s="42">
        <v>54149.273050000003</v>
      </c>
      <c r="D168" s="42">
        <v>8.0000000000000004E-4</v>
      </c>
      <c r="E168">
        <f t="shared" si="110"/>
        <v>63863.226489589309</v>
      </c>
      <c r="F168">
        <f t="shared" si="111"/>
        <v>63863</v>
      </c>
      <c r="G168">
        <f t="shared" si="112"/>
        <v>7.2815420004189946E-2</v>
      </c>
      <c r="K168">
        <f t="shared" si="109"/>
        <v>7.2815420004189946E-2</v>
      </c>
      <c r="Q168" s="2"/>
      <c r="AA168" s="134"/>
      <c r="AB168" s="134"/>
      <c r="AC168" s="134"/>
      <c r="AD168" s="134"/>
      <c r="AE168" s="134"/>
      <c r="AG168" s="136"/>
      <c r="AN168" s="134"/>
      <c r="AO168" s="134"/>
      <c r="AP168" s="134"/>
      <c r="AQ168" s="134"/>
      <c r="AR168" s="134"/>
      <c r="AS168" s="134"/>
      <c r="AT168" s="134"/>
      <c r="AU168" s="134"/>
      <c r="AV168" s="134"/>
      <c r="AX168" s="134"/>
    </row>
    <row r="169" spans="1:50">
      <c r="A169" s="102" t="s">
        <v>1955</v>
      </c>
      <c r="B169" s="103" t="s">
        <v>1814</v>
      </c>
      <c r="C169" s="21">
        <v>54394.738400000002</v>
      </c>
      <c r="D169" s="21">
        <v>2.0000000000000001E-4</v>
      </c>
      <c r="E169">
        <f t="shared" si="110"/>
        <v>64626.737107430927</v>
      </c>
      <c r="F169">
        <f t="shared" si="111"/>
        <v>64626.5</v>
      </c>
      <c r="G169">
        <f t="shared" si="112"/>
        <v>7.6229009995586239E-2</v>
      </c>
      <c r="K169">
        <f t="shared" si="109"/>
        <v>7.6229009995586239E-2</v>
      </c>
      <c r="Q169" s="2"/>
      <c r="AA169" s="134"/>
      <c r="AB169" s="134"/>
      <c r="AC169" s="134"/>
      <c r="AD169" s="134"/>
      <c r="AE169" s="134"/>
      <c r="AG169" s="136"/>
      <c r="AN169" s="134"/>
      <c r="AO169" s="134"/>
      <c r="AP169" s="134"/>
      <c r="AQ169" s="134"/>
      <c r="AR169" s="134"/>
      <c r="AS169" s="134"/>
      <c r="AT169" s="134"/>
      <c r="AU169" s="134"/>
      <c r="AV169" s="134"/>
      <c r="AX169" s="134"/>
    </row>
    <row r="170" spans="1:50">
      <c r="A170" s="21" t="s">
        <v>1836</v>
      </c>
      <c r="B170" s="103" t="s">
        <v>1817</v>
      </c>
      <c r="C170" s="21">
        <v>54404.544399999999</v>
      </c>
      <c r="D170" s="21">
        <v>2.0000000000000001E-4</v>
      </c>
      <c r="E170">
        <f t="shared" si="110"/>
        <v>64657.238296778232</v>
      </c>
      <c r="F170">
        <f t="shared" si="111"/>
        <v>64657</v>
      </c>
      <c r="G170">
        <f t="shared" si="112"/>
        <v>7.6611379990936257E-2</v>
      </c>
      <c r="J170">
        <f>+G170</f>
        <v>7.6611379990936257E-2</v>
      </c>
      <c r="Q170" s="2"/>
      <c r="AA170" s="134"/>
      <c r="AB170" s="134"/>
      <c r="AC170" s="134"/>
      <c r="AD170" s="134"/>
      <c r="AE170" s="134"/>
      <c r="AG170" s="136"/>
      <c r="AN170" s="134"/>
      <c r="AO170" s="134"/>
      <c r="AP170" s="134"/>
      <c r="AQ170" s="134"/>
      <c r="AR170" s="134"/>
      <c r="AS170" s="134"/>
      <c r="AT170" s="134"/>
      <c r="AU170" s="134"/>
      <c r="AV170" s="134"/>
      <c r="AX170" s="134"/>
    </row>
    <row r="171" spans="1:50">
      <c r="A171" s="102" t="s">
        <v>1955</v>
      </c>
      <c r="B171" s="103" t="s">
        <v>1817</v>
      </c>
      <c r="C171" s="21">
        <v>54418.689400000003</v>
      </c>
      <c r="D171" s="21">
        <v>2.9999999999999997E-4</v>
      </c>
      <c r="E171">
        <f t="shared" si="110"/>
        <v>64701.235780290153</v>
      </c>
      <c r="F171">
        <f t="shared" si="111"/>
        <v>64701</v>
      </c>
      <c r="G171">
        <f t="shared" si="112"/>
        <v>7.5802339997608215E-2</v>
      </c>
      <c r="K171">
        <f>+G171</f>
        <v>7.5802339997608215E-2</v>
      </c>
      <c r="Q171" s="2"/>
      <c r="AA171" s="134"/>
      <c r="AB171" s="134"/>
      <c r="AC171" s="134"/>
      <c r="AD171" s="134"/>
      <c r="AE171" s="134"/>
      <c r="AG171" s="136"/>
      <c r="AN171" s="134"/>
      <c r="AO171" s="134"/>
      <c r="AP171" s="134"/>
      <c r="AQ171" s="134"/>
      <c r="AR171" s="134"/>
      <c r="AS171" s="134"/>
      <c r="AT171" s="134"/>
      <c r="AU171" s="134"/>
      <c r="AV171" s="134"/>
      <c r="AX171" s="134"/>
    </row>
    <row r="172" spans="1:50">
      <c r="A172" s="102" t="s">
        <v>1955</v>
      </c>
      <c r="B172" s="103" t="s">
        <v>1814</v>
      </c>
      <c r="C172" s="21">
        <v>54422.708400000003</v>
      </c>
      <c r="D172" s="21">
        <v>2.9999999999999997E-4</v>
      </c>
      <c r="E172">
        <f t="shared" si="110"/>
        <v>64713.736726648189</v>
      </c>
      <c r="F172">
        <f t="shared" si="111"/>
        <v>64713.5</v>
      </c>
      <c r="G172">
        <f t="shared" si="112"/>
        <v>7.6106590000563301E-2</v>
      </c>
      <c r="K172">
        <f>+G172</f>
        <v>7.6106590000563301E-2</v>
      </c>
      <c r="Q172" s="2"/>
      <c r="AA172" s="134"/>
      <c r="AB172" s="134"/>
      <c r="AC172" s="134"/>
      <c r="AD172" s="134"/>
      <c r="AE172" s="134"/>
      <c r="AG172" s="136"/>
      <c r="AN172" s="134"/>
      <c r="AO172" s="134"/>
      <c r="AP172" s="134"/>
      <c r="AQ172" s="134"/>
      <c r="AR172" s="134"/>
      <c r="AS172" s="134"/>
      <c r="AT172" s="134"/>
      <c r="AU172" s="134"/>
      <c r="AV172" s="134"/>
      <c r="AX172" s="134"/>
    </row>
    <row r="173" spans="1:50">
      <c r="A173" s="102" t="s">
        <v>1955</v>
      </c>
      <c r="B173" s="103" t="s">
        <v>1817</v>
      </c>
      <c r="C173" s="21">
        <v>54456.626499999998</v>
      </c>
      <c r="D173" s="21">
        <v>2.0000000000000001E-4</v>
      </c>
      <c r="E173">
        <f t="shared" si="110"/>
        <v>64819.237684266074</v>
      </c>
      <c r="F173">
        <f t="shared" si="111"/>
        <v>64819</v>
      </c>
      <c r="G173">
        <f t="shared" si="112"/>
        <v>7.6414459996158257E-2</v>
      </c>
      <c r="K173">
        <f>+G173</f>
        <v>7.6414459996158257E-2</v>
      </c>
      <c r="Q173" s="2"/>
      <c r="AA173" s="134"/>
      <c r="AB173" s="134"/>
      <c r="AC173" s="134"/>
      <c r="AD173" s="134"/>
      <c r="AE173" s="134"/>
      <c r="AG173" s="136"/>
      <c r="AN173" s="134"/>
      <c r="AO173" s="134"/>
      <c r="AP173" s="134"/>
      <c r="AQ173" s="134"/>
      <c r="AR173" s="134"/>
      <c r="AS173" s="134"/>
      <c r="AT173" s="134"/>
      <c r="AU173" s="134"/>
      <c r="AV173" s="134"/>
      <c r="AX173" s="134"/>
    </row>
    <row r="174" spans="1:50">
      <c r="A174" s="21" t="s">
        <v>1836</v>
      </c>
      <c r="B174" s="103" t="s">
        <v>1817</v>
      </c>
      <c r="C174" s="21">
        <v>54465.306900000003</v>
      </c>
      <c r="D174" s="21">
        <v>2.0000000000000001E-4</v>
      </c>
      <c r="E174">
        <f t="shared" si="110"/>
        <v>64846.237737703828</v>
      </c>
      <c r="F174">
        <f t="shared" si="111"/>
        <v>64846</v>
      </c>
      <c r="G174">
        <f t="shared" si="112"/>
        <v>7.6431639994552825E-2</v>
      </c>
      <c r="J174">
        <f>+G174</f>
        <v>7.6431639994552825E-2</v>
      </c>
      <c r="Q174" s="2"/>
      <c r="AA174" s="134"/>
      <c r="AB174" s="134"/>
      <c r="AC174" s="134"/>
      <c r="AD174" s="134"/>
      <c r="AE174" s="134"/>
      <c r="AG174" s="136"/>
      <c r="AN174" s="134"/>
      <c r="AO174" s="134"/>
      <c r="AP174" s="134"/>
      <c r="AQ174" s="134"/>
      <c r="AR174" s="134"/>
      <c r="AS174" s="134"/>
      <c r="AT174" s="134"/>
      <c r="AU174" s="134"/>
      <c r="AV174" s="134"/>
      <c r="AX174" s="134"/>
    </row>
    <row r="175" spans="1:50">
      <c r="A175" s="21" t="s">
        <v>1836</v>
      </c>
      <c r="B175" s="103" t="s">
        <v>1814</v>
      </c>
      <c r="C175" s="21">
        <v>54467.395100000002</v>
      </c>
      <c r="D175" s="21">
        <v>2.9999999999999997E-4</v>
      </c>
      <c r="E175">
        <f t="shared" si="110"/>
        <v>64852.733004234011</v>
      </c>
      <c r="F175">
        <f t="shared" si="111"/>
        <v>64852.5</v>
      </c>
      <c r="G175">
        <f t="shared" si="112"/>
        <v>7.4909850001859013E-2</v>
      </c>
      <c r="J175">
        <f>+G175</f>
        <v>7.4909850001859013E-2</v>
      </c>
      <c r="Q175" s="2"/>
      <c r="AA175" s="134"/>
      <c r="AB175" s="134"/>
      <c r="AC175" s="134"/>
      <c r="AD175" s="134"/>
      <c r="AE175" s="134"/>
      <c r="AG175" s="136"/>
      <c r="AN175" s="134"/>
      <c r="AO175" s="134"/>
      <c r="AP175" s="134"/>
      <c r="AQ175" s="134"/>
      <c r="AR175" s="134"/>
      <c r="AS175" s="134"/>
      <c r="AT175" s="134"/>
      <c r="AU175" s="134"/>
      <c r="AV175" s="134"/>
      <c r="AX175" s="134"/>
    </row>
    <row r="176" spans="1:50">
      <c r="A176" s="102" t="s">
        <v>1955</v>
      </c>
      <c r="B176" s="103" t="s">
        <v>1814</v>
      </c>
      <c r="C176" s="21">
        <v>54490.545299999998</v>
      </c>
      <c r="D176" s="21">
        <v>2.0000000000000001E-4</v>
      </c>
      <c r="E176">
        <f t="shared" si="110"/>
        <v>64924.740819207305</v>
      </c>
      <c r="F176">
        <f t="shared" si="111"/>
        <v>64924.5</v>
      </c>
      <c r="G176">
        <f t="shared" si="112"/>
        <v>7.7422329995897599E-2</v>
      </c>
      <c r="K176">
        <f t="shared" ref="K176:K185" si="113">+G176</f>
        <v>7.7422329995897599E-2</v>
      </c>
      <c r="Q176" s="2"/>
      <c r="AA176" s="134"/>
      <c r="AB176" s="134"/>
      <c r="AC176" s="134"/>
      <c r="AD176" s="134"/>
      <c r="AE176" s="134"/>
      <c r="AG176" s="136"/>
      <c r="AN176" s="134"/>
      <c r="AO176" s="134"/>
      <c r="AP176" s="134"/>
      <c r="AQ176" s="134"/>
      <c r="AR176" s="134"/>
      <c r="AS176" s="134"/>
      <c r="AT176" s="134"/>
      <c r="AU176" s="134"/>
      <c r="AV176" s="134"/>
      <c r="AX176" s="134"/>
    </row>
    <row r="177" spans="1:64">
      <c r="A177" s="102" t="s">
        <v>1955</v>
      </c>
      <c r="B177" s="103" t="s">
        <v>1814</v>
      </c>
      <c r="C177" s="21">
        <v>54517.549700000003</v>
      </c>
      <c r="D177" s="21">
        <v>2.0000000000000001E-4</v>
      </c>
      <c r="E177">
        <f t="shared" si="110"/>
        <v>65008.73697641828</v>
      </c>
      <c r="F177">
        <f t="shared" si="111"/>
        <v>65008.5</v>
      </c>
      <c r="G177">
        <f t="shared" si="112"/>
        <v>7.6186890000826679E-2</v>
      </c>
      <c r="K177">
        <f t="shared" si="113"/>
        <v>7.6186890000826679E-2</v>
      </c>
      <c r="Q177" s="2"/>
      <c r="AA177" s="134"/>
      <c r="AB177" s="134"/>
      <c r="AC177" s="134"/>
      <c r="AD177" s="134"/>
      <c r="AE177" s="134"/>
      <c r="AG177" s="136"/>
      <c r="AN177" s="134"/>
      <c r="AO177" s="134"/>
      <c r="AP177" s="134"/>
      <c r="AQ177" s="134"/>
      <c r="AR177" s="134"/>
      <c r="AS177" s="134"/>
      <c r="AT177" s="134"/>
      <c r="AU177" s="134"/>
      <c r="AV177" s="134"/>
      <c r="AX177" s="134"/>
    </row>
    <row r="178" spans="1:64">
      <c r="A178" s="102" t="s">
        <v>1958</v>
      </c>
      <c r="B178" s="103" t="s">
        <v>1817</v>
      </c>
      <c r="C178" s="21">
        <v>54750.797200000001</v>
      </c>
      <c r="D178" s="21">
        <v>2.0000000000000001E-4</v>
      </c>
      <c r="E178">
        <f t="shared" si="110"/>
        <v>65734.244437389905</v>
      </c>
      <c r="F178">
        <f t="shared" si="111"/>
        <v>65734</v>
      </c>
      <c r="G178">
        <f t="shared" si="112"/>
        <v>7.8585559997009113E-2</v>
      </c>
      <c r="K178">
        <f t="shared" si="113"/>
        <v>7.8585559997009113E-2</v>
      </c>
      <c r="Q178" s="2"/>
      <c r="AA178" s="134"/>
      <c r="AB178" s="134"/>
      <c r="AC178" s="134"/>
      <c r="AD178" s="134"/>
      <c r="AE178" s="134"/>
      <c r="AG178" s="136"/>
      <c r="AN178" s="134"/>
      <c r="AO178" s="134"/>
      <c r="AP178" s="134"/>
      <c r="AQ178" s="134"/>
      <c r="AR178" s="134"/>
      <c r="AS178" s="134"/>
      <c r="AT178" s="134"/>
      <c r="AU178" s="134"/>
      <c r="AV178" s="134"/>
      <c r="AX178" s="134"/>
    </row>
    <row r="179" spans="1:64">
      <c r="A179" s="102" t="s">
        <v>1958</v>
      </c>
      <c r="B179" s="103" t="s">
        <v>1814</v>
      </c>
      <c r="C179" s="21">
        <v>54792.752</v>
      </c>
      <c r="D179" s="21">
        <v>1E-4</v>
      </c>
      <c r="E179">
        <f t="shared" si="110"/>
        <v>65864.743244123412</v>
      </c>
      <c r="F179">
        <f t="shared" si="111"/>
        <v>65864.5</v>
      </c>
      <c r="G179">
        <f t="shared" si="112"/>
        <v>7.8201929994975217E-2</v>
      </c>
      <c r="K179">
        <f t="shared" si="113"/>
        <v>7.8201929994975217E-2</v>
      </c>
      <c r="Q179" s="2"/>
      <c r="AA179" s="134"/>
      <c r="AB179" s="134"/>
      <c r="AC179" s="134"/>
      <c r="AD179" s="134"/>
      <c r="AE179" s="134"/>
      <c r="AG179" s="136"/>
      <c r="AN179" s="134"/>
      <c r="AO179" s="134"/>
      <c r="AP179" s="134"/>
      <c r="AQ179" s="134"/>
      <c r="AR179" s="134"/>
      <c r="AS179" s="134"/>
      <c r="AT179" s="134"/>
      <c r="AU179" s="134"/>
      <c r="AV179" s="134"/>
      <c r="AX179" s="134"/>
    </row>
    <row r="180" spans="1:64">
      <c r="A180" s="102" t="s">
        <v>1958</v>
      </c>
      <c r="B180" s="103" t="s">
        <v>1814</v>
      </c>
      <c r="C180" s="21">
        <v>54799.826000000001</v>
      </c>
      <c r="D180" s="21">
        <v>2.0000000000000001E-4</v>
      </c>
      <c r="E180">
        <f t="shared" si="110"/>
        <v>65886.746651572204</v>
      </c>
      <c r="F180">
        <f t="shared" si="111"/>
        <v>65886.5</v>
      </c>
      <c r="G180">
        <f t="shared" si="112"/>
        <v>7.9297409996797796E-2</v>
      </c>
      <c r="K180">
        <f t="shared" si="113"/>
        <v>7.9297409996797796E-2</v>
      </c>
      <c r="Q180" s="2"/>
      <c r="AA180" s="134"/>
      <c r="AB180" s="134"/>
      <c r="AC180" s="134"/>
      <c r="AD180" s="134"/>
      <c r="AE180" s="134"/>
      <c r="AG180" s="136"/>
      <c r="AN180" s="134"/>
      <c r="AO180" s="134"/>
      <c r="AP180" s="134"/>
      <c r="AQ180" s="134"/>
      <c r="AR180" s="134"/>
      <c r="AS180" s="134"/>
      <c r="AT180" s="134"/>
      <c r="AU180" s="134"/>
      <c r="AV180" s="134"/>
      <c r="AX180" s="134"/>
    </row>
    <row r="181" spans="1:64">
      <c r="A181" s="102" t="s">
        <v>1958</v>
      </c>
      <c r="B181" s="103" t="s">
        <v>1814</v>
      </c>
      <c r="C181" s="21">
        <v>54860.588600000003</v>
      </c>
      <c r="D181" s="21">
        <v>2.9999999999999997E-4</v>
      </c>
      <c r="E181">
        <f t="shared" si="110"/>
        <v>66075.746403543977</v>
      </c>
      <c r="F181">
        <f t="shared" si="111"/>
        <v>66075.5</v>
      </c>
      <c r="G181">
        <f t="shared" si="112"/>
        <v>7.9217669997888152E-2</v>
      </c>
      <c r="K181">
        <f t="shared" si="113"/>
        <v>7.9217669997888152E-2</v>
      </c>
      <c r="Q181" s="2"/>
      <c r="AA181" s="134"/>
      <c r="AB181" s="134"/>
      <c r="AC181" s="134"/>
      <c r="AD181" s="134"/>
      <c r="AE181" s="134"/>
      <c r="AG181" s="136"/>
      <c r="AN181" s="134"/>
      <c r="AO181" s="134"/>
      <c r="AP181" s="134"/>
      <c r="AQ181" s="134"/>
      <c r="AR181" s="134"/>
      <c r="AS181" s="134"/>
      <c r="AT181" s="134"/>
      <c r="AU181" s="134"/>
      <c r="AV181" s="134"/>
      <c r="AX181" s="134"/>
    </row>
    <row r="182" spans="1:64">
      <c r="A182" s="102" t="s">
        <v>1959</v>
      </c>
      <c r="B182" s="103" t="s">
        <v>1817</v>
      </c>
      <c r="C182" s="21">
        <v>55114.8943</v>
      </c>
      <c r="D182" s="21">
        <v>1E-4</v>
      </c>
      <c r="E182">
        <f t="shared" si="110"/>
        <v>66866.754593203514</v>
      </c>
      <c r="F182">
        <f t="shared" si="111"/>
        <v>66867</v>
      </c>
      <c r="G182">
        <f t="shared" si="112"/>
        <v>-7.8897220009821467E-2</v>
      </c>
      <c r="K182">
        <f t="shared" si="113"/>
        <v>-7.8897220009821467E-2</v>
      </c>
      <c r="Q182" s="2"/>
      <c r="AA182" s="134"/>
      <c r="AB182" s="134"/>
      <c r="AC182" s="134"/>
      <c r="AD182" s="134"/>
      <c r="AE182" s="134"/>
      <c r="AG182" s="136"/>
      <c r="AN182" s="134"/>
      <c r="AO182" s="134"/>
      <c r="AP182" s="134"/>
      <c r="AQ182" s="134"/>
      <c r="AR182" s="134"/>
      <c r="AS182" s="134"/>
      <c r="AT182" s="134"/>
      <c r="AU182" s="134"/>
      <c r="AV182" s="134"/>
      <c r="AX182" s="134"/>
    </row>
    <row r="183" spans="1:64">
      <c r="A183" s="102" t="s">
        <v>1959</v>
      </c>
      <c r="B183" s="103" t="s">
        <v>1817</v>
      </c>
      <c r="C183" s="21">
        <v>55147.846700000002</v>
      </c>
      <c r="D183" s="21">
        <v>1E-4</v>
      </c>
      <c r="E183">
        <f t="shared" si="110"/>
        <v>66969.251777768935</v>
      </c>
      <c r="F183">
        <f t="shared" si="111"/>
        <v>66969.5</v>
      </c>
      <c r="G183">
        <f t="shared" si="112"/>
        <v>-7.9802370004472323E-2</v>
      </c>
      <c r="K183">
        <f t="shared" si="113"/>
        <v>-7.9802370004472323E-2</v>
      </c>
      <c r="Q183" s="2"/>
      <c r="AA183" s="134"/>
      <c r="AB183" s="134"/>
      <c r="AC183" s="134"/>
      <c r="AD183" s="134"/>
      <c r="AE183" s="134"/>
      <c r="AG183" s="136"/>
      <c r="AN183" s="134"/>
      <c r="AO183" s="134"/>
      <c r="AP183" s="134"/>
      <c r="AQ183" s="134"/>
      <c r="AR183" s="134"/>
      <c r="AS183" s="134"/>
      <c r="AT183" s="134"/>
      <c r="AU183" s="134"/>
      <c r="AV183" s="134"/>
      <c r="AX183" s="134"/>
    </row>
    <row r="184" spans="1:64">
      <c r="A184" s="102" t="s">
        <v>1959</v>
      </c>
      <c r="B184" s="103" t="s">
        <v>1817</v>
      </c>
      <c r="C184" s="21">
        <v>55210.539299999997</v>
      </c>
      <c r="D184" s="21">
        <v>1E-4</v>
      </c>
      <c r="E184">
        <f t="shared" si="110"/>
        <v>67164.254721199017</v>
      </c>
      <c r="F184">
        <f t="shared" si="111"/>
        <v>67164.5</v>
      </c>
      <c r="G184">
        <f t="shared" si="112"/>
        <v>-7.8856070009351242E-2</v>
      </c>
      <c r="K184">
        <f t="shared" si="113"/>
        <v>-7.8856070009351242E-2</v>
      </c>
      <c r="Q184" s="2"/>
      <c r="AA184" s="134"/>
      <c r="AB184" s="134"/>
      <c r="AC184" s="134"/>
      <c r="AD184" s="134"/>
      <c r="AE184" s="134"/>
      <c r="AG184" s="136"/>
      <c r="AN184" s="134"/>
      <c r="AO184" s="134"/>
      <c r="AP184" s="134"/>
      <c r="AQ184" s="134"/>
      <c r="AR184" s="134"/>
      <c r="AS184" s="134"/>
      <c r="AT184" s="134"/>
      <c r="AU184" s="134"/>
      <c r="AV184" s="134"/>
      <c r="AX184" s="134"/>
    </row>
    <row r="185" spans="1:64">
      <c r="A185" s="102" t="s">
        <v>1956</v>
      </c>
      <c r="B185" s="103" t="s">
        <v>1814</v>
      </c>
      <c r="C185" s="21">
        <v>55259.567900000002</v>
      </c>
      <c r="D185" s="21">
        <v>2.0000000000000001E-4</v>
      </c>
      <c r="E185">
        <f t="shared" si="110"/>
        <v>67316.756313288948</v>
      </c>
      <c r="F185">
        <f t="shared" si="111"/>
        <v>67317</v>
      </c>
      <c r="G185">
        <f t="shared" si="112"/>
        <v>-7.8344220004510134E-2</v>
      </c>
      <c r="K185">
        <f t="shared" si="113"/>
        <v>-7.8344220004510134E-2</v>
      </c>
      <c r="Q185" s="2"/>
      <c r="AA185" s="134"/>
      <c r="AB185" s="134"/>
      <c r="AC185" s="134"/>
      <c r="AD185" s="134"/>
      <c r="AE185" s="134"/>
      <c r="AG185" s="136"/>
      <c r="AN185" s="134"/>
      <c r="AO185" s="134"/>
      <c r="AP185" s="134"/>
      <c r="AQ185" s="134"/>
      <c r="AR185" s="134"/>
      <c r="AS185" s="134"/>
      <c r="AT185" s="134"/>
      <c r="AU185" s="134"/>
      <c r="AV185" s="134"/>
      <c r="AX185" s="134"/>
    </row>
    <row r="186" spans="1:64">
      <c r="A186" s="21" t="s">
        <v>1960</v>
      </c>
      <c r="B186" s="103" t="s">
        <v>1814</v>
      </c>
      <c r="C186" s="21">
        <v>55585.566500000001</v>
      </c>
      <c r="D186" s="21">
        <v>1E-4</v>
      </c>
      <c r="E186">
        <f t="shared" si="110"/>
        <v>68330.762536576687</v>
      </c>
      <c r="F186">
        <f t="shared" si="111"/>
        <v>68331</v>
      </c>
      <c r="G186">
        <f t="shared" si="112"/>
        <v>-7.6343460008502007E-2</v>
      </c>
      <c r="K186">
        <f>+G186</f>
        <v>-7.6343460008502007E-2</v>
      </c>
      <c r="Q186" s="2"/>
      <c r="AA186" s="134"/>
      <c r="AB186" s="134"/>
      <c r="AC186" s="134"/>
      <c r="AD186" s="134"/>
      <c r="AE186" s="134"/>
      <c r="AG186" s="136"/>
      <c r="AN186" s="134"/>
      <c r="AO186" s="134"/>
      <c r="AP186" s="134"/>
      <c r="AQ186" s="134"/>
      <c r="AR186" s="134"/>
      <c r="AS186" s="134"/>
      <c r="AT186" s="134"/>
      <c r="AU186" s="134"/>
      <c r="AV186" s="134"/>
      <c r="AX186" s="134"/>
    </row>
    <row r="187" spans="1:64">
      <c r="A187" s="21" t="s">
        <v>1960</v>
      </c>
      <c r="B187" s="103" t="s">
        <v>1814</v>
      </c>
      <c r="C187" s="21">
        <v>55600.356599999999</v>
      </c>
      <c r="D187" s="21">
        <v>2.0000000000000001E-4</v>
      </c>
      <c r="E187">
        <f t="shared" si="110"/>
        <v>68376.766579057381</v>
      </c>
      <c r="F187">
        <f t="shared" si="111"/>
        <v>68377</v>
      </c>
      <c r="G187">
        <f t="shared" si="112"/>
        <v>-7.5043820004793815E-2</v>
      </c>
      <c r="K187">
        <f>+G187</f>
        <v>-7.5043820004793815E-2</v>
      </c>
      <c r="Q187" s="2"/>
      <c r="AA187" s="134"/>
      <c r="AB187" s="134"/>
      <c r="AC187" s="134"/>
      <c r="AD187" s="134"/>
      <c r="AE187" s="134"/>
      <c r="AG187" s="136"/>
      <c r="AN187" s="134"/>
      <c r="AO187" s="134"/>
      <c r="AP187" s="134"/>
      <c r="AQ187" s="134"/>
      <c r="AR187" s="134"/>
      <c r="AS187" s="134"/>
      <c r="AT187" s="134"/>
      <c r="AU187" s="134"/>
      <c r="AV187" s="134"/>
      <c r="AX187" s="134"/>
    </row>
    <row r="188" spans="1:64">
      <c r="A188" s="102" t="s">
        <v>1957</v>
      </c>
      <c r="B188" s="103" t="s">
        <v>1817</v>
      </c>
      <c r="C188" s="21">
        <v>55836.818200000002</v>
      </c>
      <c r="D188" s="21">
        <v>1E-4</v>
      </c>
      <c r="E188">
        <f t="shared" si="110"/>
        <v>69112.271375607364</v>
      </c>
      <c r="F188">
        <f t="shared" si="111"/>
        <v>69112.5</v>
      </c>
      <c r="G188">
        <f t="shared" si="112"/>
        <v>-7.3501750004652422E-2</v>
      </c>
      <c r="K188">
        <f>+G188</f>
        <v>-7.3501750004652422E-2</v>
      </c>
      <c r="Q188" s="2"/>
      <c r="AA188" s="134"/>
      <c r="AB188" s="134"/>
      <c r="AC188" s="134"/>
      <c r="AD188" s="134"/>
      <c r="AE188" s="134"/>
      <c r="AG188" s="136"/>
      <c r="AN188" s="134"/>
      <c r="AO188" s="134"/>
      <c r="AP188" s="134"/>
      <c r="AQ188" s="134"/>
      <c r="AR188" s="134"/>
      <c r="AS188" s="134"/>
      <c r="AT188" s="134"/>
      <c r="AU188" s="134"/>
      <c r="AV188" s="134"/>
      <c r="AX188" s="134"/>
    </row>
    <row r="189" spans="1:64">
      <c r="A189" s="184" t="s">
        <v>2060</v>
      </c>
      <c r="B189" s="185" t="s">
        <v>1817</v>
      </c>
      <c r="C189" s="186">
        <v>55891.472600000001</v>
      </c>
      <c r="D189" s="186">
        <v>1E-4</v>
      </c>
      <c r="E189">
        <f t="shared" si="110"/>
        <v>69282.271804229007</v>
      </c>
      <c r="F189">
        <f t="shared" si="111"/>
        <v>69282.5</v>
      </c>
      <c r="G189">
        <f t="shared" si="112"/>
        <v>-7.3363950003113132E-2</v>
      </c>
      <c r="J189">
        <f>+G189</f>
        <v>-7.3363950003113132E-2</v>
      </c>
      <c r="Q189" s="2"/>
      <c r="AA189" s="134"/>
      <c r="AB189" s="134"/>
      <c r="AC189" s="134"/>
      <c r="AD189" s="134"/>
      <c r="AE189" s="134"/>
      <c r="AG189" s="136"/>
      <c r="AN189" s="134"/>
      <c r="AO189" s="134"/>
      <c r="AP189" s="134"/>
      <c r="AQ189" s="134"/>
      <c r="AR189" s="134"/>
      <c r="AS189" s="134"/>
      <c r="AT189" s="134"/>
      <c r="AU189" s="134"/>
      <c r="AV189" s="134"/>
      <c r="AX189" s="134"/>
    </row>
    <row r="190" spans="1:64">
      <c r="A190" s="184" t="s">
        <v>2060</v>
      </c>
      <c r="B190" s="185" t="s">
        <v>1814</v>
      </c>
      <c r="C190" s="186">
        <v>55894.5262</v>
      </c>
      <c r="D190" s="186">
        <v>1E-4</v>
      </c>
      <c r="E190">
        <f t="shared" si="110"/>
        <v>69291.769910673116</v>
      </c>
      <c r="F190">
        <f t="shared" si="111"/>
        <v>69292</v>
      </c>
      <c r="G190">
        <f t="shared" si="112"/>
        <v>-7.3972720005258452E-2</v>
      </c>
      <c r="J190">
        <f>+G190</f>
        <v>-7.3972720005258452E-2</v>
      </c>
      <c r="Q190" s="2"/>
      <c r="AA190" s="134"/>
      <c r="AB190" s="134"/>
      <c r="AC190" s="134"/>
      <c r="AD190" s="134"/>
      <c r="AE190" s="134"/>
      <c r="AG190" s="136"/>
      <c r="AN190" s="134"/>
      <c r="AO190" s="134"/>
      <c r="AP190" s="134"/>
      <c r="AQ190" s="134"/>
      <c r="AR190" s="134"/>
      <c r="AS190" s="134"/>
      <c r="AT190" s="134"/>
      <c r="AU190" s="134"/>
      <c r="AV190" s="134"/>
      <c r="AX190" s="134"/>
    </row>
    <row r="191" spans="1:64">
      <c r="A191" s="102" t="s">
        <v>1957</v>
      </c>
      <c r="B191" s="103" t="s">
        <v>1814</v>
      </c>
      <c r="C191" s="21">
        <v>55906.7428</v>
      </c>
      <c r="D191" s="21">
        <v>1E-4</v>
      </c>
      <c r="E191">
        <f t="shared" si="110"/>
        <v>69329.769179465729</v>
      </c>
      <c r="F191">
        <f t="shared" si="111"/>
        <v>69330</v>
      </c>
      <c r="G191">
        <f t="shared" si="112"/>
        <v>-7.4207800003932789E-2</v>
      </c>
      <c r="K191">
        <f t="shared" ref="K191:K196" si="114">+G191</f>
        <v>-7.4207800003932789E-2</v>
      </c>
      <c r="Q191" s="2"/>
      <c r="AA191" s="134"/>
      <c r="AB191" s="134"/>
      <c r="AC191" s="134"/>
      <c r="AD191" s="134"/>
      <c r="AE191" s="134"/>
      <c r="AG191" s="136"/>
      <c r="AN191" s="134"/>
      <c r="AO191" s="134"/>
      <c r="AP191" s="134"/>
      <c r="AQ191" s="134"/>
      <c r="AR191" s="134"/>
      <c r="AS191" s="134"/>
      <c r="AT191" s="134"/>
      <c r="AU191" s="134"/>
      <c r="AV191" s="134"/>
      <c r="AX191" s="134"/>
    </row>
    <row r="192" spans="1:64">
      <c r="A192" s="102" t="s">
        <v>1957</v>
      </c>
      <c r="B192" s="103" t="s">
        <v>1814</v>
      </c>
      <c r="C192" s="21">
        <v>55926.676200000002</v>
      </c>
      <c r="D192" s="21">
        <v>1E-4</v>
      </c>
      <c r="E192">
        <f t="shared" si="110"/>
        <v>69391.77126061359</v>
      </c>
      <c r="F192">
        <f t="shared" si="111"/>
        <v>69392</v>
      </c>
      <c r="G192">
        <f t="shared" si="112"/>
        <v>-7.3538720003853086E-2</v>
      </c>
      <c r="K192">
        <f t="shared" si="114"/>
        <v>-7.3538720003853086E-2</v>
      </c>
      <c r="Q192" s="2"/>
      <c r="AA192" s="134"/>
      <c r="AB192" s="134"/>
      <c r="AC192" s="134"/>
      <c r="AD192" s="134"/>
      <c r="AE192" s="134"/>
      <c r="AG192" s="136"/>
      <c r="AN192" s="134"/>
      <c r="AO192" s="134"/>
      <c r="AP192" s="134"/>
      <c r="AQ192" s="134"/>
      <c r="AR192" s="134"/>
      <c r="AS192" s="134"/>
      <c r="AT192" s="134"/>
      <c r="AU192" s="134"/>
      <c r="AV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</row>
    <row r="193" spans="1:64">
      <c r="A193" s="102" t="s">
        <v>2057</v>
      </c>
      <c r="B193" s="103" t="s">
        <v>1814</v>
      </c>
      <c r="C193" s="21">
        <v>55926.676200000002</v>
      </c>
      <c r="D193" s="21">
        <v>1E-4</v>
      </c>
      <c r="E193">
        <f t="shared" si="110"/>
        <v>69391.77126061359</v>
      </c>
      <c r="F193">
        <f t="shared" si="111"/>
        <v>69392</v>
      </c>
      <c r="G193">
        <f t="shared" si="112"/>
        <v>-7.3538720003853086E-2</v>
      </c>
      <c r="K193">
        <f t="shared" si="114"/>
        <v>-7.3538720003853086E-2</v>
      </c>
      <c r="Q193" s="2"/>
      <c r="AA193" s="134"/>
      <c r="AB193" s="134"/>
      <c r="AC193" s="134"/>
      <c r="AD193" s="134"/>
      <c r="AE193" s="134"/>
      <c r="AG193" s="136"/>
      <c r="AN193" s="134"/>
      <c r="AO193" s="134"/>
      <c r="AP193" s="134"/>
      <c r="AQ193" s="134"/>
      <c r="AR193" s="134"/>
      <c r="AS193" s="134"/>
      <c r="AT193" s="134"/>
      <c r="AU193" s="134"/>
      <c r="AV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</row>
    <row r="194" spans="1:64">
      <c r="A194" s="102" t="s">
        <v>2058</v>
      </c>
      <c r="B194" s="103" t="s">
        <v>1814</v>
      </c>
      <c r="C194" s="21">
        <v>55946.609299999996</v>
      </c>
      <c r="D194" s="21">
        <v>2.9999999999999997E-4</v>
      </c>
      <c r="E194">
        <f t="shared" si="110"/>
        <v>69453.772408622841</v>
      </c>
      <c r="F194">
        <f t="shared" si="111"/>
        <v>69454</v>
      </c>
      <c r="G194">
        <f t="shared" si="112"/>
        <v>-7.3169640003470704E-2</v>
      </c>
      <c r="K194">
        <f t="shared" si="114"/>
        <v>-7.3169640003470704E-2</v>
      </c>
      <c r="Q194" s="2"/>
      <c r="AA194" s="134"/>
      <c r="AB194" s="134"/>
      <c r="AC194" s="134"/>
      <c r="AD194" s="134"/>
      <c r="AE194" s="134"/>
      <c r="AG194" s="136"/>
      <c r="AN194" s="134"/>
      <c r="AO194" s="134"/>
      <c r="AP194" s="134"/>
      <c r="AQ194" s="134"/>
      <c r="AR194" s="134"/>
      <c r="AS194" s="134"/>
      <c r="AT194" s="134"/>
      <c r="AU194" s="134"/>
      <c r="AV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/>
      <c r="BL194" s="134"/>
    </row>
    <row r="195" spans="1:64">
      <c r="A195" s="102" t="s">
        <v>1961</v>
      </c>
      <c r="B195" s="103" t="s">
        <v>1817</v>
      </c>
      <c r="C195" s="21">
        <v>56231.937299999998</v>
      </c>
      <c r="D195" s="21">
        <v>5.0000000000000001E-4</v>
      </c>
      <c r="E195">
        <f t="shared" si="110"/>
        <v>70341.274280343292</v>
      </c>
      <c r="F195">
        <f t="shared" si="111"/>
        <v>70341.5</v>
      </c>
      <c r="G195">
        <f t="shared" si="112"/>
        <v>-7.2567890005302615E-2</v>
      </c>
      <c r="K195">
        <f t="shared" si="114"/>
        <v>-7.2567890005302615E-2</v>
      </c>
      <c r="Q195" s="2"/>
      <c r="AA195" s="134"/>
      <c r="AB195" s="134"/>
      <c r="AC195" s="134"/>
      <c r="AD195" s="134"/>
      <c r="AE195" s="134"/>
      <c r="AG195" s="136"/>
      <c r="AN195" s="134"/>
      <c r="AO195" s="134"/>
      <c r="AP195" s="134"/>
      <c r="AQ195" s="134"/>
      <c r="AR195" s="134"/>
      <c r="AS195" s="134"/>
      <c r="AT195" s="134"/>
      <c r="AU195" s="134"/>
      <c r="AV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</row>
    <row r="196" spans="1:64">
      <c r="A196" s="102" t="s">
        <v>2058</v>
      </c>
      <c r="B196" s="103" t="s">
        <v>1814</v>
      </c>
      <c r="C196" s="21">
        <v>56261.677499999998</v>
      </c>
      <c r="D196" s="21">
        <v>2.0000000000000001E-4</v>
      </c>
      <c r="E196">
        <f t="shared" si="110"/>
        <v>70433.780039207966</v>
      </c>
      <c r="F196">
        <f t="shared" si="111"/>
        <v>70434</v>
      </c>
      <c r="G196">
        <f t="shared" si="112"/>
        <v>-7.0716440008254722E-2</v>
      </c>
      <c r="K196">
        <f t="shared" si="114"/>
        <v>-7.0716440008254722E-2</v>
      </c>
      <c r="Q196" s="2"/>
      <c r="AA196" s="134"/>
      <c r="AB196" s="134"/>
      <c r="AC196" s="134"/>
      <c r="AD196" s="134"/>
      <c r="AE196" s="134"/>
      <c r="AG196" s="136"/>
      <c r="AN196" s="134"/>
      <c r="AO196" s="134"/>
      <c r="AP196" s="134"/>
      <c r="AQ196" s="134"/>
      <c r="AR196" s="134"/>
      <c r="AS196" s="134"/>
      <c r="AT196" s="134"/>
      <c r="AU196" s="134"/>
      <c r="AV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</row>
    <row r="197" spans="1:64">
      <c r="A197" s="95" t="s">
        <v>2059</v>
      </c>
      <c r="B197" s="94" t="s">
        <v>1814</v>
      </c>
      <c r="C197" s="95">
        <v>56575.135699999999</v>
      </c>
      <c r="D197" s="95">
        <v>2.0000000000000001E-4</v>
      </c>
      <c r="E197">
        <f t="shared" si="110"/>
        <v>71408.779826141341</v>
      </c>
      <c r="F197">
        <f t="shared" si="111"/>
        <v>71409</v>
      </c>
      <c r="G197">
        <f t="shared" si="112"/>
        <v>-7.0784940005978569E-2</v>
      </c>
      <c r="J197">
        <f>+G197</f>
        <v>-7.0784940005978569E-2</v>
      </c>
      <c r="Q197" s="2"/>
      <c r="AA197" s="134"/>
      <c r="AB197" s="134"/>
      <c r="AC197" s="134"/>
      <c r="AD197" s="134"/>
      <c r="AE197" s="134"/>
      <c r="AG197" s="136"/>
      <c r="AN197" s="134"/>
      <c r="AO197" s="134"/>
      <c r="AP197" s="134"/>
      <c r="AQ197" s="134"/>
      <c r="AR197" s="134"/>
      <c r="AS197" s="134"/>
      <c r="AT197" s="134"/>
      <c r="AU197" s="134"/>
      <c r="AV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</row>
    <row r="198" spans="1:64">
      <c r="A198" s="93" t="s">
        <v>2061</v>
      </c>
      <c r="B198" s="94" t="s">
        <v>1814</v>
      </c>
      <c r="C198" s="95">
        <v>56589.9254</v>
      </c>
      <c r="D198" s="95">
        <v>1E-4</v>
      </c>
      <c r="E198">
        <f t="shared" si="110"/>
        <v>71454.782624437285</v>
      </c>
      <c r="F198">
        <f t="shared" si="111"/>
        <v>71455</v>
      </c>
      <c r="G198">
        <f t="shared" si="112"/>
        <v>-6.9885299999441486E-2</v>
      </c>
      <c r="J198">
        <f>+G198</f>
        <v>-6.9885299999441486E-2</v>
      </c>
      <c r="Q198" s="2"/>
      <c r="AA198" s="134"/>
      <c r="AB198" s="134"/>
      <c r="AC198" s="134"/>
      <c r="AD198" s="134"/>
      <c r="AE198" s="134"/>
      <c r="AG198" s="136"/>
      <c r="AN198" s="134"/>
      <c r="AO198" s="134"/>
      <c r="AP198" s="134"/>
      <c r="AQ198" s="134"/>
      <c r="AR198" s="134"/>
      <c r="AS198" s="134"/>
      <c r="AT198" s="134"/>
      <c r="AU198" s="134"/>
      <c r="AV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</row>
    <row r="199" spans="1:64">
      <c r="A199" s="35"/>
      <c r="B199" s="39"/>
      <c r="C199" s="40"/>
      <c r="D199" s="40"/>
      <c r="Q199" s="2"/>
      <c r="AA199" s="134"/>
      <c r="AB199" s="134"/>
      <c r="AC199" s="134"/>
      <c r="AD199" s="134"/>
      <c r="AE199" s="134"/>
      <c r="AG199" s="136"/>
      <c r="AN199" s="134"/>
      <c r="AO199" s="134"/>
      <c r="AP199" s="134"/>
      <c r="AQ199" s="134"/>
      <c r="AR199" s="134"/>
      <c r="AS199" s="134"/>
      <c r="AT199" s="134"/>
      <c r="AU199" s="134"/>
      <c r="AV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</row>
    <row r="200" spans="1:64">
      <c r="A200" s="41"/>
      <c r="B200" s="37"/>
      <c r="C200" s="42"/>
      <c r="D200" s="42"/>
      <c r="Q200" s="2"/>
      <c r="AA200" s="134"/>
      <c r="AB200" s="134"/>
      <c r="AC200" s="134"/>
      <c r="AD200" s="134"/>
      <c r="AE200" s="134"/>
      <c r="AG200" s="136"/>
      <c r="AN200" s="134"/>
      <c r="AO200" s="134"/>
      <c r="AP200" s="134"/>
      <c r="AQ200" s="134"/>
      <c r="AR200" s="134"/>
      <c r="AS200" s="134"/>
      <c r="AT200" s="134"/>
      <c r="AU200" s="134"/>
      <c r="AV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</row>
    <row r="201" spans="1:64">
      <c r="A201" s="41"/>
      <c r="B201" s="37"/>
      <c r="C201" s="42"/>
      <c r="D201" s="42"/>
      <c r="Q201" s="2"/>
      <c r="AA201" s="134"/>
      <c r="AB201" s="134"/>
      <c r="AC201" s="134"/>
      <c r="AD201" s="134"/>
      <c r="AE201" s="134"/>
      <c r="AG201" s="136"/>
      <c r="AN201" s="134"/>
      <c r="AO201" s="134"/>
      <c r="AP201" s="134"/>
      <c r="AQ201" s="134"/>
      <c r="AR201" s="134"/>
      <c r="AS201" s="134"/>
      <c r="AT201" s="134"/>
      <c r="AU201" s="134"/>
      <c r="AV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</row>
    <row r="202" spans="1:64">
      <c r="A202" s="44"/>
      <c r="B202" s="45"/>
      <c r="C202" s="44"/>
      <c r="D202" s="44"/>
      <c r="Q202" s="2"/>
      <c r="AA202" s="134"/>
      <c r="AB202" s="134"/>
      <c r="AC202" s="134"/>
      <c r="AD202" s="134"/>
      <c r="AE202" s="134"/>
      <c r="AG202" s="136"/>
      <c r="AN202" s="134"/>
      <c r="AO202" s="134"/>
      <c r="AP202" s="134"/>
      <c r="AQ202" s="134"/>
      <c r="AR202" s="134"/>
      <c r="AS202" s="134"/>
      <c r="AT202" s="134"/>
      <c r="AU202" s="134"/>
      <c r="AV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</row>
    <row r="203" spans="1:64">
      <c r="A203" s="43"/>
      <c r="B203" s="6"/>
      <c r="C203" s="44"/>
      <c r="D203" s="44"/>
      <c r="Q203" s="2"/>
      <c r="AA203" s="134"/>
      <c r="AB203" s="134"/>
      <c r="AC203" s="134"/>
      <c r="AD203" s="134"/>
      <c r="AE203" s="134"/>
      <c r="AG203" s="136"/>
      <c r="AN203" s="134"/>
      <c r="AO203" s="134"/>
      <c r="AP203" s="134"/>
      <c r="AQ203" s="134"/>
      <c r="AR203" s="134"/>
      <c r="AS203" s="134"/>
      <c r="AT203" s="134"/>
      <c r="AU203" s="134"/>
      <c r="AV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</row>
    <row r="204" spans="1:64">
      <c r="A204" s="43"/>
      <c r="B204" s="6"/>
      <c r="C204" s="44"/>
      <c r="D204" s="44"/>
      <c r="Q204" s="2"/>
      <c r="AA204" s="134"/>
      <c r="AB204" s="134"/>
      <c r="AC204" s="134"/>
      <c r="AD204" s="134"/>
      <c r="AE204" s="134"/>
      <c r="AG204" s="136"/>
      <c r="AN204" s="134"/>
      <c r="AO204" s="134"/>
      <c r="AP204" s="134"/>
      <c r="AQ204" s="134"/>
      <c r="AR204" s="134"/>
      <c r="AS204" s="134"/>
      <c r="AT204" s="134"/>
      <c r="AU204" s="134"/>
      <c r="AV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</row>
    <row r="205" spans="1:64">
      <c r="A205" s="43"/>
      <c r="B205" s="6"/>
      <c r="C205" s="44"/>
      <c r="D205" s="44"/>
      <c r="Q205" s="2"/>
      <c r="AA205" s="134"/>
      <c r="AB205" s="134"/>
      <c r="AC205" s="134"/>
      <c r="AD205" s="134"/>
      <c r="AE205" s="134"/>
      <c r="AG205" s="136"/>
      <c r="AN205" s="134"/>
      <c r="AO205" s="134"/>
      <c r="AP205" s="134"/>
      <c r="AQ205" s="134"/>
      <c r="AR205" s="134"/>
      <c r="AS205" s="134"/>
      <c r="AT205" s="134"/>
      <c r="AU205" s="134"/>
      <c r="AV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</row>
    <row r="206" spans="1:64">
      <c r="A206" s="43"/>
      <c r="B206" s="6"/>
      <c r="C206" s="44"/>
      <c r="D206" s="44"/>
      <c r="Q206" s="2"/>
      <c r="AA206" s="134"/>
      <c r="AB206" s="134"/>
      <c r="AC206" s="134"/>
      <c r="AD206" s="134"/>
      <c r="AE206" s="134"/>
      <c r="AG206" s="136"/>
      <c r="AN206" s="134"/>
      <c r="AO206" s="134"/>
      <c r="AP206" s="134"/>
      <c r="AQ206" s="134"/>
      <c r="AR206" s="134"/>
      <c r="AS206" s="134"/>
      <c r="AT206" s="134"/>
      <c r="AU206" s="134"/>
      <c r="AV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</row>
    <row r="207" spans="1:64">
      <c r="A207" s="93"/>
      <c r="B207" s="94"/>
      <c r="C207" s="95"/>
      <c r="D207" s="95"/>
      <c r="AA207" s="134"/>
      <c r="AB207" s="134"/>
      <c r="AC207" s="134"/>
      <c r="AD207" s="134"/>
      <c r="AE207" s="134"/>
      <c r="AG207" s="136"/>
      <c r="AN207" s="134"/>
      <c r="AO207" s="134"/>
      <c r="AP207" s="134"/>
      <c r="AQ207" s="134"/>
      <c r="AR207" s="134"/>
      <c r="AS207" s="134"/>
      <c r="AT207" s="134"/>
      <c r="AU207" s="134"/>
      <c r="AV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</row>
    <row r="208" spans="1:64">
      <c r="A208" s="93"/>
      <c r="B208" s="94"/>
      <c r="C208" s="95"/>
      <c r="D208" s="95"/>
      <c r="AA208" s="134"/>
      <c r="AB208" s="134"/>
      <c r="AC208" s="134"/>
      <c r="AD208" s="134"/>
      <c r="AE208" s="134"/>
      <c r="AG208" s="136"/>
      <c r="AN208" s="134"/>
      <c r="AO208" s="134"/>
      <c r="AP208" s="134"/>
      <c r="AQ208" s="134"/>
      <c r="AR208" s="134"/>
      <c r="AS208" s="134"/>
      <c r="AT208" s="134"/>
      <c r="AU208" s="134"/>
      <c r="AV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</row>
    <row r="209" spans="1:64">
      <c r="A209" s="93"/>
      <c r="B209" s="94"/>
      <c r="C209" s="95"/>
      <c r="D209" s="95"/>
      <c r="AA209" s="134"/>
      <c r="AB209" s="134"/>
      <c r="AC209" s="134"/>
      <c r="AD209" s="134"/>
      <c r="AE209" s="134"/>
      <c r="AG209" s="136"/>
      <c r="AN209" s="134"/>
      <c r="AO209" s="134"/>
      <c r="AP209" s="134"/>
      <c r="AQ209" s="134"/>
      <c r="AR209" s="134"/>
      <c r="AS209" s="134"/>
      <c r="AT209" s="134"/>
      <c r="AU209" s="134"/>
      <c r="AV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</row>
    <row r="210" spans="1:64">
      <c r="A210" s="93"/>
      <c r="B210" s="94"/>
      <c r="C210" s="95"/>
      <c r="D210" s="95"/>
      <c r="AA210" s="134"/>
      <c r="AB210" s="134"/>
      <c r="AC210" s="134"/>
      <c r="AD210" s="134"/>
      <c r="AE210" s="134"/>
      <c r="AG210" s="136"/>
      <c r="AN210" s="134"/>
      <c r="AO210" s="134"/>
      <c r="AP210" s="134"/>
      <c r="AQ210" s="134"/>
      <c r="AR210" s="134"/>
      <c r="AS210" s="134"/>
      <c r="AT210" s="134"/>
      <c r="AU210" s="134"/>
      <c r="AV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</row>
    <row r="211" spans="1:64">
      <c r="A211" s="93"/>
      <c r="B211" s="94"/>
      <c r="C211" s="95"/>
      <c r="D211" s="95"/>
      <c r="AA211" s="134"/>
      <c r="AB211" s="134"/>
      <c r="AC211" s="134"/>
      <c r="AD211" s="134"/>
      <c r="AE211" s="134"/>
      <c r="AG211" s="136"/>
      <c r="AN211" s="134"/>
      <c r="AO211" s="134"/>
      <c r="AP211" s="134"/>
      <c r="AQ211" s="134"/>
      <c r="AR211" s="134"/>
      <c r="AS211" s="134"/>
      <c r="AT211" s="134"/>
      <c r="AU211" s="134"/>
      <c r="AV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</row>
    <row r="212" spans="1:64">
      <c r="A212" s="93"/>
      <c r="B212" s="94"/>
      <c r="C212" s="95"/>
      <c r="D212" s="95"/>
      <c r="AA212" s="134"/>
      <c r="AB212" s="134"/>
      <c r="AC212" s="134"/>
      <c r="AD212" s="134"/>
      <c r="AE212" s="134"/>
      <c r="AG212" s="136"/>
      <c r="AN212" s="134"/>
      <c r="AO212" s="134"/>
      <c r="AP212" s="134"/>
      <c r="AQ212" s="134"/>
      <c r="AR212" s="134"/>
      <c r="AS212" s="134"/>
      <c r="AT212" s="134"/>
      <c r="AU212" s="134"/>
      <c r="AV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</row>
    <row r="213" spans="1:64">
      <c r="A213" s="18"/>
      <c r="B213" s="6"/>
      <c r="C213" s="32"/>
      <c r="D213" s="32"/>
      <c r="Q213" s="2"/>
      <c r="AA213" s="134"/>
      <c r="AB213" s="134"/>
      <c r="AC213" s="134"/>
      <c r="AD213" s="134"/>
      <c r="AE213" s="134"/>
      <c r="AG213" s="136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</row>
    <row r="214" spans="1:64">
      <c r="A214" s="93"/>
      <c r="B214" s="94"/>
      <c r="C214" s="95"/>
      <c r="D214" s="95"/>
      <c r="AA214" s="134"/>
      <c r="AB214" s="134"/>
      <c r="AC214" s="134"/>
      <c r="AD214" s="134"/>
      <c r="AE214" s="134"/>
      <c r="AG214" s="136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</row>
    <row r="215" spans="1:64">
      <c r="A215" s="93"/>
      <c r="B215" s="94"/>
      <c r="C215" s="95"/>
      <c r="D215" s="95"/>
      <c r="AA215" s="134"/>
      <c r="AB215" s="134"/>
      <c r="AC215" s="134"/>
      <c r="AD215" s="134"/>
      <c r="AE215" s="134"/>
      <c r="AG215" s="136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</row>
    <row r="216" spans="1:64">
      <c r="A216" s="93"/>
      <c r="B216" s="94"/>
      <c r="C216" s="95"/>
      <c r="D216" s="95"/>
      <c r="AA216" s="134"/>
      <c r="AB216" s="134"/>
      <c r="AC216" s="134"/>
      <c r="AD216" s="134"/>
      <c r="AE216" s="134"/>
      <c r="AG216" s="136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</row>
    <row r="217" spans="1:64">
      <c r="A217" s="93"/>
      <c r="B217" s="94"/>
      <c r="C217" s="95"/>
      <c r="D217" s="95"/>
      <c r="AA217" s="134"/>
      <c r="AB217" s="134"/>
      <c r="AC217" s="134"/>
      <c r="AD217" s="134"/>
      <c r="AE217" s="134"/>
      <c r="AG217" s="136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</row>
    <row r="218" spans="1:64">
      <c r="A218" s="93"/>
      <c r="B218" s="94"/>
      <c r="C218" s="95"/>
      <c r="D218" s="95"/>
      <c r="AA218" s="134"/>
      <c r="AB218" s="134"/>
      <c r="AC218" s="134"/>
      <c r="AD218" s="134"/>
      <c r="AE218" s="134"/>
      <c r="AG218" s="136"/>
      <c r="AN218" s="134"/>
      <c r="AO218" s="134"/>
      <c r="AP218" s="134"/>
      <c r="AQ218" s="134"/>
      <c r="AR218" s="134"/>
      <c r="AS218" s="134"/>
      <c r="AT218" s="134"/>
      <c r="AU218" s="134"/>
      <c r="AV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</row>
    <row r="219" spans="1:64">
      <c r="A219" s="93"/>
      <c r="B219" s="94"/>
      <c r="C219" s="95"/>
      <c r="D219" s="95"/>
      <c r="AA219" s="134"/>
      <c r="AB219" s="134"/>
      <c r="AC219" s="134"/>
      <c r="AD219" s="134"/>
      <c r="AE219" s="134"/>
      <c r="AG219" s="136"/>
      <c r="AN219" s="134"/>
      <c r="AO219" s="134"/>
      <c r="AP219" s="134"/>
      <c r="AQ219" s="134"/>
      <c r="AR219" s="134"/>
      <c r="AS219" s="134"/>
      <c r="AT219" s="134"/>
      <c r="AU219" s="134"/>
      <c r="AV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</row>
    <row r="220" spans="1:64">
      <c r="A220" s="93"/>
      <c r="B220" s="94"/>
      <c r="C220" s="95"/>
      <c r="D220" s="95"/>
      <c r="AA220" s="134"/>
      <c r="AB220" s="134"/>
      <c r="AC220" s="134"/>
      <c r="AD220" s="134"/>
      <c r="AE220" s="134"/>
      <c r="AG220" s="136"/>
      <c r="AN220" s="134"/>
      <c r="AO220" s="134"/>
      <c r="AP220" s="134"/>
      <c r="AQ220" s="134"/>
      <c r="AR220" s="134"/>
      <c r="AS220" s="134"/>
      <c r="AT220" s="134"/>
      <c r="AU220" s="134"/>
      <c r="AV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</row>
    <row r="221" spans="1:64">
      <c r="A221" s="93"/>
      <c r="B221" s="94"/>
      <c r="C221" s="95"/>
      <c r="D221" s="95"/>
      <c r="AA221" s="134"/>
      <c r="AB221" s="134"/>
      <c r="AC221" s="134"/>
      <c r="AD221" s="134"/>
      <c r="AE221" s="134"/>
      <c r="AG221" s="136"/>
      <c r="AN221" s="134"/>
      <c r="AO221" s="134"/>
      <c r="AP221" s="134"/>
      <c r="AQ221" s="134"/>
      <c r="AR221" s="134"/>
      <c r="AS221" s="134"/>
      <c r="AT221" s="134"/>
      <c r="AU221" s="134"/>
      <c r="AV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</row>
    <row r="222" spans="1:64">
      <c r="A222" s="93"/>
      <c r="B222" s="94"/>
      <c r="C222" s="95"/>
      <c r="D222" s="95"/>
      <c r="AA222" s="134"/>
      <c r="AB222" s="134"/>
      <c r="AC222" s="134"/>
      <c r="AD222" s="134"/>
      <c r="AE222" s="134"/>
      <c r="AG222" s="136"/>
      <c r="AN222" s="134"/>
      <c r="AO222" s="134"/>
      <c r="AP222" s="134"/>
      <c r="AQ222" s="134"/>
      <c r="AR222" s="134"/>
      <c r="AS222" s="134"/>
      <c r="AT222" s="134"/>
      <c r="AU222" s="134"/>
      <c r="AV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</row>
    <row r="223" spans="1:64">
      <c r="A223" s="93"/>
      <c r="B223" s="94"/>
      <c r="C223" s="95"/>
      <c r="D223" s="95"/>
      <c r="AA223" s="134"/>
      <c r="AB223" s="134"/>
      <c r="AC223" s="134"/>
      <c r="AD223" s="134"/>
      <c r="AE223" s="134"/>
      <c r="AG223" s="136"/>
      <c r="AN223" s="134"/>
      <c r="AO223" s="134"/>
      <c r="AP223" s="134"/>
      <c r="AQ223" s="134"/>
      <c r="AR223" s="134"/>
      <c r="AS223" s="134"/>
      <c r="AT223" s="134"/>
      <c r="AU223" s="134"/>
      <c r="AV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</row>
    <row r="224" spans="1:64">
      <c r="A224" s="93"/>
      <c r="B224" s="94"/>
      <c r="C224" s="95"/>
      <c r="D224" s="95"/>
      <c r="AA224" s="134"/>
      <c r="AB224" s="134"/>
      <c r="AC224" s="134"/>
      <c r="AD224" s="134"/>
      <c r="AE224" s="134"/>
      <c r="AG224" s="136"/>
      <c r="AN224" s="134"/>
      <c r="AO224" s="134"/>
      <c r="AP224" s="134"/>
      <c r="AQ224" s="134"/>
      <c r="AR224" s="134"/>
      <c r="AS224" s="134"/>
      <c r="AT224" s="134"/>
      <c r="AU224" s="134"/>
      <c r="AV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</row>
    <row r="225" spans="1:64">
      <c r="A225" s="93"/>
      <c r="B225" s="94"/>
      <c r="C225" s="95"/>
      <c r="D225" s="95"/>
      <c r="AA225" s="134"/>
      <c r="AB225" s="134"/>
      <c r="AC225" s="134"/>
      <c r="AD225" s="134"/>
      <c r="AE225" s="134"/>
      <c r="AG225" s="136"/>
      <c r="AN225" s="134"/>
      <c r="AO225" s="134"/>
      <c r="AP225" s="134"/>
      <c r="AQ225" s="134"/>
      <c r="AR225" s="134"/>
      <c r="AS225" s="134"/>
      <c r="AT225" s="134"/>
      <c r="AU225" s="134"/>
      <c r="AV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</row>
    <row r="226" spans="1:64">
      <c r="A226" s="93"/>
      <c r="B226" s="94"/>
      <c r="C226" s="95"/>
      <c r="D226" s="95"/>
      <c r="AA226" s="134"/>
      <c r="AB226" s="134"/>
      <c r="AC226" s="134"/>
      <c r="AD226" s="134"/>
      <c r="AE226" s="134"/>
      <c r="AG226" s="136"/>
      <c r="AN226" s="134"/>
      <c r="AO226" s="134"/>
      <c r="AP226" s="134"/>
      <c r="AQ226" s="134"/>
      <c r="AR226" s="134"/>
      <c r="AS226" s="134"/>
      <c r="AT226" s="134"/>
      <c r="AU226" s="134"/>
      <c r="AV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</row>
    <row r="227" spans="1:64">
      <c r="A227" s="93"/>
      <c r="B227" s="94"/>
      <c r="C227" s="95"/>
      <c r="D227" s="95"/>
      <c r="AA227" s="134"/>
      <c r="AB227" s="134"/>
      <c r="AC227" s="134"/>
      <c r="AD227" s="134"/>
      <c r="AE227" s="134"/>
      <c r="AG227" s="136"/>
      <c r="AN227" s="134"/>
      <c r="AO227" s="134"/>
      <c r="AP227" s="134"/>
      <c r="AQ227" s="134"/>
      <c r="AR227" s="134"/>
      <c r="AS227" s="134"/>
      <c r="AT227" s="134"/>
      <c r="AU227" s="134"/>
      <c r="AV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</row>
    <row r="228" spans="1:64">
      <c r="A228" s="93"/>
      <c r="B228" s="94"/>
      <c r="C228" s="95"/>
      <c r="D228" s="95"/>
      <c r="AA228" s="134"/>
      <c r="AB228" s="134"/>
      <c r="AC228" s="134"/>
      <c r="AD228" s="134"/>
      <c r="AE228" s="134"/>
      <c r="AG228" s="136"/>
      <c r="AN228" s="134"/>
      <c r="AO228" s="134"/>
      <c r="AP228" s="134"/>
      <c r="AQ228" s="134"/>
      <c r="AR228" s="134"/>
      <c r="AS228" s="134"/>
      <c r="AT228" s="134"/>
      <c r="AU228" s="134"/>
      <c r="AV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</row>
    <row r="229" spans="1:64">
      <c r="A229" s="93"/>
      <c r="B229" s="94"/>
      <c r="C229" s="95"/>
      <c r="D229" s="95"/>
      <c r="AA229" s="134"/>
      <c r="AB229" s="134"/>
      <c r="AC229" s="134"/>
      <c r="AD229" s="134"/>
      <c r="AE229" s="134"/>
      <c r="AG229" s="136"/>
      <c r="AN229" s="134"/>
      <c r="AO229" s="134"/>
      <c r="AP229" s="134"/>
      <c r="AQ229" s="134"/>
      <c r="AR229" s="134"/>
      <c r="AS229" s="134"/>
      <c r="AT229" s="134"/>
      <c r="AU229" s="134"/>
      <c r="AV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</row>
    <row r="230" spans="1:64">
      <c r="A230" s="93"/>
      <c r="B230" s="94"/>
      <c r="C230" s="95"/>
      <c r="D230" s="95"/>
      <c r="AA230" s="134"/>
      <c r="AB230" s="134"/>
      <c r="AC230" s="134"/>
      <c r="AD230" s="134"/>
      <c r="AE230" s="134"/>
      <c r="AG230" s="136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</row>
    <row r="231" spans="1:64">
      <c r="A231" s="93"/>
      <c r="B231" s="94"/>
      <c r="C231" s="95"/>
      <c r="D231" s="95"/>
      <c r="AA231" s="134"/>
      <c r="AB231" s="134"/>
      <c r="AC231" s="134"/>
      <c r="AD231" s="134"/>
      <c r="AE231" s="134"/>
      <c r="AG231" s="136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</row>
    <row r="232" spans="1:64">
      <c r="A232" s="93"/>
      <c r="B232" s="94"/>
      <c r="C232" s="95"/>
      <c r="D232" s="95"/>
      <c r="AA232" s="134"/>
      <c r="AB232" s="134"/>
      <c r="AC232" s="134"/>
      <c r="AD232" s="134"/>
      <c r="AE232" s="134"/>
      <c r="AG232" s="136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</row>
    <row r="233" spans="1:64">
      <c r="C233" s="32"/>
      <c r="D233" s="32"/>
      <c r="AA233" s="134"/>
      <c r="AB233" s="134"/>
      <c r="AC233" s="134"/>
      <c r="AD233" s="134"/>
      <c r="AE233" s="134"/>
      <c r="AG233" s="136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</row>
    <row r="234" spans="1:64">
      <c r="C234" s="32"/>
      <c r="D234" s="32"/>
      <c r="AA234" s="134"/>
      <c r="AB234" s="134"/>
      <c r="AC234" s="134"/>
      <c r="AD234" s="134"/>
      <c r="AE234" s="134"/>
      <c r="AG234" s="136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</row>
    <row r="235" spans="1:64">
      <c r="C235" s="32"/>
      <c r="D235" s="32"/>
      <c r="AA235" s="134"/>
      <c r="AB235" s="134"/>
      <c r="AC235" s="134"/>
      <c r="AD235" s="134"/>
      <c r="AE235" s="134"/>
      <c r="AG235" s="136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</row>
    <row r="236" spans="1:64">
      <c r="C236" s="32"/>
      <c r="D236" s="32"/>
      <c r="AA236" s="134"/>
      <c r="AB236" s="134"/>
      <c r="AC236" s="134"/>
      <c r="AD236" s="134"/>
      <c r="AE236" s="134"/>
      <c r="AG236" s="136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</row>
    <row r="237" spans="1:64">
      <c r="C237" s="32"/>
      <c r="D237" s="32"/>
      <c r="AA237" s="134"/>
      <c r="AB237" s="134"/>
      <c r="AC237" s="134"/>
      <c r="AD237" s="134"/>
      <c r="AE237" s="134"/>
      <c r="AG237" s="136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</row>
    <row r="238" spans="1:64">
      <c r="C238" s="32"/>
      <c r="D238" s="32"/>
      <c r="AA238" s="134"/>
      <c r="AB238" s="134"/>
      <c r="AC238" s="134"/>
      <c r="AD238" s="134"/>
      <c r="AE238" s="134"/>
      <c r="AG238" s="136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</row>
    <row r="239" spans="1:64">
      <c r="C239" s="32"/>
      <c r="D239" s="32"/>
      <c r="AA239" s="134"/>
      <c r="AB239" s="134"/>
      <c r="AC239" s="134"/>
      <c r="AD239" s="134"/>
      <c r="AE239" s="134"/>
      <c r="AG239" s="136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</row>
    <row r="240" spans="1:64">
      <c r="C240" s="32"/>
      <c r="D240" s="32"/>
      <c r="AA240" s="134"/>
      <c r="AB240" s="134"/>
      <c r="AC240" s="134"/>
      <c r="AD240" s="134"/>
      <c r="AE240" s="134"/>
      <c r="AG240" s="136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</row>
    <row r="241" spans="3:64">
      <c r="C241" s="32"/>
      <c r="D241" s="32"/>
      <c r="AA241" s="134"/>
      <c r="AB241" s="134"/>
      <c r="AC241" s="134"/>
      <c r="AD241" s="134"/>
      <c r="AE241" s="134"/>
      <c r="AG241" s="136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</row>
    <row r="242" spans="3:64">
      <c r="C242" s="32"/>
      <c r="D242" s="32"/>
      <c r="AA242" s="134"/>
      <c r="AB242" s="134"/>
      <c r="AC242" s="134"/>
      <c r="AD242" s="134"/>
      <c r="AE242" s="134"/>
      <c r="AG242" s="136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</row>
    <row r="243" spans="3:64">
      <c r="C243" s="32"/>
      <c r="D243" s="32"/>
      <c r="AA243" s="134"/>
      <c r="AB243" s="134"/>
      <c r="AC243" s="134"/>
      <c r="AD243" s="134"/>
      <c r="AE243" s="134"/>
      <c r="AG243" s="136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</row>
    <row r="244" spans="3:64">
      <c r="C244" s="32"/>
      <c r="D244" s="32"/>
      <c r="AA244" s="134"/>
      <c r="AB244" s="134"/>
      <c r="AC244" s="134"/>
      <c r="AD244" s="134"/>
      <c r="AE244" s="134"/>
      <c r="AG244" s="136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</row>
    <row r="245" spans="3:64">
      <c r="C245" s="32"/>
      <c r="D245" s="32"/>
      <c r="AA245" s="134"/>
      <c r="AB245" s="134"/>
      <c r="AC245" s="134"/>
      <c r="AD245" s="134"/>
      <c r="AE245" s="134"/>
      <c r="AG245" s="136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</row>
    <row r="246" spans="3:64">
      <c r="C246" s="32"/>
      <c r="D246" s="32"/>
      <c r="AA246" s="134"/>
      <c r="AB246" s="134"/>
      <c r="AC246" s="134"/>
      <c r="AD246" s="134"/>
      <c r="AE246" s="134"/>
      <c r="AG246" s="136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</row>
    <row r="247" spans="3:64">
      <c r="C247" s="32"/>
      <c r="D247" s="32"/>
      <c r="AA247" s="134"/>
      <c r="AB247" s="134"/>
      <c r="AC247" s="134"/>
      <c r="AD247" s="134"/>
      <c r="AE247" s="134"/>
      <c r="AG247" s="136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</row>
    <row r="248" spans="3:64">
      <c r="C248" s="32"/>
      <c r="D248" s="32"/>
      <c r="AA248" s="134"/>
      <c r="AB248" s="134"/>
      <c r="AC248" s="134"/>
      <c r="AD248" s="134"/>
      <c r="AE248" s="134"/>
      <c r="AG248" s="136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</row>
    <row r="249" spans="3:64">
      <c r="C249" s="32"/>
      <c r="D249" s="32"/>
      <c r="AA249" s="134"/>
      <c r="AB249" s="134"/>
      <c r="AC249" s="134"/>
      <c r="AD249" s="134"/>
      <c r="AE249" s="134"/>
      <c r="AG249" s="136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</row>
    <row r="250" spans="3:64">
      <c r="C250" s="32"/>
      <c r="D250" s="32"/>
      <c r="AA250" s="134"/>
      <c r="AB250" s="134"/>
      <c r="AC250" s="134"/>
      <c r="AD250" s="134"/>
      <c r="AE250" s="134"/>
      <c r="AG250" s="136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</row>
    <row r="251" spans="3:64">
      <c r="C251" s="32"/>
      <c r="D251" s="32"/>
      <c r="AA251" s="134"/>
      <c r="AB251" s="134"/>
      <c r="AC251" s="134"/>
      <c r="AD251" s="134"/>
      <c r="AE251" s="134"/>
      <c r="AG251" s="136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</row>
    <row r="252" spans="3:64">
      <c r="C252" s="32"/>
      <c r="D252" s="32"/>
      <c r="AA252" s="134"/>
      <c r="AB252" s="134"/>
      <c r="AC252" s="134"/>
      <c r="AD252" s="134"/>
      <c r="AE252" s="134"/>
      <c r="AG252" s="136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</row>
    <row r="253" spans="3:64">
      <c r="C253" s="32"/>
      <c r="D253" s="32"/>
      <c r="AA253" s="134"/>
      <c r="AB253" s="134"/>
      <c r="AC253" s="134"/>
      <c r="AD253" s="134"/>
      <c r="AE253" s="134"/>
      <c r="AG253" s="136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</row>
    <row r="254" spans="3:64">
      <c r="C254" s="32"/>
      <c r="D254" s="32"/>
      <c r="AA254" s="134"/>
      <c r="AB254" s="134"/>
      <c r="AC254" s="134"/>
      <c r="AD254" s="134"/>
      <c r="AE254" s="134"/>
      <c r="AG254" s="136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</row>
    <row r="255" spans="3:64">
      <c r="C255" s="32"/>
      <c r="D255" s="32"/>
      <c r="AA255" s="134"/>
      <c r="AB255" s="134"/>
      <c r="AC255" s="134"/>
      <c r="AD255" s="134"/>
      <c r="AE255" s="134"/>
      <c r="AG255" s="136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</row>
    <row r="256" spans="3:64">
      <c r="C256" s="32"/>
      <c r="D256" s="32"/>
      <c r="AA256" s="134"/>
      <c r="AB256" s="134"/>
      <c r="AC256" s="134"/>
      <c r="AD256" s="134"/>
      <c r="AE256" s="134"/>
      <c r="AG256" s="136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</row>
    <row r="257" spans="3:64">
      <c r="C257" s="32"/>
      <c r="D257" s="32"/>
      <c r="AA257" s="134"/>
      <c r="AB257" s="134"/>
      <c r="AC257" s="134"/>
      <c r="AD257" s="134"/>
      <c r="AE257" s="134"/>
      <c r="AG257" s="136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</row>
    <row r="258" spans="3:64">
      <c r="C258" s="32"/>
      <c r="D258" s="32"/>
      <c r="AA258" s="134"/>
      <c r="AB258" s="134"/>
      <c r="AC258" s="134"/>
      <c r="AD258" s="134"/>
      <c r="AE258" s="134"/>
      <c r="AG258" s="136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</row>
    <row r="259" spans="3:64">
      <c r="C259" s="32"/>
      <c r="D259" s="32"/>
      <c r="AA259" s="134"/>
      <c r="AB259" s="134"/>
      <c r="AC259" s="134"/>
      <c r="AD259" s="134"/>
      <c r="AE259" s="134"/>
      <c r="AG259" s="136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</row>
    <row r="260" spans="3:64">
      <c r="C260" s="32"/>
      <c r="D260" s="32"/>
      <c r="AA260" s="134"/>
      <c r="AB260" s="134"/>
      <c r="AC260" s="134"/>
      <c r="AD260" s="134"/>
      <c r="AE260" s="134"/>
      <c r="AG260" s="136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</row>
    <row r="261" spans="3:64">
      <c r="C261" s="32"/>
      <c r="D261" s="32"/>
      <c r="AA261" s="134"/>
      <c r="AB261" s="134"/>
      <c r="AC261" s="134"/>
      <c r="AD261" s="134"/>
      <c r="AE261" s="134"/>
      <c r="AG261" s="136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</row>
    <row r="262" spans="3:64">
      <c r="C262" s="32"/>
      <c r="D262" s="32"/>
      <c r="AA262" s="134"/>
      <c r="AB262" s="134"/>
      <c r="AC262" s="134"/>
      <c r="AD262" s="134"/>
      <c r="AE262" s="134"/>
      <c r="AG262" s="136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</row>
    <row r="263" spans="3:64">
      <c r="C263" s="32"/>
      <c r="D263" s="32"/>
      <c r="AA263" s="134"/>
      <c r="AB263" s="134"/>
      <c r="AC263" s="134"/>
      <c r="AD263" s="134"/>
      <c r="AE263" s="134"/>
      <c r="AG263" s="136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</row>
    <row r="264" spans="3:64">
      <c r="C264" s="32"/>
      <c r="D264" s="32"/>
      <c r="AA264" s="134"/>
      <c r="AB264" s="134"/>
      <c r="AC264" s="134"/>
      <c r="AD264" s="134"/>
      <c r="AE264" s="134"/>
      <c r="AG264" s="136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</row>
    <row r="265" spans="3:64">
      <c r="C265" s="32"/>
      <c r="D265" s="32"/>
      <c r="AA265" s="134"/>
      <c r="AB265" s="134"/>
      <c r="AC265" s="134"/>
      <c r="AD265" s="134"/>
      <c r="AE265" s="134"/>
      <c r="AG265" s="136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</row>
    <row r="266" spans="3:64">
      <c r="C266" s="32"/>
      <c r="D266" s="32"/>
      <c r="AA266" s="134"/>
      <c r="AB266" s="134"/>
      <c r="AC266" s="134"/>
      <c r="AD266" s="134"/>
      <c r="AE266" s="134"/>
      <c r="AG266" s="136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</row>
    <row r="267" spans="3:64">
      <c r="C267" s="32"/>
      <c r="D267" s="32"/>
      <c r="AA267" s="134"/>
      <c r="AB267" s="134"/>
      <c r="AC267" s="134"/>
      <c r="AD267" s="134"/>
      <c r="AE267" s="134"/>
      <c r="AG267" s="136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</row>
    <row r="268" spans="3:64">
      <c r="C268" s="32"/>
      <c r="D268" s="32"/>
      <c r="AA268" s="134"/>
      <c r="AB268" s="134"/>
      <c r="AC268" s="134"/>
      <c r="AD268" s="134"/>
      <c r="AE268" s="134"/>
      <c r="AG268" s="136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</row>
    <row r="269" spans="3:64">
      <c r="C269" s="32"/>
      <c r="D269" s="32"/>
      <c r="AA269" s="134"/>
      <c r="AB269" s="134"/>
      <c r="AC269" s="134"/>
      <c r="AD269" s="134"/>
      <c r="AE269" s="134"/>
      <c r="AG269" s="136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</row>
    <row r="270" spans="3:64">
      <c r="C270" s="32"/>
      <c r="D270" s="32"/>
      <c r="AA270" s="134"/>
      <c r="AB270" s="134"/>
      <c r="AC270" s="134"/>
      <c r="AD270" s="134"/>
      <c r="AE270" s="134"/>
      <c r="AG270" s="136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</row>
    <row r="271" spans="3:64">
      <c r="C271" s="32"/>
      <c r="D271" s="32"/>
      <c r="AA271" s="134"/>
      <c r="AB271" s="134"/>
      <c r="AC271" s="134"/>
      <c r="AD271" s="134"/>
      <c r="AE271" s="134"/>
      <c r="AG271" s="136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</row>
    <row r="272" spans="3:64">
      <c r="C272" s="32"/>
      <c r="D272" s="32"/>
      <c r="AA272" s="134"/>
      <c r="AB272" s="134"/>
      <c r="AC272" s="134"/>
      <c r="AD272" s="134"/>
      <c r="AE272" s="134"/>
      <c r="AG272" s="136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</row>
    <row r="273" spans="3:64">
      <c r="C273" s="32"/>
      <c r="D273" s="32"/>
      <c r="AA273" s="134"/>
      <c r="AB273" s="134"/>
      <c r="AC273" s="134"/>
      <c r="AD273" s="134"/>
      <c r="AE273" s="134"/>
      <c r="AG273" s="136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</row>
    <row r="274" spans="3:64">
      <c r="C274" s="32"/>
      <c r="D274" s="32"/>
      <c r="AA274" s="134"/>
      <c r="AB274" s="134"/>
      <c r="AC274" s="134"/>
      <c r="AD274" s="134"/>
      <c r="AE274" s="134"/>
      <c r="AG274" s="136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</row>
    <row r="275" spans="3:64">
      <c r="C275" s="32"/>
      <c r="D275" s="32"/>
      <c r="AA275" s="134"/>
      <c r="AB275" s="134"/>
      <c r="AC275" s="134"/>
      <c r="AD275" s="134"/>
      <c r="AE275" s="134"/>
      <c r="AG275" s="136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</row>
    <row r="276" spans="3:64">
      <c r="C276" s="32"/>
      <c r="D276" s="32"/>
      <c r="AA276" s="134"/>
      <c r="AB276" s="134"/>
      <c r="AC276" s="134"/>
      <c r="AD276" s="134"/>
      <c r="AE276" s="134"/>
      <c r="AG276" s="136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</row>
    <row r="277" spans="3:64">
      <c r="C277" s="32"/>
      <c r="D277" s="32"/>
      <c r="AA277" s="134"/>
      <c r="AB277" s="134"/>
      <c r="AC277" s="134"/>
      <c r="AD277" s="134"/>
      <c r="AE277" s="134"/>
      <c r="AG277" s="136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</row>
    <row r="278" spans="3:64">
      <c r="C278" s="32"/>
      <c r="D278" s="32"/>
      <c r="AA278" s="134"/>
      <c r="AB278" s="134"/>
      <c r="AC278" s="134"/>
      <c r="AD278" s="134"/>
      <c r="AE278" s="134"/>
      <c r="AG278" s="136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</row>
    <row r="279" spans="3:64">
      <c r="C279" s="32"/>
      <c r="D279" s="32"/>
      <c r="AA279" s="134"/>
      <c r="AB279" s="134"/>
      <c r="AC279" s="134"/>
      <c r="AD279" s="134"/>
      <c r="AE279" s="134"/>
      <c r="AG279" s="136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</row>
    <row r="280" spans="3:64">
      <c r="C280" s="32"/>
      <c r="D280" s="32"/>
      <c r="AA280" s="134"/>
      <c r="AB280" s="134"/>
      <c r="AC280" s="134"/>
      <c r="AD280" s="134"/>
      <c r="AE280" s="134"/>
      <c r="AG280" s="136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</row>
    <row r="281" spans="3:64">
      <c r="C281" s="32"/>
      <c r="D281" s="32"/>
      <c r="AA281" s="134"/>
      <c r="AB281" s="134"/>
      <c r="AC281" s="134"/>
      <c r="AD281" s="134"/>
      <c r="AE281" s="134"/>
      <c r="AG281" s="136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</row>
    <row r="282" spans="3:64">
      <c r="C282" s="32"/>
      <c r="D282" s="32"/>
      <c r="AA282" s="134"/>
      <c r="AB282" s="134"/>
      <c r="AC282" s="134"/>
      <c r="AD282" s="134"/>
      <c r="AE282" s="134"/>
      <c r="AG282" s="136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</row>
    <row r="283" spans="3:64">
      <c r="C283" s="32"/>
      <c r="D283" s="32"/>
      <c r="AA283" s="134"/>
      <c r="AB283" s="134"/>
      <c r="AC283" s="134"/>
      <c r="AD283" s="134"/>
      <c r="AE283" s="134"/>
      <c r="AG283" s="136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</row>
    <row r="284" spans="3:64">
      <c r="C284" s="32"/>
      <c r="D284" s="32"/>
      <c r="AA284" s="134"/>
      <c r="AB284" s="134"/>
      <c r="AC284" s="134"/>
      <c r="AD284" s="134"/>
      <c r="AE284" s="134"/>
      <c r="AG284" s="136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</row>
    <row r="285" spans="3:64">
      <c r="C285" s="32"/>
      <c r="D285" s="32"/>
      <c r="AA285" s="134"/>
      <c r="AB285" s="134"/>
      <c r="AC285" s="134"/>
      <c r="AD285" s="134"/>
      <c r="AE285" s="134"/>
      <c r="AG285" s="136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</row>
    <row r="286" spans="3:64">
      <c r="C286" s="32"/>
      <c r="D286" s="32"/>
      <c r="AA286" s="134"/>
      <c r="AB286" s="134"/>
      <c r="AC286" s="134"/>
      <c r="AD286" s="134"/>
      <c r="AE286" s="134"/>
      <c r="AG286" s="136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</row>
    <row r="287" spans="3:64">
      <c r="C287" s="32"/>
      <c r="D287" s="32"/>
      <c r="AA287" s="134"/>
      <c r="AB287" s="134"/>
      <c r="AC287" s="134"/>
      <c r="AD287" s="134"/>
      <c r="AE287" s="134"/>
      <c r="AG287" s="136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</row>
    <row r="288" spans="3:64">
      <c r="C288" s="32"/>
      <c r="D288" s="32"/>
      <c r="AA288" s="134"/>
      <c r="AB288" s="134"/>
      <c r="AC288" s="134"/>
      <c r="AD288" s="134"/>
      <c r="AE288" s="134"/>
      <c r="AG288" s="136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</row>
    <row r="289" spans="3:64">
      <c r="C289" s="32"/>
      <c r="D289" s="32"/>
      <c r="AA289" s="134"/>
      <c r="AB289" s="134"/>
      <c r="AC289" s="134"/>
      <c r="AD289" s="134"/>
      <c r="AE289" s="134"/>
      <c r="AG289" s="136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</row>
    <row r="290" spans="3:64">
      <c r="C290" s="32"/>
      <c r="D290" s="32"/>
      <c r="AA290" s="134"/>
      <c r="AB290" s="134"/>
      <c r="AC290" s="134"/>
      <c r="AD290" s="134"/>
      <c r="AE290" s="134"/>
      <c r="AG290" s="136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</row>
    <row r="291" spans="3:64">
      <c r="C291" s="32"/>
      <c r="D291" s="32"/>
      <c r="AA291" s="134"/>
      <c r="AB291" s="134"/>
      <c r="AC291" s="134"/>
      <c r="AD291" s="134"/>
      <c r="AE291" s="134"/>
      <c r="AG291" s="136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</row>
    <row r="292" spans="3:64">
      <c r="C292" s="32"/>
      <c r="D292" s="32"/>
      <c r="AA292" s="134"/>
      <c r="AB292" s="134"/>
      <c r="AC292" s="134"/>
      <c r="AD292" s="134"/>
      <c r="AE292" s="134"/>
      <c r="AG292" s="136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</row>
    <row r="293" spans="3:64">
      <c r="C293" s="32"/>
      <c r="D293" s="32"/>
      <c r="AA293" s="134"/>
      <c r="AB293" s="134"/>
      <c r="AC293" s="134"/>
      <c r="AD293" s="134"/>
      <c r="AE293" s="134"/>
      <c r="AG293" s="136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</row>
    <row r="294" spans="3:64">
      <c r="C294" s="32"/>
      <c r="D294" s="32"/>
      <c r="AA294" s="134"/>
      <c r="AB294" s="134"/>
      <c r="AC294" s="134"/>
      <c r="AD294" s="134"/>
      <c r="AE294" s="134"/>
      <c r="AG294" s="136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</row>
    <row r="295" spans="3:64">
      <c r="C295" s="32"/>
      <c r="D295" s="32"/>
      <c r="AA295" s="134"/>
      <c r="AB295" s="134"/>
      <c r="AC295" s="134"/>
      <c r="AD295" s="134"/>
      <c r="AE295" s="134"/>
      <c r="AG295" s="136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</row>
    <row r="296" spans="3:64">
      <c r="C296" s="32"/>
      <c r="D296" s="32"/>
      <c r="AA296" s="134"/>
      <c r="AB296" s="134"/>
      <c r="AC296" s="134"/>
      <c r="AD296" s="134"/>
      <c r="AE296" s="134"/>
      <c r="AG296" s="136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</row>
    <row r="297" spans="3:64">
      <c r="C297" s="32"/>
      <c r="D297" s="32"/>
      <c r="AA297" s="134"/>
      <c r="AB297" s="134"/>
      <c r="AC297" s="134"/>
      <c r="AD297" s="134"/>
      <c r="AE297" s="134"/>
      <c r="AG297" s="136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</row>
    <row r="298" spans="3:64">
      <c r="C298" s="32"/>
      <c r="D298" s="32"/>
      <c r="AA298" s="134"/>
      <c r="AB298" s="134"/>
      <c r="AC298" s="134"/>
      <c r="AD298" s="134"/>
      <c r="AE298" s="134"/>
      <c r="AG298" s="136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</row>
    <row r="299" spans="3:64">
      <c r="C299" s="32"/>
      <c r="D299" s="32"/>
      <c r="AA299" s="134"/>
      <c r="AB299" s="134"/>
      <c r="AC299" s="134"/>
      <c r="AD299" s="134"/>
      <c r="AE299" s="134"/>
      <c r="AG299" s="136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</row>
    <row r="300" spans="3:64">
      <c r="C300" s="32"/>
      <c r="D300" s="32"/>
      <c r="AA300" s="134"/>
      <c r="AB300" s="134"/>
      <c r="AC300" s="134"/>
      <c r="AD300" s="134"/>
      <c r="AE300" s="134"/>
      <c r="AG300" s="136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</row>
    <row r="301" spans="3:64">
      <c r="C301" s="32"/>
      <c r="D301" s="32"/>
      <c r="AA301" s="134"/>
      <c r="AB301" s="134"/>
      <c r="AC301" s="134"/>
      <c r="AD301" s="134"/>
      <c r="AE301" s="134"/>
      <c r="AG301" s="136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</row>
    <row r="302" spans="3:64">
      <c r="C302" s="32"/>
      <c r="D302" s="32"/>
      <c r="AA302" s="134"/>
      <c r="AB302" s="134"/>
      <c r="AC302" s="134"/>
      <c r="AD302" s="134"/>
      <c r="AE302" s="134"/>
      <c r="AG302" s="136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</row>
    <row r="303" spans="3:64">
      <c r="C303" s="32"/>
      <c r="D303" s="32"/>
      <c r="AA303" s="134"/>
      <c r="AB303" s="134"/>
      <c r="AC303" s="134"/>
      <c r="AD303" s="134"/>
      <c r="AE303" s="134"/>
      <c r="AG303" s="136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</row>
    <row r="304" spans="3:64">
      <c r="C304" s="32"/>
      <c r="D304" s="32"/>
      <c r="AA304" s="134"/>
      <c r="AB304" s="134"/>
      <c r="AC304" s="134"/>
      <c r="AD304" s="134"/>
      <c r="AE304" s="134"/>
      <c r="AG304" s="136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</row>
    <row r="305" spans="3:64">
      <c r="C305" s="32"/>
      <c r="D305" s="32"/>
      <c r="AA305" s="134"/>
      <c r="AB305" s="134"/>
      <c r="AC305" s="134"/>
      <c r="AD305" s="134"/>
      <c r="AE305" s="134"/>
      <c r="AG305" s="136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</row>
    <row r="306" spans="3:64">
      <c r="C306" s="32"/>
      <c r="D306" s="32"/>
      <c r="AA306" s="134"/>
      <c r="AB306" s="134"/>
      <c r="AC306" s="134"/>
      <c r="AD306" s="134"/>
      <c r="AE306" s="134"/>
      <c r="AG306" s="136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</row>
    <row r="307" spans="3:64">
      <c r="C307" s="32"/>
      <c r="D307" s="32"/>
      <c r="AA307" s="134"/>
      <c r="AB307" s="134"/>
      <c r="AC307" s="134"/>
      <c r="AD307" s="134"/>
      <c r="AE307" s="134"/>
      <c r="AG307" s="136"/>
      <c r="AN307" s="134"/>
      <c r="AO307" s="134"/>
      <c r="AP307" s="134"/>
      <c r="AQ307" s="134"/>
      <c r="AR307" s="134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</row>
    <row r="308" spans="3:64">
      <c r="C308" s="32"/>
      <c r="D308" s="32"/>
      <c r="AA308" s="134"/>
      <c r="AB308" s="134"/>
      <c r="AC308" s="134"/>
      <c r="AD308" s="134"/>
      <c r="AE308" s="134"/>
      <c r="AG308" s="136"/>
      <c r="AN308" s="134"/>
      <c r="AO308" s="134"/>
      <c r="AP308" s="134"/>
      <c r="AQ308" s="134"/>
      <c r="AR308" s="134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</row>
    <row r="309" spans="3:64">
      <c r="C309" s="32"/>
      <c r="D309" s="32"/>
      <c r="AA309" s="134"/>
      <c r="AB309" s="134"/>
      <c r="AC309" s="134"/>
      <c r="AD309" s="134"/>
      <c r="AE309" s="134"/>
      <c r="AG309" s="136"/>
      <c r="AN309" s="134"/>
      <c r="AO309" s="134"/>
      <c r="AP309" s="134"/>
      <c r="AQ309" s="134"/>
      <c r="AR309" s="134"/>
      <c r="AS309" s="134"/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</row>
    <row r="310" spans="3:64">
      <c r="C310" s="32"/>
      <c r="D310" s="32"/>
      <c r="AA310" s="134"/>
      <c r="AB310" s="134"/>
      <c r="AC310" s="134"/>
      <c r="AD310" s="134"/>
      <c r="AE310" s="134"/>
      <c r="AG310" s="136"/>
      <c r="AN310" s="134"/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</row>
    <row r="311" spans="3:64">
      <c r="C311" s="32"/>
      <c r="D311" s="32"/>
      <c r="AA311" s="134"/>
      <c r="AB311" s="134"/>
      <c r="AC311" s="134"/>
      <c r="AD311" s="134"/>
      <c r="AE311" s="134"/>
      <c r="AG311" s="136"/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</row>
    <row r="312" spans="3:64">
      <c r="C312" s="32"/>
      <c r="D312" s="32"/>
      <c r="AA312" s="134"/>
      <c r="AB312" s="134"/>
      <c r="AC312" s="134"/>
      <c r="AD312" s="134"/>
      <c r="AE312" s="134"/>
      <c r="AG312" s="136"/>
      <c r="AN312" s="134"/>
      <c r="AO312" s="134"/>
      <c r="AP312" s="134"/>
      <c r="AQ312" s="134"/>
      <c r="AR312" s="134"/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4"/>
      <c r="BG312" s="134"/>
      <c r="BH312" s="134"/>
      <c r="BI312" s="134"/>
      <c r="BJ312" s="134"/>
      <c r="BK312" s="134"/>
      <c r="BL312" s="134"/>
    </row>
    <row r="313" spans="3:64">
      <c r="C313" s="32"/>
      <c r="D313" s="32"/>
      <c r="AA313" s="134"/>
      <c r="AB313" s="134"/>
      <c r="AC313" s="134"/>
      <c r="AD313" s="134"/>
      <c r="AE313" s="134"/>
      <c r="AG313" s="136"/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4"/>
      <c r="BI313" s="134"/>
      <c r="BJ313" s="134"/>
      <c r="BK313" s="134"/>
      <c r="BL313" s="134"/>
    </row>
    <row r="314" spans="3:64">
      <c r="C314" s="32"/>
      <c r="D314" s="32"/>
      <c r="AA314" s="134"/>
      <c r="AB314" s="134"/>
      <c r="AC314" s="134"/>
      <c r="AD314" s="134"/>
      <c r="AE314" s="134"/>
      <c r="AG314" s="136"/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4"/>
      <c r="BG314" s="134"/>
      <c r="BH314" s="134"/>
      <c r="BI314" s="134"/>
      <c r="BJ314" s="134"/>
      <c r="BK314" s="134"/>
      <c r="BL314" s="134"/>
    </row>
    <row r="315" spans="3:64">
      <c r="C315" s="32"/>
      <c r="D315" s="32"/>
      <c r="AA315" s="134"/>
      <c r="AB315" s="134"/>
      <c r="AC315" s="134"/>
      <c r="AD315" s="134"/>
      <c r="AE315" s="134"/>
      <c r="AG315" s="136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  <c r="BK315" s="134"/>
      <c r="BL315" s="134"/>
    </row>
    <row r="316" spans="3:64">
      <c r="C316" s="32"/>
      <c r="D316" s="32"/>
      <c r="AA316" s="134"/>
      <c r="AB316" s="134"/>
      <c r="AC316" s="134"/>
      <c r="AD316" s="134"/>
      <c r="AE316" s="134"/>
      <c r="AG316" s="136"/>
      <c r="AN316" s="134"/>
      <c r="AO316" s="134"/>
      <c r="AP316" s="134"/>
      <c r="AQ316" s="134"/>
      <c r="AR316" s="134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</row>
    <row r="317" spans="3:64">
      <c r="C317" s="32"/>
      <c r="D317" s="32"/>
      <c r="AA317" s="134"/>
      <c r="AB317" s="134"/>
      <c r="AC317" s="134"/>
      <c r="AD317" s="134"/>
      <c r="AE317" s="134"/>
      <c r="AG317" s="136"/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  <c r="AX317" s="134"/>
      <c r="AY317" s="134"/>
      <c r="AZ317" s="134"/>
      <c r="BA317" s="134"/>
      <c r="BB317" s="134"/>
      <c r="BC317" s="134"/>
      <c r="BD317" s="134"/>
      <c r="BE317" s="134"/>
      <c r="BF317" s="134"/>
      <c r="BG317" s="134"/>
      <c r="BH317" s="134"/>
      <c r="BI317" s="134"/>
      <c r="BJ317" s="134"/>
      <c r="BK317" s="134"/>
      <c r="BL317" s="134"/>
    </row>
    <row r="318" spans="3:64">
      <c r="C318" s="32"/>
      <c r="D318" s="32"/>
      <c r="AA318" s="134"/>
      <c r="AB318" s="134"/>
      <c r="AC318" s="134"/>
      <c r="AD318" s="134"/>
      <c r="AE318" s="134"/>
      <c r="AG318" s="136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134"/>
      <c r="BE318" s="134"/>
      <c r="BF318" s="134"/>
      <c r="BG318" s="134"/>
      <c r="BH318" s="134"/>
      <c r="BI318" s="134"/>
      <c r="BJ318" s="134"/>
      <c r="BK318" s="134"/>
      <c r="BL318" s="134"/>
    </row>
    <row r="319" spans="3:64">
      <c r="C319" s="32"/>
      <c r="D319" s="32"/>
      <c r="AA319" s="134"/>
      <c r="AB319" s="134"/>
      <c r="AC319" s="134"/>
      <c r="AD319" s="134"/>
      <c r="AE319" s="134"/>
      <c r="AG319" s="136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</row>
    <row r="320" spans="3:64">
      <c r="C320" s="32"/>
      <c r="D320" s="32"/>
      <c r="AA320" s="134"/>
      <c r="AB320" s="134"/>
      <c r="AC320" s="134"/>
      <c r="AD320" s="134"/>
      <c r="AE320" s="134"/>
      <c r="AG320" s="136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</row>
    <row r="321" spans="3:64">
      <c r="C321" s="32"/>
      <c r="D321" s="32"/>
      <c r="AA321" s="134"/>
      <c r="AB321" s="134"/>
      <c r="AC321" s="134"/>
      <c r="AD321" s="134"/>
      <c r="AE321" s="134"/>
      <c r="AG321" s="136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</row>
    <row r="322" spans="3:64">
      <c r="C322" s="32"/>
      <c r="D322" s="32"/>
      <c r="AA322" s="134"/>
      <c r="AB322" s="134"/>
      <c r="AC322" s="134"/>
      <c r="AD322" s="134"/>
      <c r="AE322" s="134"/>
      <c r="AG322" s="136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</row>
    <row r="323" spans="3:64">
      <c r="C323" s="32"/>
      <c r="D323" s="32"/>
      <c r="AA323" s="134"/>
      <c r="AB323" s="134"/>
      <c r="AC323" s="134"/>
      <c r="AD323" s="134"/>
      <c r="AE323" s="134"/>
      <c r="AG323" s="136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</row>
    <row r="324" spans="3:64">
      <c r="C324" s="32"/>
      <c r="D324" s="32"/>
      <c r="AA324" s="134"/>
      <c r="AB324" s="134"/>
      <c r="AC324" s="134"/>
      <c r="AD324" s="134"/>
      <c r="AE324" s="134"/>
      <c r="AG324" s="136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</row>
    <row r="325" spans="3:64">
      <c r="C325" s="32"/>
      <c r="D325" s="32"/>
      <c r="AA325" s="134"/>
      <c r="AB325" s="134"/>
      <c r="AC325" s="134"/>
      <c r="AD325" s="134"/>
      <c r="AE325" s="134"/>
      <c r="AG325" s="136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</row>
    <row r="326" spans="3:64">
      <c r="C326" s="32"/>
      <c r="D326" s="32"/>
      <c r="AA326" s="134"/>
      <c r="AB326" s="134"/>
      <c r="AC326" s="134"/>
      <c r="AD326" s="134"/>
      <c r="AE326" s="134"/>
      <c r="AG326" s="136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</row>
    <row r="327" spans="3:64">
      <c r="C327" s="32"/>
      <c r="D327" s="32"/>
      <c r="AA327" s="134"/>
      <c r="AB327" s="134"/>
      <c r="AC327" s="134"/>
      <c r="AD327" s="134"/>
      <c r="AE327" s="134"/>
      <c r="AG327" s="136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</row>
    <row r="328" spans="3:64">
      <c r="C328" s="32"/>
      <c r="D328" s="32"/>
      <c r="AA328" s="134"/>
      <c r="AB328" s="134"/>
      <c r="AC328" s="134"/>
      <c r="AD328" s="134"/>
      <c r="AE328" s="134"/>
      <c r="AG328" s="136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</row>
    <row r="329" spans="3:64">
      <c r="C329" s="32"/>
      <c r="D329" s="32"/>
      <c r="AA329" s="134"/>
      <c r="AB329" s="134"/>
      <c r="AC329" s="134"/>
      <c r="AD329" s="134"/>
      <c r="AE329" s="134"/>
      <c r="AG329" s="136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</row>
    <row r="330" spans="3:64">
      <c r="C330" s="32"/>
      <c r="D330" s="32"/>
      <c r="AA330" s="134"/>
      <c r="AB330" s="134"/>
      <c r="AC330" s="134"/>
      <c r="AD330" s="134"/>
      <c r="AE330" s="134"/>
      <c r="AG330" s="136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</row>
    <row r="331" spans="3:64">
      <c r="C331" s="32"/>
      <c r="D331" s="32"/>
      <c r="AA331" s="134"/>
      <c r="AB331" s="134"/>
      <c r="AC331" s="134"/>
      <c r="AD331" s="134"/>
      <c r="AE331" s="134"/>
      <c r="AG331" s="136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</row>
    <row r="332" spans="3:64">
      <c r="C332" s="32"/>
      <c r="D332" s="32"/>
      <c r="AA332" s="134"/>
      <c r="AB332" s="134"/>
      <c r="AC332" s="134"/>
      <c r="AD332" s="134"/>
      <c r="AE332" s="134"/>
      <c r="AG332" s="136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</row>
    <row r="333" spans="3:64">
      <c r="C333" s="32"/>
      <c r="D333" s="32"/>
      <c r="AA333" s="134"/>
      <c r="AB333" s="134"/>
      <c r="AC333" s="134"/>
      <c r="AD333" s="134"/>
      <c r="AE333" s="134"/>
      <c r="AG333" s="136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</row>
    <row r="334" spans="3:64">
      <c r="C334" s="32"/>
      <c r="D334" s="32"/>
      <c r="AA334" s="134"/>
      <c r="AB334" s="134"/>
      <c r="AC334" s="134"/>
      <c r="AD334" s="134"/>
      <c r="AE334" s="134"/>
      <c r="AG334" s="136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</row>
    <row r="335" spans="3:64">
      <c r="C335" s="32"/>
      <c r="D335" s="32"/>
      <c r="AA335" s="134"/>
      <c r="AB335" s="134"/>
      <c r="AC335" s="134"/>
      <c r="AD335" s="134"/>
      <c r="AE335" s="134"/>
      <c r="AG335" s="136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</row>
    <row r="336" spans="3:64">
      <c r="C336" s="32"/>
      <c r="D336" s="32"/>
      <c r="AA336" s="134"/>
      <c r="AB336" s="134"/>
      <c r="AC336" s="134"/>
      <c r="AD336" s="134"/>
      <c r="AE336" s="134"/>
      <c r="AG336" s="136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</row>
    <row r="337" spans="3:64">
      <c r="C337" s="32"/>
      <c r="D337" s="32"/>
      <c r="AA337" s="134"/>
      <c r="AB337" s="134"/>
      <c r="AC337" s="134"/>
      <c r="AD337" s="134"/>
      <c r="AE337" s="134"/>
      <c r="AG337" s="136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</row>
    <row r="338" spans="3:64">
      <c r="C338" s="32"/>
      <c r="D338" s="32"/>
      <c r="AA338" s="134"/>
      <c r="AB338" s="134"/>
      <c r="AC338" s="134"/>
      <c r="AD338" s="134"/>
      <c r="AE338" s="134"/>
      <c r="AG338" s="136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</row>
    <row r="339" spans="3:64">
      <c r="C339" s="32"/>
      <c r="D339" s="32"/>
      <c r="AA339" s="134"/>
      <c r="AB339" s="134"/>
      <c r="AC339" s="134"/>
      <c r="AD339" s="134"/>
      <c r="AE339" s="134"/>
      <c r="AG339" s="136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</row>
    <row r="340" spans="3:64">
      <c r="C340" s="32"/>
      <c r="D340" s="32"/>
      <c r="AA340" s="134"/>
      <c r="AB340" s="134"/>
      <c r="AC340" s="134"/>
      <c r="AD340" s="134"/>
      <c r="AE340" s="134"/>
      <c r="AG340" s="136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</row>
    <row r="341" spans="3:64">
      <c r="C341" s="32"/>
      <c r="D341" s="32"/>
      <c r="AA341" s="134"/>
      <c r="AB341" s="134"/>
      <c r="AC341" s="134"/>
      <c r="AD341" s="134"/>
      <c r="AE341" s="134"/>
      <c r="AG341" s="136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</row>
    <row r="342" spans="3:64">
      <c r="C342" s="32"/>
      <c r="D342" s="32"/>
      <c r="AA342" s="134"/>
      <c r="AB342" s="134"/>
      <c r="AC342" s="134"/>
      <c r="AD342" s="134"/>
      <c r="AE342" s="134"/>
      <c r="AG342" s="136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</row>
    <row r="343" spans="3:64">
      <c r="C343" s="32"/>
      <c r="D343" s="32"/>
      <c r="AA343" s="134"/>
      <c r="AB343" s="134"/>
      <c r="AC343" s="134"/>
      <c r="AD343" s="134"/>
      <c r="AE343" s="134"/>
      <c r="AG343" s="136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</row>
    <row r="344" spans="3:64">
      <c r="C344" s="32"/>
      <c r="D344" s="32"/>
      <c r="AA344" s="134"/>
      <c r="AB344" s="134"/>
      <c r="AC344" s="134"/>
      <c r="AD344" s="134"/>
      <c r="AE344" s="134"/>
      <c r="AG344" s="136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</row>
    <row r="345" spans="3:64">
      <c r="C345" s="32"/>
      <c r="D345" s="32"/>
      <c r="AA345" s="134"/>
      <c r="AB345" s="134"/>
      <c r="AC345" s="134"/>
      <c r="AD345" s="134"/>
      <c r="AE345" s="134"/>
      <c r="AG345" s="136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</row>
    <row r="346" spans="3:64">
      <c r="C346" s="32"/>
      <c r="D346" s="32"/>
      <c r="AA346" s="134"/>
      <c r="AB346" s="134"/>
      <c r="AC346" s="134"/>
      <c r="AD346" s="134"/>
      <c r="AE346" s="134"/>
      <c r="AG346" s="136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</row>
    <row r="347" spans="3:64">
      <c r="C347" s="32"/>
      <c r="D347" s="32"/>
      <c r="AA347" s="134"/>
      <c r="AB347" s="134"/>
      <c r="AC347" s="134"/>
      <c r="AD347" s="134"/>
      <c r="AE347" s="134"/>
      <c r="AG347" s="136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</row>
    <row r="348" spans="3:64">
      <c r="C348" s="32"/>
      <c r="D348" s="32"/>
      <c r="AA348" s="134"/>
      <c r="AB348" s="134"/>
      <c r="AC348" s="134"/>
      <c r="AD348" s="134"/>
      <c r="AE348" s="134"/>
      <c r="AG348" s="136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</row>
    <row r="349" spans="3:64">
      <c r="C349" s="32"/>
      <c r="D349" s="32"/>
      <c r="AA349" s="134"/>
      <c r="AB349" s="134"/>
      <c r="AC349" s="134"/>
      <c r="AD349" s="134"/>
      <c r="AE349" s="134"/>
      <c r="AG349" s="136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</row>
    <row r="350" spans="3:64">
      <c r="C350" s="32"/>
      <c r="D350" s="32"/>
      <c r="AA350" s="134"/>
      <c r="AB350" s="134"/>
      <c r="AC350" s="134"/>
      <c r="AD350" s="134"/>
      <c r="AE350" s="134"/>
      <c r="AG350" s="136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</row>
    <row r="351" spans="3:64">
      <c r="C351" s="32"/>
      <c r="D351" s="32"/>
      <c r="AA351" s="134"/>
      <c r="AB351" s="134"/>
      <c r="AC351" s="134"/>
      <c r="AD351" s="134"/>
      <c r="AE351" s="134"/>
      <c r="AG351" s="136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</row>
    <row r="352" spans="3:64">
      <c r="C352" s="32"/>
      <c r="D352" s="32"/>
      <c r="AA352" s="134"/>
      <c r="AB352" s="134"/>
      <c r="AC352" s="134"/>
      <c r="AD352" s="134"/>
      <c r="AE352" s="134"/>
      <c r="AG352" s="136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</row>
    <row r="353" spans="3:64">
      <c r="C353" s="32"/>
      <c r="D353" s="32"/>
      <c r="AA353" s="134"/>
      <c r="AB353" s="134"/>
      <c r="AC353" s="134"/>
      <c r="AD353" s="134"/>
      <c r="AE353" s="134"/>
      <c r="AG353" s="136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</row>
    <row r="354" spans="3:64">
      <c r="C354" s="32"/>
      <c r="D354" s="32"/>
      <c r="AA354" s="134"/>
      <c r="AB354" s="134"/>
      <c r="AC354" s="134"/>
      <c r="AD354" s="134"/>
      <c r="AE354" s="134"/>
      <c r="AG354" s="136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</row>
    <row r="355" spans="3:64">
      <c r="C355" s="32"/>
      <c r="D355" s="32"/>
      <c r="AA355" s="134"/>
      <c r="AB355" s="134"/>
      <c r="AC355" s="134"/>
      <c r="AD355" s="134"/>
      <c r="AE355" s="134"/>
      <c r="AG355" s="136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</row>
    <row r="356" spans="3:64">
      <c r="C356" s="32"/>
      <c r="D356" s="32"/>
      <c r="AA356" s="134"/>
      <c r="AB356" s="134"/>
      <c r="AC356" s="134"/>
      <c r="AD356" s="134"/>
      <c r="AE356" s="134"/>
      <c r="AG356" s="136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</row>
    <row r="357" spans="3:64">
      <c r="C357" s="32"/>
      <c r="D357" s="32"/>
      <c r="AA357" s="134"/>
      <c r="AB357" s="134"/>
      <c r="AC357" s="134"/>
      <c r="AD357" s="134"/>
      <c r="AE357" s="134"/>
      <c r="AG357" s="136"/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</row>
    <row r="358" spans="3:64">
      <c r="C358" s="32"/>
      <c r="D358" s="32"/>
      <c r="AA358" s="134"/>
      <c r="AB358" s="134"/>
      <c r="AC358" s="134"/>
      <c r="AD358" s="134"/>
      <c r="AE358" s="134"/>
      <c r="AG358" s="136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/>
      <c r="BK358" s="134"/>
      <c r="BL358" s="134"/>
    </row>
    <row r="359" spans="3:64">
      <c r="C359" s="32"/>
      <c r="D359" s="32"/>
      <c r="AA359" s="134"/>
      <c r="AB359" s="134"/>
      <c r="AC359" s="134"/>
      <c r="AD359" s="134"/>
      <c r="AE359" s="134"/>
      <c r="AG359" s="136"/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</row>
    <row r="360" spans="3:64">
      <c r="C360" s="32"/>
      <c r="D360" s="32"/>
      <c r="AA360" s="134"/>
      <c r="AB360" s="134"/>
      <c r="AC360" s="134"/>
      <c r="AD360" s="134"/>
      <c r="AE360" s="134"/>
      <c r="AG360" s="136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</row>
    <row r="361" spans="3:64">
      <c r="C361" s="32"/>
      <c r="D361" s="32"/>
      <c r="AA361" s="134"/>
      <c r="AB361" s="134"/>
      <c r="AC361" s="134"/>
      <c r="AD361" s="134"/>
      <c r="AE361" s="134"/>
      <c r="AG361" s="136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</row>
    <row r="362" spans="3:64">
      <c r="C362" s="32"/>
      <c r="D362" s="32"/>
      <c r="AA362" s="134"/>
      <c r="AB362" s="134"/>
      <c r="AC362" s="134"/>
      <c r="AD362" s="134"/>
      <c r="AE362" s="134"/>
      <c r="AG362" s="136"/>
      <c r="AN362" s="134"/>
      <c r="AO362" s="134"/>
      <c r="AP362" s="134"/>
      <c r="AQ362" s="134"/>
      <c r="AR362" s="134"/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</row>
    <row r="363" spans="3:64">
      <c r="C363" s="32"/>
      <c r="D363" s="32"/>
      <c r="AA363" s="134"/>
      <c r="AB363" s="134"/>
      <c r="AC363" s="134"/>
      <c r="AD363" s="134"/>
      <c r="AE363" s="134"/>
      <c r="AG363" s="136"/>
      <c r="AN363" s="134"/>
      <c r="AO363" s="134"/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</row>
    <row r="364" spans="3:64">
      <c r="C364" s="32"/>
      <c r="D364" s="32"/>
      <c r="AA364" s="134"/>
      <c r="AB364" s="134"/>
      <c r="AC364" s="134"/>
      <c r="AD364" s="134"/>
      <c r="AE364" s="134"/>
      <c r="AG364" s="136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</row>
    <row r="365" spans="3:64">
      <c r="C365" s="32"/>
      <c r="D365" s="32"/>
      <c r="AA365" s="134"/>
      <c r="AB365" s="134"/>
      <c r="AC365" s="134"/>
      <c r="AD365" s="134"/>
      <c r="AE365" s="134"/>
      <c r="AG365" s="136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</row>
    <row r="366" spans="3:64">
      <c r="C366" s="32"/>
      <c r="D366" s="32"/>
      <c r="AA366" s="134"/>
      <c r="AB366" s="134"/>
      <c r="AC366" s="134"/>
      <c r="AD366" s="134"/>
      <c r="AE366" s="134"/>
      <c r="AG366" s="136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</row>
    <row r="367" spans="3:64">
      <c r="C367" s="32"/>
      <c r="D367" s="32"/>
      <c r="AA367" s="134"/>
      <c r="AB367" s="134"/>
      <c r="AC367" s="134"/>
      <c r="AD367" s="134"/>
      <c r="AE367" s="134"/>
      <c r="AG367" s="136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</row>
    <row r="368" spans="3:64">
      <c r="C368" s="32"/>
      <c r="D368" s="32"/>
      <c r="AA368" s="134"/>
      <c r="AB368" s="134"/>
      <c r="AC368" s="134"/>
      <c r="AD368" s="134"/>
      <c r="AE368" s="134"/>
      <c r="AG368" s="136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</row>
    <row r="369" spans="3:64">
      <c r="C369" s="32"/>
      <c r="D369" s="32"/>
      <c r="AA369" s="134"/>
      <c r="AB369" s="134"/>
      <c r="AC369" s="134"/>
      <c r="AD369" s="134"/>
      <c r="AE369" s="134"/>
      <c r="AG369" s="136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</row>
    <row r="370" spans="3:64">
      <c r="C370" s="32"/>
      <c r="D370" s="32"/>
      <c r="AA370" s="134"/>
      <c r="AB370" s="134"/>
      <c r="AC370" s="134"/>
      <c r="AD370" s="134"/>
      <c r="AE370" s="134"/>
      <c r="AG370" s="136"/>
      <c r="AN370" s="134"/>
      <c r="AO370" s="134"/>
      <c r="AP370" s="134"/>
      <c r="AQ370" s="134"/>
      <c r="AR370" s="134"/>
      <c r="AS370" s="134"/>
      <c r="AT370" s="134"/>
      <c r="AU370" s="134"/>
      <c r="AV370" s="134"/>
    </row>
    <row r="371" spans="3:64">
      <c r="C371" s="32"/>
      <c r="D371" s="32"/>
      <c r="AA371" s="134"/>
      <c r="AB371" s="134"/>
      <c r="AC371" s="134"/>
      <c r="AD371" s="134"/>
      <c r="AE371" s="134"/>
      <c r="AG371" s="136"/>
      <c r="AN371" s="134"/>
      <c r="AO371" s="134"/>
      <c r="AP371" s="134"/>
      <c r="AQ371" s="134"/>
      <c r="AR371" s="134"/>
      <c r="AS371" s="134"/>
      <c r="AT371" s="134"/>
      <c r="AU371" s="134"/>
      <c r="AV371" s="134"/>
    </row>
    <row r="372" spans="3:64">
      <c r="C372" s="32"/>
      <c r="D372" s="32"/>
      <c r="AA372" s="134"/>
      <c r="AB372" s="134"/>
      <c r="AC372" s="134"/>
      <c r="AD372" s="134"/>
      <c r="AE372" s="134"/>
      <c r="AG372" s="136"/>
      <c r="AN372" s="134"/>
      <c r="AO372" s="134"/>
      <c r="AP372" s="134"/>
      <c r="AQ372" s="134"/>
      <c r="AR372" s="134"/>
      <c r="AS372" s="134"/>
      <c r="AT372" s="134"/>
      <c r="AU372" s="134"/>
      <c r="AV372" s="134"/>
    </row>
    <row r="373" spans="3:64">
      <c r="C373" s="32"/>
      <c r="D373" s="32"/>
      <c r="AA373" s="134"/>
      <c r="AB373" s="134"/>
      <c r="AC373" s="134"/>
      <c r="AD373" s="134"/>
      <c r="AE373" s="134"/>
      <c r="AG373" s="136"/>
      <c r="AN373" s="134"/>
      <c r="AO373" s="134"/>
      <c r="AP373" s="134"/>
      <c r="AQ373" s="134"/>
      <c r="AR373" s="134"/>
      <c r="AS373" s="134"/>
      <c r="AT373" s="134"/>
      <c r="AU373" s="134"/>
      <c r="AV373" s="134"/>
    </row>
    <row r="374" spans="3:64">
      <c r="C374" s="32"/>
      <c r="D374" s="32"/>
      <c r="AA374" s="134"/>
      <c r="AB374" s="134"/>
      <c r="AC374" s="134"/>
      <c r="AD374" s="134"/>
      <c r="AE374" s="134"/>
      <c r="AG374" s="136"/>
      <c r="AN374" s="134"/>
      <c r="AO374" s="134"/>
      <c r="AP374" s="134"/>
      <c r="AQ374" s="134"/>
      <c r="AR374" s="134"/>
      <c r="AS374" s="134"/>
      <c r="AT374" s="134"/>
      <c r="AU374" s="134"/>
      <c r="AV374" s="134"/>
    </row>
    <row r="375" spans="3:64">
      <c r="C375" s="32"/>
      <c r="D375" s="32"/>
      <c r="AA375" s="134"/>
      <c r="AB375" s="134"/>
      <c r="AC375" s="134"/>
      <c r="AD375" s="134"/>
      <c r="AE375" s="134"/>
      <c r="AG375" s="136"/>
      <c r="AN375" s="134"/>
      <c r="AO375" s="134"/>
      <c r="AP375" s="134"/>
      <c r="AQ375" s="134"/>
      <c r="AR375" s="134"/>
      <c r="AS375" s="134"/>
      <c r="AT375" s="134"/>
      <c r="AU375" s="134"/>
      <c r="AV375" s="134"/>
    </row>
    <row r="376" spans="3:64">
      <c r="C376" s="32"/>
      <c r="D376" s="32"/>
      <c r="AA376" s="134"/>
      <c r="AB376" s="134"/>
      <c r="AC376" s="134"/>
      <c r="AD376" s="134"/>
      <c r="AE376" s="134"/>
      <c r="AG376" s="136"/>
      <c r="AN376" s="134"/>
      <c r="AO376" s="134"/>
      <c r="AP376" s="134"/>
      <c r="AQ376" s="134"/>
      <c r="AR376" s="134"/>
      <c r="AS376" s="134"/>
      <c r="AT376" s="134"/>
      <c r="AU376" s="134"/>
      <c r="AV376" s="134"/>
    </row>
    <row r="377" spans="3:64">
      <c r="C377" s="32"/>
      <c r="D377" s="32"/>
      <c r="AA377" s="134"/>
      <c r="AB377" s="134"/>
      <c r="AC377" s="134"/>
      <c r="AD377" s="134"/>
      <c r="AE377" s="134"/>
      <c r="AG377" s="136"/>
      <c r="AN377" s="134"/>
      <c r="AO377" s="134"/>
      <c r="AP377" s="134"/>
      <c r="AQ377" s="134"/>
      <c r="AR377" s="134"/>
      <c r="AS377" s="134"/>
      <c r="AT377" s="134"/>
      <c r="AU377" s="134"/>
      <c r="AV377" s="134"/>
    </row>
    <row r="378" spans="3:64">
      <c r="C378" s="32"/>
      <c r="D378" s="32"/>
      <c r="AA378" s="134"/>
      <c r="AB378" s="134"/>
      <c r="AC378" s="134"/>
      <c r="AD378" s="134"/>
      <c r="AE378" s="134"/>
      <c r="AG378" s="136"/>
      <c r="AN378" s="134"/>
      <c r="AO378" s="134"/>
      <c r="AP378" s="134"/>
      <c r="AQ378" s="134"/>
      <c r="AR378" s="134"/>
      <c r="AS378" s="134"/>
      <c r="AT378" s="134"/>
      <c r="AU378" s="134"/>
      <c r="AV378" s="134"/>
    </row>
    <row r="379" spans="3:64">
      <c r="C379" s="32"/>
      <c r="D379" s="32"/>
      <c r="AA379" s="134"/>
      <c r="AB379" s="134"/>
      <c r="AC379" s="134"/>
      <c r="AD379" s="134"/>
      <c r="AE379" s="134"/>
      <c r="AG379" s="136"/>
      <c r="AN379" s="134"/>
      <c r="AO379" s="134"/>
      <c r="AP379" s="134"/>
      <c r="AQ379" s="134"/>
      <c r="AR379" s="134"/>
      <c r="AS379" s="134"/>
      <c r="AT379" s="134"/>
      <c r="AU379" s="134"/>
      <c r="AV379" s="134"/>
    </row>
    <row r="380" spans="3:64">
      <c r="C380" s="32"/>
      <c r="D380" s="32"/>
      <c r="AA380" s="134"/>
      <c r="AB380" s="134"/>
      <c r="AC380" s="134"/>
      <c r="AD380" s="134"/>
      <c r="AE380" s="134"/>
      <c r="AG380" s="136"/>
      <c r="AN380" s="134"/>
      <c r="AO380" s="134"/>
      <c r="AP380" s="134"/>
      <c r="AQ380" s="134"/>
      <c r="AR380" s="134"/>
      <c r="AS380" s="134"/>
      <c r="AT380" s="134"/>
      <c r="AU380" s="134"/>
      <c r="AV380" s="134"/>
    </row>
    <row r="381" spans="3:64">
      <c r="C381" s="32"/>
      <c r="D381" s="32"/>
      <c r="AA381" s="134"/>
      <c r="AB381" s="134"/>
      <c r="AC381" s="134"/>
      <c r="AD381" s="134"/>
      <c r="AE381" s="134"/>
      <c r="AG381" s="136"/>
      <c r="AN381" s="134"/>
      <c r="AO381" s="134"/>
      <c r="AP381" s="134"/>
      <c r="AQ381" s="134"/>
      <c r="AR381" s="134"/>
      <c r="AS381" s="134"/>
      <c r="AT381" s="134"/>
      <c r="AU381" s="134"/>
      <c r="AV381" s="134"/>
    </row>
    <row r="382" spans="3:64">
      <c r="C382" s="32"/>
      <c r="D382" s="32"/>
      <c r="AA382" s="134"/>
      <c r="AB382" s="134"/>
      <c r="AC382" s="134"/>
      <c r="AD382" s="134"/>
      <c r="AE382" s="134"/>
      <c r="AG382" s="136"/>
      <c r="AN382" s="134"/>
      <c r="AO382" s="134"/>
      <c r="AP382" s="134"/>
      <c r="AQ382" s="134"/>
      <c r="AR382" s="134"/>
      <c r="AS382" s="134"/>
      <c r="AT382" s="134"/>
      <c r="AU382" s="134"/>
      <c r="AV382" s="134"/>
    </row>
    <row r="383" spans="3:64">
      <c r="C383" s="32"/>
      <c r="D383" s="32"/>
      <c r="AA383" s="134"/>
      <c r="AB383" s="134"/>
      <c r="AC383" s="134"/>
      <c r="AD383" s="134"/>
      <c r="AE383" s="134"/>
      <c r="AG383" s="136"/>
      <c r="AN383" s="134"/>
      <c r="AO383" s="134"/>
      <c r="AP383" s="134"/>
      <c r="AQ383" s="134"/>
      <c r="AR383" s="134"/>
      <c r="AS383" s="134"/>
      <c r="AT383" s="134"/>
      <c r="AU383" s="134"/>
      <c r="AV383" s="134"/>
    </row>
    <row r="384" spans="3:64">
      <c r="C384" s="32"/>
      <c r="D384" s="32"/>
      <c r="AA384" s="134"/>
      <c r="AB384" s="134"/>
      <c r="AC384" s="134"/>
      <c r="AD384" s="134"/>
      <c r="AE384" s="134"/>
      <c r="AG384" s="136"/>
      <c r="AN384" s="134"/>
      <c r="AO384" s="134"/>
      <c r="AP384" s="134"/>
      <c r="AQ384" s="134"/>
      <c r="AR384" s="134"/>
      <c r="AS384" s="134"/>
      <c r="AT384" s="134"/>
      <c r="AU384" s="134"/>
      <c r="AV384" s="134"/>
    </row>
    <row r="385" spans="3:48">
      <c r="C385" s="32"/>
      <c r="D385" s="32"/>
      <c r="AA385" s="134"/>
      <c r="AB385" s="134"/>
      <c r="AC385" s="134"/>
      <c r="AD385" s="134"/>
      <c r="AE385" s="134"/>
      <c r="AG385" s="136"/>
      <c r="AN385" s="134"/>
      <c r="AO385" s="134"/>
      <c r="AP385" s="134"/>
      <c r="AQ385" s="134"/>
      <c r="AR385" s="134"/>
      <c r="AS385" s="134"/>
      <c r="AT385" s="134"/>
      <c r="AU385" s="134"/>
      <c r="AV385" s="134"/>
    </row>
    <row r="386" spans="3:48">
      <c r="C386" s="32"/>
      <c r="D386" s="32"/>
      <c r="AA386" s="134"/>
      <c r="AB386" s="134"/>
      <c r="AC386" s="134"/>
      <c r="AD386" s="134"/>
      <c r="AE386" s="134"/>
      <c r="AG386" s="136"/>
      <c r="AN386" s="134"/>
      <c r="AO386" s="134"/>
      <c r="AP386" s="134"/>
      <c r="AQ386" s="134"/>
      <c r="AR386" s="134"/>
      <c r="AS386" s="134"/>
      <c r="AT386" s="134"/>
      <c r="AU386" s="134"/>
      <c r="AV386" s="134"/>
    </row>
    <row r="387" spans="3:48">
      <c r="C387" s="32"/>
      <c r="D387" s="32"/>
      <c r="AA387" s="134"/>
      <c r="AB387" s="134"/>
      <c r="AC387" s="134"/>
      <c r="AD387" s="134"/>
      <c r="AE387" s="134"/>
      <c r="AG387" s="136"/>
      <c r="AN387" s="134"/>
      <c r="AO387" s="134"/>
      <c r="AP387" s="134"/>
      <c r="AQ387" s="134"/>
      <c r="AR387" s="134"/>
      <c r="AS387" s="134"/>
      <c r="AT387" s="134"/>
      <c r="AU387" s="134"/>
      <c r="AV387" s="134"/>
    </row>
    <row r="388" spans="3:48">
      <c r="C388" s="32"/>
      <c r="D388" s="32"/>
      <c r="AA388" s="134"/>
      <c r="AB388" s="134"/>
      <c r="AC388" s="134"/>
      <c r="AD388" s="134"/>
      <c r="AE388" s="134"/>
      <c r="AG388" s="136"/>
      <c r="AN388" s="134"/>
      <c r="AO388" s="134"/>
      <c r="AP388" s="134"/>
      <c r="AQ388" s="134"/>
      <c r="AR388" s="134"/>
      <c r="AS388" s="134"/>
      <c r="AT388" s="134"/>
      <c r="AU388" s="134"/>
      <c r="AV388" s="134"/>
    </row>
    <row r="389" spans="3:48">
      <c r="C389" s="32"/>
      <c r="D389" s="32"/>
      <c r="AA389" s="134"/>
      <c r="AB389" s="134"/>
      <c r="AC389" s="134"/>
      <c r="AD389" s="134"/>
      <c r="AE389" s="134"/>
      <c r="AG389" s="136"/>
      <c r="AN389" s="134"/>
      <c r="AO389" s="134"/>
      <c r="AP389" s="134"/>
      <c r="AQ389" s="134"/>
      <c r="AR389" s="134"/>
      <c r="AS389" s="134"/>
      <c r="AT389" s="134"/>
      <c r="AU389" s="134"/>
      <c r="AV389" s="134"/>
    </row>
    <row r="390" spans="3:48">
      <c r="C390" s="32"/>
      <c r="D390" s="32"/>
      <c r="AA390" s="134"/>
      <c r="AB390" s="134"/>
      <c r="AC390" s="134"/>
      <c r="AD390" s="134"/>
      <c r="AE390" s="134"/>
      <c r="AG390" s="136"/>
      <c r="AN390" s="134"/>
      <c r="AO390" s="134"/>
      <c r="AP390" s="134"/>
      <c r="AQ390" s="134"/>
      <c r="AR390" s="134"/>
      <c r="AS390" s="134"/>
      <c r="AT390" s="134"/>
      <c r="AU390" s="134"/>
      <c r="AV390" s="134"/>
    </row>
    <row r="391" spans="3:48">
      <c r="C391" s="32"/>
      <c r="D391" s="32"/>
      <c r="AA391" s="134"/>
      <c r="AB391" s="134"/>
      <c r="AC391" s="134"/>
      <c r="AD391" s="134"/>
      <c r="AE391" s="134"/>
      <c r="AG391" s="136"/>
      <c r="AN391" s="134"/>
      <c r="AO391" s="134"/>
      <c r="AP391" s="134"/>
      <c r="AQ391" s="134"/>
      <c r="AR391" s="134"/>
      <c r="AS391" s="134"/>
      <c r="AT391" s="134"/>
      <c r="AU391" s="134"/>
      <c r="AV391" s="134"/>
    </row>
    <row r="392" spans="3:48">
      <c r="C392" s="32"/>
      <c r="D392" s="32"/>
      <c r="AA392" s="134"/>
      <c r="AB392" s="134"/>
      <c r="AC392" s="134"/>
      <c r="AD392" s="134"/>
      <c r="AE392" s="134"/>
      <c r="AG392" s="136"/>
      <c r="AN392" s="134"/>
      <c r="AO392" s="134"/>
      <c r="AP392" s="134"/>
      <c r="AQ392" s="134"/>
      <c r="AR392" s="134"/>
      <c r="AS392" s="134"/>
      <c r="AT392" s="134"/>
      <c r="AU392" s="134"/>
      <c r="AV392" s="134"/>
    </row>
    <row r="393" spans="3:48">
      <c r="C393" s="32"/>
      <c r="D393" s="32"/>
      <c r="AA393" s="134"/>
      <c r="AB393" s="134"/>
      <c r="AC393" s="134"/>
      <c r="AD393" s="134"/>
      <c r="AE393" s="134"/>
      <c r="AG393" s="136"/>
      <c r="AN393" s="134"/>
      <c r="AO393" s="134"/>
      <c r="AP393" s="134"/>
      <c r="AQ393" s="134"/>
      <c r="AR393" s="134"/>
      <c r="AS393" s="134"/>
      <c r="AT393" s="134"/>
      <c r="AU393" s="134"/>
    </row>
    <row r="394" spans="3:48">
      <c r="C394" s="32"/>
      <c r="D394" s="32"/>
      <c r="AA394" s="134"/>
      <c r="AB394" s="134"/>
      <c r="AC394" s="134"/>
      <c r="AD394" s="134"/>
      <c r="AE394" s="134"/>
      <c r="AG394" s="136"/>
      <c r="AN394" s="134"/>
      <c r="AO394" s="134"/>
      <c r="AP394" s="134"/>
      <c r="AQ394" s="134"/>
      <c r="AR394" s="134"/>
      <c r="AS394" s="134"/>
      <c r="AT394" s="134"/>
      <c r="AU394" s="134"/>
    </row>
    <row r="395" spans="3:48">
      <c r="C395" s="32"/>
      <c r="D395" s="32"/>
      <c r="AA395" s="134"/>
      <c r="AB395" s="134"/>
      <c r="AC395" s="134"/>
      <c r="AD395" s="134"/>
      <c r="AE395" s="134"/>
      <c r="AG395" s="136"/>
      <c r="AN395" s="134"/>
      <c r="AO395" s="134"/>
      <c r="AP395" s="134"/>
      <c r="AQ395" s="134"/>
      <c r="AR395" s="134"/>
      <c r="AS395" s="134"/>
      <c r="AT395" s="134"/>
      <c r="AU395" s="134"/>
    </row>
    <row r="396" spans="3:48">
      <c r="C396" s="32"/>
      <c r="D396" s="32"/>
      <c r="AA396" s="134"/>
      <c r="AB396" s="134"/>
      <c r="AC396" s="134"/>
      <c r="AD396" s="134"/>
      <c r="AE396" s="134"/>
      <c r="AG396" s="136"/>
      <c r="AN396" s="134"/>
      <c r="AO396" s="134"/>
      <c r="AP396" s="134"/>
      <c r="AQ396" s="134"/>
      <c r="AR396" s="134"/>
      <c r="AS396" s="134"/>
      <c r="AT396" s="134"/>
      <c r="AU396" s="134"/>
    </row>
    <row r="397" spans="3:48">
      <c r="C397" s="32"/>
      <c r="D397" s="32"/>
      <c r="AA397" s="134"/>
      <c r="AB397" s="134"/>
      <c r="AC397" s="134"/>
      <c r="AD397" s="134"/>
      <c r="AE397" s="134"/>
      <c r="AG397" s="136"/>
      <c r="AN397" s="134"/>
      <c r="AO397" s="134"/>
      <c r="AP397" s="134"/>
      <c r="AQ397" s="134"/>
      <c r="AR397" s="134"/>
      <c r="AS397" s="134"/>
      <c r="AT397" s="134"/>
      <c r="AU397" s="134"/>
    </row>
    <row r="398" spans="3:48">
      <c r="C398" s="32"/>
      <c r="D398" s="32"/>
      <c r="AA398" s="134"/>
      <c r="AB398" s="134"/>
      <c r="AC398" s="134"/>
      <c r="AD398" s="134"/>
      <c r="AE398" s="134"/>
      <c r="AG398" s="136"/>
      <c r="AN398" s="134"/>
      <c r="AO398" s="134"/>
      <c r="AP398" s="134"/>
      <c r="AQ398" s="134"/>
      <c r="AR398" s="134"/>
      <c r="AS398" s="134"/>
      <c r="AT398" s="134"/>
      <c r="AU398" s="134"/>
    </row>
    <row r="399" spans="3:48">
      <c r="C399" s="32"/>
      <c r="D399" s="32"/>
      <c r="AA399" s="134"/>
      <c r="AB399" s="134"/>
      <c r="AC399" s="134"/>
      <c r="AD399" s="134"/>
      <c r="AE399" s="134"/>
      <c r="AG399" s="136"/>
      <c r="AN399" s="134"/>
      <c r="AO399" s="134"/>
      <c r="AP399" s="134"/>
      <c r="AQ399" s="134"/>
      <c r="AR399" s="134"/>
      <c r="AS399" s="134"/>
      <c r="AT399" s="134"/>
      <c r="AU399" s="134"/>
    </row>
    <row r="400" spans="3:48">
      <c r="C400" s="32"/>
      <c r="D400" s="32"/>
      <c r="AA400" s="134"/>
      <c r="AB400" s="134"/>
      <c r="AC400" s="134"/>
      <c r="AD400" s="134"/>
      <c r="AE400" s="134"/>
      <c r="AG400" s="136"/>
      <c r="AN400" s="134"/>
      <c r="AO400" s="134"/>
      <c r="AP400" s="134"/>
      <c r="AQ400" s="134"/>
      <c r="AR400" s="134"/>
      <c r="AS400" s="134"/>
      <c r="AT400" s="134"/>
      <c r="AU400" s="134"/>
    </row>
    <row r="401" spans="3:47">
      <c r="C401" s="32"/>
      <c r="D401" s="32"/>
      <c r="AA401" s="134"/>
      <c r="AB401" s="134"/>
      <c r="AC401" s="134"/>
      <c r="AD401" s="134"/>
      <c r="AE401" s="134"/>
      <c r="AG401" s="136"/>
      <c r="AN401" s="134"/>
      <c r="AO401" s="134"/>
      <c r="AP401" s="134"/>
      <c r="AQ401" s="134"/>
      <c r="AR401" s="134"/>
      <c r="AS401" s="134"/>
      <c r="AT401" s="134"/>
      <c r="AU401" s="134"/>
    </row>
    <row r="402" spans="3:47">
      <c r="C402" s="32"/>
      <c r="D402" s="32"/>
      <c r="AA402" s="134"/>
      <c r="AB402" s="134"/>
      <c r="AC402" s="134"/>
      <c r="AD402" s="134"/>
      <c r="AE402" s="134"/>
      <c r="AG402" s="136"/>
      <c r="AN402" s="134"/>
      <c r="AO402" s="134"/>
      <c r="AP402" s="134"/>
      <c r="AQ402" s="134"/>
      <c r="AR402" s="134"/>
      <c r="AS402" s="134"/>
      <c r="AT402" s="134"/>
      <c r="AU402" s="134"/>
    </row>
    <row r="403" spans="3:47">
      <c r="C403" s="32"/>
      <c r="D403" s="32"/>
      <c r="AA403" s="134"/>
      <c r="AB403" s="134"/>
      <c r="AC403" s="134"/>
      <c r="AD403" s="134"/>
      <c r="AE403" s="134"/>
      <c r="AG403" s="136"/>
      <c r="AN403" s="134"/>
      <c r="AO403" s="134"/>
      <c r="AP403" s="134"/>
      <c r="AQ403" s="134"/>
      <c r="AR403" s="134"/>
      <c r="AS403" s="134"/>
      <c r="AT403" s="134"/>
      <c r="AU403" s="134"/>
    </row>
    <row r="404" spans="3:47">
      <c r="C404" s="32"/>
      <c r="D404" s="32"/>
      <c r="AA404" s="134"/>
      <c r="AB404" s="134"/>
      <c r="AC404" s="134"/>
      <c r="AD404" s="134"/>
      <c r="AE404" s="134"/>
      <c r="AG404" s="136"/>
      <c r="AN404" s="134"/>
      <c r="AO404" s="134"/>
      <c r="AP404" s="134"/>
      <c r="AQ404" s="134"/>
      <c r="AR404" s="134"/>
      <c r="AS404" s="134"/>
      <c r="AT404" s="134"/>
      <c r="AU404" s="134"/>
    </row>
    <row r="405" spans="3:47">
      <c r="C405" s="32"/>
      <c r="D405" s="32"/>
      <c r="AA405" s="134"/>
      <c r="AB405" s="134"/>
      <c r="AC405" s="134"/>
      <c r="AD405" s="134"/>
      <c r="AE405" s="134"/>
      <c r="AG405" s="136"/>
      <c r="AN405" s="134"/>
      <c r="AO405" s="134"/>
      <c r="AP405" s="134"/>
      <c r="AQ405" s="134"/>
      <c r="AR405" s="134"/>
      <c r="AS405" s="134"/>
      <c r="AT405" s="134"/>
      <c r="AU405" s="134"/>
    </row>
    <row r="406" spans="3:47">
      <c r="C406" s="32"/>
      <c r="D406" s="32"/>
      <c r="AA406" s="134"/>
      <c r="AB406" s="134"/>
      <c r="AC406" s="134"/>
      <c r="AD406" s="134"/>
      <c r="AE406" s="134"/>
      <c r="AG406" s="136"/>
      <c r="AN406" s="134"/>
      <c r="AO406" s="134"/>
      <c r="AP406" s="134"/>
      <c r="AQ406" s="134"/>
      <c r="AR406" s="134"/>
      <c r="AS406" s="134"/>
      <c r="AT406" s="134"/>
      <c r="AU406" s="134"/>
    </row>
    <row r="407" spans="3:47">
      <c r="C407" s="32"/>
      <c r="D407" s="32"/>
      <c r="AA407" s="134"/>
      <c r="AB407" s="134"/>
      <c r="AC407" s="134"/>
      <c r="AD407" s="134"/>
      <c r="AE407" s="134"/>
      <c r="AG407" s="136"/>
      <c r="AN407" s="134"/>
      <c r="AO407" s="134"/>
      <c r="AP407" s="134"/>
      <c r="AQ407" s="134"/>
      <c r="AR407" s="134"/>
      <c r="AS407" s="134"/>
      <c r="AT407" s="134"/>
      <c r="AU407" s="134"/>
    </row>
    <row r="408" spans="3:47">
      <c r="C408" s="32"/>
      <c r="D408" s="32"/>
      <c r="AA408" s="134"/>
      <c r="AB408" s="134"/>
      <c r="AC408" s="134"/>
      <c r="AD408" s="134"/>
      <c r="AE408" s="134"/>
      <c r="AG408" s="136"/>
      <c r="AN408" s="134"/>
      <c r="AO408" s="134"/>
      <c r="AP408" s="134"/>
      <c r="AQ408" s="134"/>
      <c r="AR408" s="134"/>
      <c r="AS408" s="134"/>
      <c r="AT408" s="134"/>
      <c r="AU408" s="134"/>
    </row>
    <row r="409" spans="3:47">
      <c r="C409" s="32"/>
      <c r="D409" s="32"/>
      <c r="AA409" s="134"/>
      <c r="AB409" s="134"/>
      <c r="AC409" s="134"/>
      <c r="AD409" s="134"/>
      <c r="AE409" s="134"/>
      <c r="AG409" s="136"/>
      <c r="AN409" s="134"/>
      <c r="AO409" s="134"/>
      <c r="AP409" s="134"/>
      <c r="AQ409" s="134"/>
      <c r="AR409" s="134"/>
      <c r="AS409" s="134"/>
      <c r="AT409" s="134"/>
      <c r="AU409" s="134"/>
    </row>
    <row r="410" spans="3:47">
      <c r="C410" s="32"/>
      <c r="D410" s="32"/>
      <c r="AA410" s="134"/>
      <c r="AB410" s="134"/>
      <c r="AC410" s="134"/>
      <c r="AD410" s="134"/>
      <c r="AE410" s="134"/>
      <c r="AG410" s="136"/>
      <c r="AN410" s="134"/>
      <c r="AO410" s="134"/>
      <c r="AP410" s="134"/>
      <c r="AQ410" s="134"/>
      <c r="AR410" s="134"/>
      <c r="AS410" s="134"/>
      <c r="AT410" s="134"/>
      <c r="AU410" s="134"/>
    </row>
    <row r="411" spans="3:47">
      <c r="C411" s="32"/>
      <c r="D411" s="32"/>
      <c r="AA411" s="134"/>
      <c r="AB411" s="134"/>
      <c r="AC411" s="134"/>
      <c r="AD411" s="134"/>
      <c r="AE411" s="134"/>
      <c r="AG411" s="136"/>
      <c r="AN411" s="134"/>
      <c r="AO411" s="134"/>
      <c r="AP411" s="134"/>
      <c r="AQ411" s="134"/>
      <c r="AR411" s="134"/>
      <c r="AS411" s="134"/>
      <c r="AT411" s="134"/>
      <c r="AU411" s="134"/>
    </row>
    <row r="412" spans="3:47">
      <c r="C412" s="32"/>
      <c r="D412" s="32"/>
      <c r="AA412" s="134"/>
      <c r="AB412" s="134"/>
      <c r="AC412" s="134"/>
      <c r="AD412" s="134"/>
      <c r="AE412" s="134"/>
      <c r="AG412" s="136"/>
      <c r="AN412" s="134"/>
      <c r="AO412" s="134"/>
      <c r="AP412" s="134"/>
      <c r="AQ412" s="134"/>
      <c r="AR412" s="134"/>
      <c r="AS412" s="134"/>
      <c r="AT412" s="134"/>
      <c r="AU412" s="134"/>
    </row>
    <row r="413" spans="3:47">
      <c r="C413" s="32"/>
      <c r="D413" s="32"/>
      <c r="AA413" s="134"/>
      <c r="AB413" s="134"/>
      <c r="AC413" s="134"/>
      <c r="AD413" s="134"/>
      <c r="AE413" s="134"/>
      <c r="AG413" s="136"/>
      <c r="AN413" s="134"/>
      <c r="AO413" s="134"/>
      <c r="AP413" s="134"/>
      <c r="AQ413" s="134"/>
      <c r="AR413" s="134"/>
      <c r="AS413" s="134"/>
      <c r="AT413" s="134"/>
      <c r="AU413" s="134"/>
    </row>
    <row r="414" spans="3:47">
      <c r="C414" s="32"/>
      <c r="D414" s="32"/>
      <c r="AA414" s="134"/>
      <c r="AB414" s="134"/>
      <c r="AC414" s="134"/>
      <c r="AD414" s="134"/>
      <c r="AE414" s="134"/>
      <c r="AG414" s="136"/>
      <c r="AN414" s="134"/>
      <c r="AO414" s="134"/>
      <c r="AP414" s="134"/>
      <c r="AQ414" s="134"/>
      <c r="AR414" s="134"/>
      <c r="AS414" s="134"/>
      <c r="AT414" s="134"/>
      <c r="AU414" s="134"/>
    </row>
    <row r="415" spans="3:47">
      <c r="C415" s="32"/>
      <c r="D415" s="32"/>
      <c r="AA415" s="134"/>
      <c r="AB415" s="134"/>
      <c r="AC415" s="134"/>
      <c r="AD415" s="134"/>
      <c r="AE415" s="134"/>
      <c r="AG415" s="136"/>
      <c r="AN415" s="134"/>
      <c r="AO415" s="134"/>
      <c r="AP415" s="134"/>
      <c r="AQ415" s="134"/>
      <c r="AR415" s="134"/>
      <c r="AS415" s="134"/>
      <c r="AT415" s="134"/>
      <c r="AU415" s="134"/>
    </row>
    <row r="416" spans="3:47">
      <c r="C416" s="32"/>
      <c r="D416" s="32"/>
      <c r="AA416" s="134"/>
      <c r="AB416" s="134"/>
      <c r="AC416" s="134"/>
      <c r="AD416" s="134"/>
      <c r="AE416" s="134"/>
      <c r="AG416" s="136"/>
      <c r="AN416" s="134"/>
      <c r="AO416" s="134"/>
      <c r="AP416" s="134"/>
      <c r="AQ416" s="134"/>
      <c r="AR416" s="134"/>
      <c r="AS416" s="134"/>
      <c r="AT416" s="134"/>
      <c r="AU416" s="134"/>
    </row>
    <row r="417" spans="3:47">
      <c r="C417" s="32"/>
      <c r="D417" s="32"/>
      <c r="AA417" s="134"/>
      <c r="AB417" s="134"/>
      <c r="AC417" s="134"/>
      <c r="AD417" s="134"/>
      <c r="AE417" s="134"/>
      <c r="AG417" s="136"/>
      <c r="AN417" s="134"/>
      <c r="AO417" s="134"/>
      <c r="AP417" s="134"/>
      <c r="AQ417" s="134"/>
      <c r="AR417" s="134"/>
      <c r="AS417" s="134"/>
      <c r="AT417" s="134"/>
      <c r="AU417" s="134"/>
    </row>
    <row r="418" spans="3:47">
      <c r="C418" s="32"/>
      <c r="D418" s="32"/>
      <c r="AA418" s="134"/>
      <c r="AB418" s="134"/>
      <c r="AC418" s="134"/>
      <c r="AD418" s="134"/>
      <c r="AE418" s="134"/>
      <c r="AG418" s="136"/>
      <c r="AN418" s="134"/>
      <c r="AO418" s="134"/>
      <c r="AP418" s="134"/>
      <c r="AQ418" s="134"/>
      <c r="AR418" s="134"/>
      <c r="AS418" s="134"/>
      <c r="AT418" s="134"/>
      <c r="AU418" s="134"/>
    </row>
    <row r="419" spans="3:47">
      <c r="C419" s="32"/>
      <c r="D419" s="32"/>
      <c r="AA419" s="134"/>
      <c r="AB419" s="134"/>
      <c r="AC419" s="134"/>
      <c r="AD419" s="134"/>
      <c r="AE419" s="134"/>
      <c r="AG419" s="136"/>
      <c r="AN419" s="134"/>
      <c r="AO419" s="134"/>
      <c r="AP419" s="134"/>
      <c r="AQ419" s="134"/>
      <c r="AR419" s="134"/>
      <c r="AS419" s="134"/>
      <c r="AT419" s="134"/>
      <c r="AU419" s="134"/>
    </row>
    <row r="420" spans="3:47">
      <c r="C420" s="32"/>
      <c r="D420" s="32"/>
      <c r="AA420" s="134"/>
      <c r="AB420" s="134"/>
      <c r="AC420" s="134"/>
      <c r="AD420" s="134"/>
      <c r="AE420" s="134"/>
      <c r="AG420" s="136"/>
      <c r="AN420" s="134"/>
      <c r="AO420" s="134"/>
      <c r="AP420" s="134"/>
      <c r="AQ420" s="134"/>
      <c r="AR420" s="134"/>
      <c r="AS420" s="134"/>
      <c r="AT420" s="134"/>
      <c r="AU420" s="134"/>
    </row>
    <row r="421" spans="3:47">
      <c r="C421" s="32"/>
      <c r="D421" s="32"/>
      <c r="AA421" s="134"/>
      <c r="AB421" s="134"/>
      <c r="AC421" s="134"/>
      <c r="AD421" s="134"/>
      <c r="AE421" s="134"/>
      <c r="AG421" s="136"/>
      <c r="AN421" s="134"/>
      <c r="AO421" s="134"/>
      <c r="AP421" s="134"/>
      <c r="AQ421" s="134"/>
      <c r="AR421" s="134"/>
      <c r="AS421" s="134"/>
      <c r="AT421" s="134"/>
      <c r="AU421" s="134"/>
    </row>
    <row r="422" spans="3:47">
      <c r="C422" s="32"/>
      <c r="D422" s="32"/>
      <c r="AA422" s="134"/>
      <c r="AB422" s="134"/>
      <c r="AC422" s="134"/>
      <c r="AD422" s="134"/>
      <c r="AE422" s="134"/>
      <c r="AG422" s="136"/>
      <c r="AN422" s="134"/>
      <c r="AO422" s="134"/>
      <c r="AP422" s="134"/>
      <c r="AQ422" s="134"/>
      <c r="AR422" s="134"/>
      <c r="AS422" s="134"/>
      <c r="AT422" s="134"/>
      <c r="AU422" s="134"/>
    </row>
    <row r="423" spans="3:47">
      <c r="C423" s="32"/>
      <c r="D423" s="32"/>
      <c r="AA423" s="134"/>
      <c r="AB423" s="134"/>
      <c r="AC423" s="134"/>
      <c r="AD423" s="134"/>
      <c r="AE423" s="134"/>
      <c r="AG423" s="136"/>
      <c r="AN423" s="134"/>
      <c r="AO423" s="134"/>
      <c r="AP423" s="134"/>
      <c r="AQ423" s="134"/>
      <c r="AR423" s="134"/>
      <c r="AS423" s="134"/>
      <c r="AT423" s="134"/>
      <c r="AU423" s="134"/>
    </row>
    <row r="424" spans="3:47">
      <c r="C424" s="32"/>
      <c r="D424" s="32"/>
      <c r="AA424" s="134"/>
      <c r="AB424" s="134"/>
      <c r="AC424" s="134"/>
      <c r="AD424" s="134"/>
      <c r="AE424" s="134"/>
      <c r="AG424" s="136"/>
      <c r="AN424" s="134"/>
      <c r="AO424" s="134"/>
      <c r="AP424" s="134"/>
      <c r="AQ424" s="134"/>
      <c r="AR424" s="134"/>
      <c r="AS424" s="134"/>
      <c r="AT424" s="134"/>
      <c r="AU424" s="134"/>
    </row>
    <row r="425" spans="3:47">
      <c r="C425" s="32"/>
      <c r="D425" s="32"/>
      <c r="AA425" s="134"/>
      <c r="AB425" s="134"/>
      <c r="AC425" s="134"/>
      <c r="AD425" s="134"/>
      <c r="AE425" s="134"/>
      <c r="AG425" s="136"/>
      <c r="AN425" s="134"/>
      <c r="AO425" s="134"/>
      <c r="AP425" s="134"/>
      <c r="AQ425" s="134"/>
      <c r="AR425" s="134"/>
      <c r="AS425" s="134"/>
      <c r="AT425" s="134"/>
      <c r="AU425" s="134"/>
    </row>
    <row r="426" spans="3:47">
      <c r="C426" s="32"/>
      <c r="D426" s="32"/>
      <c r="AA426" s="134"/>
      <c r="AB426" s="134"/>
      <c r="AC426" s="134"/>
      <c r="AD426" s="134"/>
      <c r="AE426" s="134"/>
      <c r="AG426" s="136"/>
      <c r="AN426" s="134"/>
      <c r="AO426" s="134"/>
      <c r="AP426" s="134"/>
      <c r="AQ426" s="134"/>
      <c r="AR426" s="134"/>
      <c r="AS426" s="134"/>
      <c r="AT426" s="134"/>
      <c r="AU426" s="134"/>
    </row>
    <row r="427" spans="3:47">
      <c r="C427" s="32"/>
      <c r="D427" s="32"/>
      <c r="AA427" s="134"/>
      <c r="AB427" s="134"/>
      <c r="AC427" s="134"/>
      <c r="AD427" s="134"/>
      <c r="AE427" s="134"/>
      <c r="AG427" s="136"/>
      <c r="AN427" s="134"/>
      <c r="AO427" s="134"/>
      <c r="AP427" s="134"/>
      <c r="AQ427" s="134"/>
      <c r="AR427" s="134"/>
      <c r="AS427" s="134"/>
      <c r="AT427" s="134"/>
      <c r="AU427" s="134"/>
    </row>
    <row r="428" spans="3:47">
      <c r="C428" s="32"/>
      <c r="D428" s="32"/>
      <c r="AA428" s="134"/>
      <c r="AB428" s="134"/>
      <c r="AC428" s="134"/>
      <c r="AD428" s="134"/>
      <c r="AE428" s="134"/>
      <c r="AG428" s="136"/>
      <c r="AN428" s="134"/>
      <c r="AO428" s="134"/>
      <c r="AP428" s="134"/>
      <c r="AQ428" s="134"/>
      <c r="AR428" s="134"/>
      <c r="AS428" s="134"/>
      <c r="AT428" s="134"/>
      <c r="AU428" s="134"/>
    </row>
    <row r="429" spans="3:47">
      <c r="C429" s="32"/>
      <c r="D429" s="32"/>
      <c r="AA429" s="134"/>
      <c r="AB429" s="134"/>
      <c r="AC429" s="134"/>
      <c r="AD429" s="134"/>
      <c r="AE429" s="134"/>
      <c r="AG429" s="136"/>
      <c r="AN429" s="134"/>
      <c r="AO429" s="134"/>
      <c r="AP429" s="134"/>
      <c r="AQ429" s="134"/>
      <c r="AR429" s="134"/>
      <c r="AS429" s="134"/>
      <c r="AT429" s="134"/>
      <c r="AU429" s="134"/>
    </row>
    <row r="430" spans="3:47">
      <c r="C430" s="32"/>
      <c r="D430" s="32"/>
      <c r="AA430" s="134"/>
      <c r="AB430" s="134"/>
      <c r="AC430" s="134"/>
      <c r="AD430" s="134"/>
      <c r="AE430" s="134"/>
      <c r="AG430" s="136"/>
      <c r="AN430" s="134"/>
      <c r="AO430" s="134"/>
      <c r="AP430" s="134"/>
      <c r="AQ430" s="134"/>
      <c r="AR430" s="134"/>
      <c r="AS430" s="134"/>
      <c r="AT430" s="134"/>
      <c r="AU430" s="134"/>
    </row>
    <row r="431" spans="3:47">
      <c r="C431" s="32"/>
      <c r="D431" s="32"/>
      <c r="AA431" s="134"/>
      <c r="AB431" s="134"/>
      <c r="AC431" s="134"/>
      <c r="AD431" s="134"/>
      <c r="AE431" s="134"/>
      <c r="AG431" s="136"/>
      <c r="AN431" s="134"/>
      <c r="AO431" s="134"/>
      <c r="AP431" s="134"/>
      <c r="AQ431" s="134"/>
      <c r="AR431" s="134"/>
      <c r="AS431" s="134"/>
      <c r="AT431" s="134"/>
      <c r="AU431" s="134"/>
    </row>
    <row r="432" spans="3:47">
      <c r="C432" s="32"/>
      <c r="D432" s="32"/>
      <c r="AA432" s="134"/>
      <c r="AB432" s="134"/>
      <c r="AC432" s="134"/>
      <c r="AD432" s="134"/>
      <c r="AE432" s="134"/>
      <c r="AG432" s="136"/>
      <c r="AN432" s="134"/>
      <c r="AO432" s="134"/>
      <c r="AP432" s="134"/>
      <c r="AQ432" s="134"/>
      <c r="AR432" s="134"/>
      <c r="AS432" s="134"/>
      <c r="AT432" s="134"/>
      <c r="AU432" s="134"/>
    </row>
    <row r="433" spans="3:47">
      <c r="C433" s="32"/>
      <c r="D433" s="32"/>
      <c r="AA433" s="134"/>
      <c r="AB433" s="134"/>
      <c r="AC433" s="134"/>
      <c r="AD433" s="134"/>
      <c r="AE433" s="134"/>
      <c r="AG433" s="136"/>
      <c r="AN433" s="134"/>
      <c r="AO433" s="134"/>
      <c r="AP433" s="134"/>
      <c r="AQ433" s="134"/>
      <c r="AR433" s="134"/>
      <c r="AS433" s="134"/>
      <c r="AT433" s="134"/>
      <c r="AU433" s="134"/>
    </row>
    <row r="434" spans="3:47">
      <c r="C434" s="32"/>
      <c r="D434" s="32"/>
      <c r="AA434" s="134"/>
      <c r="AB434" s="134"/>
      <c r="AC434" s="134"/>
      <c r="AD434" s="134"/>
      <c r="AE434" s="134"/>
      <c r="AG434" s="136"/>
      <c r="AN434" s="134"/>
      <c r="AO434" s="134"/>
      <c r="AP434" s="134"/>
      <c r="AQ434" s="134"/>
      <c r="AR434" s="134"/>
      <c r="AS434" s="134"/>
      <c r="AT434" s="134"/>
      <c r="AU434" s="134"/>
    </row>
    <row r="435" spans="3:47">
      <c r="C435" s="32"/>
      <c r="D435" s="32"/>
      <c r="AA435" s="134"/>
      <c r="AB435" s="134"/>
      <c r="AC435" s="134"/>
      <c r="AD435" s="134"/>
      <c r="AE435" s="134"/>
      <c r="AG435" s="136"/>
      <c r="AN435" s="134"/>
      <c r="AO435" s="134"/>
      <c r="AP435" s="134"/>
      <c r="AQ435" s="134"/>
      <c r="AR435" s="134"/>
      <c r="AS435" s="134"/>
      <c r="AT435" s="134"/>
      <c r="AU435" s="134"/>
    </row>
    <row r="436" spans="3:47">
      <c r="C436" s="32"/>
      <c r="D436" s="32"/>
      <c r="AA436" s="134"/>
      <c r="AB436" s="134"/>
      <c r="AC436" s="134"/>
      <c r="AD436" s="134"/>
      <c r="AE436" s="134"/>
      <c r="AG436" s="136"/>
      <c r="AN436" s="134"/>
      <c r="AO436" s="134"/>
      <c r="AP436" s="134"/>
      <c r="AQ436" s="134"/>
      <c r="AR436" s="134"/>
      <c r="AS436" s="134"/>
      <c r="AT436" s="134"/>
      <c r="AU436" s="134"/>
    </row>
    <row r="437" spans="3:47">
      <c r="C437" s="32"/>
      <c r="D437" s="32"/>
      <c r="AA437" s="134"/>
      <c r="AB437" s="134"/>
      <c r="AC437" s="134"/>
      <c r="AD437" s="134"/>
      <c r="AE437" s="134"/>
      <c r="AG437" s="136"/>
      <c r="AN437" s="134"/>
      <c r="AO437" s="134"/>
      <c r="AP437" s="134"/>
      <c r="AQ437" s="134"/>
      <c r="AR437" s="134"/>
      <c r="AS437" s="134"/>
      <c r="AT437" s="134"/>
      <c r="AU437" s="134"/>
    </row>
    <row r="438" spans="3:47">
      <c r="C438" s="32"/>
      <c r="D438" s="32"/>
      <c r="AA438" s="134"/>
      <c r="AB438" s="134"/>
      <c r="AC438" s="134"/>
      <c r="AD438" s="134"/>
      <c r="AE438" s="134"/>
      <c r="AG438" s="136"/>
      <c r="AN438" s="134"/>
      <c r="AO438" s="134"/>
      <c r="AP438" s="134"/>
      <c r="AQ438" s="134"/>
      <c r="AR438" s="134"/>
      <c r="AS438" s="134"/>
      <c r="AT438" s="134"/>
      <c r="AU438" s="134"/>
    </row>
    <row r="439" spans="3:47">
      <c r="C439" s="32"/>
      <c r="D439" s="32"/>
      <c r="AA439" s="134"/>
      <c r="AB439" s="134"/>
      <c r="AC439" s="134"/>
      <c r="AD439" s="134"/>
      <c r="AE439" s="134"/>
      <c r="AG439" s="136"/>
      <c r="AN439" s="134"/>
      <c r="AO439" s="134"/>
      <c r="AP439" s="134"/>
      <c r="AQ439" s="134"/>
      <c r="AR439" s="134"/>
      <c r="AS439" s="134"/>
      <c r="AT439" s="134"/>
      <c r="AU439" s="134"/>
    </row>
    <row r="440" spans="3:47">
      <c r="C440" s="32"/>
      <c r="D440" s="32"/>
      <c r="AA440" s="134"/>
      <c r="AB440" s="134"/>
      <c r="AC440" s="134"/>
      <c r="AD440" s="134"/>
      <c r="AE440" s="134"/>
      <c r="AG440" s="136"/>
      <c r="AN440" s="134"/>
      <c r="AO440" s="134"/>
      <c r="AP440" s="134"/>
      <c r="AQ440" s="134"/>
      <c r="AR440" s="134"/>
      <c r="AS440" s="134"/>
      <c r="AT440" s="134"/>
      <c r="AU440" s="134"/>
    </row>
    <row r="441" spans="3:47">
      <c r="C441" s="32"/>
      <c r="D441" s="32"/>
      <c r="AA441" s="134"/>
      <c r="AB441" s="134"/>
      <c r="AC441" s="134"/>
      <c r="AD441" s="134"/>
      <c r="AE441" s="134"/>
      <c r="AG441" s="136"/>
      <c r="AN441" s="134"/>
      <c r="AO441" s="134"/>
      <c r="AP441" s="134"/>
      <c r="AQ441" s="134"/>
      <c r="AR441" s="134"/>
      <c r="AS441" s="134"/>
      <c r="AT441" s="134"/>
      <c r="AU441" s="134"/>
    </row>
    <row r="442" spans="3:47">
      <c r="C442" s="32"/>
      <c r="D442" s="32"/>
      <c r="AA442" s="134"/>
      <c r="AB442" s="134"/>
      <c r="AC442" s="134"/>
      <c r="AD442" s="134"/>
      <c r="AE442" s="134"/>
      <c r="AG442" s="136"/>
      <c r="AN442" s="134"/>
      <c r="AO442" s="134"/>
      <c r="AP442" s="134"/>
      <c r="AQ442" s="134"/>
      <c r="AR442" s="134"/>
      <c r="AS442" s="134"/>
      <c r="AT442" s="134"/>
      <c r="AU442" s="134"/>
    </row>
    <row r="443" spans="3:47">
      <c r="C443" s="32"/>
      <c r="D443" s="32"/>
      <c r="AA443" s="134"/>
      <c r="AB443" s="134"/>
      <c r="AC443" s="134"/>
      <c r="AD443" s="134"/>
      <c r="AE443" s="134"/>
      <c r="AG443" s="136"/>
      <c r="AN443" s="134"/>
      <c r="AO443" s="134"/>
      <c r="AP443" s="134"/>
      <c r="AQ443" s="134"/>
      <c r="AR443" s="134"/>
      <c r="AS443" s="134"/>
      <c r="AT443" s="134"/>
      <c r="AU443" s="134"/>
    </row>
    <row r="444" spans="3:47">
      <c r="C444" s="32"/>
      <c r="D444" s="32"/>
      <c r="AA444" s="134"/>
      <c r="AB444" s="134"/>
      <c r="AC444" s="134"/>
      <c r="AD444" s="134"/>
      <c r="AE444" s="134"/>
      <c r="AG444" s="136"/>
      <c r="AN444" s="134"/>
      <c r="AO444" s="134"/>
      <c r="AP444" s="134"/>
      <c r="AQ444" s="134"/>
      <c r="AR444" s="134"/>
      <c r="AS444" s="134"/>
      <c r="AT444" s="134"/>
      <c r="AU444" s="134"/>
    </row>
    <row r="445" spans="3:47">
      <c r="C445" s="32"/>
      <c r="D445" s="32"/>
      <c r="AA445" s="134"/>
      <c r="AB445" s="134"/>
      <c r="AC445" s="134"/>
      <c r="AD445" s="134"/>
      <c r="AE445" s="134"/>
      <c r="AG445" s="136"/>
      <c r="AN445" s="134"/>
      <c r="AO445" s="134"/>
      <c r="AP445" s="134"/>
      <c r="AQ445" s="134"/>
      <c r="AR445" s="134"/>
      <c r="AS445" s="134"/>
      <c r="AT445" s="134"/>
      <c r="AU445" s="134"/>
    </row>
    <row r="446" spans="3:47">
      <c r="C446" s="32"/>
      <c r="D446" s="32"/>
      <c r="AA446" s="134"/>
      <c r="AB446" s="134"/>
      <c r="AC446" s="134"/>
      <c r="AD446" s="134"/>
      <c r="AE446" s="134"/>
      <c r="AG446" s="136"/>
      <c r="AN446" s="134"/>
      <c r="AO446" s="134"/>
      <c r="AP446" s="134"/>
      <c r="AQ446" s="134"/>
      <c r="AR446" s="134"/>
      <c r="AS446" s="134"/>
      <c r="AT446" s="134"/>
      <c r="AU446" s="134"/>
    </row>
    <row r="447" spans="3:47">
      <c r="C447" s="32"/>
      <c r="D447" s="32"/>
      <c r="AA447" s="134"/>
      <c r="AB447" s="134"/>
      <c r="AC447" s="134"/>
      <c r="AD447" s="134"/>
      <c r="AE447" s="134"/>
      <c r="AG447" s="136"/>
      <c r="AN447" s="134"/>
      <c r="AO447" s="134"/>
      <c r="AP447" s="134"/>
      <c r="AQ447" s="134"/>
      <c r="AR447" s="134"/>
      <c r="AS447" s="134"/>
      <c r="AT447" s="134"/>
      <c r="AU447" s="134"/>
    </row>
    <row r="448" spans="3:47">
      <c r="C448" s="32"/>
      <c r="D448" s="32"/>
      <c r="AA448" s="134"/>
      <c r="AB448" s="134"/>
      <c r="AC448" s="134"/>
      <c r="AD448" s="134"/>
      <c r="AE448" s="134"/>
      <c r="AG448" s="136"/>
      <c r="AN448" s="134"/>
      <c r="AO448" s="134"/>
      <c r="AP448" s="134"/>
      <c r="AQ448" s="134"/>
      <c r="AR448" s="134"/>
      <c r="AS448" s="134"/>
      <c r="AT448" s="134"/>
      <c r="AU448" s="134"/>
    </row>
    <row r="449" spans="3:47">
      <c r="C449" s="32"/>
      <c r="D449" s="32"/>
      <c r="AA449" s="134"/>
      <c r="AB449" s="134"/>
      <c r="AC449" s="134"/>
      <c r="AD449" s="134"/>
      <c r="AE449" s="134"/>
      <c r="AG449" s="136"/>
      <c r="AN449" s="134"/>
      <c r="AO449" s="134"/>
      <c r="AP449" s="134"/>
      <c r="AQ449" s="134"/>
      <c r="AR449" s="134"/>
      <c r="AS449" s="134"/>
      <c r="AT449" s="134"/>
      <c r="AU449" s="134"/>
    </row>
    <row r="450" spans="3:47">
      <c r="C450" s="32"/>
      <c r="D450" s="32"/>
      <c r="AA450" s="134"/>
      <c r="AB450" s="134"/>
      <c r="AC450" s="134"/>
      <c r="AD450" s="134"/>
      <c r="AE450" s="134"/>
      <c r="AG450" s="136"/>
      <c r="AN450" s="134"/>
      <c r="AO450" s="134"/>
      <c r="AP450" s="134"/>
      <c r="AQ450" s="134"/>
      <c r="AR450" s="134"/>
      <c r="AS450" s="134"/>
      <c r="AT450" s="134"/>
      <c r="AU450" s="134"/>
    </row>
    <row r="451" spans="3:47">
      <c r="C451" s="32"/>
      <c r="D451" s="32"/>
      <c r="AA451" s="134"/>
      <c r="AB451" s="134"/>
      <c r="AC451" s="134"/>
      <c r="AD451" s="134"/>
      <c r="AE451" s="134"/>
      <c r="AG451" s="136"/>
      <c r="AN451" s="134"/>
      <c r="AO451" s="134"/>
      <c r="AP451" s="134"/>
      <c r="AQ451" s="134"/>
      <c r="AR451" s="134"/>
      <c r="AS451" s="134"/>
      <c r="AT451" s="134"/>
      <c r="AU451" s="134"/>
    </row>
    <row r="452" spans="3:47">
      <c r="C452" s="32"/>
      <c r="D452" s="32"/>
      <c r="AA452" s="134"/>
      <c r="AB452" s="134"/>
      <c r="AC452" s="134"/>
      <c r="AD452" s="134"/>
      <c r="AE452" s="134"/>
      <c r="AG452" s="136"/>
      <c r="AN452" s="134"/>
      <c r="AO452" s="134"/>
      <c r="AP452" s="134"/>
      <c r="AQ452" s="134"/>
      <c r="AR452" s="134"/>
      <c r="AS452" s="134"/>
      <c r="AT452" s="134"/>
      <c r="AU452" s="134"/>
    </row>
    <row r="453" spans="3:47">
      <c r="C453" s="32"/>
      <c r="D453" s="32"/>
      <c r="AA453" s="134"/>
      <c r="AB453" s="134"/>
      <c r="AC453" s="134"/>
      <c r="AD453" s="134"/>
      <c r="AE453" s="134"/>
      <c r="AG453" s="136"/>
      <c r="AN453" s="134"/>
      <c r="AO453" s="134"/>
      <c r="AP453" s="134"/>
      <c r="AQ453" s="134"/>
      <c r="AR453" s="134"/>
      <c r="AS453" s="134"/>
      <c r="AT453" s="134"/>
      <c r="AU453" s="134"/>
    </row>
    <row r="454" spans="3:47">
      <c r="C454" s="32"/>
      <c r="D454" s="32"/>
      <c r="AA454" s="134"/>
      <c r="AB454" s="134"/>
      <c r="AC454" s="134"/>
      <c r="AD454" s="134"/>
      <c r="AE454" s="134"/>
      <c r="AG454" s="136"/>
      <c r="AN454" s="134"/>
      <c r="AO454" s="134"/>
      <c r="AP454" s="134"/>
      <c r="AQ454" s="134"/>
      <c r="AR454" s="134"/>
      <c r="AS454" s="134"/>
      <c r="AT454" s="134"/>
      <c r="AU454" s="134"/>
    </row>
    <row r="455" spans="3:47">
      <c r="C455" s="32"/>
      <c r="D455" s="32"/>
      <c r="AA455" s="134"/>
      <c r="AB455" s="134"/>
      <c r="AC455" s="134"/>
      <c r="AD455" s="134"/>
      <c r="AE455" s="134"/>
      <c r="AG455" s="136"/>
      <c r="AN455" s="134"/>
      <c r="AO455" s="134"/>
      <c r="AP455" s="134"/>
      <c r="AQ455" s="134"/>
      <c r="AR455" s="134"/>
      <c r="AS455" s="134"/>
      <c r="AT455" s="134"/>
      <c r="AU455" s="134"/>
    </row>
    <row r="456" spans="3:47">
      <c r="C456" s="32"/>
      <c r="D456" s="32"/>
      <c r="AA456" s="134"/>
      <c r="AB456" s="134"/>
      <c r="AC456" s="134"/>
      <c r="AD456" s="134"/>
      <c r="AE456" s="134"/>
      <c r="AG456" s="136"/>
      <c r="AN456" s="134"/>
      <c r="AO456" s="134"/>
      <c r="AP456" s="134"/>
      <c r="AQ456" s="134"/>
      <c r="AR456" s="134"/>
      <c r="AS456" s="134"/>
      <c r="AT456" s="134"/>
      <c r="AU456" s="134"/>
    </row>
    <row r="457" spans="3:47">
      <c r="C457" s="32"/>
      <c r="D457" s="32"/>
      <c r="AA457" s="134"/>
      <c r="AB457" s="134"/>
      <c r="AC457" s="134"/>
      <c r="AD457" s="134"/>
      <c r="AE457" s="134"/>
      <c r="AG457" s="136"/>
      <c r="AN457" s="134"/>
      <c r="AO457" s="134"/>
      <c r="AP457" s="134"/>
      <c r="AQ457" s="134"/>
      <c r="AR457" s="134"/>
      <c r="AS457" s="134"/>
      <c r="AT457" s="134"/>
      <c r="AU457" s="134"/>
    </row>
    <row r="458" spans="3:47">
      <c r="C458" s="32"/>
      <c r="D458" s="32"/>
      <c r="AA458" s="134"/>
      <c r="AB458" s="134"/>
      <c r="AC458" s="134"/>
      <c r="AD458" s="134"/>
      <c r="AE458" s="134"/>
      <c r="AG458" s="136"/>
      <c r="AN458" s="134"/>
      <c r="AO458" s="134"/>
      <c r="AP458" s="134"/>
      <c r="AQ458" s="134"/>
      <c r="AR458" s="134"/>
      <c r="AS458" s="134"/>
      <c r="AT458" s="134"/>
      <c r="AU458" s="134"/>
    </row>
    <row r="459" spans="3:47">
      <c r="C459" s="32"/>
      <c r="D459" s="32"/>
      <c r="AA459" s="134"/>
      <c r="AB459" s="134"/>
      <c r="AC459" s="134"/>
      <c r="AD459" s="134"/>
      <c r="AE459" s="134"/>
      <c r="AG459" s="136"/>
      <c r="AN459" s="134"/>
      <c r="AO459" s="134"/>
      <c r="AP459" s="134"/>
      <c r="AQ459" s="134"/>
      <c r="AR459" s="134"/>
      <c r="AS459" s="134"/>
      <c r="AT459" s="134"/>
      <c r="AU459" s="134"/>
    </row>
    <row r="460" spans="3:47">
      <c r="C460" s="32"/>
      <c r="D460" s="32"/>
      <c r="AA460" s="134"/>
      <c r="AB460" s="134"/>
      <c r="AC460" s="134"/>
      <c r="AD460" s="134"/>
      <c r="AE460" s="134"/>
      <c r="AG460" s="136"/>
      <c r="AN460" s="134"/>
      <c r="AO460" s="134"/>
      <c r="AP460" s="134"/>
      <c r="AQ460" s="134"/>
      <c r="AR460" s="134"/>
      <c r="AS460" s="134"/>
      <c r="AT460" s="134"/>
      <c r="AU460" s="134"/>
    </row>
    <row r="461" spans="3:47">
      <c r="C461" s="32"/>
      <c r="D461" s="32"/>
      <c r="AA461" s="134"/>
      <c r="AB461" s="134"/>
      <c r="AC461" s="134"/>
      <c r="AD461" s="134"/>
      <c r="AE461" s="134"/>
      <c r="AG461" s="136"/>
      <c r="AN461" s="134"/>
      <c r="AO461" s="134"/>
      <c r="AP461" s="134"/>
      <c r="AQ461" s="134"/>
      <c r="AR461" s="134"/>
      <c r="AS461" s="134"/>
      <c r="AT461" s="134"/>
      <c r="AU461" s="134"/>
    </row>
    <row r="462" spans="3:47">
      <c r="C462" s="32"/>
      <c r="D462" s="32"/>
      <c r="AA462" s="134"/>
      <c r="AB462" s="134"/>
      <c r="AC462" s="134"/>
      <c r="AD462" s="134"/>
      <c r="AE462" s="134"/>
      <c r="AG462" s="136"/>
      <c r="AN462" s="134"/>
      <c r="AO462" s="134"/>
      <c r="AP462" s="134"/>
      <c r="AQ462" s="134"/>
      <c r="AR462" s="134"/>
      <c r="AS462" s="134"/>
      <c r="AT462" s="134"/>
      <c r="AU462" s="134"/>
    </row>
    <row r="463" spans="3:47">
      <c r="C463" s="32"/>
      <c r="D463" s="32"/>
      <c r="AA463" s="134"/>
      <c r="AB463" s="134"/>
      <c r="AC463" s="134"/>
      <c r="AD463" s="134"/>
      <c r="AE463" s="134"/>
      <c r="AG463" s="136"/>
      <c r="AN463" s="134"/>
      <c r="AO463" s="134"/>
      <c r="AP463" s="134"/>
      <c r="AQ463" s="134"/>
      <c r="AR463" s="134"/>
      <c r="AS463" s="134"/>
      <c r="AT463" s="134"/>
      <c r="AU463" s="134"/>
    </row>
    <row r="464" spans="3:47">
      <c r="C464" s="32"/>
      <c r="D464" s="32"/>
      <c r="AA464" s="134"/>
      <c r="AB464" s="134"/>
      <c r="AC464" s="134"/>
      <c r="AD464" s="134"/>
      <c r="AE464" s="134"/>
      <c r="AG464" s="136"/>
      <c r="AN464" s="134"/>
      <c r="AO464" s="134"/>
      <c r="AP464" s="134"/>
      <c r="AQ464" s="134"/>
      <c r="AR464" s="134"/>
      <c r="AS464" s="134"/>
      <c r="AT464" s="134"/>
      <c r="AU464" s="134"/>
    </row>
    <row r="465" spans="3:47">
      <c r="C465" s="32"/>
      <c r="D465" s="32"/>
      <c r="AA465" s="134"/>
      <c r="AB465" s="134"/>
      <c r="AC465" s="134"/>
      <c r="AD465" s="134"/>
      <c r="AE465" s="134"/>
      <c r="AG465" s="136"/>
      <c r="AN465" s="134"/>
      <c r="AO465" s="134"/>
      <c r="AP465" s="134"/>
      <c r="AQ465" s="134"/>
      <c r="AR465" s="134"/>
      <c r="AS465" s="134"/>
      <c r="AT465" s="134"/>
      <c r="AU465" s="134"/>
    </row>
    <row r="466" spans="3:47">
      <c r="C466" s="32"/>
      <c r="D466" s="32"/>
      <c r="AA466" s="134"/>
      <c r="AB466" s="134"/>
      <c r="AC466" s="134"/>
      <c r="AD466" s="134"/>
      <c r="AE466" s="134"/>
      <c r="AG466" s="136"/>
      <c r="AN466" s="134"/>
      <c r="AO466" s="134"/>
      <c r="AP466" s="134"/>
      <c r="AQ466" s="134"/>
      <c r="AR466" s="134"/>
      <c r="AS466" s="134"/>
      <c r="AT466" s="134"/>
      <c r="AU466" s="134"/>
    </row>
    <row r="467" spans="3:47">
      <c r="C467" s="32"/>
      <c r="D467" s="32"/>
      <c r="AA467" s="134"/>
      <c r="AB467" s="134"/>
      <c r="AC467" s="134"/>
      <c r="AD467" s="134"/>
      <c r="AE467" s="134"/>
      <c r="AG467" s="136"/>
      <c r="AN467" s="134"/>
      <c r="AO467" s="134"/>
      <c r="AP467" s="134"/>
      <c r="AQ467" s="134"/>
      <c r="AR467" s="134"/>
      <c r="AS467" s="134"/>
      <c r="AT467" s="134"/>
      <c r="AU467" s="134"/>
    </row>
    <row r="468" spans="3:47">
      <c r="C468" s="32"/>
      <c r="D468" s="32"/>
      <c r="AA468" s="134"/>
      <c r="AB468" s="134"/>
      <c r="AC468" s="134"/>
      <c r="AD468" s="134"/>
      <c r="AE468" s="134"/>
      <c r="AG468" s="136"/>
      <c r="AN468" s="134"/>
      <c r="AO468" s="134"/>
      <c r="AP468" s="134"/>
      <c r="AQ468" s="134"/>
      <c r="AR468" s="134"/>
      <c r="AS468" s="134"/>
      <c r="AT468" s="134"/>
      <c r="AU468" s="134"/>
    </row>
    <row r="469" spans="3:47">
      <c r="C469" s="32"/>
      <c r="D469" s="32"/>
      <c r="AA469" s="134"/>
      <c r="AB469" s="134"/>
      <c r="AC469" s="134"/>
      <c r="AD469" s="134"/>
      <c r="AE469" s="134"/>
      <c r="AG469" s="136"/>
      <c r="AN469" s="134"/>
      <c r="AO469" s="134"/>
      <c r="AP469" s="134"/>
      <c r="AQ469" s="134"/>
      <c r="AR469" s="134"/>
      <c r="AS469" s="134"/>
      <c r="AT469" s="134"/>
      <c r="AU469" s="134"/>
    </row>
    <row r="470" spans="3:47">
      <c r="C470" s="32"/>
      <c r="D470" s="32"/>
      <c r="AA470" s="134"/>
      <c r="AB470" s="134"/>
      <c r="AC470" s="134"/>
      <c r="AD470" s="134"/>
      <c r="AE470" s="134"/>
      <c r="AG470" s="136"/>
      <c r="AN470" s="134"/>
      <c r="AO470" s="134"/>
      <c r="AP470" s="134"/>
      <c r="AQ470" s="134"/>
      <c r="AR470" s="134"/>
      <c r="AS470" s="134"/>
      <c r="AT470" s="134"/>
      <c r="AU470" s="134"/>
    </row>
    <row r="471" spans="3:47">
      <c r="C471" s="32"/>
      <c r="D471" s="32"/>
      <c r="AA471" s="134"/>
      <c r="AB471" s="134"/>
      <c r="AC471" s="134"/>
      <c r="AD471" s="134"/>
      <c r="AE471" s="134"/>
      <c r="AG471" s="136"/>
      <c r="AN471" s="134"/>
      <c r="AO471" s="134"/>
      <c r="AP471" s="134"/>
      <c r="AQ471" s="134"/>
      <c r="AR471" s="134"/>
      <c r="AS471" s="134"/>
      <c r="AT471" s="134"/>
      <c r="AU471" s="134"/>
    </row>
    <row r="472" spans="3:47">
      <c r="C472" s="32"/>
      <c r="D472" s="32"/>
      <c r="AA472" s="134"/>
      <c r="AB472" s="134"/>
      <c r="AC472" s="134"/>
      <c r="AD472" s="134"/>
      <c r="AE472" s="134"/>
      <c r="AG472" s="136"/>
      <c r="AN472" s="134"/>
      <c r="AO472" s="134"/>
      <c r="AP472" s="134"/>
      <c r="AQ472" s="134"/>
      <c r="AR472" s="134"/>
      <c r="AS472" s="134"/>
      <c r="AT472" s="134"/>
      <c r="AU472" s="134"/>
    </row>
    <row r="473" spans="3:47">
      <c r="C473" s="32"/>
      <c r="D473" s="32"/>
      <c r="AA473" s="134"/>
      <c r="AB473" s="134"/>
      <c r="AC473" s="134"/>
      <c r="AD473" s="134"/>
      <c r="AE473" s="134"/>
      <c r="AG473" s="136"/>
      <c r="AN473" s="134"/>
      <c r="AO473" s="134"/>
      <c r="AP473" s="134"/>
      <c r="AQ473" s="134"/>
      <c r="AR473" s="134"/>
      <c r="AS473" s="134"/>
      <c r="AT473" s="134"/>
      <c r="AU473" s="134"/>
    </row>
    <row r="474" spans="3:47">
      <c r="C474" s="32"/>
      <c r="D474" s="32"/>
      <c r="AA474" s="134"/>
      <c r="AB474" s="134"/>
      <c r="AC474" s="134"/>
      <c r="AD474" s="134"/>
      <c r="AE474" s="134"/>
      <c r="AG474" s="136"/>
      <c r="AN474" s="134"/>
      <c r="AO474" s="134"/>
      <c r="AP474" s="134"/>
      <c r="AQ474" s="134"/>
      <c r="AR474" s="134"/>
      <c r="AS474" s="134"/>
      <c r="AT474" s="134"/>
      <c r="AU474" s="134"/>
    </row>
    <row r="475" spans="3:47">
      <c r="C475" s="32"/>
      <c r="D475" s="32"/>
      <c r="AA475" s="134"/>
      <c r="AB475" s="134"/>
      <c r="AC475" s="134"/>
      <c r="AD475" s="134"/>
      <c r="AE475" s="134"/>
      <c r="AG475" s="136"/>
      <c r="AN475" s="134"/>
      <c r="AO475" s="134"/>
      <c r="AP475" s="134"/>
      <c r="AQ475" s="134"/>
      <c r="AR475" s="134"/>
      <c r="AS475" s="134"/>
      <c r="AT475" s="134"/>
      <c r="AU475" s="134"/>
    </row>
    <row r="476" spans="3:47">
      <c r="C476" s="32"/>
      <c r="D476" s="32"/>
      <c r="AA476" s="134"/>
      <c r="AB476" s="134"/>
      <c r="AC476" s="134"/>
      <c r="AD476" s="134"/>
      <c r="AE476" s="134"/>
      <c r="AG476" s="136"/>
      <c r="AN476" s="134"/>
      <c r="AO476" s="134"/>
      <c r="AP476" s="134"/>
      <c r="AQ476" s="134"/>
      <c r="AR476" s="134"/>
      <c r="AS476" s="134"/>
      <c r="AT476" s="134"/>
      <c r="AU476" s="134"/>
    </row>
    <row r="477" spans="3:47">
      <c r="C477" s="32"/>
      <c r="D477" s="32"/>
      <c r="AA477" s="134"/>
      <c r="AB477" s="134"/>
      <c r="AC477" s="134"/>
      <c r="AD477" s="134"/>
      <c r="AE477" s="134"/>
      <c r="AG477" s="136"/>
      <c r="AN477" s="134"/>
      <c r="AO477" s="134"/>
      <c r="AP477" s="134"/>
      <c r="AQ477" s="134"/>
      <c r="AR477" s="134"/>
      <c r="AS477" s="134"/>
      <c r="AT477" s="134"/>
      <c r="AU477" s="134"/>
    </row>
    <row r="478" spans="3:47">
      <c r="C478" s="32"/>
      <c r="D478" s="32"/>
      <c r="AA478" s="134"/>
      <c r="AB478" s="134"/>
      <c r="AC478" s="134"/>
      <c r="AD478" s="134"/>
      <c r="AE478" s="134"/>
      <c r="AG478" s="136"/>
      <c r="AN478" s="134"/>
      <c r="AO478" s="134"/>
      <c r="AP478" s="134"/>
      <c r="AQ478" s="134"/>
      <c r="AR478" s="134"/>
      <c r="AS478" s="134"/>
      <c r="AT478" s="134"/>
      <c r="AU478" s="134"/>
    </row>
    <row r="479" spans="3:47">
      <c r="C479" s="32"/>
      <c r="D479" s="32"/>
      <c r="AA479" s="134"/>
      <c r="AB479" s="134"/>
      <c r="AC479" s="134"/>
      <c r="AD479" s="134"/>
      <c r="AE479" s="134"/>
      <c r="AG479" s="136"/>
      <c r="AN479" s="134"/>
      <c r="AO479" s="134"/>
      <c r="AP479" s="134"/>
      <c r="AQ479" s="134"/>
      <c r="AR479" s="134"/>
      <c r="AS479" s="134"/>
      <c r="AT479" s="134"/>
      <c r="AU479" s="134"/>
    </row>
    <row r="480" spans="3:47">
      <c r="C480" s="32"/>
      <c r="D480" s="32"/>
      <c r="AA480" s="134"/>
      <c r="AB480" s="134"/>
      <c r="AC480" s="134"/>
      <c r="AD480" s="134"/>
      <c r="AE480" s="134"/>
      <c r="AG480" s="136"/>
      <c r="AN480" s="134"/>
      <c r="AO480" s="134"/>
      <c r="AP480" s="134"/>
      <c r="AQ480" s="134"/>
      <c r="AR480" s="134"/>
      <c r="AS480" s="134"/>
      <c r="AT480" s="134"/>
      <c r="AU480" s="134"/>
    </row>
    <row r="481" spans="3:47">
      <c r="C481" s="32"/>
      <c r="D481" s="32"/>
      <c r="AA481" s="134"/>
      <c r="AB481" s="134"/>
      <c r="AC481" s="134"/>
      <c r="AD481" s="134"/>
      <c r="AE481" s="134"/>
      <c r="AG481" s="136"/>
      <c r="AN481" s="134"/>
      <c r="AO481" s="134"/>
      <c r="AP481" s="134"/>
      <c r="AQ481" s="134"/>
      <c r="AR481" s="134"/>
      <c r="AS481" s="134"/>
      <c r="AT481" s="134"/>
      <c r="AU481" s="134"/>
    </row>
    <row r="482" spans="3:47">
      <c r="C482" s="32"/>
      <c r="D482" s="32"/>
      <c r="AA482" s="134"/>
      <c r="AB482" s="134"/>
      <c r="AC482" s="134"/>
      <c r="AD482" s="134"/>
      <c r="AE482" s="134"/>
      <c r="AG482" s="136"/>
      <c r="AN482" s="134"/>
      <c r="AO482" s="134"/>
      <c r="AP482" s="134"/>
      <c r="AQ482" s="134"/>
      <c r="AR482" s="134"/>
      <c r="AS482" s="134"/>
      <c r="AT482" s="134"/>
      <c r="AU482" s="134"/>
    </row>
    <row r="483" spans="3:47">
      <c r="C483" s="32"/>
      <c r="D483" s="32"/>
      <c r="AA483" s="134"/>
      <c r="AB483" s="134"/>
      <c r="AC483" s="134"/>
      <c r="AD483" s="134"/>
      <c r="AE483" s="134"/>
      <c r="AG483" s="136"/>
      <c r="AN483" s="134"/>
      <c r="AO483" s="134"/>
      <c r="AP483" s="134"/>
      <c r="AQ483" s="134"/>
      <c r="AR483" s="134"/>
      <c r="AS483" s="134"/>
      <c r="AT483" s="134"/>
      <c r="AU483" s="134"/>
    </row>
    <row r="484" spans="3:47">
      <c r="C484" s="32"/>
      <c r="D484" s="32"/>
      <c r="AA484" s="134"/>
      <c r="AB484" s="134"/>
      <c r="AC484" s="134"/>
      <c r="AD484" s="134"/>
      <c r="AE484" s="134"/>
      <c r="AG484" s="136"/>
      <c r="AN484" s="134"/>
      <c r="AO484" s="134"/>
      <c r="AP484" s="134"/>
      <c r="AQ484" s="134"/>
      <c r="AR484" s="134"/>
      <c r="AS484" s="134"/>
      <c r="AT484" s="134"/>
      <c r="AU484" s="134"/>
    </row>
    <row r="485" spans="3:47">
      <c r="C485" s="32"/>
      <c r="D485" s="32"/>
      <c r="AA485" s="134"/>
      <c r="AB485" s="134"/>
      <c r="AC485" s="134"/>
      <c r="AD485" s="134"/>
      <c r="AE485" s="134"/>
      <c r="AG485" s="136"/>
      <c r="AN485" s="134"/>
      <c r="AO485" s="134"/>
      <c r="AP485" s="134"/>
      <c r="AQ485" s="134"/>
      <c r="AR485" s="134"/>
      <c r="AS485" s="134"/>
      <c r="AT485" s="134"/>
      <c r="AU485" s="134"/>
    </row>
    <row r="486" spans="3:47">
      <c r="C486" s="32"/>
      <c r="D486" s="32"/>
      <c r="AA486" s="134"/>
      <c r="AB486" s="134"/>
      <c r="AC486" s="134"/>
      <c r="AD486" s="134"/>
      <c r="AE486" s="134"/>
      <c r="AG486" s="136"/>
      <c r="AN486" s="134"/>
      <c r="AO486" s="134"/>
      <c r="AP486" s="134"/>
      <c r="AQ486" s="134"/>
      <c r="AR486" s="134"/>
      <c r="AS486" s="134"/>
      <c r="AT486" s="134"/>
      <c r="AU486" s="134"/>
    </row>
    <row r="487" spans="3:47">
      <c r="C487" s="32"/>
      <c r="D487" s="32"/>
      <c r="AA487" s="134"/>
      <c r="AB487" s="134"/>
      <c r="AC487" s="134"/>
      <c r="AD487" s="134"/>
      <c r="AE487" s="134"/>
      <c r="AG487" s="136"/>
      <c r="AN487" s="134"/>
      <c r="AO487" s="134"/>
      <c r="AP487" s="134"/>
      <c r="AQ487" s="134"/>
      <c r="AR487" s="134"/>
      <c r="AS487" s="134"/>
      <c r="AT487" s="134"/>
      <c r="AU487" s="134"/>
    </row>
    <row r="488" spans="3:47">
      <c r="C488" s="32"/>
      <c r="D488" s="32"/>
      <c r="AA488" s="134"/>
      <c r="AB488" s="134"/>
      <c r="AC488" s="134"/>
      <c r="AD488" s="134"/>
      <c r="AE488" s="134"/>
      <c r="AG488" s="136"/>
      <c r="AN488" s="134"/>
      <c r="AO488" s="134"/>
      <c r="AP488" s="134"/>
      <c r="AQ488" s="134"/>
      <c r="AR488" s="134"/>
      <c r="AS488" s="134"/>
      <c r="AT488" s="134"/>
      <c r="AU488" s="134"/>
    </row>
    <row r="489" spans="3:47">
      <c r="C489" s="32"/>
      <c r="D489" s="32"/>
      <c r="AA489" s="134"/>
      <c r="AB489" s="134"/>
      <c r="AC489" s="134"/>
      <c r="AD489" s="134"/>
      <c r="AE489" s="134"/>
      <c r="AG489" s="136"/>
      <c r="AN489" s="134"/>
      <c r="AO489" s="134"/>
      <c r="AP489" s="134"/>
      <c r="AQ489" s="134"/>
      <c r="AR489" s="134"/>
      <c r="AS489" s="134"/>
      <c r="AT489" s="134"/>
      <c r="AU489" s="134"/>
    </row>
    <row r="490" spans="3:47">
      <c r="C490" s="32"/>
      <c r="D490" s="32"/>
      <c r="AA490" s="134"/>
      <c r="AB490" s="134"/>
      <c r="AC490" s="134"/>
      <c r="AD490" s="134"/>
      <c r="AE490" s="134"/>
      <c r="AG490" s="136"/>
      <c r="AN490" s="134"/>
      <c r="AO490" s="134"/>
      <c r="AP490" s="134"/>
      <c r="AQ490" s="134"/>
      <c r="AR490" s="134"/>
      <c r="AS490" s="134"/>
      <c r="AT490" s="134"/>
      <c r="AU490" s="134"/>
    </row>
    <row r="491" spans="3:47">
      <c r="C491" s="32"/>
      <c r="D491" s="32"/>
      <c r="AA491" s="134"/>
      <c r="AB491" s="134"/>
      <c r="AC491" s="134"/>
      <c r="AD491" s="134"/>
      <c r="AE491" s="134"/>
      <c r="AG491" s="136"/>
      <c r="AN491" s="134"/>
      <c r="AO491" s="134"/>
      <c r="AP491" s="134"/>
      <c r="AQ491" s="134"/>
      <c r="AR491" s="134"/>
      <c r="AS491" s="134"/>
      <c r="AT491" s="134"/>
      <c r="AU491" s="134"/>
    </row>
    <row r="492" spans="3:47">
      <c r="C492" s="32"/>
      <c r="D492" s="32"/>
      <c r="AA492" s="134"/>
      <c r="AB492" s="134"/>
      <c r="AC492" s="134"/>
      <c r="AD492" s="134"/>
      <c r="AE492" s="134"/>
      <c r="AG492" s="136"/>
      <c r="AN492" s="134"/>
      <c r="AO492" s="134"/>
      <c r="AP492" s="134"/>
      <c r="AQ492" s="134"/>
      <c r="AR492" s="134"/>
      <c r="AS492" s="134"/>
      <c r="AT492" s="134"/>
      <c r="AU492" s="134"/>
    </row>
    <row r="493" spans="3:47">
      <c r="C493" s="32"/>
      <c r="D493" s="32"/>
      <c r="AA493" s="134"/>
      <c r="AB493" s="134"/>
      <c r="AC493" s="134"/>
      <c r="AD493" s="134"/>
      <c r="AE493" s="134"/>
      <c r="AG493" s="136"/>
      <c r="AN493" s="134"/>
      <c r="AO493" s="134"/>
      <c r="AP493" s="134"/>
      <c r="AQ493" s="134"/>
      <c r="AR493" s="134"/>
      <c r="AS493" s="134"/>
      <c r="AT493" s="134"/>
      <c r="AU493" s="134"/>
    </row>
    <row r="494" spans="3:47">
      <c r="C494" s="32"/>
      <c r="D494" s="32"/>
      <c r="AA494" s="134"/>
      <c r="AB494" s="134"/>
      <c r="AC494" s="134"/>
      <c r="AD494" s="134"/>
      <c r="AE494" s="134"/>
      <c r="AG494" s="136"/>
      <c r="AN494" s="134"/>
      <c r="AO494" s="134"/>
      <c r="AP494" s="134"/>
      <c r="AQ494" s="134"/>
      <c r="AR494" s="134"/>
      <c r="AS494" s="134"/>
      <c r="AT494" s="134"/>
      <c r="AU494" s="134"/>
    </row>
    <row r="495" spans="3:47">
      <c r="C495" s="32"/>
      <c r="D495" s="32"/>
      <c r="AA495" s="134"/>
      <c r="AB495" s="134"/>
      <c r="AC495" s="134"/>
      <c r="AD495" s="134"/>
      <c r="AE495" s="134"/>
      <c r="AG495" s="136"/>
      <c r="AN495" s="134"/>
      <c r="AO495" s="134"/>
      <c r="AP495" s="134"/>
      <c r="AQ495" s="134"/>
      <c r="AR495" s="134"/>
      <c r="AS495" s="134"/>
      <c r="AT495" s="134"/>
      <c r="AU495" s="134"/>
    </row>
    <row r="496" spans="3:47">
      <c r="C496" s="32"/>
      <c r="D496" s="32"/>
      <c r="AA496" s="134"/>
      <c r="AB496" s="134"/>
      <c r="AC496" s="134"/>
      <c r="AD496" s="134"/>
      <c r="AE496" s="134"/>
      <c r="AG496" s="136"/>
      <c r="AN496" s="134"/>
      <c r="AO496" s="134"/>
      <c r="AP496" s="134"/>
      <c r="AQ496" s="134"/>
      <c r="AR496" s="134"/>
      <c r="AS496" s="134"/>
      <c r="AT496" s="134"/>
      <c r="AU496" s="134"/>
    </row>
    <row r="497" spans="3:47">
      <c r="C497" s="32"/>
      <c r="D497" s="32"/>
      <c r="AA497" s="134"/>
      <c r="AB497" s="134"/>
      <c r="AC497" s="134"/>
      <c r="AD497" s="134"/>
      <c r="AE497" s="134"/>
      <c r="AG497" s="136"/>
      <c r="AN497" s="134"/>
      <c r="AO497" s="134"/>
      <c r="AP497" s="134"/>
      <c r="AQ497" s="134"/>
      <c r="AR497" s="134"/>
      <c r="AS497" s="134"/>
      <c r="AT497" s="134"/>
      <c r="AU497" s="134"/>
    </row>
    <row r="498" spans="3:47">
      <c r="C498" s="32"/>
      <c r="D498" s="32"/>
      <c r="AA498" s="134"/>
      <c r="AB498" s="134"/>
      <c r="AC498" s="134"/>
      <c r="AD498" s="134"/>
      <c r="AE498" s="134"/>
      <c r="AG498" s="136"/>
      <c r="AN498" s="134"/>
      <c r="AO498" s="134"/>
      <c r="AP498" s="134"/>
      <c r="AQ498" s="134"/>
      <c r="AR498" s="134"/>
      <c r="AS498" s="134"/>
      <c r="AT498" s="134"/>
      <c r="AU498" s="134"/>
    </row>
    <row r="499" spans="3:47">
      <c r="C499" s="32"/>
      <c r="D499" s="32"/>
      <c r="AA499" s="134"/>
      <c r="AB499" s="134"/>
      <c r="AC499" s="134"/>
      <c r="AD499" s="134"/>
      <c r="AE499" s="134"/>
      <c r="AG499" s="136"/>
      <c r="AN499" s="134"/>
      <c r="AO499" s="134"/>
      <c r="AP499" s="134"/>
      <c r="AQ499" s="134"/>
      <c r="AR499" s="134"/>
      <c r="AS499" s="134"/>
      <c r="AT499" s="134"/>
      <c r="AU499" s="134"/>
    </row>
    <row r="500" spans="3:47">
      <c r="C500" s="32"/>
      <c r="D500" s="32"/>
      <c r="AA500" s="134"/>
      <c r="AB500" s="134"/>
      <c r="AC500" s="134"/>
      <c r="AD500" s="134"/>
      <c r="AE500" s="134"/>
      <c r="AG500" s="136"/>
      <c r="AN500" s="134"/>
      <c r="AO500" s="134"/>
      <c r="AP500" s="134"/>
      <c r="AQ500" s="134"/>
      <c r="AR500" s="134"/>
      <c r="AS500" s="134"/>
      <c r="AT500" s="134"/>
      <c r="AU500" s="134"/>
    </row>
    <row r="501" spans="3:47">
      <c r="C501" s="32"/>
      <c r="D501" s="32"/>
      <c r="AA501" s="134"/>
      <c r="AB501" s="134"/>
      <c r="AC501" s="134"/>
      <c r="AD501" s="134"/>
      <c r="AE501" s="134"/>
      <c r="AG501" s="136"/>
      <c r="AN501" s="134"/>
      <c r="AO501" s="134"/>
      <c r="AP501" s="134"/>
      <c r="AQ501" s="134"/>
      <c r="AR501" s="134"/>
      <c r="AS501" s="134"/>
      <c r="AT501" s="134"/>
      <c r="AU501" s="134"/>
    </row>
    <row r="502" spans="3:47">
      <c r="C502" s="32"/>
      <c r="D502" s="32"/>
      <c r="AA502" s="134"/>
      <c r="AB502" s="134"/>
      <c r="AC502" s="134"/>
      <c r="AD502" s="134"/>
      <c r="AE502" s="134"/>
      <c r="AG502" s="136"/>
      <c r="AN502" s="134"/>
      <c r="AO502" s="134"/>
      <c r="AP502" s="134"/>
      <c r="AQ502" s="134"/>
      <c r="AR502" s="134"/>
      <c r="AS502" s="134"/>
      <c r="AT502" s="134"/>
      <c r="AU502" s="134"/>
    </row>
    <row r="503" spans="3:47">
      <c r="C503" s="32"/>
      <c r="D503" s="32"/>
      <c r="AA503" s="134"/>
      <c r="AB503" s="134"/>
      <c r="AC503" s="134"/>
      <c r="AD503" s="134"/>
      <c r="AE503" s="134"/>
      <c r="AG503" s="136"/>
      <c r="AN503" s="134"/>
      <c r="AO503" s="134"/>
      <c r="AP503" s="134"/>
      <c r="AQ503" s="134"/>
      <c r="AR503" s="134"/>
      <c r="AS503" s="134"/>
      <c r="AT503" s="134"/>
      <c r="AU503" s="134"/>
    </row>
    <row r="504" spans="3:47">
      <c r="C504" s="32"/>
      <c r="D504" s="32"/>
      <c r="AA504" s="134"/>
      <c r="AB504" s="134"/>
      <c r="AC504" s="134"/>
      <c r="AD504" s="134"/>
      <c r="AE504" s="134"/>
      <c r="AG504" s="136"/>
      <c r="AN504" s="134"/>
      <c r="AO504" s="134"/>
      <c r="AP504" s="134"/>
      <c r="AQ504" s="134"/>
      <c r="AR504" s="134"/>
      <c r="AS504" s="134"/>
      <c r="AT504" s="134"/>
      <c r="AU504" s="134"/>
    </row>
    <row r="505" spans="3:47">
      <c r="C505" s="32"/>
      <c r="D505" s="32"/>
      <c r="AA505" s="134"/>
      <c r="AB505" s="134"/>
      <c r="AC505" s="134"/>
      <c r="AD505" s="134"/>
      <c r="AE505" s="134"/>
      <c r="AG505" s="136"/>
      <c r="AN505" s="134"/>
      <c r="AO505" s="134"/>
      <c r="AP505" s="134"/>
      <c r="AQ505" s="134"/>
      <c r="AR505" s="134"/>
      <c r="AS505" s="134"/>
      <c r="AT505" s="134"/>
      <c r="AU505" s="134"/>
    </row>
    <row r="506" spans="3:47">
      <c r="C506" s="32"/>
      <c r="D506" s="32"/>
      <c r="AA506" s="134"/>
      <c r="AB506" s="134"/>
      <c r="AC506" s="134"/>
      <c r="AD506" s="134"/>
      <c r="AE506" s="134"/>
      <c r="AG506" s="136"/>
      <c r="AN506" s="134"/>
      <c r="AO506" s="134"/>
      <c r="AP506" s="134"/>
      <c r="AQ506" s="134"/>
      <c r="AR506" s="134"/>
      <c r="AS506" s="134"/>
      <c r="AT506" s="134"/>
      <c r="AU506" s="134"/>
    </row>
    <row r="507" spans="3:47">
      <c r="C507" s="32"/>
      <c r="D507" s="32"/>
      <c r="AA507" s="134"/>
      <c r="AB507" s="134"/>
      <c r="AC507" s="134"/>
      <c r="AD507" s="134"/>
      <c r="AE507" s="134"/>
      <c r="AG507" s="136"/>
      <c r="AN507" s="134"/>
      <c r="AO507" s="134"/>
      <c r="AP507" s="134"/>
      <c r="AQ507" s="134"/>
      <c r="AR507" s="134"/>
      <c r="AS507" s="134"/>
      <c r="AT507" s="134"/>
      <c r="AU507" s="134"/>
    </row>
    <row r="508" spans="3:47">
      <c r="C508" s="32"/>
      <c r="D508" s="32"/>
      <c r="AA508" s="134"/>
      <c r="AB508" s="134"/>
      <c r="AC508" s="134"/>
      <c r="AD508" s="134"/>
      <c r="AE508" s="134"/>
      <c r="AG508" s="136"/>
      <c r="AN508" s="134"/>
      <c r="AO508" s="134"/>
      <c r="AP508" s="134"/>
      <c r="AQ508" s="134"/>
      <c r="AR508" s="134"/>
      <c r="AS508" s="134"/>
      <c r="AT508" s="134"/>
      <c r="AU508" s="134"/>
    </row>
    <row r="509" spans="3:47">
      <c r="C509" s="32"/>
      <c r="D509" s="32"/>
      <c r="AA509" s="134"/>
      <c r="AB509" s="134"/>
      <c r="AC509" s="134"/>
      <c r="AD509" s="134"/>
      <c r="AE509" s="134"/>
      <c r="AG509" s="136"/>
      <c r="AN509" s="134"/>
      <c r="AO509" s="134"/>
      <c r="AP509" s="134"/>
      <c r="AQ509" s="134"/>
      <c r="AR509" s="134"/>
      <c r="AS509" s="134"/>
      <c r="AT509" s="134"/>
      <c r="AU509" s="134"/>
    </row>
    <row r="510" spans="3:47">
      <c r="C510" s="32"/>
      <c r="D510" s="32"/>
      <c r="AA510" s="134"/>
      <c r="AB510" s="134"/>
      <c r="AC510" s="134"/>
      <c r="AD510" s="134"/>
      <c r="AE510" s="134"/>
      <c r="AG510" s="136"/>
      <c r="AN510" s="134"/>
      <c r="AO510" s="134"/>
      <c r="AP510" s="134"/>
      <c r="AQ510" s="134"/>
      <c r="AR510" s="134"/>
      <c r="AS510" s="134"/>
      <c r="AT510" s="134"/>
      <c r="AU510" s="134"/>
    </row>
    <row r="511" spans="3:47">
      <c r="C511" s="32"/>
      <c r="D511" s="32"/>
      <c r="AA511" s="134"/>
      <c r="AB511" s="134"/>
      <c r="AC511" s="134"/>
      <c r="AD511" s="134"/>
      <c r="AE511" s="134"/>
      <c r="AG511" s="136"/>
      <c r="AN511" s="134"/>
      <c r="AO511" s="134"/>
      <c r="AP511" s="134"/>
      <c r="AQ511" s="134"/>
      <c r="AR511" s="134"/>
      <c r="AS511" s="134"/>
      <c r="AT511" s="134"/>
      <c r="AU511" s="134"/>
    </row>
    <row r="512" spans="3:47">
      <c r="C512" s="32"/>
      <c r="D512" s="32"/>
      <c r="AA512" s="134"/>
      <c r="AB512" s="134"/>
      <c r="AC512" s="134"/>
      <c r="AD512" s="134"/>
      <c r="AE512" s="134"/>
      <c r="AG512" s="136"/>
      <c r="AN512" s="134"/>
      <c r="AO512" s="134"/>
      <c r="AP512" s="134"/>
      <c r="AQ512" s="134"/>
      <c r="AR512" s="134"/>
      <c r="AS512" s="134"/>
      <c r="AT512" s="134"/>
      <c r="AU512" s="134"/>
    </row>
    <row r="513" spans="3:47">
      <c r="C513" s="32"/>
      <c r="D513" s="32"/>
      <c r="AA513" s="134"/>
      <c r="AB513" s="134"/>
      <c r="AC513" s="134"/>
      <c r="AD513" s="134"/>
      <c r="AE513" s="134"/>
      <c r="AG513" s="136"/>
      <c r="AN513" s="134"/>
      <c r="AO513" s="134"/>
      <c r="AP513" s="134"/>
      <c r="AQ513" s="134"/>
      <c r="AR513" s="134"/>
      <c r="AS513" s="134"/>
      <c r="AT513" s="134"/>
      <c r="AU513" s="134"/>
    </row>
    <row r="514" spans="3:47">
      <c r="C514" s="32"/>
      <c r="D514" s="32"/>
      <c r="AA514" s="134"/>
      <c r="AB514" s="134"/>
      <c r="AC514" s="134"/>
      <c r="AD514" s="134"/>
      <c r="AE514" s="134"/>
      <c r="AG514" s="136"/>
      <c r="AN514" s="134"/>
      <c r="AO514" s="134"/>
      <c r="AP514" s="134"/>
      <c r="AQ514" s="134"/>
      <c r="AR514" s="134"/>
      <c r="AS514" s="134"/>
      <c r="AT514" s="134"/>
      <c r="AU514" s="134"/>
    </row>
    <row r="515" spans="3:47">
      <c r="C515" s="32"/>
      <c r="D515" s="32"/>
      <c r="AA515" s="134"/>
      <c r="AB515" s="134"/>
      <c r="AC515" s="134"/>
      <c r="AD515" s="134"/>
      <c r="AE515" s="134"/>
      <c r="AG515" s="136"/>
      <c r="AN515" s="134"/>
      <c r="AO515" s="134"/>
      <c r="AP515" s="134"/>
      <c r="AQ515" s="134"/>
      <c r="AR515" s="134"/>
      <c r="AS515" s="134"/>
      <c r="AT515" s="134"/>
      <c r="AU515" s="134"/>
    </row>
    <row r="516" spans="3:47">
      <c r="C516" s="32"/>
      <c r="D516" s="32"/>
      <c r="AA516" s="134"/>
      <c r="AB516" s="134"/>
      <c r="AC516" s="134"/>
      <c r="AD516" s="134"/>
      <c r="AE516" s="134"/>
      <c r="AG516" s="136"/>
      <c r="AN516" s="134"/>
      <c r="AO516" s="134"/>
      <c r="AP516" s="134"/>
      <c r="AQ516" s="134"/>
      <c r="AR516" s="134"/>
      <c r="AS516" s="134"/>
      <c r="AT516" s="134"/>
      <c r="AU516" s="134"/>
    </row>
    <row r="517" spans="3:47">
      <c r="C517" s="32"/>
      <c r="D517" s="32"/>
      <c r="AA517" s="134"/>
      <c r="AB517" s="134"/>
      <c r="AC517" s="134"/>
      <c r="AD517" s="134"/>
      <c r="AE517" s="134"/>
      <c r="AG517" s="136"/>
      <c r="AN517" s="134"/>
      <c r="AO517" s="134"/>
      <c r="AP517" s="134"/>
      <c r="AQ517" s="134"/>
      <c r="AR517" s="134"/>
      <c r="AS517" s="134"/>
      <c r="AT517" s="134"/>
      <c r="AU517" s="134"/>
    </row>
    <row r="518" spans="3:47">
      <c r="C518" s="32"/>
      <c r="D518" s="32"/>
      <c r="AA518" s="134"/>
      <c r="AB518" s="134"/>
      <c r="AC518" s="134"/>
      <c r="AD518" s="134"/>
      <c r="AE518" s="134"/>
      <c r="AG518" s="136"/>
      <c r="AN518" s="134"/>
      <c r="AO518" s="134"/>
      <c r="AP518" s="134"/>
      <c r="AQ518" s="134"/>
      <c r="AR518" s="134"/>
      <c r="AS518" s="134"/>
      <c r="AT518" s="134"/>
      <c r="AU518" s="134"/>
    </row>
    <row r="519" spans="3:47">
      <c r="C519" s="32"/>
      <c r="D519" s="32"/>
      <c r="AA519" s="134"/>
      <c r="AB519" s="134"/>
      <c r="AC519" s="134"/>
      <c r="AD519" s="134"/>
      <c r="AE519" s="134"/>
      <c r="AG519" s="136"/>
      <c r="AN519" s="134"/>
      <c r="AO519" s="134"/>
      <c r="AP519" s="134"/>
      <c r="AQ519" s="134"/>
      <c r="AR519" s="134"/>
      <c r="AS519" s="134"/>
      <c r="AT519" s="134"/>
      <c r="AU519" s="134"/>
    </row>
    <row r="520" spans="3:47">
      <c r="C520" s="32"/>
      <c r="D520" s="32"/>
      <c r="AA520" s="134"/>
      <c r="AB520" s="134"/>
      <c r="AC520" s="134"/>
      <c r="AD520" s="134"/>
      <c r="AE520" s="134"/>
      <c r="AG520" s="136"/>
      <c r="AN520" s="134"/>
      <c r="AO520" s="134"/>
      <c r="AP520" s="134"/>
      <c r="AQ520" s="134"/>
      <c r="AR520" s="134"/>
      <c r="AS520" s="134"/>
      <c r="AT520" s="134"/>
      <c r="AU520" s="134"/>
    </row>
    <row r="521" spans="3:47">
      <c r="C521" s="32"/>
      <c r="D521" s="32"/>
      <c r="AA521" s="134"/>
      <c r="AB521" s="134"/>
      <c r="AC521" s="134"/>
      <c r="AD521" s="134"/>
      <c r="AE521" s="134"/>
      <c r="AG521" s="136"/>
      <c r="AN521" s="134"/>
      <c r="AO521" s="134"/>
      <c r="AP521" s="134"/>
      <c r="AQ521" s="134"/>
      <c r="AR521" s="134"/>
      <c r="AS521" s="134"/>
      <c r="AT521" s="134"/>
      <c r="AU521" s="134"/>
    </row>
    <row r="522" spans="3:47">
      <c r="C522" s="32"/>
      <c r="D522" s="32"/>
      <c r="AA522" s="134"/>
      <c r="AB522" s="134"/>
      <c r="AC522" s="134"/>
      <c r="AD522" s="134"/>
      <c r="AE522" s="134"/>
      <c r="AG522" s="136"/>
      <c r="AN522" s="134"/>
      <c r="AO522" s="134"/>
      <c r="AP522" s="134"/>
      <c r="AQ522" s="134"/>
      <c r="AR522" s="134"/>
      <c r="AS522" s="134"/>
      <c r="AT522" s="134"/>
      <c r="AU522" s="134"/>
    </row>
    <row r="523" spans="3:47">
      <c r="C523" s="32"/>
      <c r="D523" s="32"/>
      <c r="AA523" s="134"/>
      <c r="AB523" s="134"/>
      <c r="AC523" s="134"/>
      <c r="AD523" s="134"/>
      <c r="AE523" s="134"/>
      <c r="AG523" s="136"/>
      <c r="AN523" s="134"/>
      <c r="AO523" s="134"/>
      <c r="AP523" s="134"/>
      <c r="AQ523" s="134"/>
      <c r="AR523" s="134"/>
      <c r="AS523" s="134"/>
      <c r="AT523" s="134"/>
      <c r="AU523" s="134"/>
    </row>
    <row r="524" spans="3:47">
      <c r="C524" s="32"/>
      <c r="D524" s="32"/>
      <c r="AA524" s="134"/>
      <c r="AB524" s="134"/>
      <c r="AC524" s="134"/>
      <c r="AD524" s="134"/>
      <c r="AE524" s="134"/>
      <c r="AG524" s="136"/>
      <c r="AN524" s="134"/>
      <c r="AO524" s="134"/>
      <c r="AP524" s="134"/>
      <c r="AQ524" s="134"/>
      <c r="AR524" s="134"/>
      <c r="AS524" s="134"/>
      <c r="AT524" s="134"/>
      <c r="AU524" s="134"/>
    </row>
    <row r="525" spans="3:47">
      <c r="C525" s="32"/>
      <c r="D525" s="32"/>
      <c r="AA525" s="134"/>
      <c r="AB525" s="134"/>
      <c r="AC525" s="134"/>
      <c r="AD525" s="134"/>
      <c r="AE525" s="134"/>
      <c r="AG525" s="136"/>
      <c r="AN525" s="134"/>
      <c r="AO525" s="134"/>
      <c r="AP525" s="134"/>
      <c r="AQ525" s="134"/>
      <c r="AR525" s="134"/>
      <c r="AS525" s="134"/>
      <c r="AT525" s="134"/>
      <c r="AU525" s="134"/>
    </row>
    <row r="526" spans="3:47">
      <c r="C526" s="32"/>
      <c r="D526" s="32"/>
      <c r="AA526" s="134"/>
      <c r="AB526" s="134"/>
      <c r="AC526" s="134"/>
      <c r="AD526" s="134"/>
      <c r="AE526" s="134"/>
      <c r="AG526" s="136"/>
      <c r="AN526" s="134"/>
      <c r="AO526" s="134"/>
      <c r="AP526" s="134"/>
      <c r="AQ526" s="134"/>
      <c r="AR526" s="134"/>
      <c r="AS526" s="134"/>
      <c r="AT526" s="134"/>
      <c r="AU526" s="134"/>
    </row>
    <row r="527" spans="3:47">
      <c r="C527" s="32"/>
      <c r="D527" s="32"/>
      <c r="AA527" s="134"/>
      <c r="AB527" s="134"/>
      <c r="AC527" s="134"/>
      <c r="AD527" s="134"/>
      <c r="AE527" s="134"/>
      <c r="AG527" s="136"/>
      <c r="AN527" s="134"/>
      <c r="AO527" s="134"/>
      <c r="AP527" s="134"/>
      <c r="AQ527" s="134"/>
      <c r="AR527" s="134"/>
      <c r="AS527" s="134"/>
      <c r="AT527" s="134"/>
      <c r="AU527" s="134"/>
    </row>
    <row r="528" spans="3:47">
      <c r="C528" s="32"/>
      <c r="D528" s="32"/>
      <c r="AA528" s="134"/>
      <c r="AB528" s="134"/>
      <c r="AC528" s="134"/>
      <c r="AD528" s="134"/>
      <c r="AE528" s="134"/>
      <c r="AG528" s="136"/>
      <c r="AN528" s="134"/>
      <c r="AO528" s="134"/>
      <c r="AP528" s="134"/>
      <c r="AQ528" s="134"/>
      <c r="AR528" s="134"/>
      <c r="AS528" s="134"/>
      <c r="AT528" s="134"/>
      <c r="AU528" s="134"/>
    </row>
    <row r="529" spans="3:47">
      <c r="C529" s="32"/>
      <c r="D529" s="32"/>
      <c r="AA529" s="134"/>
      <c r="AB529" s="134"/>
      <c r="AC529" s="134"/>
      <c r="AD529" s="134"/>
      <c r="AE529" s="134"/>
      <c r="AG529" s="136"/>
      <c r="AN529" s="134"/>
      <c r="AO529" s="134"/>
      <c r="AP529" s="134"/>
      <c r="AQ529" s="134"/>
      <c r="AR529" s="134"/>
      <c r="AS529" s="134"/>
      <c r="AT529" s="134"/>
      <c r="AU529" s="134"/>
    </row>
    <row r="530" spans="3:47">
      <c r="C530" s="32"/>
      <c r="D530" s="32"/>
      <c r="AA530" s="134"/>
      <c r="AB530" s="134"/>
      <c r="AC530" s="134"/>
      <c r="AD530" s="134"/>
      <c r="AE530" s="134"/>
      <c r="AG530" s="136"/>
      <c r="AN530" s="134"/>
      <c r="AO530" s="134"/>
      <c r="AP530" s="134"/>
      <c r="AQ530" s="134"/>
      <c r="AR530" s="134"/>
      <c r="AS530" s="134"/>
      <c r="AT530" s="134"/>
      <c r="AU530" s="134"/>
    </row>
    <row r="531" spans="3:47">
      <c r="C531" s="32"/>
      <c r="D531" s="32"/>
      <c r="AA531" s="134"/>
      <c r="AB531" s="134"/>
      <c r="AC531" s="134"/>
      <c r="AD531" s="134"/>
      <c r="AE531" s="134"/>
      <c r="AG531" s="136"/>
      <c r="AN531" s="134"/>
      <c r="AO531" s="134"/>
      <c r="AP531" s="134"/>
      <c r="AQ531" s="134"/>
      <c r="AR531" s="134"/>
      <c r="AS531" s="134"/>
      <c r="AT531" s="134"/>
      <c r="AU531" s="134"/>
    </row>
    <row r="532" spans="3:47">
      <c r="C532" s="32"/>
      <c r="D532" s="32"/>
      <c r="AA532" s="134"/>
      <c r="AB532" s="134"/>
      <c r="AC532" s="134"/>
      <c r="AD532" s="134"/>
      <c r="AE532" s="134"/>
      <c r="AG532" s="136"/>
      <c r="AN532" s="134"/>
      <c r="AO532" s="134"/>
      <c r="AP532" s="134"/>
      <c r="AQ532" s="134"/>
      <c r="AR532" s="134"/>
      <c r="AS532" s="134"/>
      <c r="AT532" s="134"/>
      <c r="AU532" s="134"/>
    </row>
    <row r="533" spans="3:47">
      <c r="C533" s="32"/>
      <c r="D533" s="32"/>
      <c r="AA533" s="134"/>
      <c r="AB533" s="134"/>
      <c r="AC533" s="134"/>
      <c r="AD533" s="134"/>
      <c r="AE533" s="134"/>
      <c r="AG533" s="136"/>
      <c r="AN533" s="134"/>
      <c r="AO533" s="134"/>
      <c r="AP533" s="134"/>
      <c r="AQ533" s="134"/>
      <c r="AR533" s="134"/>
      <c r="AS533" s="134"/>
      <c r="AT533" s="134"/>
      <c r="AU533" s="134"/>
    </row>
    <row r="534" spans="3:47">
      <c r="C534" s="32"/>
      <c r="D534" s="32"/>
      <c r="AA534" s="134"/>
      <c r="AB534" s="134"/>
      <c r="AC534" s="134"/>
      <c r="AD534" s="134"/>
      <c r="AE534" s="134"/>
      <c r="AG534" s="136"/>
      <c r="AN534" s="134"/>
      <c r="AO534" s="134"/>
      <c r="AP534" s="134"/>
      <c r="AQ534" s="134"/>
      <c r="AR534" s="134"/>
      <c r="AS534" s="134"/>
      <c r="AT534" s="134"/>
      <c r="AU534" s="134"/>
    </row>
    <row r="535" spans="3:47">
      <c r="C535" s="32"/>
      <c r="D535" s="32"/>
      <c r="AA535" s="134"/>
      <c r="AB535" s="134"/>
      <c r="AC535" s="134"/>
      <c r="AD535" s="134"/>
      <c r="AE535" s="134"/>
      <c r="AG535" s="136"/>
      <c r="AN535" s="134"/>
      <c r="AO535" s="134"/>
      <c r="AP535" s="134"/>
      <c r="AQ535" s="134"/>
      <c r="AR535" s="134"/>
      <c r="AS535" s="134"/>
      <c r="AT535" s="134"/>
      <c r="AU535" s="134"/>
    </row>
    <row r="536" spans="3:47">
      <c r="C536" s="32"/>
      <c r="D536" s="32"/>
      <c r="AA536" s="134"/>
      <c r="AB536" s="134"/>
      <c r="AC536" s="134"/>
      <c r="AD536" s="134"/>
      <c r="AE536" s="134"/>
      <c r="AG536" s="136"/>
      <c r="AN536" s="134"/>
      <c r="AO536" s="134"/>
      <c r="AP536" s="134"/>
      <c r="AQ536" s="134"/>
      <c r="AR536" s="134"/>
      <c r="AS536" s="134"/>
      <c r="AT536" s="134"/>
      <c r="AU536" s="134"/>
    </row>
    <row r="537" spans="3:47">
      <c r="C537" s="32"/>
      <c r="D537" s="32"/>
      <c r="AA537" s="134"/>
      <c r="AB537" s="134"/>
      <c r="AC537" s="134"/>
      <c r="AD537" s="134"/>
      <c r="AE537" s="134"/>
      <c r="AG537" s="136"/>
      <c r="AN537" s="134"/>
      <c r="AO537" s="134"/>
      <c r="AP537" s="134"/>
      <c r="AQ537" s="134"/>
      <c r="AR537" s="134"/>
      <c r="AS537" s="134"/>
      <c r="AT537" s="134"/>
      <c r="AU537" s="134"/>
    </row>
    <row r="538" spans="3:47">
      <c r="C538" s="32"/>
      <c r="D538" s="32"/>
      <c r="AA538" s="134"/>
      <c r="AB538" s="134"/>
      <c r="AC538" s="134"/>
      <c r="AD538" s="134"/>
      <c r="AE538" s="134"/>
      <c r="AG538" s="136"/>
      <c r="AN538" s="134"/>
      <c r="AO538" s="134"/>
      <c r="AP538" s="134"/>
      <c r="AQ538" s="134"/>
      <c r="AR538" s="134"/>
      <c r="AS538" s="134"/>
      <c r="AT538" s="134"/>
      <c r="AU538" s="134"/>
    </row>
    <row r="539" spans="3:47">
      <c r="C539" s="32"/>
      <c r="D539" s="32"/>
      <c r="AA539" s="134"/>
      <c r="AB539" s="134"/>
      <c r="AC539" s="134"/>
      <c r="AD539" s="134"/>
      <c r="AE539" s="134"/>
      <c r="AG539" s="136"/>
      <c r="AN539" s="134"/>
      <c r="AO539" s="134"/>
      <c r="AP539" s="134"/>
      <c r="AQ539" s="134"/>
      <c r="AR539" s="134"/>
      <c r="AS539" s="134"/>
      <c r="AT539" s="134"/>
      <c r="AU539" s="134"/>
    </row>
    <row r="540" spans="3:47">
      <c r="C540" s="32"/>
      <c r="D540" s="32"/>
      <c r="AA540" s="134"/>
      <c r="AB540" s="134"/>
      <c r="AC540" s="134"/>
      <c r="AD540" s="134"/>
      <c r="AE540" s="134"/>
      <c r="AG540" s="136"/>
      <c r="AN540" s="134"/>
      <c r="AO540" s="134"/>
      <c r="AP540" s="134"/>
      <c r="AQ540" s="134"/>
      <c r="AR540" s="134"/>
      <c r="AS540" s="134"/>
      <c r="AT540" s="134"/>
      <c r="AU540" s="134"/>
    </row>
    <row r="541" spans="3:47">
      <c r="C541" s="32"/>
      <c r="D541" s="32"/>
      <c r="AA541" s="134"/>
      <c r="AB541" s="134"/>
      <c r="AC541" s="134"/>
      <c r="AD541" s="134"/>
      <c r="AE541" s="134"/>
      <c r="AG541" s="136"/>
      <c r="AN541" s="134"/>
      <c r="AO541" s="134"/>
      <c r="AP541" s="134"/>
      <c r="AQ541" s="134"/>
      <c r="AR541" s="134"/>
      <c r="AS541" s="134"/>
      <c r="AT541" s="134"/>
      <c r="AU541" s="134"/>
    </row>
    <row r="542" spans="3:47">
      <c r="C542" s="32"/>
      <c r="D542" s="32"/>
      <c r="AA542" s="134"/>
      <c r="AB542" s="134"/>
      <c r="AC542" s="134"/>
      <c r="AD542" s="134"/>
      <c r="AE542" s="134"/>
      <c r="AG542" s="136"/>
      <c r="AN542" s="134"/>
      <c r="AO542" s="134"/>
      <c r="AP542" s="134"/>
      <c r="AQ542" s="134"/>
      <c r="AR542" s="134"/>
      <c r="AS542" s="134"/>
      <c r="AT542" s="134"/>
      <c r="AU542" s="134"/>
    </row>
    <row r="543" spans="3:47">
      <c r="C543" s="32"/>
      <c r="D543" s="32"/>
      <c r="AA543" s="134"/>
      <c r="AB543" s="134"/>
      <c r="AC543" s="134"/>
      <c r="AD543" s="134"/>
      <c r="AE543" s="134"/>
      <c r="AG543" s="136"/>
      <c r="AN543" s="134"/>
      <c r="AO543" s="134"/>
      <c r="AP543" s="134"/>
      <c r="AQ543" s="134"/>
      <c r="AR543" s="134"/>
      <c r="AS543" s="134"/>
      <c r="AT543" s="134"/>
      <c r="AU543" s="134"/>
    </row>
    <row r="544" spans="3:47">
      <c r="C544" s="32"/>
      <c r="D544" s="32"/>
      <c r="AA544" s="134"/>
      <c r="AB544" s="134"/>
      <c r="AC544" s="134"/>
      <c r="AD544" s="134"/>
      <c r="AE544" s="134"/>
      <c r="AG544" s="136"/>
      <c r="AN544" s="134"/>
      <c r="AO544" s="134"/>
      <c r="AP544" s="134"/>
      <c r="AQ544" s="134"/>
      <c r="AR544" s="134"/>
      <c r="AS544" s="134"/>
      <c r="AT544" s="134"/>
      <c r="AU544" s="134"/>
    </row>
    <row r="545" spans="3:47">
      <c r="C545" s="32"/>
      <c r="D545" s="32"/>
      <c r="AA545" s="134"/>
      <c r="AB545" s="134"/>
      <c r="AC545" s="134"/>
      <c r="AD545" s="134"/>
      <c r="AE545" s="134"/>
      <c r="AG545" s="136"/>
      <c r="AN545" s="134"/>
      <c r="AO545" s="134"/>
      <c r="AP545" s="134"/>
      <c r="AQ545" s="134"/>
      <c r="AR545" s="134"/>
      <c r="AS545" s="134"/>
      <c r="AT545" s="134"/>
      <c r="AU545" s="134"/>
    </row>
    <row r="546" spans="3:47">
      <c r="C546" s="32"/>
      <c r="D546" s="32"/>
      <c r="AA546" s="134"/>
      <c r="AB546" s="134"/>
      <c r="AC546" s="134"/>
      <c r="AD546" s="134"/>
      <c r="AE546" s="134"/>
      <c r="AG546" s="136"/>
      <c r="AN546" s="134"/>
      <c r="AO546" s="134"/>
      <c r="AP546" s="134"/>
      <c r="AQ546" s="134"/>
      <c r="AR546" s="134"/>
      <c r="AS546" s="134"/>
      <c r="AT546" s="134"/>
      <c r="AU546" s="134"/>
    </row>
    <row r="547" spans="3:47">
      <c r="C547" s="32"/>
      <c r="D547" s="32"/>
      <c r="AA547" s="134"/>
      <c r="AB547" s="134"/>
      <c r="AC547" s="134"/>
      <c r="AD547" s="134"/>
      <c r="AE547" s="134"/>
      <c r="AG547" s="136"/>
      <c r="AN547" s="134"/>
      <c r="AO547" s="134"/>
      <c r="AP547" s="134"/>
      <c r="AQ547" s="134"/>
      <c r="AR547" s="134"/>
      <c r="AS547" s="134"/>
      <c r="AT547" s="134"/>
      <c r="AU547" s="134"/>
    </row>
    <row r="548" spans="3:47">
      <c r="C548" s="32"/>
      <c r="D548" s="32"/>
      <c r="AA548" s="134"/>
      <c r="AB548" s="134"/>
      <c r="AC548" s="134"/>
      <c r="AD548" s="134"/>
      <c r="AE548" s="134"/>
      <c r="AG548" s="136"/>
      <c r="AN548" s="134"/>
      <c r="AO548" s="134"/>
      <c r="AP548" s="134"/>
      <c r="AQ548" s="134"/>
      <c r="AR548" s="134"/>
      <c r="AS548" s="134"/>
      <c r="AT548" s="134"/>
      <c r="AU548" s="134"/>
    </row>
    <row r="549" spans="3:47">
      <c r="C549" s="32"/>
      <c r="D549" s="32"/>
      <c r="AA549" s="134"/>
      <c r="AB549" s="134"/>
      <c r="AC549" s="134"/>
      <c r="AD549" s="134"/>
      <c r="AE549" s="134"/>
      <c r="AG549" s="136"/>
      <c r="AN549" s="134"/>
      <c r="AO549" s="134"/>
      <c r="AP549" s="134"/>
      <c r="AQ549" s="134"/>
      <c r="AR549" s="134"/>
      <c r="AS549" s="134"/>
      <c r="AT549" s="134"/>
      <c r="AU549" s="134"/>
    </row>
    <row r="550" spans="3:47">
      <c r="C550" s="32"/>
      <c r="D550" s="32"/>
      <c r="AA550" s="134"/>
      <c r="AB550" s="134"/>
      <c r="AC550" s="134"/>
      <c r="AD550" s="134"/>
      <c r="AE550" s="134"/>
      <c r="AG550" s="136"/>
      <c r="AN550" s="134"/>
      <c r="AO550" s="134"/>
      <c r="AP550" s="134"/>
      <c r="AQ550" s="134"/>
      <c r="AR550" s="134"/>
      <c r="AS550" s="134"/>
      <c r="AT550" s="134"/>
      <c r="AU550" s="134"/>
    </row>
    <row r="551" spans="3:47">
      <c r="C551" s="32"/>
      <c r="D551" s="32"/>
      <c r="AA551" s="134"/>
      <c r="AB551" s="134"/>
      <c r="AC551" s="134"/>
      <c r="AD551" s="134"/>
      <c r="AE551" s="134"/>
      <c r="AG551" s="136"/>
      <c r="AN551" s="134"/>
      <c r="AO551" s="134"/>
      <c r="AP551" s="134"/>
      <c r="AQ551" s="134"/>
      <c r="AR551" s="134"/>
      <c r="AS551" s="134"/>
      <c r="AT551" s="134"/>
      <c r="AU551" s="134"/>
    </row>
    <row r="552" spans="3:47">
      <c r="C552" s="32"/>
      <c r="D552" s="32"/>
      <c r="AA552" s="134"/>
      <c r="AB552" s="134"/>
      <c r="AC552" s="134"/>
      <c r="AD552" s="134"/>
      <c r="AE552" s="134"/>
      <c r="AG552" s="136"/>
      <c r="AN552" s="134"/>
      <c r="AO552" s="134"/>
      <c r="AP552" s="134"/>
      <c r="AQ552" s="134"/>
      <c r="AR552" s="134"/>
      <c r="AS552" s="134"/>
      <c r="AT552" s="134"/>
      <c r="AU552" s="134"/>
    </row>
    <row r="553" spans="3:47">
      <c r="C553" s="32"/>
      <c r="D553" s="32"/>
      <c r="AA553" s="134"/>
      <c r="AB553" s="134"/>
      <c r="AC553" s="134"/>
      <c r="AD553" s="134"/>
      <c r="AE553" s="134"/>
      <c r="AG553" s="136"/>
      <c r="AN553" s="134"/>
      <c r="AO553" s="134"/>
      <c r="AP553" s="134"/>
      <c r="AQ553" s="134"/>
      <c r="AR553" s="134"/>
      <c r="AS553" s="134"/>
      <c r="AT553" s="134"/>
      <c r="AU553" s="134"/>
    </row>
    <row r="554" spans="3:47">
      <c r="C554" s="32"/>
      <c r="D554" s="32"/>
      <c r="AA554" s="134"/>
      <c r="AB554" s="134"/>
      <c r="AC554" s="134"/>
      <c r="AD554" s="134"/>
      <c r="AE554" s="134"/>
      <c r="AG554" s="136"/>
      <c r="AN554" s="134"/>
      <c r="AO554" s="134"/>
      <c r="AP554" s="134"/>
      <c r="AQ554" s="134"/>
      <c r="AR554" s="134"/>
      <c r="AS554" s="134"/>
      <c r="AT554" s="134"/>
      <c r="AU554" s="134"/>
    </row>
    <row r="555" spans="3:47">
      <c r="C555" s="32"/>
      <c r="D555" s="32"/>
      <c r="AA555" s="134"/>
      <c r="AB555" s="134"/>
      <c r="AC555" s="134"/>
      <c r="AD555" s="134"/>
      <c r="AE555" s="134"/>
      <c r="AG555" s="136"/>
      <c r="AN555" s="134"/>
      <c r="AO555" s="134"/>
      <c r="AP555" s="134"/>
      <c r="AQ555" s="134"/>
      <c r="AR555" s="134"/>
      <c r="AS555" s="134"/>
      <c r="AT555" s="134"/>
      <c r="AU555" s="134"/>
    </row>
    <row r="556" spans="3:47">
      <c r="C556" s="32"/>
      <c r="D556" s="32"/>
      <c r="AA556" s="134"/>
      <c r="AB556" s="134"/>
      <c r="AC556" s="134"/>
      <c r="AD556" s="134"/>
      <c r="AE556" s="134"/>
      <c r="AG556" s="136"/>
      <c r="AN556" s="134"/>
      <c r="AO556" s="134"/>
      <c r="AP556" s="134"/>
      <c r="AQ556" s="134"/>
      <c r="AR556" s="134"/>
      <c r="AS556" s="134"/>
      <c r="AT556" s="134"/>
      <c r="AU556" s="134"/>
    </row>
    <row r="557" spans="3:47">
      <c r="C557" s="32"/>
      <c r="D557" s="32"/>
      <c r="AA557" s="134"/>
      <c r="AB557" s="134"/>
      <c r="AC557" s="134"/>
      <c r="AD557" s="134"/>
      <c r="AE557" s="134"/>
      <c r="AG557" s="136"/>
      <c r="AN557" s="134"/>
      <c r="AO557" s="134"/>
      <c r="AP557" s="134"/>
      <c r="AQ557" s="134"/>
      <c r="AR557" s="134"/>
      <c r="AS557" s="134"/>
      <c r="AT557" s="134"/>
      <c r="AU557" s="134"/>
    </row>
    <row r="558" spans="3:47">
      <c r="C558" s="32"/>
      <c r="D558" s="32"/>
      <c r="AA558" s="134"/>
      <c r="AB558" s="134"/>
      <c r="AC558" s="134"/>
      <c r="AD558" s="134"/>
      <c r="AE558" s="134"/>
      <c r="AG558" s="136"/>
      <c r="AN558" s="134"/>
      <c r="AO558" s="134"/>
      <c r="AP558" s="134"/>
      <c r="AQ558" s="134"/>
      <c r="AR558" s="134"/>
      <c r="AS558" s="134"/>
      <c r="AT558" s="134"/>
      <c r="AU558" s="134"/>
    </row>
    <row r="559" spans="3:47">
      <c r="C559" s="32"/>
      <c r="D559" s="32"/>
      <c r="AA559" s="134"/>
      <c r="AB559" s="134"/>
      <c r="AC559" s="134"/>
      <c r="AD559" s="134"/>
      <c r="AE559" s="134"/>
      <c r="AG559" s="136"/>
      <c r="AN559" s="134"/>
      <c r="AO559" s="134"/>
      <c r="AP559" s="134"/>
      <c r="AQ559" s="134"/>
      <c r="AR559" s="134"/>
      <c r="AS559" s="134"/>
      <c r="AT559" s="134"/>
      <c r="AU559" s="134"/>
    </row>
    <row r="560" spans="3:47">
      <c r="C560" s="32"/>
      <c r="D560" s="32"/>
      <c r="AA560" s="134"/>
      <c r="AB560" s="134"/>
      <c r="AC560" s="134"/>
      <c r="AD560" s="134"/>
      <c r="AE560" s="134"/>
      <c r="AG560" s="136"/>
      <c r="AN560" s="134"/>
      <c r="AO560" s="134"/>
      <c r="AP560" s="134"/>
      <c r="AQ560" s="134"/>
      <c r="AR560" s="134"/>
      <c r="AS560" s="134"/>
      <c r="AT560" s="134"/>
      <c r="AU560" s="134"/>
    </row>
    <row r="561" spans="3:47">
      <c r="C561" s="32"/>
      <c r="D561" s="32"/>
      <c r="AA561" s="134"/>
      <c r="AB561" s="134"/>
      <c r="AC561" s="134"/>
      <c r="AD561" s="134"/>
      <c r="AE561" s="134"/>
      <c r="AG561" s="136"/>
      <c r="AN561" s="134"/>
      <c r="AO561" s="134"/>
      <c r="AP561" s="134"/>
      <c r="AQ561" s="134"/>
      <c r="AR561" s="134"/>
      <c r="AS561" s="134"/>
      <c r="AT561" s="134"/>
      <c r="AU561" s="134"/>
    </row>
    <row r="562" spans="3:47">
      <c r="C562" s="32"/>
      <c r="D562" s="32"/>
      <c r="AA562" s="134"/>
      <c r="AB562" s="134"/>
      <c r="AC562" s="134"/>
      <c r="AD562" s="134"/>
      <c r="AE562" s="134"/>
      <c r="AG562" s="136"/>
      <c r="AN562" s="134"/>
      <c r="AO562" s="134"/>
      <c r="AP562" s="134"/>
      <c r="AQ562" s="134"/>
      <c r="AR562" s="134"/>
      <c r="AS562" s="134"/>
      <c r="AT562" s="134"/>
      <c r="AU562" s="134"/>
    </row>
    <row r="563" spans="3:47">
      <c r="C563" s="32"/>
      <c r="D563" s="32"/>
      <c r="AA563" s="134"/>
      <c r="AB563" s="134"/>
      <c r="AC563" s="134"/>
      <c r="AD563" s="134"/>
      <c r="AE563" s="134"/>
      <c r="AG563" s="136"/>
      <c r="AN563" s="134"/>
      <c r="AO563" s="134"/>
      <c r="AP563" s="134"/>
      <c r="AQ563" s="134"/>
      <c r="AR563" s="134"/>
      <c r="AS563" s="134"/>
      <c r="AT563" s="134"/>
      <c r="AU563" s="134"/>
    </row>
    <row r="564" spans="3:47">
      <c r="C564" s="32"/>
      <c r="D564" s="32"/>
      <c r="AA564" s="134"/>
      <c r="AB564" s="134"/>
      <c r="AC564" s="134"/>
      <c r="AD564" s="134"/>
      <c r="AE564" s="134"/>
      <c r="AG564" s="136"/>
      <c r="AN564" s="134"/>
      <c r="AO564" s="134"/>
      <c r="AP564" s="134"/>
      <c r="AQ564" s="134"/>
      <c r="AR564" s="134"/>
      <c r="AS564" s="134"/>
      <c r="AT564" s="134"/>
      <c r="AU564" s="134"/>
    </row>
    <row r="565" spans="3:47">
      <c r="C565" s="32"/>
      <c r="D565" s="32"/>
      <c r="AA565" s="134"/>
      <c r="AB565" s="134"/>
      <c r="AC565" s="134"/>
      <c r="AD565" s="134"/>
      <c r="AE565" s="134"/>
      <c r="AG565" s="136"/>
      <c r="AN565" s="134"/>
      <c r="AO565" s="134"/>
      <c r="AP565" s="134"/>
      <c r="AQ565" s="134"/>
      <c r="AR565" s="134"/>
      <c r="AS565" s="134"/>
      <c r="AT565" s="134"/>
      <c r="AU565" s="134"/>
    </row>
    <row r="566" spans="3:47">
      <c r="C566" s="32"/>
      <c r="D566" s="32"/>
      <c r="AA566" s="134"/>
      <c r="AB566" s="134"/>
      <c r="AC566" s="134"/>
      <c r="AD566" s="134"/>
      <c r="AE566" s="134"/>
      <c r="AG566" s="136"/>
      <c r="AN566" s="134"/>
      <c r="AO566" s="134"/>
      <c r="AP566" s="134"/>
      <c r="AQ566" s="134"/>
      <c r="AR566" s="134"/>
      <c r="AS566" s="134"/>
      <c r="AT566" s="134"/>
      <c r="AU566" s="134"/>
    </row>
    <row r="567" spans="3:47">
      <c r="C567" s="32"/>
      <c r="D567" s="32"/>
      <c r="AA567" s="134"/>
      <c r="AB567" s="134"/>
      <c r="AC567" s="134"/>
      <c r="AD567" s="134"/>
      <c r="AE567" s="134"/>
      <c r="AG567" s="136"/>
      <c r="AN567" s="134"/>
      <c r="AO567" s="134"/>
      <c r="AP567" s="134"/>
      <c r="AQ567" s="134"/>
      <c r="AR567" s="134"/>
      <c r="AS567" s="134"/>
      <c r="AT567" s="134"/>
      <c r="AU567" s="134"/>
    </row>
    <row r="568" spans="3:47">
      <c r="C568" s="32"/>
      <c r="D568" s="32"/>
      <c r="AA568" s="134"/>
      <c r="AB568" s="134"/>
      <c r="AC568" s="134"/>
      <c r="AD568" s="134"/>
      <c r="AE568" s="134"/>
      <c r="AG568" s="136"/>
      <c r="AN568" s="134"/>
      <c r="AO568" s="134"/>
      <c r="AP568" s="134"/>
      <c r="AQ568" s="134"/>
      <c r="AR568" s="134"/>
      <c r="AS568" s="134"/>
      <c r="AT568" s="134"/>
      <c r="AU568" s="134"/>
    </row>
    <row r="569" spans="3:47">
      <c r="C569" s="32"/>
      <c r="D569" s="32"/>
      <c r="AA569" s="134"/>
      <c r="AB569" s="134"/>
      <c r="AC569" s="134"/>
      <c r="AD569" s="134"/>
      <c r="AE569" s="134"/>
      <c r="AG569" s="136"/>
      <c r="AN569" s="134"/>
      <c r="AO569" s="134"/>
      <c r="AP569" s="134"/>
      <c r="AQ569" s="134"/>
      <c r="AR569" s="134"/>
      <c r="AS569" s="134"/>
      <c r="AT569" s="134"/>
      <c r="AU569" s="134"/>
    </row>
    <row r="570" spans="3:47">
      <c r="C570" s="32"/>
      <c r="D570" s="32"/>
      <c r="AA570" s="134"/>
      <c r="AB570" s="134"/>
      <c r="AC570" s="134"/>
      <c r="AD570" s="134"/>
      <c r="AE570" s="134"/>
      <c r="AG570" s="136"/>
      <c r="AN570" s="134"/>
      <c r="AO570" s="134"/>
      <c r="AP570" s="134"/>
      <c r="AQ570" s="134"/>
      <c r="AR570" s="134"/>
      <c r="AS570" s="134"/>
      <c r="AT570" s="134"/>
      <c r="AU570" s="134"/>
    </row>
    <row r="571" spans="3:47">
      <c r="C571" s="32"/>
      <c r="D571" s="32"/>
      <c r="AA571" s="134"/>
      <c r="AB571" s="134"/>
      <c r="AC571" s="134"/>
      <c r="AD571" s="134"/>
      <c r="AE571" s="134"/>
      <c r="AG571" s="136"/>
      <c r="AN571" s="134"/>
      <c r="AO571" s="134"/>
      <c r="AP571" s="134"/>
      <c r="AQ571" s="134"/>
      <c r="AR571" s="134"/>
      <c r="AS571" s="134"/>
      <c r="AT571" s="134"/>
      <c r="AU571" s="134"/>
    </row>
    <row r="572" spans="3:47">
      <c r="C572" s="32"/>
      <c r="D572" s="32"/>
      <c r="AA572" s="134"/>
      <c r="AB572" s="134"/>
      <c r="AC572" s="134"/>
      <c r="AD572" s="134"/>
      <c r="AE572" s="134"/>
      <c r="AG572" s="136"/>
      <c r="AN572" s="134"/>
      <c r="AO572" s="134"/>
      <c r="AP572" s="134"/>
      <c r="AQ572" s="134"/>
      <c r="AR572" s="134"/>
      <c r="AS572" s="134"/>
      <c r="AT572" s="134"/>
      <c r="AU572" s="134"/>
    </row>
    <row r="573" spans="3:47">
      <c r="C573" s="32"/>
      <c r="D573" s="32"/>
      <c r="AA573" s="134"/>
      <c r="AB573" s="134"/>
      <c r="AC573" s="134"/>
      <c r="AD573" s="134"/>
      <c r="AE573" s="134"/>
      <c r="AG573" s="136"/>
      <c r="AN573" s="134"/>
      <c r="AO573" s="134"/>
      <c r="AP573" s="134"/>
      <c r="AQ573" s="134"/>
      <c r="AR573" s="134"/>
      <c r="AS573" s="134"/>
      <c r="AT573" s="134"/>
      <c r="AU573" s="134"/>
    </row>
    <row r="574" spans="3:47">
      <c r="C574" s="32"/>
      <c r="D574" s="32"/>
      <c r="AA574" s="134"/>
      <c r="AB574" s="134"/>
      <c r="AC574" s="134"/>
      <c r="AD574" s="134"/>
      <c r="AE574" s="134"/>
      <c r="AG574" s="136"/>
      <c r="AN574" s="134"/>
      <c r="AO574" s="134"/>
      <c r="AP574" s="134"/>
      <c r="AQ574" s="134"/>
      <c r="AR574" s="134"/>
      <c r="AS574" s="134"/>
      <c r="AT574" s="134"/>
      <c r="AU574" s="134"/>
    </row>
    <row r="575" spans="3:47">
      <c r="C575" s="32"/>
      <c r="D575" s="32"/>
      <c r="AA575" s="134"/>
      <c r="AB575" s="134"/>
      <c r="AC575" s="134"/>
      <c r="AD575" s="134"/>
      <c r="AE575" s="134"/>
      <c r="AG575" s="136"/>
      <c r="AN575" s="134"/>
      <c r="AO575" s="134"/>
      <c r="AP575" s="134"/>
      <c r="AQ575" s="134"/>
      <c r="AR575" s="134"/>
      <c r="AS575" s="134"/>
      <c r="AT575" s="134"/>
      <c r="AU575" s="134"/>
    </row>
    <row r="576" spans="3:47">
      <c r="C576" s="32"/>
      <c r="D576" s="32"/>
      <c r="AA576" s="134"/>
      <c r="AB576" s="134"/>
      <c r="AC576" s="134"/>
      <c r="AD576" s="134"/>
      <c r="AE576" s="134"/>
      <c r="AG576" s="136"/>
      <c r="AN576" s="134"/>
      <c r="AO576" s="134"/>
      <c r="AP576" s="134"/>
      <c r="AQ576" s="134"/>
      <c r="AR576" s="134"/>
      <c r="AS576" s="134"/>
      <c r="AT576" s="134"/>
      <c r="AU576" s="134"/>
    </row>
    <row r="577" spans="3:47">
      <c r="C577" s="32"/>
      <c r="D577" s="32"/>
      <c r="AA577" s="134"/>
      <c r="AB577" s="134"/>
      <c r="AC577" s="134"/>
      <c r="AD577" s="134"/>
      <c r="AE577" s="134"/>
      <c r="AG577" s="136"/>
      <c r="AN577" s="134"/>
      <c r="AO577" s="134"/>
      <c r="AP577" s="134"/>
      <c r="AQ577" s="134"/>
      <c r="AR577" s="134"/>
      <c r="AS577" s="134"/>
      <c r="AT577" s="134"/>
      <c r="AU577" s="134"/>
    </row>
    <row r="578" spans="3:47">
      <c r="C578" s="32"/>
      <c r="D578" s="32"/>
      <c r="AA578" s="134"/>
      <c r="AB578" s="134"/>
      <c r="AC578" s="134"/>
      <c r="AD578" s="134"/>
      <c r="AE578" s="134"/>
      <c r="AG578" s="136"/>
      <c r="AN578" s="134"/>
      <c r="AO578" s="134"/>
      <c r="AP578" s="134"/>
      <c r="AQ578" s="134"/>
      <c r="AR578" s="134"/>
      <c r="AS578" s="134"/>
      <c r="AT578" s="134"/>
      <c r="AU578" s="134"/>
    </row>
    <row r="579" spans="3:47">
      <c r="C579" s="32"/>
      <c r="D579" s="32"/>
      <c r="AA579" s="134"/>
      <c r="AB579" s="134"/>
      <c r="AC579" s="134"/>
      <c r="AD579" s="134"/>
      <c r="AE579" s="134"/>
      <c r="AG579" s="136"/>
      <c r="AN579" s="134"/>
      <c r="AO579" s="134"/>
      <c r="AP579" s="134"/>
      <c r="AQ579" s="134"/>
      <c r="AR579" s="134"/>
      <c r="AS579" s="134"/>
      <c r="AT579" s="134"/>
      <c r="AU579" s="134"/>
    </row>
    <row r="580" spans="3:47">
      <c r="C580" s="32"/>
      <c r="D580" s="32"/>
      <c r="AA580" s="134"/>
      <c r="AB580" s="134"/>
      <c r="AC580" s="134"/>
      <c r="AD580" s="134"/>
      <c r="AE580" s="134"/>
      <c r="AG580" s="136"/>
      <c r="AN580" s="134"/>
      <c r="AO580" s="134"/>
      <c r="AP580" s="134"/>
      <c r="AQ580" s="134"/>
      <c r="AR580" s="134"/>
      <c r="AS580" s="134"/>
      <c r="AT580" s="134"/>
      <c r="AU580" s="134"/>
    </row>
    <row r="581" spans="3:47">
      <c r="C581" s="32"/>
      <c r="D581" s="32"/>
      <c r="AA581" s="134"/>
      <c r="AB581" s="134"/>
      <c r="AC581" s="134"/>
      <c r="AD581" s="134"/>
      <c r="AE581" s="134"/>
      <c r="AG581" s="136"/>
      <c r="AN581" s="134"/>
      <c r="AO581" s="134"/>
      <c r="AP581" s="134"/>
      <c r="AQ581" s="134"/>
      <c r="AR581" s="134"/>
      <c r="AS581" s="134"/>
      <c r="AT581" s="134"/>
      <c r="AU581" s="134"/>
    </row>
    <row r="582" spans="3:47">
      <c r="C582" s="32"/>
      <c r="D582" s="32"/>
      <c r="AA582" s="134"/>
      <c r="AB582" s="134"/>
      <c r="AC582" s="134"/>
      <c r="AD582" s="134"/>
      <c r="AE582" s="134"/>
      <c r="AG582" s="136"/>
      <c r="AN582" s="134"/>
      <c r="AO582" s="134"/>
      <c r="AP582" s="134"/>
      <c r="AQ582" s="134"/>
      <c r="AR582" s="134"/>
      <c r="AS582" s="134"/>
      <c r="AT582" s="134"/>
      <c r="AU582" s="134"/>
    </row>
    <row r="583" spans="3:47">
      <c r="C583" s="32"/>
      <c r="D583" s="32"/>
      <c r="AA583" s="134"/>
      <c r="AB583" s="134"/>
      <c r="AC583" s="134"/>
      <c r="AD583" s="134"/>
      <c r="AE583" s="134"/>
      <c r="AG583" s="136"/>
      <c r="AN583" s="134"/>
      <c r="AO583" s="134"/>
      <c r="AP583" s="134"/>
      <c r="AQ583" s="134"/>
      <c r="AR583" s="134"/>
      <c r="AS583" s="134"/>
      <c r="AT583" s="134"/>
      <c r="AU583" s="134"/>
    </row>
    <row r="584" spans="3:47">
      <c r="C584" s="32"/>
      <c r="D584" s="32"/>
      <c r="AA584" s="134"/>
      <c r="AB584" s="134"/>
      <c r="AC584" s="134"/>
      <c r="AD584" s="134"/>
      <c r="AE584" s="134"/>
      <c r="AG584" s="136"/>
      <c r="AN584" s="134"/>
      <c r="AO584" s="134"/>
      <c r="AP584" s="134"/>
      <c r="AQ584" s="134"/>
      <c r="AR584" s="134"/>
      <c r="AS584" s="134"/>
      <c r="AT584" s="134"/>
      <c r="AU584" s="134"/>
    </row>
    <row r="585" spans="3:47">
      <c r="C585" s="32"/>
      <c r="D585" s="32"/>
      <c r="AA585" s="134"/>
      <c r="AB585" s="134"/>
      <c r="AC585" s="134"/>
      <c r="AD585" s="134"/>
      <c r="AE585" s="134"/>
      <c r="AG585" s="136"/>
      <c r="AN585" s="134"/>
      <c r="AO585" s="134"/>
      <c r="AP585" s="134"/>
      <c r="AQ585" s="134"/>
      <c r="AR585" s="134"/>
      <c r="AS585" s="134"/>
      <c r="AT585" s="134"/>
      <c r="AU585" s="134"/>
    </row>
    <row r="586" spans="3:47">
      <c r="C586" s="32"/>
      <c r="D586" s="32"/>
      <c r="AA586" s="134"/>
      <c r="AB586" s="134"/>
      <c r="AC586" s="134"/>
      <c r="AD586" s="134"/>
      <c r="AE586" s="134"/>
      <c r="AG586" s="136"/>
      <c r="AN586" s="134"/>
      <c r="AO586" s="134"/>
      <c r="AP586" s="134"/>
      <c r="AQ586" s="134"/>
      <c r="AR586" s="134"/>
      <c r="AS586" s="134"/>
      <c r="AT586" s="134"/>
      <c r="AU586" s="134"/>
    </row>
    <row r="587" spans="3:47">
      <c r="C587" s="32"/>
      <c r="D587" s="32"/>
      <c r="AA587" s="134"/>
      <c r="AB587" s="134"/>
      <c r="AC587" s="134"/>
      <c r="AD587" s="134"/>
      <c r="AE587" s="134"/>
      <c r="AG587" s="136"/>
      <c r="AN587" s="134"/>
      <c r="AO587" s="134"/>
      <c r="AP587" s="134"/>
      <c r="AQ587" s="134"/>
      <c r="AR587" s="134"/>
      <c r="AS587" s="134"/>
      <c r="AT587" s="134"/>
      <c r="AU587" s="134"/>
    </row>
    <row r="588" spans="3:47">
      <c r="C588" s="32"/>
      <c r="D588" s="32"/>
      <c r="AA588" s="134"/>
      <c r="AB588" s="134"/>
      <c r="AC588" s="134"/>
      <c r="AD588" s="134"/>
      <c r="AE588" s="134"/>
      <c r="AG588" s="136"/>
      <c r="AN588" s="134"/>
      <c r="AO588" s="134"/>
      <c r="AP588" s="134"/>
      <c r="AQ588" s="134"/>
      <c r="AR588" s="134"/>
      <c r="AS588" s="134"/>
      <c r="AT588" s="134"/>
      <c r="AU588" s="134"/>
    </row>
    <row r="589" spans="3:47">
      <c r="C589" s="32"/>
      <c r="D589" s="32"/>
      <c r="AA589" s="134"/>
      <c r="AB589" s="134"/>
      <c r="AC589" s="134"/>
      <c r="AD589" s="134"/>
      <c r="AE589" s="134"/>
      <c r="AG589" s="136"/>
      <c r="AN589" s="134"/>
      <c r="AO589" s="134"/>
      <c r="AP589" s="134"/>
      <c r="AQ589" s="134"/>
      <c r="AR589" s="134"/>
      <c r="AS589" s="134"/>
      <c r="AT589" s="134"/>
      <c r="AU589" s="134"/>
    </row>
    <row r="590" spans="3:47">
      <c r="C590" s="32"/>
      <c r="D590" s="32"/>
      <c r="AA590" s="134"/>
      <c r="AB590" s="134"/>
      <c r="AC590" s="134"/>
      <c r="AD590" s="134"/>
      <c r="AE590" s="134"/>
      <c r="AG590" s="136"/>
      <c r="AN590" s="134"/>
      <c r="AO590" s="134"/>
      <c r="AP590" s="134"/>
      <c r="AQ590" s="134"/>
      <c r="AR590" s="134"/>
      <c r="AS590" s="134"/>
      <c r="AT590" s="134"/>
      <c r="AU590" s="134"/>
    </row>
    <row r="591" spans="3:47">
      <c r="C591" s="32"/>
      <c r="D591" s="32"/>
      <c r="AA591" s="134"/>
      <c r="AB591" s="134"/>
      <c r="AC591" s="134"/>
      <c r="AD591" s="134"/>
      <c r="AE591" s="134"/>
      <c r="AG591" s="136"/>
      <c r="AN591" s="134"/>
      <c r="AO591" s="134"/>
      <c r="AP591" s="134"/>
      <c r="AQ591" s="134"/>
      <c r="AR591" s="134"/>
      <c r="AS591" s="134"/>
      <c r="AT591" s="134"/>
      <c r="AU591" s="134"/>
    </row>
    <row r="592" spans="3:47">
      <c r="C592" s="32"/>
      <c r="D592" s="32"/>
      <c r="AA592" s="134"/>
      <c r="AB592" s="134"/>
      <c r="AC592" s="134"/>
      <c r="AD592" s="134"/>
      <c r="AE592" s="134"/>
      <c r="AG592" s="136"/>
      <c r="AN592" s="134"/>
      <c r="AO592" s="134"/>
      <c r="AP592" s="134"/>
      <c r="AQ592" s="134"/>
      <c r="AR592" s="134"/>
      <c r="AS592" s="134"/>
      <c r="AT592" s="134"/>
      <c r="AU592" s="134"/>
    </row>
    <row r="593" spans="3:47">
      <c r="C593" s="32"/>
      <c r="D593" s="32"/>
      <c r="AA593" s="134"/>
      <c r="AB593" s="134"/>
      <c r="AC593" s="134"/>
      <c r="AD593" s="134"/>
      <c r="AE593" s="134"/>
      <c r="AG593" s="136"/>
      <c r="AN593" s="134"/>
      <c r="AO593" s="134"/>
      <c r="AP593" s="134"/>
      <c r="AQ593" s="134"/>
      <c r="AR593" s="134"/>
      <c r="AS593" s="134"/>
      <c r="AT593" s="134"/>
      <c r="AU593" s="134"/>
    </row>
    <row r="594" spans="3:47">
      <c r="C594" s="32"/>
      <c r="D594" s="32"/>
      <c r="AA594" s="134"/>
      <c r="AB594" s="134"/>
      <c r="AC594" s="134"/>
      <c r="AD594" s="134"/>
      <c r="AE594" s="134"/>
      <c r="AG594" s="136"/>
      <c r="AN594" s="134"/>
      <c r="AO594" s="134"/>
      <c r="AP594" s="134"/>
      <c r="AQ594" s="134"/>
      <c r="AR594" s="134"/>
      <c r="AS594" s="134"/>
      <c r="AT594" s="134"/>
      <c r="AU594" s="134"/>
    </row>
    <row r="595" spans="3:47">
      <c r="C595" s="32"/>
      <c r="D595" s="32"/>
      <c r="AA595" s="134"/>
      <c r="AB595" s="134"/>
      <c r="AC595" s="134"/>
      <c r="AD595" s="134"/>
      <c r="AE595" s="134"/>
      <c r="AG595" s="136"/>
      <c r="AN595" s="134"/>
      <c r="AO595" s="134"/>
      <c r="AP595" s="134"/>
      <c r="AQ595" s="134"/>
      <c r="AR595" s="134"/>
      <c r="AS595" s="134"/>
      <c r="AT595" s="134"/>
      <c r="AU595" s="134"/>
    </row>
    <row r="596" spans="3:47">
      <c r="C596" s="32"/>
      <c r="D596" s="32"/>
      <c r="AA596" s="134"/>
      <c r="AB596" s="134"/>
      <c r="AC596" s="134"/>
      <c r="AD596" s="134"/>
      <c r="AE596" s="134"/>
      <c r="AG596" s="136"/>
      <c r="AN596" s="134"/>
      <c r="AO596" s="134"/>
      <c r="AP596" s="134"/>
      <c r="AQ596" s="134"/>
      <c r="AR596" s="134"/>
      <c r="AS596" s="134"/>
      <c r="AT596" s="134"/>
      <c r="AU596" s="134"/>
    </row>
    <row r="597" spans="3:47">
      <c r="C597" s="32"/>
      <c r="D597" s="32"/>
      <c r="AA597" s="134"/>
      <c r="AB597" s="134"/>
      <c r="AC597" s="134"/>
      <c r="AD597" s="134"/>
      <c r="AE597" s="134"/>
      <c r="AG597" s="136"/>
      <c r="AN597" s="134"/>
      <c r="AO597" s="134"/>
      <c r="AP597" s="134"/>
      <c r="AQ597" s="134"/>
      <c r="AR597" s="134"/>
      <c r="AS597" s="134"/>
      <c r="AT597" s="134"/>
      <c r="AU597" s="134"/>
    </row>
    <row r="598" spans="3:47">
      <c r="C598" s="32"/>
      <c r="D598" s="32"/>
      <c r="AA598" s="134"/>
      <c r="AB598" s="134"/>
      <c r="AC598" s="134"/>
      <c r="AD598" s="134"/>
      <c r="AE598" s="134"/>
      <c r="AG598" s="136"/>
      <c r="AN598" s="134"/>
      <c r="AO598" s="134"/>
      <c r="AP598" s="134"/>
      <c r="AQ598" s="134"/>
      <c r="AR598" s="134"/>
      <c r="AS598" s="134"/>
      <c r="AT598" s="134"/>
      <c r="AU598" s="134"/>
    </row>
    <row r="599" spans="3:47">
      <c r="C599" s="32"/>
      <c r="D599" s="32"/>
      <c r="AA599" s="134"/>
      <c r="AB599" s="134"/>
      <c r="AC599" s="134"/>
      <c r="AD599" s="134"/>
      <c r="AE599" s="134"/>
      <c r="AG599" s="136"/>
      <c r="AN599" s="134"/>
      <c r="AO599" s="134"/>
      <c r="AP599" s="134"/>
      <c r="AQ599" s="134"/>
      <c r="AR599" s="134"/>
      <c r="AS599" s="134"/>
      <c r="AT599" s="134"/>
      <c r="AU599" s="134"/>
    </row>
    <row r="600" spans="3:47">
      <c r="C600" s="32"/>
      <c r="D600" s="32"/>
      <c r="AA600" s="134"/>
      <c r="AB600" s="134"/>
      <c r="AC600" s="134"/>
      <c r="AD600" s="134"/>
      <c r="AE600" s="134"/>
      <c r="AG600" s="136"/>
      <c r="AN600" s="134"/>
      <c r="AO600" s="134"/>
      <c r="AP600" s="134"/>
      <c r="AQ600" s="134"/>
      <c r="AR600" s="134"/>
      <c r="AS600" s="134"/>
      <c r="AT600" s="134"/>
      <c r="AU600" s="134"/>
    </row>
    <row r="601" spans="3:47">
      <c r="C601" s="32"/>
      <c r="D601" s="32"/>
      <c r="AA601" s="134"/>
      <c r="AB601" s="134"/>
      <c r="AC601" s="134"/>
      <c r="AD601" s="134"/>
      <c r="AE601" s="134"/>
      <c r="AG601" s="136"/>
      <c r="AN601" s="134"/>
      <c r="AO601" s="134"/>
      <c r="AP601" s="134"/>
      <c r="AQ601" s="134"/>
      <c r="AR601" s="134"/>
      <c r="AS601" s="134"/>
      <c r="AT601" s="134"/>
      <c r="AU601" s="134"/>
    </row>
    <row r="602" spans="3:47">
      <c r="C602" s="32"/>
      <c r="D602" s="32"/>
      <c r="AA602" s="134"/>
      <c r="AB602" s="134"/>
      <c r="AC602" s="134"/>
      <c r="AD602" s="134"/>
      <c r="AE602" s="134"/>
      <c r="AG602" s="136"/>
      <c r="AN602" s="134"/>
      <c r="AO602" s="134"/>
      <c r="AP602" s="134"/>
      <c r="AQ602" s="134"/>
      <c r="AR602" s="134"/>
      <c r="AS602" s="134"/>
      <c r="AT602" s="134"/>
      <c r="AU602" s="134"/>
    </row>
    <row r="603" spans="3:47">
      <c r="C603" s="32"/>
      <c r="D603" s="32"/>
      <c r="AA603" s="134"/>
      <c r="AB603" s="134"/>
      <c r="AC603" s="134"/>
      <c r="AD603" s="134"/>
      <c r="AE603" s="134"/>
      <c r="AG603" s="136"/>
      <c r="AN603" s="134"/>
      <c r="AO603" s="134"/>
      <c r="AP603" s="134"/>
      <c r="AQ603" s="134"/>
      <c r="AR603" s="134"/>
      <c r="AS603" s="134"/>
      <c r="AT603" s="134"/>
      <c r="AU603" s="134"/>
    </row>
    <row r="604" spans="3:47">
      <c r="C604" s="32"/>
      <c r="D604" s="32"/>
      <c r="AA604" s="134"/>
      <c r="AB604" s="134"/>
      <c r="AC604" s="134"/>
      <c r="AD604" s="134"/>
      <c r="AE604" s="134"/>
      <c r="AG604" s="136"/>
      <c r="AN604" s="134"/>
      <c r="AO604" s="134"/>
      <c r="AP604" s="134"/>
      <c r="AQ604" s="134"/>
      <c r="AR604" s="134"/>
      <c r="AS604" s="134"/>
      <c r="AT604" s="134"/>
      <c r="AU604" s="134"/>
    </row>
    <row r="605" spans="3:47">
      <c r="C605" s="32"/>
      <c r="D605" s="32"/>
      <c r="AA605" s="134"/>
      <c r="AB605" s="134"/>
      <c r="AC605" s="134"/>
      <c r="AD605" s="134"/>
      <c r="AE605" s="134"/>
      <c r="AG605" s="136"/>
      <c r="AN605" s="134"/>
      <c r="AO605" s="134"/>
      <c r="AP605" s="134"/>
      <c r="AQ605" s="134"/>
      <c r="AR605" s="134"/>
      <c r="AS605" s="134"/>
      <c r="AT605" s="134"/>
      <c r="AU605" s="134"/>
    </row>
    <row r="606" spans="3:47">
      <c r="C606" s="32"/>
      <c r="D606" s="32"/>
      <c r="AA606" s="134"/>
      <c r="AB606" s="134"/>
      <c r="AC606" s="134"/>
      <c r="AD606" s="134"/>
      <c r="AE606" s="134"/>
      <c r="AG606" s="136"/>
      <c r="AN606" s="134"/>
      <c r="AO606" s="134"/>
      <c r="AP606" s="134"/>
      <c r="AQ606" s="134"/>
      <c r="AR606" s="134"/>
      <c r="AS606" s="134"/>
      <c r="AT606" s="134"/>
      <c r="AU606" s="134"/>
    </row>
    <row r="607" spans="3:47">
      <c r="C607" s="32"/>
      <c r="D607" s="32"/>
      <c r="AA607" s="134"/>
      <c r="AB607" s="134"/>
      <c r="AC607" s="134"/>
      <c r="AD607" s="134"/>
      <c r="AE607" s="134"/>
      <c r="AG607" s="136"/>
      <c r="AN607" s="134"/>
      <c r="AO607" s="134"/>
      <c r="AP607" s="134"/>
      <c r="AQ607" s="134"/>
      <c r="AR607" s="134"/>
      <c r="AS607" s="134"/>
      <c r="AT607" s="134"/>
      <c r="AU607" s="134"/>
    </row>
    <row r="608" spans="3:47">
      <c r="C608" s="32"/>
      <c r="D608" s="32"/>
      <c r="AA608" s="134"/>
      <c r="AB608" s="134"/>
      <c r="AC608" s="134"/>
      <c r="AD608" s="134"/>
      <c r="AE608" s="134"/>
      <c r="AG608" s="136"/>
      <c r="AN608" s="134"/>
      <c r="AO608" s="134"/>
      <c r="AP608" s="134"/>
      <c r="AQ608" s="134"/>
      <c r="AR608" s="134"/>
      <c r="AS608" s="134"/>
      <c r="AT608" s="134"/>
      <c r="AU608" s="134"/>
    </row>
    <row r="609" spans="3:47">
      <c r="C609" s="32"/>
      <c r="D609" s="32"/>
      <c r="AA609" s="134"/>
      <c r="AB609" s="134"/>
      <c r="AC609" s="134"/>
      <c r="AD609" s="134"/>
      <c r="AE609" s="134"/>
      <c r="AG609" s="136"/>
      <c r="AN609" s="134"/>
      <c r="AO609" s="134"/>
      <c r="AP609" s="134"/>
      <c r="AQ609" s="134"/>
      <c r="AR609" s="134"/>
      <c r="AS609" s="134"/>
      <c r="AT609" s="134"/>
      <c r="AU609" s="134"/>
    </row>
    <row r="610" spans="3:47">
      <c r="C610" s="32"/>
      <c r="D610" s="32"/>
      <c r="AA610" s="134"/>
      <c r="AB610" s="134"/>
      <c r="AC610" s="134"/>
      <c r="AD610" s="134"/>
      <c r="AE610" s="134"/>
      <c r="AG610" s="136"/>
      <c r="AN610" s="134"/>
      <c r="AO610" s="134"/>
      <c r="AP610" s="134"/>
      <c r="AQ610" s="134"/>
      <c r="AR610" s="134"/>
      <c r="AS610" s="134"/>
      <c r="AT610" s="134"/>
      <c r="AU610" s="134"/>
    </row>
    <row r="611" spans="3:47">
      <c r="C611" s="32"/>
      <c r="D611" s="32"/>
      <c r="AA611" s="134"/>
      <c r="AB611" s="134"/>
      <c r="AC611" s="134"/>
      <c r="AD611" s="134"/>
      <c r="AE611" s="134"/>
      <c r="AG611" s="136"/>
      <c r="AN611" s="134"/>
      <c r="AO611" s="134"/>
      <c r="AP611" s="134"/>
      <c r="AQ611" s="134"/>
      <c r="AR611" s="134"/>
      <c r="AS611" s="134"/>
      <c r="AT611" s="134"/>
      <c r="AU611" s="134"/>
    </row>
    <row r="612" spans="3:47">
      <c r="C612" s="32"/>
      <c r="D612" s="32"/>
      <c r="AA612" s="134"/>
      <c r="AB612" s="134"/>
      <c r="AC612" s="134"/>
      <c r="AD612" s="134"/>
      <c r="AE612" s="134"/>
      <c r="AG612" s="136"/>
      <c r="AN612" s="134"/>
      <c r="AO612" s="134"/>
      <c r="AP612" s="134"/>
      <c r="AQ612" s="134"/>
      <c r="AR612" s="134"/>
      <c r="AS612" s="134"/>
      <c r="AT612" s="134"/>
      <c r="AU612" s="134"/>
    </row>
    <row r="613" spans="3:47">
      <c r="C613" s="32"/>
      <c r="D613" s="32"/>
      <c r="AA613" s="134"/>
      <c r="AB613" s="134"/>
      <c r="AC613" s="134"/>
      <c r="AD613" s="134"/>
      <c r="AE613" s="134"/>
      <c r="AG613" s="136"/>
      <c r="AN613" s="134"/>
      <c r="AO613" s="134"/>
      <c r="AP613" s="134"/>
      <c r="AQ613" s="134"/>
      <c r="AR613" s="134"/>
      <c r="AS613" s="134"/>
      <c r="AT613" s="134"/>
      <c r="AU613" s="134"/>
    </row>
    <row r="614" spans="3:47">
      <c r="C614" s="32"/>
      <c r="D614" s="32"/>
      <c r="AA614" s="134"/>
      <c r="AB614" s="134"/>
      <c r="AC614" s="134"/>
      <c r="AD614" s="134"/>
      <c r="AE614" s="134"/>
      <c r="AG614" s="136"/>
      <c r="AN614" s="134"/>
      <c r="AO614" s="134"/>
      <c r="AP614" s="134"/>
      <c r="AQ614" s="134"/>
      <c r="AR614" s="134"/>
      <c r="AS614" s="134"/>
      <c r="AT614" s="134"/>
      <c r="AU614" s="134"/>
    </row>
    <row r="615" spans="3:47">
      <c r="C615" s="32"/>
      <c r="D615" s="32"/>
      <c r="AA615" s="134"/>
      <c r="AB615" s="134"/>
      <c r="AC615" s="134"/>
      <c r="AD615" s="134"/>
      <c r="AE615" s="134"/>
      <c r="AG615" s="136"/>
      <c r="AN615" s="134"/>
      <c r="AO615" s="134"/>
      <c r="AP615" s="134"/>
      <c r="AQ615" s="134"/>
      <c r="AR615" s="134"/>
      <c r="AS615" s="134"/>
      <c r="AT615" s="134"/>
      <c r="AU615" s="134"/>
    </row>
    <row r="616" spans="3:47">
      <c r="C616" s="32"/>
      <c r="D616" s="32"/>
      <c r="AA616" s="134"/>
      <c r="AB616" s="134"/>
      <c r="AC616" s="134"/>
      <c r="AD616" s="134"/>
      <c r="AE616" s="134"/>
      <c r="AG616" s="136"/>
      <c r="AN616" s="134"/>
      <c r="AO616" s="134"/>
      <c r="AP616" s="134"/>
      <c r="AQ616" s="134"/>
      <c r="AR616" s="134"/>
      <c r="AS616" s="134"/>
      <c r="AT616" s="134"/>
      <c r="AU616" s="134"/>
    </row>
    <row r="617" spans="3:47">
      <c r="C617" s="32"/>
      <c r="D617" s="32"/>
      <c r="AA617" s="134"/>
      <c r="AB617" s="134"/>
      <c r="AC617" s="134"/>
      <c r="AD617" s="134"/>
      <c r="AE617" s="134"/>
      <c r="AG617" s="136"/>
      <c r="AN617" s="134"/>
      <c r="AO617" s="134"/>
      <c r="AP617" s="134"/>
      <c r="AQ617" s="134"/>
      <c r="AR617" s="134"/>
      <c r="AS617" s="134"/>
      <c r="AT617" s="134"/>
      <c r="AU617" s="134"/>
    </row>
    <row r="618" spans="3:47">
      <c r="C618" s="32"/>
      <c r="D618" s="32"/>
      <c r="AA618" s="134"/>
      <c r="AB618" s="134"/>
      <c r="AC618" s="134"/>
      <c r="AD618" s="134"/>
      <c r="AE618" s="134"/>
      <c r="AG618" s="136"/>
      <c r="AN618" s="134"/>
      <c r="AO618" s="134"/>
      <c r="AP618" s="134"/>
      <c r="AQ618" s="134"/>
      <c r="AR618" s="134"/>
      <c r="AS618" s="134"/>
      <c r="AT618" s="134"/>
      <c r="AU618" s="134"/>
    </row>
    <row r="619" spans="3:47">
      <c r="C619" s="32"/>
      <c r="D619" s="32"/>
      <c r="AA619" s="134"/>
      <c r="AB619" s="134"/>
      <c r="AC619" s="134"/>
      <c r="AD619" s="134"/>
      <c r="AE619" s="134"/>
      <c r="AG619" s="136"/>
      <c r="AN619" s="134"/>
      <c r="AO619" s="134"/>
      <c r="AP619" s="134"/>
      <c r="AQ619" s="134"/>
      <c r="AR619" s="134"/>
      <c r="AS619" s="134"/>
      <c r="AT619" s="134"/>
      <c r="AU619" s="134"/>
    </row>
    <row r="620" spans="3:47">
      <c r="C620" s="32"/>
      <c r="D620" s="32"/>
      <c r="AA620" s="134"/>
      <c r="AB620" s="134"/>
      <c r="AC620" s="134"/>
      <c r="AD620" s="134"/>
      <c r="AE620" s="134"/>
      <c r="AG620" s="136"/>
      <c r="AN620" s="134"/>
      <c r="AO620" s="134"/>
      <c r="AP620" s="134"/>
      <c r="AQ620" s="134"/>
      <c r="AR620" s="134"/>
      <c r="AS620" s="134"/>
      <c r="AT620" s="134"/>
      <c r="AU620" s="134"/>
    </row>
    <row r="621" spans="3:47">
      <c r="C621" s="32"/>
      <c r="D621" s="32"/>
      <c r="AA621" s="134"/>
      <c r="AB621" s="134"/>
      <c r="AC621" s="134"/>
      <c r="AD621" s="134"/>
      <c r="AE621" s="134"/>
      <c r="AG621" s="136"/>
      <c r="AN621" s="134"/>
      <c r="AO621" s="134"/>
      <c r="AP621" s="134"/>
      <c r="AQ621" s="134"/>
      <c r="AR621" s="134"/>
      <c r="AS621" s="134"/>
      <c r="AT621" s="134"/>
      <c r="AU621" s="134"/>
    </row>
    <row r="622" spans="3:47">
      <c r="C622" s="32"/>
      <c r="D622" s="32"/>
      <c r="AA622" s="134"/>
      <c r="AB622" s="134"/>
      <c r="AC622" s="134"/>
      <c r="AD622" s="134"/>
      <c r="AE622" s="134"/>
      <c r="AG622" s="136"/>
      <c r="AN622" s="134"/>
      <c r="AO622" s="134"/>
      <c r="AP622" s="134"/>
      <c r="AQ622" s="134"/>
      <c r="AR622" s="134"/>
      <c r="AS622" s="134"/>
      <c r="AT622" s="134"/>
      <c r="AU622" s="134"/>
    </row>
    <row r="623" spans="3:47">
      <c r="C623" s="32"/>
      <c r="D623" s="32"/>
      <c r="AA623" s="134"/>
      <c r="AB623" s="134"/>
      <c r="AC623" s="134"/>
      <c r="AD623" s="134"/>
      <c r="AE623" s="134"/>
      <c r="AG623" s="136"/>
      <c r="AN623" s="134"/>
      <c r="AO623" s="134"/>
      <c r="AP623" s="134"/>
      <c r="AQ623" s="134"/>
      <c r="AR623" s="134"/>
      <c r="AS623" s="134"/>
      <c r="AT623" s="134"/>
      <c r="AU623" s="134"/>
    </row>
    <row r="624" spans="3:47">
      <c r="C624" s="32"/>
      <c r="D624" s="32"/>
      <c r="AA624" s="134"/>
      <c r="AB624" s="134"/>
      <c r="AC624" s="134"/>
      <c r="AD624" s="134"/>
      <c r="AE624" s="134"/>
      <c r="AG624" s="136"/>
      <c r="AN624" s="134"/>
      <c r="AO624" s="134"/>
      <c r="AP624" s="134"/>
      <c r="AQ624" s="134"/>
      <c r="AR624" s="134"/>
      <c r="AS624" s="134"/>
      <c r="AT624" s="134"/>
      <c r="AU624" s="134"/>
    </row>
    <row r="625" spans="3:47">
      <c r="C625" s="32"/>
      <c r="D625" s="32"/>
      <c r="AA625" s="134"/>
      <c r="AB625" s="134"/>
      <c r="AC625" s="134"/>
      <c r="AD625" s="134"/>
      <c r="AE625" s="134"/>
      <c r="AG625" s="136"/>
      <c r="AN625" s="134"/>
      <c r="AO625" s="134"/>
      <c r="AP625" s="134"/>
      <c r="AQ625" s="134"/>
      <c r="AR625" s="134"/>
      <c r="AS625" s="134"/>
      <c r="AT625" s="134"/>
      <c r="AU625" s="134"/>
    </row>
    <row r="626" spans="3:47">
      <c r="C626" s="32"/>
      <c r="D626" s="32"/>
      <c r="AA626" s="134"/>
      <c r="AB626" s="134"/>
      <c r="AC626" s="134"/>
      <c r="AD626" s="134"/>
      <c r="AE626" s="134"/>
      <c r="AG626" s="136"/>
      <c r="AN626" s="134"/>
      <c r="AO626" s="134"/>
      <c r="AP626" s="134"/>
      <c r="AQ626" s="134"/>
      <c r="AR626" s="134"/>
      <c r="AS626" s="134"/>
      <c r="AT626" s="134"/>
      <c r="AU626" s="134"/>
    </row>
    <row r="627" spans="3:47">
      <c r="C627" s="32"/>
      <c r="D627" s="32"/>
      <c r="AA627" s="134"/>
      <c r="AB627" s="134"/>
      <c r="AC627" s="134"/>
      <c r="AD627" s="134"/>
      <c r="AE627" s="134"/>
      <c r="AG627" s="136"/>
      <c r="AN627" s="134"/>
      <c r="AO627" s="134"/>
      <c r="AP627" s="134"/>
      <c r="AQ627" s="134"/>
      <c r="AR627" s="134"/>
      <c r="AS627" s="134"/>
      <c r="AT627" s="134"/>
      <c r="AU627" s="134"/>
    </row>
    <row r="628" spans="3:47">
      <c r="C628" s="32"/>
      <c r="D628" s="32"/>
      <c r="AA628" s="134"/>
      <c r="AB628" s="134"/>
      <c r="AC628" s="134"/>
      <c r="AD628" s="134"/>
      <c r="AE628" s="134"/>
      <c r="AG628" s="136"/>
      <c r="AN628" s="134"/>
      <c r="AO628" s="134"/>
      <c r="AP628" s="134"/>
      <c r="AQ628" s="134"/>
      <c r="AR628" s="134"/>
      <c r="AS628" s="134"/>
      <c r="AT628" s="134"/>
      <c r="AU628" s="134"/>
    </row>
    <row r="629" spans="3:47">
      <c r="C629" s="32"/>
      <c r="D629" s="32"/>
      <c r="AA629" s="134"/>
      <c r="AB629" s="134"/>
      <c r="AC629" s="134"/>
      <c r="AD629" s="134"/>
      <c r="AE629" s="134"/>
      <c r="AG629" s="136"/>
      <c r="AN629" s="134"/>
      <c r="AO629" s="134"/>
      <c r="AP629" s="134"/>
      <c r="AQ629" s="134"/>
      <c r="AR629" s="134"/>
      <c r="AS629" s="134"/>
      <c r="AT629" s="134"/>
      <c r="AU629" s="134"/>
    </row>
    <row r="630" spans="3:47">
      <c r="C630" s="32"/>
      <c r="D630" s="32"/>
      <c r="AA630" s="134"/>
      <c r="AB630" s="134"/>
      <c r="AC630" s="134"/>
      <c r="AD630" s="134"/>
      <c r="AE630" s="134"/>
      <c r="AG630" s="136"/>
      <c r="AN630" s="134"/>
      <c r="AO630" s="134"/>
      <c r="AP630" s="134"/>
      <c r="AQ630" s="134"/>
      <c r="AR630" s="134"/>
      <c r="AS630" s="134"/>
      <c r="AT630" s="134"/>
      <c r="AU630" s="134"/>
    </row>
    <row r="631" spans="3:47">
      <c r="C631" s="32"/>
      <c r="D631" s="32"/>
      <c r="AA631" s="134"/>
      <c r="AB631" s="134"/>
      <c r="AC631" s="134"/>
      <c r="AD631" s="134"/>
      <c r="AE631" s="134"/>
      <c r="AG631" s="136"/>
      <c r="AN631" s="134"/>
      <c r="AO631" s="134"/>
      <c r="AP631" s="134"/>
      <c r="AQ631" s="134"/>
      <c r="AR631" s="134"/>
      <c r="AS631" s="134"/>
      <c r="AT631" s="134"/>
      <c r="AU631" s="134"/>
    </row>
    <row r="632" spans="3:47">
      <c r="C632" s="32"/>
      <c r="D632" s="32"/>
      <c r="AA632" s="134"/>
      <c r="AB632" s="134"/>
      <c r="AC632" s="134"/>
      <c r="AD632" s="134"/>
      <c r="AE632" s="134"/>
      <c r="AG632" s="136"/>
      <c r="AN632" s="134"/>
      <c r="AO632" s="134"/>
      <c r="AP632" s="134"/>
      <c r="AQ632" s="134"/>
      <c r="AR632" s="134"/>
      <c r="AS632" s="134"/>
      <c r="AT632" s="134"/>
      <c r="AU632" s="134"/>
    </row>
    <row r="633" spans="3:47">
      <c r="C633" s="32"/>
      <c r="D633" s="32"/>
      <c r="AA633" s="134"/>
      <c r="AB633" s="134"/>
      <c r="AC633" s="134"/>
      <c r="AD633" s="134"/>
      <c r="AE633" s="134"/>
      <c r="AG633" s="136"/>
      <c r="AN633" s="134"/>
      <c r="AO633" s="134"/>
      <c r="AP633" s="134"/>
      <c r="AQ633" s="134"/>
      <c r="AR633" s="134"/>
      <c r="AS633" s="134"/>
      <c r="AT633" s="134"/>
      <c r="AU633" s="134"/>
    </row>
    <row r="634" spans="3:47">
      <c r="C634" s="32"/>
      <c r="D634" s="32"/>
      <c r="AA634" s="134"/>
      <c r="AB634" s="134"/>
      <c r="AC634" s="134"/>
      <c r="AD634" s="134"/>
      <c r="AE634" s="134"/>
      <c r="AG634" s="136"/>
      <c r="AN634" s="134"/>
      <c r="AO634" s="134"/>
      <c r="AP634" s="134"/>
      <c r="AQ634" s="134"/>
      <c r="AR634" s="134"/>
      <c r="AS634" s="134"/>
      <c r="AT634" s="134"/>
      <c r="AU634" s="134"/>
    </row>
    <row r="635" spans="3:47">
      <c r="C635" s="32"/>
      <c r="D635" s="32"/>
      <c r="AA635" s="134"/>
      <c r="AB635" s="134"/>
      <c r="AC635" s="134"/>
      <c r="AD635" s="134"/>
      <c r="AE635" s="134"/>
      <c r="AG635" s="136"/>
      <c r="AN635" s="134"/>
      <c r="AO635" s="134"/>
      <c r="AP635" s="134"/>
      <c r="AQ635" s="134"/>
      <c r="AR635" s="134"/>
      <c r="AS635" s="134"/>
      <c r="AT635" s="134"/>
      <c r="AU635" s="134"/>
    </row>
    <row r="636" spans="3:47">
      <c r="C636" s="32"/>
      <c r="D636" s="32"/>
      <c r="AA636" s="134"/>
      <c r="AB636" s="134"/>
      <c r="AC636" s="134"/>
      <c r="AD636" s="134"/>
      <c r="AE636" s="134"/>
      <c r="AG636" s="136"/>
      <c r="AN636" s="134"/>
      <c r="AO636" s="134"/>
      <c r="AP636" s="134"/>
      <c r="AQ636" s="134"/>
      <c r="AR636" s="134"/>
      <c r="AS636" s="134"/>
      <c r="AT636" s="134"/>
      <c r="AU636" s="134"/>
    </row>
    <row r="637" spans="3:47">
      <c r="C637" s="32"/>
      <c r="D637" s="32"/>
      <c r="AA637" s="134"/>
      <c r="AB637" s="134"/>
      <c r="AC637" s="134"/>
      <c r="AD637" s="134"/>
      <c r="AE637" s="134"/>
      <c r="AG637" s="136"/>
      <c r="AN637" s="134"/>
      <c r="AO637" s="134"/>
      <c r="AP637" s="134"/>
      <c r="AQ637" s="134"/>
      <c r="AR637" s="134"/>
      <c r="AS637" s="134"/>
      <c r="AT637" s="134"/>
      <c r="AU637" s="134"/>
    </row>
    <row r="638" spans="3:47">
      <c r="C638" s="32"/>
      <c r="D638" s="32"/>
      <c r="AA638" s="134"/>
      <c r="AB638" s="134"/>
      <c r="AC638" s="134"/>
      <c r="AD638" s="134"/>
      <c r="AE638" s="134"/>
      <c r="AG638" s="136"/>
      <c r="AN638" s="134"/>
      <c r="AO638" s="134"/>
      <c r="AP638" s="134"/>
      <c r="AQ638" s="134"/>
      <c r="AR638" s="134"/>
      <c r="AS638" s="134"/>
      <c r="AT638" s="134"/>
      <c r="AU638" s="134"/>
    </row>
    <row r="639" spans="3:47">
      <c r="C639" s="32"/>
      <c r="D639" s="32"/>
      <c r="AA639" s="134"/>
      <c r="AB639" s="134"/>
      <c r="AC639" s="134"/>
      <c r="AD639" s="134"/>
      <c r="AE639" s="134"/>
      <c r="AG639" s="136"/>
      <c r="AN639" s="134"/>
      <c r="AO639" s="134"/>
      <c r="AP639" s="134"/>
      <c r="AQ639" s="134"/>
      <c r="AR639" s="134"/>
      <c r="AS639" s="134"/>
      <c r="AT639" s="134"/>
      <c r="AU639" s="134"/>
    </row>
    <row r="640" spans="3:47">
      <c r="C640" s="32"/>
      <c r="D640" s="32"/>
      <c r="AA640" s="134"/>
      <c r="AB640" s="134"/>
      <c r="AC640" s="134"/>
      <c r="AD640" s="134"/>
      <c r="AE640" s="134"/>
      <c r="AG640" s="136"/>
      <c r="AN640" s="134"/>
      <c r="AO640" s="134"/>
      <c r="AP640" s="134"/>
      <c r="AQ640" s="134"/>
      <c r="AR640" s="134"/>
      <c r="AS640" s="134"/>
      <c r="AT640" s="134"/>
      <c r="AU640" s="134"/>
    </row>
    <row r="641" spans="3:47">
      <c r="C641" s="32"/>
      <c r="D641" s="32"/>
      <c r="AA641" s="134"/>
      <c r="AB641" s="134"/>
      <c r="AC641" s="134"/>
      <c r="AD641" s="134"/>
      <c r="AE641" s="134"/>
      <c r="AG641" s="136"/>
      <c r="AN641" s="134"/>
      <c r="AO641" s="134"/>
      <c r="AP641" s="134"/>
      <c r="AQ641" s="134"/>
      <c r="AR641" s="134"/>
      <c r="AS641" s="134"/>
      <c r="AT641" s="134"/>
      <c r="AU641" s="134"/>
    </row>
    <row r="642" spans="3:47">
      <c r="C642" s="32"/>
      <c r="D642" s="32"/>
      <c r="AA642" s="134"/>
      <c r="AB642" s="134"/>
      <c r="AC642" s="134"/>
      <c r="AD642" s="134"/>
      <c r="AE642" s="134"/>
      <c r="AG642" s="136"/>
      <c r="AN642" s="134"/>
      <c r="AO642" s="134"/>
      <c r="AP642" s="134"/>
      <c r="AQ642" s="134"/>
      <c r="AR642" s="134"/>
      <c r="AS642" s="134"/>
      <c r="AT642" s="134"/>
      <c r="AU642" s="134"/>
    </row>
    <row r="643" spans="3:47">
      <c r="C643" s="32"/>
      <c r="D643" s="32"/>
      <c r="AA643" s="134"/>
      <c r="AB643" s="134"/>
      <c r="AC643" s="134"/>
      <c r="AD643" s="134"/>
      <c r="AE643" s="134"/>
      <c r="AG643" s="136"/>
      <c r="AN643" s="134"/>
      <c r="AO643" s="134"/>
      <c r="AP643" s="134"/>
      <c r="AQ643" s="134"/>
      <c r="AR643" s="134"/>
      <c r="AS643" s="134"/>
      <c r="AT643" s="134"/>
      <c r="AU643" s="134"/>
    </row>
    <row r="644" spans="3:47">
      <c r="C644" s="32"/>
      <c r="D644" s="32"/>
      <c r="AA644" s="134"/>
      <c r="AB644" s="134"/>
      <c r="AC644" s="134"/>
      <c r="AD644" s="134"/>
      <c r="AE644" s="134"/>
      <c r="AG644" s="136"/>
      <c r="AN644" s="134"/>
      <c r="AO644" s="134"/>
      <c r="AP644" s="134"/>
      <c r="AQ644" s="134"/>
      <c r="AR644" s="134"/>
      <c r="AS644" s="134"/>
      <c r="AT644" s="134"/>
      <c r="AU644" s="134"/>
    </row>
    <row r="645" spans="3:47">
      <c r="C645" s="32"/>
      <c r="D645" s="32"/>
      <c r="AA645" s="134"/>
      <c r="AB645" s="134"/>
      <c r="AC645" s="134"/>
      <c r="AD645" s="134"/>
      <c r="AE645" s="134"/>
      <c r="AG645" s="136"/>
      <c r="AN645" s="134"/>
      <c r="AO645" s="134"/>
      <c r="AP645" s="134"/>
      <c r="AQ645" s="134"/>
      <c r="AR645" s="134"/>
      <c r="AS645" s="134"/>
      <c r="AT645" s="134"/>
      <c r="AU645" s="134"/>
    </row>
    <row r="646" spans="3:47">
      <c r="C646" s="32"/>
      <c r="D646" s="32"/>
      <c r="AA646" s="134"/>
      <c r="AB646" s="134"/>
      <c r="AC646" s="134"/>
      <c r="AD646" s="134"/>
      <c r="AE646" s="134"/>
      <c r="AG646" s="136"/>
      <c r="AN646" s="134"/>
      <c r="AO646" s="134"/>
      <c r="AP646" s="134"/>
      <c r="AQ646" s="134"/>
      <c r="AR646" s="134"/>
      <c r="AS646" s="134"/>
      <c r="AT646" s="134"/>
      <c r="AU646" s="134"/>
    </row>
    <row r="647" spans="3:47">
      <c r="C647" s="32"/>
      <c r="D647" s="32"/>
      <c r="AA647" s="134"/>
      <c r="AB647" s="134"/>
      <c r="AC647" s="134"/>
      <c r="AD647" s="134"/>
      <c r="AE647" s="134"/>
      <c r="AG647" s="136"/>
      <c r="AN647" s="134"/>
      <c r="AO647" s="134"/>
      <c r="AP647" s="134"/>
      <c r="AQ647" s="134"/>
      <c r="AR647" s="134"/>
      <c r="AS647" s="134"/>
      <c r="AT647" s="134"/>
      <c r="AU647" s="134"/>
    </row>
    <row r="648" spans="3:47">
      <c r="C648" s="32"/>
      <c r="D648" s="32"/>
      <c r="AA648" s="134"/>
      <c r="AB648" s="134"/>
      <c r="AC648" s="134"/>
      <c r="AD648" s="134"/>
      <c r="AE648" s="134"/>
      <c r="AG648" s="136"/>
      <c r="AN648" s="134"/>
      <c r="AO648" s="134"/>
      <c r="AP648" s="134"/>
      <c r="AQ648" s="134"/>
      <c r="AR648" s="134"/>
      <c r="AS648" s="134"/>
      <c r="AT648" s="134"/>
      <c r="AU648" s="134"/>
    </row>
    <row r="649" spans="3:47">
      <c r="C649" s="32"/>
      <c r="D649" s="32"/>
      <c r="AA649" s="134"/>
      <c r="AB649" s="134"/>
      <c r="AC649" s="134"/>
      <c r="AD649" s="134"/>
      <c r="AE649" s="134"/>
      <c r="AG649" s="136"/>
      <c r="AN649" s="134"/>
      <c r="AO649" s="134"/>
      <c r="AP649" s="134"/>
      <c r="AQ649" s="134"/>
      <c r="AR649" s="134"/>
      <c r="AS649" s="134"/>
      <c r="AT649" s="134"/>
      <c r="AU649" s="134"/>
    </row>
    <row r="650" spans="3:47">
      <c r="C650" s="32"/>
      <c r="D650" s="32"/>
      <c r="AA650" s="134"/>
      <c r="AB650" s="134"/>
      <c r="AC650" s="134"/>
      <c r="AD650" s="134"/>
      <c r="AE650" s="134"/>
      <c r="AG650" s="136"/>
      <c r="AN650" s="134"/>
      <c r="AO650" s="134"/>
      <c r="AP650" s="134"/>
      <c r="AQ650" s="134"/>
      <c r="AR650" s="134"/>
      <c r="AS650" s="134"/>
      <c r="AT650" s="134"/>
      <c r="AU650" s="134"/>
    </row>
    <row r="651" spans="3:47">
      <c r="C651" s="32"/>
      <c r="D651" s="32"/>
      <c r="AA651" s="134"/>
      <c r="AB651" s="134"/>
      <c r="AC651" s="134"/>
      <c r="AD651" s="134"/>
      <c r="AE651" s="134"/>
      <c r="AG651" s="136"/>
      <c r="AN651" s="134"/>
      <c r="AO651" s="134"/>
      <c r="AP651" s="134"/>
      <c r="AQ651" s="134"/>
      <c r="AR651" s="134"/>
      <c r="AS651" s="134"/>
      <c r="AT651" s="134"/>
      <c r="AU651" s="134"/>
    </row>
    <row r="652" spans="3:47">
      <c r="C652" s="32"/>
      <c r="D652" s="32"/>
      <c r="AA652" s="134"/>
      <c r="AB652" s="134"/>
      <c r="AC652" s="134"/>
      <c r="AD652" s="134"/>
      <c r="AE652" s="134"/>
      <c r="AG652" s="136"/>
      <c r="AN652" s="134"/>
      <c r="AO652" s="134"/>
      <c r="AP652" s="134"/>
      <c r="AQ652" s="134"/>
      <c r="AR652" s="134"/>
      <c r="AS652" s="134"/>
      <c r="AT652" s="134"/>
      <c r="AU652" s="134"/>
    </row>
    <row r="653" spans="3:47">
      <c r="C653" s="32"/>
      <c r="D653" s="32"/>
      <c r="AA653" s="134"/>
      <c r="AB653" s="134"/>
      <c r="AC653" s="134"/>
      <c r="AD653" s="134"/>
      <c r="AE653" s="134"/>
      <c r="AG653" s="136"/>
      <c r="AN653" s="134"/>
      <c r="AO653" s="134"/>
      <c r="AP653" s="134"/>
      <c r="AQ653" s="134"/>
      <c r="AR653" s="134"/>
      <c r="AS653" s="134"/>
      <c r="AT653" s="134"/>
      <c r="AU653" s="134"/>
    </row>
    <row r="654" spans="3:47">
      <c r="C654" s="32"/>
      <c r="D654" s="32"/>
      <c r="AA654" s="134"/>
      <c r="AB654" s="134"/>
      <c r="AC654" s="134"/>
      <c r="AD654" s="134"/>
      <c r="AE654" s="134"/>
      <c r="AG654" s="136"/>
      <c r="AN654" s="134"/>
      <c r="AO654" s="134"/>
      <c r="AP654" s="134"/>
      <c r="AQ654" s="134"/>
      <c r="AR654" s="134"/>
      <c r="AS654" s="134"/>
      <c r="AT654" s="134"/>
      <c r="AU654" s="134"/>
    </row>
    <row r="655" spans="3:47">
      <c r="C655" s="32"/>
      <c r="D655" s="32"/>
      <c r="AA655" s="134"/>
      <c r="AB655" s="134"/>
      <c r="AC655" s="134"/>
      <c r="AD655" s="134"/>
      <c r="AE655" s="134"/>
      <c r="AG655" s="136"/>
      <c r="AN655" s="134"/>
      <c r="AO655" s="134"/>
      <c r="AP655" s="134"/>
      <c r="AQ655" s="134"/>
      <c r="AR655" s="134"/>
      <c r="AS655" s="134"/>
      <c r="AT655" s="134"/>
      <c r="AU655" s="134"/>
    </row>
    <row r="656" spans="3:47">
      <c r="C656" s="32"/>
      <c r="D656" s="32"/>
      <c r="AA656" s="134"/>
      <c r="AB656" s="134"/>
      <c r="AC656" s="134"/>
      <c r="AD656" s="134"/>
      <c r="AE656" s="134"/>
      <c r="AG656" s="136"/>
      <c r="AN656" s="134"/>
      <c r="AO656" s="134"/>
      <c r="AP656" s="134"/>
      <c r="AQ656" s="134"/>
      <c r="AR656" s="134"/>
      <c r="AS656" s="134"/>
      <c r="AT656" s="134"/>
      <c r="AU656" s="134"/>
    </row>
    <row r="657" spans="3:47">
      <c r="C657" s="32"/>
      <c r="D657" s="32"/>
      <c r="AA657" s="134"/>
      <c r="AB657" s="134"/>
      <c r="AC657" s="134"/>
      <c r="AD657" s="134"/>
      <c r="AE657" s="134"/>
      <c r="AG657" s="136"/>
      <c r="AN657" s="134"/>
      <c r="AO657" s="134"/>
      <c r="AP657" s="134"/>
      <c r="AQ657" s="134"/>
      <c r="AR657" s="134"/>
      <c r="AS657" s="134"/>
      <c r="AT657" s="134"/>
      <c r="AU657" s="134"/>
    </row>
    <row r="658" spans="3:47">
      <c r="C658" s="32"/>
      <c r="D658" s="32"/>
      <c r="AA658" s="134"/>
      <c r="AB658" s="134"/>
      <c r="AC658" s="134"/>
      <c r="AD658" s="134"/>
      <c r="AE658" s="134"/>
      <c r="AG658" s="136"/>
      <c r="AN658" s="134"/>
      <c r="AO658" s="134"/>
      <c r="AP658" s="134"/>
      <c r="AQ658" s="134"/>
      <c r="AR658" s="134"/>
      <c r="AS658" s="134"/>
      <c r="AT658" s="134"/>
      <c r="AU658" s="134"/>
    </row>
    <row r="659" spans="3:47">
      <c r="C659" s="32"/>
      <c r="D659" s="32"/>
      <c r="AA659" s="134"/>
      <c r="AB659" s="134"/>
      <c r="AC659" s="134"/>
      <c r="AD659" s="134"/>
      <c r="AE659" s="134"/>
      <c r="AG659" s="136"/>
      <c r="AN659" s="134"/>
      <c r="AO659" s="134"/>
      <c r="AP659" s="134"/>
      <c r="AQ659" s="134"/>
      <c r="AR659" s="134"/>
      <c r="AS659" s="134"/>
      <c r="AT659" s="134"/>
      <c r="AU659" s="134"/>
    </row>
    <row r="660" spans="3:47">
      <c r="C660" s="32"/>
      <c r="D660" s="32"/>
      <c r="AA660" s="134"/>
      <c r="AB660" s="134"/>
      <c r="AC660" s="134"/>
      <c r="AD660" s="134"/>
      <c r="AE660" s="134"/>
      <c r="AG660" s="136"/>
      <c r="AN660" s="134"/>
      <c r="AO660" s="134"/>
      <c r="AP660" s="134"/>
      <c r="AQ660" s="134"/>
      <c r="AR660" s="134"/>
      <c r="AS660" s="134"/>
      <c r="AT660" s="134"/>
      <c r="AU660" s="134"/>
    </row>
    <row r="661" spans="3:47">
      <c r="C661" s="32"/>
      <c r="D661" s="32"/>
      <c r="AA661" s="134"/>
      <c r="AB661" s="134"/>
      <c r="AC661" s="134"/>
      <c r="AD661" s="134"/>
      <c r="AE661" s="134"/>
      <c r="AG661" s="136"/>
      <c r="AN661" s="134"/>
      <c r="AO661" s="134"/>
      <c r="AP661" s="134"/>
      <c r="AQ661" s="134"/>
      <c r="AR661" s="134"/>
      <c r="AS661" s="134"/>
      <c r="AT661" s="134"/>
      <c r="AU661" s="134"/>
    </row>
    <row r="662" spans="3:47">
      <c r="C662" s="32"/>
      <c r="D662" s="32"/>
      <c r="AA662" s="134"/>
      <c r="AB662" s="134"/>
      <c r="AC662" s="134"/>
      <c r="AD662" s="134"/>
      <c r="AE662" s="134"/>
      <c r="AG662" s="136"/>
      <c r="AN662" s="134"/>
      <c r="AO662" s="134"/>
      <c r="AP662" s="134"/>
      <c r="AQ662" s="134"/>
      <c r="AR662" s="134"/>
      <c r="AS662" s="134"/>
      <c r="AT662" s="134"/>
      <c r="AU662" s="134"/>
    </row>
    <row r="663" spans="3:47">
      <c r="C663" s="32"/>
      <c r="D663" s="32"/>
      <c r="AA663" s="134"/>
      <c r="AB663" s="134"/>
      <c r="AC663" s="134"/>
      <c r="AD663" s="134"/>
      <c r="AE663" s="134"/>
      <c r="AG663" s="136"/>
      <c r="AN663" s="134"/>
      <c r="AO663" s="134"/>
      <c r="AP663" s="134"/>
      <c r="AQ663" s="134"/>
      <c r="AR663" s="134"/>
      <c r="AS663" s="134"/>
      <c r="AT663" s="134"/>
      <c r="AU663" s="134"/>
    </row>
    <row r="664" spans="3:47">
      <c r="C664" s="32"/>
      <c r="D664" s="32"/>
      <c r="AA664" s="134"/>
      <c r="AB664" s="134"/>
      <c r="AC664" s="134"/>
      <c r="AD664" s="134"/>
      <c r="AE664" s="134"/>
      <c r="AG664" s="136"/>
      <c r="AN664" s="134"/>
      <c r="AO664" s="134"/>
      <c r="AP664" s="134"/>
      <c r="AQ664" s="134"/>
      <c r="AR664" s="134"/>
      <c r="AS664" s="134"/>
      <c r="AT664" s="134"/>
      <c r="AU664" s="134"/>
    </row>
    <row r="665" spans="3:47">
      <c r="C665" s="32"/>
      <c r="D665" s="32"/>
      <c r="AA665" s="134"/>
      <c r="AB665" s="134"/>
      <c r="AC665" s="134"/>
      <c r="AD665" s="134"/>
      <c r="AE665" s="134"/>
      <c r="AG665" s="136"/>
      <c r="AN665" s="134"/>
      <c r="AO665" s="134"/>
      <c r="AP665" s="134"/>
      <c r="AQ665" s="134"/>
      <c r="AR665" s="134"/>
      <c r="AS665" s="134"/>
      <c r="AT665" s="134"/>
      <c r="AU665" s="134"/>
    </row>
    <row r="666" spans="3:47">
      <c r="C666" s="32"/>
      <c r="D666" s="32"/>
      <c r="AA666" s="134"/>
      <c r="AB666" s="134"/>
      <c r="AC666" s="134"/>
      <c r="AD666" s="134"/>
      <c r="AE666" s="134"/>
      <c r="AG666" s="136"/>
      <c r="AN666" s="134"/>
      <c r="AO666" s="134"/>
      <c r="AP666" s="134"/>
      <c r="AQ666" s="134"/>
      <c r="AR666" s="134"/>
      <c r="AS666" s="134"/>
      <c r="AT666" s="134"/>
      <c r="AU666" s="134"/>
    </row>
    <row r="667" spans="3:47">
      <c r="C667" s="32"/>
      <c r="D667" s="32"/>
      <c r="AA667" s="134"/>
      <c r="AB667" s="134"/>
      <c r="AC667" s="134"/>
      <c r="AD667" s="134"/>
      <c r="AE667" s="134"/>
      <c r="AG667" s="136"/>
      <c r="AN667" s="134"/>
      <c r="AO667" s="134"/>
      <c r="AP667" s="134"/>
      <c r="AQ667" s="134"/>
      <c r="AR667" s="134"/>
      <c r="AS667" s="134"/>
      <c r="AT667" s="134"/>
      <c r="AU667" s="134"/>
    </row>
    <row r="668" spans="3:47">
      <c r="C668" s="32"/>
      <c r="D668" s="32"/>
      <c r="AA668" s="134"/>
      <c r="AB668" s="134"/>
      <c r="AC668" s="134"/>
      <c r="AD668" s="134"/>
      <c r="AE668" s="134"/>
      <c r="AG668" s="136"/>
      <c r="AN668" s="134"/>
      <c r="AO668" s="134"/>
      <c r="AP668" s="134"/>
      <c r="AQ668" s="134"/>
      <c r="AR668" s="134"/>
      <c r="AS668" s="134"/>
      <c r="AT668" s="134"/>
      <c r="AU668" s="134"/>
    </row>
    <row r="669" spans="3:47">
      <c r="C669" s="32"/>
      <c r="D669" s="32"/>
      <c r="AA669" s="134"/>
      <c r="AB669" s="134"/>
      <c r="AC669" s="134"/>
      <c r="AD669" s="134"/>
      <c r="AE669" s="134"/>
      <c r="AG669" s="136"/>
      <c r="AN669" s="134"/>
      <c r="AO669" s="134"/>
      <c r="AP669" s="134"/>
      <c r="AQ669" s="134"/>
      <c r="AR669" s="134"/>
      <c r="AS669" s="134"/>
      <c r="AT669" s="134"/>
      <c r="AU669" s="134"/>
    </row>
    <row r="670" spans="3:47">
      <c r="C670" s="32"/>
      <c r="D670" s="32"/>
      <c r="AA670" s="134"/>
      <c r="AB670" s="134"/>
      <c r="AC670" s="134"/>
      <c r="AD670" s="134"/>
      <c r="AE670" s="134"/>
      <c r="AG670" s="136"/>
      <c r="AN670" s="134"/>
      <c r="AO670" s="134"/>
      <c r="AP670" s="134"/>
      <c r="AQ670" s="134"/>
      <c r="AR670" s="134"/>
      <c r="AS670" s="134"/>
      <c r="AT670" s="134"/>
      <c r="AU670" s="134"/>
    </row>
    <row r="671" spans="3:47">
      <c r="C671" s="32"/>
      <c r="D671" s="32"/>
      <c r="AA671" s="134"/>
      <c r="AB671" s="134"/>
      <c r="AC671" s="134"/>
      <c r="AD671" s="134"/>
      <c r="AE671" s="134"/>
      <c r="AG671" s="136"/>
      <c r="AN671" s="134"/>
      <c r="AO671" s="134"/>
      <c r="AP671" s="134"/>
      <c r="AQ671" s="134"/>
      <c r="AR671" s="134"/>
      <c r="AS671" s="134"/>
      <c r="AT671" s="134"/>
      <c r="AU671" s="134"/>
    </row>
    <row r="672" spans="3:47">
      <c r="C672" s="32"/>
      <c r="D672" s="32"/>
      <c r="AA672" s="134"/>
      <c r="AB672" s="134"/>
      <c r="AC672" s="134"/>
      <c r="AD672" s="134"/>
      <c r="AE672" s="134"/>
      <c r="AG672" s="136"/>
      <c r="AN672" s="134"/>
      <c r="AO672" s="134"/>
      <c r="AP672" s="134"/>
      <c r="AQ672" s="134"/>
      <c r="AR672" s="134"/>
      <c r="AS672" s="134"/>
      <c r="AT672" s="134"/>
      <c r="AU672" s="134"/>
    </row>
    <row r="673" spans="3:47">
      <c r="C673" s="32"/>
      <c r="D673" s="32"/>
      <c r="AA673" s="134"/>
      <c r="AB673" s="134"/>
      <c r="AC673" s="134"/>
      <c r="AD673" s="134"/>
      <c r="AE673" s="134"/>
      <c r="AG673" s="136"/>
      <c r="AN673" s="134"/>
      <c r="AO673" s="134"/>
      <c r="AP673" s="134"/>
      <c r="AQ673" s="134"/>
      <c r="AR673" s="134"/>
      <c r="AS673" s="134"/>
      <c r="AT673" s="134"/>
      <c r="AU673" s="134"/>
    </row>
    <row r="674" spans="3:47">
      <c r="C674" s="32"/>
      <c r="D674" s="32"/>
      <c r="AA674" s="134"/>
      <c r="AB674" s="134"/>
      <c r="AC674" s="134"/>
      <c r="AD674" s="134"/>
      <c r="AE674" s="134"/>
      <c r="AG674" s="136"/>
      <c r="AN674" s="134"/>
      <c r="AO674" s="134"/>
      <c r="AP674" s="134"/>
      <c r="AQ674" s="134"/>
      <c r="AR674" s="134"/>
      <c r="AS674" s="134"/>
      <c r="AT674" s="134"/>
      <c r="AU674" s="134"/>
    </row>
    <row r="675" spans="3:47">
      <c r="C675" s="32"/>
      <c r="D675" s="32"/>
      <c r="AA675" s="134"/>
      <c r="AB675" s="134"/>
      <c r="AC675" s="134"/>
      <c r="AD675" s="134"/>
      <c r="AE675" s="134"/>
      <c r="AG675" s="136"/>
      <c r="AN675" s="134"/>
      <c r="AO675" s="134"/>
      <c r="AP675" s="134"/>
      <c r="AQ675" s="134"/>
      <c r="AR675" s="134"/>
      <c r="AS675" s="134"/>
      <c r="AT675" s="134"/>
      <c r="AU675" s="134"/>
    </row>
    <row r="676" spans="3:47">
      <c r="C676" s="32"/>
      <c r="D676" s="32"/>
      <c r="AA676" s="134"/>
      <c r="AB676" s="134"/>
      <c r="AC676" s="134"/>
      <c r="AD676" s="134"/>
      <c r="AE676" s="134"/>
      <c r="AG676" s="136"/>
      <c r="AN676" s="134"/>
      <c r="AO676" s="134"/>
      <c r="AP676" s="134"/>
      <c r="AQ676" s="134"/>
      <c r="AR676" s="134"/>
      <c r="AS676" s="134"/>
      <c r="AT676" s="134"/>
      <c r="AU676" s="134"/>
    </row>
    <row r="677" spans="3:47">
      <c r="C677" s="32"/>
      <c r="D677" s="32"/>
      <c r="AA677" s="134"/>
      <c r="AB677" s="134"/>
      <c r="AC677" s="134"/>
      <c r="AD677" s="134"/>
      <c r="AE677" s="134"/>
      <c r="AG677" s="136"/>
      <c r="AN677" s="134"/>
      <c r="AO677" s="134"/>
      <c r="AP677" s="134"/>
      <c r="AQ677" s="134"/>
      <c r="AR677" s="134"/>
      <c r="AS677" s="134"/>
      <c r="AT677" s="134"/>
      <c r="AU677" s="134"/>
    </row>
    <row r="678" spans="3:47">
      <c r="C678" s="32"/>
      <c r="D678" s="32"/>
      <c r="AA678" s="134"/>
      <c r="AB678" s="134"/>
      <c r="AC678" s="134"/>
      <c r="AD678" s="134"/>
      <c r="AE678" s="134"/>
      <c r="AG678" s="136"/>
      <c r="AN678" s="134"/>
      <c r="AO678" s="134"/>
      <c r="AP678" s="134"/>
      <c r="AQ678" s="134"/>
      <c r="AR678" s="134"/>
      <c r="AS678" s="134"/>
      <c r="AT678" s="134"/>
      <c r="AU678" s="134"/>
    </row>
    <row r="679" spans="3:47">
      <c r="C679" s="32"/>
      <c r="D679" s="32"/>
      <c r="AA679" s="134"/>
      <c r="AB679" s="134"/>
      <c r="AC679" s="134"/>
      <c r="AD679" s="134"/>
      <c r="AE679" s="134"/>
      <c r="AG679" s="136"/>
      <c r="AN679" s="134"/>
      <c r="AO679" s="134"/>
      <c r="AP679" s="134"/>
      <c r="AQ679" s="134"/>
      <c r="AR679" s="134"/>
      <c r="AS679" s="134"/>
      <c r="AT679" s="134"/>
      <c r="AU679" s="134"/>
    </row>
    <row r="680" spans="3:47">
      <c r="C680" s="32"/>
      <c r="D680" s="32"/>
      <c r="AA680" s="134"/>
      <c r="AB680" s="134"/>
      <c r="AC680" s="134"/>
      <c r="AD680" s="134"/>
      <c r="AE680" s="134"/>
      <c r="AG680" s="136"/>
      <c r="AN680" s="134"/>
      <c r="AO680" s="134"/>
      <c r="AP680" s="134"/>
      <c r="AQ680" s="134"/>
      <c r="AR680" s="134"/>
      <c r="AS680" s="134"/>
      <c r="AT680" s="134"/>
      <c r="AU680" s="134"/>
    </row>
    <row r="681" spans="3:47">
      <c r="C681" s="32"/>
      <c r="D681" s="32"/>
      <c r="AA681" s="134"/>
      <c r="AB681" s="134"/>
      <c r="AC681" s="134"/>
      <c r="AD681" s="134"/>
      <c r="AE681" s="134"/>
      <c r="AG681" s="136"/>
      <c r="AN681" s="134"/>
      <c r="AO681" s="134"/>
      <c r="AP681" s="134"/>
      <c r="AQ681" s="134"/>
      <c r="AR681" s="134"/>
      <c r="AS681" s="134"/>
      <c r="AT681" s="134"/>
      <c r="AU681" s="134"/>
    </row>
    <row r="682" spans="3:47">
      <c r="C682" s="32"/>
      <c r="D682" s="32"/>
      <c r="AA682" s="134"/>
      <c r="AB682" s="134"/>
      <c r="AC682" s="134"/>
      <c r="AD682" s="134"/>
      <c r="AE682" s="134"/>
      <c r="AG682" s="136"/>
      <c r="AN682" s="134"/>
      <c r="AO682" s="134"/>
      <c r="AP682" s="134"/>
      <c r="AQ682" s="134"/>
      <c r="AR682" s="134"/>
      <c r="AS682" s="134"/>
      <c r="AT682" s="134"/>
      <c r="AU682" s="134"/>
    </row>
    <row r="683" spans="3:47">
      <c r="C683" s="32"/>
      <c r="D683" s="32"/>
      <c r="AA683" s="134"/>
      <c r="AB683" s="134"/>
      <c r="AC683" s="134"/>
      <c r="AD683" s="134"/>
      <c r="AE683" s="134"/>
      <c r="AG683" s="136"/>
      <c r="AN683" s="134"/>
      <c r="AO683" s="134"/>
      <c r="AP683" s="134"/>
      <c r="AQ683" s="134"/>
      <c r="AR683" s="134"/>
      <c r="AS683" s="134"/>
      <c r="AT683" s="134"/>
      <c r="AU683" s="134"/>
    </row>
    <row r="684" spans="3:47">
      <c r="C684" s="32"/>
      <c r="D684" s="32"/>
      <c r="AA684" s="134"/>
      <c r="AB684" s="134"/>
      <c r="AC684" s="134"/>
      <c r="AD684" s="134"/>
      <c r="AE684" s="134"/>
      <c r="AG684" s="136"/>
      <c r="AN684" s="134"/>
      <c r="AO684" s="134"/>
      <c r="AP684" s="134"/>
      <c r="AQ684" s="134"/>
      <c r="AR684" s="134"/>
      <c r="AS684" s="134"/>
      <c r="AT684" s="134"/>
      <c r="AU684" s="134"/>
    </row>
    <row r="685" spans="3:47">
      <c r="C685" s="32"/>
      <c r="D685" s="32"/>
      <c r="AA685" s="134"/>
      <c r="AB685" s="134"/>
      <c r="AC685" s="134"/>
      <c r="AD685" s="134"/>
      <c r="AE685" s="134"/>
      <c r="AG685" s="136"/>
      <c r="AN685" s="134"/>
      <c r="AO685" s="134"/>
      <c r="AP685" s="134"/>
      <c r="AQ685" s="134"/>
      <c r="AR685" s="134"/>
      <c r="AS685" s="134"/>
      <c r="AT685" s="134"/>
      <c r="AU685" s="134"/>
    </row>
    <row r="686" spans="3:47">
      <c r="C686" s="32"/>
      <c r="D686" s="32"/>
      <c r="AA686" s="134"/>
      <c r="AB686" s="134"/>
      <c r="AC686" s="134"/>
      <c r="AD686" s="134"/>
      <c r="AE686" s="134"/>
      <c r="AG686" s="136"/>
      <c r="AN686" s="134"/>
      <c r="AO686" s="134"/>
      <c r="AP686" s="134"/>
      <c r="AQ686" s="134"/>
      <c r="AR686" s="134"/>
      <c r="AS686" s="134"/>
      <c r="AT686" s="134"/>
      <c r="AU686" s="134"/>
    </row>
    <row r="687" spans="3:47">
      <c r="C687" s="32"/>
      <c r="D687" s="32"/>
      <c r="AA687" s="134"/>
      <c r="AB687" s="134"/>
      <c r="AC687" s="134"/>
      <c r="AD687" s="134"/>
      <c r="AE687" s="134"/>
      <c r="AG687" s="136"/>
      <c r="AN687" s="134"/>
      <c r="AO687" s="134"/>
      <c r="AP687" s="134"/>
      <c r="AQ687" s="134"/>
      <c r="AR687" s="134"/>
      <c r="AS687" s="134"/>
      <c r="AT687" s="134"/>
      <c r="AU687" s="134"/>
    </row>
    <row r="688" spans="3:47">
      <c r="C688" s="32"/>
      <c r="D688" s="32"/>
      <c r="AA688" s="134"/>
      <c r="AB688" s="134"/>
      <c r="AC688" s="134"/>
      <c r="AD688" s="134"/>
      <c r="AE688" s="134"/>
      <c r="AG688" s="136"/>
      <c r="AN688" s="134"/>
      <c r="AO688" s="134"/>
      <c r="AP688" s="134"/>
      <c r="AQ688" s="134"/>
      <c r="AR688" s="134"/>
      <c r="AS688" s="134"/>
      <c r="AT688" s="134"/>
      <c r="AU688" s="134"/>
    </row>
    <row r="689" spans="3:47">
      <c r="C689" s="32"/>
      <c r="D689" s="32"/>
      <c r="AA689" s="134"/>
      <c r="AB689" s="134"/>
      <c r="AC689" s="134"/>
      <c r="AD689" s="134"/>
      <c r="AE689" s="134"/>
      <c r="AG689" s="136"/>
      <c r="AN689" s="134"/>
      <c r="AO689" s="134"/>
      <c r="AP689" s="134"/>
      <c r="AQ689" s="134"/>
      <c r="AR689" s="134"/>
      <c r="AS689" s="134"/>
      <c r="AT689" s="134"/>
      <c r="AU689" s="134"/>
    </row>
    <row r="690" spans="3:47">
      <c r="C690" s="32"/>
      <c r="D690" s="32"/>
      <c r="AA690" s="134"/>
      <c r="AB690" s="134"/>
      <c r="AC690" s="134"/>
      <c r="AD690" s="134"/>
      <c r="AE690" s="134"/>
      <c r="AG690" s="136"/>
      <c r="AN690" s="134"/>
      <c r="AO690" s="134"/>
      <c r="AP690" s="134"/>
      <c r="AQ690" s="134"/>
      <c r="AR690" s="134"/>
      <c r="AS690" s="134"/>
      <c r="AT690" s="134"/>
      <c r="AU690" s="134"/>
    </row>
    <row r="691" spans="3:47">
      <c r="C691" s="32"/>
      <c r="D691" s="32"/>
      <c r="AA691" s="134"/>
      <c r="AB691" s="134"/>
      <c r="AC691" s="134"/>
      <c r="AD691" s="134"/>
      <c r="AE691" s="134"/>
      <c r="AG691" s="136"/>
      <c r="AN691" s="134"/>
      <c r="AO691" s="134"/>
      <c r="AP691" s="134"/>
      <c r="AQ691" s="134"/>
      <c r="AR691" s="134"/>
      <c r="AS691" s="134"/>
      <c r="AT691" s="134"/>
      <c r="AU691" s="134"/>
    </row>
    <row r="692" spans="3:47">
      <c r="C692" s="32"/>
      <c r="D692" s="32"/>
      <c r="AA692" s="134"/>
      <c r="AB692" s="134"/>
      <c r="AC692" s="134"/>
      <c r="AD692" s="134"/>
      <c r="AE692" s="134"/>
      <c r="AG692" s="136"/>
      <c r="AN692" s="134"/>
      <c r="AO692" s="134"/>
      <c r="AP692" s="134"/>
      <c r="AQ692" s="134"/>
      <c r="AR692" s="134"/>
      <c r="AS692" s="134"/>
      <c r="AT692" s="134"/>
      <c r="AU692" s="134"/>
    </row>
    <row r="693" spans="3:47">
      <c r="C693" s="32"/>
      <c r="D693" s="32"/>
      <c r="AA693" s="134"/>
      <c r="AB693" s="134"/>
      <c r="AC693" s="134"/>
      <c r="AD693" s="134"/>
      <c r="AE693" s="134"/>
      <c r="AG693" s="136"/>
      <c r="AN693" s="134"/>
      <c r="AO693" s="134"/>
      <c r="AP693" s="134"/>
      <c r="AQ693" s="134"/>
      <c r="AR693" s="134"/>
      <c r="AS693" s="134"/>
      <c r="AT693" s="134"/>
      <c r="AU693" s="134"/>
    </row>
    <row r="694" spans="3:47">
      <c r="C694" s="32"/>
      <c r="D694" s="32"/>
      <c r="AA694" s="134"/>
      <c r="AB694" s="134"/>
      <c r="AC694" s="134"/>
      <c r="AD694" s="134"/>
      <c r="AE694" s="134"/>
      <c r="AG694" s="136"/>
      <c r="AN694" s="134"/>
      <c r="AO694" s="134"/>
      <c r="AP694" s="134"/>
      <c r="AQ694" s="134"/>
      <c r="AR694" s="134"/>
      <c r="AS694" s="134"/>
      <c r="AT694" s="134"/>
      <c r="AU694" s="134"/>
    </row>
    <row r="695" spans="3:47">
      <c r="C695" s="32"/>
      <c r="D695" s="32"/>
      <c r="AA695" s="134"/>
      <c r="AB695" s="134"/>
      <c r="AC695" s="134"/>
      <c r="AD695" s="134"/>
      <c r="AE695" s="134"/>
      <c r="AG695" s="136"/>
      <c r="AN695" s="134"/>
      <c r="AO695" s="134"/>
      <c r="AP695" s="134"/>
      <c r="AQ695" s="134"/>
      <c r="AR695" s="134"/>
      <c r="AS695" s="134"/>
      <c r="AT695" s="134"/>
      <c r="AU695" s="134"/>
    </row>
    <row r="696" spans="3:47">
      <c r="C696" s="32"/>
      <c r="D696" s="32"/>
      <c r="AA696" s="134"/>
      <c r="AB696" s="134"/>
      <c r="AC696" s="134"/>
      <c r="AD696" s="134"/>
      <c r="AE696" s="134"/>
      <c r="AG696" s="136"/>
      <c r="AN696" s="134"/>
      <c r="AO696" s="134"/>
      <c r="AP696" s="134"/>
      <c r="AQ696" s="134"/>
      <c r="AR696" s="134"/>
      <c r="AS696" s="134"/>
      <c r="AT696" s="134"/>
      <c r="AU696" s="134"/>
    </row>
    <row r="697" spans="3:47">
      <c r="C697" s="32"/>
      <c r="D697" s="32"/>
      <c r="AA697" s="134"/>
      <c r="AB697" s="134"/>
      <c r="AC697" s="134"/>
      <c r="AD697" s="134"/>
      <c r="AE697" s="134"/>
      <c r="AG697" s="136"/>
      <c r="AN697" s="134"/>
      <c r="AO697" s="134"/>
      <c r="AP697" s="134"/>
      <c r="AQ697" s="134"/>
      <c r="AR697" s="134"/>
      <c r="AS697" s="134"/>
      <c r="AT697" s="134"/>
      <c r="AU697" s="134"/>
    </row>
    <row r="698" spans="3:47">
      <c r="C698" s="32"/>
      <c r="D698" s="32"/>
      <c r="AA698" s="134"/>
      <c r="AB698" s="134"/>
      <c r="AC698" s="134"/>
      <c r="AD698" s="134"/>
      <c r="AE698" s="134"/>
      <c r="AG698" s="136"/>
      <c r="AN698" s="134"/>
      <c r="AO698" s="134"/>
      <c r="AP698" s="134"/>
      <c r="AQ698" s="134"/>
      <c r="AR698" s="134"/>
      <c r="AS698" s="134"/>
      <c r="AT698" s="134"/>
      <c r="AU698" s="134"/>
    </row>
    <row r="699" spans="3:47">
      <c r="C699" s="32"/>
      <c r="D699" s="32"/>
      <c r="AA699" s="134"/>
      <c r="AB699" s="134"/>
      <c r="AC699" s="134"/>
      <c r="AD699" s="134"/>
      <c r="AE699" s="134"/>
      <c r="AG699" s="136"/>
      <c r="AN699" s="134"/>
      <c r="AO699" s="134"/>
      <c r="AP699" s="134"/>
      <c r="AQ699" s="134"/>
      <c r="AR699" s="134"/>
      <c r="AS699" s="134"/>
      <c r="AT699" s="134"/>
      <c r="AU699" s="134"/>
    </row>
    <row r="700" spans="3:47">
      <c r="C700" s="32"/>
      <c r="D700" s="32"/>
      <c r="AA700" s="134"/>
      <c r="AB700" s="134"/>
      <c r="AC700" s="134"/>
      <c r="AD700" s="134"/>
      <c r="AE700" s="134"/>
      <c r="AG700" s="136"/>
      <c r="AN700" s="134"/>
      <c r="AO700" s="134"/>
      <c r="AP700" s="134"/>
      <c r="AQ700" s="134"/>
      <c r="AR700" s="134"/>
      <c r="AS700" s="134"/>
      <c r="AT700" s="134"/>
      <c r="AU700" s="134"/>
    </row>
    <row r="701" spans="3:47">
      <c r="C701" s="32"/>
      <c r="D701" s="32"/>
      <c r="AA701" s="134"/>
      <c r="AB701" s="134"/>
      <c r="AC701" s="134"/>
      <c r="AD701" s="134"/>
      <c r="AE701" s="134"/>
      <c r="AG701" s="136"/>
      <c r="AN701" s="134"/>
      <c r="AO701" s="134"/>
      <c r="AP701" s="134"/>
      <c r="AQ701" s="134"/>
      <c r="AR701" s="134"/>
      <c r="AS701" s="134"/>
      <c r="AT701" s="134"/>
      <c r="AU701" s="134"/>
    </row>
    <row r="702" spans="3:47">
      <c r="C702" s="32"/>
      <c r="D702" s="32"/>
      <c r="AA702" s="134"/>
      <c r="AB702" s="134"/>
      <c r="AC702" s="134"/>
      <c r="AD702" s="134"/>
      <c r="AE702" s="134"/>
      <c r="AG702" s="136"/>
      <c r="AN702" s="134"/>
      <c r="AO702" s="134"/>
      <c r="AP702" s="134"/>
      <c r="AQ702" s="134"/>
      <c r="AR702" s="134"/>
      <c r="AS702" s="134"/>
      <c r="AT702" s="134"/>
      <c r="AU702" s="134"/>
    </row>
    <row r="703" spans="3:47">
      <c r="C703" s="32"/>
      <c r="D703" s="32"/>
      <c r="AA703" s="134"/>
      <c r="AB703" s="134"/>
      <c r="AC703" s="134"/>
      <c r="AD703" s="134"/>
      <c r="AE703" s="134"/>
      <c r="AG703" s="136"/>
      <c r="AN703" s="134"/>
      <c r="AO703" s="134"/>
      <c r="AP703" s="134"/>
      <c r="AQ703" s="134"/>
      <c r="AR703" s="134"/>
      <c r="AS703" s="134"/>
      <c r="AT703" s="134"/>
      <c r="AU703" s="134"/>
    </row>
    <row r="704" spans="3:47">
      <c r="C704" s="32"/>
      <c r="D704" s="32"/>
      <c r="AA704" s="134"/>
      <c r="AB704" s="134"/>
      <c r="AC704" s="134"/>
      <c r="AD704" s="134"/>
      <c r="AE704" s="134"/>
      <c r="AG704" s="136"/>
      <c r="AN704" s="134"/>
      <c r="AO704" s="134"/>
      <c r="AP704" s="134"/>
      <c r="AQ704" s="134"/>
      <c r="AR704" s="134"/>
      <c r="AS704" s="134"/>
      <c r="AT704" s="134"/>
      <c r="AU704" s="134"/>
    </row>
    <row r="705" spans="3:47">
      <c r="C705" s="32"/>
      <c r="D705" s="32"/>
      <c r="AA705" s="134"/>
      <c r="AB705" s="134"/>
      <c r="AC705" s="134"/>
      <c r="AD705" s="134"/>
      <c r="AE705" s="134"/>
      <c r="AG705" s="136"/>
      <c r="AN705" s="134"/>
      <c r="AO705" s="134"/>
      <c r="AP705" s="134"/>
      <c r="AQ705" s="134"/>
      <c r="AR705" s="134"/>
      <c r="AS705" s="134"/>
      <c r="AT705" s="134"/>
      <c r="AU705" s="134"/>
    </row>
    <row r="706" spans="3:47">
      <c r="C706" s="32"/>
      <c r="D706" s="32"/>
      <c r="AA706" s="134"/>
      <c r="AB706" s="134"/>
      <c r="AC706" s="134"/>
      <c r="AD706" s="134"/>
      <c r="AE706" s="134"/>
      <c r="AG706" s="136"/>
      <c r="AN706" s="134"/>
      <c r="AO706" s="134"/>
      <c r="AP706" s="134"/>
      <c r="AQ706" s="134"/>
      <c r="AR706" s="134"/>
      <c r="AS706" s="134"/>
      <c r="AT706" s="134"/>
      <c r="AU706" s="134"/>
    </row>
    <row r="707" spans="3:47">
      <c r="C707" s="32"/>
      <c r="D707" s="32"/>
      <c r="AA707" s="134"/>
      <c r="AB707" s="134"/>
      <c r="AC707" s="134"/>
      <c r="AD707" s="134"/>
      <c r="AE707" s="134"/>
      <c r="AG707" s="136"/>
      <c r="AN707" s="134"/>
      <c r="AO707" s="134"/>
      <c r="AP707" s="134"/>
      <c r="AQ707" s="134"/>
      <c r="AR707" s="134"/>
      <c r="AS707" s="134"/>
      <c r="AT707" s="134"/>
      <c r="AU707" s="134"/>
    </row>
    <row r="708" spans="3:47">
      <c r="C708" s="32"/>
      <c r="D708" s="32"/>
      <c r="AA708" s="134"/>
      <c r="AB708" s="134"/>
      <c r="AC708" s="134"/>
      <c r="AD708" s="134"/>
      <c r="AE708" s="134"/>
      <c r="AG708" s="136"/>
      <c r="AN708" s="134"/>
      <c r="AO708" s="134"/>
      <c r="AP708" s="134"/>
      <c r="AQ708" s="134"/>
      <c r="AR708" s="134"/>
      <c r="AS708" s="134"/>
      <c r="AT708" s="134"/>
      <c r="AU708" s="134"/>
    </row>
    <row r="709" spans="3:47">
      <c r="C709" s="32"/>
      <c r="D709" s="32"/>
      <c r="AA709" s="134"/>
      <c r="AB709" s="134"/>
      <c r="AC709" s="134"/>
      <c r="AD709" s="134"/>
      <c r="AE709" s="134"/>
      <c r="AG709" s="136"/>
      <c r="AN709" s="134"/>
      <c r="AO709" s="134"/>
      <c r="AP709" s="134"/>
      <c r="AQ709" s="134"/>
      <c r="AR709" s="134"/>
      <c r="AS709" s="134"/>
      <c r="AT709" s="134"/>
      <c r="AU709" s="134"/>
    </row>
    <row r="710" spans="3:47">
      <c r="C710" s="32"/>
      <c r="D710" s="32"/>
      <c r="AA710" s="134"/>
      <c r="AB710" s="134"/>
      <c r="AC710" s="134"/>
      <c r="AD710" s="134"/>
      <c r="AE710" s="134"/>
      <c r="AG710" s="136"/>
      <c r="AN710" s="134"/>
      <c r="AO710" s="134"/>
      <c r="AP710" s="134"/>
      <c r="AQ710" s="134"/>
      <c r="AR710" s="134"/>
      <c r="AS710" s="134"/>
      <c r="AT710" s="134"/>
      <c r="AU710" s="134"/>
    </row>
    <row r="711" spans="3:47">
      <c r="C711" s="32"/>
      <c r="D711" s="32"/>
      <c r="AA711" s="134"/>
      <c r="AB711" s="134"/>
      <c r="AC711" s="134"/>
      <c r="AD711" s="134"/>
      <c r="AE711" s="134"/>
      <c r="AG711" s="136"/>
      <c r="AN711" s="134"/>
      <c r="AO711" s="134"/>
      <c r="AP711" s="134"/>
      <c r="AQ711" s="134"/>
      <c r="AR711" s="134"/>
      <c r="AS711" s="134"/>
      <c r="AT711" s="134"/>
      <c r="AU711" s="134"/>
    </row>
    <row r="712" spans="3:47">
      <c r="C712" s="32"/>
      <c r="D712" s="32"/>
      <c r="AA712" s="134"/>
      <c r="AB712" s="134"/>
      <c r="AC712" s="134"/>
      <c r="AD712" s="134"/>
      <c r="AE712" s="134"/>
      <c r="AG712" s="136"/>
      <c r="AN712" s="134"/>
      <c r="AO712" s="134"/>
      <c r="AP712" s="134"/>
      <c r="AQ712" s="134"/>
      <c r="AR712" s="134"/>
      <c r="AS712" s="134"/>
      <c r="AT712" s="134"/>
      <c r="AU712" s="134"/>
    </row>
    <row r="713" spans="3:47">
      <c r="C713" s="32"/>
      <c r="D713" s="32"/>
      <c r="AA713" s="134"/>
      <c r="AB713" s="134"/>
      <c r="AC713" s="134"/>
      <c r="AD713" s="134"/>
      <c r="AE713" s="134"/>
      <c r="AG713" s="136"/>
      <c r="AN713" s="134"/>
      <c r="AO713" s="134"/>
      <c r="AP713" s="134"/>
      <c r="AQ713" s="134"/>
      <c r="AR713" s="134"/>
      <c r="AS713" s="134"/>
      <c r="AT713" s="134"/>
      <c r="AU713" s="134"/>
    </row>
    <row r="714" spans="3:47">
      <c r="C714" s="32"/>
      <c r="D714" s="32"/>
      <c r="AA714" s="134"/>
      <c r="AB714" s="134"/>
      <c r="AC714" s="134"/>
      <c r="AD714" s="134"/>
      <c r="AE714" s="134"/>
      <c r="AG714" s="136"/>
      <c r="AN714" s="134"/>
      <c r="AO714" s="134"/>
      <c r="AP714" s="134"/>
      <c r="AQ714" s="134"/>
      <c r="AR714" s="134"/>
      <c r="AS714" s="134"/>
      <c r="AT714" s="134"/>
      <c r="AU714" s="134"/>
    </row>
    <row r="715" spans="3:47">
      <c r="C715" s="32"/>
      <c r="D715" s="32"/>
      <c r="AA715" s="134"/>
      <c r="AB715" s="134"/>
      <c r="AC715" s="134"/>
      <c r="AD715" s="134"/>
      <c r="AE715" s="134"/>
      <c r="AG715" s="136"/>
      <c r="AN715" s="134"/>
      <c r="AO715" s="134"/>
      <c r="AP715" s="134"/>
      <c r="AQ715" s="134"/>
      <c r="AR715" s="134"/>
      <c r="AS715" s="134"/>
      <c r="AT715" s="134"/>
      <c r="AU715" s="134"/>
    </row>
    <row r="716" spans="3:47">
      <c r="C716" s="32"/>
      <c r="D716" s="32"/>
      <c r="AA716" s="134"/>
      <c r="AB716" s="134"/>
      <c r="AC716" s="134"/>
      <c r="AD716" s="134"/>
      <c r="AE716" s="134"/>
      <c r="AG716" s="136"/>
      <c r="AN716" s="134"/>
      <c r="AO716" s="134"/>
      <c r="AP716" s="134"/>
      <c r="AQ716" s="134"/>
      <c r="AR716" s="134"/>
      <c r="AS716" s="134"/>
      <c r="AT716" s="134"/>
      <c r="AU716" s="134"/>
    </row>
    <row r="717" spans="3:47">
      <c r="C717" s="32"/>
      <c r="D717" s="32"/>
      <c r="AA717" s="134"/>
      <c r="AB717" s="134"/>
      <c r="AC717" s="134"/>
      <c r="AD717" s="134"/>
      <c r="AE717" s="134"/>
      <c r="AG717" s="136"/>
      <c r="AN717" s="134"/>
      <c r="AO717" s="134"/>
      <c r="AP717" s="134"/>
      <c r="AQ717" s="134"/>
      <c r="AR717" s="134"/>
      <c r="AS717" s="134"/>
      <c r="AT717" s="134"/>
      <c r="AU717" s="134"/>
    </row>
    <row r="718" spans="3:47">
      <c r="C718" s="32"/>
      <c r="D718" s="32"/>
      <c r="AA718" s="134"/>
      <c r="AB718" s="134"/>
      <c r="AC718" s="134"/>
      <c r="AD718" s="134"/>
      <c r="AE718" s="134"/>
      <c r="AG718" s="136"/>
      <c r="AN718" s="134"/>
      <c r="AO718" s="134"/>
      <c r="AP718" s="134"/>
      <c r="AQ718" s="134"/>
      <c r="AR718" s="134"/>
      <c r="AS718" s="134"/>
      <c r="AT718" s="134"/>
      <c r="AU718" s="134"/>
    </row>
    <row r="719" spans="3:47">
      <c r="C719" s="32"/>
      <c r="D719" s="32"/>
      <c r="AA719" s="134"/>
      <c r="AB719" s="134"/>
      <c r="AC719" s="134"/>
      <c r="AD719" s="134"/>
      <c r="AE719" s="134"/>
      <c r="AG719" s="136"/>
      <c r="AN719" s="134"/>
      <c r="AO719" s="134"/>
      <c r="AP719" s="134"/>
      <c r="AQ719" s="134"/>
      <c r="AR719" s="134"/>
      <c r="AS719" s="134"/>
      <c r="AT719" s="134"/>
      <c r="AU719" s="134"/>
    </row>
    <row r="720" spans="3:47">
      <c r="C720" s="32"/>
      <c r="D720" s="32"/>
      <c r="AA720" s="134"/>
      <c r="AB720" s="134"/>
      <c r="AC720" s="134"/>
      <c r="AD720" s="134"/>
      <c r="AE720" s="134"/>
      <c r="AG720" s="136"/>
      <c r="AN720" s="134"/>
      <c r="AO720" s="134"/>
      <c r="AP720" s="134"/>
      <c r="AQ720" s="134"/>
      <c r="AR720" s="134"/>
      <c r="AS720" s="134"/>
      <c r="AT720" s="134"/>
      <c r="AU720" s="134"/>
    </row>
    <row r="721" spans="3:47">
      <c r="C721" s="32"/>
      <c r="D721" s="32"/>
      <c r="AA721" s="134"/>
      <c r="AB721" s="134"/>
      <c r="AC721" s="134"/>
      <c r="AD721" s="134"/>
      <c r="AE721" s="134"/>
      <c r="AG721" s="136"/>
      <c r="AN721" s="134"/>
      <c r="AO721" s="134"/>
      <c r="AP721" s="134"/>
      <c r="AQ721" s="134"/>
      <c r="AR721" s="134"/>
      <c r="AS721" s="134"/>
      <c r="AT721" s="134"/>
      <c r="AU721" s="134"/>
    </row>
    <row r="722" spans="3:47">
      <c r="C722" s="32"/>
      <c r="D722" s="32"/>
      <c r="AA722" s="134"/>
      <c r="AB722" s="134"/>
      <c r="AC722" s="134"/>
      <c r="AD722" s="134"/>
      <c r="AE722" s="134"/>
      <c r="AG722" s="136"/>
      <c r="AN722" s="134"/>
      <c r="AO722" s="134"/>
      <c r="AP722" s="134"/>
      <c r="AQ722" s="134"/>
      <c r="AR722" s="134"/>
      <c r="AS722" s="134"/>
      <c r="AT722" s="134"/>
      <c r="AU722" s="134"/>
    </row>
    <row r="723" spans="3:47">
      <c r="C723" s="32"/>
      <c r="D723" s="32"/>
      <c r="AA723" s="134"/>
      <c r="AB723" s="134"/>
      <c r="AC723" s="134"/>
      <c r="AD723" s="134"/>
      <c r="AE723" s="134"/>
      <c r="AG723" s="136"/>
      <c r="AN723" s="134"/>
      <c r="AO723" s="134"/>
      <c r="AP723" s="134"/>
      <c r="AQ723" s="134"/>
      <c r="AR723" s="134"/>
      <c r="AS723" s="134"/>
      <c r="AT723" s="134"/>
      <c r="AU723" s="134"/>
    </row>
    <row r="724" spans="3:47">
      <c r="C724" s="32"/>
      <c r="D724" s="32"/>
      <c r="AA724" s="134"/>
      <c r="AB724" s="134"/>
      <c r="AC724" s="134"/>
      <c r="AD724" s="134"/>
      <c r="AE724" s="134"/>
      <c r="AG724" s="136"/>
      <c r="AN724" s="134"/>
      <c r="AO724" s="134"/>
      <c r="AP724" s="134"/>
      <c r="AQ724" s="134"/>
      <c r="AR724" s="134"/>
      <c r="AS724" s="134"/>
      <c r="AT724" s="134"/>
      <c r="AU724" s="134"/>
    </row>
    <row r="725" spans="3:47">
      <c r="C725" s="32"/>
      <c r="D725" s="32"/>
      <c r="AA725" s="134"/>
      <c r="AB725" s="134"/>
      <c r="AC725" s="134"/>
      <c r="AD725" s="134"/>
      <c r="AE725" s="134"/>
      <c r="AG725" s="136"/>
      <c r="AN725" s="134"/>
      <c r="AO725" s="134"/>
      <c r="AP725" s="134"/>
      <c r="AQ725" s="134"/>
      <c r="AR725" s="134"/>
      <c r="AS725" s="134"/>
      <c r="AT725" s="134"/>
      <c r="AU725" s="134"/>
    </row>
    <row r="726" spans="3:47">
      <c r="C726" s="32"/>
      <c r="D726" s="32"/>
      <c r="AA726" s="134"/>
      <c r="AB726" s="134"/>
      <c r="AC726" s="134"/>
      <c r="AD726" s="134"/>
      <c r="AE726" s="134"/>
      <c r="AG726" s="136"/>
      <c r="AN726" s="134"/>
      <c r="AO726" s="134"/>
      <c r="AP726" s="134"/>
      <c r="AQ726" s="134"/>
      <c r="AR726" s="134"/>
      <c r="AS726" s="134"/>
      <c r="AT726" s="134"/>
      <c r="AU726" s="134"/>
    </row>
    <row r="727" spans="3:47">
      <c r="C727" s="32"/>
      <c r="D727" s="32"/>
      <c r="AA727" s="134"/>
      <c r="AB727" s="134"/>
      <c r="AC727" s="134"/>
      <c r="AD727" s="134"/>
      <c r="AE727" s="134"/>
      <c r="AG727" s="136"/>
      <c r="AN727" s="134"/>
      <c r="AO727" s="134"/>
      <c r="AP727" s="134"/>
      <c r="AQ727" s="134"/>
      <c r="AR727" s="134"/>
      <c r="AS727" s="134"/>
      <c r="AT727" s="134"/>
      <c r="AU727" s="134"/>
    </row>
    <row r="728" spans="3:47">
      <c r="C728" s="32"/>
      <c r="D728" s="32"/>
      <c r="AA728" s="134"/>
      <c r="AB728" s="134"/>
      <c r="AC728" s="134"/>
      <c r="AD728" s="134"/>
      <c r="AE728" s="134"/>
      <c r="AG728" s="136"/>
      <c r="AN728" s="134"/>
      <c r="AO728" s="134"/>
      <c r="AP728" s="134"/>
      <c r="AQ728" s="134"/>
      <c r="AR728" s="134"/>
      <c r="AS728" s="134"/>
      <c r="AT728" s="134"/>
      <c r="AU728" s="134"/>
    </row>
    <row r="729" spans="3:47">
      <c r="C729" s="32"/>
      <c r="D729" s="32"/>
      <c r="AA729" s="134"/>
      <c r="AB729" s="134"/>
      <c r="AC729" s="134"/>
      <c r="AD729" s="134"/>
      <c r="AE729" s="134"/>
      <c r="AG729" s="136"/>
      <c r="AN729" s="134"/>
      <c r="AO729" s="134"/>
      <c r="AP729" s="134"/>
      <c r="AQ729" s="134"/>
      <c r="AR729" s="134"/>
      <c r="AS729" s="134"/>
      <c r="AT729" s="134"/>
      <c r="AU729" s="134"/>
    </row>
    <row r="730" spans="3:47">
      <c r="C730" s="32"/>
      <c r="D730" s="32"/>
      <c r="AA730" s="134"/>
      <c r="AB730" s="134"/>
      <c r="AC730" s="134"/>
      <c r="AD730" s="134"/>
      <c r="AE730" s="134"/>
      <c r="AG730" s="136"/>
      <c r="AN730" s="134"/>
      <c r="AO730" s="134"/>
      <c r="AP730" s="134"/>
      <c r="AQ730" s="134"/>
      <c r="AR730" s="134"/>
      <c r="AS730" s="134"/>
      <c r="AT730" s="134"/>
      <c r="AU730" s="134"/>
    </row>
    <row r="731" spans="3:47">
      <c r="C731" s="32"/>
      <c r="D731" s="32"/>
      <c r="AA731" s="134"/>
      <c r="AB731" s="134"/>
      <c r="AC731" s="134"/>
      <c r="AD731" s="134"/>
      <c r="AE731" s="134"/>
      <c r="AG731" s="136"/>
      <c r="AN731" s="134"/>
      <c r="AO731" s="134"/>
      <c r="AP731" s="134"/>
      <c r="AQ731" s="134"/>
      <c r="AR731" s="134"/>
      <c r="AS731" s="134"/>
      <c r="AT731" s="134"/>
      <c r="AU731" s="134"/>
    </row>
    <row r="732" spans="3:47">
      <c r="C732" s="32"/>
      <c r="D732" s="32"/>
      <c r="AA732" s="134"/>
      <c r="AB732" s="134"/>
      <c r="AC732" s="134"/>
      <c r="AD732" s="134"/>
      <c r="AE732" s="134"/>
      <c r="AG732" s="136"/>
      <c r="AN732" s="134"/>
      <c r="AO732" s="134"/>
      <c r="AP732" s="134"/>
      <c r="AQ732" s="134"/>
      <c r="AR732" s="134"/>
      <c r="AS732" s="134"/>
      <c r="AT732" s="134"/>
      <c r="AU732" s="134"/>
    </row>
    <row r="733" spans="3:47">
      <c r="C733" s="32"/>
      <c r="D733" s="32"/>
      <c r="AA733" s="134"/>
      <c r="AB733" s="134"/>
      <c r="AC733" s="134"/>
      <c r="AD733" s="134"/>
      <c r="AE733" s="134"/>
      <c r="AG733" s="136"/>
      <c r="AN733" s="134"/>
      <c r="AO733" s="134"/>
      <c r="AP733" s="134"/>
      <c r="AQ733" s="134"/>
      <c r="AR733" s="134"/>
      <c r="AS733" s="134"/>
      <c r="AT733" s="134"/>
      <c r="AU733" s="134"/>
    </row>
    <row r="734" spans="3:47">
      <c r="C734" s="32"/>
      <c r="D734" s="32"/>
      <c r="AA734" s="134"/>
      <c r="AB734" s="134"/>
      <c r="AC734" s="134"/>
      <c r="AD734" s="134"/>
      <c r="AE734" s="134"/>
      <c r="AG734" s="136"/>
      <c r="AN734" s="134"/>
      <c r="AO734" s="134"/>
      <c r="AP734" s="134"/>
      <c r="AQ734" s="134"/>
      <c r="AR734" s="134"/>
      <c r="AS734" s="134"/>
      <c r="AT734" s="134"/>
      <c r="AU734" s="134"/>
    </row>
    <row r="735" spans="3:47">
      <c r="C735" s="32"/>
      <c r="D735" s="32"/>
      <c r="AA735" s="134"/>
      <c r="AB735" s="134"/>
      <c r="AC735" s="134"/>
      <c r="AD735" s="134"/>
      <c r="AE735" s="134"/>
      <c r="AG735" s="136"/>
      <c r="AN735" s="134"/>
      <c r="AO735" s="134"/>
      <c r="AP735" s="134"/>
      <c r="AQ735" s="134"/>
      <c r="AR735" s="134"/>
      <c r="AS735" s="134"/>
      <c r="AT735" s="134"/>
      <c r="AU735" s="134"/>
    </row>
    <row r="736" spans="3:47">
      <c r="C736" s="32"/>
      <c r="D736" s="32"/>
      <c r="AA736" s="134"/>
      <c r="AB736" s="134"/>
      <c r="AC736" s="134"/>
      <c r="AD736" s="134"/>
      <c r="AE736" s="134"/>
      <c r="AG736" s="136"/>
      <c r="AN736" s="134"/>
      <c r="AO736" s="134"/>
      <c r="AP736" s="134"/>
      <c r="AQ736" s="134"/>
      <c r="AR736" s="134"/>
      <c r="AS736" s="134"/>
      <c r="AT736" s="134"/>
      <c r="AU736" s="134"/>
    </row>
    <row r="737" spans="3:47">
      <c r="C737" s="32"/>
      <c r="D737" s="32"/>
      <c r="AA737" s="134"/>
      <c r="AB737" s="134"/>
      <c r="AC737" s="134"/>
      <c r="AD737" s="134"/>
      <c r="AE737" s="134"/>
      <c r="AG737" s="136"/>
      <c r="AN737" s="134"/>
      <c r="AO737" s="134"/>
      <c r="AP737" s="134"/>
      <c r="AQ737" s="134"/>
      <c r="AR737" s="134"/>
      <c r="AS737" s="134"/>
      <c r="AT737" s="134"/>
      <c r="AU737" s="134"/>
    </row>
    <row r="738" spans="3:47">
      <c r="C738" s="32"/>
      <c r="D738" s="32"/>
      <c r="AA738" s="134"/>
      <c r="AB738" s="134"/>
      <c r="AC738" s="134"/>
      <c r="AD738" s="134"/>
      <c r="AE738" s="134"/>
      <c r="AG738" s="136"/>
      <c r="AN738" s="134"/>
      <c r="AO738" s="134"/>
      <c r="AP738" s="134"/>
      <c r="AQ738" s="134"/>
      <c r="AR738" s="134"/>
      <c r="AS738" s="134"/>
      <c r="AT738" s="134"/>
      <c r="AU738" s="134"/>
    </row>
    <row r="739" spans="3:47">
      <c r="C739" s="32"/>
      <c r="D739" s="32"/>
      <c r="AA739" s="134"/>
      <c r="AB739" s="134"/>
      <c r="AC739" s="134"/>
      <c r="AD739" s="134"/>
      <c r="AE739" s="134"/>
      <c r="AG739" s="136"/>
      <c r="AN739" s="134"/>
      <c r="AO739" s="134"/>
      <c r="AP739" s="134"/>
      <c r="AQ739" s="134"/>
      <c r="AR739" s="134"/>
      <c r="AS739" s="134"/>
      <c r="AT739" s="134"/>
      <c r="AU739" s="134"/>
    </row>
    <row r="740" spans="3:47">
      <c r="C740" s="32"/>
      <c r="D740" s="32"/>
      <c r="AA740" s="134"/>
      <c r="AB740" s="134"/>
      <c r="AC740" s="134"/>
      <c r="AD740" s="134"/>
      <c r="AE740" s="134"/>
      <c r="AG740" s="136"/>
      <c r="AN740" s="134"/>
      <c r="AO740" s="134"/>
      <c r="AP740" s="134"/>
      <c r="AQ740" s="134"/>
      <c r="AR740" s="134"/>
      <c r="AS740" s="134"/>
      <c r="AT740" s="134"/>
      <c r="AU740" s="134"/>
    </row>
    <row r="741" spans="3:47">
      <c r="C741" s="32"/>
      <c r="D741" s="32"/>
      <c r="AA741" s="134"/>
      <c r="AB741" s="134"/>
      <c r="AC741" s="134"/>
      <c r="AD741" s="134"/>
      <c r="AE741" s="134"/>
      <c r="AG741" s="136"/>
      <c r="AN741" s="134"/>
      <c r="AO741" s="134"/>
      <c r="AP741" s="134"/>
      <c r="AQ741" s="134"/>
      <c r="AR741" s="134"/>
      <c r="AS741" s="134"/>
      <c r="AT741" s="134"/>
      <c r="AU741" s="134"/>
    </row>
    <row r="742" spans="3:47">
      <c r="C742" s="32"/>
      <c r="D742" s="32"/>
      <c r="AA742" s="134"/>
      <c r="AB742" s="134"/>
      <c r="AC742" s="134"/>
      <c r="AD742" s="134"/>
      <c r="AE742" s="134"/>
      <c r="AG742" s="136"/>
      <c r="AN742" s="134"/>
      <c r="AO742" s="134"/>
      <c r="AP742" s="134"/>
      <c r="AQ742" s="134"/>
      <c r="AR742" s="134"/>
      <c r="AS742" s="134"/>
      <c r="AT742" s="134"/>
      <c r="AU742" s="134"/>
    </row>
    <row r="743" spans="3:47">
      <c r="C743" s="32"/>
      <c r="D743" s="32"/>
      <c r="AA743" s="134"/>
      <c r="AB743" s="134"/>
      <c r="AC743" s="134"/>
      <c r="AD743" s="134"/>
      <c r="AE743" s="134"/>
      <c r="AG743" s="136"/>
      <c r="AN743" s="134"/>
      <c r="AO743" s="134"/>
      <c r="AP743" s="134"/>
      <c r="AQ743" s="134"/>
      <c r="AR743" s="134"/>
      <c r="AS743" s="134"/>
      <c r="AT743" s="134"/>
      <c r="AU743" s="134"/>
    </row>
    <row r="744" spans="3:47">
      <c r="C744" s="32"/>
      <c r="D744" s="32"/>
      <c r="AA744" s="134"/>
      <c r="AB744" s="134"/>
      <c r="AC744" s="134"/>
      <c r="AD744" s="134"/>
      <c r="AE744" s="134"/>
      <c r="AG744" s="136"/>
      <c r="AN744" s="134"/>
      <c r="AO744" s="134"/>
      <c r="AP744" s="134"/>
      <c r="AQ744" s="134"/>
      <c r="AR744" s="134"/>
      <c r="AS744" s="134"/>
      <c r="AT744" s="134"/>
      <c r="AU744" s="134"/>
    </row>
    <row r="745" spans="3:47">
      <c r="C745" s="32"/>
      <c r="D745" s="32"/>
      <c r="AA745" s="134"/>
      <c r="AB745" s="134"/>
      <c r="AC745" s="134"/>
      <c r="AD745" s="134"/>
      <c r="AE745" s="134"/>
      <c r="AG745" s="136"/>
      <c r="AN745" s="134"/>
      <c r="AO745" s="134"/>
      <c r="AP745" s="134"/>
      <c r="AQ745" s="134"/>
      <c r="AR745" s="134"/>
      <c r="AS745" s="134"/>
      <c r="AT745" s="134"/>
      <c r="AU745" s="134"/>
    </row>
    <row r="746" spans="3:47">
      <c r="C746" s="32"/>
      <c r="D746" s="32"/>
      <c r="AA746" s="134"/>
      <c r="AB746" s="134"/>
      <c r="AC746" s="134"/>
      <c r="AD746" s="134"/>
      <c r="AE746" s="134"/>
      <c r="AG746" s="136"/>
      <c r="AN746" s="134"/>
      <c r="AO746" s="134"/>
      <c r="AP746" s="134"/>
      <c r="AQ746" s="134"/>
      <c r="AR746" s="134"/>
      <c r="AS746" s="134"/>
      <c r="AT746" s="134"/>
      <c r="AU746" s="134"/>
    </row>
    <row r="747" spans="3:47">
      <c r="C747" s="32"/>
      <c r="D747" s="32"/>
      <c r="AA747" s="134"/>
      <c r="AB747" s="134"/>
      <c r="AC747" s="134"/>
      <c r="AD747" s="134"/>
      <c r="AE747" s="134"/>
      <c r="AG747" s="136"/>
      <c r="AN747" s="134"/>
      <c r="AO747" s="134"/>
      <c r="AP747" s="134"/>
      <c r="AQ747" s="134"/>
      <c r="AR747" s="134"/>
      <c r="AS747" s="134"/>
      <c r="AT747" s="134"/>
      <c r="AU747" s="134"/>
    </row>
    <row r="748" spans="3:47">
      <c r="C748" s="32"/>
      <c r="D748" s="32"/>
      <c r="AA748" s="134"/>
      <c r="AB748" s="134"/>
      <c r="AC748" s="134"/>
      <c r="AD748" s="134"/>
      <c r="AE748" s="134"/>
      <c r="AG748" s="136"/>
      <c r="AN748" s="134"/>
      <c r="AO748" s="134"/>
      <c r="AP748" s="134"/>
      <c r="AQ748" s="134"/>
      <c r="AR748" s="134"/>
      <c r="AS748" s="134"/>
      <c r="AT748" s="134"/>
      <c r="AU748" s="134"/>
    </row>
    <row r="749" spans="3:47">
      <c r="C749" s="32"/>
      <c r="D749" s="32"/>
      <c r="AA749" s="134"/>
      <c r="AB749" s="134"/>
      <c r="AC749" s="134"/>
      <c r="AD749" s="134"/>
      <c r="AE749" s="134"/>
      <c r="AG749" s="136"/>
      <c r="AN749" s="134"/>
      <c r="AO749" s="134"/>
      <c r="AP749" s="134"/>
      <c r="AQ749" s="134"/>
      <c r="AR749" s="134"/>
      <c r="AS749" s="134"/>
      <c r="AT749" s="134"/>
      <c r="AU749" s="134"/>
    </row>
    <row r="750" spans="3:47">
      <c r="C750" s="32"/>
      <c r="D750" s="32"/>
      <c r="AA750" s="134"/>
      <c r="AB750" s="134"/>
      <c r="AC750" s="134"/>
      <c r="AD750" s="134"/>
      <c r="AE750" s="134"/>
      <c r="AG750" s="136"/>
      <c r="AN750" s="134"/>
      <c r="AO750" s="134"/>
      <c r="AP750" s="134"/>
      <c r="AQ750" s="134"/>
      <c r="AR750" s="134"/>
      <c r="AS750" s="134"/>
      <c r="AT750" s="134"/>
      <c r="AU750" s="134"/>
    </row>
    <row r="751" spans="3:47">
      <c r="C751" s="32"/>
      <c r="D751" s="32"/>
      <c r="AA751" s="134"/>
      <c r="AB751" s="134"/>
      <c r="AC751" s="134"/>
      <c r="AD751" s="134"/>
      <c r="AE751" s="134"/>
      <c r="AG751" s="136"/>
      <c r="AN751" s="134"/>
      <c r="AO751" s="134"/>
      <c r="AP751" s="134"/>
      <c r="AQ751" s="134"/>
      <c r="AR751" s="134"/>
      <c r="AS751" s="134"/>
      <c r="AT751" s="134"/>
      <c r="AU751" s="134"/>
    </row>
    <row r="752" spans="3:47">
      <c r="C752" s="32"/>
      <c r="D752" s="32"/>
      <c r="AA752" s="134"/>
      <c r="AB752" s="134"/>
      <c r="AC752" s="134"/>
      <c r="AD752" s="134"/>
      <c r="AE752" s="134"/>
      <c r="AG752" s="136"/>
      <c r="AN752" s="134"/>
      <c r="AO752" s="134"/>
      <c r="AP752" s="134"/>
      <c r="AQ752" s="134"/>
      <c r="AR752" s="134"/>
      <c r="AS752" s="134"/>
      <c r="AT752" s="134"/>
      <c r="AU752" s="134"/>
    </row>
    <row r="753" spans="3:47">
      <c r="C753" s="32"/>
      <c r="D753" s="32"/>
      <c r="AA753" s="134"/>
      <c r="AB753" s="134"/>
      <c r="AC753" s="134"/>
      <c r="AD753" s="134"/>
      <c r="AE753" s="134"/>
      <c r="AG753" s="136"/>
      <c r="AN753" s="134"/>
      <c r="AO753" s="134"/>
      <c r="AP753" s="134"/>
      <c r="AQ753" s="134"/>
      <c r="AR753" s="134"/>
      <c r="AS753" s="134"/>
      <c r="AT753" s="134"/>
      <c r="AU753" s="134"/>
    </row>
    <row r="754" spans="3:47">
      <c r="C754" s="32"/>
      <c r="D754" s="32"/>
      <c r="AA754" s="134"/>
      <c r="AB754" s="134"/>
      <c r="AC754" s="134"/>
      <c r="AD754" s="134"/>
      <c r="AE754" s="134"/>
      <c r="AG754" s="136"/>
      <c r="AN754" s="134"/>
      <c r="AO754" s="134"/>
      <c r="AP754" s="134"/>
      <c r="AQ754" s="134"/>
      <c r="AR754" s="134"/>
      <c r="AS754" s="134"/>
      <c r="AT754" s="134"/>
      <c r="AU754" s="134"/>
    </row>
    <row r="755" spans="3:47">
      <c r="C755" s="32"/>
      <c r="D755" s="32"/>
      <c r="AA755" s="134"/>
      <c r="AB755" s="134"/>
      <c r="AC755" s="134"/>
      <c r="AD755" s="134"/>
      <c r="AE755" s="134"/>
      <c r="AG755" s="136"/>
      <c r="AN755" s="134"/>
      <c r="AO755" s="134"/>
      <c r="AP755" s="134"/>
      <c r="AQ755" s="134"/>
      <c r="AR755" s="134"/>
      <c r="AS755" s="134"/>
      <c r="AT755" s="134"/>
      <c r="AU755" s="134"/>
    </row>
    <row r="756" spans="3:47">
      <c r="C756" s="32"/>
      <c r="D756" s="32"/>
      <c r="AA756" s="134"/>
      <c r="AB756" s="134"/>
      <c r="AC756" s="134"/>
      <c r="AD756" s="134"/>
      <c r="AE756" s="134"/>
      <c r="AG756" s="136"/>
      <c r="AN756" s="134"/>
      <c r="AO756" s="134"/>
      <c r="AP756" s="134"/>
      <c r="AQ756" s="134"/>
      <c r="AR756" s="134"/>
      <c r="AS756" s="134"/>
      <c r="AT756" s="134"/>
      <c r="AU756" s="134"/>
    </row>
    <row r="757" spans="3:47">
      <c r="C757" s="32"/>
      <c r="D757" s="32"/>
      <c r="AA757" s="134"/>
      <c r="AB757" s="134"/>
      <c r="AC757" s="134"/>
      <c r="AD757" s="134"/>
      <c r="AE757" s="134"/>
      <c r="AG757" s="136"/>
      <c r="AN757" s="134"/>
      <c r="AO757" s="134"/>
      <c r="AP757" s="134"/>
      <c r="AQ757" s="134"/>
      <c r="AR757" s="134"/>
      <c r="AS757" s="134"/>
      <c r="AT757" s="134"/>
      <c r="AU757" s="134"/>
    </row>
    <row r="758" spans="3:47">
      <c r="C758" s="32"/>
      <c r="D758" s="32"/>
      <c r="AA758" s="134"/>
      <c r="AB758" s="134"/>
      <c r="AC758" s="134"/>
      <c r="AD758" s="134"/>
      <c r="AE758" s="134"/>
      <c r="AG758" s="136"/>
      <c r="AN758" s="134"/>
      <c r="AO758" s="134"/>
      <c r="AP758" s="134"/>
      <c r="AQ758" s="134"/>
      <c r="AR758" s="134"/>
      <c r="AS758" s="134"/>
      <c r="AT758" s="134"/>
      <c r="AU758" s="134"/>
    </row>
    <row r="759" spans="3:47">
      <c r="C759" s="32"/>
      <c r="D759" s="32"/>
      <c r="AA759" s="134"/>
      <c r="AB759" s="134"/>
      <c r="AC759" s="134"/>
      <c r="AD759" s="134"/>
      <c r="AE759" s="134"/>
      <c r="AG759" s="136"/>
      <c r="AN759" s="134"/>
      <c r="AO759" s="134"/>
      <c r="AP759" s="134"/>
      <c r="AQ759" s="134"/>
      <c r="AR759" s="134"/>
      <c r="AS759" s="134"/>
      <c r="AT759" s="134"/>
      <c r="AU759" s="134"/>
    </row>
    <row r="760" spans="3:47">
      <c r="C760" s="32"/>
      <c r="D760" s="32"/>
      <c r="AA760" s="134"/>
      <c r="AB760" s="134"/>
      <c r="AC760" s="134"/>
      <c r="AD760" s="134"/>
      <c r="AE760" s="134"/>
      <c r="AG760" s="136"/>
      <c r="AN760" s="134"/>
      <c r="AO760" s="134"/>
      <c r="AP760" s="134"/>
      <c r="AQ760" s="134"/>
      <c r="AR760" s="134"/>
      <c r="AS760" s="134"/>
      <c r="AT760" s="134"/>
      <c r="AU760" s="134"/>
    </row>
    <row r="761" spans="3:47">
      <c r="C761" s="32"/>
      <c r="D761" s="32"/>
      <c r="AA761" s="134"/>
      <c r="AB761" s="134"/>
      <c r="AC761" s="134"/>
      <c r="AD761" s="134"/>
      <c r="AE761" s="134"/>
      <c r="AG761" s="136"/>
      <c r="AN761" s="134"/>
      <c r="AO761" s="134"/>
      <c r="AP761" s="134"/>
      <c r="AQ761" s="134"/>
      <c r="AR761" s="134"/>
      <c r="AS761" s="134"/>
      <c r="AT761" s="134"/>
      <c r="AU761" s="134"/>
    </row>
    <row r="762" spans="3:47">
      <c r="C762" s="32"/>
      <c r="D762" s="32"/>
    </row>
    <row r="763" spans="3:47">
      <c r="C763" s="32"/>
      <c r="D763" s="32"/>
    </row>
    <row r="764" spans="3:47">
      <c r="C764" s="32"/>
      <c r="D764" s="32"/>
    </row>
    <row r="765" spans="3:47">
      <c r="C765" s="32"/>
      <c r="D765" s="32"/>
    </row>
    <row r="766" spans="3:47">
      <c r="C766" s="32"/>
      <c r="D766" s="32"/>
    </row>
    <row r="767" spans="3:47">
      <c r="C767" s="32"/>
      <c r="D767" s="32"/>
    </row>
    <row r="768" spans="3:47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</sheetData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11"/>
  </sheetPr>
  <dimension ref="A1:AL2275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</cols>
  <sheetData>
    <row r="1" spans="1:38" ht="20.25">
      <c r="A1" s="1" t="s">
        <v>1832</v>
      </c>
      <c r="T1" t="s">
        <v>1947</v>
      </c>
      <c r="Y1" t="s">
        <v>1938</v>
      </c>
      <c r="AK1">
        <v>-47426</v>
      </c>
      <c r="AL1">
        <v>-7.5442100005602697E-2</v>
      </c>
    </row>
    <row r="2" spans="1:38">
      <c r="A2" t="s">
        <v>1808</v>
      </c>
      <c r="B2" t="s">
        <v>1811</v>
      </c>
      <c r="C2" t="s">
        <v>1810</v>
      </c>
      <c r="T2" t="s">
        <v>1948</v>
      </c>
      <c r="U2">
        <f>C8*U15</f>
        <v>72779.302950735801</v>
      </c>
      <c r="V2" t="s">
        <v>1949</v>
      </c>
      <c r="X2">
        <v>-60000</v>
      </c>
      <c r="Y2">
        <f t="shared" ref="Y2:Y36" si="0">U$12+U$13*X2+U$14*SIN(2*PI()/U$15*(X2-U$16))</f>
        <v>-0.54122069297144482</v>
      </c>
      <c r="AK2">
        <v>-44984.5</v>
      </c>
      <c r="AL2">
        <v>-5.8409325003594859E-2</v>
      </c>
    </row>
    <row r="3" spans="1:38" ht="13.5" thickBot="1">
      <c r="A3" s="107" t="s">
        <v>1978</v>
      </c>
      <c r="U3">
        <f>U2/365.2422</f>
        <v>199.26312718173256</v>
      </c>
      <c r="V3" t="s">
        <v>1950</v>
      </c>
      <c r="X3">
        <v>-57000</v>
      </c>
      <c r="Y3">
        <f t="shared" si="0"/>
        <v>-0.46703859382786461</v>
      </c>
      <c r="AK3">
        <v>-44222</v>
      </c>
      <c r="AL3">
        <v>-6.9698700008302694E-2</v>
      </c>
    </row>
    <row r="4" spans="1:38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-0.3975671453528089</v>
      </c>
      <c r="AK4">
        <v>-44135</v>
      </c>
      <c r="AL4">
        <v>-6.778975000634091E-2</v>
      </c>
    </row>
    <row r="5" spans="1:38">
      <c r="X5">
        <v>-51000</v>
      </c>
      <c r="Y5">
        <f t="shared" si="0"/>
        <v>-0.33296628688384711</v>
      </c>
      <c r="AK5">
        <v>-40580</v>
      </c>
      <c r="AL5">
        <v>-6.8393000005016802E-2</v>
      </c>
    </row>
    <row r="6" spans="1:38">
      <c r="A6" s="8" t="s">
        <v>1784</v>
      </c>
      <c r="X6">
        <v>-48000</v>
      </c>
      <c r="Y6">
        <f t="shared" si="0"/>
        <v>-0.27336220825972535</v>
      </c>
      <c r="AK6">
        <v>-40571</v>
      </c>
      <c r="AL6">
        <v>-7.1840350003185449E-2</v>
      </c>
    </row>
    <row r="7" spans="1:38">
      <c r="A7" t="s">
        <v>1785</v>
      </c>
      <c r="C7">
        <v>33617.522900000004</v>
      </c>
      <c r="D7" s="107" t="s">
        <v>1978</v>
      </c>
      <c r="X7">
        <v>-45000</v>
      </c>
      <c r="Y7">
        <f t="shared" si="0"/>
        <v>-0.21884647542038649</v>
      </c>
      <c r="AK7">
        <v>-40462</v>
      </c>
      <c r="AL7">
        <v>-7.270270000299206E-2</v>
      </c>
    </row>
    <row r="8" spans="1:38">
      <c r="A8" t="s">
        <v>1786</v>
      </c>
      <c r="C8">
        <v>0.32149566000000002</v>
      </c>
      <c r="D8" s="107" t="s">
        <v>1978</v>
      </c>
      <c r="X8">
        <v>-42000</v>
      </c>
      <c r="Y8">
        <f t="shared" si="0"/>
        <v>-0.16947539592437366</v>
      </c>
      <c r="AK8">
        <v>-40462</v>
      </c>
      <c r="AL8">
        <v>-7.210270000359742E-2</v>
      </c>
    </row>
    <row r="9" spans="1:38">
      <c r="A9" s="28" t="s">
        <v>1835</v>
      </c>
      <c r="B9" s="28"/>
      <c r="C9" s="28">
        <v>21</v>
      </c>
      <c r="D9" s="28" t="str">
        <f>"F"&amp;C9</f>
        <v>F21</v>
      </c>
      <c r="E9" s="28" t="str">
        <f>"G"&amp;C9</f>
        <v>G21</v>
      </c>
      <c r="X9">
        <v>-39000</v>
      </c>
      <c r="Y9">
        <f t="shared" si="0"/>
        <v>-0.12526962878010883</v>
      </c>
      <c r="AK9">
        <v>-40443</v>
      </c>
      <c r="AL9">
        <v>-6.909155000539613E-2</v>
      </c>
    </row>
    <row r="10" spans="1:38" ht="13.5" thickBot="1">
      <c r="C10" s="7" t="s">
        <v>1803</v>
      </c>
      <c r="D10" s="7" t="s">
        <v>1804</v>
      </c>
      <c r="X10">
        <v>-36000</v>
      </c>
      <c r="Y10">
        <f t="shared" si="0"/>
        <v>-8.6214041294615962E-2</v>
      </c>
      <c r="AK10">
        <v>-40311</v>
      </c>
      <c r="AL10">
        <v>-7.0319350004865555E-2</v>
      </c>
    </row>
    <row r="11" spans="1:38" ht="13.5" thickBot="1">
      <c r="A11" t="s">
        <v>1799</v>
      </c>
      <c r="C11" s="31">
        <f ca="1">INTERCEPT(INDIRECT(E9):G475,INDIRECT(D9):$F475)</f>
        <v>2.0227409300342097E-3</v>
      </c>
      <c r="D11" s="6">
        <f>+E11*F11</f>
        <v>-7.5586604332389413E-3</v>
      </c>
      <c r="E11" s="12">
        <v>-7558.6604332389416</v>
      </c>
      <c r="F11">
        <v>9.9999999999999995E-7</v>
      </c>
      <c r="X11">
        <v>-33000</v>
      </c>
      <c r="Y11">
        <f t="shared" si="0"/>
        <v>-5.2257813931617658E-2</v>
      </c>
      <c r="AK11">
        <v>-24905.5</v>
      </c>
      <c r="AL11">
        <v>-5.1347175001865253E-2</v>
      </c>
    </row>
    <row r="12" spans="1:38">
      <c r="A12" t="s">
        <v>1800</v>
      </c>
      <c r="C12" s="31">
        <f ca="1">SLOPE(INDIRECT(E9):G475,INDIRECT(D9):$F475)</f>
        <v>2.417458212492209E-7</v>
      </c>
      <c r="D12" s="6">
        <f>+E12*F12</f>
        <v>2.0765005889999329E-6</v>
      </c>
      <c r="E12" s="13">
        <v>2.0765005889999331</v>
      </c>
      <c r="F12">
        <v>9.9999999999999995E-7</v>
      </c>
      <c r="T12" t="s">
        <v>1940</v>
      </c>
      <c r="U12">
        <f>V12*W12</f>
        <v>-0.26545702589870829</v>
      </c>
      <c r="V12" s="12">
        <v>-0.26545702589870829</v>
      </c>
      <c r="W12">
        <v>1</v>
      </c>
      <c r="X12">
        <v>-30000</v>
      </c>
      <c r="Y12">
        <f t="shared" si="0"/>
        <v>-2.3314792452422739E-2</v>
      </c>
      <c r="AK12">
        <v>-24887</v>
      </c>
      <c r="AL12">
        <v>-5.1088950000121258E-2</v>
      </c>
    </row>
    <row r="13" spans="1:38" ht="13.5" thickBot="1">
      <c r="A13" t="s">
        <v>1802</v>
      </c>
      <c r="C13" s="6" t="s">
        <v>1797</v>
      </c>
      <c r="D13" s="6">
        <f>+E13*F13</f>
        <v>2.0765623496629527E-11</v>
      </c>
      <c r="E13" s="14">
        <v>2.0765623496629528</v>
      </c>
      <c r="F13">
        <v>9.9999999999999994E-12</v>
      </c>
      <c r="T13" t="s">
        <v>1941</v>
      </c>
      <c r="U13">
        <f>V13*W13</f>
        <v>1.546321855615706E-5</v>
      </c>
      <c r="V13" s="13">
        <v>154.63218556157059</v>
      </c>
      <c r="W13" s="92">
        <v>9.9999999999999995E-8</v>
      </c>
      <c r="X13">
        <v>-27000</v>
      </c>
      <c r="Y13">
        <f t="shared" si="0"/>
        <v>7.3591510047121833E-4</v>
      </c>
      <c r="AK13">
        <v>-24865.5</v>
      </c>
      <c r="AL13">
        <v>-5.0613175008038525E-2</v>
      </c>
    </row>
    <row r="14" spans="1:38">
      <c r="A14" t="s">
        <v>1807</v>
      </c>
      <c r="D14">
        <f>2*D13</f>
        <v>4.1531246993259053E-11</v>
      </c>
      <c r="E14">
        <f>SUM(R21:R1076)</f>
        <v>0.66924452499754528</v>
      </c>
      <c r="T14" t="s">
        <v>1942</v>
      </c>
      <c r="U14">
        <f>V14*W14</f>
        <v>-0.74545222852970261</v>
      </c>
      <c r="V14" s="13">
        <v>-74.545222852970255</v>
      </c>
      <c r="W14">
        <v>0.01</v>
      </c>
      <c r="X14">
        <v>-24000</v>
      </c>
      <c r="Y14">
        <f t="shared" si="0"/>
        <v>2.0049100713697698E-2</v>
      </c>
      <c r="AK14">
        <v>-24828</v>
      </c>
      <c r="AL14">
        <v>-5.0943800000823103E-2</v>
      </c>
    </row>
    <row r="15" spans="1:38">
      <c r="A15" s="5" t="s">
        <v>1801</v>
      </c>
      <c r="C15" s="25">
        <f ca="1">(C7+C11)+(C8+C12)*INT(MAX(F21:F3002))</f>
        <v>50113.158145417285</v>
      </c>
      <c r="D15" s="27">
        <f>+C7+INT(MAX(F21:F1057))*C8+D11+D12*INT(MAX(F21:F3492))+D13*INT(MAX(F21:F3519)^2)</f>
        <v>50113.297372374109</v>
      </c>
      <c r="T15" t="s">
        <v>1944</v>
      </c>
      <c r="U15">
        <f>V15*W15</f>
        <v>226377.24860962603</v>
      </c>
      <c r="V15" s="13">
        <v>22.637724860962603</v>
      </c>
      <c r="W15">
        <v>10000</v>
      </c>
      <c r="X15">
        <v>-21000</v>
      </c>
      <c r="Y15">
        <f t="shared" si="0"/>
        <v>3.4812383811823167E-2</v>
      </c>
      <c r="AK15">
        <v>-24790.5</v>
      </c>
      <c r="AL15">
        <v>-5.0874425003712531E-2</v>
      </c>
    </row>
    <row r="16" spans="1:38" ht="13.5" thickBot="1">
      <c r="A16" s="8" t="s">
        <v>1787</v>
      </c>
      <c r="C16" s="26">
        <f ca="1">+C8+C12</f>
        <v>0.32149590174582127</v>
      </c>
      <c r="D16" s="86">
        <f>+C8+D12+2*D13*MAX(F21:F28)</f>
        <v>0.32149708487532369</v>
      </c>
      <c r="T16" t="s">
        <v>1943</v>
      </c>
      <c r="U16">
        <f>V16*W16</f>
        <v>-211551.20252989995</v>
      </c>
      <c r="V16" s="14">
        <v>-21.155120252989995</v>
      </c>
      <c r="W16">
        <v>10000</v>
      </c>
      <c r="X16">
        <v>-18000</v>
      </c>
      <c r="Y16">
        <f t="shared" si="0"/>
        <v>4.5244911196875792E-2</v>
      </c>
      <c r="AK16">
        <v>-24772</v>
      </c>
      <c r="AL16">
        <v>-5.1216200008639134E-2</v>
      </c>
    </row>
    <row r="17" spans="1:38" ht="13.5" thickBot="1">
      <c r="A17" s="31" t="s">
        <v>1831</v>
      </c>
      <c r="C17">
        <f>COUNT(C21:C1660)</f>
        <v>101</v>
      </c>
      <c r="T17" t="s">
        <v>1946</v>
      </c>
      <c r="V17">
        <f>SUM(V21:V721)</f>
        <v>6.0748490684674666E-2</v>
      </c>
      <c r="X17">
        <v>-15000</v>
      </c>
      <c r="Y17">
        <f t="shared" si="0"/>
        <v>5.159583852702776E-2</v>
      </c>
      <c r="AK17">
        <v>-24766</v>
      </c>
      <c r="AL17">
        <v>-5.1181100003304891E-2</v>
      </c>
    </row>
    <row r="18" spans="1:38" ht="14.25" thickTop="1" thickBot="1">
      <c r="A18" s="8" t="s">
        <v>1788</v>
      </c>
      <c r="C18" s="47">
        <f ca="1">+C15</f>
        <v>50113.158145417285</v>
      </c>
      <c r="D18" s="48">
        <f ca="1">C16</f>
        <v>0.32149590174582127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5.4142603856645488E-2</v>
      </c>
      <c r="AK18">
        <v>-24750.5</v>
      </c>
      <c r="AL18">
        <v>-5.1240425003925338E-2</v>
      </c>
    </row>
    <row r="19" spans="1:38" ht="13.5" thickBot="1">
      <c r="A19" s="8" t="s">
        <v>1829</v>
      </c>
      <c r="C19" s="29">
        <f>+D15</f>
        <v>50113.297372374109</v>
      </c>
      <c r="D19" s="30">
        <f>+D16</f>
        <v>0.32149708487532369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5.3189005200755757E-2</v>
      </c>
      <c r="AK19">
        <v>-24744</v>
      </c>
      <c r="AL19">
        <v>-5.1252400000521448E-2</v>
      </c>
    </row>
    <row r="20" spans="1:38" ht="13.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1795</v>
      </c>
      <c r="I20" s="9" t="s">
        <v>1838</v>
      </c>
      <c r="J20" s="10" t="s">
        <v>1812</v>
      </c>
      <c r="K20" s="10" t="s">
        <v>1778</v>
      </c>
      <c r="L20" s="10" t="s">
        <v>1779</v>
      </c>
      <c r="M20" s="10" t="s">
        <v>1839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/>
      <c r="X20">
        <v>-6000</v>
      </c>
      <c r="Y20">
        <f t="shared" si="0"/>
        <v>4.9063095444958682E-2</v>
      </c>
      <c r="AK20">
        <v>-24732</v>
      </c>
      <c r="AL20">
        <v>-5.0682200009759981E-2</v>
      </c>
    </row>
    <row r="21" spans="1:38">
      <c r="A21" s="206" t="s">
        <v>1917</v>
      </c>
      <c r="B21" s="207" t="s">
        <v>1817</v>
      </c>
      <c r="C21" s="206">
        <v>26334.366999999998</v>
      </c>
      <c r="D21" s="206" t="s">
        <v>1918</v>
      </c>
      <c r="E21">
        <f t="shared" ref="E21:E52" si="1">+(C21-C$7)/C$8</f>
        <v>-22653.978905967208</v>
      </c>
      <c r="F21">
        <f t="shared" ref="F21:F52" si="2">ROUND(2*E21,0)/2</f>
        <v>-22654</v>
      </c>
      <c r="G21">
        <f t="shared" ref="G21:G52" si="3">+C21-(C$7+F21*C$8)</f>
        <v>6.7816399969160557E-3</v>
      </c>
      <c r="N21">
        <f t="shared" ref="N21:N62" si="4">G21</f>
        <v>6.7816399969160557E-3</v>
      </c>
      <c r="P21">
        <f t="shared" ref="P21:P52" si="5">+D$11+D$12*F21+D$13*F21^2</f>
        <v>-4.3942709632916237E-2</v>
      </c>
      <c r="Q21" s="2">
        <f t="shared" ref="Q21:Q52" si="6">+C21-15018.5</f>
        <v>11315.866999999998</v>
      </c>
      <c r="R21">
        <f t="shared" ref="R21:R52" si="7">+(P21-G21)^2</f>
        <v>2.5729596453694676E-3</v>
      </c>
      <c r="T21">
        <f t="shared" ref="T21:T52" si="8">G21-P21</f>
        <v>5.0724349629832292E-2</v>
      </c>
      <c r="U21">
        <f t="shared" ref="U21:U52" si="9">U$12+U$13*F21+U$14*SIN(2*PI()/U$15*(F21-U$16))</f>
        <v>2.7223262361919298E-2</v>
      </c>
      <c r="V21">
        <f t="shared" ref="V21:V52" si="10">+(U21-T21)^2</f>
        <v>5.5230110277406221E-4</v>
      </c>
      <c r="X21">
        <v>-3000</v>
      </c>
      <c r="Y21">
        <f t="shared" si="0"/>
        <v>4.2114909187458083E-2</v>
      </c>
      <c r="AK21">
        <v>-24729</v>
      </c>
      <c r="AL21">
        <v>-5.1364650003961287E-2</v>
      </c>
    </row>
    <row r="22" spans="1:38">
      <c r="A22" s="206" t="s">
        <v>1919</v>
      </c>
      <c r="B22" s="207" t="s">
        <v>1814</v>
      </c>
      <c r="C22" s="206">
        <v>27119.312000000002</v>
      </c>
      <c r="D22" s="206" t="s">
        <v>1920</v>
      </c>
      <c r="E22">
        <f t="shared" si="1"/>
        <v>-20212.437393400589</v>
      </c>
      <c r="F22">
        <f t="shared" si="2"/>
        <v>-20212.5</v>
      </c>
      <c r="G22">
        <f t="shared" si="3"/>
        <v>2.0127749998209765E-2</v>
      </c>
      <c r="N22">
        <f t="shared" si="4"/>
        <v>2.0127749998209765E-2</v>
      </c>
      <c r="P22">
        <f t="shared" si="5"/>
        <v>-4.1046233692340908E-2</v>
      </c>
      <c r="Q22" s="2">
        <f t="shared" si="6"/>
        <v>12100.812000000002</v>
      </c>
      <c r="R22">
        <f t="shared" si="7"/>
        <v>3.7422562805717596E-3</v>
      </c>
      <c r="T22">
        <f t="shared" si="8"/>
        <v>6.1173983690550673E-2</v>
      </c>
      <c r="U22">
        <f t="shared" si="9"/>
        <v>3.7960494332812011E-2</v>
      </c>
      <c r="V22">
        <f t="shared" si="10"/>
        <v>5.3886608816184614E-4</v>
      </c>
      <c r="X22">
        <v>0</v>
      </c>
      <c r="Y22">
        <f t="shared" si="0"/>
        <v>3.2714037264481188E-2</v>
      </c>
      <c r="AK22">
        <v>-24728.5</v>
      </c>
      <c r="AL22">
        <v>-5.0911725003970787E-2</v>
      </c>
    </row>
    <row r="23" spans="1:38">
      <c r="A23" s="206" t="s">
        <v>1921</v>
      </c>
      <c r="B23" s="207" t="s">
        <v>1817</v>
      </c>
      <c r="C23" s="206">
        <v>27364.44</v>
      </c>
      <c r="D23" s="206" t="s">
        <v>1920</v>
      </c>
      <c r="E23">
        <f t="shared" si="1"/>
        <v>-19449.976089879423</v>
      </c>
      <c r="F23">
        <f t="shared" si="2"/>
        <v>-19450</v>
      </c>
      <c r="G23">
        <f t="shared" si="3"/>
        <v>7.6869999938935507E-3</v>
      </c>
      <c r="N23">
        <f t="shared" si="4"/>
        <v>7.6869999938935507E-3</v>
      </c>
      <c r="P23">
        <f t="shared" si="5"/>
        <v>-4.0090909606453944E-2</v>
      </c>
      <c r="Q23" s="2">
        <f t="shared" si="6"/>
        <v>12345.939999999999</v>
      </c>
      <c r="R23">
        <f t="shared" si="7"/>
        <v>2.2827286457789771E-3</v>
      </c>
      <c r="T23">
        <f t="shared" si="8"/>
        <v>4.7777909600347494E-2</v>
      </c>
      <c r="U23">
        <f t="shared" si="9"/>
        <v>4.0728221281253196E-2</v>
      </c>
      <c r="V23">
        <f t="shared" si="10"/>
        <v>4.9698105396374588E-5</v>
      </c>
      <c r="X23">
        <v>3000</v>
      </c>
      <c r="Y23">
        <f t="shared" si="0"/>
        <v>2.1247065765781087E-2</v>
      </c>
      <c r="AK23">
        <v>-24725.5</v>
      </c>
      <c r="AL23">
        <v>-5.1194175008276943E-2</v>
      </c>
    </row>
    <row r="24" spans="1:38">
      <c r="A24" s="206" t="s">
        <v>1917</v>
      </c>
      <c r="B24" s="207" t="s">
        <v>1817</v>
      </c>
      <c r="C24" s="206">
        <v>27392.411899999999</v>
      </c>
      <c r="D24" s="206" t="s">
        <v>1918</v>
      </c>
      <c r="E24">
        <f t="shared" si="1"/>
        <v>-19362.970560784564</v>
      </c>
      <c r="F24">
        <f t="shared" si="2"/>
        <v>-19363</v>
      </c>
      <c r="G24">
        <f t="shared" si="3"/>
        <v>9.4645799981663004E-3</v>
      </c>
      <c r="N24">
        <f t="shared" si="4"/>
        <v>9.4645799981663004E-3</v>
      </c>
      <c r="P24">
        <f t="shared" si="5"/>
        <v>-3.9980373979806347E-2</v>
      </c>
      <c r="Q24" s="2">
        <f t="shared" si="6"/>
        <v>12373.911899999999</v>
      </c>
      <c r="R24">
        <f t="shared" si="7"/>
        <v>2.4448034738838329E-3</v>
      </c>
      <c r="T24">
        <f t="shared" si="8"/>
        <v>4.9444953977972647E-2</v>
      </c>
      <c r="U24">
        <f t="shared" si="9"/>
        <v>4.1026659868264703E-2</v>
      </c>
      <c r="V24">
        <f t="shared" si="10"/>
        <v>7.0867675717543467E-5</v>
      </c>
      <c r="X24">
        <v>6000</v>
      </c>
      <c r="Y24">
        <f t="shared" si="0"/>
        <v>8.1148972859123314E-3</v>
      </c>
      <c r="AK24">
        <v>-24722.5</v>
      </c>
      <c r="AL24">
        <v>-5.1176625005609822E-2</v>
      </c>
    </row>
    <row r="25" spans="1:38">
      <c r="A25" s="206" t="s">
        <v>1922</v>
      </c>
      <c r="B25" s="207" t="s">
        <v>1817</v>
      </c>
      <c r="C25" s="206">
        <v>28535.323</v>
      </c>
      <c r="D25" s="206" t="s">
        <v>1918</v>
      </c>
      <c r="E25">
        <f t="shared" si="1"/>
        <v>-15807.989134285679</v>
      </c>
      <c r="F25">
        <f t="shared" si="2"/>
        <v>-15808</v>
      </c>
      <c r="G25">
        <f t="shared" si="3"/>
        <v>3.4932799972011708E-3</v>
      </c>
      <c r="N25">
        <f t="shared" si="4"/>
        <v>3.4932799972011708E-3</v>
      </c>
      <c r="P25">
        <f t="shared" si="5"/>
        <v>-3.5194800615831433E-2</v>
      </c>
      <c r="Q25" s="2">
        <f t="shared" si="6"/>
        <v>13516.823</v>
      </c>
      <c r="R25">
        <f t="shared" si="7"/>
        <v>1.4967675815205092E-3</v>
      </c>
      <c r="T25">
        <f t="shared" si="8"/>
        <v>3.8688080613032604E-2</v>
      </c>
      <c r="U25">
        <f t="shared" si="9"/>
        <v>5.0271679834008598E-2</v>
      </c>
      <c r="V25">
        <f t="shared" si="10"/>
        <v>1.3417977091219566E-4</v>
      </c>
      <c r="X25">
        <v>9000</v>
      </c>
      <c r="Y25">
        <f t="shared" si="0"/>
        <v>-6.2700270270326514E-3</v>
      </c>
      <c r="AK25">
        <v>-23616</v>
      </c>
      <c r="AL25">
        <v>-4.9053600007027853E-2</v>
      </c>
    </row>
    <row r="26" spans="1:38">
      <c r="A26" s="206" t="s">
        <v>1922</v>
      </c>
      <c r="B26" s="207" t="s">
        <v>1817</v>
      </c>
      <c r="C26" s="206">
        <v>28538.213</v>
      </c>
      <c r="D26" s="206" t="s">
        <v>1918</v>
      </c>
      <c r="E26">
        <f t="shared" si="1"/>
        <v>-15798.999899407674</v>
      </c>
      <c r="F26">
        <f t="shared" si="2"/>
        <v>-15799</v>
      </c>
      <c r="G26">
        <f t="shared" si="3"/>
        <v>3.2339998142560944E-5</v>
      </c>
      <c r="N26">
        <f t="shared" si="4"/>
        <v>3.2339998142560944E-5</v>
      </c>
      <c r="P26">
        <f t="shared" si="5"/>
        <v>-3.5182019162087158E-2</v>
      </c>
      <c r="Q26" s="2">
        <f t="shared" si="6"/>
        <v>13519.713</v>
      </c>
      <c r="R26">
        <f t="shared" si="7"/>
        <v>1.2400510910656546E-3</v>
      </c>
      <c r="T26">
        <f t="shared" si="8"/>
        <v>3.5214359160229719E-2</v>
      </c>
      <c r="U26">
        <f t="shared" si="9"/>
        <v>5.0287970343985133E-2</v>
      </c>
      <c r="V26">
        <f t="shared" si="10"/>
        <v>2.272137541190363E-4</v>
      </c>
      <c r="X26">
        <v>12000</v>
      </c>
      <c r="Y26">
        <f t="shared" si="0"/>
        <v>-2.1486585376115586E-2</v>
      </c>
      <c r="AK26">
        <v>-23569.5</v>
      </c>
      <c r="AL26">
        <v>-4.8831575004442129E-2</v>
      </c>
    </row>
    <row r="27" spans="1:38">
      <c r="A27" s="206" t="s">
        <v>1922</v>
      </c>
      <c r="B27" s="207" t="s">
        <v>1817</v>
      </c>
      <c r="C27" s="206">
        <v>28573.255000000001</v>
      </c>
      <c r="D27" s="206" t="s">
        <v>1918</v>
      </c>
      <c r="E27">
        <f t="shared" si="1"/>
        <v>-15690.003093665409</v>
      </c>
      <c r="F27">
        <f t="shared" si="2"/>
        <v>-15690</v>
      </c>
      <c r="G27">
        <f t="shared" si="3"/>
        <v>-9.946000027412083E-4</v>
      </c>
      <c r="N27">
        <f t="shared" si="4"/>
        <v>-9.946000027412083E-4</v>
      </c>
      <c r="P27">
        <f t="shared" si="5"/>
        <v>-3.5026954468179272E-2</v>
      </c>
      <c r="Q27" s="2">
        <f t="shared" si="6"/>
        <v>13554.755000000001</v>
      </c>
      <c r="R27">
        <f t="shared" si="7"/>
        <v>1.158201150461222E-3</v>
      </c>
      <c r="T27">
        <f t="shared" si="8"/>
        <v>3.4032354465438064E-2</v>
      </c>
      <c r="U27">
        <f t="shared" si="9"/>
        <v>5.0482494190997595E-2</v>
      </c>
      <c r="V27">
        <f t="shared" si="10"/>
        <v>2.7060709699043182E-4</v>
      </c>
      <c r="X27">
        <v>15000</v>
      </c>
      <c r="Y27">
        <f t="shared" si="0"/>
        <v>-3.7107893370567482E-2</v>
      </c>
      <c r="AK27">
        <v>-21568</v>
      </c>
      <c r="AL27">
        <v>-4.5542800005932804E-2</v>
      </c>
    </row>
    <row r="28" spans="1:38">
      <c r="A28" s="206" t="s">
        <v>1922</v>
      </c>
      <c r="B28" s="207" t="s">
        <v>1817</v>
      </c>
      <c r="C28" s="206">
        <v>28573.2556</v>
      </c>
      <c r="D28" s="206" t="s">
        <v>1918</v>
      </c>
      <c r="E28">
        <f t="shared" si="1"/>
        <v>-15690.001227388273</v>
      </c>
      <c r="F28">
        <f t="shared" si="2"/>
        <v>-15690</v>
      </c>
      <c r="G28">
        <f t="shared" si="3"/>
        <v>-3.9460000334656797E-4</v>
      </c>
      <c r="N28">
        <f t="shared" si="4"/>
        <v>-3.9460000334656797E-4</v>
      </c>
      <c r="P28">
        <f t="shared" si="5"/>
        <v>-3.5026954468179272E-2</v>
      </c>
      <c r="Q28" s="2">
        <f t="shared" si="6"/>
        <v>13554.7556</v>
      </c>
      <c r="R28">
        <f t="shared" si="7"/>
        <v>1.1993999757778178E-3</v>
      </c>
      <c r="T28">
        <f t="shared" si="8"/>
        <v>3.4632354464832704E-2</v>
      </c>
      <c r="U28">
        <f t="shared" si="9"/>
        <v>5.0482494190997595E-2</v>
      </c>
      <c r="V28">
        <f t="shared" si="10"/>
        <v>2.5122692933895048E-4</v>
      </c>
      <c r="X28">
        <v>18000</v>
      </c>
      <c r="Y28">
        <f t="shared" si="0"/>
        <v>-5.2704262011210132E-2</v>
      </c>
      <c r="AK28">
        <v>-15679</v>
      </c>
      <c r="AL28">
        <v>-3.2032150003942661E-2</v>
      </c>
    </row>
    <row r="29" spans="1:38">
      <c r="A29" s="206" t="s">
        <v>1922</v>
      </c>
      <c r="B29" s="207" t="s">
        <v>1817</v>
      </c>
      <c r="C29" s="206">
        <v>28579.366999999998</v>
      </c>
      <c r="D29" s="206" t="s">
        <v>1918</v>
      </c>
      <c r="E29">
        <f t="shared" si="1"/>
        <v>-15670.991950560094</v>
      </c>
      <c r="F29">
        <f t="shared" si="2"/>
        <v>-15671</v>
      </c>
      <c r="G29">
        <f t="shared" si="3"/>
        <v>2.5878599954012316E-3</v>
      </c>
      <c r="N29">
        <f t="shared" si="4"/>
        <v>2.5878599954012316E-3</v>
      </c>
      <c r="P29">
        <f t="shared" si="5"/>
        <v>-3.499987434063935E-2</v>
      </c>
      <c r="Q29" s="2">
        <f t="shared" si="6"/>
        <v>13560.866999999998</v>
      </c>
      <c r="R29">
        <f t="shared" si="7"/>
        <v>1.4128377725167642E-3</v>
      </c>
      <c r="T29">
        <f t="shared" si="8"/>
        <v>3.7587734336040582E-2</v>
      </c>
      <c r="U29">
        <f t="shared" si="9"/>
        <v>5.0515878399267966E-2</v>
      </c>
      <c r="V29">
        <f t="shared" si="10"/>
        <v>1.6713690891956146E-4</v>
      </c>
      <c r="X29">
        <v>21000</v>
      </c>
      <c r="Y29">
        <f t="shared" si="0"/>
        <v>-6.7846175109695289E-2</v>
      </c>
      <c r="AK29">
        <v>-15676.5</v>
      </c>
      <c r="AL29">
        <v>-3.2057525000709575E-2</v>
      </c>
    </row>
    <row r="30" spans="1:38">
      <c r="A30" s="206" t="s">
        <v>1923</v>
      </c>
      <c r="B30" s="207" t="s">
        <v>1817</v>
      </c>
      <c r="C30" s="206">
        <v>28621.803</v>
      </c>
      <c r="D30" s="206" t="s">
        <v>1920</v>
      </c>
      <c r="E30">
        <f t="shared" si="1"/>
        <v>-15538.99638956247</v>
      </c>
      <c r="F30">
        <f t="shared" si="2"/>
        <v>-15539</v>
      </c>
      <c r="G30">
        <f t="shared" si="3"/>
        <v>1.1607399974309374E-3</v>
      </c>
      <c r="N30">
        <f t="shared" si="4"/>
        <v>1.1607399974309374E-3</v>
      </c>
      <c r="P30">
        <f t="shared" si="5"/>
        <v>-3.4811324817322895E-2</v>
      </c>
      <c r="Q30" s="2">
        <f t="shared" si="6"/>
        <v>13603.303</v>
      </c>
      <c r="R30">
        <f t="shared" si="7"/>
        <v>1.2939894470368506E-3</v>
      </c>
      <c r="T30">
        <f t="shared" si="8"/>
        <v>3.5972064814753832E-2</v>
      </c>
      <c r="U30">
        <f t="shared" si="9"/>
        <v>5.0743528484279321E-2</v>
      </c>
      <c r="V30">
        <f t="shared" si="10"/>
        <v>2.1819613894011143E-4</v>
      </c>
      <c r="X30">
        <v>24000</v>
      </c>
      <c r="Y30">
        <f t="shared" si="0"/>
        <v>-8.2107265510289462E-2</v>
      </c>
      <c r="AK30">
        <v>-15676</v>
      </c>
      <c r="AL30">
        <v>-3.2334600000467617E-2</v>
      </c>
    </row>
    <row r="31" spans="1:38">
      <c r="A31" s="206" t="s">
        <v>1924</v>
      </c>
      <c r="B31" s="207" t="s">
        <v>1814</v>
      </c>
      <c r="C31" s="206">
        <v>33574.600100000003</v>
      </c>
      <c r="D31" s="206" t="s">
        <v>1915</v>
      </c>
      <c r="E31">
        <f t="shared" si="1"/>
        <v>-133.50973384835203</v>
      </c>
      <c r="F31">
        <f t="shared" si="2"/>
        <v>-133.5</v>
      </c>
      <c r="G31">
        <f t="shared" si="3"/>
        <v>-3.1293900028686039E-3</v>
      </c>
      <c r="N31">
        <f t="shared" si="4"/>
        <v>-3.1293900028686039E-3</v>
      </c>
      <c r="P31">
        <f t="shared" si="5"/>
        <v>-7.8355031717370696E-3</v>
      </c>
      <c r="Q31" s="2">
        <f t="shared" si="6"/>
        <v>18556.100100000003</v>
      </c>
      <c r="R31">
        <f t="shared" si="7"/>
        <v>2.2147501158197193E-5</v>
      </c>
      <c r="T31">
        <f t="shared" si="8"/>
        <v>4.7061131688684657E-3</v>
      </c>
      <c r="U31">
        <f t="shared" si="9"/>
        <v>3.3179218434472302E-2</v>
      </c>
      <c r="V31">
        <f t="shared" si="10"/>
        <v>8.1071772346615685E-4</v>
      </c>
      <c r="X31">
        <v>27000</v>
      </c>
      <c r="Y31">
        <f t="shared" si="0"/>
        <v>-9.5067269491251105E-2</v>
      </c>
      <c r="AK31">
        <v>-15673</v>
      </c>
      <c r="AL31">
        <v>-3.2327050001185853E-2</v>
      </c>
    </row>
    <row r="32" spans="1:38">
      <c r="A32" s="206" t="s">
        <v>1925</v>
      </c>
      <c r="B32" s="207" t="s">
        <v>1817</v>
      </c>
      <c r="C32" s="206">
        <v>33580.548000000003</v>
      </c>
      <c r="D32" s="206" t="s">
        <v>1915</v>
      </c>
      <c r="E32">
        <f t="shared" si="1"/>
        <v>-115.00901754008459</v>
      </c>
      <c r="F32">
        <f t="shared" si="2"/>
        <v>-115</v>
      </c>
      <c r="G32">
        <f t="shared" si="3"/>
        <v>-2.8990999999223277E-3</v>
      </c>
      <c r="N32">
        <f t="shared" si="4"/>
        <v>-2.8990999999223277E-3</v>
      </c>
      <c r="P32">
        <f t="shared" si="5"/>
        <v>-7.797183375603191E-3</v>
      </c>
      <c r="Q32" s="2">
        <f t="shared" si="6"/>
        <v>18562.048000000003</v>
      </c>
      <c r="R32">
        <f t="shared" si="7"/>
        <v>2.3991220755121239E-5</v>
      </c>
      <c r="T32">
        <f t="shared" si="8"/>
        <v>4.8980833756808633E-3</v>
      </c>
      <c r="U32">
        <f t="shared" si="9"/>
        <v>3.3115000755380986E-2</v>
      </c>
      <c r="V32">
        <f t="shared" si="10"/>
        <v>7.9619442641282287E-4</v>
      </c>
      <c r="X32">
        <v>30000</v>
      </c>
      <c r="Y32">
        <f t="shared" si="0"/>
        <v>-0.10631493887403498</v>
      </c>
      <c r="AK32">
        <v>-15670</v>
      </c>
      <c r="AL32">
        <v>-3.2289499999023974E-2</v>
      </c>
    </row>
    <row r="33" spans="1:38">
      <c r="A33" s="206" t="s">
        <v>1924</v>
      </c>
      <c r="B33" s="207" t="s">
        <v>1814</v>
      </c>
      <c r="C33" s="206">
        <v>33587.460599999999</v>
      </c>
      <c r="D33" s="206" t="s">
        <v>1915</v>
      </c>
      <c r="E33">
        <f t="shared" si="1"/>
        <v>-93.507638641234067</v>
      </c>
      <c r="F33">
        <f t="shared" si="2"/>
        <v>-93.5</v>
      </c>
      <c r="G33">
        <f t="shared" si="3"/>
        <v>-2.4557900032959878E-3</v>
      </c>
      <c r="N33">
        <f t="shared" si="4"/>
        <v>-2.4557900032959878E-3</v>
      </c>
      <c r="P33">
        <f t="shared" si="5"/>
        <v>-7.7526317000384216E-3</v>
      </c>
      <c r="Q33" s="2">
        <f t="shared" si="6"/>
        <v>18568.960599999999</v>
      </c>
      <c r="R33">
        <f t="shared" si="7"/>
        <v>2.8056531960349265E-5</v>
      </c>
      <c r="T33">
        <f t="shared" si="8"/>
        <v>5.2968416967424338E-3</v>
      </c>
      <c r="U33">
        <f t="shared" si="9"/>
        <v>3.3040269912292475E-2</v>
      </c>
      <c r="V33">
        <f t="shared" si="10"/>
        <v>7.6969780915137813E-4</v>
      </c>
      <c r="X33">
        <v>33000</v>
      </c>
      <c r="Y33">
        <f t="shared" si="0"/>
        <v>-0.11545089066160841</v>
      </c>
      <c r="AK33">
        <v>-9855</v>
      </c>
      <c r="AL33">
        <v>-1.8151750002289191E-2</v>
      </c>
    </row>
    <row r="34" spans="1:38">
      <c r="A34" s="206" t="s">
        <v>1924</v>
      </c>
      <c r="B34" s="207" t="s">
        <v>1817</v>
      </c>
      <c r="C34" s="206">
        <v>33599.516300000003</v>
      </c>
      <c r="D34" s="206" t="s">
        <v>1915</v>
      </c>
      <c r="E34">
        <f t="shared" si="1"/>
        <v>-56.008843167589312</v>
      </c>
      <c r="F34">
        <f t="shared" si="2"/>
        <v>-56</v>
      </c>
      <c r="G34">
        <f t="shared" si="3"/>
        <v>-2.843039997969754E-3</v>
      </c>
      <c r="N34">
        <f t="shared" si="4"/>
        <v>-2.843039997969754E-3</v>
      </c>
      <c r="P34">
        <f t="shared" si="5"/>
        <v>-7.6748793452276519E-3</v>
      </c>
      <c r="Q34" s="2">
        <f t="shared" si="6"/>
        <v>18581.016300000003</v>
      </c>
      <c r="R34">
        <f t="shared" si="7"/>
        <v>2.334667147770963E-5</v>
      </c>
      <c r="T34">
        <f t="shared" si="8"/>
        <v>4.8318393472578979E-3</v>
      </c>
      <c r="U34">
        <f t="shared" si="9"/>
        <v>3.290966988963312E-2</v>
      </c>
      <c r="V34">
        <f t="shared" si="10"/>
        <v>7.8836456796633884E-4</v>
      </c>
      <c r="X34">
        <v>36000</v>
      </c>
      <c r="Y34">
        <f t="shared" si="0"/>
        <v>-0.122090374460055</v>
      </c>
      <c r="AK34">
        <v>-7656</v>
      </c>
      <c r="AL34">
        <v>-1.4487600004940759E-2</v>
      </c>
    </row>
    <row r="35" spans="1:38">
      <c r="A35" s="206" t="s">
        <v>1925</v>
      </c>
      <c r="B35" s="207" t="s">
        <v>1814</v>
      </c>
      <c r="C35" s="206">
        <v>33611.572399999997</v>
      </c>
      <c r="D35" s="206" t="s">
        <v>1915</v>
      </c>
      <c r="E35">
        <f t="shared" si="1"/>
        <v>-18.508803509217781</v>
      </c>
      <c r="F35">
        <f t="shared" si="2"/>
        <v>-18.5</v>
      </c>
      <c r="G35">
        <f t="shared" si="3"/>
        <v>-2.8302900027483702E-3</v>
      </c>
      <c r="N35">
        <f t="shared" si="4"/>
        <v>-2.8302900027483702E-3</v>
      </c>
      <c r="P35">
        <f t="shared" si="5"/>
        <v>-7.5970685871007988E-3</v>
      </c>
      <c r="Q35" s="2">
        <f t="shared" si="6"/>
        <v>18593.072399999997</v>
      </c>
      <c r="R35">
        <f t="shared" si="7"/>
        <v>2.2722178072240944E-5</v>
      </c>
      <c r="T35">
        <f t="shared" si="8"/>
        <v>4.7667785843524286E-3</v>
      </c>
      <c r="U35">
        <f t="shared" si="9"/>
        <v>3.2778745702335965E-2</v>
      </c>
      <c r="V35">
        <f t="shared" si="10"/>
        <v>7.8467030181899103E-4</v>
      </c>
      <c r="X35">
        <v>39000</v>
      </c>
      <c r="Y35">
        <f t="shared" si="0"/>
        <v>-0.12586593850731836</v>
      </c>
      <c r="AK35">
        <v>-7644</v>
      </c>
      <c r="AL35">
        <v>-1.4217399999324698E-2</v>
      </c>
    </row>
    <row r="36" spans="1:38">
      <c r="A36" s="206" t="s">
        <v>1924</v>
      </c>
      <c r="B36" s="207" t="s">
        <v>1817</v>
      </c>
      <c r="C36" s="206">
        <v>33617.519699999997</v>
      </c>
      <c r="D36" s="206" t="s">
        <v>1915</v>
      </c>
      <c r="E36">
        <f t="shared" si="1"/>
        <v>-9.9534780857467621E-3</v>
      </c>
      <c r="F36">
        <f t="shared" si="2"/>
        <v>0</v>
      </c>
      <c r="G36">
        <f t="shared" si="3"/>
        <v>-3.2000000064726919E-3</v>
      </c>
      <c r="N36">
        <f t="shared" si="4"/>
        <v>-3.2000000064726919E-3</v>
      </c>
      <c r="P36">
        <f t="shared" si="5"/>
        <v>-7.5586604332389413E-3</v>
      </c>
      <c r="Q36" s="2">
        <f t="shared" si="6"/>
        <v>18599.019699999997</v>
      </c>
      <c r="R36">
        <f t="shared" si="7"/>
        <v>1.8997920715858143E-5</v>
      </c>
      <c r="T36">
        <f t="shared" si="8"/>
        <v>4.3586604267662494E-3</v>
      </c>
      <c r="U36">
        <f t="shared" si="9"/>
        <v>3.2714037264481188E-2</v>
      </c>
      <c r="V36">
        <f t="shared" si="10"/>
        <v>8.0402739560882089E-4</v>
      </c>
      <c r="X36">
        <v>42000</v>
      </c>
      <c r="Y36">
        <f t="shared" si="0"/>
        <v>-0.126429975835536</v>
      </c>
      <c r="AK36">
        <v>-7525.5</v>
      </c>
      <c r="AL36">
        <v>-1.397417500265874E-2</v>
      </c>
    </row>
    <row r="37" spans="1:38">
      <c r="A37" s="206" t="s">
        <v>1924</v>
      </c>
      <c r="B37" s="207" t="s">
        <v>1817</v>
      </c>
      <c r="C37" s="206">
        <v>33619.448700000001</v>
      </c>
      <c r="D37" s="206" t="s">
        <v>1915</v>
      </c>
      <c r="E37">
        <f t="shared" si="1"/>
        <v>5.9901275183535994</v>
      </c>
      <c r="F37">
        <f t="shared" si="2"/>
        <v>6</v>
      </c>
      <c r="G37">
        <f t="shared" si="3"/>
        <v>-3.1739600017317571E-3</v>
      </c>
      <c r="N37">
        <f t="shared" si="4"/>
        <v>-3.1739600017317571E-3</v>
      </c>
      <c r="P37">
        <f t="shared" si="5"/>
        <v>-7.5462006821424956E-3</v>
      </c>
      <c r="Q37" s="2">
        <f t="shared" si="6"/>
        <v>18600.948700000001</v>
      </c>
      <c r="R37">
        <f t="shared" si="7"/>
        <v>1.9116488567438558E-5</v>
      </c>
      <c r="T37">
        <f t="shared" si="8"/>
        <v>4.3722406804107385E-3</v>
      </c>
      <c r="U37">
        <f t="shared" si="9"/>
        <v>3.2693033856723286E-2</v>
      </c>
      <c r="V37">
        <f t="shared" si="10"/>
        <v>8.0206732613547144E-4</v>
      </c>
      <c r="AK37">
        <v>-7516.5</v>
      </c>
      <c r="AL37">
        <v>-1.3321525002538692E-2</v>
      </c>
    </row>
    <row r="38" spans="1:38">
      <c r="A38" s="206" t="s">
        <v>1924</v>
      </c>
      <c r="B38" s="207" t="s">
        <v>1814</v>
      </c>
      <c r="C38" s="206">
        <v>33624.431799999998</v>
      </c>
      <c r="D38" s="206" t="s">
        <v>1915</v>
      </c>
      <c r="E38">
        <f t="shared" si="1"/>
        <v>21.48987018983367</v>
      </c>
      <c r="F38">
        <f t="shared" si="2"/>
        <v>21.5</v>
      </c>
      <c r="G38">
        <f t="shared" si="3"/>
        <v>-3.2566900044912472E-3</v>
      </c>
      <c r="N38">
        <f t="shared" si="4"/>
        <v>-3.2566900044912472E-3</v>
      </c>
      <c r="P38">
        <f t="shared" si="5"/>
        <v>-7.5140060716659815E-3</v>
      </c>
      <c r="Q38" s="2">
        <f t="shared" si="6"/>
        <v>18605.931799999998</v>
      </c>
      <c r="R38">
        <f t="shared" si="7"/>
        <v>1.8124740095824145E-5</v>
      </c>
      <c r="T38">
        <f t="shared" si="8"/>
        <v>4.2573160671747342E-3</v>
      </c>
      <c r="U38">
        <f t="shared" si="9"/>
        <v>3.2638736802017454E-2</v>
      </c>
      <c r="V38">
        <f t="shared" si="10"/>
        <v>8.0550504292816025E-4</v>
      </c>
      <c r="AK38">
        <v>-7516</v>
      </c>
      <c r="AL38">
        <v>-1.436860000831075E-2</v>
      </c>
    </row>
    <row r="39" spans="1:38">
      <c r="A39" s="206" t="s">
        <v>1924</v>
      </c>
      <c r="B39" s="207" t="s">
        <v>1817</v>
      </c>
      <c r="C39" s="206">
        <v>33626.521500000003</v>
      </c>
      <c r="D39" s="206" t="s">
        <v>1915</v>
      </c>
      <c r="E39">
        <f t="shared" si="1"/>
        <v>27.989802412881676</v>
      </c>
      <c r="F39">
        <f t="shared" si="2"/>
        <v>28</v>
      </c>
      <c r="G39">
        <f t="shared" si="3"/>
        <v>-3.2784799986984581E-3</v>
      </c>
      <c r="N39">
        <f t="shared" si="4"/>
        <v>-3.2784799986984581E-3</v>
      </c>
      <c r="P39">
        <f t="shared" si="5"/>
        <v>-7.5005021364981219E-3</v>
      </c>
      <c r="Q39" s="2">
        <f t="shared" si="6"/>
        <v>18608.021500000003</v>
      </c>
      <c r="R39">
        <f t="shared" si="7"/>
        <v>1.7825470932070442E-5</v>
      </c>
      <c r="T39">
        <f t="shared" si="8"/>
        <v>4.2220221377996638E-3</v>
      </c>
      <c r="U39">
        <f t="shared" si="9"/>
        <v>3.261595066522377E-2</v>
      </c>
      <c r="V39">
        <f t="shared" si="10"/>
        <v>8.0621517722046854E-4</v>
      </c>
      <c r="AK39">
        <v>-7513</v>
      </c>
      <c r="AL39">
        <v>-1.4351050005643629E-2</v>
      </c>
    </row>
    <row r="40" spans="1:38">
      <c r="A40" s="206" t="s">
        <v>1924</v>
      </c>
      <c r="B40" s="207" t="s">
        <v>1817</v>
      </c>
      <c r="C40" s="206">
        <v>33630.379999999997</v>
      </c>
      <c r="D40" s="206" t="s">
        <v>1915</v>
      </c>
      <c r="E40">
        <f t="shared" si="1"/>
        <v>39.991519636668833</v>
      </c>
      <c r="F40">
        <f t="shared" si="2"/>
        <v>40</v>
      </c>
      <c r="G40">
        <f t="shared" si="3"/>
        <v>-2.7264000091236085E-3</v>
      </c>
      <c r="N40">
        <f t="shared" si="4"/>
        <v>-2.7264000091236085E-3</v>
      </c>
      <c r="P40">
        <f t="shared" si="5"/>
        <v>-7.4755671846813499E-3</v>
      </c>
      <c r="Q40" s="2">
        <f t="shared" si="6"/>
        <v>18611.879999999997</v>
      </c>
      <c r="R40">
        <f t="shared" si="7"/>
        <v>2.2554588861395095E-5</v>
      </c>
      <c r="T40">
        <f t="shared" si="8"/>
        <v>4.7491671755577414E-3</v>
      </c>
      <c r="U40">
        <f t="shared" si="9"/>
        <v>3.257385850290645E-2</v>
      </c>
      <c r="V40">
        <f t="shared" si="10"/>
        <v>7.7421344746223452E-4</v>
      </c>
      <c r="AK40">
        <v>-7510</v>
      </c>
      <c r="AL40">
        <v>-1.4333500002976507E-2</v>
      </c>
    </row>
    <row r="41" spans="1:38">
      <c r="A41" s="206" t="s">
        <v>1924</v>
      </c>
      <c r="B41" s="207" t="s">
        <v>1912</v>
      </c>
      <c r="C41" s="206">
        <v>33631.343800000002</v>
      </c>
      <c r="D41" s="206" t="s">
        <v>1915</v>
      </c>
      <c r="E41">
        <f t="shared" si="1"/>
        <v>42.989382811571389</v>
      </c>
      <c r="F41">
        <f t="shared" si="2"/>
        <v>43</v>
      </c>
      <c r="G41">
        <f t="shared" si="3"/>
        <v>-3.4133799999835901E-3</v>
      </c>
      <c r="N41">
        <f t="shared" si="4"/>
        <v>-3.4133799999835901E-3</v>
      </c>
      <c r="P41">
        <f t="shared" si="5"/>
        <v>-7.4693325122740985E-3</v>
      </c>
      <c r="Q41" s="2">
        <f t="shared" si="6"/>
        <v>18612.843800000002</v>
      </c>
      <c r="R41">
        <f t="shared" si="7"/>
        <v>1.6450750781955685E-5</v>
      </c>
      <c r="T41">
        <f t="shared" si="8"/>
        <v>4.0559525122905084E-3</v>
      </c>
      <c r="U41">
        <f t="shared" si="9"/>
        <v>3.2563330306256688E-2</v>
      </c>
      <c r="V41">
        <f t="shared" si="10"/>
        <v>8.1267058868791594E-4</v>
      </c>
      <c r="AK41">
        <v>-7466.5</v>
      </c>
      <c r="AL41">
        <v>-1.3729025005886797E-2</v>
      </c>
    </row>
    <row r="42" spans="1:38">
      <c r="A42" s="206" t="s">
        <v>1924</v>
      </c>
      <c r="B42" s="207" t="s">
        <v>1814</v>
      </c>
      <c r="C42" s="206">
        <v>33631.504999999997</v>
      </c>
      <c r="D42" s="206" t="s">
        <v>1915</v>
      </c>
      <c r="E42">
        <f t="shared" si="1"/>
        <v>43.490789269111147</v>
      </c>
      <c r="F42">
        <f t="shared" si="2"/>
        <v>43.5</v>
      </c>
      <c r="G42">
        <f t="shared" si="3"/>
        <v>-2.9612100042868406E-3</v>
      </c>
      <c r="N42">
        <f t="shared" si="4"/>
        <v>-2.9612100042868406E-3</v>
      </c>
      <c r="P42">
        <f t="shared" si="5"/>
        <v>-7.4682933638663832E-3</v>
      </c>
      <c r="Q42" s="2">
        <f t="shared" si="6"/>
        <v>18613.004999999997</v>
      </c>
      <c r="R42">
        <f t="shared" si="7"/>
        <v>2.0313800410198817E-5</v>
      </c>
      <c r="T42">
        <f t="shared" si="8"/>
        <v>4.5070833595795426E-3</v>
      </c>
      <c r="U42">
        <f t="shared" si="9"/>
        <v>3.2561575406367615E-2</v>
      </c>
      <c r="V42">
        <f t="shared" si="10"/>
        <v>7.8705452400329532E-4</v>
      </c>
      <c r="AK42">
        <v>-7448</v>
      </c>
      <c r="AL42">
        <v>-1.3970800006063655E-2</v>
      </c>
    </row>
    <row r="43" spans="1:38">
      <c r="A43" s="206" t="s">
        <v>1924</v>
      </c>
      <c r="B43" s="207" t="s">
        <v>1814</v>
      </c>
      <c r="C43" s="206">
        <v>33632.4692</v>
      </c>
      <c r="D43" s="206" t="s">
        <v>1915</v>
      </c>
      <c r="E43">
        <f t="shared" si="1"/>
        <v>46.489896628763113</v>
      </c>
      <c r="F43">
        <f t="shared" si="2"/>
        <v>46.5</v>
      </c>
      <c r="G43">
        <f t="shared" si="3"/>
        <v>-3.2481900052516721E-3</v>
      </c>
      <c r="N43">
        <f t="shared" si="4"/>
        <v>-3.2481900052516721E-3</v>
      </c>
      <c r="P43">
        <f t="shared" si="5"/>
        <v>-7.4620582553810381E-3</v>
      </c>
      <c r="Q43" s="2">
        <f t="shared" si="6"/>
        <v>18613.9692</v>
      </c>
      <c r="R43">
        <f t="shared" si="7"/>
        <v>1.7756685629448324E-5</v>
      </c>
      <c r="T43">
        <f t="shared" si="8"/>
        <v>4.213868250129366E-3</v>
      </c>
      <c r="U43">
        <f t="shared" si="9"/>
        <v>3.2551044804511486E-2</v>
      </c>
      <c r="V43">
        <f t="shared" si="10"/>
        <v>8.0299557507422384E-4</v>
      </c>
      <c r="AK43">
        <v>-6548.5</v>
      </c>
      <c r="AL43">
        <v>-1.5587250018143095E-3</v>
      </c>
    </row>
    <row r="44" spans="1:38">
      <c r="A44" s="206" t="s">
        <v>1924</v>
      </c>
      <c r="B44" s="207" t="s">
        <v>1814</v>
      </c>
      <c r="C44" s="206">
        <v>33633.433700000001</v>
      </c>
      <c r="D44" s="206" t="s">
        <v>1915</v>
      </c>
      <c r="E44">
        <f t="shared" si="1"/>
        <v>49.489937126982781</v>
      </c>
      <c r="F44">
        <f t="shared" si="2"/>
        <v>49.5</v>
      </c>
      <c r="G44">
        <f t="shared" si="3"/>
        <v>-3.2351699992432259E-3</v>
      </c>
      <c r="N44">
        <f t="shared" si="4"/>
        <v>-3.2351699992432259E-3</v>
      </c>
      <c r="P44">
        <f t="shared" si="5"/>
        <v>-7.4558227731144717E-3</v>
      </c>
      <c r="Q44" s="2">
        <f t="shared" si="6"/>
        <v>18614.933700000001</v>
      </c>
      <c r="R44">
        <f t="shared" si="7"/>
        <v>1.7813909837587043E-5</v>
      </c>
      <c r="T44">
        <f t="shared" si="8"/>
        <v>4.2206527738712458E-3</v>
      </c>
      <c r="U44">
        <f t="shared" si="9"/>
        <v>3.2540512141476408E-2</v>
      </c>
      <c r="V44">
        <f t="shared" si="10"/>
        <v>8.0201443460093378E-4</v>
      </c>
      <c r="AK44">
        <v>-6517.5</v>
      </c>
      <c r="AL44">
        <v>-1.3877375007723458E-2</v>
      </c>
    </row>
    <row r="45" spans="1:38">
      <c r="A45" s="206" t="s">
        <v>1127</v>
      </c>
      <c r="B45" s="207" t="s">
        <v>1817</v>
      </c>
      <c r="C45" s="206">
        <v>33989.169099999999</v>
      </c>
      <c r="D45" s="206" t="s">
        <v>1915</v>
      </c>
      <c r="E45">
        <f t="shared" si="1"/>
        <v>1155.9913437089494</v>
      </c>
      <c r="F45">
        <f t="shared" si="2"/>
        <v>1156</v>
      </c>
      <c r="G45">
        <f t="shared" si="3"/>
        <v>-2.7829600076074712E-3</v>
      </c>
      <c r="N45">
        <f t="shared" si="4"/>
        <v>-2.7829600076074712E-3</v>
      </c>
      <c r="P45">
        <f t="shared" si="5"/>
        <v>-5.1304759021140274E-3</v>
      </c>
      <c r="Q45" s="2">
        <f t="shared" si="6"/>
        <v>18970.669099999999</v>
      </c>
      <c r="R45">
        <f t="shared" si="7"/>
        <v>5.5108308749609163E-6</v>
      </c>
      <c r="T45">
        <f t="shared" si="8"/>
        <v>2.3475158945065562E-3</v>
      </c>
      <c r="U45">
        <f t="shared" si="9"/>
        <v>2.8518473641916925E-2</v>
      </c>
      <c r="V45">
        <f t="shared" si="10"/>
        <v>6.8491902941673877E-4</v>
      </c>
      <c r="AK45">
        <v>-6390</v>
      </c>
      <c r="AL45">
        <v>-1.7381500008923467E-2</v>
      </c>
    </row>
    <row r="46" spans="1:38">
      <c r="A46" s="206" t="s">
        <v>1128</v>
      </c>
      <c r="B46" s="207" t="s">
        <v>1814</v>
      </c>
      <c r="C46" s="206">
        <v>34004.118799999997</v>
      </c>
      <c r="D46" s="206" t="s">
        <v>1915</v>
      </c>
      <c r="E46">
        <f t="shared" si="1"/>
        <v>1202.4918159081617</v>
      </c>
      <c r="F46">
        <f t="shared" si="2"/>
        <v>1202.5</v>
      </c>
      <c r="G46">
        <f t="shared" si="3"/>
        <v>-2.6311500041629188E-3</v>
      </c>
      <c r="N46">
        <f t="shared" si="4"/>
        <v>-2.6311500041629188E-3</v>
      </c>
      <c r="P46">
        <f t="shared" si="5"/>
        <v>-5.0316412536052487E-3</v>
      </c>
      <c r="Q46" s="2">
        <f t="shared" si="6"/>
        <v>18985.618799999997</v>
      </c>
      <c r="R46">
        <f t="shared" si="7"/>
        <v>5.7623582386491978E-6</v>
      </c>
      <c r="T46">
        <f t="shared" si="8"/>
        <v>2.4004912494423299E-3</v>
      </c>
      <c r="U46">
        <f t="shared" si="9"/>
        <v>2.8343608271499648E-2</v>
      </c>
      <c r="V46">
        <f t="shared" si="10"/>
        <v>6.730453208201602E-4</v>
      </c>
      <c r="AK46">
        <v>-6368</v>
      </c>
      <c r="AL46">
        <v>-1.5252800003509037E-2</v>
      </c>
    </row>
    <row r="47" spans="1:38">
      <c r="A47" s="206" t="s">
        <v>1926</v>
      </c>
      <c r="B47" s="207" t="s">
        <v>1817</v>
      </c>
      <c r="C47" s="206">
        <v>34647.592629999999</v>
      </c>
      <c r="D47" s="206" t="s">
        <v>1915</v>
      </c>
      <c r="E47">
        <f t="shared" si="1"/>
        <v>3203.9926448773695</v>
      </c>
      <c r="F47">
        <f t="shared" si="2"/>
        <v>3204</v>
      </c>
      <c r="G47">
        <f t="shared" si="3"/>
        <v>-2.3646400077268481E-3</v>
      </c>
      <c r="N47">
        <f t="shared" si="4"/>
        <v>-2.3646400077268481E-3</v>
      </c>
      <c r="P47">
        <f t="shared" si="5"/>
        <v>-6.9238062926618054E-4</v>
      </c>
      <c r="Q47" s="2">
        <f t="shared" si="6"/>
        <v>19629.092629999999</v>
      </c>
      <c r="R47">
        <f t="shared" si="7"/>
        <v>2.7964514288496577E-6</v>
      </c>
      <c r="T47">
        <f t="shared" si="8"/>
        <v>-1.6722593784606675E-3</v>
      </c>
      <c r="U47">
        <f t="shared" si="9"/>
        <v>2.0402248860272254E-2</v>
      </c>
      <c r="V47">
        <f t="shared" si="10"/>
        <v>4.8728391398188765E-4</v>
      </c>
      <c r="AK47">
        <v>-6337</v>
      </c>
      <c r="AL47">
        <v>-7.5714500053436495E-3</v>
      </c>
    </row>
    <row r="48" spans="1:38">
      <c r="A48" s="206" t="s">
        <v>1927</v>
      </c>
      <c r="B48" s="207" t="s">
        <v>1817</v>
      </c>
      <c r="C48" s="206">
        <v>36540.885190000001</v>
      </c>
      <c r="D48" s="206" t="s">
        <v>1915</v>
      </c>
      <c r="E48">
        <f t="shared" si="1"/>
        <v>9093.0070097991284</v>
      </c>
      <c r="F48">
        <f t="shared" si="2"/>
        <v>9093</v>
      </c>
      <c r="G48">
        <f t="shared" si="3"/>
        <v>2.2536199976457283E-3</v>
      </c>
      <c r="N48">
        <f t="shared" si="4"/>
        <v>2.2536199976457283E-3</v>
      </c>
      <c r="P48">
        <f t="shared" si="5"/>
        <v>1.303991618137542E-2</v>
      </c>
      <c r="Q48" s="2">
        <f t="shared" si="6"/>
        <v>21522.385190000001</v>
      </c>
      <c r="R48">
        <f t="shared" si="7"/>
        <v>1.1634418536314172E-4</v>
      </c>
      <c r="T48">
        <f t="shared" si="8"/>
        <v>-1.0786296183729692E-2</v>
      </c>
      <c r="U48">
        <f t="shared" si="9"/>
        <v>-6.7314414534061784E-3</v>
      </c>
      <c r="V48">
        <f t="shared" si="10"/>
        <v>1.6441846884026974E-5</v>
      </c>
      <c r="AK48">
        <v>-5670.5</v>
      </c>
      <c r="AL48">
        <v>-1.1422424999182113E-2</v>
      </c>
    </row>
    <row r="49" spans="1:38">
      <c r="A49" s="206" t="s">
        <v>1928</v>
      </c>
      <c r="B49" s="207" t="s">
        <v>1929</v>
      </c>
      <c r="C49" s="206">
        <v>36541.688900000001</v>
      </c>
      <c r="D49" s="206" t="s">
        <v>1915</v>
      </c>
      <c r="E49">
        <f t="shared" si="1"/>
        <v>9095.5069191291641</v>
      </c>
      <c r="F49">
        <f t="shared" si="2"/>
        <v>9095.5</v>
      </c>
      <c r="G49">
        <f t="shared" si="3"/>
        <v>2.224469993961975E-3</v>
      </c>
      <c r="N49">
        <f t="shared" si="4"/>
        <v>2.224469993961975E-3</v>
      </c>
      <c r="P49">
        <f t="shared" si="5"/>
        <v>1.3046051671705342E-2</v>
      </c>
      <c r="Q49" s="2">
        <f t="shared" si="6"/>
        <v>21523.188900000001</v>
      </c>
      <c r="R49">
        <f t="shared" si="7"/>
        <v>1.1710663000807094E-4</v>
      </c>
      <c r="T49">
        <f t="shared" si="8"/>
        <v>-1.0821581677743367E-2</v>
      </c>
      <c r="U49">
        <f t="shared" si="9"/>
        <v>-6.7438559860819453E-3</v>
      </c>
      <c r="V49">
        <f t="shared" si="10"/>
        <v>1.662784681643562E-5</v>
      </c>
      <c r="AK49">
        <v>-5642.5</v>
      </c>
      <c r="AL49">
        <v>-2.0258625008864328E-2</v>
      </c>
    </row>
    <row r="50" spans="1:38">
      <c r="A50" s="206" t="s">
        <v>1928</v>
      </c>
      <c r="B50" s="207" t="s">
        <v>1817</v>
      </c>
      <c r="C50" s="206">
        <v>36541.849370000004</v>
      </c>
      <c r="D50" s="206" t="s">
        <v>1915</v>
      </c>
      <c r="E50">
        <f t="shared" si="1"/>
        <v>9096.0060549495429</v>
      </c>
      <c r="F50">
        <f t="shared" si="2"/>
        <v>9096</v>
      </c>
      <c r="G50">
        <f t="shared" si="3"/>
        <v>1.9466399971861392E-3</v>
      </c>
      <c r="N50">
        <f t="shared" si="4"/>
        <v>1.9466399971861392E-3</v>
      </c>
      <c r="P50">
        <f t="shared" si="5"/>
        <v>1.304727880091976E-2</v>
      </c>
      <c r="Q50" s="2">
        <f t="shared" si="6"/>
        <v>21523.349370000004</v>
      </c>
      <c r="R50">
        <f t="shared" si="7"/>
        <v>1.2322418185095659E-4</v>
      </c>
      <c r="T50">
        <f t="shared" si="8"/>
        <v>-1.1100638803733621E-2</v>
      </c>
      <c r="U50">
        <f t="shared" si="9"/>
        <v>-6.7463389608413138E-3</v>
      </c>
      <c r="V50">
        <f t="shared" si="10"/>
        <v>1.8959927121811969E-5</v>
      </c>
      <c r="AK50">
        <v>-5620.5</v>
      </c>
      <c r="AL50">
        <v>-1.1129925005661789E-2</v>
      </c>
    </row>
    <row r="51" spans="1:38">
      <c r="A51" s="206" t="s">
        <v>1928</v>
      </c>
      <c r="B51" s="207" t="s">
        <v>1817</v>
      </c>
      <c r="C51" s="206">
        <v>36542.813860000002</v>
      </c>
      <c r="D51" s="206" t="s">
        <v>1915</v>
      </c>
      <c r="E51">
        <f t="shared" si="1"/>
        <v>9099.0060643431334</v>
      </c>
      <c r="F51">
        <f t="shared" si="2"/>
        <v>9099</v>
      </c>
      <c r="G51">
        <f t="shared" si="3"/>
        <v>1.9496599998092279E-3</v>
      </c>
      <c r="N51">
        <f t="shared" si="4"/>
        <v>1.9496599998092279E-3</v>
      </c>
      <c r="P51">
        <f t="shared" si="5"/>
        <v>1.3054641794245323E-2</v>
      </c>
      <c r="Q51" s="2">
        <f t="shared" si="6"/>
        <v>21524.313860000002</v>
      </c>
      <c r="R51">
        <f t="shared" si="7"/>
        <v>1.2332062065475711E-4</v>
      </c>
      <c r="T51">
        <f t="shared" si="8"/>
        <v>-1.1104981794436095E-2</v>
      </c>
      <c r="U51">
        <f t="shared" si="9"/>
        <v>-6.7612372867959097E-3</v>
      </c>
      <c r="V51">
        <f t="shared" si="10"/>
        <v>1.8868116347654275E-5</v>
      </c>
      <c r="AK51">
        <v>-5596</v>
      </c>
      <c r="AL51">
        <v>-1.4736600001924671E-2</v>
      </c>
    </row>
    <row r="52" spans="1:38">
      <c r="A52" s="206" t="s">
        <v>1928</v>
      </c>
      <c r="B52" s="207" t="s">
        <v>1817</v>
      </c>
      <c r="C52" s="206">
        <v>36543.778380000003</v>
      </c>
      <c r="D52" s="206" t="s">
        <v>1915</v>
      </c>
      <c r="E52">
        <f t="shared" si="1"/>
        <v>9102.0061670505893</v>
      </c>
      <c r="F52">
        <f t="shared" si="2"/>
        <v>9102</v>
      </c>
      <c r="G52">
        <f t="shared" si="3"/>
        <v>1.982679998036474E-3</v>
      </c>
      <c r="N52">
        <f t="shared" si="4"/>
        <v>1.982679998036474E-3</v>
      </c>
      <c r="P52">
        <f t="shared" si="5"/>
        <v>1.3062005161352112E-2</v>
      </c>
      <c r="Q52" s="2">
        <f t="shared" si="6"/>
        <v>21525.278380000003</v>
      </c>
      <c r="R52">
        <f t="shared" si="7"/>
        <v>1.2275144607447908E-4</v>
      </c>
      <c r="T52">
        <f t="shared" si="8"/>
        <v>-1.1079325163315638E-2</v>
      </c>
      <c r="U52">
        <f t="shared" si="9"/>
        <v>-6.7761364308457084E-3</v>
      </c>
      <c r="V52">
        <f t="shared" si="10"/>
        <v>1.8517433267256161E-5</v>
      </c>
      <c r="AK52">
        <v>-5378.5</v>
      </c>
      <c r="AL52">
        <v>-3.7142250002943911E-3</v>
      </c>
    </row>
    <row r="53" spans="1:38">
      <c r="A53" s="206" t="s">
        <v>1930</v>
      </c>
      <c r="B53" s="207" t="s">
        <v>1817</v>
      </c>
      <c r="C53" s="206">
        <v>38413.281000000003</v>
      </c>
      <c r="D53" s="206" t="s">
        <v>1915</v>
      </c>
      <c r="E53">
        <f t="shared" ref="E53:E84" si="11">+(C53-C$7)/C$8</f>
        <v>14917.022830106007</v>
      </c>
      <c r="F53">
        <f t="shared" ref="F53:F84" si="12">ROUND(2*E53,0)/2</f>
        <v>14917</v>
      </c>
      <c r="G53">
        <f t="shared" ref="G53:G84" si="13">+C53-(C$7+F53*C$8)</f>
        <v>7.3397800006205216E-3</v>
      </c>
      <c r="N53">
        <f t="shared" si="4"/>
        <v>7.3397800006205216E-3</v>
      </c>
      <c r="P53">
        <f t="shared" ref="P53:P84" si="14">+D$11+D$12*F53+D$13*F53^2</f>
        <v>2.8037200791488363E-2</v>
      </c>
      <c r="Q53" s="2">
        <f t="shared" ref="Q53:Q84" si="15">+C53-15018.5</f>
        <v>23394.781000000003</v>
      </c>
      <c r="R53">
        <f t="shared" ref="R53:R84" si="16">+(P53-G53)^2</f>
        <v>4.2838322739424835E-4</v>
      </c>
      <c r="T53">
        <f t="shared" ref="T53:T84" si="17">G53-P53</f>
        <v>-2.0697420790867841E-2</v>
      </c>
      <c r="U53">
        <f t="shared" ref="U53:U84" si="18">U$12+U$13*F53+U$14*SIN(2*PI()/U$15*(F53-U$16))</f>
        <v>-3.6674057117692158E-2</v>
      </c>
      <c r="V53">
        <f t="shared" ref="V53:V84" si="19">+(U53-T53)^2</f>
        <v>2.552529083196024E-4</v>
      </c>
      <c r="AK53">
        <v>-5316.5</v>
      </c>
      <c r="AL53">
        <v>-1.335152499814285E-2</v>
      </c>
    </row>
    <row r="54" spans="1:38">
      <c r="A54" s="206" t="s">
        <v>1931</v>
      </c>
      <c r="B54" s="207" t="s">
        <v>1817</v>
      </c>
      <c r="C54" s="206">
        <v>39120.2503</v>
      </c>
      <c r="D54" s="206" t="s">
        <v>1915</v>
      </c>
      <c r="E54">
        <f t="shared" si="11"/>
        <v>17116.023899047334</v>
      </c>
      <c r="F54">
        <f t="shared" si="12"/>
        <v>17116</v>
      </c>
      <c r="G54">
        <f t="shared" si="13"/>
        <v>7.683439995162189E-3</v>
      </c>
      <c r="N54">
        <f t="shared" si="4"/>
        <v>7.683439995162189E-3</v>
      </c>
      <c r="P54">
        <f t="shared" si="14"/>
        <v>3.4066167879910327E-2</v>
      </c>
      <c r="Q54" s="2">
        <f t="shared" si="15"/>
        <v>24101.7503</v>
      </c>
      <c r="R54">
        <f t="shared" si="16"/>
        <v>6.9604833064066697E-4</v>
      </c>
      <c r="T54">
        <f t="shared" si="17"/>
        <v>-2.6382727884748138E-2</v>
      </c>
      <c r="U54">
        <f t="shared" si="18"/>
        <v>-4.8136530352430845E-2</v>
      </c>
      <c r="V54">
        <f t="shared" si="19"/>
        <v>4.7322792180295824E-4</v>
      </c>
      <c r="AK54">
        <v>-4628.5</v>
      </c>
      <c r="AL54">
        <v>1.1673274995700922E-2</v>
      </c>
    </row>
    <row r="55" spans="1:38">
      <c r="A55" s="206" t="s">
        <v>1931</v>
      </c>
      <c r="B55" s="207" t="s">
        <v>1817</v>
      </c>
      <c r="C55" s="206">
        <v>39124.108500000002</v>
      </c>
      <c r="D55" s="206" t="s">
        <v>1915</v>
      </c>
      <c r="E55">
        <f t="shared" si="11"/>
        <v>17128.024683132575</v>
      </c>
      <c r="F55">
        <f t="shared" si="12"/>
        <v>17128</v>
      </c>
      <c r="G55">
        <f t="shared" si="13"/>
        <v>7.9355199995916337E-3</v>
      </c>
      <c r="N55">
        <f t="shared" si="4"/>
        <v>7.9355199995916337E-3</v>
      </c>
      <c r="P55">
        <f t="shared" si="14"/>
        <v>3.4099619063110542E-2</v>
      </c>
      <c r="Q55" s="2">
        <f t="shared" si="15"/>
        <v>24105.608500000002</v>
      </c>
      <c r="R55">
        <f t="shared" si="16"/>
        <v>6.8456007980563104E-4</v>
      </c>
      <c r="T55">
        <f t="shared" si="17"/>
        <v>-2.6164099063518909E-2</v>
      </c>
      <c r="U55">
        <f t="shared" si="18"/>
        <v>-4.8198751442725216E-2</v>
      </c>
      <c r="V55">
        <f t="shared" si="19"/>
        <v>4.8552590547246214E-4</v>
      </c>
      <c r="AK55">
        <v>-4547.5</v>
      </c>
      <c r="AL55">
        <v>-7.3528749999240972E-3</v>
      </c>
    </row>
    <row r="56" spans="1:38">
      <c r="A56" s="206" t="s">
        <v>1931</v>
      </c>
      <c r="B56" s="207" t="s">
        <v>1814</v>
      </c>
      <c r="C56" s="206">
        <v>39162.205800000003</v>
      </c>
      <c r="D56" s="206" t="s">
        <v>1915</v>
      </c>
      <c r="E56">
        <f t="shared" si="11"/>
        <v>17246.524883104175</v>
      </c>
      <c r="F56">
        <f t="shared" si="12"/>
        <v>17246.5</v>
      </c>
      <c r="G56">
        <f t="shared" si="13"/>
        <v>7.9998099972726777E-3</v>
      </c>
      <c r="N56">
        <f t="shared" si="4"/>
        <v>7.9998099972726777E-3</v>
      </c>
      <c r="P56">
        <f t="shared" si="14"/>
        <v>3.4430270622005897E-2</v>
      </c>
      <c r="Q56" s="2">
        <f t="shared" si="15"/>
        <v>24143.705800000003</v>
      </c>
      <c r="R56">
        <f t="shared" si="16"/>
        <v>6.9856924883557314E-4</v>
      </c>
      <c r="T56">
        <f t="shared" si="17"/>
        <v>-2.6430460624733219E-2</v>
      </c>
      <c r="U56">
        <f t="shared" si="18"/>
        <v>-4.8812896838211793E-2</v>
      </c>
      <c r="V56">
        <f t="shared" si="19"/>
        <v>5.0097345085043711E-4</v>
      </c>
      <c r="AK56">
        <v>-4523</v>
      </c>
      <c r="AL56">
        <v>-9.9595500068971887E-3</v>
      </c>
    </row>
    <row r="57" spans="1:38">
      <c r="A57" s="206" t="s">
        <v>1931</v>
      </c>
      <c r="B57" s="207" t="s">
        <v>1814</v>
      </c>
      <c r="C57" s="206">
        <v>39165.099900000001</v>
      </c>
      <c r="D57" s="206" t="s">
        <v>1915</v>
      </c>
      <c r="E57">
        <f t="shared" si="11"/>
        <v>17255.526870875947</v>
      </c>
      <c r="F57">
        <f t="shared" si="12"/>
        <v>17255.5</v>
      </c>
      <c r="G57">
        <f t="shared" si="13"/>
        <v>8.6388700001407415E-3</v>
      </c>
      <c r="N57">
        <f t="shared" si="4"/>
        <v>8.6388700001407415E-3</v>
      </c>
      <c r="P57">
        <f t="shared" si="14"/>
        <v>3.4455407227183821E-2</v>
      </c>
      <c r="Q57" s="2">
        <f t="shared" si="15"/>
        <v>24146.599900000001</v>
      </c>
      <c r="R57">
        <f t="shared" si="16"/>
        <v>6.664935943953012E-4</v>
      </c>
      <c r="T57">
        <f t="shared" si="17"/>
        <v>-2.5816537227043079E-2</v>
      </c>
      <c r="U57">
        <f t="shared" si="18"/>
        <v>-4.8859519006949077E-2</v>
      </c>
      <c r="V57">
        <f t="shared" si="19"/>
        <v>5.3097900930907977E-4</v>
      </c>
      <c r="AK57">
        <v>-4504.5</v>
      </c>
      <c r="AL57">
        <v>-9.6013250004034489E-3</v>
      </c>
    </row>
    <row r="58" spans="1:38">
      <c r="A58" s="206" t="s">
        <v>1931</v>
      </c>
      <c r="B58" s="207" t="s">
        <v>1817</v>
      </c>
      <c r="C58" s="206">
        <v>39165.259599999998</v>
      </c>
      <c r="D58" s="206" t="s">
        <v>1915</v>
      </c>
      <c r="E58">
        <f t="shared" si="11"/>
        <v>17256.023611640649</v>
      </c>
      <c r="F58">
        <f t="shared" si="12"/>
        <v>17256</v>
      </c>
      <c r="G58">
        <f t="shared" si="13"/>
        <v>7.5910399973508902E-3</v>
      </c>
      <c r="N58">
        <f t="shared" si="4"/>
        <v>7.5910399973508902E-3</v>
      </c>
      <c r="P58">
        <f t="shared" si="14"/>
        <v>3.4456803803885973E-2</v>
      </c>
      <c r="Q58" s="2">
        <f t="shared" si="15"/>
        <v>24146.759599999998</v>
      </c>
      <c r="R58">
        <f t="shared" si="16"/>
        <v>7.2176926490853037E-4</v>
      </c>
      <c r="T58">
        <f t="shared" si="17"/>
        <v>-2.6865763806535083E-2</v>
      </c>
      <c r="U58">
        <f t="shared" si="18"/>
        <v>-4.8862109035643586E-2</v>
      </c>
      <c r="V58">
        <f t="shared" si="19"/>
        <v>4.8383920343812443E-4</v>
      </c>
      <c r="AK58">
        <v>-4491.5</v>
      </c>
      <c r="AL58">
        <v>-1.4025275006133597E-2</v>
      </c>
    </row>
    <row r="59" spans="1:38">
      <c r="A59" s="206" t="s">
        <v>1931</v>
      </c>
      <c r="B59" s="207" t="s">
        <v>1817</v>
      </c>
      <c r="C59" s="206">
        <v>39166.224099999999</v>
      </c>
      <c r="D59" s="206" t="s">
        <v>1915</v>
      </c>
      <c r="E59">
        <f t="shared" si="11"/>
        <v>17259.023652138869</v>
      </c>
      <c r="F59">
        <f t="shared" si="12"/>
        <v>17259</v>
      </c>
      <c r="G59">
        <f t="shared" si="13"/>
        <v>7.6040599960833788E-3</v>
      </c>
      <c r="N59">
        <f t="shared" si="4"/>
        <v>7.6040599960833788E-3</v>
      </c>
      <c r="P59">
        <f t="shared" si="14"/>
        <v>3.4465183482137937E-2</v>
      </c>
      <c r="Q59" s="2">
        <f t="shared" si="15"/>
        <v>24147.724099999999</v>
      </c>
      <c r="R59">
        <f t="shared" si="16"/>
        <v>7.2151995493307175E-4</v>
      </c>
      <c r="T59">
        <f t="shared" si="17"/>
        <v>-2.6861123486054558E-2</v>
      </c>
      <c r="U59">
        <f t="shared" si="18"/>
        <v>-4.887764900455864E-2</v>
      </c>
      <c r="V59">
        <f t="shared" si="19"/>
        <v>4.8472739590694146E-4</v>
      </c>
      <c r="AK59">
        <v>-4445.5</v>
      </c>
      <c r="AL59">
        <v>-2.7561750030145049E-3</v>
      </c>
    </row>
    <row r="60" spans="1:38">
      <c r="A60" s="206" t="s">
        <v>1931</v>
      </c>
      <c r="B60" s="207" t="s">
        <v>1817</v>
      </c>
      <c r="C60" s="206">
        <v>39167.188600000001</v>
      </c>
      <c r="D60" s="206" t="s">
        <v>1915</v>
      </c>
      <c r="E60">
        <f t="shared" si="11"/>
        <v>17262.023692637085</v>
      </c>
      <c r="F60">
        <f t="shared" si="12"/>
        <v>17262</v>
      </c>
      <c r="G60">
        <f t="shared" si="13"/>
        <v>7.6170799948158674E-3</v>
      </c>
      <c r="N60">
        <f t="shared" si="4"/>
        <v>7.6170799948158674E-3</v>
      </c>
      <c r="P60">
        <f t="shared" si="14"/>
        <v>3.4473563534171116E-2</v>
      </c>
      <c r="Q60" s="2">
        <f t="shared" si="15"/>
        <v>24148.688600000001</v>
      </c>
      <c r="R60">
        <f t="shared" si="16"/>
        <v>7.212707080996594E-4</v>
      </c>
      <c r="T60">
        <f t="shared" si="17"/>
        <v>-2.6856483539355248E-2</v>
      </c>
      <c r="U60">
        <f t="shared" si="18"/>
        <v>-4.8893188624729793E-2</v>
      </c>
      <c r="V60">
        <f t="shared" si="19"/>
        <v>4.8561637101977233E-4</v>
      </c>
      <c r="AK60">
        <v>-4295.5</v>
      </c>
      <c r="AL60">
        <v>-7.8786750018480234E-3</v>
      </c>
    </row>
    <row r="61" spans="1:38">
      <c r="A61" s="206" t="s">
        <v>1931</v>
      </c>
      <c r="B61" s="207" t="s">
        <v>1814</v>
      </c>
      <c r="C61" s="206">
        <v>39181.174200000001</v>
      </c>
      <c r="D61" s="206" t="s">
        <v>1915</v>
      </c>
      <c r="E61">
        <f t="shared" si="11"/>
        <v>17305.525368522853</v>
      </c>
      <c r="F61">
        <f t="shared" si="12"/>
        <v>17305.5</v>
      </c>
      <c r="G61">
        <f t="shared" si="13"/>
        <v>8.1558699966990389E-3</v>
      </c>
      <c r="N61">
        <f t="shared" si="4"/>
        <v>8.1558699966990389E-3</v>
      </c>
      <c r="P61">
        <f t="shared" si="14"/>
        <v>3.4595116292317173E-2</v>
      </c>
      <c r="Q61" s="2">
        <f t="shared" si="15"/>
        <v>24162.674200000001</v>
      </c>
      <c r="R61">
        <f t="shared" si="16"/>
        <v>6.9903374468035726E-4</v>
      </c>
      <c r="T61">
        <f t="shared" si="17"/>
        <v>-2.6439246295618134E-2</v>
      </c>
      <c r="U61">
        <f t="shared" si="18"/>
        <v>-4.9118473661669049E-2</v>
      </c>
      <c r="V61">
        <f t="shared" si="19"/>
        <v>5.1434735392103274E-4</v>
      </c>
      <c r="AK61">
        <v>-4293</v>
      </c>
      <c r="AL61">
        <v>-9.7140500074601732E-3</v>
      </c>
    </row>
    <row r="62" spans="1:38">
      <c r="A62" s="206" t="s">
        <v>1931</v>
      </c>
      <c r="B62" s="207" t="s">
        <v>1817</v>
      </c>
      <c r="C62" s="206">
        <v>39187.121599999999</v>
      </c>
      <c r="D62" s="206" t="s">
        <v>1915</v>
      </c>
      <c r="E62">
        <f t="shared" si="11"/>
        <v>17324.024529600167</v>
      </c>
      <c r="F62">
        <f t="shared" si="12"/>
        <v>17324</v>
      </c>
      <c r="G62">
        <f t="shared" si="13"/>
        <v>7.8861599977244623E-3</v>
      </c>
      <c r="N62">
        <f t="shared" si="4"/>
        <v>7.8861599977244623E-3</v>
      </c>
      <c r="P62">
        <f t="shared" si="14"/>
        <v>3.4646834961652884E-2</v>
      </c>
      <c r="Q62" s="2">
        <f t="shared" si="15"/>
        <v>24168.621599999999</v>
      </c>
      <c r="R62">
        <f t="shared" si="16"/>
        <v>7.1613372452502546E-4</v>
      </c>
      <c r="T62">
        <f t="shared" si="17"/>
        <v>-2.6760674963928421E-2</v>
      </c>
      <c r="U62">
        <f t="shared" si="18"/>
        <v>-4.9214261968600362E-2</v>
      </c>
      <c r="V62">
        <f t="shared" si="19"/>
        <v>5.0416356937637262E-4</v>
      </c>
      <c r="AK62">
        <v>-4277.5</v>
      </c>
      <c r="AL62">
        <v>-7.7733750003972091E-3</v>
      </c>
    </row>
    <row r="63" spans="1:38">
      <c r="A63" s="20" t="s">
        <v>1821</v>
      </c>
      <c r="B63" s="17"/>
      <c r="C63" s="33">
        <v>40201.439899999998</v>
      </c>
      <c r="D63" s="33"/>
      <c r="E63">
        <f t="shared" si="11"/>
        <v>20479.022951662842</v>
      </c>
      <c r="F63">
        <f t="shared" si="12"/>
        <v>20479</v>
      </c>
      <c r="G63">
        <f t="shared" si="13"/>
        <v>7.3788599911495112E-3</v>
      </c>
      <c r="I63">
        <f>+G63</f>
        <v>7.3788599911495112E-3</v>
      </c>
      <c r="P63">
        <f t="shared" si="14"/>
        <v>4.3674878359158613E-2</v>
      </c>
      <c r="Q63" s="2">
        <f t="shared" si="15"/>
        <v>25182.939899999998</v>
      </c>
      <c r="R63">
        <f t="shared" si="16"/>
        <v>1.3174009493708541E-3</v>
      </c>
      <c r="T63">
        <f t="shared" si="17"/>
        <v>-3.6296018368009102E-2</v>
      </c>
      <c r="U63">
        <f t="shared" si="18"/>
        <v>-6.5267824547403527E-2</v>
      </c>
      <c r="V63">
        <f t="shared" si="19"/>
        <v>8.3936555329639699E-4</v>
      </c>
      <c r="AK63">
        <v>-3409</v>
      </c>
      <c r="AL63">
        <v>-1.6442650005046744E-2</v>
      </c>
    </row>
    <row r="64" spans="1:38">
      <c r="A64" s="19" t="s">
        <v>1822</v>
      </c>
      <c r="B64" s="17"/>
      <c r="C64" s="33">
        <v>40868.541799999999</v>
      </c>
      <c r="D64" s="33"/>
      <c r="E64">
        <f t="shared" si="11"/>
        <v>22554.017992031353</v>
      </c>
      <c r="F64">
        <f t="shared" si="12"/>
        <v>22554</v>
      </c>
      <c r="G64">
        <f t="shared" si="13"/>
        <v>5.7843599934130907E-3</v>
      </c>
      <c r="I64">
        <f>+G64</f>
        <v>5.7843599934130907E-3</v>
      </c>
      <c r="P64">
        <f t="shared" si="14"/>
        <v>4.9837851763889177E-2</v>
      </c>
      <c r="Q64" s="2">
        <f t="shared" si="15"/>
        <v>25850.041799999999</v>
      </c>
      <c r="R64">
        <f t="shared" si="16"/>
        <v>1.9407101371714042E-3</v>
      </c>
      <c r="T64">
        <f t="shared" si="17"/>
        <v>-4.4053491770476086E-2</v>
      </c>
      <c r="U64">
        <f t="shared" si="18"/>
        <v>-7.5370104733503085E-2</v>
      </c>
      <c r="V64">
        <f t="shared" si="19"/>
        <v>9.8073024747603074E-4</v>
      </c>
      <c r="AK64">
        <v>-1771</v>
      </c>
      <c r="AL64">
        <v>-2.8603500031749718E-3</v>
      </c>
    </row>
    <row r="65" spans="1:38">
      <c r="A65" s="19" t="s">
        <v>1823</v>
      </c>
      <c r="B65" s="17"/>
      <c r="C65" s="33">
        <v>41680.316700000003</v>
      </c>
      <c r="D65" s="33"/>
      <c r="E65">
        <f t="shared" si="11"/>
        <v>25079.012886208166</v>
      </c>
      <c r="F65">
        <f t="shared" si="12"/>
        <v>25079</v>
      </c>
      <c r="G65">
        <f t="shared" si="13"/>
        <v>4.1428600015933625E-3</v>
      </c>
      <c r="I65">
        <f>+G65</f>
        <v>4.1428600015933625E-3</v>
      </c>
      <c r="P65">
        <f t="shared" si="14"/>
        <v>5.7578566334751759E-2</v>
      </c>
      <c r="Q65" s="2">
        <f t="shared" si="15"/>
        <v>26661.816700000003</v>
      </c>
      <c r="R65">
        <f t="shared" si="16"/>
        <v>2.8553747113235443E-3</v>
      </c>
      <c r="T65">
        <f t="shared" si="17"/>
        <v>-5.3435706333158396E-2</v>
      </c>
      <c r="U65">
        <f t="shared" si="18"/>
        <v>-8.6940056416363293E-2</v>
      </c>
      <c r="V65">
        <f t="shared" si="19"/>
        <v>1.1225414744979519E-3</v>
      </c>
      <c r="AK65">
        <v>1268.5</v>
      </c>
      <c r="AL65">
        <v>6.7072499950882047E-4</v>
      </c>
    </row>
    <row r="66" spans="1:38">
      <c r="A66" s="210" t="s">
        <v>1823</v>
      </c>
      <c r="B66" s="211"/>
      <c r="C66" s="210">
        <v>41928.512049999998</v>
      </c>
      <c r="D66" s="33"/>
      <c r="E66">
        <f t="shared" si="11"/>
        <v>25851.015065024498</v>
      </c>
      <c r="F66">
        <f t="shared" si="12"/>
        <v>25851</v>
      </c>
      <c r="G66">
        <f t="shared" si="13"/>
        <v>4.8433399933855981E-3</v>
      </c>
      <c r="I66">
        <f>+G66</f>
        <v>4.8433399933855981E-3</v>
      </c>
      <c r="P66">
        <f t="shared" si="14"/>
        <v>5.9998086743475246E-2</v>
      </c>
      <c r="Q66" s="2">
        <f t="shared" si="15"/>
        <v>26910.012049999998</v>
      </c>
      <c r="R66">
        <f t="shared" si="16"/>
        <v>3.0420460890665246E-3</v>
      </c>
      <c r="T66">
        <f t="shared" si="17"/>
        <v>-5.5154746750089648E-2</v>
      </c>
      <c r="U66">
        <f t="shared" si="18"/>
        <v>-9.028374084985652E-2</v>
      </c>
      <c r="V66">
        <f t="shared" si="19"/>
        <v>1.2340462264614556E-3</v>
      </c>
      <c r="AK66">
        <v>2255</v>
      </c>
      <c r="AL66">
        <v>6.9174999225651845E-4</v>
      </c>
    </row>
    <row r="67" spans="1:38">
      <c r="A67" s="206" t="s">
        <v>1932</v>
      </c>
      <c r="B67" s="207" t="s">
        <v>1817</v>
      </c>
      <c r="C67" s="206">
        <v>42032.033499999998</v>
      </c>
      <c r="D67" s="206" t="s">
        <v>1915</v>
      </c>
      <c r="E67">
        <f t="shared" si="11"/>
        <v>26173.014590616851</v>
      </c>
      <c r="F67">
        <f t="shared" si="12"/>
        <v>26173</v>
      </c>
      <c r="G67">
        <f t="shared" si="13"/>
        <v>4.690819994721096E-3</v>
      </c>
      <c r="N67">
        <f>G67</f>
        <v>4.690819994721096E-3</v>
      </c>
      <c r="P67">
        <f t="shared" si="14"/>
        <v>6.1014580009699171E-2</v>
      </c>
      <c r="Q67" s="2">
        <f t="shared" si="15"/>
        <v>27013.533499999998</v>
      </c>
      <c r="R67">
        <f t="shared" si="16"/>
        <v>3.1723659422248432E-3</v>
      </c>
      <c r="T67">
        <f t="shared" si="17"/>
        <v>-5.6323760014978075E-2</v>
      </c>
      <c r="U67">
        <f t="shared" si="18"/>
        <v>-9.1648318171012155E-2</v>
      </c>
      <c r="V67">
        <f t="shared" si="19"/>
        <v>1.2478244089190339E-3</v>
      </c>
      <c r="AK67">
        <v>2590</v>
      </c>
      <c r="AL67">
        <v>-5.848500004503876E-3</v>
      </c>
    </row>
    <row r="68" spans="1:38">
      <c r="A68" s="206" t="s">
        <v>1933</v>
      </c>
      <c r="B68" s="207" t="s">
        <v>1814</v>
      </c>
      <c r="C68" s="206">
        <v>43118.847699999998</v>
      </c>
      <c r="D68" s="206" t="s">
        <v>1915</v>
      </c>
      <c r="E68">
        <f t="shared" si="11"/>
        <v>29553.50874720982</v>
      </c>
      <c r="F68">
        <f t="shared" si="12"/>
        <v>29553.5</v>
      </c>
      <c r="G68">
        <f t="shared" si="13"/>
        <v>2.8121899958932772E-3</v>
      </c>
      <c r="N68">
        <f>G68</f>
        <v>2.8121899958932772E-3</v>
      </c>
      <c r="P68">
        <f t="shared" si="14"/>
        <v>7.1946089698685392E-2</v>
      </c>
      <c r="Q68" s="2">
        <f t="shared" si="15"/>
        <v>28100.347699999998</v>
      </c>
      <c r="R68">
        <f t="shared" si="16"/>
        <v>4.7794960881157198E-3</v>
      </c>
      <c r="T68">
        <f t="shared" si="17"/>
        <v>-6.9133899702792115E-2</v>
      </c>
      <c r="U68">
        <f t="shared" si="18"/>
        <v>-0.10476513267743465</v>
      </c>
      <c r="V68">
        <f t="shared" si="19"/>
        <v>1.2695847632932533E-3</v>
      </c>
      <c r="AK68">
        <v>6031</v>
      </c>
      <c r="AL68">
        <v>-2.1865000599063933E-4</v>
      </c>
    </row>
    <row r="69" spans="1:38">
      <c r="A69" s="206" t="s">
        <v>1933</v>
      </c>
      <c r="B69" s="207" t="s">
        <v>1814</v>
      </c>
      <c r="C69" s="206">
        <v>43119.8128</v>
      </c>
      <c r="D69" s="206" t="s">
        <v>1915</v>
      </c>
      <c r="E69">
        <f t="shared" si="11"/>
        <v>29556.510653985177</v>
      </c>
      <c r="F69">
        <f t="shared" si="12"/>
        <v>29556.5</v>
      </c>
      <c r="G69">
        <f t="shared" si="13"/>
        <v>3.4252099940204062E-3</v>
      </c>
      <c r="N69">
        <f>G69</f>
        <v>3.4252099940204062E-3</v>
      </c>
      <c r="P69">
        <f t="shared" si="14"/>
        <v>7.1956001568467043E-2</v>
      </c>
      <c r="Q69" s="2">
        <f t="shared" si="15"/>
        <v>28101.3128</v>
      </c>
      <c r="R69">
        <f t="shared" si="16"/>
        <v>4.6964693938202464E-3</v>
      </c>
      <c r="T69">
        <f t="shared" si="17"/>
        <v>-6.8530791574446637E-2</v>
      </c>
      <c r="U69">
        <f t="shared" si="18"/>
        <v>-0.1047756990136211</v>
      </c>
      <c r="V69">
        <f t="shared" si="19"/>
        <v>1.3136933152743246E-3</v>
      </c>
      <c r="AK69">
        <v>6080</v>
      </c>
      <c r="AL69">
        <v>-5.4320000053849071E-3</v>
      </c>
    </row>
    <row r="70" spans="1:38">
      <c r="A70" s="206" t="s">
        <v>1933</v>
      </c>
      <c r="B70" s="207" t="s">
        <v>1817</v>
      </c>
      <c r="C70" s="206">
        <v>43123.830300000001</v>
      </c>
      <c r="D70" s="206" t="s">
        <v>1915</v>
      </c>
      <c r="E70">
        <f t="shared" si="11"/>
        <v>29569.00693465037</v>
      </c>
      <c r="F70">
        <f t="shared" si="12"/>
        <v>29569</v>
      </c>
      <c r="G70">
        <f t="shared" si="13"/>
        <v>2.2294599984888919E-3</v>
      </c>
      <c r="N70">
        <f>G70</f>
        <v>2.2294599984888919E-3</v>
      </c>
      <c r="P70">
        <f t="shared" si="14"/>
        <v>7.1997305049230173E-2</v>
      </c>
      <c r="Q70" s="2">
        <f t="shared" si="15"/>
        <v>28105.330300000001</v>
      </c>
      <c r="R70">
        <f t="shared" si="16"/>
        <v>4.8675522030242448E-3</v>
      </c>
      <c r="T70">
        <f t="shared" si="17"/>
        <v>-6.9767845050741281E-2</v>
      </c>
      <c r="U70">
        <f t="shared" si="18"/>
        <v>-0.10481970329315199</v>
      </c>
      <c r="V70">
        <f t="shared" si="19"/>
        <v>1.2286327662460554E-3</v>
      </c>
      <c r="AK70">
        <v>6139</v>
      </c>
      <c r="AL70">
        <v>-6.5868500096257776E-3</v>
      </c>
    </row>
    <row r="71" spans="1:38">
      <c r="A71" s="206" t="s">
        <v>1933</v>
      </c>
      <c r="B71" s="207" t="s">
        <v>1817</v>
      </c>
      <c r="C71" s="206">
        <v>43124.794800000003</v>
      </c>
      <c r="D71" s="206" t="s">
        <v>1915</v>
      </c>
      <c r="E71">
        <f t="shared" si="11"/>
        <v>29572.00697514859</v>
      </c>
      <c r="F71">
        <f t="shared" si="12"/>
        <v>29572</v>
      </c>
      <c r="G71">
        <f t="shared" si="13"/>
        <v>2.2424799972213805E-3</v>
      </c>
      <c r="N71">
        <f>G71</f>
        <v>2.2424799972213805E-3</v>
      </c>
      <c r="P71">
        <f t="shared" si="14"/>
        <v>7.2007218850214813E-2</v>
      </c>
      <c r="Q71" s="2">
        <f t="shared" si="15"/>
        <v>28106.294800000003</v>
      </c>
      <c r="R71">
        <f t="shared" si="16"/>
        <v>4.867118787226371E-3</v>
      </c>
      <c r="T71">
        <f t="shared" si="17"/>
        <v>-6.9764738852993433E-2</v>
      </c>
      <c r="U71">
        <f t="shared" si="18"/>
        <v>-0.10483025900904369</v>
      </c>
      <c r="V71">
        <f t="shared" si="19"/>
        <v>1.2295907038143671E-3</v>
      </c>
      <c r="AK71">
        <v>6143</v>
      </c>
      <c r="AL71">
        <v>-5.5634500022279099E-3</v>
      </c>
    </row>
    <row r="72" spans="1:38">
      <c r="A72" s="19" t="s">
        <v>1825</v>
      </c>
      <c r="B72" s="17" t="s">
        <v>1814</v>
      </c>
      <c r="C72" s="33">
        <v>43398.55</v>
      </c>
      <c r="D72" s="33"/>
      <c r="E72">
        <f t="shared" si="11"/>
        <v>30423.51209344474</v>
      </c>
      <c r="F72">
        <f t="shared" si="12"/>
        <v>30423.5</v>
      </c>
      <c r="G72">
        <f t="shared" si="13"/>
        <v>3.8879899948369712E-3</v>
      </c>
      <c r="I72">
        <f>+G72</f>
        <v>3.8879899948369712E-3</v>
      </c>
      <c r="P72">
        <f t="shared" si="14"/>
        <v>7.4836195237513226E-2</v>
      </c>
      <c r="Q72" s="2">
        <f t="shared" si="15"/>
        <v>28380.050000000003</v>
      </c>
      <c r="R72">
        <f t="shared" si="16"/>
        <v>5.0336478271569146E-3</v>
      </c>
      <c r="T72">
        <f t="shared" si="17"/>
        <v>-7.0948205242676254E-2</v>
      </c>
      <c r="U72">
        <f t="shared" si="18"/>
        <v>-0.10774168281725932</v>
      </c>
      <c r="V72">
        <f t="shared" si="19"/>
        <v>1.353759992031347E-3</v>
      </c>
      <c r="AK72">
        <v>7076.5</v>
      </c>
      <c r="AL72">
        <v>8.6475249991053715E-3</v>
      </c>
    </row>
    <row r="73" spans="1:38">
      <c r="A73" s="212" t="s">
        <v>1126</v>
      </c>
      <c r="B73" s="213"/>
      <c r="C73" s="212">
        <v>44636.309000000001</v>
      </c>
      <c r="D73" s="33"/>
      <c r="E73">
        <f t="shared" si="11"/>
        <v>34273.514298762217</v>
      </c>
      <c r="F73">
        <f t="shared" si="12"/>
        <v>34273.5</v>
      </c>
      <c r="G73">
        <f t="shared" si="13"/>
        <v>4.5969899947522208E-3</v>
      </c>
      <c r="P73">
        <f t="shared" si="14"/>
        <v>8.8003095647104512E-2</v>
      </c>
      <c r="Q73" s="2">
        <f t="shared" si="15"/>
        <v>29617.809000000001</v>
      </c>
      <c r="R73">
        <f t="shared" si="16"/>
        <v>6.9565784600913528E-3</v>
      </c>
      <c r="T73">
        <f t="shared" si="17"/>
        <v>-8.3406105652352291E-2</v>
      </c>
      <c r="U73">
        <f t="shared" si="18"/>
        <v>-0.11859603130074026</v>
      </c>
      <c r="V73">
        <f t="shared" si="19"/>
        <v>1.2383308671390732E-3</v>
      </c>
    </row>
    <row r="74" spans="1:38" ht="13.5" thickBot="1">
      <c r="A74" s="18" t="s">
        <v>1751</v>
      </c>
      <c r="B74" s="6"/>
      <c r="C74" s="32">
        <v>44996.703399999999</v>
      </c>
      <c r="D74" s="105"/>
      <c r="E74" s="106">
        <f t="shared" si="11"/>
        <v>35394.507347315339</v>
      </c>
      <c r="F74" s="106">
        <f t="shared" si="12"/>
        <v>35394.5</v>
      </c>
      <c r="G74" s="106">
        <f t="shared" si="13"/>
        <v>2.3621299915248528E-3</v>
      </c>
      <c r="H74" s="106"/>
      <c r="I74" s="106"/>
      <c r="L74">
        <f>G74</f>
        <v>2.3621299915248528E-3</v>
      </c>
      <c r="P74">
        <f t="shared" si="14"/>
        <v>9.1952602899525962E-2</v>
      </c>
      <c r="Q74" s="2">
        <f t="shared" si="15"/>
        <v>29978.203399999999</v>
      </c>
      <c r="R74">
        <f t="shared" si="16"/>
        <v>8.0264528358792806E-3</v>
      </c>
      <c r="T74">
        <f t="shared" si="17"/>
        <v>-8.9590472908001109E-2</v>
      </c>
      <c r="U74">
        <f t="shared" si="18"/>
        <v>-0.12096940409127843</v>
      </c>
      <c r="V74">
        <f t="shared" si="19"/>
        <v>9.8463732220485396E-4</v>
      </c>
      <c r="AC74" t="s">
        <v>1748</v>
      </c>
      <c r="AD74" t="s">
        <v>1687</v>
      </c>
      <c r="AH74" t="s">
        <v>1741</v>
      </c>
      <c r="AK74">
        <v>15094.5</v>
      </c>
      <c r="AL74">
        <v>2.8552825002407189E-2</v>
      </c>
    </row>
    <row r="75" spans="1:38">
      <c r="A75" s="18" t="s">
        <v>1753</v>
      </c>
      <c r="B75" s="6"/>
      <c r="C75" s="32">
        <v>45356.945599999999</v>
      </c>
      <c r="D75" s="32"/>
      <c r="E75">
        <f t="shared" si="11"/>
        <v>36515.026983567972</v>
      </c>
      <c r="F75">
        <f t="shared" si="12"/>
        <v>36515</v>
      </c>
      <c r="G75">
        <f t="shared" si="13"/>
        <v>8.6750999980722554E-3</v>
      </c>
      <c r="I75">
        <f>G75</f>
        <v>8.6750999980722554E-3</v>
      </c>
      <c r="P75">
        <f t="shared" si="14"/>
        <v>9.5952503507472392E-2</v>
      </c>
      <c r="Q75" s="2">
        <f t="shared" si="15"/>
        <v>30338.445599999999</v>
      </c>
      <c r="R75">
        <f t="shared" si="16"/>
        <v>7.6173451633426512E-3</v>
      </c>
      <c r="T75">
        <f t="shared" si="17"/>
        <v>-8.7277403509400137E-2</v>
      </c>
      <c r="U75">
        <f t="shared" si="18"/>
        <v>-0.1229520515381845</v>
      </c>
      <c r="V75">
        <f t="shared" si="19"/>
        <v>1.2726805119776484E-3</v>
      </c>
      <c r="AC75" t="s">
        <v>1748</v>
      </c>
      <c r="AH75" t="s">
        <v>1741</v>
      </c>
      <c r="AK75">
        <v>15925.5</v>
      </c>
      <c r="AL75">
        <v>2.3914174998935778E-2</v>
      </c>
    </row>
    <row r="76" spans="1:38">
      <c r="A76" s="214" t="s">
        <v>1755</v>
      </c>
      <c r="B76" s="209"/>
      <c r="C76" s="215">
        <v>45709.948766666668</v>
      </c>
      <c r="D76" s="32"/>
      <c r="E76">
        <f t="shared" si="11"/>
        <v>37613.029882476992</v>
      </c>
      <c r="F76">
        <f t="shared" si="12"/>
        <v>37613</v>
      </c>
      <c r="G76">
        <f t="shared" si="13"/>
        <v>9.6070866638910957E-3</v>
      </c>
      <c r="N76">
        <f>G76</f>
        <v>9.6070866638910957E-3</v>
      </c>
      <c r="P76">
        <f t="shared" si="14"/>
        <v>9.9922668078331167E-2</v>
      </c>
      <c r="Q76" s="2">
        <f t="shared" si="15"/>
        <v>30691.448766666668</v>
      </c>
      <c r="R76">
        <f t="shared" si="16"/>
        <v>8.1569042462283532E-3</v>
      </c>
      <c r="T76">
        <f t="shared" si="17"/>
        <v>-9.0315581414440071E-2</v>
      </c>
      <c r="U76">
        <f t="shared" si="18"/>
        <v>-0.12449896368851521</v>
      </c>
      <c r="V76">
        <f t="shared" si="19"/>
        <v>1.1685036236955542E-3</v>
      </c>
      <c r="AC76" t="s">
        <v>1748</v>
      </c>
      <c r="AD76" t="s">
        <v>1754</v>
      </c>
      <c r="AH76" t="s">
        <v>1741</v>
      </c>
      <c r="AK76">
        <v>16153</v>
      </c>
      <c r="AL76">
        <v>2.6695049993577413E-2</v>
      </c>
    </row>
    <row r="77" spans="1:38">
      <c r="A77" s="216" t="s">
        <v>1755</v>
      </c>
      <c r="B77" s="208" t="s">
        <v>1814</v>
      </c>
      <c r="C77" s="217">
        <v>45710.110099999998</v>
      </c>
      <c r="D77" s="32"/>
      <c r="E77">
        <f t="shared" si="11"/>
        <v>37613.531703662789</v>
      </c>
      <c r="F77">
        <f t="shared" si="12"/>
        <v>37613.5</v>
      </c>
      <c r="G77">
        <f t="shared" si="13"/>
        <v>1.0192589994403534E-2</v>
      </c>
      <c r="N77">
        <f>G77</f>
        <v>1.0192589994403534E-2</v>
      </c>
      <c r="P77">
        <f t="shared" si="14"/>
        <v>9.9924487391213651E-2</v>
      </c>
      <c r="Q77" s="2">
        <f t="shared" si="15"/>
        <v>30691.610099999998</v>
      </c>
      <c r="R77">
        <f t="shared" si="16"/>
        <v>8.0518134104316588E-3</v>
      </c>
      <c r="T77">
        <f t="shared" si="17"/>
        <v>-8.9731897396810117E-2</v>
      </c>
      <c r="U77">
        <f t="shared" si="18"/>
        <v>-0.12449957618375285</v>
      </c>
      <c r="V77">
        <f t="shared" si="19"/>
        <v>1.2087914882320274E-3</v>
      </c>
      <c r="AC77" t="s">
        <v>1748</v>
      </c>
      <c r="AD77" t="s">
        <v>1687</v>
      </c>
      <c r="AH77" t="s">
        <v>1741</v>
      </c>
      <c r="AK77">
        <v>16153.5</v>
      </c>
      <c r="AL77">
        <v>2.9247974998725113E-2</v>
      </c>
    </row>
    <row r="78" spans="1:38">
      <c r="A78" s="18" t="s">
        <v>1755</v>
      </c>
      <c r="B78" s="6"/>
      <c r="C78" s="32">
        <v>45726.023766666673</v>
      </c>
      <c r="D78" s="32"/>
      <c r="E78">
        <f t="shared" si="11"/>
        <v>37663.030557447237</v>
      </c>
      <c r="F78">
        <f t="shared" si="12"/>
        <v>37663</v>
      </c>
      <c r="G78">
        <f t="shared" si="13"/>
        <v>9.8240866718697362E-3</v>
      </c>
      <c r="N78">
        <f>G78</f>
        <v>9.8240866718697362E-3</v>
      </c>
      <c r="P78">
        <f t="shared" si="14"/>
        <v>0.10010465076149778</v>
      </c>
      <c r="Q78" s="2">
        <f t="shared" si="15"/>
        <v>30707.523766666673</v>
      </c>
      <c r="R78">
        <f t="shared" si="16"/>
        <v>8.150580252341437E-3</v>
      </c>
      <c r="T78">
        <f t="shared" si="17"/>
        <v>-9.0280564089628049E-2</v>
      </c>
      <c r="U78">
        <f t="shared" si="18"/>
        <v>-0.12455979285387409</v>
      </c>
      <c r="V78">
        <f t="shared" si="19"/>
        <v>1.1750655246715129E-3</v>
      </c>
      <c r="AC78" t="s">
        <v>1748</v>
      </c>
      <c r="AD78" t="s">
        <v>1756</v>
      </c>
      <c r="AH78" t="s">
        <v>1741</v>
      </c>
      <c r="AK78">
        <v>16165.5</v>
      </c>
      <c r="AL78">
        <v>2.7118174992210697E-2</v>
      </c>
    </row>
    <row r="79" spans="1:38">
      <c r="A79" s="18" t="s">
        <v>1755</v>
      </c>
      <c r="B79" s="6" t="s">
        <v>1814</v>
      </c>
      <c r="C79" s="32">
        <v>45740.009666666672</v>
      </c>
      <c r="D79" s="32"/>
      <c r="E79">
        <f t="shared" si="11"/>
        <v>37706.53316647157</v>
      </c>
      <c r="F79">
        <f t="shared" si="12"/>
        <v>37706.5</v>
      </c>
      <c r="G79">
        <f t="shared" si="13"/>
        <v>1.066287666617427E-2</v>
      </c>
      <c r="N79">
        <f>G79</f>
        <v>1.066287666617427E-2</v>
      </c>
      <c r="P79">
        <f t="shared" si="14"/>
        <v>0.10026306015483491</v>
      </c>
      <c r="Q79" s="2">
        <f t="shared" si="15"/>
        <v>30721.509666666672</v>
      </c>
      <c r="R79">
        <f t="shared" si="16"/>
        <v>8.028192881201655E-3</v>
      </c>
      <c r="T79">
        <f t="shared" si="17"/>
        <v>-8.960018348866064E-2</v>
      </c>
      <c r="U79">
        <f t="shared" si="18"/>
        <v>-0.12461202262893378</v>
      </c>
      <c r="V79">
        <f t="shared" si="19"/>
        <v>1.2258288799843625E-3</v>
      </c>
      <c r="AC79" t="s">
        <v>1748</v>
      </c>
      <c r="AD79" t="s">
        <v>1754</v>
      </c>
      <c r="AH79" t="s">
        <v>1741</v>
      </c>
      <c r="AK79">
        <v>16209</v>
      </c>
      <c r="AL79">
        <v>2.9322649999812711E-2</v>
      </c>
    </row>
    <row r="80" spans="1:38">
      <c r="A80" s="18" t="s">
        <v>1755</v>
      </c>
      <c r="B80" s="6"/>
      <c r="C80" s="32">
        <v>45757.852899999998</v>
      </c>
      <c r="D80" s="32"/>
      <c r="E80">
        <f t="shared" si="11"/>
        <v>37762.033863847471</v>
      </c>
      <c r="F80">
        <f t="shared" si="12"/>
        <v>37762</v>
      </c>
      <c r="G80">
        <f t="shared" si="13"/>
        <v>1.0887079995882232E-2</v>
      </c>
      <c r="I80">
        <f t="shared" ref="I80:I86" si="20">G80</f>
        <v>1.0887079995882232E-2</v>
      </c>
      <c r="P80">
        <f t="shared" si="14"/>
        <v>0.10046528278787988</v>
      </c>
      <c r="Q80" s="2">
        <f t="shared" si="15"/>
        <v>30739.352899999998</v>
      </c>
      <c r="R80">
        <f t="shared" si="16"/>
        <v>8.0242544154442551E-3</v>
      </c>
      <c r="T80">
        <f t="shared" si="17"/>
        <v>-8.9578202791997644E-2</v>
      </c>
      <c r="U80">
        <f t="shared" si="18"/>
        <v>-0.1246777245765946</v>
      </c>
      <c r="V80">
        <f t="shared" si="19"/>
        <v>1.2319764295073959E-3</v>
      </c>
      <c r="AC80" t="s">
        <v>1748</v>
      </c>
      <c r="AD80" t="s">
        <v>1687</v>
      </c>
      <c r="AH80" t="s">
        <v>1741</v>
      </c>
      <c r="AK80">
        <v>16227.5</v>
      </c>
      <c r="AL80">
        <v>2.7980874991044402E-2</v>
      </c>
    </row>
    <row r="81" spans="1:38">
      <c r="A81" s="18" t="s">
        <v>1760</v>
      </c>
      <c r="B81" s="6"/>
      <c r="C81" s="32">
        <v>46774.745699999999</v>
      </c>
      <c r="D81" s="32"/>
      <c r="E81">
        <f t="shared" si="11"/>
        <v>40925.040170060136</v>
      </c>
      <c r="F81">
        <f t="shared" si="12"/>
        <v>40925</v>
      </c>
      <c r="G81">
        <f t="shared" si="13"/>
        <v>1.2914499995531514E-2</v>
      </c>
      <c r="I81">
        <f t="shared" si="20"/>
        <v>1.2914499995531514E-2</v>
      </c>
      <c r="P81">
        <f t="shared" si="14"/>
        <v>0.11220154749154544</v>
      </c>
      <c r="Q81" s="2">
        <f t="shared" si="15"/>
        <v>31756.245699999999</v>
      </c>
      <c r="R81">
        <f t="shared" si="16"/>
        <v>9.8579178004757264E-3</v>
      </c>
      <c r="T81">
        <f t="shared" si="17"/>
        <v>-9.9287047496013928E-2</v>
      </c>
      <c r="U81">
        <f t="shared" si="18"/>
        <v>-0.12661804660072651</v>
      </c>
      <c r="V81">
        <f t="shared" si="19"/>
        <v>7.4698351206179986E-4</v>
      </c>
      <c r="AC81" t="s">
        <v>1748</v>
      </c>
      <c r="AD81" t="s">
        <v>1756</v>
      </c>
      <c r="AH81" t="s">
        <v>1741</v>
      </c>
      <c r="AK81">
        <v>16230.5</v>
      </c>
      <c r="AL81">
        <v>2.6198424995527603E-2</v>
      </c>
    </row>
    <row r="82" spans="1:38">
      <c r="A82" s="18" t="s">
        <v>1760</v>
      </c>
      <c r="B82" s="6" t="s">
        <v>1814</v>
      </c>
      <c r="C82" s="32">
        <v>46774.909</v>
      </c>
      <c r="D82" s="32"/>
      <c r="E82">
        <f t="shared" si="11"/>
        <v>40925.548108487674</v>
      </c>
      <c r="F82">
        <f t="shared" si="12"/>
        <v>40925.5</v>
      </c>
      <c r="G82">
        <f t="shared" si="13"/>
        <v>1.5466669996385463E-2</v>
      </c>
      <c r="I82">
        <f t="shared" si="20"/>
        <v>1.5466669996385463E-2</v>
      </c>
      <c r="P82">
        <f t="shared" si="14"/>
        <v>0.11220343558017296</v>
      </c>
      <c r="Q82" s="2">
        <f t="shared" si="15"/>
        <v>31756.409</v>
      </c>
      <c r="R82">
        <f t="shared" si="16"/>
        <v>9.3580018156126515E-3</v>
      </c>
      <c r="T82">
        <f t="shared" si="17"/>
        <v>-9.6736765583787493E-2</v>
      </c>
      <c r="U82">
        <f t="shared" si="18"/>
        <v>-0.12661806249391278</v>
      </c>
      <c r="V82">
        <f t="shared" si="19"/>
        <v>8.9289190503106272E-4</v>
      </c>
      <c r="AC82" t="s">
        <v>1748</v>
      </c>
      <c r="AD82" t="s">
        <v>1756</v>
      </c>
      <c r="AH82" t="s">
        <v>1741</v>
      </c>
      <c r="AK82">
        <v>16277</v>
      </c>
      <c r="AL82">
        <v>2.0720449996588286E-2</v>
      </c>
    </row>
    <row r="83" spans="1:38">
      <c r="A83" s="18" t="s">
        <v>1760</v>
      </c>
      <c r="B83" s="6" t="s">
        <v>1814</v>
      </c>
      <c r="C83" s="32">
        <v>46778.764799999997</v>
      </c>
      <c r="D83" s="32"/>
      <c r="E83">
        <f t="shared" si="11"/>
        <v>40937.541427464348</v>
      </c>
      <c r="F83">
        <f t="shared" si="12"/>
        <v>40937.5</v>
      </c>
      <c r="G83">
        <f t="shared" si="13"/>
        <v>1.3318749995960388E-2</v>
      </c>
      <c r="I83">
        <f t="shared" si="20"/>
        <v>1.3318749995960388E-2</v>
      </c>
      <c r="P83">
        <f t="shared" si="14"/>
        <v>0.11224875282207661</v>
      </c>
      <c r="Q83" s="2">
        <f t="shared" si="15"/>
        <v>31760.264799999997</v>
      </c>
      <c r="R83">
        <f t="shared" si="16"/>
        <v>9.7871454591753632E-3</v>
      </c>
      <c r="T83">
        <f t="shared" si="17"/>
        <v>-9.893000282611622E-2</v>
      </c>
      <c r="U83">
        <f t="shared" si="18"/>
        <v>-0.12661841538501922</v>
      </c>
      <c r="V83">
        <f t="shared" si="19"/>
        <v>7.6664819003201756E-4</v>
      </c>
      <c r="AC83" t="s">
        <v>1748</v>
      </c>
      <c r="AD83" t="s">
        <v>1754</v>
      </c>
      <c r="AH83" t="s">
        <v>1741</v>
      </c>
      <c r="AK83">
        <v>16289.5</v>
      </c>
      <c r="AL83">
        <v>2.5843574992904905E-2</v>
      </c>
    </row>
    <row r="84" spans="1:38">
      <c r="A84" s="18" t="s">
        <v>1760</v>
      </c>
      <c r="B84" s="6" t="s">
        <v>1814</v>
      </c>
      <c r="C84" s="32">
        <v>46798.698299999996</v>
      </c>
      <c r="D84" s="32"/>
      <c r="E84">
        <f t="shared" si="11"/>
        <v>40999.543819658378</v>
      </c>
      <c r="F84">
        <f t="shared" si="12"/>
        <v>40999.5</v>
      </c>
      <c r="G84">
        <f t="shared" si="13"/>
        <v>1.4087829993513878E-2</v>
      </c>
      <c r="I84">
        <f t="shared" si="20"/>
        <v>1.4087829993513878E-2</v>
      </c>
      <c r="P84">
        <f t="shared" si="14"/>
        <v>0.1124829871779261</v>
      </c>
      <c r="Q84" s="2">
        <f t="shared" si="15"/>
        <v>31780.198299999996</v>
      </c>
      <c r="R84">
        <f t="shared" si="16"/>
        <v>9.6816069573451881E-3</v>
      </c>
      <c r="T84">
        <f t="shared" si="17"/>
        <v>-9.8395157184412219E-2</v>
      </c>
      <c r="U84">
        <f t="shared" si="18"/>
        <v>-0.126619364868781</v>
      </c>
      <c r="V84">
        <f t="shared" si="19"/>
        <v>7.9660589941038193E-4</v>
      </c>
      <c r="AC84" t="s">
        <v>1748</v>
      </c>
      <c r="AD84" t="s">
        <v>1687</v>
      </c>
      <c r="AH84" t="s">
        <v>1741</v>
      </c>
      <c r="AK84">
        <v>17103</v>
      </c>
      <c r="AL84">
        <v>3.2252550001430791E-2</v>
      </c>
    </row>
    <row r="85" spans="1:38">
      <c r="A85" s="18" t="s">
        <v>1760</v>
      </c>
      <c r="B85" s="6" t="s">
        <v>1814</v>
      </c>
      <c r="C85" s="32">
        <v>46799.661</v>
      </c>
      <c r="D85" s="32"/>
      <c r="E85">
        <f t="shared" ref="E85:E121" si="21">+(C85-C$7)/C$8</f>
        <v>41002.538261325193</v>
      </c>
      <c r="F85">
        <f t="shared" ref="F85:F116" si="22">ROUND(2*E85,0)/2</f>
        <v>41002.5</v>
      </c>
      <c r="G85">
        <f t="shared" ref="G85:G116" si="23">+C85-(C$7+F85*C$8)</f>
        <v>1.2300849994062446E-2</v>
      </c>
      <c r="I85">
        <f t="shared" si="20"/>
        <v>1.2300849994062446E-2</v>
      </c>
      <c r="P85">
        <f t="shared" ref="P85:P121" si="24">+D$11+D$12*F85+D$13*F85^2</f>
        <v>0.112494325147667</v>
      </c>
      <c r="Q85" s="2">
        <f t="shared" ref="Q85:Q121" si="25">+C85-15018.5</f>
        <v>31781.161</v>
      </c>
      <c r="R85">
        <f t="shared" ref="R85:R121" si="26">+(P85-G85)^2</f>
        <v>1.0038732463355972E-2</v>
      </c>
      <c r="T85">
        <f t="shared" ref="T85:T121" si="27">G85-P85</f>
        <v>-0.10019347515360455</v>
      </c>
      <c r="U85">
        <f t="shared" ref="U85:U121" si="28">U$12+U$13*F85+U$14*SIN(2*PI()/U$15*(F85-U$16))</f>
        <v>-0.12661937364385167</v>
      </c>
      <c r="V85">
        <f t="shared" ref="V85:V116" si="29">+(U85-T85)^2</f>
        <v>6.9832811101684525E-4</v>
      </c>
      <c r="AC85" t="s">
        <v>1748</v>
      </c>
      <c r="AD85" t="s">
        <v>1687</v>
      </c>
      <c r="AH85" t="s">
        <v>1741</v>
      </c>
      <c r="AK85">
        <v>17222</v>
      </c>
      <c r="AL85">
        <v>3.3748699999705423E-2</v>
      </c>
    </row>
    <row r="86" spans="1:38">
      <c r="A86" s="18" t="s">
        <v>1760</v>
      </c>
      <c r="B86" s="6" t="s">
        <v>1814</v>
      </c>
      <c r="C86" s="32">
        <v>46818.628799999999</v>
      </c>
      <c r="D86" s="32"/>
      <c r="E86">
        <f t="shared" si="21"/>
        <v>41061.536880466738</v>
      </c>
      <c r="F86">
        <f t="shared" si="22"/>
        <v>41061.5</v>
      </c>
      <c r="G86">
        <f t="shared" si="23"/>
        <v>1.1856909994094167E-2</v>
      </c>
      <c r="I86">
        <f t="shared" si="20"/>
        <v>1.1856909994094167E-2</v>
      </c>
      <c r="P86">
        <f t="shared" si="24"/>
        <v>0.11271738117988901</v>
      </c>
      <c r="Q86" s="2">
        <f t="shared" si="25"/>
        <v>31800.128799999999</v>
      </c>
      <c r="R86">
        <f t="shared" si="26"/>
        <v>1.0172834647820553E-2</v>
      </c>
      <c r="T86">
        <f t="shared" si="27"/>
        <v>-0.10086047118579484</v>
      </c>
      <c r="U86">
        <f t="shared" si="28"/>
        <v>-0.12661884809173046</v>
      </c>
      <c r="V86">
        <f t="shared" si="29"/>
        <v>6.6349398082823734E-4</v>
      </c>
      <c r="AC86" t="s">
        <v>1748</v>
      </c>
      <c r="AD86" t="s">
        <v>1756</v>
      </c>
      <c r="AH86" t="s">
        <v>1741</v>
      </c>
      <c r="AK86">
        <v>17253</v>
      </c>
      <c r="AL86">
        <v>2.4430049998045433E-2</v>
      </c>
    </row>
    <row r="87" spans="1:38">
      <c r="A87" s="18" t="s">
        <v>1755</v>
      </c>
      <c r="B87" s="6"/>
      <c r="C87" s="32">
        <v>47080.170700000002</v>
      </c>
      <c r="D87" s="32"/>
      <c r="E87">
        <f t="shared" si="21"/>
        <v>41875.052994494537</v>
      </c>
      <c r="F87">
        <f t="shared" si="22"/>
        <v>41875</v>
      </c>
      <c r="G87">
        <f t="shared" si="23"/>
        <v>1.7037500001606531E-2</v>
      </c>
      <c r="N87">
        <f>G87</f>
        <v>1.7037500001606531E-2</v>
      </c>
      <c r="P87">
        <f t="shared" si="24"/>
        <v>0.11580764699534027</v>
      </c>
      <c r="Q87" s="2">
        <f t="shared" si="25"/>
        <v>32061.670700000002</v>
      </c>
      <c r="R87">
        <f t="shared" si="26"/>
        <v>9.7555419371637697E-3</v>
      </c>
      <c r="T87">
        <f t="shared" si="27"/>
        <v>-9.8770146993733737E-2</v>
      </c>
      <c r="U87">
        <f t="shared" si="28"/>
        <v>-0.12647491376630809</v>
      </c>
      <c r="V87">
        <f t="shared" si="29"/>
        <v>7.6755410192274015E-4</v>
      </c>
      <c r="AC87" t="s">
        <v>1748</v>
      </c>
      <c r="AD87" t="s">
        <v>1754</v>
      </c>
      <c r="AH87" t="s">
        <v>1741</v>
      </c>
      <c r="AK87">
        <v>17253</v>
      </c>
      <c r="AL87">
        <v>3.0630049994215369E-2</v>
      </c>
    </row>
    <row r="88" spans="1:38">
      <c r="A88" s="18" t="s">
        <v>1755</v>
      </c>
      <c r="B88" s="6"/>
      <c r="C88" s="32">
        <v>47128.393299999996</v>
      </c>
      <c r="D88" s="32"/>
      <c r="E88">
        <f t="shared" si="21"/>
        <v>42025.047554296667</v>
      </c>
      <c r="F88">
        <f t="shared" si="22"/>
        <v>42025</v>
      </c>
      <c r="G88">
        <f t="shared" si="23"/>
        <v>1.5288499991584104E-2</v>
      </c>
      <c r="N88">
        <f>G88</f>
        <v>1.5288499991584104E-2</v>
      </c>
      <c r="P88">
        <f t="shared" si="24"/>
        <v>0.11638045745539533</v>
      </c>
      <c r="Q88" s="2">
        <f t="shared" si="25"/>
        <v>32109.893299999996</v>
      </c>
      <c r="R88">
        <f t="shared" si="26"/>
        <v>1.0219583863865017E-2</v>
      </c>
      <c r="T88">
        <f t="shared" si="27"/>
        <v>-0.10109195746381122</v>
      </c>
      <c r="U88">
        <f t="shared" si="28"/>
        <v>-0.12642025170009957</v>
      </c>
      <c r="V88">
        <f t="shared" si="29"/>
        <v>6.4152248891999775E-4</v>
      </c>
      <c r="AC88" t="s">
        <v>1748</v>
      </c>
      <c r="AH88" t="s">
        <v>1741</v>
      </c>
      <c r="AK88">
        <v>17253</v>
      </c>
      <c r="AL88">
        <v>3.0830049996438902E-2</v>
      </c>
    </row>
    <row r="89" spans="1:38">
      <c r="A89" s="18" t="s">
        <v>1755</v>
      </c>
      <c r="B89" s="6"/>
      <c r="C89" s="32">
        <v>47128.393400000001</v>
      </c>
      <c r="D89" s="32"/>
      <c r="E89">
        <f t="shared" si="21"/>
        <v>42025.047865342865</v>
      </c>
      <c r="F89">
        <f t="shared" si="22"/>
        <v>42025</v>
      </c>
      <c r="G89">
        <f t="shared" si="23"/>
        <v>1.5388499996333849E-2</v>
      </c>
      <c r="N89">
        <f>G89</f>
        <v>1.5388499996333849E-2</v>
      </c>
      <c r="P89">
        <f t="shared" si="24"/>
        <v>0.11638045745539533</v>
      </c>
      <c r="Q89" s="2">
        <f t="shared" si="25"/>
        <v>32109.893400000001</v>
      </c>
      <c r="R89">
        <f t="shared" si="26"/>
        <v>1.0199375471412883E-2</v>
      </c>
      <c r="T89">
        <f t="shared" si="27"/>
        <v>-0.10099195745906148</v>
      </c>
      <c r="U89">
        <f t="shared" si="28"/>
        <v>-0.12642025170009957</v>
      </c>
      <c r="V89">
        <f t="shared" si="29"/>
        <v>6.4659814800881123E-4</v>
      </c>
      <c r="AC89" t="s">
        <v>1748</v>
      </c>
      <c r="AH89" t="s">
        <v>1741</v>
      </c>
      <c r="AK89">
        <v>18525</v>
      </c>
      <c r="AL89">
        <v>3.0471249992842786E-2</v>
      </c>
    </row>
    <row r="90" spans="1:38">
      <c r="A90" s="18" t="s">
        <v>1760</v>
      </c>
      <c r="B90" s="6"/>
      <c r="C90" s="32">
        <v>47458.895299999996</v>
      </c>
      <c r="D90" s="32"/>
      <c r="E90">
        <f t="shared" si="21"/>
        <v>43053.061431684619</v>
      </c>
      <c r="F90">
        <f t="shared" si="22"/>
        <v>43053</v>
      </c>
      <c r="G90">
        <f t="shared" si="23"/>
        <v>1.9750019993807655E-2</v>
      </c>
      <c r="I90">
        <f>G90</f>
        <v>1.9750019993807655E-2</v>
      </c>
      <c r="P90">
        <f t="shared" si="24"/>
        <v>0.12033126531277721</v>
      </c>
      <c r="Q90" s="2">
        <f t="shared" si="25"/>
        <v>32440.395299999996</v>
      </c>
      <c r="R90">
        <f t="shared" si="26"/>
        <v>1.0116586909914736E-2</v>
      </c>
      <c r="T90">
        <f t="shared" si="27"/>
        <v>-0.10058124531896956</v>
      </c>
      <c r="U90">
        <f t="shared" si="28"/>
        <v>-0.12580532779485226</v>
      </c>
      <c r="V90">
        <f t="shared" si="29"/>
        <v>6.3625433675013293E-4</v>
      </c>
      <c r="AC90" t="s">
        <v>1748</v>
      </c>
      <c r="AH90" t="s">
        <v>1741</v>
      </c>
      <c r="AK90">
        <v>18525</v>
      </c>
      <c r="AL90">
        <v>3.2071249996079132E-2</v>
      </c>
    </row>
    <row r="91" spans="1:38">
      <c r="A91" s="18" t="s">
        <v>1760</v>
      </c>
      <c r="B91" s="6"/>
      <c r="C91" s="32">
        <v>47459.855000000003</v>
      </c>
      <c r="D91" s="32"/>
      <c r="E91">
        <f t="shared" si="21"/>
        <v>43056.046541965756</v>
      </c>
      <c r="F91">
        <f t="shared" si="22"/>
        <v>43056</v>
      </c>
      <c r="G91">
        <f t="shared" si="23"/>
        <v>1.4963039997383021E-2</v>
      </c>
      <c r="I91">
        <f>G91</f>
        <v>1.4963039997383021E-2</v>
      </c>
      <c r="P91">
        <f t="shared" si="24"/>
        <v>0.12034285913576523</v>
      </c>
      <c r="Q91" s="2">
        <f t="shared" si="25"/>
        <v>32441.355000000003</v>
      </c>
      <c r="R91">
        <f t="shared" si="26"/>
        <v>1.1104906281638145E-2</v>
      </c>
      <c r="T91">
        <f t="shared" si="27"/>
        <v>-0.10537981913838221</v>
      </c>
      <c r="U91">
        <f t="shared" si="28"/>
        <v>-0.12580291251912185</v>
      </c>
      <c r="V91">
        <f t="shared" si="29"/>
        <v>4.1710274323841122E-4</v>
      </c>
      <c r="AC91" t="s">
        <v>1748</v>
      </c>
      <c r="AH91" t="s">
        <v>1741</v>
      </c>
      <c r="AK91">
        <v>18525</v>
      </c>
      <c r="AL91">
        <v>3.3771249996789265E-2</v>
      </c>
    </row>
    <row r="92" spans="1:38">
      <c r="A92" s="18" t="s">
        <v>1755</v>
      </c>
      <c r="B92" s="6" t="s">
        <v>1814</v>
      </c>
      <c r="C92" s="32">
        <v>47530.422700000003</v>
      </c>
      <c r="D92" s="32"/>
      <c r="E92">
        <f t="shared" si="21"/>
        <v>43275.544683869135</v>
      </c>
      <c r="F92">
        <f t="shared" si="22"/>
        <v>43275.5</v>
      </c>
      <c r="G92">
        <f t="shared" si="23"/>
        <v>1.4365670002007391E-2</v>
      </c>
      <c r="N92">
        <f t="shared" ref="N92:N119" si="30">G92</f>
        <v>1.4365670002007391E-2</v>
      </c>
      <c r="P92">
        <f t="shared" si="24"/>
        <v>0.12119215468481609</v>
      </c>
      <c r="Q92" s="2">
        <f t="shared" si="25"/>
        <v>32511.922700000003</v>
      </c>
      <c r="R92">
        <f t="shared" si="26"/>
        <v>1.1411897829686362E-2</v>
      </c>
      <c r="T92">
        <f t="shared" si="27"/>
        <v>-0.1068264846828087</v>
      </c>
      <c r="U92">
        <f t="shared" si="28"/>
        <v>-0.12561627755685062</v>
      </c>
      <c r="V92">
        <f t="shared" si="29"/>
        <v>3.530563162493966E-4</v>
      </c>
      <c r="AC92" t="s">
        <v>1748</v>
      </c>
      <c r="AH92" t="s">
        <v>1741</v>
      </c>
      <c r="AK92">
        <v>18588.5</v>
      </c>
      <c r="AL92">
        <v>3.2992724991345312E-2</v>
      </c>
    </row>
    <row r="93" spans="1:38">
      <c r="A93" s="18" t="s">
        <v>1755</v>
      </c>
      <c r="B93" s="6"/>
      <c r="C93" s="32">
        <v>47537.335233333339</v>
      </c>
      <c r="D93" s="32"/>
      <c r="E93">
        <f t="shared" si="21"/>
        <v>43297.045855403878</v>
      </c>
      <c r="F93">
        <f t="shared" si="22"/>
        <v>43297</v>
      </c>
      <c r="G93">
        <f t="shared" si="23"/>
        <v>1.4742313338501845E-2</v>
      </c>
      <c r="N93">
        <f t="shared" si="30"/>
        <v>1.4742313338501845E-2</v>
      </c>
      <c r="P93">
        <f t="shared" si="24"/>
        <v>0.12127545068419307</v>
      </c>
      <c r="Q93" s="2">
        <f t="shared" si="25"/>
        <v>32518.835233333339</v>
      </c>
      <c r="R93">
        <f t="shared" si="26"/>
        <v>1.134930935271591E-2</v>
      </c>
      <c r="T93">
        <f t="shared" si="27"/>
        <v>-0.10653313734569123</v>
      </c>
      <c r="U93">
        <f t="shared" si="28"/>
        <v>-0.12559694214670386</v>
      </c>
      <c r="V93">
        <f t="shared" si="29"/>
        <v>3.6342865349111241E-4</v>
      </c>
      <c r="AC93" t="s">
        <v>1748</v>
      </c>
      <c r="AH93" t="s">
        <v>1741</v>
      </c>
      <c r="AK93">
        <v>18591</v>
      </c>
      <c r="AL93">
        <v>3.4257349994732067E-2</v>
      </c>
    </row>
    <row r="94" spans="1:38">
      <c r="A94" s="18" t="s">
        <v>1755</v>
      </c>
      <c r="B94" s="6"/>
      <c r="C94" s="32">
        <v>47862.36995</v>
      </c>
      <c r="D94" s="32"/>
      <c r="E94">
        <f t="shared" si="21"/>
        <v>44308.05395631156</v>
      </c>
      <c r="F94">
        <f t="shared" si="22"/>
        <v>44308</v>
      </c>
      <c r="G94">
        <f t="shared" si="23"/>
        <v>1.7346720000205096E-2</v>
      </c>
      <c r="N94">
        <f t="shared" si="30"/>
        <v>1.7346720000205096E-2</v>
      </c>
      <c r="P94">
        <f t="shared" si="24"/>
        <v>0.12521397612300489</v>
      </c>
      <c r="Q94" s="2">
        <f t="shared" si="25"/>
        <v>32843.86995</v>
      </c>
      <c r="R94">
        <f t="shared" si="26"/>
        <v>1.163534494346169E-2</v>
      </c>
      <c r="T94">
        <f t="shared" si="27"/>
        <v>-0.10786725612279979</v>
      </c>
      <c r="U94">
        <f t="shared" si="28"/>
        <v>-0.12447285256183444</v>
      </c>
      <c r="V94">
        <f t="shared" si="29"/>
        <v>2.7574583309608001E-4</v>
      </c>
      <c r="AC94" t="s">
        <v>1748</v>
      </c>
      <c r="AH94" t="s">
        <v>1741</v>
      </c>
      <c r="AK94">
        <v>19536</v>
      </c>
      <c r="AL94">
        <v>3.5885599994799122E-2</v>
      </c>
    </row>
    <row r="95" spans="1:38">
      <c r="A95" s="18" t="s">
        <v>1755</v>
      </c>
      <c r="B95" s="6"/>
      <c r="C95" s="32">
        <v>47918.3099</v>
      </c>
      <c r="D95" s="32"/>
      <c r="E95">
        <f t="shared" si="21"/>
        <v>44482.053039222978</v>
      </c>
      <c r="F95">
        <f t="shared" si="22"/>
        <v>44482</v>
      </c>
      <c r="G95">
        <f t="shared" si="23"/>
        <v>1.7051879993232433E-2</v>
      </c>
      <c r="N95">
        <f t="shared" si="30"/>
        <v>1.7051879993232433E-2</v>
      </c>
      <c r="P95">
        <f t="shared" si="24"/>
        <v>0.1258961048950771</v>
      </c>
      <c r="Q95" s="2">
        <f t="shared" si="25"/>
        <v>32899.8099</v>
      </c>
      <c r="R95">
        <f t="shared" si="26"/>
        <v>1.1847065294483344E-2</v>
      </c>
      <c r="T95">
        <f t="shared" si="27"/>
        <v>-0.10884422490184467</v>
      </c>
      <c r="U95">
        <f t="shared" si="28"/>
        <v>-0.12423648745316457</v>
      </c>
      <c r="V95">
        <f t="shared" si="29"/>
        <v>2.3692174644876488E-4</v>
      </c>
      <c r="AC95" t="s">
        <v>1748</v>
      </c>
      <c r="AH95" t="s">
        <v>1741</v>
      </c>
      <c r="AK95">
        <v>19536</v>
      </c>
      <c r="AL95">
        <v>3.6585599998943508E-2</v>
      </c>
    </row>
    <row r="96" spans="1:38">
      <c r="A96" s="18" t="s">
        <v>1755</v>
      </c>
      <c r="B96" s="6"/>
      <c r="C96" s="32">
        <v>47918.3099</v>
      </c>
      <c r="D96" s="32"/>
      <c r="E96">
        <f t="shared" si="21"/>
        <v>44482.053039222978</v>
      </c>
      <c r="F96">
        <f t="shared" si="22"/>
        <v>44482</v>
      </c>
      <c r="G96">
        <f t="shared" si="23"/>
        <v>1.7051879993232433E-2</v>
      </c>
      <c r="N96">
        <f t="shared" si="30"/>
        <v>1.7051879993232433E-2</v>
      </c>
      <c r="P96">
        <f t="shared" si="24"/>
        <v>0.1258961048950771</v>
      </c>
      <c r="Q96" s="2">
        <f t="shared" si="25"/>
        <v>32899.8099</v>
      </c>
      <c r="R96">
        <f t="shared" si="26"/>
        <v>1.1847065294483344E-2</v>
      </c>
      <c r="T96">
        <f t="shared" si="27"/>
        <v>-0.10884422490184467</v>
      </c>
      <c r="U96">
        <f t="shared" si="28"/>
        <v>-0.12423648745316457</v>
      </c>
      <c r="V96">
        <f t="shared" si="29"/>
        <v>2.3692174644876488E-4</v>
      </c>
      <c r="AC96" t="s">
        <v>1748</v>
      </c>
      <c r="AD96" t="s">
        <v>1754</v>
      </c>
      <c r="AH96" t="s">
        <v>1741</v>
      </c>
      <c r="AK96">
        <v>19710</v>
      </c>
      <c r="AL96">
        <v>3.6203499999828637E-2</v>
      </c>
    </row>
    <row r="97" spans="1:38">
      <c r="A97" s="18" t="s">
        <v>1764</v>
      </c>
      <c r="B97" s="6"/>
      <c r="C97" s="32">
        <v>48213.765599999999</v>
      </c>
      <c r="D97" s="32"/>
      <c r="E97">
        <f t="shared" si="21"/>
        <v>45401.056735882514</v>
      </c>
      <c r="F97">
        <f t="shared" si="22"/>
        <v>45401</v>
      </c>
      <c r="G97">
        <f t="shared" si="23"/>
        <v>1.8240339995827526E-2</v>
      </c>
      <c r="N97">
        <f t="shared" si="30"/>
        <v>1.8240339995827526E-2</v>
      </c>
      <c r="P97">
        <f t="shared" si="24"/>
        <v>0.12951970087363907</v>
      </c>
      <c r="Q97" s="2">
        <f t="shared" si="25"/>
        <v>33195.265599999999</v>
      </c>
      <c r="R97">
        <f t="shared" si="26"/>
        <v>1.2383096157374214E-2</v>
      </c>
      <c r="T97">
        <f t="shared" si="27"/>
        <v>-0.11127936087781154</v>
      </c>
      <c r="U97">
        <f t="shared" si="28"/>
        <v>-0.12277527175102915</v>
      </c>
      <c r="V97">
        <f t="shared" si="29"/>
        <v>1.3215596680496281E-4</v>
      </c>
      <c r="AC97" t="s">
        <v>1748</v>
      </c>
      <c r="AD97" t="s">
        <v>1687</v>
      </c>
      <c r="AH97" t="s">
        <v>1741</v>
      </c>
      <c r="AK97">
        <v>19710</v>
      </c>
      <c r="AL97">
        <v>3.6203499999828637E-2</v>
      </c>
    </row>
    <row r="98" spans="1:38">
      <c r="A98" s="18" t="s">
        <v>1764</v>
      </c>
      <c r="B98" s="6"/>
      <c r="C98" s="32">
        <v>48214.730100000001</v>
      </c>
      <c r="D98" s="32"/>
      <c r="E98">
        <f t="shared" si="21"/>
        <v>45404.056776380734</v>
      </c>
      <c r="F98">
        <f t="shared" si="22"/>
        <v>45404</v>
      </c>
      <c r="G98">
        <f t="shared" si="23"/>
        <v>1.8253359994560014E-2</v>
      </c>
      <c r="N98">
        <f t="shared" si="30"/>
        <v>1.8253359994560014E-2</v>
      </c>
      <c r="P98">
        <f t="shared" si="24"/>
        <v>0.12953158724273089</v>
      </c>
      <c r="Q98" s="2">
        <f t="shared" si="25"/>
        <v>33196.230100000001</v>
      </c>
      <c r="R98">
        <f t="shared" si="26"/>
        <v>1.2382843859495561E-2</v>
      </c>
      <c r="T98">
        <f t="shared" si="27"/>
        <v>-0.11127822724817088</v>
      </c>
      <c r="U98">
        <f t="shared" si="28"/>
        <v>-0.12276991026231193</v>
      </c>
      <c r="V98">
        <f t="shared" si="29"/>
        <v>1.3205877849749797E-4</v>
      </c>
      <c r="AC98" t="s">
        <v>1748</v>
      </c>
      <c r="AH98" t="s">
        <v>1741</v>
      </c>
      <c r="AK98">
        <v>20703.5</v>
      </c>
      <c r="AL98">
        <v>3.5865474994352553E-2</v>
      </c>
    </row>
    <row r="99" spans="1:38">
      <c r="A99" s="18" t="s">
        <v>1764</v>
      </c>
      <c r="B99" s="6" t="s">
        <v>1814</v>
      </c>
      <c r="C99" s="32">
        <v>48215.8557</v>
      </c>
      <c r="D99" s="32"/>
      <c r="E99">
        <f t="shared" si="21"/>
        <v>45407.557912290315</v>
      </c>
      <c r="F99">
        <f t="shared" si="22"/>
        <v>45407.5</v>
      </c>
      <c r="G99">
        <f t="shared" si="23"/>
        <v>1.8618549991515465E-2</v>
      </c>
      <c r="N99">
        <f t="shared" si="30"/>
        <v>1.8618549991515465E-2</v>
      </c>
      <c r="P99">
        <f t="shared" si="24"/>
        <v>0.12954545514575594</v>
      </c>
      <c r="Q99" s="2">
        <f t="shared" si="25"/>
        <v>33197.3557</v>
      </c>
      <c r="R99">
        <f t="shared" si="26"/>
        <v>1.2304778287097862E-2</v>
      </c>
      <c r="T99">
        <f t="shared" si="27"/>
        <v>-0.11092690515424047</v>
      </c>
      <c r="U99">
        <f t="shared" si="28"/>
        <v>-0.1227636502901383</v>
      </c>
      <c r="V99">
        <f t="shared" si="29"/>
        <v>1.4010853541220094E-4</v>
      </c>
      <c r="AC99" t="s">
        <v>1748</v>
      </c>
      <c r="AH99" t="s">
        <v>1741</v>
      </c>
      <c r="AK99">
        <v>20728</v>
      </c>
      <c r="AL99">
        <v>4.1258799996285234E-2</v>
      </c>
    </row>
    <row r="100" spans="1:38">
      <c r="A100" s="18" t="s">
        <v>1764</v>
      </c>
      <c r="B100" s="6" t="s">
        <v>1814</v>
      </c>
      <c r="C100" s="32">
        <v>48216.819799999997</v>
      </c>
      <c r="D100" s="32"/>
      <c r="E100">
        <f t="shared" si="21"/>
        <v>45410.556708603755</v>
      </c>
      <c r="F100">
        <f t="shared" si="22"/>
        <v>45410.5</v>
      </c>
      <c r="G100">
        <f t="shared" si="23"/>
        <v>1.8231569993076846E-2</v>
      </c>
      <c r="N100">
        <f t="shared" si="30"/>
        <v>1.8231569993076846E-2</v>
      </c>
      <c r="P100">
        <f t="shared" si="24"/>
        <v>0.12955734232470711</v>
      </c>
      <c r="Q100" s="2">
        <f t="shared" si="25"/>
        <v>33198.319799999997</v>
      </c>
      <c r="R100">
        <f t="shared" si="26"/>
        <v>1.2393427585233976E-2</v>
      </c>
      <c r="T100">
        <f t="shared" si="27"/>
        <v>-0.11132577233163027</v>
      </c>
      <c r="U100">
        <f t="shared" si="28"/>
        <v>-0.12275828039766118</v>
      </c>
      <c r="V100">
        <f t="shared" si="29"/>
        <v>1.3070224067986185E-4</v>
      </c>
      <c r="AC100" t="s">
        <v>1748</v>
      </c>
      <c r="AD100" t="s">
        <v>1687</v>
      </c>
      <c r="AH100" t="s">
        <v>1741</v>
      </c>
      <c r="AK100">
        <v>20826.5</v>
      </c>
      <c r="AL100">
        <v>3.9585024998814333E-2</v>
      </c>
    </row>
    <row r="101" spans="1:38">
      <c r="A101" s="18" t="s">
        <v>1764</v>
      </c>
      <c r="B101" s="6" t="s">
        <v>1814</v>
      </c>
      <c r="C101" s="32">
        <v>48217.784299999999</v>
      </c>
      <c r="D101" s="32"/>
      <c r="E101">
        <f t="shared" si="21"/>
        <v>45413.556749101976</v>
      </c>
      <c r="F101">
        <f t="shared" si="22"/>
        <v>45413.5</v>
      </c>
      <c r="G101">
        <f t="shared" si="23"/>
        <v>1.8244589999085292E-2</v>
      </c>
      <c r="N101">
        <f t="shared" si="30"/>
        <v>1.8244589999085292E-2</v>
      </c>
      <c r="P101">
        <f t="shared" si="24"/>
        <v>0.12956922987743946</v>
      </c>
      <c r="Q101" s="2">
        <f t="shared" si="25"/>
        <v>33199.284299999999</v>
      </c>
      <c r="R101">
        <f t="shared" si="26"/>
        <v>1.2393175444045244E-2</v>
      </c>
      <c r="T101">
        <f t="shared" si="27"/>
        <v>-0.11132463987835417</v>
      </c>
      <c r="U101">
        <f t="shared" si="28"/>
        <v>-0.12275290662607569</v>
      </c>
      <c r="V101">
        <f t="shared" si="29"/>
        <v>1.3060528085707731E-4</v>
      </c>
      <c r="AC101" t="s">
        <v>1748</v>
      </c>
      <c r="AD101" t="s">
        <v>1754</v>
      </c>
      <c r="AH101" t="s">
        <v>1741</v>
      </c>
      <c r="AK101">
        <v>20867</v>
      </c>
      <c r="AL101">
        <v>3.9571949993842281E-2</v>
      </c>
    </row>
    <row r="102" spans="1:38">
      <c r="A102" s="18" t="s">
        <v>1764</v>
      </c>
      <c r="B102" s="6"/>
      <c r="C102" s="32">
        <v>48218.588100000001</v>
      </c>
      <c r="D102" s="32"/>
      <c r="E102">
        <f t="shared" si="21"/>
        <v>45416.056938373593</v>
      </c>
      <c r="F102">
        <f t="shared" si="22"/>
        <v>45416</v>
      </c>
      <c r="G102">
        <f t="shared" si="23"/>
        <v>1.8305439996765926E-2</v>
      </c>
      <c r="N102">
        <f t="shared" si="30"/>
        <v>1.8305439996765926E-2</v>
      </c>
      <c r="P102">
        <f t="shared" si="24"/>
        <v>0.12957913645691044</v>
      </c>
      <c r="Q102" s="2">
        <f t="shared" si="25"/>
        <v>33200.088100000001</v>
      </c>
      <c r="R102">
        <f t="shared" si="26"/>
        <v>1.2381835523904377E-2</v>
      </c>
      <c r="T102">
        <f t="shared" si="27"/>
        <v>-0.11127369646014451</v>
      </c>
      <c r="U102">
        <f t="shared" si="28"/>
        <v>-0.12274842551967474</v>
      </c>
      <c r="V102">
        <f t="shared" si="29"/>
        <v>1.3166940698962755E-4</v>
      </c>
      <c r="AC102" t="s">
        <v>1748</v>
      </c>
      <c r="AD102" t="s">
        <v>1756</v>
      </c>
      <c r="AH102" t="s">
        <v>1741</v>
      </c>
      <c r="AK102">
        <v>20868</v>
      </c>
      <c r="AL102">
        <v>4.8077799998281989E-2</v>
      </c>
    </row>
    <row r="103" spans="1:38">
      <c r="A103" s="18" t="s">
        <v>1755</v>
      </c>
      <c r="B103" s="6"/>
      <c r="C103" s="32">
        <v>48262.312749999997</v>
      </c>
      <c r="D103" s="32"/>
      <c r="E103">
        <f t="shared" si="21"/>
        <v>45552.060796092839</v>
      </c>
      <c r="F103">
        <f t="shared" si="22"/>
        <v>45552</v>
      </c>
      <c r="G103">
        <f t="shared" si="23"/>
        <v>1.9545679992006626E-2</v>
      </c>
      <c r="N103">
        <f t="shared" si="30"/>
        <v>1.9545679992006626E-2</v>
      </c>
      <c r="P103">
        <f t="shared" si="24"/>
        <v>0.13011844552141527</v>
      </c>
      <c r="Q103" s="2">
        <f t="shared" si="25"/>
        <v>33243.812749999997</v>
      </c>
      <c r="R103">
        <f t="shared" si="26"/>
        <v>1.2226336476821581E-2</v>
      </c>
      <c r="T103">
        <f t="shared" si="27"/>
        <v>-0.11057276552940865</v>
      </c>
      <c r="U103">
        <f t="shared" si="28"/>
        <v>-0.12250058910559353</v>
      </c>
      <c r="V103">
        <f t="shared" si="29"/>
        <v>1.4227297526459189E-4</v>
      </c>
      <c r="AC103" t="s">
        <v>1748</v>
      </c>
      <c r="AD103" t="s">
        <v>1687</v>
      </c>
      <c r="AH103" t="s">
        <v>1741</v>
      </c>
      <c r="AK103">
        <v>20890</v>
      </c>
      <c r="AL103">
        <v>4.4206499995198101E-2</v>
      </c>
    </row>
    <row r="104" spans="1:38">
      <c r="A104" s="18" t="s">
        <v>1755</v>
      </c>
      <c r="B104" s="6" t="s">
        <v>1814</v>
      </c>
      <c r="C104" s="32">
        <v>48268.259399999995</v>
      </c>
      <c r="D104" s="32"/>
      <c r="E104">
        <f t="shared" si="21"/>
        <v>45570.557624323737</v>
      </c>
      <c r="F104">
        <f t="shared" si="22"/>
        <v>45570.5</v>
      </c>
      <c r="G104">
        <f t="shared" si="23"/>
        <v>1.8525969993788749E-2</v>
      </c>
      <c r="N104">
        <f t="shared" si="30"/>
        <v>1.8525969993788749E-2</v>
      </c>
      <c r="P104">
        <f t="shared" si="24"/>
        <v>0.1301918667695626</v>
      </c>
      <c r="Q104" s="2">
        <f t="shared" si="25"/>
        <v>33249.759399999995</v>
      </c>
      <c r="R104">
        <f t="shared" si="26"/>
        <v>1.246927250273778E-2</v>
      </c>
      <c r="T104">
        <f t="shared" si="27"/>
        <v>-0.11166589677577385</v>
      </c>
      <c r="U104">
        <f t="shared" si="28"/>
        <v>-0.12246625855624332</v>
      </c>
      <c r="V104">
        <f t="shared" si="29"/>
        <v>1.1664781458902577E-4</v>
      </c>
      <c r="AC104" t="s">
        <v>1748</v>
      </c>
      <c r="AD104" t="s">
        <v>1687</v>
      </c>
      <c r="AH104" t="s">
        <v>1741</v>
      </c>
      <c r="AK104">
        <v>21974.5</v>
      </c>
      <c r="AL104">
        <v>4.3700825000996701E-2</v>
      </c>
    </row>
    <row r="105" spans="1:38">
      <c r="A105" s="18" t="s">
        <v>1755</v>
      </c>
      <c r="B105" s="6" t="s">
        <v>1814</v>
      </c>
      <c r="C105" s="32">
        <v>48277.261500000001</v>
      </c>
      <c r="D105" s="32"/>
      <c r="E105">
        <f t="shared" si="21"/>
        <v>45598.558313353271</v>
      </c>
      <c r="F105">
        <f t="shared" si="22"/>
        <v>45598.5</v>
      </c>
      <c r="G105">
        <f t="shared" si="23"/>
        <v>1.8747489993984345E-2</v>
      </c>
      <c r="N105">
        <f t="shared" si="30"/>
        <v>1.8747489993984345E-2</v>
      </c>
      <c r="P105">
        <f t="shared" si="24"/>
        <v>0.13030301785765439</v>
      </c>
      <c r="Q105" s="2">
        <f t="shared" si="25"/>
        <v>33258.761500000001</v>
      </c>
      <c r="R105">
        <f t="shared" si="26"/>
        <v>1.2444635796942063E-2</v>
      </c>
      <c r="T105">
        <f t="shared" si="27"/>
        <v>-0.11155552786367004</v>
      </c>
      <c r="U105">
        <f t="shared" si="28"/>
        <v>-0.12241401710110705</v>
      </c>
      <c r="V105">
        <f t="shared" si="29"/>
        <v>1.1790678851953545E-4</v>
      </c>
      <c r="AC105" t="s">
        <v>1748</v>
      </c>
      <c r="AD105" t="s">
        <v>1754</v>
      </c>
      <c r="AH105" t="s">
        <v>1741</v>
      </c>
      <c r="AK105">
        <v>21974.5</v>
      </c>
      <c r="AL105">
        <v>4.4900824999785982E-2</v>
      </c>
    </row>
    <row r="106" spans="1:38">
      <c r="A106" s="18" t="s">
        <v>1755</v>
      </c>
      <c r="B106" s="6" t="s">
        <v>1814</v>
      </c>
      <c r="C106" s="32">
        <v>48277.261500000001</v>
      </c>
      <c r="D106" s="32"/>
      <c r="E106">
        <f t="shared" si="21"/>
        <v>45598.558313353271</v>
      </c>
      <c r="F106">
        <f t="shared" si="22"/>
        <v>45598.5</v>
      </c>
      <c r="G106">
        <f t="shared" si="23"/>
        <v>1.8747489993984345E-2</v>
      </c>
      <c r="N106">
        <f t="shared" si="30"/>
        <v>1.8747489993984345E-2</v>
      </c>
      <c r="P106">
        <f t="shared" si="24"/>
        <v>0.13030301785765439</v>
      </c>
      <c r="Q106" s="2">
        <f t="shared" si="25"/>
        <v>33258.761500000001</v>
      </c>
      <c r="R106">
        <f t="shared" si="26"/>
        <v>1.2444635796942063E-2</v>
      </c>
      <c r="T106">
        <f t="shared" si="27"/>
        <v>-0.11155552786367004</v>
      </c>
      <c r="U106">
        <f t="shared" si="28"/>
        <v>-0.12241401710110705</v>
      </c>
      <c r="V106">
        <f t="shared" si="29"/>
        <v>1.1790678851953545E-4</v>
      </c>
      <c r="AC106" t="s">
        <v>1748</v>
      </c>
      <c r="AD106" t="s">
        <v>1687</v>
      </c>
      <c r="AH106" t="s">
        <v>1741</v>
      </c>
      <c r="AK106">
        <v>21999</v>
      </c>
      <c r="AL106">
        <v>4.2994149996957276E-2</v>
      </c>
    </row>
    <row r="107" spans="1:38">
      <c r="A107" s="18" t="s">
        <v>1129</v>
      </c>
      <c r="B107" s="6"/>
      <c r="C107" s="32">
        <v>48290.281999999999</v>
      </c>
      <c r="D107" s="32"/>
      <c r="E107">
        <f t="shared" si="21"/>
        <v>45639.058082463678</v>
      </c>
      <c r="F107">
        <f t="shared" si="22"/>
        <v>45639</v>
      </c>
      <c r="G107">
        <f t="shared" si="23"/>
        <v>1.867325999046443E-2</v>
      </c>
      <c r="N107">
        <f t="shared" si="30"/>
        <v>1.867325999046443E-2</v>
      </c>
      <c r="P107">
        <f t="shared" si="24"/>
        <v>0.13046384757624671</v>
      </c>
      <c r="Q107" s="2">
        <f t="shared" si="25"/>
        <v>33271.781999999999</v>
      </c>
      <c r="R107">
        <f t="shared" si="26"/>
        <v>1.249713547277446E-2</v>
      </c>
      <c r="T107">
        <f t="shared" si="27"/>
        <v>-0.11179058758578228</v>
      </c>
      <c r="U107">
        <f t="shared" si="28"/>
        <v>-0.12233785290112859</v>
      </c>
      <c r="V107">
        <f t="shared" si="29"/>
        <v>1.1124480563230718E-4</v>
      </c>
      <c r="AC107" t="s">
        <v>1748</v>
      </c>
      <c r="AD107" t="s">
        <v>1756</v>
      </c>
      <c r="AH107" t="s">
        <v>1741</v>
      </c>
      <c r="AK107">
        <v>21999</v>
      </c>
      <c r="AL107">
        <v>4.3794149998575449E-2</v>
      </c>
    </row>
    <row r="108" spans="1:38">
      <c r="A108" s="18" t="s">
        <v>1129</v>
      </c>
      <c r="B108" s="6"/>
      <c r="C108" s="32">
        <v>48637.338000000003</v>
      </c>
      <c r="D108" s="32"/>
      <c r="E108">
        <f t="shared" si="21"/>
        <v>46718.562546069828</v>
      </c>
      <c r="F108">
        <f t="shared" si="22"/>
        <v>46718.5</v>
      </c>
      <c r="G108">
        <f t="shared" si="23"/>
        <v>2.0108290002099238E-2</v>
      </c>
      <c r="N108">
        <f t="shared" si="30"/>
        <v>2.0108290002099238E-2</v>
      </c>
      <c r="P108">
        <f t="shared" si="24"/>
        <v>0.13477576098939326</v>
      </c>
      <c r="Q108" s="2">
        <f t="shared" si="25"/>
        <v>33618.838000000003</v>
      </c>
      <c r="R108">
        <f t="shared" si="26"/>
        <v>1.3148628902621915E-2</v>
      </c>
      <c r="T108">
        <f t="shared" si="27"/>
        <v>-0.11466747098729402</v>
      </c>
      <c r="U108">
        <f t="shared" si="28"/>
        <v>-0.12004357248646808</v>
      </c>
      <c r="V108">
        <f t="shared" si="29"/>
        <v>2.8902467329421548E-5</v>
      </c>
      <c r="AC108" t="s">
        <v>1748</v>
      </c>
      <c r="AH108" t="s">
        <v>1741</v>
      </c>
      <c r="AK108">
        <v>22871</v>
      </c>
      <c r="AL108">
        <v>4.7295349999330938E-2</v>
      </c>
    </row>
    <row r="109" spans="1:38">
      <c r="A109" s="18" t="s">
        <v>1755</v>
      </c>
      <c r="B109" s="6" t="s">
        <v>1814</v>
      </c>
      <c r="C109" s="32">
        <v>48646.340199999999</v>
      </c>
      <c r="D109" s="32"/>
      <c r="E109">
        <f t="shared" si="21"/>
        <v>46746.563546145517</v>
      </c>
      <c r="F109">
        <f t="shared" si="22"/>
        <v>46746.5</v>
      </c>
      <c r="G109">
        <f t="shared" si="23"/>
        <v>2.0429809992492665E-2</v>
      </c>
      <c r="N109">
        <f t="shared" si="30"/>
        <v>2.0429809992492665E-2</v>
      </c>
      <c r="P109">
        <f t="shared" si="24"/>
        <v>0.13488824705788841</v>
      </c>
      <c r="Q109" s="2">
        <f t="shared" si="25"/>
        <v>33627.840199999999</v>
      </c>
      <c r="R109">
        <f t="shared" si="26"/>
        <v>1.3100733815453158E-2</v>
      </c>
      <c r="T109">
        <f t="shared" si="27"/>
        <v>-0.11445843706539574</v>
      </c>
      <c r="U109">
        <f t="shared" si="28"/>
        <v>-0.11997722693218255</v>
      </c>
      <c r="V109">
        <f t="shared" si="29"/>
        <v>3.0457041593748722E-5</v>
      </c>
      <c r="AC109" t="s">
        <v>1748</v>
      </c>
      <c r="AH109" t="s">
        <v>1741</v>
      </c>
      <c r="AK109">
        <v>22874</v>
      </c>
      <c r="AL109">
        <v>4.5312899994314648E-2</v>
      </c>
    </row>
    <row r="110" spans="1:38">
      <c r="A110" s="18" t="s">
        <v>1755</v>
      </c>
      <c r="B110" s="6" t="s">
        <v>1814</v>
      </c>
      <c r="C110" s="32">
        <v>48646.340900000003</v>
      </c>
      <c r="D110" s="32"/>
      <c r="E110">
        <f t="shared" si="21"/>
        <v>46746.565723468862</v>
      </c>
      <c r="F110">
        <f t="shared" si="22"/>
        <v>46746.5</v>
      </c>
      <c r="G110">
        <f t="shared" si="23"/>
        <v>2.112980999663705E-2</v>
      </c>
      <c r="N110">
        <f t="shared" si="30"/>
        <v>2.112980999663705E-2</v>
      </c>
      <c r="P110">
        <f t="shared" si="24"/>
        <v>0.13488824705788841</v>
      </c>
      <c r="Q110" s="2">
        <f t="shared" si="25"/>
        <v>33627.840900000003</v>
      </c>
      <c r="R110">
        <f t="shared" si="26"/>
        <v>1.2940982002618687E-2</v>
      </c>
      <c r="T110">
        <f t="shared" si="27"/>
        <v>-0.11375843706125136</v>
      </c>
      <c r="U110">
        <f t="shared" si="28"/>
        <v>-0.11997722693218255</v>
      </c>
      <c r="V110">
        <f t="shared" si="29"/>
        <v>3.8673347458796375E-5</v>
      </c>
      <c r="AC110" t="s">
        <v>1748</v>
      </c>
      <c r="AH110" t="s">
        <v>1741</v>
      </c>
      <c r="AK110">
        <v>22874</v>
      </c>
      <c r="AL110">
        <v>4.6012899991183076E-2</v>
      </c>
    </row>
    <row r="111" spans="1:38">
      <c r="A111" s="18" t="s">
        <v>1755</v>
      </c>
      <c r="B111" s="6" t="s">
        <v>1814</v>
      </c>
      <c r="C111" s="32">
        <v>48651.591366666667</v>
      </c>
      <c r="D111" s="32"/>
      <c r="E111">
        <f t="shared" si="21"/>
        <v>46762.897099969137</v>
      </c>
      <c r="F111">
        <f t="shared" si="22"/>
        <v>46763</v>
      </c>
      <c r="G111">
        <f t="shared" si="23"/>
        <v>-3.3081913337809965E-2</v>
      </c>
      <c r="N111">
        <f t="shared" si="30"/>
        <v>-3.3081913337809965E-2</v>
      </c>
      <c r="P111">
        <f t="shared" si="24"/>
        <v>0.13495454873826782</v>
      </c>
      <c r="Q111" s="2">
        <f t="shared" si="25"/>
        <v>33633.091366666667</v>
      </c>
      <c r="R111">
        <f t="shared" si="26"/>
        <v>2.8236252587045128E-2</v>
      </c>
      <c r="T111">
        <f t="shared" si="27"/>
        <v>-0.16803646207607778</v>
      </c>
      <c r="U111">
        <f t="shared" si="28"/>
        <v>-0.11993796716755317</v>
      </c>
      <c r="V111">
        <f t="shared" si="29"/>
        <v>2.3134652124653676E-3</v>
      </c>
      <c r="AC111" t="s">
        <v>1748</v>
      </c>
      <c r="AH111" t="s">
        <v>1741</v>
      </c>
      <c r="AK111">
        <v>22874</v>
      </c>
      <c r="AL111">
        <v>4.771289999189321E-2</v>
      </c>
    </row>
    <row r="112" spans="1:38">
      <c r="A112" s="18" t="s">
        <v>1755</v>
      </c>
      <c r="B112" s="6"/>
      <c r="C112" s="32">
        <v>48841.75710000001</v>
      </c>
      <c r="D112" s="32"/>
      <c r="E112">
        <f t="shared" si="21"/>
        <v>47354.400367333124</v>
      </c>
      <c r="F112">
        <f t="shared" si="22"/>
        <v>47354.5</v>
      </c>
      <c r="G112">
        <f t="shared" si="23"/>
        <v>-3.2031469992944039E-2</v>
      </c>
      <c r="N112">
        <f t="shared" si="30"/>
        <v>-3.2031469992944039E-2</v>
      </c>
      <c r="P112">
        <f t="shared" si="24"/>
        <v>0.13733883150548742</v>
      </c>
      <c r="Q112" s="2">
        <f t="shared" si="25"/>
        <v>33823.25710000001</v>
      </c>
      <c r="R112">
        <f t="shared" si="26"/>
        <v>2.8686299029669574E-2</v>
      </c>
      <c r="T112">
        <f t="shared" si="27"/>
        <v>-0.16937030149843146</v>
      </c>
      <c r="U112">
        <f t="shared" si="28"/>
        <v>-0.11845020930188327</v>
      </c>
      <c r="V112">
        <f t="shared" si="29"/>
        <v>2.5928557893049684E-3</v>
      </c>
      <c r="AC112" t="s">
        <v>1748</v>
      </c>
      <c r="AH112" t="s">
        <v>1741</v>
      </c>
      <c r="AK112">
        <v>22913</v>
      </c>
      <c r="AL112">
        <v>4.6041049994528294E-2</v>
      </c>
    </row>
    <row r="113" spans="1:38">
      <c r="A113" s="18" t="s">
        <v>1755</v>
      </c>
      <c r="B113" s="6"/>
      <c r="C113" s="32">
        <v>48955.406866666664</v>
      </c>
      <c r="D113" s="32"/>
      <c r="E113">
        <f t="shared" si="21"/>
        <v>47707.903635982708</v>
      </c>
      <c r="F113">
        <f t="shared" si="22"/>
        <v>47708</v>
      </c>
      <c r="G113">
        <f t="shared" si="23"/>
        <v>-3.098061333730584E-2</v>
      </c>
      <c r="N113">
        <f t="shared" si="30"/>
        <v>-3.098061333730584E-2</v>
      </c>
      <c r="P113">
        <f t="shared" si="24"/>
        <v>0.1387706948052686</v>
      </c>
      <c r="Q113" s="2">
        <f t="shared" si="25"/>
        <v>33936.906866666664</v>
      </c>
      <c r="R113">
        <f t="shared" si="26"/>
        <v>2.8815506616115261E-2</v>
      </c>
      <c r="T113">
        <f t="shared" si="27"/>
        <v>-0.16975130814257444</v>
      </c>
      <c r="U113">
        <f t="shared" si="28"/>
        <v>-0.11748590297225886</v>
      </c>
      <c r="V113">
        <f t="shared" si="29"/>
        <v>2.7316725776172506E-3</v>
      </c>
      <c r="AC113" t="s">
        <v>1748</v>
      </c>
      <c r="AH113" t="s">
        <v>1741</v>
      </c>
      <c r="AK113">
        <v>22926.5</v>
      </c>
      <c r="AL113">
        <v>4.6470024994050618E-2</v>
      </c>
    </row>
    <row r="114" spans="1:38">
      <c r="A114" s="18" t="s">
        <v>1755</v>
      </c>
      <c r="B114" s="6"/>
      <c r="C114" s="32">
        <v>48978.286350000002</v>
      </c>
      <c r="D114" s="32"/>
      <c r="E114">
        <f t="shared" si="21"/>
        <v>47779.069397079882</v>
      </c>
      <c r="F114">
        <f t="shared" si="22"/>
        <v>47779</v>
      </c>
      <c r="G114">
        <f t="shared" si="23"/>
        <v>2.2310859996650834E-2</v>
      </c>
      <c r="N114">
        <f t="shared" si="30"/>
        <v>2.2310859996650834E-2</v>
      </c>
      <c r="P114">
        <f t="shared" si="24"/>
        <v>0.13905890849053598</v>
      </c>
      <c r="Q114" s="2">
        <f t="shared" si="25"/>
        <v>33959.786350000002</v>
      </c>
      <c r="R114">
        <f t="shared" si="26"/>
        <v>1.3630106827130558E-2</v>
      </c>
      <c r="T114">
        <f t="shared" si="27"/>
        <v>-0.11674804849388515</v>
      </c>
      <c r="U114">
        <f t="shared" si="28"/>
        <v>-0.1172853907511649</v>
      </c>
      <c r="V114">
        <f t="shared" si="29"/>
        <v>2.8873670145849626E-7</v>
      </c>
      <c r="AC114" t="s">
        <v>1748</v>
      </c>
      <c r="AD114" t="s">
        <v>1687</v>
      </c>
      <c r="AH114" t="s">
        <v>1741</v>
      </c>
      <c r="AK114">
        <v>23013.5</v>
      </c>
      <c r="AL114">
        <v>4.6878974993887823E-2</v>
      </c>
    </row>
    <row r="115" spans="1:38">
      <c r="A115" s="18" t="s">
        <v>1755</v>
      </c>
      <c r="B115" s="6" t="s">
        <v>1814</v>
      </c>
      <c r="C115" s="32">
        <v>48980.375549999997</v>
      </c>
      <c r="D115" s="32"/>
      <c r="E115">
        <f t="shared" si="21"/>
        <v>47785.567774071947</v>
      </c>
      <c r="F115">
        <f t="shared" si="22"/>
        <v>47785.5</v>
      </c>
      <c r="G115">
        <f t="shared" si="23"/>
        <v>2.1789069993246812E-2</v>
      </c>
      <c r="N115">
        <f t="shared" si="30"/>
        <v>2.1789069993246812E-2</v>
      </c>
      <c r="P115">
        <f t="shared" si="24"/>
        <v>0.13908530471113767</v>
      </c>
      <c r="Q115" s="2">
        <f t="shared" si="25"/>
        <v>33961.875549999997</v>
      </c>
      <c r="R115">
        <f t="shared" si="26"/>
        <v>1.3758406678994544E-2</v>
      </c>
      <c r="T115">
        <f t="shared" si="27"/>
        <v>-0.11729623471789086</v>
      </c>
      <c r="U115">
        <f t="shared" si="28"/>
        <v>-0.11726691944554551</v>
      </c>
      <c r="V115">
        <f t="shared" si="29"/>
        <v>8.5938519268161464E-10</v>
      </c>
      <c r="AC115" t="s">
        <v>1748</v>
      </c>
      <c r="AD115" t="s">
        <v>1754</v>
      </c>
      <c r="AH115" t="s">
        <v>1741</v>
      </c>
      <c r="AK115">
        <v>23035.5</v>
      </c>
      <c r="AL115">
        <v>4.6307674994750414E-2</v>
      </c>
    </row>
    <row r="116" spans="1:38">
      <c r="A116" s="18" t="s">
        <v>1755</v>
      </c>
      <c r="B116" s="6" t="s">
        <v>1814</v>
      </c>
      <c r="C116" s="32">
        <v>48980.375699999997</v>
      </c>
      <c r="D116" s="32"/>
      <c r="E116">
        <f t="shared" si="21"/>
        <v>47785.568240641238</v>
      </c>
      <c r="F116">
        <f t="shared" si="22"/>
        <v>47785.5</v>
      </c>
      <c r="G116">
        <f t="shared" si="23"/>
        <v>2.1939069993095472E-2</v>
      </c>
      <c r="N116">
        <f t="shared" si="30"/>
        <v>2.1939069993095472E-2</v>
      </c>
      <c r="P116">
        <f t="shared" si="24"/>
        <v>0.13908530471113767</v>
      </c>
      <c r="Q116" s="2">
        <f t="shared" si="25"/>
        <v>33961.875699999997</v>
      </c>
      <c r="R116">
        <f t="shared" si="26"/>
        <v>1.3723240308614635E-2</v>
      </c>
      <c r="T116">
        <f t="shared" si="27"/>
        <v>-0.1171462347180422</v>
      </c>
      <c r="U116">
        <f t="shared" si="28"/>
        <v>-0.11726691944554551</v>
      </c>
      <c r="V116">
        <f t="shared" si="29"/>
        <v>1.4564803452549971E-8</v>
      </c>
      <c r="AC116" t="s">
        <v>1748</v>
      </c>
      <c r="AD116" t="s">
        <v>1754</v>
      </c>
      <c r="AH116" t="s">
        <v>1741</v>
      </c>
      <c r="AK116">
        <v>23054</v>
      </c>
      <c r="AL116">
        <v>4.5865899999625981E-2</v>
      </c>
    </row>
    <row r="117" spans="1:38">
      <c r="A117" s="18" t="s">
        <v>1755</v>
      </c>
      <c r="B117" s="6" t="s">
        <v>1814</v>
      </c>
      <c r="C117" s="32">
        <v>48980.376499999998</v>
      </c>
      <c r="D117" s="32"/>
      <c r="E117">
        <f t="shared" si="21"/>
        <v>47785.570729010753</v>
      </c>
      <c r="F117">
        <f>ROUND(2*E117,0)/2</f>
        <v>47785.5</v>
      </c>
      <c r="G117">
        <f>+C117-(C$7+F117*C$8)</f>
        <v>2.2739069994713645E-2</v>
      </c>
      <c r="N117">
        <f t="shared" si="30"/>
        <v>2.2739069994713645E-2</v>
      </c>
      <c r="P117">
        <f t="shared" si="24"/>
        <v>0.13908530471113767</v>
      </c>
      <c r="Q117" s="2">
        <f t="shared" si="25"/>
        <v>33961.876499999998</v>
      </c>
      <c r="R117">
        <f t="shared" si="26"/>
        <v>1.3536446332689231E-2</v>
      </c>
      <c r="T117">
        <f t="shared" si="27"/>
        <v>-0.11634623471642402</v>
      </c>
      <c r="U117">
        <f t="shared" si="28"/>
        <v>-0.11726691944554551</v>
      </c>
      <c r="V117">
        <f>+(U117-T117)^2</f>
        <v>8.4766037043751208E-7</v>
      </c>
      <c r="AC117" t="s">
        <v>1748</v>
      </c>
      <c r="AD117" t="s">
        <v>1687</v>
      </c>
      <c r="AH117" t="s">
        <v>1741</v>
      </c>
      <c r="AK117">
        <v>23092</v>
      </c>
      <c r="AL117">
        <v>4.8088199997437187E-2</v>
      </c>
    </row>
    <row r="118" spans="1:38">
      <c r="A118" s="87" t="s">
        <v>1916</v>
      </c>
      <c r="B118" s="88" t="s">
        <v>1814</v>
      </c>
      <c r="C118" s="89">
        <v>48987.448799999998</v>
      </c>
      <c r="D118" s="87" t="s">
        <v>1915</v>
      </c>
      <c r="E118">
        <f t="shared" si="21"/>
        <v>47807.568848674331</v>
      </c>
      <c r="F118">
        <f>ROUND(2*E118,0)/2</f>
        <v>47807.5</v>
      </c>
      <c r="G118">
        <f>+C118-(C$7+F118*C$8)</f>
        <v>2.2134549995826092E-2</v>
      </c>
      <c r="N118">
        <f t="shared" si="30"/>
        <v>2.2134549995826092E-2</v>
      </c>
      <c r="P118">
        <f t="shared" si="24"/>
        <v>0.13917465878552776</v>
      </c>
      <c r="Q118" s="2">
        <f t="shared" si="25"/>
        <v>33968.948799999998</v>
      </c>
      <c r="R118">
        <f t="shared" si="26"/>
        <v>1.3698387065505201E-2</v>
      </c>
      <c r="T118">
        <f t="shared" si="27"/>
        <v>-0.11704010878970167</v>
      </c>
      <c r="U118">
        <f t="shared" si="28"/>
        <v>-0.11720425849913835</v>
      </c>
      <c r="V118">
        <f>+(U118-T118)^2</f>
        <v>2.6945127108145942E-8</v>
      </c>
      <c r="AC118" t="s">
        <v>1748</v>
      </c>
      <c r="AD118" t="s">
        <v>1687</v>
      </c>
      <c r="AH118" t="s">
        <v>1741</v>
      </c>
      <c r="AK118">
        <v>23194.5</v>
      </c>
      <c r="AL118">
        <v>5.793782499677036E-2</v>
      </c>
    </row>
    <row r="119" spans="1:38">
      <c r="A119" s="87" t="s">
        <v>1916</v>
      </c>
      <c r="B119" s="88" t="s">
        <v>1817</v>
      </c>
      <c r="C119" s="89">
        <v>48993.396000000001</v>
      </c>
      <c r="D119" s="87" t="s">
        <v>1915</v>
      </c>
      <c r="E119">
        <f t="shared" si="21"/>
        <v>47826.067387659277</v>
      </c>
      <c r="F119">
        <f>ROUND(2*E119,0)/2</f>
        <v>47826</v>
      </c>
      <c r="G119">
        <f>+C119-(C$7+F119*C$8)</f>
        <v>2.1664839994627982E-2</v>
      </c>
      <c r="N119">
        <f t="shared" si="30"/>
        <v>2.1664839994627982E-2</v>
      </c>
      <c r="P119">
        <f t="shared" si="24"/>
        <v>0.13924981299763556</v>
      </c>
      <c r="Q119" s="2">
        <f t="shared" si="25"/>
        <v>33974.896000000001</v>
      </c>
      <c r="R119">
        <f t="shared" si="26"/>
        <v>1.3826225876118021E-2</v>
      </c>
      <c r="T119">
        <f t="shared" si="27"/>
        <v>-0.11758497300300758</v>
      </c>
      <c r="U119">
        <f t="shared" si="28"/>
        <v>-0.11715139578196715</v>
      </c>
      <c r="V119">
        <f>+(U119-T119)^2</f>
        <v>1.8798920660513888E-7</v>
      </c>
      <c r="AC119" t="s">
        <v>1748</v>
      </c>
      <c r="AD119" t="s">
        <v>1754</v>
      </c>
      <c r="AH119" t="s">
        <v>1741</v>
      </c>
      <c r="AK119">
        <v>23917</v>
      </c>
      <c r="AL119">
        <v>4.2414449992065784E-2</v>
      </c>
    </row>
    <row r="120" spans="1:38">
      <c r="A120" s="18" t="s">
        <v>1773</v>
      </c>
      <c r="B120" s="6"/>
      <c r="C120" s="32">
        <v>50098.383999999998</v>
      </c>
      <c r="D120" s="32"/>
      <c r="E120">
        <f t="shared" si="21"/>
        <v>51263.090456648759</v>
      </c>
      <c r="F120">
        <f>ROUND(2*E120,0)/2</f>
        <v>51263</v>
      </c>
      <c r="G120">
        <f>+C120-(C$7+F120*C$8)</f>
        <v>2.9081419990689028E-2</v>
      </c>
      <c r="I120">
        <f>G120</f>
        <v>2.9081419990689028E-2</v>
      </c>
      <c r="P120">
        <f t="shared" si="24"/>
        <v>0.15345887092873026</v>
      </c>
      <c r="Q120" s="2">
        <f t="shared" si="25"/>
        <v>35079.883999999998</v>
      </c>
      <c r="R120">
        <f t="shared" si="26"/>
        <v>1.5469750301844852E-2</v>
      </c>
      <c r="T120">
        <f t="shared" si="27"/>
        <v>-0.12437745093804123</v>
      </c>
      <c r="U120">
        <f t="shared" si="28"/>
        <v>-0.10456205262947382</v>
      </c>
      <c r="V120">
        <f>+(U120-T120)^2</f>
        <v>3.9265001012717598E-4</v>
      </c>
    </row>
    <row r="121" spans="1:38">
      <c r="A121" s="18" t="s">
        <v>1773</v>
      </c>
      <c r="B121" s="6" t="s">
        <v>1814</v>
      </c>
      <c r="C121" s="32">
        <v>50113.3321</v>
      </c>
      <c r="D121" s="32"/>
      <c r="E121">
        <f t="shared" si="21"/>
        <v>51309.585952108951</v>
      </c>
      <c r="F121">
        <f>ROUND(2*E121,0)/2</f>
        <v>51309.5</v>
      </c>
      <c r="G121">
        <f>+C121-(C$7+F121*C$8)</f>
        <v>2.7633229998173192E-2</v>
      </c>
      <c r="I121">
        <f>G121</f>
        <v>2.7633229998173192E-2</v>
      </c>
      <c r="P121">
        <f t="shared" si="24"/>
        <v>0.15365447236521776</v>
      </c>
      <c r="Q121" s="2">
        <f t="shared" si="25"/>
        <v>35094.8321</v>
      </c>
      <c r="R121">
        <f t="shared" si="26"/>
        <v>1.5881353527733389E-2</v>
      </c>
      <c r="T121">
        <f t="shared" si="27"/>
        <v>-0.12602124236704457</v>
      </c>
      <c r="U121">
        <f t="shared" si="28"/>
        <v>-0.10435311245557866</v>
      </c>
      <c r="V121">
        <f>+(U121-T121)^2</f>
        <v>4.695078538601637E-4</v>
      </c>
    </row>
    <row r="122" spans="1:38">
      <c r="A122" s="18"/>
      <c r="B122" s="6"/>
      <c r="C122" s="32"/>
      <c r="D122" s="32"/>
      <c r="Q122" s="2"/>
      <c r="AK122">
        <v>26482.5</v>
      </c>
      <c r="AL122">
        <v>5.5172624997794628E-2</v>
      </c>
    </row>
    <row r="123" spans="1:38">
      <c r="A123" s="18"/>
      <c r="B123" s="6"/>
      <c r="C123" s="32"/>
      <c r="D123" s="32"/>
      <c r="Q123" s="2"/>
      <c r="AK123">
        <v>26485.5</v>
      </c>
      <c r="AL123">
        <v>6.6690175000985619E-2</v>
      </c>
    </row>
    <row r="124" spans="1:38">
      <c r="A124" s="18"/>
      <c r="B124" s="6"/>
      <c r="C124" s="32"/>
      <c r="D124" s="32"/>
      <c r="Q124" s="2"/>
      <c r="AC124" t="s">
        <v>1748</v>
      </c>
      <c r="AH124" t="s">
        <v>1741</v>
      </c>
      <c r="AK124">
        <v>28750</v>
      </c>
      <c r="AL124">
        <v>7.5187499998719431E-2</v>
      </c>
    </row>
    <row r="125" spans="1:38">
      <c r="A125" s="18"/>
      <c r="B125" s="6"/>
      <c r="C125" s="32"/>
      <c r="D125" s="32"/>
      <c r="Q125" s="2"/>
      <c r="AC125" t="s">
        <v>1748</v>
      </c>
      <c r="AH125" t="s">
        <v>1741</v>
      </c>
      <c r="AK125">
        <v>28810</v>
      </c>
      <c r="AL125">
        <v>6.9538499999907799E-2</v>
      </c>
    </row>
    <row r="126" spans="1:38">
      <c r="A126" s="18"/>
      <c r="B126" s="6"/>
      <c r="C126" s="32"/>
      <c r="D126" s="32"/>
      <c r="Q126" s="2"/>
      <c r="AK126">
        <v>29782.5</v>
      </c>
      <c r="AL126">
        <v>7.7477624996390659E-2</v>
      </c>
    </row>
    <row r="127" spans="1:38">
      <c r="A127" s="18"/>
      <c r="B127" s="6"/>
      <c r="C127" s="34"/>
      <c r="D127" s="32"/>
      <c r="Q127" s="2"/>
      <c r="AK127">
        <v>29966</v>
      </c>
      <c r="AL127">
        <v>6.8301100000098813E-2</v>
      </c>
    </row>
    <row r="128" spans="1:38">
      <c r="A128" s="42"/>
      <c r="B128" s="39"/>
      <c r="C128" s="40"/>
      <c r="D128" s="40"/>
      <c r="Q128" s="2"/>
      <c r="AK128">
        <v>29991</v>
      </c>
      <c r="AL128">
        <v>7.8947349997179117E-2</v>
      </c>
    </row>
    <row r="129" spans="1:38">
      <c r="A129" s="18"/>
      <c r="B129" s="6"/>
      <c r="C129" s="32"/>
      <c r="D129" s="32"/>
      <c r="Q129" s="2"/>
      <c r="AK129">
        <v>29994</v>
      </c>
      <c r="AL129">
        <v>6.5464899998914916E-2</v>
      </c>
    </row>
    <row r="130" spans="1:38">
      <c r="A130" s="18"/>
      <c r="B130" s="6"/>
      <c r="C130" s="32"/>
      <c r="D130" s="32"/>
      <c r="Q130" s="2"/>
      <c r="AH130" t="s">
        <v>1741</v>
      </c>
      <c r="AK130">
        <v>30956.5</v>
      </c>
      <c r="AL130">
        <v>8.3445525000570342E-2</v>
      </c>
    </row>
    <row r="131" spans="1:38">
      <c r="A131" s="42"/>
      <c r="B131" s="37"/>
      <c r="C131" s="42"/>
      <c r="D131" s="42"/>
      <c r="Q131" s="2"/>
      <c r="AK131">
        <v>30966</v>
      </c>
      <c r="AL131">
        <v>8.2251100000576116E-2</v>
      </c>
    </row>
    <row r="132" spans="1:38">
      <c r="A132" s="18"/>
      <c r="B132" s="6"/>
      <c r="C132" s="32"/>
      <c r="D132" s="32"/>
      <c r="Q132" s="2"/>
      <c r="AH132" t="s">
        <v>1741</v>
      </c>
      <c r="AK132">
        <v>30969</v>
      </c>
      <c r="AL132">
        <v>8.3068649997585453E-2</v>
      </c>
    </row>
    <row r="133" spans="1:38">
      <c r="A133" s="18"/>
      <c r="B133" s="6"/>
      <c r="C133" s="32"/>
      <c r="D133" s="32"/>
      <c r="Q133" s="2"/>
      <c r="AK133">
        <v>31060</v>
      </c>
      <c r="AL133">
        <v>8.2100999999966007E-2</v>
      </c>
    </row>
    <row r="134" spans="1:38">
      <c r="A134" s="18"/>
      <c r="B134" s="6"/>
      <c r="C134" s="32"/>
      <c r="D134" s="32"/>
      <c r="Q134" s="2"/>
      <c r="AK134">
        <v>31161.5</v>
      </c>
      <c r="AL134">
        <v>8.3844774999306537E-2</v>
      </c>
    </row>
    <row r="135" spans="1:38">
      <c r="A135" s="18"/>
      <c r="B135" s="6"/>
      <c r="C135" s="34"/>
      <c r="D135" s="32"/>
      <c r="Q135" s="2"/>
      <c r="AK135">
        <v>34119.5</v>
      </c>
      <c r="AL135">
        <v>9.9549074999231379E-2</v>
      </c>
    </row>
    <row r="136" spans="1:38">
      <c r="A136" s="40"/>
      <c r="B136" s="39"/>
      <c r="C136" s="40"/>
      <c r="D136" s="40"/>
      <c r="Q136" s="2"/>
      <c r="AK136">
        <v>34333.5</v>
      </c>
      <c r="AL136">
        <v>0.10130097500223201</v>
      </c>
    </row>
    <row r="137" spans="1:38">
      <c r="A137" s="18"/>
      <c r="B137" s="6"/>
      <c r="C137" s="32"/>
      <c r="D137" s="32"/>
      <c r="Q137" s="2"/>
      <c r="AK137">
        <v>35201</v>
      </c>
      <c r="AL137">
        <v>0.10452584999438841</v>
      </c>
    </row>
    <row r="138" spans="1:38">
      <c r="A138" s="18"/>
      <c r="B138" s="6"/>
      <c r="C138" s="32"/>
      <c r="D138" s="32"/>
      <c r="Q138" s="2"/>
      <c r="AK138">
        <v>36470</v>
      </c>
      <c r="AL138">
        <v>0.10964949999470264</v>
      </c>
    </row>
    <row r="139" spans="1:38">
      <c r="A139" s="18"/>
      <c r="B139" s="6"/>
      <c r="C139" s="32"/>
      <c r="D139" s="32"/>
      <c r="Q139" s="2"/>
      <c r="AK139">
        <v>36482</v>
      </c>
      <c r="AL139">
        <v>0.10911969999870053</v>
      </c>
    </row>
    <row r="140" spans="1:38">
      <c r="A140" s="18"/>
      <c r="B140" s="6"/>
      <c r="C140" s="32"/>
      <c r="D140" s="32"/>
      <c r="Q140" s="2"/>
      <c r="AK140">
        <v>38703.5</v>
      </c>
      <c r="AL140">
        <v>0.12036547499883454</v>
      </c>
    </row>
    <row r="141" spans="1:38">
      <c r="A141" s="18"/>
      <c r="B141" s="6"/>
      <c r="C141" s="32"/>
      <c r="D141" s="32"/>
      <c r="Q141" s="2"/>
      <c r="AK141">
        <v>38824.5</v>
      </c>
      <c r="AL141">
        <v>0.1203733249931247</v>
      </c>
    </row>
    <row r="142" spans="1:38">
      <c r="A142" s="18"/>
      <c r="B142" s="6"/>
      <c r="C142" s="32"/>
      <c r="D142" s="32"/>
      <c r="Q142" s="2"/>
      <c r="AK142">
        <v>38825</v>
      </c>
      <c r="AL142">
        <v>0.12042625000322005</v>
      </c>
    </row>
    <row r="143" spans="1:38">
      <c r="A143" s="18"/>
      <c r="B143" s="6"/>
      <c r="C143" s="32"/>
      <c r="D143" s="32"/>
      <c r="Q143" s="2"/>
      <c r="AK143">
        <v>40074</v>
      </c>
      <c r="AL143">
        <v>0.12633289999939734</v>
      </c>
    </row>
    <row r="144" spans="1:38">
      <c r="A144" s="18"/>
      <c r="B144" s="6"/>
      <c r="C144" s="32"/>
      <c r="D144" s="32"/>
      <c r="Q144" s="2"/>
    </row>
    <row r="145" spans="1:17">
      <c r="A145" s="18"/>
      <c r="B145" s="6"/>
      <c r="C145" s="32"/>
      <c r="D145" s="32"/>
      <c r="Q145" s="2"/>
    </row>
    <row r="146" spans="1:17">
      <c r="A146" s="18"/>
      <c r="B146" s="6"/>
      <c r="C146" s="32"/>
      <c r="D146" s="32"/>
      <c r="Q146" s="2"/>
    </row>
    <row r="147" spans="1:17">
      <c r="A147" s="18"/>
      <c r="B147" s="6"/>
      <c r="C147" s="32"/>
      <c r="D147" s="32"/>
      <c r="Q147" s="2"/>
    </row>
    <row r="148" spans="1:17">
      <c r="A148" s="18"/>
      <c r="B148" s="6"/>
      <c r="C148" s="32"/>
      <c r="D148" s="32"/>
      <c r="Q148" s="2"/>
    </row>
    <row r="149" spans="1:17">
      <c r="A149" s="18"/>
      <c r="B149" s="6"/>
      <c r="C149" s="32"/>
      <c r="D149" s="32"/>
      <c r="Q149" s="2"/>
    </row>
    <row r="150" spans="1:17">
      <c r="A150" s="18"/>
      <c r="B150" s="6"/>
      <c r="C150" s="32"/>
      <c r="D150" s="32"/>
      <c r="Q150" s="2"/>
    </row>
    <row r="151" spans="1:17">
      <c r="A151" s="21"/>
      <c r="B151" s="16"/>
      <c r="C151" s="32"/>
      <c r="D151" s="32"/>
      <c r="Q151" s="2"/>
    </row>
    <row r="152" spans="1:17">
      <c r="A152" s="18"/>
      <c r="B152" s="6"/>
      <c r="C152" s="32"/>
      <c r="D152" s="32"/>
      <c r="Q152" s="2"/>
    </row>
    <row r="153" spans="1:17">
      <c r="A153" s="18"/>
      <c r="B153" s="6"/>
      <c r="C153" s="32"/>
      <c r="D153" s="32"/>
      <c r="Q153" s="2"/>
    </row>
    <row r="154" spans="1:17">
      <c r="A154" s="21"/>
      <c r="B154" s="6"/>
      <c r="C154" s="32"/>
      <c r="D154" s="32"/>
      <c r="Q154" s="2"/>
    </row>
    <row r="155" spans="1:17">
      <c r="A155" s="22"/>
      <c r="B155" s="6"/>
      <c r="C155" s="32"/>
      <c r="D155" s="32"/>
      <c r="Q155" s="2"/>
    </row>
    <row r="156" spans="1:17">
      <c r="A156" s="22"/>
      <c r="B156" s="6"/>
      <c r="C156" s="32"/>
      <c r="D156" s="32"/>
      <c r="Q156" s="2"/>
    </row>
    <row r="157" spans="1:17">
      <c r="A157" s="23"/>
      <c r="B157" s="16"/>
      <c r="C157" s="24"/>
      <c r="D157" s="24"/>
      <c r="Q157" s="2"/>
    </row>
    <row r="158" spans="1:17">
      <c r="A158" s="22"/>
      <c r="B158" s="6"/>
      <c r="C158" s="32"/>
      <c r="D158" s="32"/>
      <c r="Q158" s="2"/>
    </row>
    <row r="159" spans="1:17">
      <c r="A159" s="41"/>
      <c r="B159" s="37"/>
      <c r="C159" s="42"/>
      <c r="D159" s="42"/>
      <c r="Q159" s="2"/>
    </row>
    <row r="160" spans="1:17">
      <c r="A160" s="41"/>
      <c r="B160" s="37"/>
      <c r="C160" s="42"/>
      <c r="D160" s="42"/>
      <c r="Q160" s="2"/>
    </row>
    <row r="161" spans="1:17">
      <c r="A161" s="38"/>
      <c r="B161" s="39"/>
      <c r="C161" s="40"/>
      <c r="D161" s="40"/>
      <c r="Q161" s="2"/>
    </row>
    <row r="162" spans="1:17">
      <c r="A162" s="41"/>
      <c r="B162" s="37"/>
      <c r="C162" s="42"/>
      <c r="D162" s="42"/>
      <c r="Q162" s="2"/>
    </row>
    <row r="163" spans="1:17">
      <c r="A163" s="41"/>
      <c r="B163" s="37"/>
      <c r="C163" s="42"/>
      <c r="D163" s="42"/>
      <c r="Q163" s="2"/>
    </row>
    <row r="164" spans="1:17">
      <c r="A164" s="41"/>
      <c r="B164" s="37"/>
      <c r="C164" s="42"/>
      <c r="D164" s="42"/>
      <c r="Q164" s="2"/>
    </row>
    <row r="165" spans="1:17">
      <c r="A165" s="41"/>
      <c r="B165" s="37"/>
      <c r="C165" s="42"/>
      <c r="D165" s="42"/>
      <c r="Q165" s="2"/>
    </row>
    <row r="166" spans="1:17">
      <c r="A166" s="41"/>
      <c r="B166" s="37"/>
      <c r="C166" s="42"/>
      <c r="D166" s="42"/>
      <c r="Q166" s="2"/>
    </row>
    <row r="167" spans="1:17">
      <c r="A167" s="41"/>
      <c r="B167" s="37"/>
      <c r="C167" s="42"/>
      <c r="D167" s="42"/>
      <c r="Q167" s="2"/>
    </row>
    <row r="168" spans="1:17">
      <c r="A168" s="41"/>
      <c r="B168" s="37"/>
      <c r="C168" s="42"/>
      <c r="D168" s="42"/>
      <c r="Q168" s="2"/>
    </row>
    <row r="169" spans="1:17">
      <c r="A169" s="35"/>
      <c r="B169" s="39"/>
      <c r="C169" s="40"/>
      <c r="D169" s="40"/>
      <c r="Q169" s="2"/>
    </row>
    <row r="170" spans="1:17">
      <c r="A170" s="41"/>
      <c r="B170" s="37"/>
      <c r="C170" s="42"/>
      <c r="D170" s="42"/>
      <c r="Q170" s="2"/>
    </row>
    <row r="171" spans="1:17">
      <c r="A171" s="41"/>
      <c r="B171" s="37"/>
      <c r="C171" s="42"/>
      <c r="D171" s="42"/>
      <c r="Q171" s="2"/>
    </row>
    <row r="172" spans="1:17">
      <c r="A172" s="44"/>
      <c r="B172" s="45"/>
      <c r="C172" s="44"/>
      <c r="D172" s="44"/>
      <c r="Q172" s="2"/>
    </row>
    <row r="173" spans="1:17">
      <c r="A173" s="43"/>
      <c r="B173" s="6"/>
      <c r="C173" s="44"/>
      <c r="D173" s="44"/>
      <c r="Q173" s="2"/>
    </row>
    <row r="174" spans="1:17">
      <c r="A174" s="43"/>
      <c r="B174" s="6"/>
      <c r="C174" s="44"/>
      <c r="D174" s="44"/>
      <c r="Q174" s="2"/>
    </row>
    <row r="175" spans="1:17">
      <c r="A175" s="43"/>
      <c r="B175" s="6"/>
      <c r="C175" s="44"/>
      <c r="D175" s="44"/>
      <c r="Q175" s="2"/>
    </row>
    <row r="176" spans="1:17">
      <c r="A176" s="43"/>
      <c r="B176" s="6"/>
      <c r="C176" s="44"/>
      <c r="D176" s="44"/>
      <c r="Q176" s="2"/>
    </row>
    <row r="177" spans="1:17">
      <c r="A177" s="93"/>
      <c r="B177" s="94"/>
      <c r="C177" s="95"/>
      <c r="D177" s="95"/>
    </row>
    <row r="178" spans="1:17">
      <c r="A178" s="93"/>
      <c r="B178" s="94"/>
      <c r="C178" s="95"/>
      <c r="D178" s="95"/>
    </row>
    <row r="179" spans="1:17">
      <c r="A179" s="93"/>
      <c r="B179" s="94"/>
      <c r="C179" s="95"/>
      <c r="D179" s="95"/>
    </row>
    <row r="180" spans="1:17">
      <c r="A180" s="93"/>
      <c r="B180" s="94"/>
      <c r="C180" s="95"/>
      <c r="D180" s="95"/>
    </row>
    <row r="181" spans="1:17">
      <c r="A181" s="93"/>
      <c r="B181" s="94"/>
      <c r="C181" s="95"/>
      <c r="D181" s="95"/>
    </row>
    <row r="182" spans="1:17">
      <c r="A182" s="93"/>
      <c r="B182" s="94"/>
      <c r="C182" s="95"/>
      <c r="D182" s="95"/>
    </row>
    <row r="183" spans="1:17">
      <c r="A183" s="18"/>
      <c r="B183" s="6"/>
      <c r="C183" s="32"/>
      <c r="D183" s="32"/>
      <c r="Q183" s="2"/>
    </row>
    <row r="184" spans="1:17">
      <c r="A184" s="93"/>
      <c r="B184" s="94"/>
      <c r="C184" s="95"/>
      <c r="D184" s="95"/>
    </row>
    <row r="185" spans="1:17">
      <c r="A185" s="93"/>
      <c r="B185" s="94"/>
      <c r="C185" s="95"/>
      <c r="D185" s="95"/>
    </row>
    <row r="186" spans="1:17">
      <c r="A186" s="93"/>
      <c r="B186" s="94"/>
      <c r="C186" s="95"/>
      <c r="D186" s="95"/>
    </row>
    <row r="187" spans="1:17">
      <c r="A187" s="93"/>
      <c r="B187" s="94"/>
      <c r="C187" s="95"/>
      <c r="D187" s="95"/>
    </row>
    <row r="188" spans="1:17">
      <c r="A188" s="93"/>
      <c r="B188" s="94"/>
      <c r="C188" s="95"/>
      <c r="D188" s="95"/>
    </row>
    <row r="189" spans="1:17">
      <c r="A189" s="93"/>
      <c r="B189" s="94"/>
      <c r="C189" s="95"/>
      <c r="D189" s="95"/>
    </row>
    <row r="190" spans="1:17">
      <c r="A190" s="93"/>
      <c r="B190" s="94"/>
      <c r="C190" s="95"/>
      <c r="D190" s="95"/>
    </row>
    <row r="191" spans="1:17">
      <c r="A191" s="93"/>
      <c r="B191" s="94"/>
      <c r="C191" s="95"/>
      <c r="D191" s="95"/>
    </row>
    <row r="192" spans="1:17">
      <c r="A192" s="93"/>
      <c r="B192" s="94"/>
      <c r="C192" s="95"/>
      <c r="D192" s="95"/>
    </row>
    <row r="193" spans="1:4">
      <c r="A193" s="93"/>
      <c r="B193" s="94"/>
      <c r="C193" s="95"/>
      <c r="D193" s="95"/>
    </row>
    <row r="194" spans="1:4">
      <c r="A194" s="93"/>
      <c r="B194" s="94"/>
      <c r="C194" s="95"/>
      <c r="D194" s="95"/>
    </row>
    <row r="195" spans="1:4">
      <c r="A195" s="93"/>
      <c r="B195" s="94"/>
      <c r="C195" s="95"/>
      <c r="D195" s="95"/>
    </row>
    <row r="196" spans="1:4">
      <c r="A196" s="93"/>
      <c r="B196" s="94"/>
      <c r="C196" s="95"/>
      <c r="D196" s="95"/>
    </row>
    <row r="197" spans="1:4">
      <c r="A197" s="93"/>
      <c r="B197" s="94"/>
      <c r="C197" s="95"/>
      <c r="D197" s="95"/>
    </row>
    <row r="198" spans="1:4">
      <c r="A198" s="93"/>
      <c r="B198" s="94"/>
      <c r="C198" s="95"/>
      <c r="D198" s="95"/>
    </row>
    <row r="199" spans="1:4">
      <c r="A199" s="93"/>
      <c r="B199" s="94"/>
      <c r="C199" s="95"/>
      <c r="D199" s="95"/>
    </row>
    <row r="200" spans="1:4">
      <c r="A200" s="93"/>
      <c r="B200" s="94"/>
      <c r="C200" s="95"/>
      <c r="D200" s="95"/>
    </row>
    <row r="201" spans="1:4">
      <c r="A201" s="93"/>
      <c r="B201" s="94"/>
      <c r="C201" s="95"/>
      <c r="D201" s="95"/>
    </row>
    <row r="202" spans="1:4">
      <c r="A202" s="93"/>
      <c r="B202" s="94"/>
      <c r="C202" s="95"/>
      <c r="D202" s="95"/>
    </row>
    <row r="203" spans="1:4">
      <c r="C203" s="32"/>
      <c r="D203" s="32"/>
    </row>
    <row r="204" spans="1:4">
      <c r="C204" s="32"/>
      <c r="D204" s="32"/>
    </row>
    <row r="205" spans="1:4">
      <c r="C205" s="32"/>
      <c r="D205" s="32"/>
    </row>
    <row r="206" spans="1:4">
      <c r="C206" s="32"/>
      <c r="D206" s="32"/>
    </row>
    <row r="207" spans="1:4">
      <c r="C207" s="32"/>
      <c r="D207" s="32"/>
    </row>
    <row r="208" spans="1:4">
      <c r="C208" s="32"/>
      <c r="D208" s="32"/>
    </row>
    <row r="209" spans="3:4">
      <c r="C209" s="32"/>
      <c r="D209" s="32"/>
    </row>
    <row r="210" spans="3:4">
      <c r="C210" s="32"/>
      <c r="D210" s="32"/>
    </row>
    <row r="211" spans="3:4">
      <c r="C211" s="32"/>
      <c r="D211" s="32"/>
    </row>
    <row r="212" spans="3:4">
      <c r="C212" s="32"/>
      <c r="D212" s="32"/>
    </row>
    <row r="213" spans="3:4">
      <c r="C213" s="32"/>
      <c r="D213" s="32"/>
    </row>
    <row r="214" spans="3:4">
      <c r="C214" s="32"/>
      <c r="D214" s="32"/>
    </row>
    <row r="215" spans="3:4">
      <c r="C215" s="32"/>
      <c r="D215" s="32"/>
    </row>
    <row r="216" spans="3:4">
      <c r="C216" s="32"/>
      <c r="D216" s="32"/>
    </row>
    <row r="217" spans="3:4">
      <c r="C217" s="32"/>
      <c r="D217" s="32"/>
    </row>
    <row r="218" spans="3:4">
      <c r="C218" s="32"/>
      <c r="D218" s="32"/>
    </row>
    <row r="219" spans="3:4">
      <c r="C219" s="32"/>
      <c r="D219" s="32"/>
    </row>
    <row r="220" spans="3:4">
      <c r="C220" s="32"/>
      <c r="D220" s="32"/>
    </row>
    <row r="221" spans="3:4">
      <c r="C221" s="32"/>
      <c r="D221" s="32"/>
    </row>
    <row r="222" spans="3:4">
      <c r="C222" s="32"/>
      <c r="D222" s="32"/>
    </row>
    <row r="223" spans="3:4">
      <c r="C223" s="32"/>
      <c r="D223" s="32"/>
    </row>
    <row r="224" spans="3:4">
      <c r="C224" s="32"/>
      <c r="D224" s="32"/>
    </row>
    <row r="225" spans="3:4">
      <c r="C225" s="32"/>
      <c r="D225" s="32"/>
    </row>
    <row r="226" spans="3:4">
      <c r="C226" s="32"/>
      <c r="D226" s="32"/>
    </row>
    <row r="227" spans="3:4">
      <c r="C227" s="32"/>
      <c r="D227" s="32"/>
    </row>
    <row r="228" spans="3:4">
      <c r="C228" s="32"/>
      <c r="D228" s="32"/>
    </row>
    <row r="229" spans="3:4">
      <c r="C229" s="32"/>
      <c r="D229" s="32"/>
    </row>
    <row r="230" spans="3:4">
      <c r="C230" s="32"/>
      <c r="D230" s="32"/>
    </row>
    <row r="231" spans="3:4">
      <c r="C231" s="32"/>
      <c r="D231" s="32"/>
    </row>
    <row r="232" spans="3:4">
      <c r="C232" s="32"/>
      <c r="D232" s="32"/>
    </row>
    <row r="233" spans="3:4">
      <c r="C233" s="32"/>
      <c r="D233" s="32"/>
    </row>
    <row r="234" spans="3:4">
      <c r="C234" s="32"/>
      <c r="D234" s="32"/>
    </row>
    <row r="235" spans="3:4">
      <c r="C235" s="32"/>
      <c r="D235" s="32"/>
    </row>
    <row r="236" spans="3:4">
      <c r="C236" s="32"/>
      <c r="D236" s="32"/>
    </row>
    <row r="237" spans="3:4">
      <c r="C237" s="32"/>
      <c r="D237" s="32"/>
    </row>
    <row r="238" spans="3:4">
      <c r="C238" s="32"/>
      <c r="D238" s="32"/>
    </row>
    <row r="239" spans="3:4">
      <c r="C239" s="32"/>
      <c r="D239" s="32"/>
    </row>
    <row r="240" spans="3:4">
      <c r="C240" s="32"/>
      <c r="D240" s="32"/>
    </row>
    <row r="241" spans="3:4">
      <c r="C241" s="32"/>
      <c r="D241" s="32"/>
    </row>
    <row r="242" spans="3:4">
      <c r="C242" s="32"/>
      <c r="D242" s="32"/>
    </row>
    <row r="243" spans="3:4">
      <c r="C243" s="32"/>
      <c r="D243" s="32"/>
    </row>
    <row r="244" spans="3:4">
      <c r="C244" s="32"/>
      <c r="D244" s="32"/>
    </row>
    <row r="245" spans="3:4">
      <c r="C245" s="32"/>
      <c r="D245" s="32"/>
    </row>
    <row r="246" spans="3:4">
      <c r="C246" s="32"/>
      <c r="D246" s="32"/>
    </row>
    <row r="247" spans="3:4">
      <c r="C247" s="32"/>
      <c r="D247" s="32"/>
    </row>
    <row r="248" spans="3:4">
      <c r="C248" s="32"/>
      <c r="D248" s="32"/>
    </row>
    <row r="249" spans="3:4">
      <c r="C249" s="32"/>
      <c r="D249" s="32"/>
    </row>
    <row r="250" spans="3:4">
      <c r="C250" s="32"/>
      <c r="D250" s="32"/>
    </row>
    <row r="251" spans="3:4">
      <c r="C251" s="32"/>
      <c r="D251" s="32"/>
    </row>
    <row r="252" spans="3:4">
      <c r="C252" s="32"/>
      <c r="D252" s="32"/>
    </row>
    <row r="253" spans="3:4">
      <c r="C253" s="32"/>
      <c r="D253" s="32"/>
    </row>
    <row r="254" spans="3:4">
      <c r="C254" s="32"/>
      <c r="D254" s="32"/>
    </row>
    <row r="255" spans="3:4">
      <c r="C255" s="32"/>
      <c r="D255" s="32"/>
    </row>
    <row r="256" spans="3:4">
      <c r="C256" s="32"/>
      <c r="D256" s="32"/>
    </row>
    <row r="257" spans="3:4">
      <c r="C257" s="32"/>
      <c r="D257" s="32"/>
    </row>
    <row r="258" spans="3:4">
      <c r="C258" s="32"/>
      <c r="D258" s="32"/>
    </row>
    <row r="259" spans="3:4">
      <c r="C259" s="32"/>
      <c r="D259" s="32"/>
    </row>
    <row r="260" spans="3:4">
      <c r="C260" s="32"/>
      <c r="D260" s="32"/>
    </row>
    <row r="261" spans="3:4">
      <c r="C261" s="32"/>
      <c r="D261" s="32"/>
    </row>
    <row r="262" spans="3:4">
      <c r="C262" s="32"/>
      <c r="D262" s="32"/>
    </row>
    <row r="263" spans="3:4">
      <c r="C263" s="32"/>
      <c r="D263" s="32"/>
    </row>
    <row r="264" spans="3:4">
      <c r="C264" s="32"/>
      <c r="D264" s="32"/>
    </row>
    <row r="265" spans="3:4">
      <c r="C265" s="32"/>
      <c r="D265" s="32"/>
    </row>
    <row r="266" spans="3:4">
      <c r="C266" s="32"/>
      <c r="D266" s="32"/>
    </row>
    <row r="267" spans="3:4">
      <c r="C267" s="32"/>
      <c r="D267" s="32"/>
    </row>
    <row r="268" spans="3:4">
      <c r="C268" s="32"/>
      <c r="D268" s="32"/>
    </row>
    <row r="269" spans="3:4">
      <c r="C269" s="32"/>
      <c r="D269" s="32"/>
    </row>
    <row r="270" spans="3:4">
      <c r="C270" s="32"/>
      <c r="D270" s="32"/>
    </row>
    <row r="271" spans="3:4">
      <c r="C271" s="32"/>
      <c r="D271" s="32"/>
    </row>
    <row r="272" spans="3:4">
      <c r="C272" s="32"/>
      <c r="D272" s="32"/>
    </row>
    <row r="273" spans="3:4">
      <c r="C273" s="32"/>
      <c r="D273" s="32"/>
    </row>
    <row r="274" spans="3:4">
      <c r="C274" s="32"/>
      <c r="D274" s="32"/>
    </row>
    <row r="275" spans="3:4">
      <c r="C275" s="32"/>
      <c r="D275" s="32"/>
    </row>
    <row r="276" spans="3:4">
      <c r="C276" s="32"/>
      <c r="D276" s="32"/>
    </row>
    <row r="277" spans="3:4">
      <c r="C277" s="32"/>
      <c r="D277" s="32"/>
    </row>
    <row r="278" spans="3:4">
      <c r="C278" s="32"/>
      <c r="D278" s="32"/>
    </row>
    <row r="279" spans="3:4">
      <c r="C279" s="32"/>
      <c r="D279" s="32"/>
    </row>
    <row r="280" spans="3:4">
      <c r="C280" s="32"/>
      <c r="D280" s="32"/>
    </row>
    <row r="281" spans="3:4">
      <c r="C281" s="32"/>
      <c r="D281" s="32"/>
    </row>
    <row r="282" spans="3:4">
      <c r="C282" s="32"/>
      <c r="D282" s="32"/>
    </row>
    <row r="283" spans="3:4">
      <c r="C283" s="32"/>
      <c r="D283" s="32"/>
    </row>
    <row r="284" spans="3:4">
      <c r="C284" s="32"/>
      <c r="D284" s="32"/>
    </row>
    <row r="285" spans="3:4">
      <c r="C285" s="32"/>
      <c r="D285" s="32"/>
    </row>
    <row r="286" spans="3:4">
      <c r="C286" s="32"/>
      <c r="D286" s="32"/>
    </row>
    <row r="287" spans="3:4">
      <c r="C287" s="32"/>
      <c r="D287" s="32"/>
    </row>
    <row r="288" spans="3:4">
      <c r="C288" s="32"/>
      <c r="D288" s="32"/>
    </row>
    <row r="289" spans="3:4">
      <c r="C289" s="32"/>
      <c r="D289" s="32"/>
    </row>
    <row r="290" spans="3:4">
      <c r="C290" s="32"/>
      <c r="D290" s="32"/>
    </row>
    <row r="291" spans="3:4">
      <c r="C291" s="32"/>
      <c r="D291" s="32"/>
    </row>
    <row r="292" spans="3:4">
      <c r="C292" s="32"/>
      <c r="D292" s="32"/>
    </row>
    <row r="293" spans="3:4">
      <c r="C293" s="32"/>
      <c r="D293" s="32"/>
    </row>
    <row r="294" spans="3:4">
      <c r="C294" s="32"/>
      <c r="D294" s="32"/>
    </row>
    <row r="295" spans="3:4">
      <c r="C295" s="32"/>
      <c r="D295" s="32"/>
    </row>
    <row r="296" spans="3:4">
      <c r="C296" s="32"/>
      <c r="D296" s="32"/>
    </row>
    <row r="297" spans="3:4">
      <c r="C297" s="32"/>
      <c r="D297" s="32"/>
    </row>
    <row r="298" spans="3:4">
      <c r="C298" s="32"/>
      <c r="D298" s="32"/>
    </row>
    <row r="299" spans="3:4">
      <c r="C299" s="32"/>
      <c r="D299" s="32"/>
    </row>
    <row r="300" spans="3:4">
      <c r="C300" s="32"/>
      <c r="D300" s="32"/>
    </row>
    <row r="301" spans="3:4">
      <c r="C301" s="32"/>
      <c r="D301" s="32"/>
    </row>
    <row r="302" spans="3:4">
      <c r="C302" s="32"/>
      <c r="D302" s="32"/>
    </row>
    <row r="303" spans="3:4">
      <c r="C303" s="32"/>
      <c r="D303" s="32"/>
    </row>
    <row r="304" spans="3:4">
      <c r="C304" s="32"/>
      <c r="D304" s="32"/>
    </row>
    <row r="305" spans="3:4">
      <c r="C305" s="32"/>
      <c r="D305" s="32"/>
    </row>
    <row r="306" spans="3:4">
      <c r="C306" s="32"/>
      <c r="D306" s="32"/>
    </row>
    <row r="307" spans="3:4">
      <c r="C307" s="32"/>
      <c r="D307" s="32"/>
    </row>
    <row r="308" spans="3:4">
      <c r="C308" s="32"/>
      <c r="D308" s="32"/>
    </row>
    <row r="309" spans="3:4">
      <c r="C309" s="32"/>
      <c r="D309" s="32"/>
    </row>
    <row r="310" spans="3:4">
      <c r="C310" s="32"/>
      <c r="D310" s="32"/>
    </row>
    <row r="311" spans="3:4">
      <c r="C311" s="32"/>
      <c r="D311" s="32"/>
    </row>
    <row r="312" spans="3:4">
      <c r="C312" s="32"/>
      <c r="D312" s="32"/>
    </row>
    <row r="313" spans="3:4">
      <c r="C313" s="32"/>
      <c r="D313" s="32"/>
    </row>
    <row r="314" spans="3:4">
      <c r="C314" s="32"/>
      <c r="D314" s="32"/>
    </row>
    <row r="315" spans="3:4">
      <c r="C315" s="32"/>
      <c r="D315" s="32"/>
    </row>
    <row r="316" spans="3:4">
      <c r="C316" s="32"/>
      <c r="D316" s="32"/>
    </row>
    <row r="317" spans="3:4">
      <c r="C317" s="32"/>
      <c r="D317" s="32"/>
    </row>
    <row r="318" spans="3:4">
      <c r="C318" s="32"/>
      <c r="D318" s="32"/>
    </row>
    <row r="319" spans="3:4">
      <c r="C319" s="32"/>
      <c r="D319" s="32"/>
    </row>
    <row r="320" spans="3:4">
      <c r="C320" s="32"/>
      <c r="D320" s="32"/>
    </row>
    <row r="321" spans="3:4">
      <c r="C321" s="32"/>
      <c r="D321" s="32"/>
    </row>
    <row r="322" spans="3:4">
      <c r="C322" s="32"/>
      <c r="D322" s="32"/>
    </row>
    <row r="323" spans="3:4">
      <c r="C323" s="32"/>
      <c r="D323" s="32"/>
    </row>
    <row r="324" spans="3:4">
      <c r="C324" s="32"/>
      <c r="D324" s="32"/>
    </row>
    <row r="325" spans="3:4">
      <c r="C325" s="32"/>
      <c r="D325" s="32"/>
    </row>
    <row r="326" spans="3:4">
      <c r="C326" s="32"/>
      <c r="D326" s="32"/>
    </row>
    <row r="327" spans="3:4">
      <c r="C327" s="32"/>
      <c r="D327" s="32"/>
    </row>
    <row r="328" spans="3:4">
      <c r="C328" s="32"/>
      <c r="D328" s="32"/>
    </row>
    <row r="329" spans="3:4">
      <c r="C329" s="32"/>
      <c r="D329" s="32"/>
    </row>
    <row r="330" spans="3:4">
      <c r="C330" s="32"/>
      <c r="D330" s="32"/>
    </row>
    <row r="331" spans="3:4">
      <c r="C331" s="32"/>
      <c r="D331" s="32"/>
    </row>
    <row r="332" spans="3:4">
      <c r="C332" s="32"/>
      <c r="D332" s="32"/>
    </row>
    <row r="333" spans="3:4">
      <c r="C333" s="32"/>
      <c r="D333" s="32"/>
    </row>
    <row r="334" spans="3:4">
      <c r="C334" s="32"/>
      <c r="D334" s="32"/>
    </row>
    <row r="335" spans="3:4">
      <c r="C335" s="32"/>
      <c r="D335" s="32"/>
    </row>
    <row r="336" spans="3:4">
      <c r="C336" s="32"/>
      <c r="D336" s="32"/>
    </row>
    <row r="337" spans="3:4">
      <c r="C337" s="32"/>
      <c r="D337" s="32"/>
    </row>
    <row r="338" spans="3:4">
      <c r="C338" s="32"/>
      <c r="D338" s="32"/>
    </row>
    <row r="339" spans="3:4">
      <c r="C339" s="32"/>
      <c r="D339" s="32"/>
    </row>
    <row r="340" spans="3:4">
      <c r="C340" s="32"/>
      <c r="D340" s="32"/>
    </row>
    <row r="341" spans="3:4">
      <c r="C341" s="32"/>
      <c r="D341" s="32"/>
    </row>
    <row r="342" spans="3:4">
      <c r="C342" s="32"/>
      <c r="D342" s="32"/>
    </row>
    <row r="343" spans="3:4">
      <c r="C343" s="32"/>
      <c r="D343" s="32"/>
    </row>
    <row r="344" spans="3:4">
      <c r="C344" s="32"/>
      <c r="D344" s="32"/>
    </row>
    <row r="345" spans="3:4">
      <c r="C345" s="32"/>
      <c r="D345" s="32"/>
    </row>
    <row r="346" spans="3:4">
      <c r="C346" s="32"/>
      <c r="D346" s="32"/>
    </row>
    <row r="347" spans="3:4">
      <c r="C347" s="32"/>
      <c r="D347" s="32"/>
    </row>
    <row r="348" spans="3:4">
      <c r="C348" s="32"/>
      <c r="D348" s="32"/>
    </row>
    <row r="349" spans="3:4">
      <c r="C349" s="32"/>
      <c r="D349" s="32"/>
    </row>
    <row r="350" spans="3:4">
      <c r="C350" s="32"/>
      <c r="D350" s="32"/>
    </row>
    <row r="351" spans="3:4">
      <c r="C351" s="32"/>
      <c r="D351" s="32"/>
    </row>
    <row r="352" spans="3:4">
      <c r="C352" s="32"/>
      <c r="D352" s="32"/>
    </row>
    <row r="353" spans="3:4">
      <c r="C353" s="32"/>
      <c r="D353" s="32"/>
    </row>
    <row r="354" spans="3:4">
      <c r="C354" s="32"/>
      <c r="D354" s="32"/>
    </row>
    <row r="355" spans="3:4">
      <c r="C355" s="32"/>
      <c r="D355" s="32"/>
    </row>
    <row r="356" spans="3:4">
      <c r="C356" s="32"/>
      <c r="D356" s="32"/>
    </row>
    <row r="357" spans="3:4">
      <c r="C357" s="32"/>
      <c r="D357" s="32"/>
    </row>
    <row r="358" spans="3:4">
      <c r="C358" s="32"/>
      <c r="D358" s="32"/>
    </row>
    <row r="359" spans="3:4">
      <c r="C359" s="32"/>
      <c r="D359" s="32"/>
    </row>
    <row r="360" spans="3:4">
      <c r="C360" s="32"/>
      <c r="D360" s="32"/>
    </row>
    <row r="361" spans="3:4">
      <c r="C361" s="32"/>
      <c r="D361" s="32"/>
    </row>
    <row r="362" spans="3:4">
      <c r="C362" s="32"/>
      <c r="D362" s="32"/>
    </row>
    <row r="363" spans="3:4">
      <c r="C363" s="32"/>
      <c r="D363" s="32"/>
    </row>
    <row r="364" spans="3:4">
      <c r="C364" s="32"/>
      <c r="D364" s="32"/>
    </row>
    <row r="365" spans="3:4">
      <c r="C365" s="32"/>
      <c r="D365" s="32"/>
    </row>
    <row r="366" spans="3:4">
      <c r="C366" s="32"/>
      <c r="D366" s="32"/>
    </row>
    <row r="367" spans="3:4">
      <c r="C367" s="32"/>
      <c r="D367" s="32"/>
    </row>
    <row r="368" spans="3:4">
      <c r="C368" s="32"/>
      <c r="D368" s="32"/>
    </row>
    <row r="369" spans="3:4">
      <c r="C369" s="32"/>
      <c r="D369" s="32"/>
    </row>
    <row r="370" spans="3:4">
      <c r="C370" s="32"/>
      <c r="D370" s="32"/>
    </row>
    <row r="371" spans="3:4">
      <c r="C371" s="32"/>
      <c r="D371" s="32"/>
    </row>
    <row r="372" spans="3:4">
      <c r="C372" s="32"/>
      <c r="D372" s="32"/>
    </row>
    <row r="373" spans="3:4">
      <c r="C373" s="32"/>
      <c r="D373" s="32"/>
    </row>
    <row r="374" spans="3:4">
      <c r="C374" s="32"/>
      <c r="D374" s="32"/>
    </row>
    <row r="375" spans="3:4">
      <c r="C375" s="32"/>
      <c r="D375" s="32"/>
    </row>
    <row r="376" spans="3:4">
      <c r="C376" s="32"/>
      <c r="D376" s="32"/>
    </row>
    <row r="377" spans="3:4">
      <c r="C377" s="32"/>
      <c r="D377" s="32"/>
    </row>
    <row r="378" spans="3:4">
      <c r="C378" s="32"/>
      <c r="D378" s="32"/>
    </row>
    <row r="379" spans="3:4">
      <c r="C379" s="32"/>
      <c r="D379" s="32"/>
    </row>
    <row r="380" spans="3:4">
      <c r="C380" s="32"/>
      <c r="D380" s="32"/>
    </row>
    <row r="381" spans="3:4">
      <c r="C381" s="32"/>
      <c r="D381" s="32"/>
    </row>
    <row r="382" spans="3:4">
      <c r="C382" s="32"/>
      <c r="D382" s="32"/>
    </row>
    <row r="383" spans="3:4">
      <c r="C383" s="32"/>
      <c r="D383" s="32"/>
    </row>
    <row r="384" spans="3:4">
      <c r="C384" s="32"/>
      <c r="D384" s="32"/>
    </row>
    <row r="385" spans="3:4">
      <c r="C385" s="32"/>
      <c r="D385" s="32"/>
    </row>
    <row r="386" spans="3:4">
      <c r="C386" s="32"/>
      <c r="D386" s="32"/>
    </row>
    <row r="387" spans="3:4">
      <c r="C387" s="32"/>
      <c r="D387" s="32"/>
    </row>
    <row r="388" spans="3:4">
      <c r="C388" s="32"/>
      <c r="D388" s="32"/>
    </row>
    <row r="389" spans="3:4">
      <c r="C389" s="32"/>
      <c r="D389" s="32"/>
    </row>
    <row r="390" spans="3:4">
      <c r="C390" s="32"/>
      <c r="D390" s="32"/>
    </row>
    <row r="391" spans="3:4">
      <c r="C391" s="32"/>
      <c r="D391" s="32"/>
    </row>
    <row r="392" spans="3:4">
      <c r="C392" s="32"/>
      <c r="D392" s="32"/>
    </row>
    <row r="393" spans="3:4">
      <c r="C393" s="32"/>
      <c r="D393" s="32"/>
    </row>
    <row r="394" spans="3:4">
      <c r="C394" s="32"/>
      <c r="D394" s="32"/>
    </row>
    <row r="395" spans="3:4">
      <c r="C395" s="32"/>
      <c r="D395" s="32"/>
    </row>
    <row r="396" spans="3:4">
      <c r="C396" s="32"/>
      <c r="D396" s="32"/>
    </row>
    <row r="397" spans="3:4">
      <c r="C397" s="32"/>
      <c r="D397" s="32"/>
    </row>
    <row r="398" spans="3:4">
      <c r="C398" s="32"/>
      <c r="D398" s="32"/>
    </row>
    <row r="399" spans="3:4">
      <c r="C399" s="32"/>
      <c r="D399" s="32"/>
    </row>
    <row r="400" spans="3:4">
      <c r="C400" s="32"/>
      <c r="D400" s="32"/>
    </row>
    <row r="401" spans="3:4">
      <c r="C401" s="32"/>
      <c r="D401" s="32"/>
    </row>
    <row r="402" spans="3:4">
      <c r="C402" s="32"/>
      <c r="D402" s="32"/>
    </row>
    <row r="403" spans="3:4">
      <c r="C403" s="32"/>
      <c r="D403" s="32"/>
    </row>
    <row r="404" spans="3:4">
      <c r="C404" s="32"/>
      <c r="D404" s="32"/>
    </row>
    <row r="405" spans="3:4">
      <c r="C405" s="32"/>
      <c r="D405" s="32"/>
    </row>
    <row r="406" spans="3:4">
      <c r="C406" s="32"/>
      <c r="D406" s="32"/>
    </row>
    <row r="407" spans="3:4">
      <c r="C407" s="32"/>
      <c r="D407" s="32"/>
    </row>
    <row r="408" spans="3:4">
      <c r="C408" s="32"/>
      <c r="D408" s="32"/>
    </row>
    <row r="409" spans="3:4">
      <c r="C409" s="32"/>
      <c r="D409" s="32"/>
    </row>
    <row r="410" spans="3:4">
      <c r="C410" s="32"/>
      <c r="D410" s="32"/>
    </row>
    <row r="411" spans="3:4">
      <c r="C411" s="32"/>
      <c r="D411" s="32"/>
    </row>
    <row r="412" spans="3:4">
      <c r="C412" s="32"/>
      <c r="D412" s="32"/>
    </row>
    <row r="413" spans="3:4">
      <c r="C413" s="32"/>
      <c r="D413" s="32"/>
    </row>
    <row r="414" spans="3:4">
      <c r="C414" s="32"/>
      <c r="D414" s="32"/>
    </row>
    <row r="415" spans="3:4">
      <c r="C415" s="32"/>
      <c r="D415" s="32"/>
    </row>
    <row r="416" spans="3:4">
      <c r="C416" s="32"/>
      <c r="D416" s="32"/>
    </row>
    <row r="417" spans="3:4">
      <c r="C417" s="32"/>
      <c r="D417" s="32"/>
    </row>
    <row r="418" spans="3:4">
      <c r="C418" s="32"/>
      <c r="D418" s="32"/>
    </row>
    <row r="419" spans="3:4">
      <c r="C419" s="32"/>
      <c r="D419" s="32"/>
    </row>
    <row r="420" spans="3:4">
      <c r="C420" s="32"/>
      <c r="D420" s="32"/>
    </row>
    <row r="421" spans="3:4">
      <c r="C421" s="32"/>
      <c r="D421" s="32"/>
    </row>
    <row r="422" spans="3:4">
      <c r="C422" s="32"/>
      <c r="D422" s="32"/>
    </row>
    <row r="423" spans="3:4">
      <c r="C423" s="32"/>
      <c r="D423" s="32"/>
    </row>
    <row r="424" spans="3:4">
      <c r="C424" s="32"/>
      <c r="D424" s="32"/>
    </row>
    <row r="425" spans="3:4">
      <c r="C425" s="32"/>
      <c r="D425" s="32"/>
    </row>
    <row r="426" spans="3:4">
      <c r="C426" s="32"/>
      <c r="D426" s="32"/>
    </row>
    <row r="427" spans="3:4">
      <c r="C427" s="32"/>
      <c r="D427" s="32"/>
    </row>
    <row r="428" spans="3:4">
      <c r="C428" s="32"/>
      <c r="D428" s="32"/>
    </row>
    <row r="429" spans="3:4">
      <c r="C429" s="32"/>
      <c r="D429" s="32"/>
    </row>
    <row r="430" spans="3:4">
      <c r="C430" s="32"/>
      <c r="D430" s="32"/>
    </row>
    <row r="431" spans="3:4">
      <c r="C431" s="32"/>
      <c r="D431" s="32"/>
    </row>
    <row r="432" spans="3:4">
      <c r="C432" s="32"/>
      <c r="D432" s="32"/>
    </row>
    <row r="433" spans="3:4">
      <c r="C433" s="32"/>
      <c r="D433" s="32"/>
    </row>
    <row r="434" spans="3:4">
      <c r="C434" s="32"/>
      <c r="D434" s="32"/>
    </row>
    <row r="435" spans="3:4">
      <c r="C435" s="32"/>
      <c r="D435" s="32"/>
    </row>
    <row r="436" spans="3:4">
      <c r="C436" s="32"/>
      <c r="D436" s="32"/>
    </row>
    <row r="437" spans="3:4">
      <c r="C437" s="32"/>
      <c r="D437" s="32"/>
    </row>
    <row r="438" spans="3:4">
      <c r="C438" s="32"/>
      <c r="D438" s="32"/>
    </row>
    <row r="439" spans="3:4">
      <c r="C439" s="32"/>
      <c r="D439" s="32"/>
    </row>
    <row r="440" spans="3:4">
      <c r="C440" s="32"/>
      <c r="D440" s="32"/>
    </row>
    <row r="441" spans="3:4">
      <c r="C441" s="32"/>
      <c r="D441" s="32"/>
    </row>
    <row r="442" spans="3:4">
      <c r="C442" s="32"/>
      <c r="D442" s="32"/>
    </row>
    <row r="443" spans="3:4">
      <c r="C443" s="32"/>
      <c r="D443" s="32"/>
    </row>
    <row r="444" spans="3:4">
      <c r="C444" s="32"/>
      <c r="D444" s="32"/>
    </row>
    <row r="445" spans="3:4">
      <c r="C445" s="32"/>
      <c r="D445" s="32"/>
    </row>
    <row r="446" spans="3:4">
      <c r="C446" s="32"/>
      <c r="D446" s="32"/>
    </row>
    <row r="447" spans="3:4">
      <c r="C447" s="32"/>
      <c r="D447" s="32"/>
    </row>
    <row r="448" spans="3:4">
      <c r="C448" s="32"/>
      <c r="D448" s="32"/>
    </row>
    <row r="449" spans="3:4">
      <c r="C449" s="32"/>
      <c r="D449" s="32"/>
    </row>
    <row r="450" spans="3:4">
      <c r="C450" s="32"/>
      <c r="D450" s="32"/>
    </row>
    <row r="451" spans="3:4">
      <c r="C451" s="32"/>
      <c r="D451" s="32"/>
    </row>
    <row r="452" spans="3:4">
      <c r="C452" s="32"/>
      <c r="D452" s="32"/>
    </row>
    <row r="453" spans="3:4">
      <c r="C453" s="32"/>
      <c r="D453" s="32"/>
    </row>
    <row r="454" spans="3:4">
      <c r="C454" s="32"/>
      <c r="D454" s="32"/>
    </row>
    <row r="455" spans="3:4">
      <c r="C455" s="32"/>
      <c r="D455" s="32"/>
    </row>
    <row r="456" spans="3:4">
      <c r="C456" s="32"/>
      <c r="D456" s="32"/>
    </row>
    <row r="457" spans="3:4">
      <c r="C457" s="32"/>
      <c r="D457" s="32"/>
    </row>
    <row r="458" spans="3:4">
      <c r="C458" s="32"/>
      <c r="D458" s="32"/>
    </row>
    <row r="459" spans="3:4">
      <c r="C459" s="32"/>
      <c r="D459" s="32"/>
    </row>
    <row r="460" spans="3:4">
      <c r="C460" s="32"/>
      <c r="D460" s="32"/>
    </row>
    <row r="461" spans="3:4">
      <c r="C461" s="32"/>
      <c r="D461" s="32"/>
    </row>
    <row r="462" spans="3:4">
      <c r="C462" s="32"/>
      <c r="D462" s="32"/>
    </row>
    <row r="463" spans="3:4">
      <c r="C463" s="32"/>
      <c r="D463" s="32"/>
    </row>
    <row r="464" spans="3:4">
      <c r="C464" s="32"/>
      <c r="D464" s="32"/>
    </row>
    <row r="465" spans="3:4">
      <c r="C465" s="32"/>
      <c r="D465" s="32"/>
    </row>
    <row r="466" spans="3:4">
      <c r="C466" s="32"/>
      <c r="D466" s="32"/>
    </row>
    <row r="467" spans="3:4">
      <c r="C467" s="32"/>
      <c r="D467" s="32"/>
    </row>
    <row r="468" spans="3:4">
      <c r="C468" s="32"/>
      <c r="D468" s="32"/>
    </row>
    <row r="469" spans="3:4">
      <c r="C469" s="32"/>
      <c r="D469" s="32"/>
    </row>
    <row r="470" spans="3:4">
      <c r="C470" s="32"/>
      <c r="D470" s="32"/>
    </row>
    <row r="471" spans="3:4">
      <c r="C471" s="32"/>
      <c r="D471" s="32"/>
    </row>
    <row r="472" spans="3:4">
      <c r="C472" s="32"/>
      <c r="D472" s="32"/>
    </row>
    <row r="473" spans="3:4">
      <c r="C473" s="32"/>
      <c r="D473" s="32"/>
    </row>
    <row r="474" spans="3:4">
      <c r="C474" s="32"/>
      <c r="D474" s="32"/>
    </row>
    <row r="475" spans="3:4">
      <c r="C475" s="32"/>
      <c r="D475" s="32"/>
    </row>
    <row r="476" spans="3:4">
      <c r="C476" s="32"/>
      <c r="D476" s="32"/>
    </row>
    <row r="477" spans="3:4">
      <c r="C477" s="32"/>
      <c r="D477" s="32"/>
    </row>
    <row r="478" spans="3:4">
      <c r="C478" s="32"/>
      <c r="D478" s="32"/>
    </row>
    <row r="479" spans="3:4">
      <c r="C479" s="32"/>
      <c r="D479" s="32"/>
    </row>
    <row r="480" spans="3:4">
      <c r="C480" s="32"/>
      <c r="D480" s="32"/>
    </row>
    <row r="481" spans="3:4">
      <c r="C481" s="32"/>
      <c r="D481" s="32"/>
    </row>
    <row r="482" spans="3:4">
      <c r="C482" s="32"/>
      <c r="D482" s="32"/>
    </row>
    <row r="483" spans="3:4">
      <c r="C483" s="32"/>
      <c r="D483" s="32"/>
    </row>
    <row r="484" spans="3:4">
      <c r="C484" s="32"/>
      <c r="D484" s="32"/>
    </row>
    <row r="485" spans="3:4">
      <c r="C485" s="32"/>
      <c r="D485" s="32"/>
    </row>
    <row r="486" spans="3:4">
      <c r="C486" s="32"/>
      <c r="D486" s="32"/>
    </row>
    <row r="487" spans="3:4">
      <c r="C487" s="32"/>
      <c r="D487" s="32"/>
    </row>
    <row r="488" spans="3:4">
      <c r="C488" s="32"/>
      <c r="D488" s="32"/>
    </row>
    <row r="489" spans="3:4">
      <c r="C489" s="32"/>
      <c r="D489" s="32"/>
    </row>
    <row r="490" spans="3:4">
      <c r="C490" s="32"/>
      <c r="D490" s="32"/>
    </row>
    <row r="491" spans="3:4">
      <c r="C491" s="32"/>
      <c r="D491" s="32"/>
    </row>
    <row r="492" spans="3:4">
      <c r="C492" s="32"/>
      <c r="D492" s="32"/>
    </row>
    <row r="493" spans="3:4">
      <c r="C493" s="32"/>
      <c r="D493" s="32"/>
    </row>
    <row r="494" spans="3:4">
      <c r="C494" s="32"/>
      <c r="D494" s="32"/>
    </row>
    <row r="495" spans="3:4">
      <c r="C495" s="32"/>
      <c r="D495" s="32"/>
    </row>
    <row r="496" spans="3:4">
      <c r="C496" s="32"/>
      <c r="D496" s="32"/>
    </row>
    <row r="497" spans="3:4">
      <c r="C497" s="32"/>
      <c r="D497" s="32"/>
    </row>
    <row r="498" spans="3:4">
      <c r="C498" s="32"/>
      <c r="D498" s="32"/>
    </row>
    <row r="499" spans="3:4">
      <c r="C499" s="32"/>
      <c r="D499" s="32"/>
    </row>
    <row r="500" spans="3:4">
      <c r="C500" s="32"/>
      <c r="D500" s="32"/>
    </row>
    <row r="501" spans="3:4">
      <c r="C501" s="32"/>
      <c r="D501" s="32"/>
    </row>
    <row r="502" spans="3:4">
      <c r="C502" s="32"/>
      <c r="D502" s="32"/>
    </row>
    <row r="503" spans="3:4">
      <c r="C503" s="32"/>
      <c r="D503" s="32"/>
    </row>
    <row r="504" spans="3:4">
      <c r="C504" s="32"/>
      <c r="D504" s="32"/>
    </row>
    <row r="505" spans="3:4">
      <c r="C505" s="32"/>
      <c r="D505" s="32"/>
    </row>
    <row r="506" spans="3:4">
      <c r="C506" s="32"/>
      <c r="D506" s="32"/>
    </row>
    <row r="507" spans="3:4">
      <c r="C507" s="32"/>
      <c r="D507" s="32"/>
    </row>
    <row r="508" spans="3:4">
      <c r="C508" s="32"/>
      <c r="D508" s="32"/>
    </row>
    <row r="509" spans="3:4">
      <c r="C509" s="32"/>
      <c r="D509" s="32"/>
    </row>
    <row r="510" spans="3:4">
      <c r="C510" s="32"/>
      <c r="D510" s="32"/>
    </row>
    <row r="511" spans="3:4">
      <c r="C511" s="32"/>
      <c r="D511" s="32"/>
    </row>
    <row r="512" spans="3:4">
      <c r="C512" s="32"/>
      <c r="D512" s="32"/>
    </row>
    <row r="513" spans="3:4">
      <c r="C513" s="32"/>
      <c r="D513" s="32"/>
    </row>
    <row r="514" spans="3:4">
      <c r="C514" s="32"/>
      <c r="D514" s="32"/>
    </row>
    <row r="515" spans="3:4">
      <c r="C515" s="32"/>
      <c r="D515" s="32"/>
    </row>
    <row r="516" spans="3:4">
      <c r="C516" s="32"/>
      <c r="D516" s="32"/>
    </row>
    <row r="517" spans="3:4">
      <c r="C517" s="32"/>
      <c r="D517" s="32"/>
    </row>
    <row r="518" spans="3:4">
      <c r="C518" s="32"/>
      <c r="D518" s="32"/>
    </row>
    <row r="519" spans="3:4">
      <c r="C519" s="32"/>
      <c r="D519" s="32"/>
    </row>
    <row r="520" spans="3:4">
      <c r="C520" s="32"/>
      <c r="D520" s="32"/>
    </row>
    <row r="521" spans="3:4">
      <c r="C521" s="32"/>
      <c r="D521" s="32"/>
    </row>
    <row r="522" spans="3:4">
      <c r="C522" s="32"/>
      <c r="D522" s="32"/>
    </row>
    <row r="523" spans="3:4">
      <c r="C523" s="32"/>
      <c r="D523" s="32"/>
    </row>
    <row r="524" spans="3:4">
      <c r="C524" s="32"/>
      <c r="D524" s="32"/>
    </row>
    <row r="525" spans="3:4">
      <c r="C525" s="32"/>
      <c r="D525" s="32"/>
    </row>
    <row r="526" spans="3:4">
      <c r="C526" s="32"/>
      <c r="D526" s="32"/>
    </row>
    <row r="527" spans="3:4">
      <c r="C527" s="32"/>
      <c r="D527" s="32"/>
    </row>
    <row r="528" spans="3:4">
      <c r="C528" s="32"/>
      <c r="D528" s="32"/>
    </row>
    <row r="529" spans="3:4">
      <c r="C529" s="32"/>
      <c r="D529" s="32"/>
    </row>
    <row r="530" spans="3:4">
      <c r="C530" s="32"/>
      <c r="D530" s="32"/>
    </row>
    <row r="531" spans="3:4">
      <c r="C531" s="32"/>
      <c r="D531" s="32"/>
    </row>
    <row r="532" spans="3:4">
      <c r="C532" s="32"/>
      <c r="D532" s="32"/>
    </row>
    <row r="533" spans="3:4">
      <c r="C533" s="32"/>
      <c r="D533" s="32"/>
    </row>
    <row r="534" spans="3:4">
      <c r="C534" s="32"/>
      <c r="D534" s="32"/>
    </row>
    <row r="535" spans="3:4">
      <c r="C535" s="32"/>
      <c r="D535" s="32"/>
    </row>
    <row r="536" spans="3:4">
      <c r="C536" s="32"/>
      <c r="D536" s="32"/>
    </row>
    <row r="537" spans="3:4">
      <c r="C537" s="32"/>
      <c r="D537" s="32"/>
    </row>
    <row r="538" spans="3:4">
      <c r="C538" s="32"/>
      <c r="D538" s="32"/>
    </row>
    <row r="539" spans="3:4">
      <c r="C539" s="32"/>
      <c r="D539" s="32"/>
    </row>
    <row r="540" spans="3:4">
      <c r="C540" s="32"/>
      <c r="D540" s="32"/>
    </row>
    <row r="541" spans="3:4">
      <c r="C541" s="32"/>
      <c r="D541" s="32"/>
    </row>
    <row r="542" spans="3:4">
      <c r="C542" s="32"/>
      <c r="D542" s="32"/>
    </row>
    <row r="543" spans="3:4">
      <c r="C543" s="32"/>
      <c r="D543" s="32"/>
    </row>
    <row r="544" spans="3:4">
      <c r="C544" s="32"/>
      <c r="D544" s="32"/>
    </row>
    <row r="545" spans="3:4">
      <c r="C545" s="32"/>
      <c r="D545" s="32"/>
    </row>
    <row r="546" spans="3:4">
      <c r="C546" s="32"/>
      <c r="D546" s="32"/>
    </row>
    <row r="547" spans="3:4">
      <c r="C547" s="32"/>
      <c r="D547" s="32"/>
    </row>
    <row r="548" spans="3:4">
      <c r="C548" s="32"/>
      <c r="D548" s="32"/>
    </row>
    <row r="549" spans="3:4">
      <c r="C549" s="32"/>
      <c r="D549" s="32"/>
    </row>
    <row r="550" spans="3:4">
      <c r="C550" s="32"/>
      <c r="D550" s="32"/>
    </row>
    <row r="551" spans="3:4">
      <c r="C551" s="32"/>
      <c r="D551" s="32"/>
    </row>
    <row r="552" spans="3:4">
      <c r="C552" s="32"/>
      <c r="D552" s="32"/>
    </row>
    <row r="553" spans="3:4">
      <c r="C553" s="32"/>
      <c r="D553" s="32"/>
    </row>
    <row r="554" spans="3:4">
      <c r="C554" s="32"/>
      <c r="D554" s="32"/>
    </row>
    <row r="555" spans="3:4">
      <c r="C555" s="32"/>
      <c r="D555" s="32"/>
    </row>
    <row r="556" spans="3:4">
      <c r="C556" s="32"/>
      <c r="D556" s="32"/>
    </row>
    <row r="557" spans="3:4">
      <c r="C557" s="32"/>
      <c r="D557" s="32"/>
    </row>
    <row r="558" spans="3:4">
      <c r="C558" s="32"/>
      <c r="D558" s="32"/>
    </row>
    <row r="559" spans="3:4">
      <c r="C559" s="32"/>
      <c r="D559" s="32"/>
    </row>
    <row r="560" spans="3:4">
      <c r="C560" s="32"/>
      <c r="D560" s="32"/>
    </row>
    <row r="561" spans="3:4">
      <c r="C561" s="32"/>
      <c r="D561" s="32"/>
    </row>
    <row r="562" spans="3:4">
      <c r="C562" s="32"/>
      <c r="D562" s="32"/>
    </row>
    <row r="563" spans="3:4">
      <c r="C563" s="32"/>
      <c r="D563" s="32"/>
    </row>
    <row r="564" spans="3:4">
      <c r="C564" s="32"/>
      <c r="D564" s="32"/>
    </row>
    <row r="565" spans="3:4">
      <c r="C565" s="32"/>
      <c r="D565" s="32"/>
    </row>
    <row r="566" spans="3:4">
      <c r="C566" s="32"/>
      <c r="D566" s="32"/>
    </row>
    <row r="567" spans="3:4">
      <c r="C567" s="32"/>
      <c r="D567" s="32"/>
    </row>
    <row r="568" spans="3:4">
      <c r="C568" s="32"/>
      <c r="D568" s="32"/>
    </row>
    <row r="569" spans="3:4">
      <c r="C569" s="32"/>
      <c r="D569" s="32"/>
    </row>
    <row r="570" spans="3:4">
      <c r="C570" s="32"/>
      <c r="D570" s="32"/>
    </row>
    <row r="571" spans="3:4">
      <c r="C571" s="32"/>
      <c r="D571" s="32"/>
    </row>
    <row r="572" spans="3:4">
      <c r="C572" s="32"/>
      <c r="D572" s="32"/>
    </row>
    <row r="573" spans="3:4">
      <c r="C573" s="32"/>
      <c r="D573" s="32"/>
    </row>
    <row r="574" spans="3:4">
      <c r="C574" s="32"/>
      <c r="D574" s="32"/>
    </row>
    <row r="575" spans="3:4">
      <c r="C575" s="32"/>
      <c r="D575" s="32"/>
    </row>
    <row r="576" spans="3:4">
      <c r="C576" s="32"/>
      <c r="D576" s="32"/>
    </row>
    <row r="577" spans="3:4">
      <c r="C577" s="32"/>
      <c r="D577" s="32"/>
    </row>
    <row r="578" spans="3:4">
      <c r="C578" s="32"/>
      <c r="D578" s="32"/>
    </row>
    <row r="579" spans="3:4">
      <c r="C579" s="32"/>
      <c r="D579" s="32"/>
    </row>
    <row r="580" spans="3:4">
      <c r="C580" s="32"/>
      <c r="D580" s="32"/>
    </row>
    <row r="581" spans="3:4">
      <c r="C581" s="32"/>
      <c r="D581" s="32"/>
    </row>
    <row r="582" spans="3:4">
      <c r="C582" s="32"/>
      <c r="D582" s="32"/>
    </row>
    <row r="583" spans="3:4">
      <c r="C583" s="32"/>
      <c r="D583" s="32"/>
    </row>
    <row r="584" spans="3:4">
      <c r="C584" s="32"/>
      <c r="D584" s="32"/>
    </row>
    <row r="585" spans="3:4">
      <c r="C585" s="32"/>
      <c r="D585" s="32"/>
    </row>
    <row r="586" spans="3:4">
      <c r="C586" s="32"/>
      <c r="D586" s="32"/>
    </row>
    <row r="587" spans="3:4">
      <c r="C587" s="32"/>
      <c r="D587" s="32"/>
    </row>
    <row r="588" spans="3:4">
      <c r="C588" s="32"/>
      <c r="D588" s="32"/>
    </row>
    <row r="589" spans="3:4">
      <c r="C589" s="32"/>
      <c r="D589" s="32"/>
    </row>
    <row r="590" spans="3:4">
      <c r="C590" s="32"/>
      <c r="D590" s="32"/>
    </row>
    <row r="591" spans="3:4">
      <c r="C591" s="32"/>
      <c r="D591" s="32"/>
    </row>
    <row r="592" spans="3:4">
      <c r="C592" s="32"/>
      <c r="D592" s="32"/>
    </row>
    <row r="593" spans="3:4">
      <c r="C593" s="32"/>
      <c r="D593" s="32"/>
    </row>
    <row r="594" spans="3:4">
      <c r="C594" s="32"/>
      <c r="D594" s="32"/>
    </row>
    <row r="595" spans="3:4">
      <c r="C595" s="32"/>
      <c r="D595" s="32"/>
    </row>
    <row r="596" spans="3:4">
      <c r="C596" s="32"/>
      <c r="D596" s="32"/>
    </row>
    <row r="597" spans="3:4">
      <c r="C597" s="32"/>
      <c r="D597" s="32"/>
    </row>
    <row r="598" spans="3:4">
      <c r="C598" s="32"/>
      <c r="D598" s="32"/>
    </row>
    <row r="599" spans="3:4">
      <c r="C599" s="32"/>
      <c r="D599" s="32"/>
    </row>
    <row r="600" spans="3:4">
      <c r="C600" s="32"/>
      <c r="D600" s="32"/>
    </row>
    <row r="601" spans="3:4">
      <c r="C601" s="32"/>
      <c r="D601" s="32"/>
    </row>
    <row r="602" spans="3:4">
      <c r="C602" s="32"/>
      <c r="D602" s="32"/>
    </row>
    <row r="603" spans="3:4">
      <c r="C603" s="32"/>
      <c r="D603" s="32"/>
    </row>
    <row r="604" spans="3:4">
      <c r="C604" s="32"/>
      <c r="D604" s="32"/>
    </row>
    <row r="605" spans="3:4">
      <c r="C605" s="32"/>
      <c r="D605" s="32"/>
    </row>
    <row r="606" spans="3:4">
      <c r="C606" s="32"/>
      <c r="D606" s="32"/>
    </row>
    <row r="607" spans="3:4">
      <c r="C607" s="32"/>
      <c r="D607" s="32"/>
    </row>
    <row r="608" spans="3:4">
      <c r="C608" s="32"/>
      <c r="D608" s="32"/>
    </row>
    <row r="609" spans="3:4">
      <c r="C609" s="32"/>
      <c r="D609" s="32"/>
    </row>
    <row r="610" spans="3:4">
      <c r="C610" s="32"/>
      <c r="D610" s="32"/>
    </row>
    <row r="611" spans="3:4">
      <c r="C611" s="32"/>
      <c r="D611" s="32"/>
    </row>
    <row r="612" spans="3:4">
      <c r="C612" s="32"/>
      <c r="D612" s="32"/>
    </row>
    <row r="613" spans="3:4">
      <c r="C613" s="32"/>
      <c r="D613" s="32"/>
    </row>
    <row r="614" spans="3:4">
      <c r="C614" s="32"/>
      <c r="D614" s="32"/>
    </row>
    <row r="615" spans="3:4">
      <c r="C615" s="32"/>
      <c r="D615" s="32"/>
    </row>
    <row r="616" spans="3:4">
      <c r="C616" s="32"/>
      <c r="D616" s="32"/>
    </row>
    <row r="617" spans="3:4">
      <c r="C617" s="32"/>
      <c r="D617" s="32"/>
    </row>
    <row r="618" spans="3:4">
      <c r="C618" s="32"/>
      <c r="D618" s="32"/>
    </row>
    <row r="619" spans="3:4">
      <c r="C619" s="32"/>
      <c r="D619" s="32"/>
    </row>
    <row r="620" spans="3:4">
      <c r="C620" s="32"/>
      <c r="D620" s="32"/>
    </row>
    <row r="621" spans="3:4">
      <c r="C621" s="32"/>
      <c r="D621" s="32"/>
    </row>
    <row r="622" spans="3:4">
      <c r="C622" s="32"/>
      <c r="D622" s="32"/>
    </row>
    <row r="623" spans="3:4">
      <c r="C623" s="32"/>
      <c r="D623" s="32"/>
    </row>
    <row r="624" spans="3:4">
      <c r="C624" s="32"/>
      <c r="D624" s="32"/>
    </row>
    <row r="625" spans="3:4">
      <c r="C625" s="32"/>
      <c r="D625" s="32"/>
    </row>
    <row r="626" spans="3:4">
      <c r="C626" s="32"/>
      <c r="D626" s="32"/>
    </row>
    <row r="627" spans="3:4">
      <c r="C627" s="32"/>
      <c r="D627" s="32"/>
    </row>
    <row r="628" spans="3:4">
      <c r="C628" s="32"/>
      <c r="D628" s="32"/>
    </row>
    <row r="629" spans="3:4">
      <c r="C629" s="32"/>
      <c r="D629" s="32"/>
    </row>
    <row r="630" spans="3:4">
      <c r="C630" s="32"/>
      <c r="D630" s="32"/>
    </row>
    <row r="631" spans="3:4">
      <c r="C631" s="32"/>
      <c r="D631" s="32"/>
    </row>
    <row r="632" spans="3:4">
      <c r="C632" s="32"/>
      <c r="D632" s="32"/>
    </row>
    <row r="633" spans="3:4">
      <c r="C633" s="32"/>
      <c r="D633" s="32"/>
    </row>
    <row r="634" spans="3:4">
      <c r="C634" s="32"/>
      <c r="D634" s="32"/>
    </row>
    <row r="635" spans="3:4">
      <c r="C635" s="32"/>
      <c r="D635" s="32"/>
    </row>
    <row r="636" spans="3:4">
      <c r="C636" s="32"/>
      <c r="D636" s="32"/>
    </row>
    <row r="637" spans="3:4">
      <c r="C637" s="32"/>
      <c r="D637" s="32"/>
    </row>
    <row r="638" spans="3:4">
      <c r="C638" s="32"/>
      <c r="D638" s="32"/>
    </row>
    <row r="639" spans="3:4">
      <c r="C639" s="32"/>
      <c r="D639" s="32"/>
    </row>
    <row r="640" spans="3:4">
      <c r="C640" s="32"/>
      <c r="D640" s="32"/>
    </row>
    <row r="641" spans="3:4">
      <c r="C641" s="32"/>
      <c r="D641" s="32"/>
    </row>
    <row r="642" spans="3:4">
      <c r="C642" s="32"/>
      <c r="D642" s="32"/>
    </row>
    <row r="643" spans="3:4">
      <c r="C643" s="32"/>
      <c r="D643" s="32"/>
    </row>
    <row r="644" spans="3:4">
      <c r="C644" s="32"/>
      <c r="D644" s="32"/>
    </row>
    <row r="645" spans="3:4">
      <c r="C645" s="32"/>
      <c r="D645" s="32"/>
    </row>
    <row r="646" spans="3:4">
      <c r="C646" s="32"/>
      <c r="D646" s="32"/>
    </row>
    <row r="647" spans="3:4">
      <c r="C647" s="32"/>
      <c r="D647" s="32"/>
    </row>
    <row r="648" spans="3:4">
      <c r="C648" s="32"/>
      <c r="D648" s="32"/>
    </row>
    <row r="649" spans="3:4">
      <c r="C649" s="32"/>
      <c r="D649" s="32"/>
    </row>
    <row r="650" spans="3:4">
      <c r="C650" s="32"/>
      <c r="D650" s="32"/>
    </row>
    <row r="651" spans="3:4">
      <c r="C651" s="32"/>
      <c r="D651" s="32"/>
    </row>
    <row r="652" spans="3:4">
      <c r="C652" s="32"/>
      <c r="D652" s="32"/>
    </row>
    <row r="653" spans="3:4">
      <c r="C653" s="32"/>
      <c r="D653" s="32"/>
    </row>
    <row r="654" spans="3:4">
      <c r="C654" s="32"/>
      <c r="D654" s="32"/>
    </row>
    <row r="655" spans="3:4">
      <c r="C655" s="32"/>
      <c r="D655" s="32"/>
    </row>
    <row r="656" spans="3:4">
      <c r="C656" s="32"/>
      <c r="D656" s="32"/>
    </row>
    <row r="657" spans="3:4">
      <c r="C657" s="32"/>
      <c r="D657" s="32"/>
    </row>
    <row r="658" spans="3:4">
      <c r="C658" s="32"/>
      <c r="D658" s="32"/>
    </row>
    <row r="659" spans="3:4">
      <c r="C659" s="32"/>
      <c r="D659" s="32"/>
    </row>
    <row r="660" spans="3:4">
      <c r="C660" s="32"/>
      <c r="D660" s="32"/>
    </row>
    <row r="661" spans="3:4">
      <c r="C661" s="32"/>
      <c r="D661" s="32"/>
    </row>
    <row r="662" spans="3:4">
      <c r="C662" s="32"/>
      <c r="D662" s="32"/>
    </row>
    <row r="663" spans="3:4">
      <c r="C663" s="32"/>
      <c r="D663" s="32"/>
    </row>
    <row r="664" spans="3:4">
      <c r="C664" s="32"/>
      <c r="D664" s="32"/>
    </row>
    <row r="665" spans="3:4">
      <c r="C665" s="32"/>
      <c r="D665" s="32"/>
    </row>
    <row r="666" spans="3:4">
      <c r="C666" s="32"/>
      <c r="D666" s="32"/>
    </row>
    <row r="667" spans="3:4">
      <c r="C667" s="32"/>
      <c r="D667" s="32"/>
    </row>
    <row r="668" spans="3:4">
      <c r="C668" s="32"/>
      <c r="D668" s="32"/>
    </row>
    <row r="669" spans="3:4">
      <c r="C669" s="32"/>
      <c r="D669" s="32"/>
    </row>
    <row r="670" spans="3:4">
      <c r="C670" s="32"/>
      <c r="D670" s="32"/>
    </row>
    <row r="671" spans="3:4">
      <c r="C671" s="32"/>
      <c r="D671" s="32"/>
    </row>
    <row r="672" spans="3:4">
      <c r="C672" s="32"/>
      <c r="D672" s="32"/>
    </row>
    <row r="673" spans="3:4">
      <c r="C673" s="32"/>
      <c r="D673" s="32"/>
    </row>
    <row r="674" spans="3:4">
      <c r="C674" s="32"/>
      <c r="D674" s="32"/>
    </row>
    <row r="675" spans="3:4">
      <c r="C675" s="32"/>
      <c r="D675" s="32"/>
    </row>
    <row r="676" spans="3:4">
      <c r="C676" s="32"/>
      <c r="D676" s="32"/>
    </row>
    <row r="677" spans="3:4">
      <c r="C677" s="32"/>
      <c r="D677" s="32"/>
    </row>
    <row r="678" spans="3:4">
      <c r="C678" s="32"/>
      <c r="D678" s="32"/>
    </row>
    <row r="679" spans="3:4">
      <c r="C679" s="32"/>
      <c r="D679" s="32"/>
    </row>
    <row r="680" spans="3:4">
      <c r="C680" s="32"/>
      <c r="D680" s="32"/>
    </row>
    <row r="681" spans="3:4">
      <c r="C681" s="32"/>
      <c r="D681" s="32"/>
    </row>
    <row r="682" spans="3:4">
      <c r="C682" s="32"/>
      <c r="D682" s="32"/>
    </row>
    <row r="683" spans="3:4">
      <c r="C683" s="32"/>
      <c r="D683" s="32"/>
    </row>
    <row r="684" spans="3:4">
      <c r="C684" s="32"/>
      <c r="D684" s="32"/>
    </row>
    <row r="685" spans="3:4">
      <c r="C685" s="32"/>
      <c r="D685" s="32"/>
    </row>
    <row r="686" spans="3:4">
      <c r="C686" s="32"/>
      <c r="D686" s="32"/>
    </row>
    <row r="687" spans="3:4">
      <c r="C687" s="32"/>
      <c r="D687" s="32"/>
    </row>
    <row r="688" spans="3:4">
      <c r="C688" s="32"/>
      <c r="D688" s="32"/>
    </row>
    <row r="689" spans="3:4">
      <c r="C689" s="32"/>
      <c r="D689" s="32"/>
    </row>
    <row r="690" spans="3:4">
      <c r="C690" s="32"/>
      <c r="D690" s="32"/>
    </row>
    <row r="691" spans="3:4">
      <c r="C691" s="32"/>
      <c r="D691" s="32"/>
    </row>
    <row r="692" spans="3:4">
      <c r="C692" s="32"/>
      <c r="D692" s="32"/>
    </row>
    <row r="693" spans="3:4">
      <c r="C693" s="32"/>
      <c r="D693" s="32"/>
    </row>
    <row r="694" spans="3:4">
      <c r="C694" s="32"/>
      <c r="D694" s="32"/>
    </row>
    <row r="695" spans="3:4">
      <c r="C695" s="32"/>
      <c r="D695" s="32"/>
    </row>
    <row r="696" spans="3:4">
      <c r="C696" s="32"/>
      <c r="D696" s="32"/>
    </row>
    <row r="697" spans="3:4">
      <c r="C697" s="32"/>
      <c r="D697" s="32"/>
    </row>
    <row r="698" spans="3:4">
      <c r="C698" s="32"/>
      <c r="D698" s="32"/>
    </row>
    <row r="699" spans="3:4">
      <c r="C699" s="32"/>
      <c r="D699" s="32"/>
    </row>
    <row r="700" spans="3:4">
      <c r="C700" s="32"/>
      <c r="D700" s="32"/>
    </row>
    <row r="701" spans="3:4">
      <c r="C701" s="32"/>
      <c r="D701" s="32"/>
    </row>
    <row r="702" spans="3:4">
      <c r="C702" s="32"/>
      <c r="D702" s="32"/>
    </row>
    <row r="703" spans="3:4">
      <c r="C703" s="32"/>
      <c r="D703" s="32"/>
    </row>
    <row r="704" spans="3:4">
      <c r="C704" s="32"/>
      <c r="D704" s="32"/>
    </row>
    <row r="705" spans="3:4">
      <c r="C705" s="32"/>
      <c r="D705" s="32"/>
    </row>
    <row r="706" spans="3:4">
      <c r="C706" s="32"/>
      <c r="D706" s="32"/>
    </row>
    <row r="707" spans="3:4">
      <c r="C707" s="32"/>
      <c r="D707" s="32"/>
    </row>
    <row r="708" spans="3:4">
      <c r="C708" s="32"/>
      <c r="D708" s="32"/>
    </row>
    <row r="709" spans="3:4">
      <c r="C709" s="32"/>
      <c r="D709" s="32"/>
    </row>
    <row r="710" spans="3:4">
      <c r="C710" s="32"/>
      <c r="D710" s="32"/>
    </row>
    <row r="711" spans="3:4">
      <c r="C711" s="32"/>
      <c r="D711" s="32"/>
    </row>
    <row r="712" spans="3:4">
      <c r="C712" s="32"/>
      <c r="D712" s="32"/>
    </row>
    <row r="713" spans="3:4">
      <c r="C713" s="32"/>
      <c r="D713" s="32"/>
    </row>
    <row r="714" spans="3:4">
      <c r="C714" s="32"/>
      <c r="D714" s="32"/>
    </row>
    <row r="715" spans="3:4">
      <c r="C715" s="32"/>
      <c r="D715" s="32"/>
    </row>
    <row r="716" spans="3:4">
      <c r="C716" s="32"/>
      <c r="D716" s="32"/>
    </row>
    <row r="717" spans="3:4">
      <c r="C717" s="32"/>
      <c r="D717" s="32"/>
    </row>
    <row r="718" spans="3:4">
      <c r="C718" s="32"/>
      <c r="D718" s="32"/>
    </row>
    <row r="719" spans="3:4">
      <c r="C719" s="32"/>
      <c r="D719" s="32"/>
    </row>
    <row r="720" spans="3:4">
      <c r="C720" s="32"/>
      <c r="D720" s="32"/>
    </row>
    <row r="721" spans="3:4">
      <c r="C721" s="32"/>
      <c r="D721" s="32"/>
    </row>
    <row r="722" spans="3:4">
      <c r="C722" s="32"/>
      <c r="D722" s="32"/>
    </row>
    <row r="723" spans="3:4">
      <c r="C723" s="32"/>
      <c r="D723" s="32"/>
    </row>
    <row r="724" spans="3:4">
      <c r="C724" s="32"/>
      <c r="D724" s="32"/>
    </row>
    <row r="725" spans="3:4">
      <c r="C725" s="32"/>
      <c r="D725" s="32"/>
    </row>
    <row r="726" spans="3:4">
      <c r="C726" s="32"/>
      <c r="D726" s="32"/>
    </row>
    <row r="727" spans="3:4">
      <c r="C727" s="32"/>
      <c r="D727" s="32"/>
    </row>
    <row r="728" spans="3:4">
      <c r="C728" s="32"/>
      <c r="D728" s="32"/>
    </row>
    <row r="729" spans="3:4">
      <c r="C729" s="32"/>
      <c r="D729" s="32"/>
    </row>
    <row r="730" spans="3:4">
      <c r="C730" s="32"/>
      <c r="D730" s="32"/>
    </row>
    <row r="731" spans="3:4">
      <c r="C731" s="32"/>
      <c r="D731" s="32"/>
    </row>
    <row r="732" spans="3:4">
      <c r="C732" s="32"/>
      <c r="D732" s="32"/>
    </row>
    <row r="733" spans="3:4">
      <c r="C733" s="32"/>
      <c r="D733" s="32"/>
    </row>
    <row r="734" spans="3:4">
      <c r="C734" s="32"/>
      <c r="D734" s="32"/>
    </row>
    <row r="735" spans="3:4">
      <c r="C735" s="32"/>
      <c r="D735" s="32"/>
    </row>
    <row r="736" spans="3:4">
      <c r="C736" s="32"/>
      <c r="D736" s="32"/>
    </row>
    <row r="737" spans="3:4">
      <c r="C737" s="32"/>
      <c r="D737" s="32"/>
    </row>
    <row r="738" spans="3:4">
      <c r="C738" s="32"/>
      <c r="D738" s="32"/>
    </row>
    <row r="739" spans="3:4">
      <c r="C739" s="32"/>
      <c r="D739" s="32"/>
    </row>
    <row r="740" spans="3:4">
      <c r="C740" s="32"/>
      <c r="D740" s="32"/>
    </row>
    <row r="741" spans="3:4">
      <c r="C741" s="32"/>
      <c r="D741" s="32"/>
    </row>
    <row r="742" spans="3:4">
      <c r="C742" s="32"/>
      <c r="D742" s="32"/>
    </row>
    <row r="743" spans="3:4">
      <c r="C743" s="32"/>
      <c r="D743" s="32"/>
    </row>
    <row r="744" spans="3:4">
      <c r="C744" s="32"/>
      <c r="D744" s="32"/>
    </row>
    <row r="745" spans="3:4">
      <c r="C745" s="32"/>
      <c r="D745" s="32"/>
    </row>
    <row r="746" spans="3:4">
      <c r="C746" s="32"/>
      <c r="D746" s="32"/>
    </row>
    <row r="747" spans="3:4">
      <c r="C747" s="32"/>
      <c r="D747" s="32"/>
    </row>
    <row r="748" spans="3:4">
      <c r="C748" s="32"/>
      <c r="D748" s="32"/>
    </row>
    <row r="749" spans="3:4">
      <c r="C749" s="32"/>
      <c r="D749" s="32"/>
    </row>
    <row r="750" spans="3:4">
      <c r="C750" s="32"/>
      <c r="D750" s="32"/>
    </row>
    <row r="751" spans="3:4">
      <c r="C751" s="32"/>
      <c r="D751" s="32"/>
    </row>
    <row r="752" spans="3:4">
      <c r="C752" s="32"/>
      <c r="D752" s="32"/>
    </row>
    <row r="753" spans="3:4">
      <c r="C753" s="32"/>
      <c r="D753" s="32"/>
    </row>
    <row r="754" spans="3:4">
      <c r="C754" s="32"/>
      <c r="D754" s="32"/>
    </row>
    <row r="755" spans="3:4">
      <c r="C755" s="32"/>
      <c r="D755" s="32"/>
    </row>
    <row r="756" spans="3:4">
      <c r="C756" s="32"/>
      <c r="D756" s="32"/>
    </row>
    <row r="757" spans="3:4">
      <c r="C757" s="32"/>
      <c r="D757" s="32"/>
    </row>
    <row r="758" spans="3:4">
      <c r="C758" s="32"/>
      <c r="D758" s="32"/>
    </row>
    <row r="759" spans="3:4">
      <c r="C759" s="32"/>
      <c r="D759" s="32"/>
    </row>
    <row r="760" spans="3:4">
      <c r="C760" s="32"/>
      <c r="D760" s="32"/>
    </row>
    <row r="761" spans="3:4">
      <c r="C761" s="32"/>
      <c r="D761" s="32"/>
    </row>
    <row r="762" spans="3:4">
      <c r="C762" s="32"/>
      <c r="D762" s="32"/>
    </row>
    <row r="763" spans="3:4">
      <c r="C763" s="32"/>
      <c r="D763" s="32"/>
    </row>
    <row r="764" spans="3:4">
      <c r="C764" s="32"/>
      <c r="D764" s="32"/>
    </row>
    <row r="765" spans="3:4">
      <c r="C765" s="32"/>
      <c r="D765" s="32"/>
    </row>
    <row r="766" spans="3:4">
      <c r="C766" s="32"/>
      <c r="D766" s="32"/>
    </row>
    <row r="767" spans="3:4">
      <c r="C767" s="32"/>
      <c r="D767" s="32"/>
    </row>
    <row r="768" spans="3:4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</sheetData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P1139"/>
  <sheetViews>
    <sheetView workbookViewId="0"/>
  </sheetViews>
  <sheetFormatPr defaultRowHeight="12.75"/>
  <cols>
    <col min="1" max="1" width="19.7109375" style="32" customWidth="1"/>
    <col min="2" max="2" width="4.42578125" style="50" customWidth="1"/>
    <col min="3" max="3" width="12.7109375" style="32" customWidth="1"/>
    <col min="4" max="4" width="5.42578125" style="50" customWidth="1"/>
    <col min="5" max="5" width="14.85546875" style="50" customWidth="1"/>
    <col min="6" max="6" width="9.140625" style="50"/>
    <col min="7" max="7" width="12" style="50" customWidth="1"/>
    <col min="8" max="8" width="14.140625" style="32" customWidth="1"/>
    <col min="9" max="9" width="22.5703125" style="50" customWidth="1"/>
    <col min="10" max="10" width="25.140625" style="50" customWidth="1"/>
    <col min="11" max="11" width="15.7109375" style="50" customWidth="1"/>
    <col min="12" max="12" width="14.140625" style="50" customWidth="1"/>
    <col min="13" max="13" width="9.5703125" style="50" customWidth="1"/>
    <col min="14" max="14" width="14.140625" style="50" customWidth="1"/>
    <col min="15" max="15" width="23.42578125" style="50" customWidth="1"/>
    <col min="16" max="16" width="16.5703125" style="50" customWidth="1"/>
    <col min="17" max="17" width="41" style="50" customWidth="1"/>
    <col min="18" max="16384" width="9.140625" style="50"/>
  </cols>
  <sheetData>
    <row r="1" spans="1:16" ht="15.75">
      <c r="A1" s="187" t="s">
        <v>2066</v>
      </c>
      <c r="I1" s="188" t="s">
        <v>1855</v>
      </c>
      <c r="J1" s="189" t="s">
        <v>1966</v>
      </c>
    </row>
    <row r="2" spans="1:16">
      <c r="I2" s="190" t="s">
        <v>1866</v>
      </c>
      <c r="J2" s="191" t="s">
        <v>1915</v>
      </c>
    </row>
    <row r="3" spans="1:16">
      <c r="A3" s="192" t="s">
        <v>2067</v>
      </c>
      <c r="I3" s="190" t="s">
        <v>1870</v>
      </c>
      <c r="J3" s="191" t="s">
        <v>1964</v>
      </c>
    </row>
    <row r="4" spans="1:16">
      <c r="I4" s="190" t="s">
        <v>1884</v>
      </c>
      <c r="J4" s="191" t="s">
        <v>1964</v>
      </c>
    </row>
    <row r="5" spans="1:16" ht="13.5" thickBot="1">
      <c r="I5" s="193" t="s">
        <v>1754</v>
      </c>
      <c r="J5" s="194" t="s">
        <v>1965</v>
      </c>
    </row>
    <row r="10" spans="1:16" ht="13.5" thickBot="1"/>
    <row r="11" spans="1:16" ht="12.75" customHeight="1" thickBot="1">
      <c r="A11" s="32" t="str">
        <f t="shared" ref="A11:A74" si="0">P11</f>
        <v> AN 251.329 </v>
      </c>
      <c r="B11" s="6" t="str">
        <f t="shared" ref="B11:B74" si="1">IF(H11=INT(H11),"I","II")</f>
        <v>I</v>
      </c>
      <c r="C11" s="32">
        <f t="shared" ref="C11:C74" si="2">1*G11</f>
        <v>27364.44</v>
      </c>
      <c r="D11" s="50" t="str">
        <f t="shared" ref="D11:D74" si="3">VLOOKUP(F11,I$1:J$5,2,FALSE)</f>
        <v>vis</v>
      </c>
      <c r="E11" s="195">
        <f>VLOOKUP(C11,'Active 1'!C$21:E$970,3,FALSE)</f>
        <v>-44222.216796168781</v>
      </c>
      <c r="F11" s="6" t="s">
        <v>1754</v>
      </c>
      <c r="G11" s="50" t="str">
        <f t="shared" ref="G11:G74" si="4">MID(I11,3,LEN(I11)-3)</f>
        <v>27364.440</v>
      </c>
      <c r="H11" s="32">
        <f t="shared" ref="H11:H74" si="5">1*K11</f>
        <v>-44222</v>
      </c>
      <c r="I11" s="196" t="s">
        <v>2135</v>
      </c>
      <c r="J11" s="197" t="s">
        <v>2136</v>
      </c>
      <c r="K11" s="196">
        <v>-44222</v>
      </c>
      <c r="L11" s="196" t="s">
        <v>2137</v>
      </c>
      <c r="M11" s="197" t="s">
        <v>2138</v>
      </c>
      <c r="N11" s="197"/>
      <c r="O11" s="198" t="s">
        <v>2080</v>
      </c>
      <c r="P11" s="198" t="s">
        <v>2081</v>
      </c>
    </row>
    <row r="12" spans="1:16" ht="12.75" customHeight="1" thickBot="1">
      <c r="A12" s="32" t="str">
        <f t="shared" si="0"/>
        <v> AN 263.115 </v>
      </c>
      <c r="B12" s="6" t="str">
        <f t="shared" si="1"/>
        <v>I</v>
      </c>
      <c r="C12" s="32">
        <f t="shared" si="2"/>
        <v>28535.323</v>
      </c>
      <c r="D12" s="50" t="str">
        <f t="shared" si="3"/>
        <v>vis</v>
      </c>
      <c r="E12" s="195">
        <f>VLOOKUP(C12,'Active 1'!C$21:E$970,3,FALSE)</f>
        <v>-40580.212734819601</v>
      </c>
      <c r="F12" s="6" t="s">
        <v>1754</v>
      </c>
      <c r="G12" s="50" t="str">
        <f t="shared" si="4"/>
        <v>28535.323</v>
      </c>
      <c r="H12" s="32">
        <f t="shared" si="5"/>
        <v>-40580</v>
      </c>
      <c r="I12" s="196" t="s">
        <v>2159</v>
      </c>
      <c r="J12" s="197" t="s">
        <v>2160</v>
      </c>
      <c r="K12" s="196">
        <v>-40580</v>
      </c>
      <c r="L12" s="196" t="s">
        <v>2143</v>
      </c>
      <c r="M12" s="197" t="s">
        <v>2138</v>
      </c>
      <c r="N12" s="197"/>
      <c r="O12" s="198" t="s">
        <v>2161</v>
      </c>
      <c r="P12" s="198" t="s">
        <v>2162</v>
      </c>
    </row>
    <row r="13" spans="1:16" ht="12.75" customHeight="1" thickBot="1">
      <c r="A13" s="32" t="str">
        <f t="shared" si="0"/>
        <v> AN 263.115 </v>
      </c>
      <c r="B13" s="6" t="str">
        <f t="shared" si="1"/>
        <v>I</v>
      </c>
      <c r="C13" s="32">
        <f t="shared" si="2"/>
        <v>28538.213</v>
      </c>
      <c r="D13" s="50" t="str">
        <f t="shared" si="3"/>
        <v>vis</v>
      </c>
      <c r="E13" s="195">
        <f>VLOOKUP(C13,'Active 1'!C$21:E$970,3,FALSE)</f>
        <v>-40571.223457720786</v>
      </c>
      <c r="F13" s="6" t="s">
        <v>1754</v>
      </c>
      <c r="G13" s="50" t="str">
        <f t="shared" si="4"/>
        <v>28538.213</v>
      </c>
      <c r="H13" s="32">
        <f t="shared" si="5"/>
        <v>-40571</v>
      </c>
      <c r="I13" s="196" t="s">
        <v>2163</v>
      </c>
      <c r="J13" s="197" t="s">
        <v>2164</v>
      </c>
      <c r="K13" s="196">
        <v>-40571</v>
      </c>
      <c r="L13" s="196" t="s">
        <v>2165</v>
      </c>
      <c r="M13" s="197" t="s">
        <v>2138</v>
      </c>
      <c r="N13" s="197"/>
      <c r="O13" s="198" t="s">
        <v>2161</v>
      </c>
      <c r="P13" s="198" t="s">
        <v>2162</v>
      </c>
    </row>
    <row r="14" spans="1:16" ht="12.75" customHeight="1" thickBot="1">
      <c r="A14" s="32" t="str">
        <f t="shared" si="0"/>
        <v> AN 263.115 </v>
      </c>
      <c r="B14" s="6" t="str">
        <f t="shared" si="1"/>
        <v>I</v>
      </c>
      <c r="C14" s="32">
        <f t="shared" si="2"/>
        <v>28573.255000000001</v>
      </c>
      <c r="D14" s="50" t="str">
        <f t="shared" si="3"/>
        <v>vis</v>
      </c>
      <c r="E14" s="195">
        <f>VLOOKUP(C14,'Active 1'!C$21:E$970,3,FALSE)</f>
        <v>-40462.226140040191</v>
      </c>
      <c r="F14" s="6" t="s">
        <v>1754</v>
      </c>
      <c r="G14" s="50" t="str">
        <f t="shared" si="4"/>
        <v>28573.255</v>
      </c>
      <c r="H14" s="32">
        <f t="shared" si="5"/>
        <v>-40462</v>
      </c>
      <c r="I14" s="196" t="s">
        <v>2168</v>
      </c>
      <c r="J14" s="197" t="s">
        <v>2169</v>
      </c>
      <c r="K14" s="196">
        <v>-40462</v>
      </c>
      <c r="L14" s="196" t="s">
        <v>2128</v>
      </c>
      <c r="M14" s="197" t="s">
        <v>2138</v>
      </c>
      <c r="N14" s="197"/>
      <c r="O14" s="198" t="s">
        <v>2161</v>
      </c>
      <c r="P14" s="198" t="s">
        <v>2162</v>
      </c>
    </row>
    <row r="15" spans="1:16" ht="12.75" customHeight="1" thickBot="1">
      <c r="A15" s="32" t="str">
        <f t="shared" si="0"/>
        <v> AN 263.115 </v>
      </c>
      <c r="B15" s="6" t="str">
        <f t="shared" si="1"/>
        <v>I</v>
      </c>
      <c r="C15" s="32">
        <f t="shared" si="2"/>
        <v>28579.366999999998</v>
      </c>
      <c r="D15" s="50" t="str">
        <f t="shared" si="3"/>
        <v>vis</v>
      </c>
      <c r="E15" s="195">
        <f>VLOOKUP(C15,'Active 1'!C$21:E$970,3,FALSE)</f>
        <v>-40443.214907642971</v>
      </c>
      <c r="F15" s="6" t="s">
        <v>1754</v>
      </c>
      <c r="G15" s="50" t="str">
        <f t="shared" si="4"/>
        <v>28579.367</v>
      </c>
      <c r="H15" s="32">
        <f t="shared" si="5"/>
        <v>-40443</v>
      </c>
      <c r="I15" s="196" t="s">
        <v>2170</v>
      </c>
      <c r="J15" s="197" t="s">
        <v>2171</v>
      </c>
      <c r="K15" s="196">
        <v>-40443</v>
      </c>
      <c r="L15" s="196" t="s">
        <v>2172</v>
      </c>
      <c r="M15" s="197" t="s">
        <v>2138</v>
      </c>
      <c r="N15" s="197"/>
      <c r="O15" s="198" t="s">
        <v>2161</v>
      </c>
      <c r="P15" s="198" t="s">
        <v>2162</v>
      </c>
    </row>
    <row r="16" spans="1:16" ht="12.75" customHeight="1" thickBot="1">
      <c r="A16" s="32" t="str">
        <f t="shared" si="0"/>
        <v> HB 920.43 </v>
      </c>
      <c r="B16" s="6" t="str">
        <f t="shared" si="1"/>
        <v>II</v>
      </c>
      <c r="C16" s="32">
        <f t="shared" si="2"/>
        <v>33574.600100000003</v>
      </c>
      <c r="D16" s="50" t="str">
        <f t="shared" si="3"/>
        <v>vis</v>
      </c>
      <c r="E16" s="195">
        <f>VLOOKUP(C16,'Active 1'!C$21:E$970,3,FALSE)</f>
        <v>-24905.659714181427</v>
      </c>
      <c r="F16" s="6" t="s">
        <v>1754</v>
      </c>
      <c r="G16" s="50" t="str">
        <f t="shared" si="4"/>
        <v>33574.6001</v>
      </c>
      <c r="H16" s="32">
        <f t="shared" si="5"/>
        <v>-24905.5</v>
      </c>
      <c r="I16" s="196" t="s">
        <v>2173</v>
      </c>
      <c r="J16" s="197" t="s">
        <v>2174</v>
      </c>
      <c r="K16" s="196">
        <v>-24905.5</v>
      </c>
      <c r="L16" s="196" t="s">
        <v>2175</v>
      </c>
      <c r="M16" s="197" t="s">
        <v>2176</v>
      </c>
      <c r="N16" s="197" t="s">
        <v>2177</v>
      </c>
      <c r="O16" s="198" t="s">
        <v>2178</v>
      </c>
      <c r="P16" s="198" t="s">
        <v>2179</v>
      </c>
    </row>
    <row r="17" spans="1:16" ht="12.75" customHeight="1" thickBot="1">
      <c r="A17" s="32" t="str">
        <f t="shared" si="0"/>
        <v> HB 920.43 </v>
      </c>
      <c r="B17" s="6" t="str">
        <f t="shared" si="1"/>
        <v>I</v>
      </c>
      <c r="C17" s="32">
        <f t="shared" si="2"/>
        <v>33580.548000000003</v>
      </c>
      <c r="D17" s="50" t="str">
        <f t="shared" si="3"/>
        <v>vis</v>
      </c>
      <c r="E17" s="195">
        <f>VLOOKUP(C17,'Active 1'!C$21:E$970,3,FALSE)</f>
        <v>-24887.158910978633</v>
      </c>
      <c r="F17" s="6" t="s">
        <v>1754</v>
      </c>
      <c r="G17" s="50" t="str">
        <f t="shared" si="4"/>
        <v>33580.5480</v>
      </c>
      <c r="H17" s="32">
        <f t="shared" si="5"/>
        <v>-24887</v>
      </c>
      <c r="I17" s="196" t="s">
        <v>2180</v>
      </c>
      <c r="J17" s="197" t="s">
        <v>2181</v>
      </c>
      <c r="K17" s="196">
        <v>-24887</v>
      </c>
      <c r="L17" s="196" t="s">
        <v>2182</v>
      </c>
      <c r="M17" s="197" t="s">
        <v>2176</v>
      </c>
      <c r="N17" s="197" t="s">
        <v>2177</v>
      </c>
      <c r="O17" s="198" t="s">
        <v>2178</v>
      </c>
      <c r="P17" s="198" t="s">
        <v>2179</v>
      </c>
    </row>
    <row r="18" spans="1:16" ht="12.75" customHeight="1" thickBot="1">
      <c r="A18" s="32" t="str">
        <f t="shared" si="0"/>
        <v> HB 920.43 </v>
      </c>
      <c r="B18" s="6" t="str">
        <f t="shared" si="1"/>
        <v>II</v>
      </c>
      <c r="C18" s="32">
        <f t="shared" si="2"/>
        <v>33587.460599999999</v>
      </c>
      <c r="D18" s="50" t="str">
        <f t="shared" si="3"/>
        <v>vis</v>
      </c>
      <c r="E18" s="195">
        <f>VLOOKUP(C18,'Active 1'!C$21:E$970,3,FALSE)</f>
        <v>-24865.657431091688</v>
      </c>
      <c r="F18" s="6" t="s">
        <v>1754</v>
      </c>
      <c r="G18" s="50" t="str">
        <f t="shared" si="4"/>
        <v>33587.4606</v>
      </c>
      <c r="H18" s="32">
        <f t="shared" si="5"/>
        <v>-24865.5</v>
      </c>
      <c r="I18" s="196" t="s">
        <v>2183</v>
      </c>
      <c r="J18" s="197" t="s">
        <v>2184</v>
      </c>
      <c r="K18" s="196">
        <v>-24865.5</v>
      </c>
      <c r="L18" s="196" t="s">
        <v>2185</v>
      </c>
      <c r="M18" s="197" t="s">
        <v>2176</v>
      </c>
      <c r="N18" s="197" t="s">
        <v>2177</v>
      </c>
      <c r="O18" s="198" t="s">
        <v>2178</v>
      </c>
      <c r="P18" s="198" t="s">
        <v>2179</v>
      </c>
    </row>
    <row r="19" spans="1:16" ht="12.75" customHeight="1" thickBot="1">
      <c r="A19" s="32" t="str">
        <f t="shared" si="0"/>
        <v> HB 920.43 </v>
      </c>
      <c r="B19" s="6" t="str">
        <f t="shared" si="1"/>
        <v>I</v>
      </c>
      <c r="C19" s="32">
        <f t="shared" si="2"/>
        <v>33599.516300000003</v>
      </c>
      <c r="D19" s="50" t="str">
        <f t="shared" si="3"/>
        <v>vis</v>
      </c>
      <c r="E19" s="195">
        <f>VLOOKUP(C19,'Active 1'!C$21:E$970,3,FALSE)</f>
        <v>-24828.158459492966</v>
      </c>
      <c r="F19" s="6" t="s">
        <v>1754</v>
      </c>
      <c r="G19" s="50" t="str">
        <f t="shared" si="4"/>
        <v>33599.5163</v>
      </c>
      <c r="H19" s="32">
        <f t="shared" si="5"/>
        <v>-24828</v>
      </c>
      <c r="I19" s="196" t="s">
        <v>2186</v>
      </c>
      <c r="J19" s="197" t="s">
        <v>2187</v>
      </c>
      <c r="K19" s="196">
        <v>-24828</v>
      </c>
      <c r="L19" s="196" t="s">
        <v>2188</v>
      </c>
      <c r="M19" s="197" t="s">
        <v>2176</v>
      </c>
      <c r="N19" s="197" t="s">
        <v>2177</v>
      </c>
      <c r="O19" s="198" t="s">
        <v>2178</v>
      </c>
      <c r="P19" s="198" t="s">
        <v>2179</v>
      </c>
    </row>
    <row r="20" spans="1:16" ht="12.75" customHeight="1" thickBot="1">
      <c r="A20" s="32" t="str">
        <f t="shared" si="0"/>
        <v> HB 920.43 </v>
      </c>
      <c r="B20" s="6" t="str">
        <f t="shared" si="1"/>
        <v>II</v>
      </c>
      <c r="C20" s="32">
        <f t="shared" si="2"/>
        <v>33611.572399999997</v>
      </c>
      <c r="D20" s="50" t="str">
        <f t="shared" si="3"/>
        <v>vis</v>
      </c>
      <c r="E20" s="195">
        <f>VLOOKUP(C20,'Active 1'!C$21:E$970,3,FALSE)</f>
        <v>-24790.658243703678</v>
      </c>
      <c r="F20" s="6" t="s">
        <v>1754</v>
      </c>
      <c r="G20" s="50" t="str">
        <f t="shared" si="4"/>
        <v>33611.5724</v>
      </c>
      <c r="H20" s="32">
        <f t="shared" si="5"/>
        <v>-24790.5</v>
      </c>
      <c r="I20" s="196" t="s">
        <v>2189</v>
      </c>
      <c r="J20" s="197" t="s">
        <v>2190</v>
      </c>
      <c r="K20" s="196">
        <v>-24790.5</v>
      </c>
      <c r="L20" s="196" t="s">
        <v>2188</v>
      </c>
      <c r="M20" s="197" t="s">
        <v>2176</v>
      </c>
      <c r="N20" s="197" t="s">
        <v>2177</v>
      </c>
      <c r="O20" s="198" t="s">
        <v>2178</v>
      </c>
      <c r="P20" s="198" t="s">
        <v>2179</v>
      </c>
    </row>
    <row r="21" spans="1:16" ht="12.75" customHeight="1" thickBot="1">
      <c r="A21" s="32" t="str">
        <f t="shared" si="0"/>
        <v> HB 920.43 </v>
      </c>
      <c r="B21" s="6" t="str">
        <f t="shared" si="1"/>
        <v>I</v>
      </c>
      <c r="C21" s="32">
        <f t="shared" si="2"/>
        <v>33617.519699999997</v>
      </c>
      <c r="D21" s="50" t="str">
        <f t="shared" si="3"/>
        <v>vis</v>
      </c>
      <c r="E21" s="195">
        <f>VLOOKUP(C21,'Active 1'!C$21:E$970,3,FALSE)</f>
        <v>-24772.159306786787</v>
      </c>
      <c r="F21" s="6" t="s">
        <v>1754</v>
      </c>
      <c r="G21" s="50" t="str">
        <f t="shared" si="4"/>
        <v>33617.5197</v>
      </c>
      <c r="H21" s="32">
        <f t="shared" si="5"/>
        <v>-24772</v>
      </c>
      <c r="I21" s="196" t="s">
        <v>2191</v>
      </c>
      <c r="J21" s="197" t="s">
        <v>2192</v>
      </c>
      <c r="K21" s="196">
        <v>-24772</v>
      </c>
      <c r="L21" s="196" t="s">
        <v>2193</v>
      </c>
      <c r="M21" s="197" t="s">
        <v>2176</v>
      </c>
      <c r="N21" s="197" t="s">
        <v>2177</v>
      </c>
      <c r="O21" s="198" t="s">
        <v>2178</v>
      </c>
      <c r="P21" s="198" t="s">
        <v>2179</v>
      </c>
    </row>
    <row r="22" spans="1:16" ht="12.75" customHeight="1" thickBot="1">
      <c r="A22" s="32" t="str">
        <f t="shared" si="0"/>
        <v> HB 920.43 </v>
      </c>
      <c r="B22" s="6" t="str">
        <f t="shared" si="1"/>
        <v>I</v>
      </c>
      <c r="C22" s="32">
        <f t="shared" si="2"/>
        <v>33619.448700000001</v>
      </c>
      <c r="D22" s="50" t="str">
        <f t="shared" si="3"/>
        <v>vis</v>
      </c>
      <c r="E22" s="195">
        <f>VLOOKUP(C22,'Active 1'!C$21:E$970,3,FALSE)</f>
        <v>-24766.159197609049</v>
      </c>
      <c r="F22" s="6" t="s">
        <v>1754</v>
      </c>
      <c r="G22" s="50" t="str">
        <f t="shared" si="4"/>
        <v>33619.4487</v>
      </c>
      <c r="H22" s="32">
        <f t="shared" si="5"/>
        <v>-24766</v>
      </c>
      <c r="I22" s="196" t="s">
        <v>2194</v>
      </c>
      <c r="J22" s="197" t="s">
        <v>2195</v>
      </c>
      <c r="K22" s="196">
        <v>-24766</v>
      </c>
      <c r="L22" s="196" t="s">
        <v>2193</v>
      </c>
      <c r="M22" s="197" t="s">
        <v>2176</v>
      </c>
      <c r="N22" s="197" t="s">
        <v>2177</v>
      </c>
      <c r="O22" s="198" t="s">
        <v>2178</v>
      </c>
      <c r="P22" s="198" t="s">
        <v>2179</v>
      </c>
    </row>
    <row r="23" spans="1:16" ht="12.75" customHeight="1" thickBot="1">
      <c r="A23" s="32" t="str">
        <f t="shared" si="0"/>
        <v> HB 920.43 </v>
      </c>
      <c r="B23" s="6" t="str">
        <f t="shared" si="1"/>
        <v>II</v>
      </c>
      <c r="C23" s="32">
        <f t="shared" si="2"/>
        <v>33624.431799999998</v>
      </c>
      <c r="D23" s="50" t="str">
        <f t="shared" si="3"/>
        <v>vis</v>
      </c>
      <c r="E23" s="195">
        <f>VLOOKUP(C23,'Active 1'!C$21:E$970,3,FALSE)</f>
        <v>-24750.659382138074</v>
      </c>
      <c r="F23" s="6" t="s">
        <v>1754</v>
      </c>
      <c r="G23" s="50" t="str">
        <f t="shared" si="4"/>
        <v>33624.4318</v>
      </c>
      <c r="H23" s="32">
        <f t="shared" si="5"/>
        <v>-24750.5</v>
      </c>
      <c r="I23" s="196" t="s">
        <v>2196</v>
      </c>
      <c r="J23" s="197" t="s">
        <v>2197</v>
      </c>
      <c r="K23" s="196">
        <v>-24750.5</v>
      </c>
      <c r="L23" s="196" t="s">
        <v>2193</v>
      </c>
      <c r="M23" s="197" t="s">
        <v>2176</v>
      </c>
      <c r="N23" s="197" t="s">
        <v>2177</v>
      </c>
      <c r="O23" s="198" t="s">
        <v>2178</v>
      </c>
      <c r="P23" s="198" t="s">
        <v>2179</v>
      </c>
    </row>
    <row r="24" spans="1:16" ht="12.75" customHeight="1" thickBot="1">
      <c r="A24" s="32" t="str">
        <f t="shared" si="0"/>
        <v> HB 920.43 </v>
      </c>
      <c r="B24" s="6" t="str">
        <f t="shared" si="1"/>
        <v>I</v>
      </c>
      <c r="C24" s="32">
        <f t="shared" si="2"/>
        <v>33626.521500000003</v>
      </c>
      <c r="D24" s="50" t="str">
        <f t="shared" si="3"/>
        <v>vis</v>
      </c>
      <c r="E24" s="195">
        <f>VLOOKUP(C24,'Active 1'!C$21:E$970,3,FALSE)</f>
        <v>-24744.159419386018</v>
      </c>
      <c r="F24" s="6" t="s">
        <v>1754</v>
      </c>
      <c r="G24" s="50" t="str">
        <f t="shared" si="4"/>
        <v>33626.5215</v>
      </c>
      <c r="H24" s="32">
        <f t="shared" si="5"/>
        <v>-24744</v>
      </c>
      <c r="I24" s="196" t="s">
        <v>2198</v>
      </c>
      <c r="J24" s="197" t="s">
        <v>2199</v>
      </c>
      <c r="K24" s="196">
        <v>-24744</v>
      </c>
      <c r="L24" s="196" t="s">
        <v>2175</v>
      </c>
      <c r="M24" s="197" t="s">
        <v>2176</v>
      </c>
      <c r="N24" s="197" t="s">
        <v>2177</v>
      </c>
      <c r="O24" s="198" t="s">
        <v>2178</v>
      </c>
      <c r="P24" s="198" t="s">
        <v>2179</v>
      </c>
    </row>
    <row r="25" spans="1:16" ht="12.75" customHeight="1" thickBot="1">
      <c r="A25" s="32" t="str">
        <f t="shared" si="0"/>
        <v> HB 920.43 </v>
      </c>
      <c r="B25" s="6" t="str">
        <f t="shared" si="1"/>
        <v>I</v>
      </c>
      <c r="C25" s="32">
        <f t="shared" si="2"/>
        <v>33630.379999999997</v>
      </c>
      <c r="D25" s="50" t="str">
        <f t="shared" si="3"/>
        <v>vis</v>
      </c>
      <c r="E25" s="195">
        <f>VLOOKUP(C25,'Active 1'!C$21:E$970,3,FALSE)</f>
        <v>-24732.157645792333</v>
      </c>
      <c r="F25" s="6" t="s">
        <v>1754</v>
      </c>
      <c r="G25" s="50" t="str">
        <f t="shared" si="4"/>
        <v>33630.3800</v>
      </c>
      <c r="H25" s="32">
        <f t="shared" si="5"/>
        <v>-24732</v>
      </c>
      <c r="I25" s="196" t="s">
        <v>2200</v>
      </c>
      <c r="J25" s="197" t="s">
        <v>2201</v>
      </c>
      <c r="K25" s="196">
        <v>-24732</v>
      </c>
      <c r="L25" s="196" t="s">
        <v>2202</v>
      </c>
      <c r="M25" s="197" t="s">
        <v>2176</v>
      </c>
      <c r="N25" s="197" t="s">
        <v>2177</v>
      </c>
      <c r="O25" s="198" t="s">
        <v>2178</v>
      </c>
      <c r="P25" s="198" t="s">
        <v>2179</v>
      </c>
    </row>
    <row r="26" spans="1:16" ht="12.75" customHeight="1" thickBot="1">
      <c r="A26" s="32" t="str">
        <f t="shared" si="0"/>
        <v> HB 920.43 </v>
      </c>
      <c r="B26" s="6" t="str">
        <f t="shared" si="1"/>
        <v>I</v>
      </c>
      <c r="C26" s="32">
        <f t="shared" si="2"/>
        <v>33631.343800000002</v>
      </c>
      <c r="D26" s="50" t="str">
        <f t="shared" si="3"/>
        <v>vis</v>
      </c>
      <c r="E26" s="195">
        <f>VLOOKUP(C26,'Active 1'!C$21:E$970,3,FALSE)</f>
        <v>-24729.159768537007</v>
      </c>
      <c r="F26" s="6" t="s">
        <v>1754</v>
      </c>
      <c r="G26" s="50" t="str">
        <f t="shared" si="4"/>
        <v>33631.3438</v>
      </c>
      <c r="H26" s="32">
        <f t="shared" si="5"/>
        <v>-24729</v>
      </c>
      <c r="I26" s="196" t="s">
        <v>2203</v>
      </c>
      <c r="J26" s="197" t="s">
        <v>2204</v>
      </c>
      <c r="K26" s="196">
        <v>-24729</v>
      </c>
      <c r="L26" s="196" t="s">
        <v>2205</v>
      </c>
      <c r="M26" s="197" t="s">
        <v>2176</v>
      </c>
      <c r="N26" s="197" t="s">
        <v>2177</v>
      </c>
      <c r="O26" s="198" t="s">
        <v>2178</v>
      </c>
      <c r="P26" s="198" t="s">
        <v>2179</v>
      </c>
    </row>
    <row r="27" spans="1:16" ht="12.75" customHeight="1" thickBot="1">
      <c r="A27" s="32" t="str">
        <f t="shared" si="0"/>
        <v> HB 920.43 </v>
      </c>
      <c r="B27" s="6" t="str">
        <f t="shared" si="1"/>
        <v>II</v>
      </c>
      <c r="C27" s="32">
        <f t="shared" si="2"/>
        <v>33631.504999999997</v>
      </c>
      <c r="D27" s="50" t="str">
        <f t="shared" si="3"/>
        <v>vis</v>
      </c>
      <c r="E27" s="195">
        <f>VLOOKUP(C27,'Active 1'!C$21:E$970,3,FALSE)</f>
        <v>-24728.65835972445</v>
      </c>
      <c r="F27" s="6" t="s">
        <v>1754</v>
      </c>
      <c r="G27" s="50" t="str">
        <f t="shared" si="4"/>
        <v>33631.5050</v>
      </c>
      <c r="H27" s="32">
        <f t="shared" si="5"/>
        <v>-24728.5</v>
      </c>
      <c r="I27" s="196" t="s">
        <v>2206</v>
      </c>
      <c r="J27" s="197" t="s">
        <v>2207</v>
      </c>
      <c r="K27" s="196">
        <v>-24728.5</v>
      </c>
      <c r="L27" s="196" t="s">
        <v>2188</v>
      </c>
      <c r="M27" s="197" t="s">
        <v>2176</v>
      </c>
      <c r="N27" s="197" t="s">
        <v>2177</v>
      </c>
      <c r="O27" s="198" t="s">
        <v>2178</v>
      </c>
      <c r="P27" s="198" t="s">
        <v>2179</v>
      </c>
    </row>
    <row r="28" spans="1:16" ht="12.75" customHeight="1" thickBot="1">
      <c r="A28" s="32" t="str">
        <f t="shared" si="0"/>
        <v> HB 920.43 </v>
      </c>
      <c r="B28" s="6" t="str">
        <f t="shared" si="1"/>
        <v>II</v>
      </c>
      <c r="C28" s="32">
        <f t="shared" si="2"/>
        <v>33632.4692</v>
      </c>
      <c r="D28" s="50" t="str">
        <f t="shared" si="3"/>
        <v>vis</v>
      </c>
      <c r="E28" s="195">
        <f>VLOOKUP(C28,'Active 1'!C$21:E$970,3,FALSE)</f>
        <v>-24725.659238278535</v>
      </c>
      <c r="F28" s="6" t="s">
        <v>1754</v>
      </c>
      <c r="G28" s="50" t="str">
        <f t="shared" si="4"/>
        <v>33632.4692</v>
      </c>
      <c r="H28" s="32">
        <f t="shared" si="5"/>
        <v>-24725.5</v>
      </c>
      <c r="I28" s="196" t="s">
        <v>2208</v>
      </c>
      <c r="J28" s="197" t="s">
        <v>2209</v>
      </c>
      <c r="K28" s="196">
        <v>-24725.5</v>
      </c>
      <c r="L28" s="196" t="s">
        <v>2193</v>
      </c>
      <c r="M28" s="197" t="s">
        <v>2176</v>
      </c>
      <c r="N28" s="197" t="s">
        <v>2177</v>
      </c>
      <c r="O28" s="198" t="s">
        <v>2178</v>
      </c>
      <c r="P28" s="198" t="s">
        <v>2179</v>
      </c>
    </row>
    <row r="29" spans="1:16" ht="12.75" customHeight="1" thickBot="1">
      <c r="A29" s="32" t="str">
        <f t="shared" si="0"/>
        <v> HB 920.43 </v>
      </c>
      <c r="B29" s="6" t="str">
        <f t="shared" si="1"/>
        <v>II</v>
      </c>
      <c r="C29" s="32">
        <f t="shared" si="2"/>
        <v>33633.433700000001</v>
      </c>
      <c r="D29" s="50" t="str">
        <f t="shared" si="3"/>
        <v>vis</v>
      </c>
      <c r="E29" s="195">
        <f>VLOOKUP(C29,'Active 1'!C$21:E$970,3,FALSE)</f>
        <v>-24722.659183689666</v>
      </c>
      <c r="F29" s="6" t="s">
        <v>1754</v>
      </c>
      <c r="G29" s="50" t="str">
        <f t="shared" si="4"/>
        <v>33633.4337</v>
      </c>
      <c r="H29" s="32">
        <f t="shared" si="5"/>
        <v>-24722.5</v>
      </c>
      <c r="I29" s="196" t="s">
        <v>2210</v>
      </c>
      <c r="J29" s="197" t="s">
        <v>2211</v>
      </c>
      <c r="K29" s="196">
        <v>-24722.5</v>
      </c>
      <c r="L29" s="196" t="s">
        <v>2193</v>
      </c>
      <c r="M29" s="197" t="s">
        <v>2176</v>
      </c>
      <c r="N29" s="197" t="s">
        <v>2177</v>
      </c>
      <c r="O29" s="198" t="s">
        <v>2178</v>
      </c>
      <c r="P29" s="198" t="s">
        <v>2179</v>
      </c>
    </row>
    <row r="30" spans="1:16" ht="12.75" customHeight="1" thickBot="1">
      <c r="A30" s="32" t="str">
        <f t="shared" si="0"/>
        <v> AN 289.192 </v>
      </c>
      <c r="B30" s="6" t="str">
        <f t="shared" si="1"/>
        <v>I</v>
      </c>
      <c r="C30" s="32">
        <f t="shared" si="2"/>
        <v>38413.281000000003</v>
      </c>
      <c r="D30" s="50" t="str">
        <f t="shared" si="3"/>
        <v>vis</v>
      </c>
      <c r="E30" s="195">
        <f>VLOOKUP(C30,'Active 1'!C$21:E$970,3,FALSE)</f>
        <v>-9855.0564605918989</v>
      </c>
      <c r="F30" s="6" t="s">
        <v>1754</v>
      </c>
      <c r="G30" s="50" t="str">
        <f t="shared" si="4"/>
        <v>38413.281</v>
      </c>
      <c r="H30" s="32">
        <f t="shared" si="5"/>
        <v>-9855</v>
      </c>
      <c r="I30" s="196" t="s">
        <v>2229</v>
      </c>
      <c r="J30" s="197" t="s">
        <v>2230</v>
      </c>
      <c r="K30" s="196">
        <v>-9855</v>
      </c>
      <c r="L30" s="196" t="s">
        <v>2231</v>
      </c>
      <c r="M30" s="197" t="s">
        <v>2176</v>
      </c>
      <c r="N30" s="197" t="s">
        <v>2177</v>
      </c>
      <c r="O30" s="198" t="s">
        <v>2232</v>
      </c>
      <c r="P30" s="198" t="s">
        <v>2233</v>
      </c>
    </row>
    <row r="31" spans="1:16" ht="12.75" customHeight="1" thickBot="1">
      <c r="A31" s="32" t="str">
        <f t="shared" si="0"/>
        <v> ORI 100 </v>
      </c>
      <c r="B31" s="6" t="str">
        <f t="shared" si="1"/>
        <v>II</v>
      </c>
      <c r="C31" s="32">
        <f t="shared" si="2"/>
        <v>39476.317999999999</v>
      </c>
      <c r="D31" s="50" t="str">
        <f t="shared" si="3"/>
        <v>vis</v>
      </c>
      <c r="E31" s="195">
        <f>VLOOKUP(C31,'Active 1'!C$21:E$970,3,FALSE)</f>
        <v>-6548.5048483775035</v>
      </c>
      <c r="F31" s="6" t="s">
        <v>1754</v>
      </c>
      <c r="G31" s="50" t="str">
        <f t="shared" si="4"/>
        <v>39476.318</v>
      </c>
      <c r="H31" s="32">
        <f t="shared" si="5"/>
        <v>-6548.5</v>
      </c>
      <c r="I31" s="196" t="s">
        <v>2238</v>
      </c>
      <c r="J31" s="197" t="s">
        <v>2239</v>
      </c>
      <c r="K31" s="196">
        <v>-6548.5</v>
      </c>
      <c r="L31" s="196" t="s">
        <v>2240</v>
      </c>
      <c r="M31" s="197" t="s">
        <v>2138</v>
      </c>
      <c r="N31" s="197"/>
      <c r="O31" s="198" t="s">
        <v>2241</v>
      </c>
      <c r="P31" s="198" t="s">
        <v>2242</v>
      </c>
    </row>
    <row r="32" spans="1:16" ht="12.75" customHeight="1" thickBot="1">
      <c r="A32" s="32" t="str">
        <f t="shared" si="0"/>
        <v> ORI 100 </v>
      </c>
      <c r="B32" s="6" t="str">
        <f t="shared" si="1"/>
        <v>II</v>
      </c>
      <c r="C32" s="32">
        <f t="shared" si="2"/>
        <v>39486.271999999997</v>
      </c>
      <c r="D32" s="50" t="str">
        <f t="shared" si="3"/>
        <v>vis</v>
      </c>
      <c r="E32" s="195">
        <f>VLOOKUP(C32,'Active 1'!C$21:E$970,3,FALSE)</f>
        <v>-6517.5431652489051</v>
      </c>
      <c r="F32" s="6" t="s">
        <v>1754</v>
      </c>
      <c r="G32" s="50" t="str">
        <f t="shared" si="4"/>
        <v>39486.272</v>
      </c>
      <c r="H32" s="32">
        <f t="shared" si="5"/>
        <v>-6517.5</v>
      </c>
      <c r="I32" s="196" t="s">
        <v>2243</v>
      </c>
      <c r="J32" s="197" t="s">
        <v>2244</v>
      </c>
      <c r="K32" s="196">
        <v>-6517.5</v>
      </c>
      <c r="L32" s="196" t="s">
        <v>2245</v>
      </c>
      <c r="M32" s="197" t="s">
        <v>2138</v>
      </c>
      <c r="N32" s="197"/>
      <c r="O32" s="198" t="s">
        <v>2241</v>
      </c>
      <c r="P32" s="198" t="s">
        <v>2242</v>
      </c>
    </row>
    <row r="33" spans="1:16" ht="12.75" customHeight="1" thickBot="1">
      <c r="A33" s="32" t="str">
        <f t="shared" si="0"/>
        <v> ORI 100 </v>
      </c>
      <c r="B33" s="6" t="str">
        <f t="shared" si="1"/>
        <v>I</v>
      </c>
      <c r="C33" s="32">
        <f t="shared" si="2"/>
        <v>39527.258999999998</v>
      </c>
      <c r="D33" s="50" t="str">
        <f t="shared" si="3"/>
        <v>vis</v>
      </c>
      <c r="E33" s="195">
        <f>VLOOKUP(C33,'Active 1'!C$21:E$970,3,FALSE)</f>
        <v>-6390.0540647473845</v>
      </c>
      <c r="F33" s="6" t="s">
        <v>1754</v>
      </c>
      <c r="G33" s="50" t="str">
        <f t="shared" si="4"/>
        <v>39527.259</v>
      </c>
      <c r="H33" s="32">
        <f t="shared" si="5"/>
        <v>-6390</v>
      </c>
      <c r="I33" s="196" t="s">
        <v>2246</v>
      </c>
      <c r="J33" s="197" t="s">
        <v>2247</v>
      </c>
      <c r="K33" s="196">
        <v>-6390</v>
      </c>
      <c r="L33" s="196" t="s">
        <v>2236</v>
      </c>
      <c r="M33" s="197" t="s">
        <v>2138</v>
      </c>
      <c r="N33" s="197"/>
      <c r="O33" s="198" t="s">
        <v>2241</v>
      </c>
      <c r="P33" s="198" t="s">
        <v>2242</v>
      </c>
    </row>
    <row r="34" spans="1:16" ht="12.75" customHeight="1" thickBot="1">
      <c r="A34" s="32" t="str">
        <f t="shared" si="0"/>
        <v> ORI 100 </v>
      </c>
      <c r="B34" s="6" t="str">
        <f t="shared" si="1"/>
        <v>I</v>
      </c>
      <c r="C34" s="32">
        <f t="shared" si="2"/>
        <v>39534.334000000003</v>
      </c>
      <c r="D34" s="50" t="str">
        <f t="shared" si="3"/>
        <v>vis</v>
      </c>
      <c r="E34" s="195">
        <f>VLOOKUP(C34,'Active 1'!C$21:E$970,3,FALSE)</f>
        <v>-6368.0474434760354</v>
      </c>
      <c r="F34" s="6" t="s">
        <v>1754</v>
      </c>
      <c r="G34" s="50" t="str">
        <f t="shared" si="4"/>
        <v>39534.334</v>
      </c>
      <c r="H34" s="32">
        <f t="shared" si="5"/>
        <v>-6368</v>
      </c>
      <c r="I34" s="196" t="s">
        <v>2248</v>
      </c>
      <c r="J34" s="197" t="s">
        <v>2249</v>
      </c>
      <c r="K34" s="196">
        <v>-6368</v>
      </c>
      <c r="L34" s="196" t="s">
        <v>2250</v>
      </c>
      <c r="M34" s="197" t="s">
        <v>2138</v>
      </c>
      <c r="N34" s="197"/>
      <c r="O34" s="198" t="s">
        <v>2241</v>
      </c>
      <c r="P34" s="198" t="s">
        <v>2242</v>
      </c>
    </row>
    <row r="35" spans="1:16" ht="12.75" customHeight="1" thickBot="1">
      <c r="A35" s="32" t="str">
        <f t="shared" si="0"/>
        <v> ORI 100 </v>
      </c>
      <c r="B35" s="6" t="str">
        <f t="shared" si="1"/>
        <v>I</v>
      </c>
      <c r="C35" s="32">
        <f t="shared" si="2"/>
        <v>39544.307999999997</v>
      </c>
      <c r="D35" s="50" t="str">
        <f t="shared" si="3"/>
        <v>vis</v>
      </c>
      <c r="E35" s="195">
        <f>VLOOKUP(C35,'Active 1'!C$21:E$970,3,FALSE)</f>
        <v>-6337.0235508173519</v>
      </c>
      <c r="F35" s="6" t="s">
        <v>1754</v>
      </c>
      <c r="G35" s="50" t="str">
        <f t="shared" si="4"/>
        <v>39544.308</v>
      </c>
      <c r="H35" s="32">
        <f t="shared" si="5"/>
        <v>-6337</v>
      </c>
      <c r="I35" s="196" t="s">
        <v>2251</v>
      </c>
      <c r="J35" s="197" t="s">
        <v>2252</v>
      </c>
      <c r="K35" s="196">
        <v>-6337</v>
      </c>
      <c r="L35" s="196" t="s">
        <v>2253</v>
      </c>
      <c r="M35" s="197" t="s">
        <v>2138</v>
      </c>
      <c r="N35" s="197"/>
      <c r="O35" s="198" t="s">
        <v>2241</v>
      </c>
      <c r="P35" s="198" t="s">
        <v>2242</v>
      </c>
    </row>
    <row r="36" spans="1:16" ht="12.75" customHeight="1" thickBot="1">
      <c r="A36" s="32" t="str">
        <f t="shared" si="0"/>
        <v> ORI 105 </v>
      </c>
      <c r="B36" s="6" t="str">
        <f t="shared" si="1"/>
        <v>II</v>
      </c>
      <c r="C36" s="32">
        <f t="shared" si="2"/>
        <v>39852.464</v>
      </c>
      <c r="D36" s="50" t="str">
        <f t="shared" si="3"/>
        <v>vis</v>
      </c>
      <c r="E36" s="195">
        <f>VLOOKUP(C36,'Active 1'!C$21:E$970,3,FALSE)</f>
        <v>-5378.5115530096073</v>
      </c>
      <c r="F36" s="6" t="s">
        <v>1754</v>
      </c>
      <c r="G36" s="50" t="str">
        <f t="shared" si="4"/>
        <v>39852.464</v>
      </c>
      <c r="H36" s="32">
        <f t="shared" si="5"/>
        <v>-5378.5</v>
      </c>
      <c r="I36" s="196" t="s">
        <v>2254</v>
      </c>
      <c r="J36" s="197" t="s">
        <v>2255</v>
      </c>
      <c r="K36" s="196">
        <v>-5378.5</v>
      </c>
      <c r="L36" s="196" t="s">
        <v>2256</v>
      </c>
      <c r="M36" s="197" t="s">
        <v>2138</v>
      </c>
      <c r="N36" s="197"/>
      <c r="O36" s="198" t="s">
        <v>2241</v>
      </c>
      <c r="P36" s="198" t="s">
        <v>2257</v>
      </c>
    </row>
    <row r="37" spans="1:16" ht="12.75" customHeight="1" thickBot="1">
      <c r="A37" s="32" t="str">
        <f t="shared" si="0"/>
        <v> ORI 105 </v>
      </c>
      <c r="B37" s="6" t="str">
        <f t="shared" si="1"/>
        <v>II</v>
      </c>
      <c r="C37" s="32">
        <f t="shared" si="2"/>
        <v>39872.387000000002</v>
      </c>
      <c r="D37" s="50" t="str">
        <f t="shared" si="3"/>
        <v>vis</v>
      </c>
      <c r="E37" s="195">
        <f>VLOOKUP(C37,'Active 1'!C$21:E$970,3,FALSE)</f>
        <v>-5316.5415296048186</v>
      </c>
      <c r="F37" s="6" t="s">
        <v>1754</v>
      </c>
      <c r="G37" s="50" t="str">
        <f t="shared" si="4"/>
        <v>39872.387</v>
      </c>
      <c r="H37" s="32">
        <f t="shared" si="5"/>
        <v>-5316.5</v>
      </c>
      <c r="I37" s="196" t="s">
        <v>2258</v>
      </c>
      <c r="J37" s="197" t="s">
        <v>2259</v>
      </c>
      <c r="K37" s="196">
        <v>-5316.5</v>
      </c>
      <c r="L37" s="196" t="s">
        <v>2260</v>
      </c>
      <c r="M37" s="197" t="s">
        <v>2138</v>
      </c>
      <c r="N37" s="197"/>
      <c r="O37" s="198" t="s">
        <v>2241</v>
      </c>
      <c r="P37" s="198" t="s">
        <v>2257</v>
      </c>
    </row>
    <row r="38" spans="1:16" ht="12.75" customHeight="1" thickBot="1">
      <c r="A38" s="32" t="str">
        <f t="shared" si="0"/>
        <v> ORI 109 </v>
      </c>
      <c r="B38" s="6" t="str">
        <f t="shared" si="1"/>
        <v>II</v>
      </c>
      <c r="C38" s="32">
        <f t="shared" si="2"/>
        <v>40093.599999999999</v>
      </c>
      <c r="D38" s="50" t="str">
        <f t="shared" si="3"/>
        <v>vis</v>
      </c>
      <c r="E38" s="195">
        <f>VLOOKUP(C38,'Active 1'!C$21:E$970,3,FALSE)</f>
        <v>-4628.4636905523939</v>
      </c>
      <c r="F38" s="6" t="s">
        <v>1754</v>
      </c>
      <c r="G38" s="50" t="str">
        <f t="shared" si="4"/>
        <v>40093.600</v>
      </c>
      <c r="H38" s="32">
        <f t="shared" si="5"/>
        <v>-4628.5</v>
      </c>
      <c r="I38" s="196" t="s">
        <v>2261</v>
      </c>
      <c r="J38" s="197" t="s">
        <v>2262</v>
      </c>
      <c r="K38" s="196">
        <v>-4628.5</v>
      </c>
      <c r="L38" s="196" t="s">
        <v>2263</v>
      </c>
      <c r="M38" s="197" t="s">
        <v>2138</v>
      </c>
      <c r="N38" s="197"/>
      <c r="O38" s="198" t="s">
        <v>2241</v>
      </c>
      <c r="P38" s="198" t="s">
        <v>2264</v>
      </c>
    </row>
    <row r="39" spans="1:16" ht="12.75" customHeight="1" thickBot="1">
      <c r="A39" s="32" t="str">
        <f t="shared" si="0"/>
        <v> ORI 109 </v>
      </c>
      <c r="B39" s="6" t="str">
        <f t="shared" si="1"/>
        <v>II</v>
      </c>
      <c r="C39" s="32">
        <f t="shared" si="2"/>
        <v>40119.622000000003</v>
      </c>
      <c r="D39" s="50" t="str">
        <f t="shared" si="3"/>
        <v>vis</v>
      </c>
      <c r="E39" s="195">
        <f>VLOOKUP(C39,'Active 1'!C$21:E$970,3,FALSE)</f>
        <v>-4547.522870944932</v>
      </c>
      <c r="F39" s="6" t="s">
        <v>1754</v>
      </c>
      <c r="G39" s="50" t="str">
        <f t="shared" si="4"/>
        <v>40119.622</v>
      </c>
      <c r="H39" s="32">
        <f t="shared" si="5"/>
        <v>-4547.5</v>
      </c>
      <c r="I39" s="196" t="s">
        <v>2265</v>
      </c>
      <c r="J39" s="197" t="s">
        <v>2266</v>
      </c>
      <c r="K39" s="196">
        <v>-4547.5</v>
      </c>
      <c r="L39" s="196" t="s">
        <v>2267</v>
      </c>
      <c r="M39" s="197" t="s">
        <v>2138</v>
      </c>
      <c r="N39" s="197"/>
      <c r="O39" s="198" t="s">
        <v>2241</v>
      </c>
      <c r="P39" s="198" t="s">
        <v>2264</v>
      </c>
    </row>
    <row r="40" spans="1:16" ht="12.75" customHeight="1" thickBot="1">
      <c r="A40" s="32" t="str">
        <f t="shared" si="0"/>
        <v> ORI 109 </v>
      </c>
      <c r="B40" s="6" t="str">
        <f t="shared" si="1"/>
        <v>I</v>
      </c>
      <c r="C40" s="32">
        <f t="shared" si="2"/>
        <v>40127.495999999999</v>
      </c>
      <c r="D40" s="50" t="str">
        <f t="shared" si="3"/>
        <v>vis</v>
      </c>
      <c r="E40" s="195">
        <f>VLOOKUP(C40,'Active 1'!C$21:E$970,3,FALSE)</f>
        <v>-4523.0309789462872</v>
      </c>
      <c r="F40" s="6" t="s">
        <v>1754</v>
      </c>
      <c r="G40" s="50" t="str">
        <f t="shared" si="4"/>
        <v>40127.496</v>
      </c>
      <c r="H40" s="32">
        <f t="shared" si="5"/>
        <v>-4523</v>
      </c>
      <c r="I40" s="196" t="s">
        <v>2268</v>
      </c>
      <c r="J40" s="197" t="s">
        <v>2269</v>
      </c>
      <c r="K40" s="196">
        <v>-4523</v>
      </c>
      <c r="L40" s="196" t="s">
        <v>2270</v>
      </c>
      <c r="M40" s="197" t="s">
        <v>2138</v>
      </c>
      <c r="N40" s="197"/>
      <c r="O40" s="198" t="s">
        <v>2241</v>
      </c>
      <c r="P40" s="198" t="s">
        <v>2264</v>
      </c>
    </row>
    <row r="41" spans="1:16" ht="12.75" customHeight="1" thickBot="1">
      <c r="A41" s="32" t="str">
        <f t="shared" si="0"/>
        <v> ORI 109 </v>
      </c>
      <c r="B41" s="6" t="str">
        <f t="shared" si="1"/>
        <v>II</v>
      </c>
      <c r="C41" s="32">
        <f t="shared" si="2"/>
        <v>40133.444000000003</v>
      </c>
      <c r="D41" s="50" t="str">
        <f t="shared" si="3"/>
        <v>vis</v>
      </c>
      <c r="E41" s="195">
        <f>VLOOKUP(C41,'Active 1'!C$21:E$970,3,FALSE)</f>
        <v>-4504.5298646958281</v>
      </c>
      <c r="F41" s="6" t="s">
        <v>1754</v>
      </c>
      <c r="G41" s="50" t="str">
        <f t="shared" si="4"/>
        <v>40133.444</v>
      </c>
      <c r="H41" s="32">
        <f t="shared" si="5"/>
        <v>-4504.5</v>
      </c>
      <c r="I41" s="196" t="s">
        <v>2271</v>
      </c>
      <c r="J41" s="197" t="s">
        <v>2272</v>
      </c>
      <c r="K41" s="196">
        <v>-4504.5</v>
      </c>
      <c r="L41" s="196" t="s">
        <v>2270</v>
      </c>
      <c r="M41" s="197" t="s">
        <v>2138</v>
      </c>
      <c r="N41" s="197"/>
      <c r="O41" s="198" t="s">
        <v>2241</v>
      </c>
      <c r="P41" s="198" t="s">
        <v>2264</v>
      </c>
    </row>
    <row r="42" spans="1:16" ht="12.75" customHeight="1" thickBot="1">
      <c r="A42" s="32" t="str">
        <f t="shared" si="0"/>
        <v> ORI 110 </v>
      </c>
      <c r="B42" s="6" t="str">
        <f t="shared" si="1"/>
        <v>II</v>
      </c>
      <c r="C42" s="32">
        <f t="shared" si="2"/>
        <v>40137.618999999999</v>
      </c>
      <c r="D42" s="50" t="str">
        <f t="shared" si="3"/>
        <v>vis</v>
      </c>
      <c r="E42" s="195">
        <f>VLOOKUP(C42,'Active 1'!C$21:E$970,3,FALSE)</f>
        <v>-4491.5436252883756</v>
      </c>
      <c r="F42" s="6" t="str">
        <f>LEFT(M42,1)</f>
        <v>V</v>
      </c>
      <c r="G42" s="50" t="str">
        <f t="shared" si="4"/>
        <v>40137.619</v>
      </c>
      <c r="H42" s="32">
        <f t="shared" si="5"/>
        <v>-4491.5</v>
      </c>
      <c r="I42" s="196" t="s">
        <v>2273</v>
      </c>
      <c r="J42" s="197" t="s">
        <v>2274</v>
      </c>
      <c r="K42" s="196">
        <v>-4491.5</v>
      </c>
      <c r="L42" s="196" t="s">
        <v>2245</v>
      </c>
      <c r="M42" s="197" t="s">
        <v>2138</v>
      </c>
      <c r="N42" s="197"/>
      <c r="O42" s="198" t="s">
        <v>2241</v>
      </c>
      <c r="P42" s="198" t="s">
        <v>2275</v>
      </c>
    </row>
    <row r="43" spans="1:16" ht="12.75" customHeight="1" thickBot="1">
      <c r="A43" s="32" t="str">
        <f t="shared" si="0"/>
        <v> ORI 110 </v>
      </c>
      <c r="B43" s="6" t="str">
        <f t="shared" si="1"/>
        <v>II</v>
      </c>
      <c r="C43" s="32">
        <f t="shared" si="2"/>
        <v>40152.419000000002</v>
      </c>
      <c r="D43" s="50" t="str">
        <f t="shared" si="3"/>
        <v>vis</v>
      </c>
      <c r="E43" s="195">
        <f>VLOOKUP(C43,'Active 1'!C$21:E$970,3,FALSE)</f>
        <v>-4445.5085730175861</v>
      </c>
      <c r="F43" s="6" t="str">
        <f>LEFT(M43,1)</f>
        <v>V</v>
      </c>
      <c r="G43" s="50" t="str">
        <f t="shared" si="4"/>
        <v>40152.419</v>
      </c>
      <c r="H43" s="32">
        <f t="shared" si="5"/>
        <v>-4445.5</v>
      </c>
      <c r="I43" s="196" t="s">
        <v>2276</v>
      </c>
      <c r="J43" s="197" t="s">
        <v>2277</v>
      </c>
      <c r="K43" s="196">
        <v>-4445.5</v>
      </c>
      <c r="L43" s="196" t="s">
        <v>2068</v>
      </c>
      <c r="M43" s="197" t="s">
        <v>2138</v>
      </c>
      <c r="N43" s="197"/>
      <c r="O43" s="198" t="s">
        <v>2241</v>
      </c>
      <c r="P43" s="198" t="s">
        <v>2275</v>
      </c>
    </row>
    <row r="44" spans="1:16" ht="12.75" customHeight="1" thickBot="1">
      <c r="A44" s="32" t="str">
        <f t="shared" si="0"/>
        <v>IBVS 795 </v>
      </c>
      <c r="B44" s="6" t="str">
        <f t="shared" si="1"/>
        <v>II</v>
      </c>
      <c r="C44" s="32">
        <f t="shared" si="2"/>
        <v>40200.637999999999</v>
      </c>
      <c r="D44" s="50" t="str">
        <f t="shared" si="3"/>
        <v>vis</v>
      </c>
      <c r="E44" s="195">
        <f>VLOOKUP(C44,'Active 1'!C$21:E$970,3,FALSE)</f>
        <v>-4295.5245064334904</v>
      </c>
      <c r="F44" s="6" t="str">
        <f>LEFT(M44,1)</f>
        <v>V</v>
      </c>
      <c r="G44" s="50" t="str">
        <f t="shared" si="4"/>
        <v>40200.638</v>
      </c>
      <c r="H44" s="32">
        <f t="shared" si="5"/>
        <v>-4295.5</v>
      </c>
      <c r="I44" s="196" t="s">
        <v>2278</v>
      </c>
      <c r="J44" s="197" t="s">
        <v>2279</v>
      </c>
      <c r="K44" s="196">
        <v>-4295.5</v>
      </c>
      <c r="L44" s="196" t="s">
        <v>2253</v>
      </c>
      <c r="M44" s="197" t="s">
        <v>2138</v>
      </c>
      <c r="N44" s="197"/>
      <c r="O44" s="198" t="s">
        <v>2280</v>
      </c>
      <c r="P44" s="199" t="s">
        <v>2281</v>
      </c>
    </row>
    <row r="45" spans="1:16" ht="12.75" customHeight="1" thickBot="1">
      <c r="A45" s="32" t="str">
        <f t="shared" si="0"/>
        <v>IBVS 456 </v>
      </c>
      <c r="B45" s="6" t="str">
        <f t="shared" si="1"/>
        <v>I</v>
      </c>
      <c r="C45" s="32">
        <f t="shared" si="2"/>
        <v>40201.439899999998</v>
      </c>
      <c r="D45" s="50" t="str">
        <f t="shared" si="3"/>
        <v>PE</v>
      </c>
      <c r="E45" s="195">
        <f>VLOOKUP(C45,'Active 1'!C$21:E$970,3,FALSE)</f>
        <v>-4293.0302153243101</v>
      </c>
      <c r="F45" s="6" t="str">
        <f>LEFT(M45,1)</f>
        <v>E</v>
      </c>
      <c r="G45" s="50" t="str">
        <f t="shared" si="4"/>
        <v>40201.4399</v>
      </c>
      <c r="H45" s="32">
        <f t="shared" si="5"/>
        <v>-4293</v>
      </c>
      <c r="I45" s="196" t="s">
        <v>2282</v>
      </c>
      <c r="J45" s="197" t="s">
        <v>2283</v>
      </c>
      <c r="K45" s="196">
        <v>-4293</v>
      </c>
      <c r="L45" s="196" t="s">
        <v>2284</v>
      </c>
      <c r="M45" s="197" t="s">
        <v>2176</v>
      </c>
      <c r="N45" s="197" t="s">
        <v>2177</v>
      </c>
      <c r="O45" s="198" t="s">
        <v>2285</v>
      </c>
      <c r="P45" s="199" t="s">
        <v>2286</v>
      </c>
    </row>
    <row r="46" spans="1:16" ht="12.75" customHeight="1" thickBot="1">
      <c r="A46" s="32" t="str">
        <f t="shared" si="0"/>
        <v> ORI 110 </v>
      </c>
      <c r="B46" s="6" t="str">
        <f t="shared" si="1"/>
        <v>II</v>
      </c>
      <c r="C46" s="32">
        <f t="shared" si="2"/>
        <v>40206.425000000003</v>
      </c>
      <c r="D46" s="50" t="str">
        <f t="shared" si="3"/>
        <v>vis</v>
      </c>
      <c r="E46" s="195">
        <f>VLOOKUP(C46,'Active 1'!C$21:E$970,3,FALSE)</f>
        <v>-4277.5241789003021</v>
      </c>
      <c r="F46" s="6" t="str">
        <f>LEFT(M46,1)</f>
        <v>V</v>
      </c>
      <c r="G46" s="50" t="str">
        <f t="shared" si="4"/>
        <v>40206.425</v>
      </c>
      <c r="H46" s="32">
        <f t="shared" si="5"/>
        <v>-4277.5</v>
      </c>
      <c r="I46" s="196" t="s">
        <v>2287</v>
      </c>
      <c r="J46" s="197" t="s">
        <v>2288</v>
      </c>
      <c r="K46" s="196">
        <v>-4277.5</v>
      </c>
      <c r="L46" s="196" t="s">
        <v>2253</v>
      </c>
      <c r="M46" s="197" t="s">
        <v>2138</v>
      </c>
      <c r="N46" s="197"/>
      <c r="O46" s="198" t="s">
        <v>2241</v>
      </c>
      <c r="P46" s="198" t="s">
        <v>2275</v>
      </c>
    </row>
    <row r="47" spans="1:16" ht="12.75" customHeight="1" thickBot="1">
      <c r="A47" s="32" t="str">
        <f t="shared" si="0"/>
        <v>IBVS 795 </v>
      </c>
      <c r="B47" s="6" t="str">
        <f t="shared" si="1"/>
        <v>II</v>
      </c>
      <c r="C47" s="32">
        <f t="shared" si="2"/>
        <v>40208.678999999996</v>
      </c>
      <c r="D47" s="50" t="str">
        <f t="shared" si="3"/>
        <v>vis</v>
      </c>
      <c r="E47" s="195">
        <f>VLOOKUP(C47,'Active 1'!C$21:E$970,3,FALSE)</f>
        <v>-4270.513164858543</v>
      </c>
      <c r="F47" s="6" t="s">
        <v>1754</v>
      </c>
      <c r="G47" s="50" t="str">
        <f t="shared" si="4"/>
        <v>40208.679</v>
      </c>
      <c r="H47" s="32">
        <f t="shared" si="5"/>
        <v>-4270.5</v>
      </c>
      <c r="I47" s="196" t="s">
        <v>2289</v>
      </c>
      <c r="J47" s="197" t="s">
        <v>2290</v>
      </c>
      <c r="K47" s="196">
        <v>-4270.5</v>
      </c>
      <c r="L47" s="196" t="s">
        <v>2256</v>
      </c>
      <c r="M47" s="197" t="s">
        <v>2138</v>
      </c>
      <c r="N47" s="197"/>
      <c r="O47" s="198" t="s">
        <v>2280</v>
      </c>
      <c r="P47" s="199" t="s">
        <v>2281</v>
      </c>
    </row>
    <row r="48" spans="1:16" ht="12.75" customHeight="1" thickBot="1">
      <c r="A48" s="32" t="str">
        <f t="shared" si="0"/>
        <v> ORI 110 </v>
      </c>
      <c r="B48" s="6" t="str">
        <f t="shared" si="1"/>
        <v>II</v>
      </c>
      <c r="C48" s="32">
        <f t="shared" si="2"/>
        <v>40209.324999999997</v>
      </c>
      <c r="D48" s="50" t="str">
        <f t="shared" si="3"/>
        <v>vis</v>
      </c>
      <c r="E48" s="195">
        <f>VLOOKUP(C48,'Active 1'!C$21:E$970,3,FALSE)</f>
        <v>-4268.503797036451</v>
      </c>
      <c r="F48" s="6" t="s">
        <v>1754</v>
      </c>
      <c r="G48" s="50" t="str">
        <f t="shared" si="4"/>
        <v>40209.325</v>
      </c>
      <c r="H48" s="32">
        <f t="shared" si="5"/>
        <v>-4268.5</v>
      </c>
      <c r="I48" s="196" t="s">
        <v>2291</v>
      </c>
      <c r="J48" s="197" t="s">
        <v>2292</v>
      </c>
      <c r="K48" s="196">
        <v>-4268.5</v>
      </c>
      <c r="L48" s="196" t="s">
        <v>2293</v>
      </c>
      <c r="M48" s="197" t="s">
        <v>2138</v>
      </c>
      <c r="N48" s="197"/>
      <c r="O48" s="198" t="s">
        <v>2241</v>
      </c>
      <c r="P48" s="198" t="s">
        <v>2275</v>
      </c>
    </row>
    <row r="49" spans="1:16" ht="12.75" customHeight="1" thickBot="1">
      <c r="A49" s="32" t="str">
        <f t="shared" si="0"/>
        <v> ORI 111 </v>
      </c>
      <c r="B49" s="6" t="str">
        <f t="shared" si="1"/>
        <v>II</v>
      </c>
      <c r="C49" s="32">
        <f t="shared" si="2"/>
        <v>40221.218000000001</v>
      </c>
      <c r="D49" s="50" t="str">
        <f t="shared" si="3"/>
        <v>vis</v>
      </c>
      <c r="E49" s="195">
        <f>VLOOKUP(C49,'Active 1'!C$21:E$970,3,FALSE)</f>
        <v>-4231.510899965062</v>
      </c>
      <c r="F49" s="6" t="s">
        <v>1754</v>
      </c>
      <c r="G49" s="50" t="str">
        <f t="shared" si="4"/>
        <v>40221.218</v>
      </c>
      <c r="H49" s="32">
        <f t="shared" si="5"/>
        <v>-4231.5</v>
      </c>
      <c r="I49" s="196" t="s">
        <v>2294</v>
      </c>
      <c r="J49" s="197" t="s">
        <v>2295</v>
      </c>
      <c r="K49" s="196">
        <v>-4231.5</v>
      </c>
      <c r="L49" s="196" t="s">
        <v>2256</v>
      </c>
      <c r="M49" s="197" t="s">
        <v>2138</v>
      </c>
      <c r="N49" s="197"/>
      <c r="O49" s="198" t="s">
        <v>2241</v>
      </c>
      <c r="P49" s="198" t="s">
        <v>2296</v>
      </c>
    </row>
    <row r="50" spans="1:16" ht="12.75" customHeight="1" thickBot="1">
      <c r="A50" s="32" t="str">
        <f t="shared" si="0"/>
        <v> ORI 111 </v>
      </c>
      <c r="B50" s="6" t="str">
        <f t="shared" si="1"/>
        <v>II</v>
      </c>
      <c r="C50" s="32">
        <f t="shared" si="2"/>
        <v>40227.324999999997</v>
      </c>
      <c r="D50" s="50" t="str">
        <f t="shared" si="3"/>
        <v>vis</v>
      </c>
      <c r="E50" s="195">
        <f>VLOOKUP(C50,'Active 1'!C$21:E$970,3,FALSE)</f>
        <v>-4212.5152199503673</v>
      </c>
      <c r="F50" s="6" t="s">
        <v>1754</v>
      </c>
      <c r="G50" s="50" t="str">
        <f t="shared" si="4"/>
        <v>40227.325</v>
      </c>
      <c r="H50" s="32">
        <f t="shared" si="5"/>
        <v>-4212.5</v>
      </c>
      <c r="I50" s="196" t="s">
        <v>2297</v>
      </c>
      <c r="J50" s="197" t="s">
        <v>2298</v>
      </c>
      <c r="K50" s="196">
        <v>-4212.5</v>
      </c>
      <c r="L50" s="196" t="s">
        <v>2299</v>
      </c>
      <c r="M50" s="197" t="s">
        <v>2138</v>
      </c>
      <c r="N50" s="197"/>
      <c r="O50" s="198" t="s">
        <v>2241</v>
      </c>
      <c r="P50" s="198" t="s">
        <v>2296</v>
      </c>
    </row>
    <row r="51" spans="1:16" ht="12.75" customHeight="1" thickBot="1">
      <c r="A51" s="32" t="str">
        <f t="shared" si="0"/>
        <v> ORI 111 </v>
      </c>
      <c r="B51" s="6" t="str">
        <f t="shared" si="1"/>
        <v>II</v>
      </c>
      <c r="C51" s="32">
        <f t="shared" si="2"/>
        <v>40228.292000000001</v>
      </c>
      <c r="D51" s="50" t="str">
        <f t="shared" si="3"/>
        <v>vis</v>
      </c>
      <c r="E51" s="195">
        <f>VLOOKUP(C51,'Active 1'!C$21:E$970,3,FALSE)</f>
        <v>-4209.5073891702295</v>
      </c>
      <c r="F51" s="6" t="s">
        <v>1754</v>
      </c>
      <c r="G51" s="50" t="str">
        <f t="shared" si="4"/>
        <v>40228.292</v>
      </c>
      <c r="H51" s="32">
        <f t="shared" si="5"/>
        <v>-4209.5</v>
      </c>
      <c r="I51" s="196" t="s">
        <v>2300</v>
      </c>
      <c r="J51" s="197" t="s">
        <v>2301</v>
      </c>
      <c r="K51" s="196">
        <v>-4209.5</v>
      </c>
      <c r="L51" s="196" t="s">
        <v>2240</v>
      </c>
      <c r="M51" s="197" t="s">
        <v>2138</v>
      </c>
      <c r="N51" s="197"/>
      <c r="O51" s="198" t="s">
        <v>2302</v>
      </c>
      <c r="P51" s="198" t="s">
        <v>2296</v>
      </c>
    </row>
    <row r="52" spans="1:16" ht="12.75" customHeight="1" thickBot="1">
      <c r="A52" s="32" t="str">
        <f t="shared" si="0"/>
        <v>IBVS 795 </v>
      </c>
      <c r="B52" s="6" t="str">
        <f t="shared" si="1"/>
        <v>I</v>
      </c>
      <c r="C52" s="32">
        <f t="shared" si="2"/>
        <v>40232.624000000003</v>
      </c>
      <c r="D52" s="50" t="str">
        <f t="shared" si="3"/>
        <v>vis</v>
      </c>
      <c r="E52" s="195">
        <f>VLOOKUP(C52,'Active 1'!C$21:E$970,3,FALSE)</f>
        <v>-4196.0328049515056</v>
      </c>
      <c r="F52" s="6" t="s">
        <v>1754</v>
      </c>
      <c r="G52" s="50" t="str">
        <f t="shared" si="4"/>
        <v>40232.624</v>
      </c>
      <c r="H52" s="32">
        <f t="shared" si="5"/>
        <v>-4196</v>
      </c>
      <c r="I52" s="196" t="s">
        <v>2303</v>
      </c>
      <c r="J52" s="197" t="s">
        <v>2304</v>
      </c>
      <c r="K52" s="196">
        <v>-4196</v>
      </c>
      <c r="L52" s="196" t="s">
        <v>2305</v>
      </c>
      <c r="M52" s="197" t="s">
        <v>2138</v>
      </c>
      <c r="N52" s="197"/>
      <c r="O52" s="198" t="s">
        <v>2280</v>
      </c>
      <c r="P52" s="199" t="s">
        <v>2281</v>
      </c>
    </row>
    <row r="53" spans="1:16" ht="12.75" customHeight="1" thickBot="1">
      <c r="A53" s="32" t="str">
        <f t="shared" si="0"/>
        <v>IBVS 795 </v>
      </c>
      <c r="B53" s="6" t="str">
        <f t="shared" si="1"/>
        <v>I</v>
      </c>
      <c r="C53" s="32">
        <f t="shared" si="2"/>
        <v>40233.586000000003</v>
      </c>
      <c r="D53" s="50" t="str">
        <f t="shared" si="3"/>
        <v>vis</v>
      </c>
      <c r="E53" s="195">
        <f>VLOOKUP(C53,'Active 1'!C$21:E$970,3,FALSE)</f>
        <v>-4193.0405265539066</v>
      </c>
      <c r="F53" s="6" t="s">
        <v>1754</v>
      </c>
      <c r="G53" s="50" t="str">
        <f t="shared" si="4"/>
        <v>40233.586</v>
      </c>
      <c r="H53" s="32">
        <f t="shared" si="5"/>
        <v>-4193</v>
      </c>
      <c r="I53" s="196" t="s">
        <v>2306</v>
      </c>
      <c r="J53" s="197" t="s">
        <v>2307</v>
      </c>
      <c r="K53" s="196">
        <v>-4193</v>
      </c>
      <c r="L53" s="196" t="s">
        <v>2260</v>
      </c>
      <c r="M53" s="197" t="s">
        <v>2138</v>
      </c>
      <c r="N53" s="197"/>
      <c r="O53" s="198" t="s">
        <v>2280</v>
      </c>
      <c r="P53" s="199" t="s">
        <v>2281</v>
      </c>
    </row>
    <row r="54" spans="1:16" ht="12.75" customHeight="1" thickBot="1">
      <c r="A54" s="32" t="str">
        <f t="shared" si="0"/>
        <v>IBVS 795 </v>
      </c>
      <c r="B54" s="6" t="str">
        <f t="shared" si="1"/>
        <v>II</v>
      </c>
      <c r="C54" s="32">
        <f t="shared" si="2"/>
        <v>40237.612999999998</v>
      </c>
      <c r="D54" s="50" t="str">
        <f t="shared" si="3"/>
        <v>vis</v>
      </c>
      <c r="E54" s="195">
        <f>VLOOKUP(C54,'Active 1'!C$21:E$970,3,FALSE)</f>
        <v>-4180.5146376691646</v>
      </c>
      <c r="F54" s="6" t="s">
        <v>1754</v>
      </c>
      <c r="G54" s="50" t="str">
        <f t="shared" si="4"/>
        <v>40237.613</v>
      </c>
      <c r="H54" s="32">
        <f t="shared" si="5"/>
        <v>-4180.5</v>
      </c>
      <c r="I54" s="196" t="s">
        <v>2308</v>
      </c>
      <c r="J54" s="197" t="s">
        <v>2309</v>
      </c>
      <c r="K54" s="196">
        <v>-4180.5</v>
      </c>
      <c r="L54" s="196" t="s">
        <v>2299</v>
      </c>
      <c r="M54" s="197" t="s">
        <v>2138</v>
      </c>
      <c r="N54" s="197"/>
      <c r="O54" s="198" t="s">
        <v>2280</v>
      </c>
      <c r="P54" s="199" t="s">
        <v>2281</v>
      </c>
    </row>
    <row r="55" spans="1:16" ht="12.75" customHeight="1" thickBot="1">
      <c r="A55" s="32" t="str">
        <f t="shared" si="0"/>
        <v> ORI 111 </v>
      </c>
      <c r="B55" s="6" t="str">
        <f t="shared" si="1"/>
        <v>II</v>
      </c>
      <c r="C55" s="32">
        <f t="shared" si="2"/>
        <v>40247.258999999998</v>
      </c>
      <c r="D55" s="50" t="str">
        <f t="shared" si="3"/>
        <v>vis</v>
      </c>
      <c r="E55" s="195">
        <f>VLOOKUP(C55,'Active 1'!C$21:E$970,3,FALSE)</f>
        <v>-4150.5109813040308</v>
      </c>
      <c r="F55" s="6" t="s">
        <v>1754</v>
      </c>
      <c r="G55" s="50" t="str">
        <f t="shared" si="4"/>
        <v>40247.259</v>
      </c>
      <c r="H55" s="32">
        <f t="shared" si="5"/>
        <v>-4150.5</v>
      </c>
      <c r="I55" s="196" t="s">
        <v>2310</v>
      </c>
      <c r="J55" s="197" t="s">
        <v>2311</v>
      </c>
      <c r="K55" s="196">
        <v>-4150.5</v>
      </c>
      <c r="L55" s="196" t="s">
        <v>2256</v>
      </c>
      <c r="M55" s="197" t="s">
        <v>2138</v>
      </c>
      <c r="N55" s="197"/>
      <c r="O55" s="198" t="s">
        <v>2241</v>
      </c>
      <c r="P55" s="198" t="s">
        <v>2296</v>
      </c>
    </row>
    <row r="56" spans="1:16" ht="12.75" customHeight="1" thickBot="1">
      <c r="A56" s="32" t="str">
        <f t="shared" si="0"/>
        <v> ORI 111 </v>
      </c>
      <c r="B56" s="6" t="str">
        <f t="shared" si="1"/>
        <v>II</v>
      </c>
      <c r="C56" s="32">
        <f t="shared" si="2"/>
        <v>40252.398999999998</v>
      </c>
      <c r="D56" s="50" t="str">
        <f t="shared" si="3"/>
        <v>vis</v>
      </c>
      <c r="E56" s="195">
        <f>VLOOKUP(C56,'Active 1'!C$21:E$970,3,FALSE)</f>
        <v>-4134.5231320694511</v>
      </c>
      <c r="F56" s="6" t="s">
        <v>1754</v>
      </c>
      <c r="G56" s="50" t="str">
        <f t="shared" si="4"/>
        <v>40252.399</v>
      </c>
      <c r="H56" s="32">
        <f t="shared" si="5"/>
        <v>-4134.5</v>
      </c>
      <c r="I56" s="196" t="s">
        <v>2312</v>
      </c>
      <c r="J56" s="197" t="s">
        <v>2313</v>
      </c>
      <c r="K56" s="196">
        <v>-4134.5</v>
      </c>
      <c r="L56" s="196" t="s">
        <v>2267</v>
      </c>
      <c r="M56" s="197" t="s">
        <v>2138</v>
      </c>
      <c r="N56" s="197"/>
      <c r="O56" s="198" t="s">
        <v>2241</v>
      </c>
      <c r="P56" s="198" t="s">
        <v>2296</v>
      </c>
    </row>
    <row r="57" spans="1:16" ht="12.75" customHeight="1" thickBot="1">
      <c r="A57" s="32" t="str">
        <f t="shared" si="0"/>
        <v> ORI 111 </v>
      </c>
      <c r="B57" s="6" t="str">
        <f t="shared" si="1"/>
        <v>II</v>
      </c>
      <c r="C57" s="32">
        <f t="shared" si="2"/>
        <v>40256.252999999997</v>
      </c>
      <c r="D57" s="50" t="str">
        <f t="shared" si="3"/>
        <v>vis</v>
      </c>
      <c r="E57" s="195">
        <f>VLOOKUP(C57,'Active 1'!C$21:E$970,3,FALSE)</f>
        <v>-4122.5353556200216</v>
      </c>
      <c r="F57" s="6" t="s">
        <v>1754</v>
      </c>
      <c r="G57" s="50" t="str">
        <f t="shared" si="4"/>
        <v>40256.253</v>
      </c>
      <c r="H57" s="32">
        <f t="shared" si="5"/>
        <v>-4122.5</v>
      </c>
      <c r="I57" s="196" t="s">
        <v>2314</v>
      </c>
      <c r="J57" s="197" t="s">
        <v>2315</v>
      </c>
      <c r="K57" s="196">
        <v>-4122.5</v>
      </c>
      <c r="L57" s="196" t="s">
        <v>2305</v>
      </c>
      <c r="M57" s="197" t="s">
        <v>2138</v>
      </c>
      <c r="N57" s="197"/>
      <c r="O57" s="198" t="s">
        <v>2241</v>
      </c>
      <c r="P57" s="198" t="s">
        <v>2296</v>
      </c>
    </row>
    <row r="58" spans="1:16" ht="12.75" customHeight="1" thickBot="1">
      <c r="A58" s="32" t="str">
        <f t="shared" si="0"/>
        <v> ORI 111 </v>
      </c>
      <c r="B58" s="6" t="str">
        <f t="shared" si="1"/>
        <v>I</v>
      </c>
      <c r="C58" s="32">
        <f t="shared" si="2"/>
        <v>40256.398000000001</v>
      </c>
      <c r="D58" s="50" t="str">
        <f t="shared" si="3"/>
        <v>vis</v>
      </c>
      <c r="E58" s="195">
        <f>VLOOKUP(C58,'Active 1'!C$21:E$970,3,FALSE)</f>
        <v>-4122.0843365268156</v>
      </c>
      <c r="F58" s="6" t="s">
        <v>1754</v>
      </c>
      <c r="G58" s="50" t="str">
        <f t="shared" si="4"/>
        <v>40256.398</v>
      </c>
      <c r="H58" s="32">
        <f t="shared" si="5"/>
        <v>-4122</v>
      </c>
      <c r="I58" s="196" t="s">
        <v>2316</v>
      </c>
      <c r="J58" s="197" t="s">
        <v>2317</v>
      </c>
      <c r="K58" s="196">
        <v>-4122</v>
      </c>
      <c r="L58" s="196" t="s">
        <v>2318</v>
      </c>
      <c r="M58" s="197" t="s">
        <v>2138</v>
      </c>
      <c r="N58" s="197"/>
      <c r="O58" s="198" t="s">
        <v>2319</v>
      </c>
      <c r="P58" s="198" t="s">
        <v>2296</v>
      </c>
    </row>
    <row r="59" spans="1:16" ht="12.75" customHeight="1" thickBot="1">
      <c r="A59" s="32" t="str">
        <f t="shared" si="0"/>
        <v> ORI 112 </v>
      </c>
      <c r="B59" s="6" t="str">
        <f t="shared" si="1"/>
        <v>I</v>
      </c>
      <c r="C59" s="32">
        <f t="shared" si="2"/>
        <v>40259.305999999997</v>
      </c>
      <c r="D59" s="50" t="str">
        <f t="shared" si="3"/>
        <v>vis</v>
      </c>
      <c r="E59" s="195">
        <f>VLOOKUP(C59,'Active 1'!C$21:E$970,3,FALSE)</f>
        <v>-4113.0390708509212</v>
      </c>
      <c r="F59" s="6" t="s">
        <v>1754</v>
      </c>
      <c r="G59" s="50" t="str">
        <f t="shared" si="4"/>
        <v>40259.306</v>
      </c>
      <c r="H59" s="32">
        <f t="shared" si="5"/>
        <v>-4113</v>
      </c>
      <c r="I59" s="196" t="s">
        <v>2320</v>
      </c>
      <c r="J59" s="197" t="s">
        <v>2321</v>
      </c>
      <c r="K59" s="196">
        <v>-4113</v>
      </c>
      <c r="L59" s="196" t="s">
        <v>2260</v>
      </c>
      <c r="M59" s="197" t="s">
        <v>2138</v>
      </c>
      <c r="N59" s="197"/>
      <c r="O59" s="198" t="s">
        <v>2241</v>
      </c>
      <c r="P59" s="198" t="s">
        <v>2322</v>
      </c>
    </row>
    <row r="60" spans="1:16" ht="12.75" customHeight="1" thickBot="1">
      <c r="A60" s="32" t="str">
        <f t="shared" si="0"/>
        <v> ORI 112 </v>
      </c>
      <c r="B60" s="6" t="str">
        <f t="shared" si="1"/>
        <v>I</v>
      </c>
      <c r="C60" s="32">
        <f t="shared" si="2"/>
        <v>40259.31</v>
      </c>
      <c r="D60" s="50" t="str">
        <f t="shared" si="3"/>
        <v>vis</v>
      </c>
      <c r="E60" s="195">
        <f>VLOOKUP(C60,'Active 1'!C$21:E$970,3,FALSE)</f>
        <v>-4113.0266289448991</v>
      </c>
      <c r="F60" s="6" t="s">
        <v>1754</v>
      </c>
      <c r="G60" s="50" t="str">
        <f t="shared" si="4"/>
        <v>40259.310</v>
      </c>
      <c r="H60" s="32">
        <f t="shared" si="5"/>
        <v>-4113</v>
      </c>
      <c r="I60" s="196" t="s">
        <v>2323</v>
      </c>
      <c r="J60" s="197" t="s">
        <v>2324</v>
      </c>
      <c r="K60" s="196">
        <v>-4113</v>
      </c>
      <c r="L60" s="196" t="s">
        <v>2325</v>
      </c>
      <c r="M60" s="197" t="s">
        <v>2138</v>
      </c>
      <c r="N60" s="197"/>
      <c r="O60" s="198" t="s">
        <v>2319</v>
      </c>
      <c r="P60" s="198" t="s">
        <v>2322</v>
      </c>
    </row>
    <row r="61" spans="1:16" ht="12.75" customHeight="1" thickBot="1">
      <c r="A61" s="32" t="str">
        <f t="shared" si="0"/>
        <v> ORI 112 </v>
      </c>
      <c r="B61" s="6" t="str">
        <f t="shared" si="1"/>
        <v>II</v>
      </c>
      <c r="C61" s="32">
        <f t="shared" si="2"/>
        <v>40264.294000000002</v>
      </c>
      <c r="D61" s="50" t="str">
        <f t="shared" si="3"/>
        <v>vis</v>
      </c>
      <c r="E61" s="195">
        <f>VLOOKUP(C61,'Active 1'!C$21:E$970,3,FALSE)</f>
        <v>-4097.5240140450514</v>
      </c>
      <c r="F61" s="6" t="s">
        <v>1754</v>
      </c>
      <c r="G61" s="50" t="str">
        <f t="shared" si="4"/>
        <v>40264.294</v>
      </c>
      <c r="H61" s="32">
        <f t="shared" si="5"/>
        <v>-4097.5</v>
      </c>
      <c r="I61" s="196" t="s">
        <v>2326</v>
      </c>
      <c r="J61" s="197" t="s">
        <v>2327</v>
      </c>
      <c r="K61" s="196">
        <v>-4097.5</v>
      </c>
      <c r="L61" s="196" t="s">
        <v>2253</v>
      </c>
      <c r="M61" s="197" t="s">
        <v>2138</v>
      </c>
      <c r="N61" s="197"/>
      <c r="O61" s="198" t="s">
        <v>2241</v>
      </c>
      <c r="P61" s="198" t="s">
        <v>2322</v>
      </c>
    </row>
    <row r="62" spans="1:16" ht="12.75" customHeight="1" thickBot="1">
      <c r="A62" s="32" t="str">
        <f t="shared" si="0"/>
        <v> ORI 112 </v>
      </c>
      <c r="B62" s="6" t="str">
        <f t="shared" si="1"/>
        <v>II</v>
      </c>
      <c r="C62" s="32">
        <f t="shared" si="2"/>
        <v>40282.298000000003</v>
      </c>
      <c r="D62" s="50" t="str">
        <f t="shared" si="3"/>
        <v>vis</v>
      </c>
      <c r="E62" s="195">
        <f>VLOOKUP(C62,'Active 1'!C$21:E$970,3,FALSE)</f>
        <v>-4041.5229950529456</v>
      </c>
      <c r="F62" s="6" t="s">
        <v>1754</v>
      </c>
      <c r="G62" s="50" t="str">
        <f t="shared" si="4"/>
        <v>40282.298</v>
      </c>
      <c r="H62" s="32">
        <f t="shared" si="5"/>
        <v>-4041.5</v>
      </c>
      <c r="I62" s="196" t="s">
        <v>2328</v>
      </c>
      <c r="J62" s="197" t="s">
        <v>2329</v>
      </c>
      <c r="K62" s="196">
        <v>-4041.5</v>
      </c>
      <c r="L62" s="196" t="s">
        <v>2267</v>
      </c>
      <c r="M62" s="197" t="s">
        <v>2138</v>
      </c>
      <c r="N62" s="197"/>
      <c r="O62" s="198" t="s">
        <v>2241</v>
      </c>
      <c r="P62" s="198" t="s">
        <v>2322</v>
      </c>
    </row>
    <row r="63" spans="1:16" ht="12.75" customHeight="1" thickBot="1">
      <c r="A63" s="32" t="str">
        <f t="shared" si="0"/>
        <v> ORI 115 </v>
      </c>
      <c r="B63" s="6" t="str">
        <f t="shared" si="1"/>
        <v>II</v>
      </c>
      <c r="C63" s="32">
        <f t="shared" si="2"/>
        <v>40463.622000000003</v>
      </c>
      <c r="D63" s="50" t="str">
        <f t="shared" si="3"/>
        <v>vis</v>
      </c>
      <c r="E63" s="195">
        <f>VLOOKUP(C63,'Active 1'!C$21:E$970,3,FALSE)</f>
        <v>-3477.5189532997738</v>
      </c>
      <c r="F63" s="6" t="s">
        <v>1754</v>
      </c>
      <c r="G63" s="50" t="str">
        <f t="shared" si="4"/>
        <v>40463.622</v>
      </c>
      <c r="H63" s="32">
        <f t="shared" si="5"/>
        <v>-3477.5</v>
      </c>
      <c r="I63" s="196" t="s">
        <v>2330</v>
      </c>
      <c r="J63" s="197" t="s">
        <v>2331</v>
      </c>
      <c r="K63" s="196">
        <v>-3477.5</v>
      </c>
      <c r="L63" s="196" t="s">
        <v>2332</v>
      </c>
      <c r="M63" s="197" t="s">
        <v>2138</v>
      </c>
      <c r="N63" s="197"/>
      <c r="O63" s="198" t="s">
        <v>2241</v>
      </c>
      <c r="P63" s="198" t="s">
        <v>2333</v>
      </c>
    </row>
    <row r="64" spans="1:16" ht="12.75" customHeight="1" thickBot="1">
      <c r="A64" s="32" t="str">
        <f t="shared" si="0"/>
        <v> ORI 115 </v>
      </c>
      <c r="B64" s="6" t="str">
        <f t="shared" si="1"/>
        <v>II</v>
      </c>
      <c r="C64" s="32">
        <f t="shared" si="2"/>
        <v>40480.654000000002</v>
      </c>
      <c r="D64" s="50" t="str">
        <f t="shared" si="3"/>
        <v>vis</v>
      </c>
      <c r="E64" s="195">
        <f>VLOOKUP(C64,'Active 1'!C$21:E$970,3,FALSE)</f>
        <v>-3424.5413174703217</v>
      </c>
      <c r="F64" s="6" t="s">
        <v>1754</v>
      </c>
      <c r="G64" s="50" t="str">
        <f t="shared" si="4"/>
        <v>40480.654</v>
      </c>
      <c r="H64" s="32">
        <f t="shared" si="5"/>
        <v>-3424.5</v>
      </c>
      <c r="I64" s="196" t="s">
        <v>2334</v>
      </c>
      <c r="J64" s="197" t="s">
        <v>2335</v>
      </c>
      <c r="K64" s="196">
        <v>-3424.5</v>
      </c>
      <c r="L64" s="196" t="s">
        <v>2260</v>
      </c>
      <c r="M64" s="197" t="s">
        <v>2138</v>
      </c>
      <c r="N64" s="197"/>
      <c r="O64" s="198" t="s">
        <v>2241</v>
      </c>
      <c r="P64" s="198" t="s">
        <v>2333</v>
      </c>
    </row>
    <row r="65" spans="1:16" ht="12.75" customHeight="1" thickBot="1">
      <c r="A65" s="32" t="str">
        <f t="shared" si="0"/>
        <v> ORI 115 </v>
      </c>
      <c r="B65" s="6" t="str">
        <f t="shared" si="1"/>
        <v>I</v>
      </c>
      <c r="C65" s="32">
        <f t="shared" si="2"/>
        <v>40485.633999999998</v>
      </c>
      <c r="D65" s="50" t="str">
        <f t="shared" si="3"/>
        <v>vis</v>
      </c>
      <c r="E65" s="195">
        <f>VLOOKUP(C65,'Active 1'!C$21:E$970,3,FALSE)</f>
        <v>-3409.0511444765179</v>
      </c>
      <c r="F65" s="6" t="s">
        <v>1754</v>
      </c>
      <c r="G65" s="50" t="str">
        <f t="shared" si="4"/>
        <v>40485.634</v>
      </c>
      <c r="H65" s="32">
        <f t="shared" si="5"/>
        <v>-3409</v>
      </c>
      <c r="I65" s="196" t="s">
        <v>2336</v>
      </c>
      <c r="J65" s="197" t="s">
        <v>2337</v>
      </c>
      <c r="K65" s="196">
        <v>-3409</v>
      </c>
      <c r="L65" s="196" t="s">
        <v>2338</v>
      </c>
      <c r="M65" s="197" t="s">
        <v>2138</v>
      </c>
      <c r="N65" s="197"/>
      <c r="O65" s="198" t="s">
        <v>2241</v>
      </c>
      <c r="P65" s="198" t="s">
        <v>2333</v>
      </c>
    </row>
    <row r="66" spans="1:16" ht="12.75" customHeight="1" thickBot="1">
      <c r="A66" s="32" t="str">
        <f t="shared" si="0"/>
        <v> ORI 115 </v>
      </c>
      <c r="B66" s="6" t="str">
        <f t="shared" si="1"/>
        <v>I</v>
      </c>
      <c r="C66" s="32">
        <f t="shared" si="2"/>
        <v>40504.612999999998</v>
      </c>
      <c r="D66" s="50" t="str">
        <f t="shared" si="3"/>
        <v>vis</v>
      </c>
      <c r="E66" s="195">
        <f>VLOOKUP(C66,'Active 1'!C$21:E$970,3,FALSE)</f>
        <v>-3350.0174108922542</v>
      </c>
      <c r="F66" s="6" t="s">
        <v>1754</v>
      </c>
      <c r="G66" s="50" t="str">
        <f t="shared" si="4"/>
        <v>40504.613</v>
      </c>
      <c r="H66" s="32">
        <f t="shared" si="5"/>
        <v>-3350</v>
      </c>
      <c r="I66" s="196" t="s">
        <v>2339</v>
      </c>
      <c r="J66" s="197" t="s">
        <v>2340</v>
      </c>
      <c r="K66" s="196">
        <v>-3350</v>
      </c>
      <c r="L66" s="196" t="s">
        <v>2332</v>
      </c>
      <c r="M66" s="197" t="s">
        <v>2138</v>
      </c>
      <c r="N66" s="197"/>
      <c r="O66" s="198" t="s">
        <v>2241</v>
      </c>
      <c r="P66" s="198" t="s">
        <v>2333</v>
      </c>
    </row>
    <row r="67" spans="1:16" ht="12.75" customHeight="1" thickBot="1">
      <c r="A67" s="32" t="str">
        <f t="shared" si="0"/>
        <v> ORI 116 </v>
      </c>
      <c r="B67" s="6" t="str">
        <f t="shared" si="1"/>
        <v>I</v>
      </c>
      <c r="C67" s="32">
        <f t="shared" si="2"/>
        <v>40507.502999999997</v>
      </c>
      <c r="D67" s="50" t="str">
        <f t="shared" si="3"/>
        <v>vis</v>
      </c>
      <c r="E67" s="195">
        <f>VLOOKUP(C67,'Active 1'!C$21:E$970,3,FALSE)</f>
        <v>-3341.0281337934348</v>
      </c>
      <c r="F67" s="6" t="s">
        <v>1754</v>
      </c>
      <c r="G67" s="50" t="str">
        <f t="shared" si="4"/>
        <v>40507.503</v>
      </c>
      <c r="H67" s="32">
        <f t="shared" si="5"/>
        <v>-3341</v>
      </c>
      <c r="I67" s="196" t="s">
        <v>2341</v>
      </c>
      <c r="J67" s="197" t="s">
        <v>2342</v>
      </c>
      <c r="K67" s="196">
        <v>-3341</v>
      </c>
      <c r="L67" s="196" t="s">
        <v>2325</v>
      </c>
      <c r="M67" s="197" t="s">
        <v>2138</v>
      </c>
      <c r="N67" s="197"/>
      <c r="O67" s="198" t="s">
        <v>2241</v>
      </c>
      <c r="P67" s="198" t="s">
        <v>2343</v>
      </c>
    </row>
    <row r="68" spans="1:16" ht="12.75" customHeight="1" thickBot="1">
      <c r="A68" s="32" t="str">
        <f t="shared" si="0"/>
        <v> ORI 116 </v>
      </c>
      <c r="B68" s="6" t="str">
        <f t="shared" si="1"/>
        <v>II</v>
      </c>
      <c r="C68" s="32">
        <f t="shared" si="2"/>
        <v>40526.637000000002</v>
      </c>
      <c r="D68" s="50" t="str">
        <f t="shared" si="3"/>
        <v>vis</v>
      </c>
      <c r="E68" s="195">
        <f>VLOOKUP(C68,'Active 1'!C$21:E$970,3,FALSE)</f>
        <v>-3281.5122763509103</v>
      </c>
      <c r="F68" s="6" t="s">
        <v>1754</v>
      </c>
      <c r="G68" s="50" t="str">
        <f t="shared" si="4"/>
        <v>40526.637</v>
      </c>
      <c r="H68" s="32">
        <f t="shared" si="5"/>
        <v>-3281.5</v>
      </c>
      <c r="I68" s="196" t="s">
        <v>2344</v>
      </c>
      <c r="J68" s="197" t="s">
        <v>2345</v>
      </c>
      <c r="K68" s="196">
        <v>-3281.5</v>
      </c>
      <c r="L68" s="196" t="s">
        <v>2256</v>
      </c>
      <c r="M68" s="197" t="s">
        <v>2138</v>
      </c>
      <c r="N68" s="197"/>
      <c r="O68" s="198" t="s">
        <v>2241</v>
      </c>
      <c r="P68" s="198" t="s">
        <v>2343</v>
      </c>
    </row>
    <row r="69" spans="1:16" ht="12.75" customHeight="1" thickBot="1">
      <c r="A69" s="32" t="str">
        <f t="shared" si="0"/>
        <v> ORI 116 </v>
      </c>
      <c r="B69" s="6" t="str">
        <f t="shared" si="1"/>
        <v>II</v>
      </c>
      <c r="C69" s="32">
        <f t="shared" si="2"/>
        <v>40548.498</v>
      </c>
      <c r="D69" s="50" t="str">
        <f t="shared" si="3"/>
        <v>vis</v>
      </c>
      <c r="E69" s="195">
        <f>VLOOKUP(C69,'Active 1'!C$21:E$970,3,FALSE)</f>
        <v>-3213.5141494798704</v>
      </c>
      <c r="F69" s="6" t="s">
        <v>1754</v>
      </c>
      <c r="G69" s="50" t="str">
        <f t="shared" si="4"/>
        <v>40548.498</v>
      </c>
      <c r="H69" s="32">
        <f t="shared" si="5"/>
        <v>-3213.5</v>
      </c>
      <c r="I69" s="196" t="s">
        <v>2346</v>
      </c>
      <c r="J69" s="197" t="s">
        <v>2347</v>
      </c>
      <c r="K69" s="196">
        <v>-3213.5</v>
      </c>
      <c r="L69" s="196" t="s">
        <v>2299</v>
      </c>
      <c r="M69" s="197" t="s">
        <v>2138</v>
      </c>
      <c r="N69" s="197"/>
      <c r="O69" s="198" t="s">
        <v>2241</v>
      </c>
      <c r="P69" s="198" t="s">
        <v>2343</v>
      </c>
    </row>
    <row r="70" spans="1:16" ht="12.75" customHeight="1" thickBot="1">
      <c r="A70" s="32" t="str">
        <f t="shared" si="0"/>
        <v> ORI 116 </v>
      </c>
      <c r="B70" s="6" t="str">
        <f t="shared" si="1"/>
        <v>I</v>
      </c>
      <c r="C70" s="32">
        <f t="shared" si="2"/>
        <v>40555.409</v>
      </c>
      <c r="D70" s="50" t="str">
        <f t="shared" si="3"/>
        <v>vis</v>
      </c>
      <c r="E70" s="195">
        <f>VLOOKUP(C70,'Active 1'!C$21:E$970,3,FALSE)</f>
        <v>-3192.0176463553189</v>
      </c>
      <c r="F70" s="6" t="s">
        <v>1754</v>
      </c>
      <c r="G70" s="50" t="str">
        <f t="shared" si="4"/>
        <v>40555.409</v>
      </c>
      <c r="H70" s="32">
        <f t="shared" si="5"/>
        <v>-3192</v>
      </c>
      <c r="I70" s="196" t="s">
        <v>2348</v>
      </c>
      <c r="J70" s="197" t="s">
        <v>2349</v>
      </c>
      <c r="K70" s="196">
        <v>-3192</v>
      </c>
      <c r="L70" s="196" t="s">
        <v>2332</v>
      </c>
      <c r="M70" s="197" t="s">
        <v>2138</v>
      </c>
      <c r="N70" s="197"/>
      <c r="O70" s="198" t="s">
        <v>2241</v>
      </c>
      <c r="P70" s="198" t="s">
        <v>2343</v>
      </c>
    </row>
    <row r="71" spans="1:16" ht="12.75" customHeight="1" thickBot="1">
      <c r="A71" s="32" t="str">
        <f t="shared" si="0"/>
        <v>IBVS 795 </v>
      </c>
      <c r="B71" s="6" t="str">
        <f t="shared" si="1"/>
        <v>I</v>
      </c>
      <c r="C71" s="32">
        <f t="shared" si="2"/>
        <v>40556.690999999999</v>
      </c>
      <c r="D71" s="50" t="str">
        <f t="shared" si="3"/>
        <v>vis</v>
      </c>
      <c r="E71" s="195">
        <f>VLOOKUP(C71,'Active 1'!C$21:E$970,3,FALSE)</f>
        <v>-3188.0300154761903</v>
      </c>
      <c r="F71" s="6" t="s">
        <v>1754</v>
      </c>
      <c r="G71" s="50" t="str">
        <f t="shared" si="4"/>
        <v>40556.691</v>
      </c>
      <c r="H71" s="32">
        <f t="shared" si="5"/>
        <v>-3188</v>
      </c>
      <c r="I71" s="196" t="s">
        <v>2350</v>
      </c>
      <c r="J71" s="197" t="s">
        <v>2351</v>
      </c>
      <c r="K71" s="196">
        <v>-3188</v>
      </c>
      <c r="L71" s="196" t="s">
        <v>2270</v>
      </c>
      <c r="M71" s="197" t="s">
        <v>2138</v>
      </c>
      <c r="N71" s="197"/>
      <c r="O71" s="198" t="s">
        <v>2352</v>
      </c>
      <c r="P71" s="199" t="s">
        <v>2281</v>
      </c>
    </row>
    <row r="72" spans="1:16" ht="12.75" customHeight="1" thickBot="1">
      <c r="A72" s="32" t="str">
        <f t="shared" si="0"/>
        <v> ORI 116 </v>
      </c>
      <c r="B72" s="6" t="str">
        <f t="shared" si="1"/>
        <v>II</v>
      </c>
      <c r="C72" s="32">
        <f t="shared" si="2"/>
        <v>40557.5</v>
      </c>
      <c r="D72" s="50" t="str">
        <f t="shared" si="3"/>
        <v>vis</v>
      </c>
      <c r="E72" s="195">
        <f>VLOOKUP(C72,'Active 1'!C$21:E$970,3,FALSE)</f>
        <v>-3185.5136399838179</v>
      </c>
      <c r="F72" s="6" t="s">
        <v>1754</v>
      </c>
      <c r="G72" s="50" t="str">
        <f t="shared" si="4"/>
        <v>40557.500</v>
      </c>
      <c r="H72" s="32">
        <f t="shared" si="5"/>
        <v>-3185.5</v>
      </c>
      <c r="I72" s="196" t="s">
        <v>2353</v>
      </c>
      <c r="J72" s="197" t="s">
        <v>2354</v>
      </c>
      <c r="K72" s="196">
        <v>-3185.5</v>
      </c>
      <c r="L72" s="196" t="s">
        <v>2256</v>
      </c>
      <c r="M72" s="197" t="s">
        <v>2138</v>
      </c>
      <c r="N72" s="197"/>
      <c r="O72" s="198" t="s">
        <v>2241</v>
      </c>
      <c r="P72" s="198" t="s">
        <v>2343</v>
      </c>
    </row>
    <row r="73" spans="1:16" ht="12.75" customHeight="1" thickBot="1">
      <c r="A73" s="32" t="str">
        <f t="shared" si="0"/>
        <v> ORI 116 </v>
      </c>
      <c r="B73" s="6" t="str">
        <f t="shared" si="1"/>
        <v>I</v>
      </c>
      <c r="C73" s="32">
        <f t="shared" si="2"/>
        <v>40565.377999999997</v>
      </c>
      <c r="D73" s="50" t="str">
        <f t="shared" si="3"/>
        <v>vis</v>
      </c>
      <c r="E73" s="195">
        <f>VLOOKUP(C73,'Active 1'!C$21:E$970,3,FALSE)</f>
        <v>-3161.009306079151</v>
      </c>
      <c r="F73" s="6" t="s">
        <v>1754</v>
      </c>
      <c r="G73" s="50" t="str">
        <f t="shared" si="4"/>
        <v>40565.378</v>
      </c>
      <c r="H73" s="32">
        <f t="shared" si="5"/>
        <v>-3161</v>
      </c>
      <c r="I73" s="196" t="s">
        <v>2355</v>
      </c>
      <c r="J73" s="197" t="s">
        <v>2356</v>
      </c>
      <c r="K73" s="196">
        <v>-3161</v>
      </c>
      <c r="L73" s="196" t="s">
        <v>2068</v>
      </c>
      <c r="M73" s="197" t="s">
        <v>2138</v>
      </c>
      <c r="N73" s="197"/>
      <c r="O73" s="198" t="s">
        <v>2241</v>
      </c>
      <c r="P73" s="198" t="s">
        <v>2343</v>
      </c>
    </row>
    <row r="74" spans="1:16" ht="12.75" customHeight="1" thickBot="1">
      <c r="A74" s="32" t="str">
        <f t="shared" si="0"/>
        <v> ORI 117 </v>
      </c>
      <c r="B74" s="6" t="str">
        <f t="shared" si="1"/>
        <v>I</v>
      </c>
      <c r="C74" s="32">
        <f t="shared" si="2"/>
        <v>40568.28</v>
      </c>
      <c r="D74" s="50" t="str">
        <f t="shared" si="3"/>
        <v>vis</v>
      </c>
      <c r="E74" s="195">
        <f>VLOOKUP(C74,'Active 1'!C$21:E$970,3,FALSE)</f>
        <v>-3151.9827032622666</v>
      </c>
      <c r="F74" s="6" t="s">
        <v>1754</v>
      </c>
      <c r="G74" s="50" t="str">
        <f t="shared" si="4"/>
        <v>40568.280</v>
      </c>
      <c r="H74" s="32">
        <f t="shared" si="5"/>
        <v>-3152</v>
      </c>
      <c r="I74" s="196" t="s">
        <v>2357</v>
      </c>
      <c r="J74" s="197" t="s">
        <v>2358</v>
      </c>
      <c r="K74" s="196">
        <v>-3152</v>
      </c>
      <c r="L74" s="196" t="s">
        <v>2359</v>
      </c>
      <c r="M74" s="197" t="s">
        <v>2138</v>
      </c>
      <c r="N74" s="197"/>
      <c r="O74" s="198" t="s">
        <v>2241</v>
      </c>
      <c r="P74" s="198" t="s">
        <v>2360</v>
      </c>
    </row>
    <row r="75" spans="1:16" ht="12.75" customHeight="1" thickBot="1">
      <c r="A75" s="32" t="str">
        <f t="shared" ref="A75:A138" si="6">P75</f>
        <v> ORI 117 </v>
      </c>
      <c r="B75" s="6" t="str">
        <f t="shared" ref="B75:B138" si="7">IF(H75=INT(H75),"I","II")</f>
        <v>I</v>
      </c>
      <c r="C75" s="32">
        <f t="shared" ref="C75:C138" si="8">1*G75</f>
        <v>40581.453000000001</v>
      </c>
      <c r="D75" s="50" t="str">
        <f t="shared" ref="D75:D138" si="9">VLOOKUP(F75,I$1:J$5,2,FALSE)</f>
        <v>vis</v>
      </c>
      <c r="E75" s="195">
        <f>VLOOKUP(C75,'Active 1'!C$21:E$970,3,FALSE)</f>
        <v>-3111.00839626476</v>
      </c>
      <c r="F75" s="6" t="s">
        <v>1754</v>
      </c>
      <c r="G75" s="50" t="str">
        <f t="shared" ref="G75:G138" si="10">MID(I75,3,LEN(I75)-3)</f>
        <v>40581.453</v>
      </c>
      <c r="H75" s="32">
        <f t="shared" ref="H75:H138" si="11">1*K75</f>
        <v>-3111</v>
      </c>
      <c r="I75" s="196" t="s">
        <v>2361</v>
      </c>
      <c r="J75" s="197" t="s">
        <v>2362</v>
      </c>
      <c r="K75" s="196">
        <v>-3111</v>
      </c>
      <c r="L75" s="196" t="s">
        <v>2068</v>
      </c>
      <c r="M75" s="197" t="s">
        <v>2138</v>
      </c>
      <c r="N75" s="197"/>
      <c r="O75" s="198" t="s">
        <v>2241</v>
      </c>
      <c r="P75" s="198" t="s">
        <v>2360</v>
      </c>
    </row>
    <row r="76" spans="1:16" ht="12.75" customHeight="1" thickBot="1">
      <c r="A76" s="32" t="str">
        <f t="shared" si="6"/>
        <v> ORI 117 </v>
      </c>
      <c r="B76" s="6" t="str">
        <f t="shared" si="7"/>
        <v>II</v>
      </c>
      <c r="C76" s="32">
        <f t="shared" si="8"/>
        <v>40590.294999999998</v>
      </c>
      <c r="D76" s="50" t="str">
        <f t="shared" si="9"/>
        <v>vis</v>
      </c>
      <c r="E76" s="195">
        <f>VLOOKUP(C76,'Active 1'!C$21:E$970,3,FALSE)</f>
        <v>-3083.505563009483</v>
      </c>
      <c r="F76" s="6" t="s">
        <v>1754</v>
      </c>
      <c r="G76" s="50" t="str">
        <f t="shared" si="10"/>
        <v>40590.295</v>
      </c>
      <c r="H76" s="32">
        <f t="shared" si="11"/>
        <v>-3083.5</v>
      </c>
      <c r="I76" s="196" t="s">
        <v>2363</v>
      </c>
      <c r="J76" s="197" t="s">
        <v>2364</v>
      </c>
      <c r="K76" s="196">
        <v>-3083.5</v>
      </c>
      <c r="L76" s="196" t="s">
        <v>2240</v>
      </c>
      <c r="M76" s="197" t="s">
        <v>2138</v>
      </c>
      <c r="N76" s="197"/>
      <c r="O76" s="198" t="s">
        <v>2241</v>
      </c>
      <c r="P76" s="198" t="s">
        <v>2360</v>
      </c>
    </row>
    <row r="77" spans="1:16" ht="12.75" customHeight="1" thickBot="1">
      <c r="A77" s="32" t="str">
        <f t="shared" si="6"/>
        <v> ORI 117 </v>
      </c>
      <c r="B77" s="6" t="str">
        <f t="shared" si="7"/>
        <v>II</v>
      </c>
      <c r="C77" s="32">
        <f t="shared" si="8"/>
        <v>40599.288</v>
      </c>
      <c r="D77" s="50" t="str">
        <f t="shared" si="9"/>
        <v>vis</v>
      </c>
      <c r="E77" s="195">
        <f>VLOOKUP(C77,'Active 1'!C$21:E$970,3,FALSE)</f>
        <v>-3055.5330478019678</v>
      </c>
      <c r="F77" s="6" t="s">
        <v>1754</v>
      </c>
      <c r="G77" s="50" t="str">
        <f t="shared" si="10"/>
        <v>40599.288</v>
      </c>
      <c r="H77" s="32">
        <f t="shared" si="11"/>
        <v>-3055.5</v>
      </c>
      <c r="I77" s="196" t="s">
        <v>2365</v>
      </c>
      <c r="J77" s="197" t="s">
        <v>2366</v>
      </c>
      <c r="K77" s="196">
        <v>-3055.5</v>
      </c>
      <c r="L77" s="196" t="s">
        <v>2305</v>
      </c>
      <c r="M77" s="197" t="s">
        <v>2138</v>
      </c>
      <c r="N77" s="197"/>
      <c r="O77" s="198" t="s">
        <v>2241</v>
      </c>
      <c r="P77" s="198" t="s">
        <v>2360</v>
      </c>
    </row>
    <row r="78" spans="1:16" ht="12.75" customHeight="1" thickBot="1">
      <c r="A78" s="32" t="str">
        <f t="shared" si="6"/>
        <v> ORI 117 </v>
      </c>
      <c r="B78" s="6" t="str">
        <f t="shared" si="7"/>
        <v>II</v>
      </c>
      <c r="C78" s="32">
        <f t="shared" si="8"/>
        <v>40604.434000000001</v>
      </c>
      <c r="D78" s="50" t="str">
        <f t="shared" si="9"/>
        <v>vis</v>
      </c>
      <c r="E78" s="195">
        <f>VLOOKUP(C78,'Active 1'!C$21:E$970,3,FALSE)</f>
        <v>-3039.5265357083554</v>
      </c>
      <c r="F78" s="6" t="s">
        <v>1754</v>
      </c>
      <c r="G78" s="50" t="str">
        <f t="shared" si="10"/>
        <v>40604.434</v>
      </c>
      <c r="H78" s="32">
        <f t="shared" si="11"/>
        <v>-3039.5</v>
      </c>
      <c r="I78" s="196" t="s">
        <v>2367</v>
      </c>
      <c r="J78" s="197" t="s">
        <v>2368</v>
      </c>
      <c r="K78" s="196">
        <v>-3039.5</v>
      </c>
      <c r="L78" s="196" t="s">
        <v>2325</v>
      </c>
      <c r="M78" s="197" t="s">
        <v>2138</v>
      </c>
      <c r="N78" s="197"/>
      <c r="O78" s="198" t="s">
        <v>2241</v>
      </c>
      <c r="P78" s="198" t="s">
        <v>2360</v>
      </c>
    </row>
    <row r="79" spans="1:16" ht="12.75" customHeight="1" thickBot="1">
      <c r="A79" s="32" t="str">
        <f t="shared" si="6"/>
        <v> ORI 118 </v>
      </c>
      <c r="B79" s="6" t="str">
        <f t="shared" si="7"/>
        <v>II</v>
      </c>
      <c r="C79" s="32">
        <f t="shared" si="8"/>
        <v>40662.286999999997</v>
      </c>
      <c r="D79" s="50" t="str">
        <f t="shared" si="9"/>
        <v>vis</v>
      </c>
      <c r="E79" s="195">
        <f>VLOOKUP(C79,'Active 1'!C$21:E$970,3,FALSE)</f>
        <v>-2859.5761384771913</v>
      </c>
      <c r="F79" s="6" t="s">
        <v>1754</v>
      </c>
      <c r="G79" s="50" t="str">
        <f t="shared" si="10"/>
        <v>40662.287</v>
      </c>
      <c r="H79" s="32">
        <f t="shared" si="11"/>
        <v>-2859.5</v>
      </c>
      <c r="I79" s="196" t="s">
        <v>2369</v>
      </c>
      <c r="J79" s="197" t="s">
        <v>2370</v>
      </c>
      <c r="K79" s="196">
        <v>-2859.5</v>
      </c>
      <c r="L79" s="196" t="s">
        <v>2371</v>
      </c>
      <c r="M79" s="197" t="s">
        <v>2138</v>
      </c>
      <c r="N79" s="197"/>
      <c r="O79" s="198" t="s">
        <v>2372</v>
      </c>
      <c r="P79" s="198" t="s">
        <v>2373</v>
      </c>
    </row>
    <row r="80" spans="1:16" ht="12.75" customHeight="1" thickBot="1">
      <c r="A80" s="32" t="str">
        <f t="shared" si="6"/>
        <v> ORI 121 </v>
      </c>
      <c r="B80" s="6" t="str">
        <f t="shared" si="7"/>
        <v>I</v>
      </c>
      <c r="C80" s="32">
        <f t="shared" si="8"/>
        <v>40832.544999999998</v>
      </c>
      <c r="D80" s="50" t="str">
        <f t="shared" si="9"/>
        <v>vis</v>
      </c>
      <c r="E80" s="195">
        <f>VLOOKUP(C80,'Active 1'!C$21:E$970,3,FALSE)</f>
        <v>-2329.9926297259381</v>
      </c>
      <c r="F80" s="6" t="s">
        <v>1754</v>
      </c>
      <c r="G80" s="50" t="str">
        <f t="shared" si="10"/>
        <v>40832.545</v>
      </c>
      <c r="H80" s="32">
        <f t="shared" si="11"/>
        <v>-2330</v>
      </c>
      <c r="I80" s="196" t="s">
        <v>2374</v>
      </c>
      <c r="J80" s="197" t="s">
        <v>2375</v>
      </c>
      <c r="K80" s="196">
        <v>-2330</v>
      </c>
      <c r="L80" s="196" t="s">
        <v>2376</v>
      </c>
      <c r="M80" s="197" t="s">
        <v>2138</v>
      </c>
      <c r="N80" s="197"/>
      <c r="O80" s="198" t="s">
        <v>2241</v>
      </c>
      <c r="P80" s="198" t="s">
        <v>2377</v>
      </c>
    </row>
    <row r="81" spans="1:16" ht="12.75" customHeight="1" thickBot="1">
      <c r="A81" s="32" t="str">
        <f t="shared" si="6"/>
        <v> ORI 121 </v>
      </c>
      <c r="B81" s="6" t="str">
        <f t="shared" si="7"/>
        <v>II</v>
      </c>
      <c r="C81" s="32">
        <f t="shared" si="8"/>
        <v>40836.555</v>
      </c>
      <c r="D81" s="50" t="str">
        <f t="shared" si="9"/>
        <v>vis</v>
      </c>
      <c r="E81" s="195">
        <f>VLOOKUP(C81,'Active 1'!C$21:E$970,3,FALSE)</f>
        <v>-2317.5196189417543</v>
      </c>
      <c r="F81" s="6" t="s">
        <v>1754</v>
      </c>
      <c r="G81" s="50" t="str">
        <f t="shared" si="10"/>
        <v>40836.555</v>
      </c>
      <c r="H81" s="32">
        <f t="shared" si="11"/>
        <v>-2317.5</v>
      </c>
      <c r="I81" s="196" t="s">
        <v>2378</v>
      </c>
      <c r="J81" s="197" t="s">
        <v>2379</v>
      </c>
      <c r="K81" s="196">
        <v>-2317.5</v>
      </c>
      <c r="L81" s="196" t="s">
        <v>2332</v>
      </c>
      <c r="M81" s="197" t="s">
        <v>2138</v>
      </c>
      <c r="N81" s="197"/>
      <c r="O81" s="198" t="s">
        <v>2241</v>
      </c>
      <c r="P81" s="198" t="s">
        <v>2377</v>
      </c>
    </row>
    <row r="82" spans="1:16" ht="12.75" customHeight="1" thickBot="1">
      <c r="A82" s="32" t="str">
        <f t="shared" si="6"/>
        <v> ORI 121 </v>
      </c>
      <c r="B82" s="6" t="str">
        <f t="shared" si="7"/>
        <v>I</v>
      </c>
      <c r="C82" s="32">
        <f t="shared" si="8"/>
        <v>40839.608999999997</v>
      </c>
      <c r="D82" s="50" t="str">
        <f t="shared" si="9"/>
        <v>vis</v>
      </c>
      <c r="E82" s="195">
        <f>VLOOKUP(C82,'Active 1'!C$21:E$970,3,FALSE)</f>
        <v>-2308.02022369616</v>
      </c>
      <c r="F82" s="6" t="s">
        <v>1754</v>
      </c>
      <c r="G82" s="50" t="str">
        <f t="shared" si="10"/>
        <v>40839.609</v>
      </c>
      <c r="H82" s="32">
        <f t="shared" si="11"/>
        <v>-2308</v>
      </c>
      <c r="I82" s="196" t="s">
        <v>2380</v>
      </c>
      <c r="J82" s="197" t="s">
        <v>2381</v>
      </c>
      <c r="K82" s="196">
        <v>-2308</v>
      </c>
      <c r="L82" s="196" t="s">
        <v>2267</v>
      </c>
      <c r="M82" s="197" t="s">
        <v>2138</v>
      </c>
      <c r="N82" s="197"/>
      <c r="O82" s="198" t="s">
        <v>2241</v>
      </c>
      <c r="P82" s="198" t="s">
        <v>2377</v>
      </c>
    </row>
    <row r="83" spans="1:16" ht="12.75" customHeight="1" thickBot="1">
      <c r="A83" s="32" t="str">
        <f t="shared" si="6"/>
        <v> ORI 121 </v>
      </c>
      <c r="B83" s="6" t="str">
        <f t="shared" si="7"/>
        <v>II</v>
      </c>
      <c r="C83" s="32">
        <f t="shared" si="8"/>
        <v>40843.629999999997</v>
      </c>
      <c r="D83" s="50" t="str">
        <f t="shared" si="9"/>
        <v>vis</v>
      </c>
      <c r="E83" s="195">
        <f>VLOOKUP(C83,'Active 1'!C$21:E$970,3,FALSE)</f>
        <v>-2295.5129976704275</v>
      </c>
      <c r="F83" s="6" t="s">
        <v>1754</v>
      </c>
      <c r="G83" s="50" t="str">
        <f t="shared" si="10"/>
        <v>40843.630</v>
      </c>
      <c r="H83" s="32">
        <f t="shared" si="11"/>
        <v>-2295.5</v>
      </c>
      <c r="I83" s="196" t="s">
        <v>2382</v>
      </c>
      <c r="J83" s="197" t="s">
        <v>2383</v>
      </c>
      <c r="K83" s="196">
        <v>-2295.5</v>
      </c>
      <c r="L83" s="196" t="s">
        <v>2256</v>
      </c>
      <c r="M83" s="197" t="s">
        <v>2138</v>
      </c>
      <c r="N83" s="197"/>
      <c r="O83" s="198" t="s">
        <v>2241</v>
      </c>
      <c r="P83" s="198" t="s">
        <v>2377</v>
      </c>
    </row>
    <row r="84" spans="1:16" ht="12.75" customHeight="1" thickBot="1">
      <c r="A84" s="32" t="str">
        <f t="shared" si="6"/>
        <v> ORI 121 </v>
      </c>
      <c r="B84" s="6" t="str">
        <f t="shared" si="7"/>
        <v>I</v>
      </c>
      <c r="C84" s="32">
        <f t="shared" si="8"/>
        <v>40848.614999999998</v>
      </c>
      <c r="D84" s="50" t="str">
        <f t="shared" si="9"/>
        <v>vis</v>
      </c>
      <c r="E84" s="195">
        <f>VLOOKUP(C84,'Active 1'!C$21:E$970,3,FALSE)</f>
        <v>-2280.0072722940854</v>
      </c>
      <c r="F84" s="6" t="s">
        <v>1754</v>
      </c>
      <c r="G84" s="50" t="str">
        <f t="shared" si="10"/>
        <v>40848.615</v>
      </c>
      <c r="H84" s="32">
        <f t="shared" si="11"/>
        <v>-2280</v>
      </c>
      <c r="I84" s="196" t="s">
        <v>2384</v>
      </c>
      <c r="J84" s="197" t="s">
        <v>2385</v>
      </c>
      <c r="K84" s="196">
        <v>-2280</v>
      </c>
      <c r="L84" s="196" t="s">
        <v>2240</v>
      </c>
      <c r="M84" s="197" t="s">
        <v>2138</v>
      </c>
      <c r="N84" s="197"/>
      <c r="O84" s="198" t="s">
        <v>2241</v>
      </c>
      <c r="P84" s="198" t="s">
        <v>2377</v>
      </c>
    </row>
    <row r="85" spans="1:16" ht="12.75" customHeight="1" thickBot="1">
      <c r="A85" s="32" t="str">
        <f t="shared" si="6"/>
        <v> ORI 121 </v>
      </c>
      <c r="B85" s="6" t="str">
        <f t="shared" si="7"/>
        <v>II</v>
      </c>
      <c r="C85" s="32">
        <f t="shared" si="8"/>
        <v>40853.591</v>
      </c>
      <c r="D85" s="50" t="str">
        <f t="shared" si="9"/>
        <v>vis</v>
      </c>
      <c r="E85" s="195">
        <f>VLOOKUP(C85,'Active 1'!C$21:E$970,3,FALSE)</f>
        <v>-2264.5295412062806</v>
      </c>
      <c r="F85" s="6" t="s">
        <v>1754</v>
      </c>
      <c r="G85" s="50" t="str">
        <f t="shared" si="10"/>
        <v>40853.591</v>
      </c>
      <c r="H85" s="32">
        <f t="shared" si="11"/>
        <v>-2264.5</v>
      </c>
      <c r="I85" s="196" t="s">
        <v>2386</v>
      </c>
      <c r="J85" s="197" t="s">
        <v>2387</v>
      </c>
      <c r="K85" s="196">
        <v>-2264.5</v>
      </c>
      <c r="L85" s="196" t="s">
        <v>2325</v>
      </c>
      <c r="M85" s="197" t="s">
        <v>2138</v>
      </c>
      <c r="N85" s="197"/>
      <c r="O85" s="198" t="s">
        <v>2241</v>
      </c>
      <c r="P85" s="198" t="s">
        <v>2377</v>
      </c>
    </row>
    <row r="86" spans="1:16" ht="12.75" customHeight="1" thickBot="1">
      <c r="A86" s="32" t="str">
        <f t="shared" si="6"/>
        <v> ORI 122 </v>
      </c>
      <c r="B86" s="6" t="str">
        <f t="shared" si="7"/>
        <v>II</v>
      </c>
      <c r="C86" s="32">
        <f t="shared" si="8"/>
        <v>40865.491999999998</v>
      </c>
      <c r="D86" s="50" t="str">
        <f t="shared" si="9"/>
        <v>vis</v>
      </c>
      <c r="E86" s="195">
        <f>VLOOKUP(C86,'Active 1'!C$21:E$970,3,FALSE)</f>
        <v>-2227.5117603228709</v>
      </c>
      <c r="F86" s="6" t="s">
        <v>1754</v>
      </c>
      <c r="G86" s="50" t="str">
        <f t="shared" si="10"/>
        <v>40865.492</v>
      </c>
      <c r="H86" s="32">
        <f t="shared" si="11"/>
        <v>-2227.5</v>
      </c>
      <c r="I86" s="196" t="s">
        <v>2388</v>
      </c>
      <c r="J86" s="197" t="s">
        <v>2389</v>
      </c>
      <c r="K86" s="196">
        <v>-2227.5</v>
      </c>
      <c r="L86" s="196" t="s">
        <v>2256</v>
      </c>
      <c r="M86" s="197" t="s">
        <v>2138</v>
      </c>
      <c r="N86" s="197"/>
      <c r="O86" s="198" t="s">
        <v>2241</v>
      </c>
      <c r="P86" s="198" t="s">
        <v>2390</v>
      </c>
    </row>
    <row r="87" spans="1:16" ht="12.75" customHeight="1" thickBot="1">
      <c r="A87" s="32" t="str">
        <f t="shared" si="6"/>
        <v>IBVS 530 </v>
      </c>
      <c r="B87" s="6" t="str">
        <f t="shared" si="7"/>
        <v>I</v>
      </c>
      <c r="C87" s="32">
        <f t="shared" si="8"/>
        <v>40868.541799999999</v>
      </c>
      <c r="D87" s="50" t="str">
        <f t="shared" si="9"/>
        <v>vis</v>
      </c>
      <c r="E87" s="195">
        <f>VLOOKUP(C87,'Active 1'!C$21:E$970,3,FALSE)</f>
        <v>-2218.0254290785833</v>
      </c>
      <c r="F87" s="6" t="s">
        <v>1754</v>
      </c>
      <c r="G87" s="50" t="str">
        <f t="shared" si="10"/>
        <v>40868.5418</v>
      </c>
      <c r="H87" s="32">
        <f t="shared" si="11"/>
        <v>-2218</v>
      </c>
      <c r="I87" s="196" t="s">
        <v>2391</v>
      </c>
      <c r="J87" s="197" t="s">
        <v>2392</v>
      </c>
      <c r="K87" s="196">
        <v>-2218</v>
      </c>
      <c r="L87" s="196" t="s">
        <v>2393</v>
      </c>
      <c r="M87" s="197" t="s">
        <v>2176</v>
      </c>
      <c r="N87" s="197" t="s">
        <v>2177</v>
      </c>
      <c r="O87" s="198" t="s">
        <v>2394</v>
      </c>
      <c r="P87" s="199" t="s">
        <v>2395</v>
      </c>
    </row>
    <row r="88" spans="1:16" ht="12.75" customHeight="1" thickBot="1">
      <c r="A88" s="32" t="str">
        <f t="shared" si="6"/>
        <v> ORI 122 </v>
      </c>
      <c r="B88" s="6" t="str">
        <f t="shared" si="7"/>
        <v>II</v>
      </c>
      <c r="C88" s="32">
        <f t="shared" si="8"/>
        <v>40872.561000000002</v>
      </c>
      <c r="D88" s="50" t="str">
        <f t="shared" si="9"/>
        <v>vis</v>
      </c>
      <c r="E88" s="195">
        <f>VLOOKUP(C88,'Active 1'!C$21:E$970,3,FALSE)</f>
        <v>-2205.5238019105541</v>
      </c>
      <c r="F88" s="6" t="s">
        <v>1754</v>
      </c>
      <c r="G88" s="50" t="str">
        <f t="shared" si="10"/>
        <v>40872.561</v>
      </c>
      <c r="H88" s="32">
        <f t="shared" si="11"/>
        <v>-2205.5</v>
      </c>
      <c r="I88" s="196" t="s">
        <v>2396</v>
      </c>
      <c r="J88" s="197" t="s">
        <v>2397</v>
      </c>
      <c r="K88" s="196">
        <v>-2205.5</v>
      </c>
      <c r="L88" s="196" t="s">
        <v>2253</v>
      </c>
      <c r="M88" s="197" t="s">
        <v>2138</v>
      </c>
      <c r="N88" s="197"/>
      <c r="O88" s="198" t="s">
        <v>2241</v>
      </c>
      <c r="P88" s="198" t="s">
        <v>2390</v>
      </c>
    </row>
    <row r="89" spans="1:16" ht="12.75" customHeight="1" thickBot="1">
      <c r="A89" s="32" t="str">
        <f t="shared" si="6"/>
        <v> ORI 122 </v>
      </c>
      <c r="B89" s="6" t="str">
        <f t="shared" si="7"/>
        <v>I</v>
      </c>
      <c r="C89" s="32">
        <f t="shared" si="8"/>
        <v>40885.588000000003</v>
      </c>
      <c r="D89" s="50" t="str">
        <f t="shared" si="9"/>
        <v>vis</v>
      </c>
      <c r="E89" s="195">
        <f>VLOOKUP(C89,'Active 1'!C$21:E$970,3,FALSE)</f>
        <v>-2165.0036244827475</v>
      </c>
      <c r="F89" s="6" t="s">
        <v>1754</v>
      </c>
      <c r="G89" s="50" t="str">
        <f t="shared" si="10"/>
        <v>40885.588</v>
      </c>
      <c r="H89" s="32">
        <f t="shared" si="11"/>
        <v>-2165</v>
      </c>
      <c r="I89" s="196" t="s">
        <v>2398</v>
      </c>
      <c r="J89" s="197" t="s">
        <v>2399</v>
      </c>
      <c r="K89" s="196">
        <v>-2165</v>
      </c>
      <c r="L89" s="196" t="s">
        <v>2293</v>
      </c>
      <c r="M89" s="197" t="s">
        <v>2138</v>
      </c>
      <c r="N89" s="197"/>
      <c r="O89" s="198" t="s">
        <v>2241</v>
      </c>
      <c r="P89" s="198" t="s">
        <v>2390</v>
      </c>
    </row>
    <row r="90" spans="1:16" ht="12.75" customHeight="1" thickBot="1">
      <c r="A90" s="32" t="str">
        <f t="shared" si="6"/>
        <v> ORI 122 </v>
      </c>
      <c r="B90" s="6" t="str">
        <f t="shared" si="7"/>
        <v>I</v>
      </c>
      <c r="C90" s="32">
        <f t="shared" si="8"/>
        <v>40902.627999999997</v>
      </c>
      <c r="D90" s="50" t="str">
        <f t="shared" si="9"/>
        <v>vis</v>
      </c>
      <c r="E90" s="195">
        <f>VLOOKUP(C90,'Active 1'!C$21:E$970,3,FALSE)</f>
        <v>-2112.0011048412748</v>
      </c>
      <c r="F90" s="6" t="s">
        <v>1754</v>
      </c>
      <c r="G90" s="50" t="str">
        <f t="shared" si="10"/>
        <v>40902.628</v>
      </c>
      <c r="H90" s="32">
        <f t="shared" si="11"/>
        <v>-2112</v>
      </c>
      <c r="I90" s="196" t="s">
        <v>2400</v>
      </c>
      <c r="J90" s="197" t="s">
        <v>2401</v>
      </c>
      <c r="K90" s="196">
        <v>-2112</v>
      </c>
      <c r="L90" s="196" t="s">
        <v>2402</v>
      </c>
      <c r="M90" s="197" t="s">
        <v>2138</v>
      </c>
      <c r="N90" s="197"/>
      <c r="O90" s="198" t="s">
        <v>2241</v>
      </c>
      <c r="P90" s="198" t="s">
        <v>2390</v>
      </c>
    </row>
    <row r="91" spans="1:16" ht="12.75" customHeight="1" thickBot="1">
      <c r="A91" s="32" t="str">
        <f t="shared" si="6"/>
        <v> ORI 122 </v>
      </c>
      <c r="B91" s="6" t="str">
        <f t="shared" si="7"/>
        <v>II</v>
      </c>
      <c r="C91" s="32">
        <f t="shared" si="8"/>
        <v>40923.358999999997</v>
      </c>
      <c r="D91" s="50" t="str">
        <f t="shared" si="9"/>
        <v>vis</v>
      </c>
      <c r="E91" s="195">
        <f>VLOOKUP(C91,'Active 1'!C$21:E$970,3,FALSE)</f>
        <v>-2047.5178164206309</v>
      </c>
      <c r="F91" s="6" t="s">
        <v>1754</v>
      </c>
      <c r="G91" s="50" t="str">
        <f t="shared" si="10"/>
        <v>40923.359</v>
      </c>
      <c r="H91" s="32">
        <f t="shared" si="11"/>
        <v>-2047.5</v>
      </c>
      <c r="I91" s="196" t="s">
        <v>2403</v>
      </c>
      <c r="J91" s="197" t="s">
        <v>2404</v>
      </c>
      <c r="K91" s="196">
        <v>-2047.5</v>
      </c>
      <c r="L91" s="196" t="s">
        <v>2332</v>
      </c>
      <c r="M91" s="197" t="s">
        <v>2138</v>
      </c>
      <c r="N91" s="197"/>
      <c r="O91" s="198" t="s">
        <v>2241</v>
      </c>
      <c r="P91" s="198" t="s">
        <v>2390</v>
      </c>
    </row>
    <row r="92" spans="1:16" ht="12.75" customHeight="1" thickBot="1">
      <c r="A92" s="32" t="str">
        <f t="shared" si="6"/>
        <v> ORI 123 </v>
      </c>
      <c r="B92" s="6" t="str">
        <f t="shared" si="7"/>
        <v>I</v>
      </c>
      <c r="C92" s="32">
        <f t="shared" si="8"/>
        <v>40936.377999999997</v>
      </c>
      <c r="D92" s="50" t="str">
        <f t="shared" si="9"/>
        <v>vis</v>
      </c>
      <c r="E92" s="195">
        <f>VLOOKUP(C92,'Active 1'!C$21:E$970,3,FALSE)</f>
        <v>-2007.0225228048675</v>
      </c>
      <c r="F92" s="6" t="s">
        <v>1754</v>
      </c>
      <c r="G92" s="50" t="str">
        <f t="shared" si="10"/>
        <v>40936.378</v>
      </c>
      <c r="H92" s="32">
        <f t="shared" si="11"/>
        <v>-2007</v>
      </c>
      <c r="I92" s="196" t="s">
        <v>2405</v>
      </c>
      <c r="J92" s="197" t="s">
        <v>2406</v>
      </c>
      <c r="K92" s="196">
        <v>-2007</v>
      </c>
      <c r="L92" s="196" t="s">
        <v>2267</v>
      </c>
      <c r="M92" s="197" t="s">
        <v>2138</v>
      </c>
      <c r="N92" s="197"/>
      <c r="O92" s="198" t="s">
        <v>2241</v>
      </c>
      <c r="P92" s="198" t="s">
        <v>2407</v>
      </c>
    </row>
    <row r="93" spans="1:16" ht="12.75" customHeight="1" thickBot="1">
      <c r="A93" s="32" t="str">
        <f t="shared" si="6"/>
        <v> ORI 123 </v>
      </c>
      <c r="B93" s="6" t="str">
        <f t="shared" si="7"/>
        <v>I</v>
      </c>
      <c r="C93" s="32">
        <f t="shared" si="8"/>
        <v>40938.313000000002</v>
      </c>
      <c r="D93" s="50" t="str">
        <f t="shared" si="9"/>
        <v>vis</v>
      </c>
      <c r="E93" s="195">
        <f>VLOOKUP(C93,'Active 1'!C$21:E$970,3,FALSE)</f>
        <v>-2001.0037507680981</v>
      </c>
      <c r="F93" s="6" t="s">
        <v>1754</v>
      </c>
      <c r="G93" s="50" t="str">
        <f t="shared" si="10"/>
        <v>40938.313</v>
      </c>
      <c r="H93" s="32">
        <f t="shared" si="11"/>
        <v>-2001</v>
      </c>
      <c r="I93" s="196" t="s">
        <v>2408</v>
      </c>
      <c r="J93" s="197" t="s">
        <v>2409</v>
      </c>
      <c r="K93" s="196">
        <v>-2001</v>
      </c>
      <c r="L93" s="196" t="s">
        <v>2293</v>
      </c>
      <c r="M93" s="197" t="s">
        <v>2138</v>
      </c>
      <c r="N93" s="197"/>
      <c r="O93" s="198" t="s">
        <v>2241</v>
      </c>
      <c r="P93" s="198" t="s">
        <v>2407</v>
      </c>
    </row>
    <row r="94" spans="1:16" ht="12.75" customHeight="1" thickBot="1">
      <c r="A94" s="32" t="str">
        <f t="shared" si="6"/>
        <v> ORI 123 </v>
      </c>
      <c r="B94" s="6" t="str">
        <f t="shared" si="7"/>
        <v>I</v>
      </c>
      <c r="C94" s="32">
        <f t="shared" si="8"/>
        <v>40939.283000000003</v>
      </c>
      <c r="D94" s="50" t="str">
        <f t="shared" si="9"/>
        <v>vis</v>
      </c>
      <c r="E94" s="195">
        <f>VLOOKUP(C94,'Active 1'!C$21:E$970,3,FALSE)</f>
        <v>-1997.9865885584557</v>
      </c>
      <c r="F94" s="6" t="s">
        <v>1754</v>
      </c>
      <c r="G94" s="50" t="str">
        <f t="shared" si="10"/>
        <v>40939.283</v>
      </c>
      <c r="H94" s="32">
        <f t="shared" si="11"/>
        <v>-1998</v>
      </c>
      <c r="I94" s="196" t="s">
        <v>2410</v>
      </c>
      <c r="J94" s="197" t="s">
        <v>2411</v>
      </c>
      <c r="K94" s="196">
        <v>-1998</v>
      </c>
      <c r="L94" s="196" t="s">
        <v>2412</v>
      </c>
      <c r="M94" s="197" t="s">
        <v>2138</v>
      </c>
      <c r="N94" s="197"/>
      <c r="O94" s="198" t="s">
        <v>2241</v>
      </c>
      <c r="P94" s="198" t="s">
        <v>2407</v>
      </c>
    </row>
    <row r="95" spans="1:16" ht="12.75" customHeight="1" thickBot="1">
      <c r="A95" s="32" t="str">
        <f t="shared" si="6"/>
        <v> ORI 123 </v>
      </c>
      <c r="B95" s="6" t="str">
        <f t="shared" si="7"/>
        <v>II</v>
      </c>
      <c r="C95" s="32">
        <f t="shared" si="8"/>
        <v>40939.434000000001</v>
      </c>
      <c r="D95" s="50" t="str">
        <f t="shared" si="9"/>
        <v>vis</v>
      </c>
      <c r="E95" s="195">
        <f>VLOOKUP(C95,'Active 1'!C$21:E$970,3,FALSE)</f>
        <v>-1997.5169066062394</v>
      </c>
      <c r="F95" s="6" t="s">
        <v>1754</v>
      </c>
      <c r="G95" s="50" t="str">
        <f t="shared" si="10"/>
        <v>40939.434</v>
      </c>
      <c r="H95" s="32">
        <f t="shared" si="11"/>
        <v>-1997.5</v>
      </c>
      <c r="I95" s="196" t="s">
        <v>2413</v>
      </c>
      <c r="J95" s="197" t="s">
        <v>2414</v>
      </c>
      <c r="K95" s="196">
        <v>-1997.5</v>
      </c>
      <c r="L95" s="196" t="s">
        <v>2299</v>
      </c>
      <c r="M95" s="197" t="s">
        <v>2138</v>
      </c>
      <c r="N95" s="197"/>
      <c r="O95" s="198" t="s">
        <v>2241</v>
      </c>
      <c r="P95" s="198" t="s">
        <v>2407</v>
      </c>
    </row>
    <row r="96" spans="1:16" ht="12.75" customHeight="1" thickBot="1">
      <c r="A96" s="32" t="str">
        <f t="shared" si="6"/>
        <v> ORI 123 </v>
      </c>
      <c r="B96" s="6" t="str">
        <f t="shared" si="7"/>
        <v>II</v>
      </c>
      <c r="C96" s="32">
        <f t="shared" si="8"/>
        <v>40948.43</v>
      </c>
      <c r="D96" s="50" t="str">
        <f t="shared" si="9"/>
        <v>vis</v>
      </c>
      <c r="E96" s="195">
        <f>VLOOKUP(C96,'Active 1'!C$21:E$970,3,FALSE)</f>
        <v>-1969.5350599692192</v>
      </c>
      <c r="F96" s="6" t="s">
        <v>1754</v>
      </c>
      <c r="G96" s="50" t="str">
        <f t="shared" si="10"/>
        <v>40948.430</v>
      </c>
      <c r="H96" s="32">
        <f t="shared" si="11"/>
        <v>-1969.5</v>
      </c>
      <c r="I96" s="196" t="s">
        <v>2415</v>
      </c>
      <c r="J96" s="197" t="s">
        <v>2416</v>
      </c>
      <c r="K96" s="196">
        <v>-1969.5</v>
      </c>
      <c r="L96" s="196" t="s">
        <v>2305</v>
      </c>
      <c r="M96" s="197" t="s">
        <v>2138</v>
      </c>
      <c r="N96" s="197"/>
      <c r="O96" s="198" t="s">
        <v>2241</v>
      </c>
      <c r="P96" s="198" t="s">
        <v>2407</v>
      </c>
    </row>
    <row r="97" spans="1:16" ht="12.75" customHeight="1" thickBot="1">
      <c r="A97" s="32" t="str">
        <f t="shared" si="6"/>
        <v> ORI 123 </v>
      </c>
      <c r="B97" s="6" t="str">
        <f t="shared" si="7"/>
        <v>I</v>
      </c>
      <c r="C97" s="32">
        <f t="shared" si="8"/>
        <v>40957.283000000003</v>
      </c>
      <c r="D97" s="50" t="str">
        <f t="shared" si="9"/>
        <v>vis</v>
      </c>
      <c r="E97" s="195">
        <f>VLOOKUP(C97,'Active 1'!C$21:E$970,3,FALSE)</f>
        <v>-1941.9980114723717</v>
      </c>
      <c r="F97" s="6" t="s">
        <v>1754</v>
      </c>
      <c r="G97" s="50" t="str">
        <f t="shared" si="10"/>
        <v>40957.283</v>
      </c>
      <c r="H97" s="32">
        <f t="shared" si="11"/>
        <v>-1942</v>
      </c>
      <c r="I97" s="196" t="s">
        <v>2417</v>
      </c>
      <c r="J97" s="197" t="s">
        <v>2418</v>
      </c>
      <c r="K97" s="196">
        <v>-1942</v>
      </c>
      <c r="L97" s="196" t="s">
        <v>2419</v>
      </c>
      <c r="M97" s="197" t="s">
        <v>2138</v>
      </c>
      <c r="N97" s="197"/>
      <c r="O97" s="198" t="s">
        <v>2241</v>
      </c>
      <c r="P97" s="198" t="s">
        <v>2407</v>
      </c>
    </row>
    <row r="98" spans="1:16" ht="12.75" customHeight="1" thickBot="1">
      <c r="A98" s="32" t="str">
        <f t="shared" si="6"/>
        <v> ORI 123 </v>
      </c>
      <c r="B98" s="6" t="str">
        <f t="shared" si="7"/>
        <v>I</v>
      </c>
      <c r="C98" s="32">
        <f t="shared" si="8"/>
        <v>40958.241000000002</v>
      </c>
      <c r="D98" s="50" t="str">
        <f t="shared" si="9"/>
        <v>vis</v>
      </c>
      <c r="E98" s="195">
        <f>VLOOKUP(C98,'Active 1'!C$21:E$970,3,FALSE)</f>
        <v>-1939.0181749807941</v>
      </c>
      <c r="F98" s="6" t="s">
        <v>1754</v>
      </c>
      <c r="G98" s="50" t="str">
        <f t="shared" si="10"/>
        <v>40958.241</v>
      </c>
      <c r="H98" s="32">
        <f t="shared" si="11"/>
        <v>-1939</v>
      </c>
      <c r="I98" s="196" t="s">
        <v>2420</v>
      </c>
      <c r="J98" s="197" t="s">
        <v>2421</v>
      </c>
      <c r="K98" s="196">
        <v>-1939</v>
      </c>
      <c r="L98" s="196" t="s">
        <v>2332</v>
      </c>
      <c r="M98" s="197" t="s">
        <v>2138</v>
      </c>
      <c r="N98" s="197"/>
      <c r="O98" s="198" t="s">
        <v>2241</v>
      </c>
      <c r="P98" s="198" t="s">
        <v>2407</v>
      </c>
    </row>
    <row r="99" spans="1:16" ht="12.75" customHeight="1" thickBot="1">
      <c r="A99" s="32" t="str">
        <f t="shared" si="6"/>
        <v> ORI 123 </v>
      </c>
      <c r="B99" s="6" t="str">
        <f t="shared" si="7"/>
        <v>II</v>
      </c>
      <c r="C99" s="32">
        <f t="shared" si="8"/>
        <v>40966.44</v>
      </c>
      <c r="D99" s="50" t="str">
        <f t="shared" si="9"/>
        <v>vis</v>
      </c>
      <c r="E99" s="195">
        <f>VLOOKUP(C99,'Active 1'!C$21:E$970,3,FALSE)</f>
        <v>-1913.5153781180813</v>
      </c>
      <c r="F99" s="6" t="s">
        <v>1754</v>
      </c>
      <c r="G99" s="50" t="str">
        <f t="shared" si="10"/>
        <v>40966.440</v>
      </c>
      <c r="H99" s="32">
        <f t="shared" si="11"/>
        <v>-1913.5</v>
      </c>
      <c r="I99" s="196" t="s">
        <v>2422</v>
      </c>
      <c r="J99" s="197" t="s">
        <v>2423</v>
      </c>
      <c r="K99" s="196">
        <v>-1913.5</v>
      </c>
      <c r="L99" s="196" t="s">
        <v>2299</v>
      </c>
      <c r="M99" s="197" t="s">
        <v>2138</v>
      </c>
      <c r="N99" s="197"/>
      <c r="O99" s="198" t="s">
        <v>2241</v>
      </c>
      <c r="P99" s="198" t="s">
        <v>2407</v>
      </c>
    </row>
    <row r="100" spans="1:16" ht="12.75" customHeight="1" thickBot="1">
      <c r="A100" s="32" t="str">
        <f t="shared" si="6"/>
        <v> ORI 123 </v>
      </c>
      <c r="B100" s="6" t="str">
        <f t="shared" si="7"/>
        <v>I</v>
      </c>
      <c r="C100" s="32">
        <f t="shared" si="8"/>
        <v>40967.245000000003</v>
      </c>
      <c r="D100" s="50" t="str">
        <f t="shared" si="9"/>
        <v>vis</v>
      </c>
      <c r="E100" s="195">
        <f>VLOOKUP(C100,'Active 1'!C$21:E$970,3,FALSE)</f>
        <v>-1911.0114445317306</v>
      </c>
      <c r="F100" s="6" t="s">
        <v>1754</v>
      </c>
      <c r="G100" s="50" t="str">
        <f t="shared" si="10"/>
        <v>40967.245</v>
      </c>
      <c r="H100" s="32">
        <f t="shared" si="11"/>
        <v>-1911</v>
      </c>
      <c r="I100" s="196" t="s">
        <v>2424</v>
      </c>
      <c r="J100" s="197" t="s">
        <v>2425</v>
      </c>
      <c r="K100" s="196">
        <v>-1911</v>
      </c>
      <c r="L100" s="196" t="s">
        <v>2256</v>
      </c>
      <c r="M100" s="197" t="s">
        <v>2138</v>
      </c>
      <c r="N100" s="197"/>
      <c r="O100" s="198" t="s">
        <v>2241</v>
      </c>
      <c r="P100" s="198" t="s">
        <v>2407</v>
      </c>
    </row>
    <row r="101" spans="1:16" ht="12.75" customHeight="1" thickBot="1">
      <c r="A101" s="32" t="str">
        <f t="shared" si="6"/>
        <v> ORI 123 </v>
      </c>
      <c r="B101" s="6" t="str">
        <f t="shared" si="7"/>
        <v>II</v>
      </c>
      <c r="C101" s="32">
        <f t="shared" si="8"/>
        <v>40969.332999999999</v>
      </c>
      <c r="D101" s="50" t="str">
        <f t="shared" si="9"/>
        <v>vis</v>
      </c>
      <c r="E101" s="195">
        <f>VLOOKUP(C101,'Active 1'!C$21:E$970,3,FALSE)</f>
        <v>-1904.5167695897569</v>
      </c>
      <c r="F101" s="6" t="s">
        <v>1754</v>
      </c>
      <c r="G101" s="50" t="str">
        <f t="shared" si="10"/>
        <v>40969.333</v>
      </c>
      <c r="H101" s="32">
        <f t="shared" si="11"/>
        <v>-1904.5</v>
      </c>
      <c r="I101" s="196" t="s">
        <v>2426</v>
      </c>
      <c r="J101" s="197" t="s">
        <v>2427</v>
      </c>
      <c r="K101" s="196">
        <v>-1904.5</v>
      </c>
      <c r="L101" s="196" t="s">
        <v>2299</v>
      </c>
      <c r="M101" s="197" t="s">
        <v>2138</v>
      </c>
      <c r="N101" s="197"/>
      <c r="O101" s="198" t="s">
        <v>2241</v>
      </c>
      <c r="P101" s="198" t="s">
        <v>2407</v>
      </c>
    </row>
    <row r="102" spans="1:16" ht="12.75" customHeight="1" thickBot="1">
      <c r="A102" s="32" t="str">
        <f t="shared" si="6"/>
        <v> ORI 123 </v>
      </c>
      <c r="B102" s="6" t="str">
        <f t="shared" si="7"/>
        <v>II</v>
      </c>
      <c r="C102" s="32">
        <f t="shared" si="8"/>
        <v>40988.311000000002</v>
      </c>
      <c r="D102" s="50" t="str">
        <f t="shared" si="9"/>
        <v>vis</v>
      </c>
      <c r="E102" s="195">
        <f>VLOOKUP(C102,'Active 1'!C$21:E$970,3,FALSE)</f>
        <v>-1845.4861464819871</v>
      </c>
      <c r="F102" s="6" t="s">
        <v>1754</v>
      </c>
      <c r="G102" s="50" t="str">
        <f t="shared" si="10"/>
        <v>40988.311</v>
      </c>
      <c r="H102" s="32">
        <f t="shared" si="11"/>
        <v>-1845.5</v>
      </c>
      <c r="I102" s="196" t="s">
        <v>2434</v>
      </c>
      <c r="J102" s="197" t="s">
        <v>2435</v>
      </c>
      <c r="K102" s="196">
        <v>-1845.5</v>
      </c>
      <c r="L102" s="196" t="s">
        <v>2412</v>
      </c>
      <c r="M102" s="197" t="s">
        <v>2138</v>
      </c>
      <c r="N102" s="197"/>
      <c r="O102" s="198" t="s">
        <v>2241</v>
      </c>
      <c r="P102" s="198" t="s">
        <v>2407</v>
      </c>
    </row>
    <row r="103" spans="1:16" ht="12.75" customHeight="1" thickBot="1">
      <c r="A103" s="32" t="str">
        <f t="shared" si="6"/>
        <v> ORI 124 </v>
      </c>
      <c r="B103" s="6" t="str">
        <f t="shared" si="7"/>
        <v>II</v>
      </c>
      <c r="C103" s="32">
        <f t="shared" si="8"/>
        <v>40989.266000000003</v>
      </c>
      <c r="D103" s="50" t="str">
        <f t="shared" si="9"/>
        <v>vis</v>
      </c>
      <c r="E103" s="195">
        <f>VLOOKUP(C103,'Active 1'!C$21:E$970,3,FALSE)</f>
        <v>-1842.5156414199146</v>
      </c>
      <c r="F103" s="6" t="s">
        <v>1754</v>
      </c>
      <c r="G103" s="50" t="str">
        <f t="shared" si="10"/>
        <v>40989.266</v>
      </c>
      <c r="H103" s="32">
        <f t="shared" si="11"/>
        <v>-1842.5</v>
      </c>
      <c r="I103" s="196" t="s">
        <v>2436</v>
      </c>
      <c r="J103" s="197" t="s">
        <v>2437</v>
      </c>
      <c r="K103" s="196">
        <v>-1842.5</v>
      </c>
      <c r="L103" s="196" t="s">
        <v>2299</v>
      </c>
      <c r="M103" s="197" t="s">
        <v>2138</v>
      </c>
      <c r="N103" s="197"/>
      <c r="O103" s="198" t="s">
        <v>2241</v>
      </c>
      <c r="P103" s="198" t="s">
        <v>2438</v>
      </c>
    </row>
    <row r="104" spans="1:16" ht="12.75" customHeight="1" thickBot="1">
      <c r="A104" s="32" t="str">
        <f t="shared" si="6"/>
        <v> ORI 124 </v>
      </c>
      <c r="B104" s="6" t="str">
        <f t="shared" si="7"/>
        <v>I</v>
      </c>
      <c r="C104" s="32">
        <f t="shared" si="8"/>
        <v>40992.328000000001</v>
      </c>
      <c r="D104" s="50" t="str">
        <f t="shared" si="9"/>
        <v>vis</v>
      </c>
      <c r="E104" s="195">
        <f>VLOOKUP(C104,'Active 1'!C$21:E$970,3,FALSE)</f>
        <v>-1832.9913623622767</v>
      </c>
      <c r="F104" s="6" t="s">
        <v>1754</v>
      </c>
      <c r="G104" s="50" t="str">
        <f t="shared" si="10"/>
        <v>40992.328</v>
      </c>
      <c r="H104" s="32">
        <f t="shared" si="11"/>
        <v>-1833</v>
      </c>
      <c r="I104" s="196" t="s">
        <v>2439</v>
      </c>
      <c r="J104" s="197" t="s">
        <v>2440</v>
      </c>
      <c r="K104" s="196">
        <v>-1833</v>
      </c>
      <c r="L104" s="196" t="s">
        <v>2441</v>
      </c>
      <c r="M104" s="197" t="s">
        <v>2138</v>
      </c>
      <c r="N104" s="197"/>
      <c r="O104" s="198" t="s">
        <v>2241</v>
      </c>
      <c r="P104" s="198" t="s">
        <v>2438</v>
      </c>
    </row>
    <row r="105" spans="1:16" ht="12.75" customHeight="1" thickBot="1">
      <c r="A105" s="32" t="str">
        <f t="shared" si="6"/>
        <v> ORI 124 </v>
      </c>
      <c r="B105" s="6" t="str">
        <f t="shared" si="7"/>
        <v>I</v>
      </c>
      <c r="C105" s="32">
        <f t="shared" si="8"/>
        <v>40993.288999999997</v>
      </c>
      <c r="D105" s="50" t="str">
        <f t="shared" si="9"/>
        <v>vis</v>
      </c>
      <c r="E105" s="195">
        <f>VLOOKUP(C105,'Active 1'!C$21:E$970,3,FALSE)</f>
        <v>-1830.0021944411942</v>
      </c>
      <c r="F105" s="6" t="s">
        <v>1754</v>
      </c>
      <c r="G105" s="50" t="str">
        <f t="shared" si="10"/>
        <v>40993.289</v>
      </c>
      <c r="H105" s="32">
        <f t="shared" si="11"/>
        <v>-1830</v>
      </c>
      <c r="I105" s="196" t="s">
        <v>2442</v>
      </c>
      <c r="J105" s="197" t="s">
        <v>2443</v>
      </c>
      <c r="K105" s="196">
        <v>-1830</v>
      </c>
      <c r="L105" s="196" t="s">
        <v>2293</v>
      </c>
      <c r="M105" s="197" t="s">
        <v>2138</v>
      </c>
      <c r="N105" s="197"/>
      <c r="O105" s="198" t="s">
        <v>2241</v>
      </c>
      <c r="P105" s="198" t="s">
        <v>2438</v>
      </c>
    </row>
    <row r="106" spans="1:16" ht="12.75" customHeight="1" thickBot="1">
      <c r="A106" s="32" t="str">
        <f t="shared" si="6"/>
        <v> ORI 124 </v>
      </c>
      <c r="B106" s="6" t="str">
        <f t="shared" si="7"/>
        <v>I</v>
      </c>
      <c r="C106" s="32">
        <f t="shared" si="8"/>
        <v>40994.250999999997</v>
      </c>
      <c r="D106" s="50" t="str">
        <f t="shared" si="9"/>
        <v>vis</v>
      </c>
      <c r="E106" s="195">
        <f>VLOOKUP(C106,'Active 1'!C$21:E$970,3,FALSE)</f>
        <v>-1827.009916043595</v>
      </c>
      <c r="F106" s="6" t="s">
        <v>1754</v>
      </c>
      <c r="G106" s="50" t="str">
        <f t="shared" si="10"/>
        <v>40994.251</v>
      </c>
      <c r="H106" s="32">
        <f t="shared" si="11"/>
        <v>-1827</v>
      </c>
      <c r="I106" s="196" t="s">
        <v>2447</v>
      </c>
      <c r="J106" s="197" t="s">
        <v>2448</v>
      </c>
      <c r="K106" s="196">
        <v>-1827</v>
      </c>
      <c r="L106" s="196" t="s">
        <v>2068</v>
      </c>
      <c r="M106" s="197" t="s">
        <v>2138</v>
      </c>
      <c r="N106" s="197"/>
      <c r="O106" s="198" t="s">
        <v>2241</v>
      </c>
      <c r="P106" s="198" t="s">
        <v>2438</v>
      </c>
    </row>
    <row r="107" spans="1:16" ht="12.75" customHeight="1" thickBot="1">
      <c r="A107" s="32" t="str">
        <f t="shared" si="6"/>
        <v> ORI 124 </v>
      </c>
      <c r="B107" s="6" t="str">
        <f t="shared" si="7"/>
        <v>I</v>
      </c>
      <c r="C107" s="32">
        <f t="shared" si="8"/>
        <v>41012.254999999997</v>
      </c>
      <c r="D107" s="50" t="str">
        <f t="shared" si="9"/>
        <v>vis</v>
      </c>
      <c r="E107" s="195">
        <f>VLOOKUP(C107,'Active 1'!C$21:E$970,3,FALSE)</f>
        <v>-1771.0088970514894</v>
      </c>
      <c r="F107" s="6" t="s">
        <v>1754</v>
      </c>
      <c r="G107" s="50" t="str">
        <f t="shared" si="10"/>
        <v>41012.255</v>
      </c>
      <c r="H107" s="32">
        <f t="shared" si="11"/>
        <v>-1771</v>
      </c>
      <c r="I107" s="196" t="s">
        <v>2453</v>
      </c>
      <c r="J107" s="197" t="s">
        <v>2454</v>
      </c>
      <c r="K107" s="196">
        <v>-1771</v>
      </c>
      <c r="L107" s="196" t="s">
        <v>2068</v>
      </c>
      <c r="M107" s="197" t="s">
        <v>2138</v>
      </c>
      <c r="N107" s="197"/>
      <c r="O107" s="198" t="s">
        <v>2241</v>
      </c>
      <c r="P107" s="198" t="s">
        <v>2438</v>
      </c>
    </row>
    <row r="108" spans="1:16" ht="12.75" customHeight="1" thickBot="1">
      <c r="A108" s="32" t="str">
        <f t="shared" si="6"/>
        <v> ORI 124 </v>
      </c>
      <c r="B108" s="6" t="str">
        <f t="shared" si="7"/>
        <v>II</v>
      </c>
      <c r="C108" s="32">
        <f t="shared" si="8"/>
        <v>41023.351999999999</v>
      </c>
      <c r="D108" s="50" t="str">
        <f t="shared" si="9"/>
        <v>vis</v>
      </c>
      <c r="E108" s="195">
        <f>VLOOKUP(C108,'Active 1'!C$21:E$970,3,FALSE)</f>
        <v>-1736.4919392779138</v>
      </c>
      <c r="F108" s="6" t="s">
        <v>1754</v>
      </c>
      <c r="G108" s="50" t="str">
        <f t="shared" si="10"/>
        <v>41023.352</v>
      </c>
      <c r="H108" s="32">
        <f t="shared" si="11"/>
        <v>-1736.5</v>
      </c>
      <c r="I108" s="196" t="s">
        <v>2455</v>
      </c>
      <c r="J108" s="197" t="s">
        <v>2456</v>
      </c>
      <c r="K108" s="196">
        <v>-1736.5</v>
      </c>
      <c r="L108" s="196" t="s">
        <v>2441</v>
      </c>
      <c r="M108" s="197" t="s">
        <v>2138</v>
      </c>
      <c r="N108" s="197"/>
      <c r="O108" s="198" t="s">
        <v>2241</v>
      </c>
      <c r="P108" s="198" t="s">
        <v>2438</v>
      </c>
    </row>
    <row r="109" spans="1:16" ht="12.75" customHeight="1" thickBot="1">
      <c r="A109" s="32" t="str">
        <f t="shared" si="6"/>
        <v> ORI 124 </v>
      </c>
      <c r="B109" s="6" t="str">
        <f t="shared" si="7"/>
        <v>II</v>
      </c>
      <c r="C109" s="32">
        <f t="shared" si="8"/>
        <v>41024.302000000003</v>
      </c>
      <c r="D109" s="50" t="str">
        <f t="shared" si="9"/>
        <v>vis</v>
      </c>
      <c r="E109" s="195">
        <f>VLOOKUP(C109,'Active 1'!C$21:E$970,3,FALSE)</f>
        <v>-1733.5369865983569</v>
      </c>
      <c r="F109" s="6" t="s">
        <v>1754</v>
      </c>
      <c r="G109" s="50" t="str">
        <f t="shared" si="10"/>
        <v>41024.302</v>
      </c>
      <c r="H109" s="32">
        <f t="shared" si="11"/>
        <v>-1733.5</v>
      </c>
      <c r="I109" s="196" t="s">
        <v>2457</v>
      </c>
      <c r="J109" s="197" t="s">
        <v>2458</v>
      </c>
      <c r="K109" s="196">
        <v>-1733.5</v>
      </c>
      <c r="L109" s="196" t="s">
        <v>2446</v>
      </c>
      <c r="M109" s="197" t="s">
        <v>2138</v>
      </c>
      <c r="N109" s="197"/>
      <c r="O109" s="198" t="s">
        <v>2241</v>
      </c>
      <c r="P109" s="198" t="s">
        <v>2438</v>
      </c>
    </row>
    <row r="110" spans="1:16" ht="12.75" customHeight="1" thickBot="1">
      <c r="A110" s="32" t="str">
        <f t="shared" si="6"/>
        <v> ORI 126 </v>
      </c>
      <c r="B110" s="6" t="str">
        <f t="shared" si="7"/>
        <v>I</v>
      </c>
      <c r="C110" s="32">
        <f t="shared" si="8"/>
        <v>41193.572999999997</v>
      </c>
      <c r="D110" s="50" t="str">
        <f t="shared" si="9"/>
        <v>vis</v>
      </c>
      <c r="E110" s="195">
        <f>VLOOKUP(C110,'Active 1'!C$21:E$970,3,FALSE)</f>
        <v>-1207.0235181573498</v>
      </c>
      <c r="F110" s="6" t="s">
        <v>1754</v>
      </c>
      <c r="G110" s="50" t="str">
        <f t="shared" si="10"/>
        <v>41193.573</v>
      </c>
      <c r="H110" s="32">
        <f t="shared" si="11"/>
        <v>-1207</v>
      </c>
      <c r="I110" s="196" t="s">
        <v>2459</v>
      </c>
      <c r="J110" s="197" t="s">
        <v>2460</v>
      </c>
      <c r="K110" s="196">
        <v>-1207</v>
      </c>
      <c r="L110" s="196" t="s">
        <v>2253</v>
      </c>
      <c r="M110" s="197" t="s">
        <v>2138</v>
      </c>
      <c r="N110" s="197"/>
      <c r="O110" s="198" t="s">
        <v>2241</v>
      </c>
      <c r="P110" s="198" t="s">
        <v>2461</v>
      </c>
    </row>
    <row r="111" spans="1:16" ht="12.75" customHeight="1" thickBot="1">
      <c r="A111" s="32" t="str">
        <f t="shared" si="6"/>
        <v> ORI 126 </v>
      </c>
      <c r="B111" s="6" t="str">
        <f t="shared" si="7"/>
        <v>I</v>
      </c>
      <c r="C111" s="32">
        <f t="shared" si="8"/>
        <v>41201.623</v>
      </c>
      <c r="D111" s="50" t="str">
        <f t="shared" si="9"/>
        <v>vis</v>
      </c>
      <c r="E111" s="195">
        <f>VLOOKUP(C111,'Active 1'!C$21:E$970,3,FALSE)</f>
        <v>-1181.9841822938422</v>
      </c>
      <c r="F111" s="6" t="s">
        <v>1754</v>
      </c>
      <c r="G111" s="50" t="str">
        <f t="shared" si="10"/>
        <v>41201.623</v>
      </c>
      <c r="H111" s="32">
        <f t="shared" si="11"/>
        <v>-1182</v>
      </c>
      <c r="I111" s="196" t="s">
        <v>2462</v>
      </c>
      <c r="J111" s="197" t="s">
        <v>2463</v>
      </c>
      <c r="K111" s="196">
        <v>-1182</v>
      </c>
      <c r="L111" s="196" t="s">
        <v>2464</v>
      </c>
      <c r="M111" s="197" t="s">
        <v>2138</v>
      </c>
      <c r="N111" s="197"/>
      <c r="O111" s="198" t="s">
        <v>2241</v>
      </c>
      <c r="P111" s="198" t="s">
        <v>2461</v>
      </c>
    </row>
    <row r="112" spans="1:16" ht="12.75" customHeight="1" thickBot="1">
      <c r="A112" s="32" t="str">
        <f t="shared" si="6"/>
        <v> ORI 127 </v>
      </c>
      <c r="B112" s="6" t="str">
        <f t="shared" si="7"/>
        <v>I</v>
      </c>
      <c r="C112" s="32">
        <f t="shared" si="8"/>
        <v>41216.652999999998</v>
      </c>
      <c r="D112" s="50" t="str">
        <f t="shared" si="9"/>
        <v>vis</v>
      </c>
      <c r="E112" s="195">
        <f>VLOOKUP(C112,'Active 1'!C$21:E$970,3,FALSE)</f>
        <v>-1135.2337204269659</v>
      </c>
      <c r="F112" s="6" t="s">
        <v>1754</v>
      </c>
      <c r="G112" s="50" t="str">
        <f t="shared" si="10"/>
        <v>41216.653</v>
      </c>
      <c r="H112" s="32">
        <f t="shared" si="11"/>
        <v>-1135</v>
      </c>
      <c r="I112" s="196" t="s">
        <v>2465</v>
      </c>
      <c r="J112" s="197" t="s">
        <v>2466</v>
      </c>
      <c r="K112" s="196">
        <v>-1135</v>
      </c>
      <c r="L112" s="196" t="s">
        <v>2111</v>
      </c>
      <c r="M112" s="197" t="s">
        <v>2138</v>
      </c>
      <c r="N112" s="197"/>
      <c r="O112" s="198" t="s">
        <v>2241</v>
      </c>
      <c r="P112" s="198" t="s">
        <v>2467</v>
      </c>
    </row>
    <row r="113" spans="1:16" ht="12.75" customHeight="1" thickBot="1">
      <c r="A113" s="32" t="str">
        <f t="shared" si="6"/>
        <v> ORI 127 </v>
      </c>
      <c r="B113" s="6" t="str">
        <f t="shared" si="7"/>
        <v>I</v>
      </c>
      <c r="C113" s="32">
        <f t="shared" si="8"/>
        <v>41227.654999999999</v>
      </c>
      <c r="D113" s="50" t="str">
        <f t="shared" si="9"/>
        <v>vis</v>
      </c>
      <c r="E113" s="195">
        <f>VLOOKUP(C113,'Active 1'!C$21:E$970,3,FALSE)</f>
        <v>-1101.0122579213482</v>
      </c>
      <c r="F113" s="6" t="s">
        <v>1754</v>
      </c>
      <c r="G113" s="50" t="str">
        <f t="shared" si="10"/>
        <v>41227.655</v>
      </c>
      <c r="H113" s="32">
        <f t="shared" si="11"/>
        <v>-1101</v>
      </c>
      <c r="I113" s="196" t="s">
        <v>2468</v>
      </c>
      <c r="J113" s="197" t="s">
        <v>2469</v>
      </c>
      <c r="K113" s="196">
        <v>-1101</v>
      </c>
      <c r="L113" s="196" t="s">
        <v>2256</v>
      </c>
      <c r="M113" s="197" t="s">
        <v>2138</v>
      </c>
      <c r="N113" s="197"/>
      <c r="O113" s="198" t="s">
        <v>2241</v>
      </c>
      <c r="P113" s="198" t="s">
        <v>2467</v>
      </c>
    </row>
    <row r="114" spans="1:16" ht="12.75" customHeight="1" thickBot="1">
      <c r="A114" s="32" t="str">
        <f t="shared" si="6"/>
        <v> ORI 127 </v>
      </c>
      <c r="B114" s="6" t="str">
        <f t="shared" si="7"/>
        <v>I</v>
      </c>
      <c r="C114" s="32">
        <f t="shared" si="8"/>
        <v>41228.624000000003</v>
      </c>
      <c r="D114" s="50" t="str">
        <f t="shared" si="9"/>
        <v>vis</v>
      </c>
      <c r="E114" s="195">
        <f>VLOOKUP(C114,'Active 1'!C$21:E$970,3,FALSE)</f>
        <v>-1097.9982061881997</v>
      </c>
      <c r="F114" s="6" t="s">
        <v>1754</v>
      </c>
      <c r="G114" s="50" t="str">
        <f t="shared" si="10"/>
        <v>41228.624</v>
      </c>
      <c r="H114" s="32">
        <f t="shared" si="11"/>
        <v>-1098</v>
      </c>
      <c r="I114" s="196" t="s">
        <v>2470</v>
      </c>
      <c r="J114" s="197" t="s">
        <v>2471</v>
      </c>
      <c r="K114" s="196">
        <v>-1098</v>
      </c>
      <c r="L114" s="196" t="s">
        <v>2419</v>
      </c>
      <c r="M114" s="197" t="s">
        <v>2138</v>
      </c>
      <c r="N114" s="197"/>
      <c r="O114" s="198" t="s">
        <v>2241</v>
      </c>
      <c r="P114" s="198" t="s">
        <v>2467</v>
      </c>
    </row>
    <row r="115" spans="1:16" ht="12.75" customHeight="1" thickBot="1">
      <c r="A115" s="32" t="str">
        <f t="shared" si="6"/>
        <v> ORI 127 </v>
      </c>
      <c r="B115" s="6" t="str">
        <f t="shared" si="7"/>
        <v>II</v>
      </c>
      <c r="C115" s="32">
        <f t="shared" si="8"/>
        <v>41233.599999999999</v>
      </c>
      <c r="D115" s="50" t="str">
        <f t="shared" si="9"/>
        <v>vis</v>
      </c>
      <c r="E115" s="195">
        <f>VLOOKUP(C115,'Active 1'!C$21:E$970,3,FALSE)</f>
        <v>-1082.5204751004176</v>
      </c>
      <c r="F115" s="6" t="s">
        <v>1754</v>
      </c>
      <c r="G115" s="50" t="str">
        <f t="shared" si="10"/>
        <v>41233.600</v>
      </c>
      <c r="H115" s="32">
        <f t="shared" si="11"/>
        <v>-1082.5</v>
      </c>
      <c r="I115" s="196" t="s">
        <v>2472</v>
      </c>
      <c r="J115" s="197" t="s">
        <v>2473</v>
      </c>
      <c r="K115" s="196">
        <v>-1082.5</v>
      </c>
      <c r="L115" s="196" t="s">
        <v>2267</v>
      </c>
      <c r="M115" s="197" t="s">
        <v>2138</v>
      </c>
      <c r="N115" s="197"/>
      <c r="O115" s="198" t="s">
        <v>2241</v>
      </c>
      <c r="P115" s="198" t="s">
        <v>2467</v>
      </c>
    </row>
    <row r="116" spans="1:16" ht="12.75" customHeight="1" thickBot="1">
      <c r="A116" s="32" t="str">
        <f t="shared" si="6"/>
        <v> ORI 127 </v>
      </c>
      <c r="B116" s="6" t="str">
        <f t="shared" si="7"/>
        <v>I</v>
      </c>
      <c r="C116" s="32">
        <f t="shared" si="8"/>
        <v>41235.696000000004</v>
      </c>
      <c r="D116" s="50" t="str">
        <f t="shared" si="9"/>
        <v>vis</v>
      </c>
      <c r="E116" s="195">
        <f>VLOOKUP(C116,'Active 1'!C$21:E$970,3,FALSE)</f>
        <v>-1076.0009163463781</v>
      </c>
      <c r="F116" s="6" t="s">
        <v>1754</v>
      </c>
      <c r="G116" s="50" t="str">
        <f t="shared" si="10"/>
        <v>41235.696</v>
      </c>
      <c r="H116" s="32">
        <f t="shared" si="11"/>
        <v>-1076</v>
      </c>
      <c r="I116" s="196" t="s">
        <v>2474</v>
      </c>
      <c r="J116" s="197" t="s">
        <v>2475</v>
      </c>
      <c r="K116" s="196">
        <v>-1076</v>
      </c>
      <c r="L116" s="196" t="s">
        <v>2402</v>
      </c>
      <c r="M116" s="197" t="s">
        <v>2138</v>
      </c>
      <c r="N116" s="197"/>
      <c r="O116" s="198" t="s">
        <v>2241</v>
      </c>
      <c r="P116" s="198" t="s">
        <v>2467</v>
      </c>
    </row>
    <row r="117" spans="1:16" ht="12.75" customHeight="1" thickBot="1">
      <c r="A117" s="32" t="str">
        <f t="shared" si="6"/>
        <v> ORI 129 </v>
      </c>
      <c r="B117" s="6" t="str">
        <f t="shared" si="7"/>
        <v>II</v>
      </c>
      <c r="C117" s="32">
        <f t="shared" si="8"/>
        <v>41240.678</v>
      </c>
      <c r="D117" s="50" t="str">
        <f t="shared" si="9"/>
        <v>vis</v>
      </c>
      <c r="E117" s="195">
        <f>VLOOKUP(C117,'Active 1'!C$21:E$970,3,FALSE)</f>
        <v>-1060.5045223995633</v>
      </c>
      <c r="F117" s="6" t="s">
        <v>1754</v>
      </c>
      <c r="G117" s="50" t="str">
        <f t="shared" si="10"/>
        <v>41240.678</v>
      </c>
      <c r="H117" s="32">
        <f t="shared" si="11"/>
        <v>-1060.5</v>
      </c>
      <c r="I117" s="196" t="s">
        <v>2476</v>
      </c>
      <c r="J117" s="197" t="s">
        <v>2477</v>
      </c>
      <c r="K117" s="196">
        <v>-1060.5</v>
      </c>
      <c r="L117" s="196" t="s">
        <v>2293</v>
      </c>
      <c r="M117" s="197" t="s">
        <v>2138</v>
      </c>
      <c r="N117" s="197"/>
      <c r="O117" s="198" t="s">
        <v>2241</v>
      </c>
      <c r="P117" s="198" t="s">
        <v>2478</v>
      </c>
    </row>
    <row r="118" spans="1:16" ht="12.75" customHeight="1" thickBot="1">
      <c r="A118" s="32" t="str">
        <f t="shared" si="6"/>
        <v> ORI 129 </v>
      </c>
      <c r="B118" s="6" t="str">
        <f t="shared" si="7"/>
        <v>I</v>
      </c>
      <c r="C118" s="32">
        <f t="shared" si="8"/>
        <v>41247.589999999997</v>
      </c>
      <c r="D118" s="50" t="str">
        <f t="shared" si="9"/>
        <v>vis</v>
      </c>
      <c r="E118" s="195">
        <f>VLOOKUP(C118,'Active 1'!C$21:E$970,3,FALSE)</f>
        <v>-1039.0049087985176</v>
      </c>
      <c r="F118" s="6" t="s">
        <v>1754</v>
      </c>
      <c r="G118" s="50" t="str">
        <f t="shared" si="10"/>
        <v>41247.590</v>
      </c>
      <c r="H118" s="32">
        <f t="shared" si="11"/>
        <v>-1039</v>
      </c>
      <c r="I118" s="196" t="s">
        <v>2479</v>
      </c>
      <c r="J118" s="197" t="s">
        <v>2480</v>
      </c>
      <c r="K118" s="196">
        <v>-1039</v>
      </c>
      <c r="L118" s="196" t="s">
        <v>2240</v>
      </c>
      <c r="M118" s="197" t="s">
        <v>2138</v>
      </c>
      <c r="N118" s="197"/>
      <c r="O118" s="198" t="s">
        <v>2241</v>
      </c>
      <c r="P118" s="198" t="s">
        <v>2478</v>
      </c>
    </row>
    <row r="119" spans="1:16" ht="12.75" customHeight="1" thickBot="1">
      <c r="A119" s="32" t="str">
        <f t="shared" si="6"/>
        <v> ORI 129 </v>
      </c>
      <c r="B119" s="6" t="str">
        <f t="shared" si="7"/>
        <v>II</v>
      </c>
      <c r="C119" s="32">
        <f t="shared" si="8"/>
        <v>41257.707999999999</v>
      </c>
      <c r="D119" s="50" t="str">
        <f t="shared" si="9"/>
        <v>vis</v>
      </c>
      <c r="E119" s="195">
        <f>VLOOKUP(C119,'Active 1'!C$21:E$970,3,FALSE)</f>
        <v>-1007.5331075231221</v>
      </c>
      <c r="F119" s="6" t="s">
        <v>1754</v>
      </c>
      <c r="G119" s="50" t="str">
        <f t="shared" si="10"/>
        <v>41257.708</v>
      </c>
      <c r="H119" s="32">
        <f t="shared" si="11"/>
        <v>-1007.5</v>
      </c>
      <c r="I119" s="196" t="s">
        <v>2481</v>
      </c>
      <c r="J119" s="197" t="s">
        <v>2482</v>
      </c>
      <c r="K119" s="196">
        <v>-1007.5</v>
      </c>
      <c r="L119" s="196" t="s">
        <v>2305</v>
      </c>
      <c r="M119" s="197" t="s">
        <v>2138</v>
      </c>
      <c r="N119" s="197"/>
      <c r="O119" s="198" t="s">
        <v>2241</v>
      </c>
      <c r="P119" s="198" t="s">
        <v>2478</v>
      </c>
    </row>
    <row r="120" spans="1:16" ht="12.75" customHeight="1" thickBot="1">
      <c r="A120" s="32" t="str">
        <f t="shared" si="6"/>
        <v> ORI 129 </v>
      </c>
      <c r="B120" s="6" t="str">
        <f t="shared" si="7"/>
        <v>II</v>
      </c>
      <c r="C120" s="32">
        <f t="shared" si="8"/>
        <v>41261.574999999997</v>
      </c>
      <c r="D120" s="50" t="str">
        <f t="shared" si="9"/>
        <v>vis</v>
      </c>
      <c r="E120" s="195">
        <f>VLOOKUP(C120,'Active 1'!C$21:E$970,3,FALSE)</f>
        <v>-995.50489487913342</v>
      </c>
      <c r="F120" s="6" t="s">
        <v>1754</v>
      </c>
      <c r="G120" s="50" t="str">
        <f t="shared" si="10"/>
        <v>41261.575</v>
      </c>
      <c r="H120" s="32">
        <f t="shared" si="11"/>
        <v>-995.5</v>
      </c>
      <c r="I120" s="196" t="s">
        <v>2483</v>
      </c>
      <c r="J120" s="197" t="s">
        <v>2484</v>
      </c>
      <c r="K120" s="196">
        <v>-995.5</v>
      </c>
      <c r="L120" s="196" t="s">
        <v>2240</v>
      </c>
      <c r="M120" s="197" t="s">
        <v>2138</v>
      </c>
      <c r="N120" s="197"/>
      <c r="O120" s="198" t="s">
        <v>2241</v>
      </c>
      <c r="P120" s="198" t="s">
        <v>2478</v>
      </c>
    </row>
    <row r="121" spans="1:16" ht="12.75" customHeight="1" thickBot="1">
      <c r="A121" s="32" t="str">
        <f t="shared" si="6"/>
        <v> ORI 129 </v>
      </c>
      <c r="B121" s="6" t="str">
        <f t="shared" si="7"/>
        <v>II</v>
      </c>
      <c r="C121" s="32">
        <f t="shared" si="8"/>
        <v>41279.578999999998</v>
      </c>
      <c r="D121" s="50" t="str">
        <f t="shared" si="9"/>
        <v>vis</v>
      </c>
      <c r="E121" s="195">
        <f>VLOOKUP(C121,'Active 1'!C$21:E$970,3,FALSE)</f>
        <v>-939.50387588702802</v>
      </c>
      <c r="F121" s="6" t="s">
        <v>1754</v>
      </c>
      <c r="G121" s="50" t="str">
        <f t="shared" si="10"/>
        <v>41279.579</v>
      </c>
      <c r="H121" s="32">
        <f t="shared" si="11"/>
        <v>-939.5</v>
      </c>
      <c r="I121" s="196" t="s">
        <v>2485</v>
      </c>
      <c r="J121" s="197" t="s">
        <v>2486</v>
      </c>
      <c r="K121" s="196">
        <v>-939.5</v>
      </c>
      <c r="L121" s="196" t="s">
        <v>2293</v>
      </c>
      <c r="M121" s="197" t="s">
        <v>2138</v>
      </c>
      <c r="N121" s="197"/>
      <c r="O121" s="198" t="s">
        <v>2241</v>
      </c>
      <c r="P121" s="198" t="s">
        <v>2478</v>
      </c>
    </row>
    <row r="122" spans="1:16" ht="12.75" customHeight="1" thickBot="1">
      <c r="A122" s="32" t="str">
        <f t="shared" si="6"/>
        <v> BBS 1 </v>
      </c>
      <c r="B122" s="6" t="str">
        <f t="shared" si="7"/>
        <v>I</v>
      </c>
      <c r="C122" s="32">
        <f t="shared" si="8"/>
        <v>41301.279999999999</v>
      </c>
      <c r="D122" s="50" t="str">
        <f t="shared" si="9"/>
        <v>vis</v>
      </c>
      <c r="E122" s="195">
        <f>VLOOKUP(C122,'Active 1'!C$21:E$970,3,FALSE)</f>
        <v>-872.00342525674148</v>
      </c>
      <c r="F122" s="6" t="s">
        <v>1754</v>
      </c>
      <c r="G122" s="50" t="str">
        <f t="shared" si="10"/>
        <v>41301.280</v>
      </c>
      <c r="H122" s="32">
        <f t="shared" si="11"/>
        <v>-872</v>
      </c>
      <c r="I122" s="196" t="s">
        <v>2487</v>
      </c>
      <c r="J122" s="197" t="s">
        <v>2488</v>
      </c>
      <c r="K122" s="196">
        <v>-872</v>
      </c>
      <c r="L122" s="196" t="s">
        <v>2293</v>
      </c>
      <c r="M122" s="197" t="s">
        <v>2138</v>
      </c>
      <c r="N122" s="197"/>
      <c r="O122" s="198" t="s">
        <v>2241</v>
      </c>
      <c r="P122" s="198" t="s">
        <v>2489</v>
      </c>
    </row>
    <row r="123" spans="1:16" ht="12.75" customHeight="1" thickBot="1">
      <c r="A123" s="32" t="str">
        <f t="shared" si="6"/>
        <v> BBS 1 </v>
      </c>
      <c r="B123" s="6" t="str">
        <f t="shared" si="7"/>
        <v>II</v>
      </c>
      <c r="C123" s="32">
        <f t="shared" si="8"/>
        <v>41302.400999999998</v>
      </c>
      <c r="D123" s="50" t="str">
        <f t="shared" si="9"/>
        <v>vis</v>
      </c>
      <c r="E123" s="195">
        <f>VLOOKUP(C123,'Active 1'!C$21:E$970,3,FALSE)</f>
        <v>-868.51658109488289</v>
      </c>
      <c r="F123" s="6" t="s">
        <v>1754</v>
      </c>
      <c r="G123" s="50" t="str">
        <f t="shared" si="10"/>
        <v>41302.401</v>
      </c>
      <c r="H123" s="32">
        <f t="shared" si="11"/>
        <v>-868.5</v>
      </c>
      <c r="I123" s="196" t="s">
        <v>2490</v>
      </c>
      <c r="J123" s="197" t="s">
        <v>2491</v>
      </c>
      <c r="K123" s="196">
        <v>-868.5</v>
      </c>
      <c r="L123" s="196" t="s">
        <v>2299</v>
      </c>
      <c r="M123" s="197" t="s">
        <v>2138</v>
      </c>
      <c r="N123" s="197"/>
      <c r="O123" s="198" t="s">
        <v>2319</v>
      </c>
      <c r="P123" s="198" t="s">
        <v>2489</v>
      </c>
    </row>
    <row r="124" spans="1:16" ht="12.75" customHeight="1" thickBot="1">
      <c r="A124" s="32" t="str">
        <f t="shared" si="6"/>
        <v> BBS 1 </v>
      </c>
      <c r="B124" s="6" t="str">
        <f t="shared" si="7"/>
        <v>I</v>
      </c>
      <c r="C124" s="32">
        <f t="shared" si="8"/>
        <v>41302.550999999999</v>
      </c>
      <c r="D124" s="50" t="str">
        <f t="shared" si="9"/>
        <v>vis</v>
      </c>
      <c r="E124" s="195">
        <f>VLOOKUP(C124,'Active 1'!C$21:E$970,3,FALSE)</f>
        <v>-868.05000961916096</v>
      </c>
      <c r="F124" s="6" t="s">
        <v>1754</v>
      </c>
      <c r="G124" s="50" t="str">
        <f t="shared" si="10"/>
        <v>41302.551</v>
      </c>
      <c r="H124" s="32">
        <f t="shared" si="11"/>
        <v>-868</v>
      </c>
      <c r="I124" s="196" t="s">
        <v>2492</v>
      </c>
      <c r="J124" s="197" t="s">
        <v>2493</v>
      </c>
      <c r="K124" s="196">
        <v>-868</v>
      </c>
      <c r="L124" s="196" t="s">
        <v>2338</v>
      </c>
      <c r="M124" s="197" t="s">
        <v>2138</v>
      </c>
      <c r="N124" s="197"/>
      <c r="O124" s="198" t="s">
        <v>2241</v>
      </c>
      <c r="P124" s="198" t="s">
        <v>2489</v>
      </c>
    </row>
    <row r="125" spans="1:16" ht="12.75" customHeight="1" thickBot="1">
      <c r="A125" s="32" t="str">
        <f t="shared" si="6"/>
        <v> BBS 1 </v>
      </c>
      <c r="B125" s="6" t="str">
        <f t="shared" si="7"/>
        <v>I</v>
      </c>
      <c r="C125" s="32">
        <f t="shared" si="8"/>
        <v>41308.345999999998</v>
      </c>
      <c r="D125" s="50" t="str">
        <f t="shared" si="9"/>
        <v>vis</v>
      </c>
      <c r="E125" s="195">
        <f>VLOOKUP(C125,'Active 1'!C$21:E$970,3,FALSE)</f>
        <v>-850.02479827395223</v>
      </c>
      <c r="F125" s="6" t="s">
        <v>1754</v>
      </c>
      <c r="G125" s="50" t="str">
        <f t="shared" si="10"/>
        <v>41308.346</v>
      </c>
      <c r="H125" s="32">
        <f t="shared" si="11"/>
        <v>-850</v>
      </c>
      <c r="I125" s="196" t="s">
        <v>2494</v>
      </c>
      <c r="J125" s="197" t="s">
        <v>2495</v>
      </c>
      <c r="K125" s="196">
        <v>-850</v>
      </c>
      <c r="L125" s="196" t="s">
        <v>2253</v>
      </c>
      <c r="M125" s="197" t="s">
        <v>2138</v>
      </c>
      <c r="N125" s="197"/>
      <c r="O125" s="198" t="s">
        <v>2241</v>
      </c>
      <c r="P125" s="198" t="s">
        <v>2489</v>
      </c>
    </row>
    <row r="126" spans="1:16" ht="12.75" customHeight="1" thickBot="1">
      <c r="A126" s="32" t="str">
        <f t="shared" si="6"/>
        <v> BBS 1 </v>
      </c>
      <c r="B126" s="6" t="str">
        <f t="shared" si="7"/>
        <v>I</v>
      </c>
      <c r="C126" s="32">
        <f t="shared" si="8"/>
        <v>41319.284</v>
      </c>
      <c r="D126" s="50" t="str">
        <f t="shared" si="9"/>
        <v>vis</v>
      </c>
      <c r="E126" s="195">
        <f>VLOOKUP(C126,'Active 1'!C$21:E$970,3,FALSE)</f>
        <v>-816.00240626463597</v>
      </c>
      <c r="F126" s="6" t="s">
        <v>1754</v>
      </c>
      <c r="G126" s="50" t="str">
        <f t="shared" si="10"/>
        <v>41319.284</v>
      </c>
      <c r="H126" s="32">
        <f t="shared" si="11"/>
        <v>-816</v>
      </c>
      <c r="I126" s="196" t="s">
        <v>2501</v>
      </c>
      <c r="J126" s="197" t="s">
        <v>2502</v>
      </c>
      <c r="K126" s="196">
        <v>-816</v>
      </c>
      <c r="L126" s="196" t="s">
        <v>2293</v>
      </c>
      <c r="M126" s="197" t="s">
        <v>2138</v>
      </c>
      <c r="N126" s="197"/>
      <c r="O126" s="198" t="s">
        <v>2241</v>
      </c>
      <c r="P126" s="198" t="s">
        <v>2489</v>
      </c>
    </row>
    <row r="127" spans="1:16" ht="12.75" customHeight="1" thickBot="1">
      <c r="A127" s="32" t="str">
        <f t="shared" si="6"/>
        <v> BBS 1 </v>
      </c>
      <c r="B127" s="6" t="str">
        <f t="shared" si="7"/>
        <v>II</v>
      </c>
      <c r="C127" s="32">
        <f t="shared" si="8"/>
        <v>41324.262999999999</v>
      </c>
      <c r="D127" s="50" t="str">
        <f t="shared" si="9"/>
        <v>vis</v>
      </c>
      <c r="E127" s="195">
        <f>VLOOKUP(C127,'Active 1'!C$21:E$970,3,FALSE)</f>
        <v>-800.51534374732614</v>
      </c>
      <c r="F127" s="6" t="s">
        <v>1754</v>
      </c>
      <c r="G127" s="50" t="str">
        <f t="shared" si="10"/>
        <v>41324.263</v>
      </c>
      <c r="H127" s="32">
        <f t="shared" si="11"/>
        <v>-800.5</v>
      </c>
      <c r="I127" s="196" t="s">
        <v>2505</v>
      </c>
      <c r="J127" s="197" t="s">
        <v>2506</v>
      </c>
      <c r="K127" s="196">
        <v>-800.5</v>
      </c>
      <c r="L127" s="196" t="s">
        <v>2299</v>
      </c>
      <c r="M127" s="197" t="s">
        <v>2138</v>
      </c>
      <c r="N127" s="197"/>
      <c r="O127" s="198" t="s">
        <v>2241</v>
      </c>
      <c r="P127" s="198" t="s">
        <v>2489</v>
      </c>
    </row>
    <row r="128" spans="1:16" ht="12.75" customHeight="1" thickBot="1">
      <c r="A128" s="32" t="str">
        <f t="shared" si="6"/>
        <v> BBS 1 </v>
      </c>
      <c r="B128" s="6" t="str">
        <f t="shared" si="7"/>
        <v>I</v>
      </c>
      <c r="C128" s="32">
        <f t="shared" si="8"/>
        <v>41326.353000000003</v>
      </c>
      <c r="D128" s="50" t="str">
        <f t="shared" si="9"/>
        <v>vis</v>
      </c>
      <c r="E128" s="195">
        <f>VLOOKUP(C128,'Active 1'!C$21:E$970,3,FALSE)</f>
        <v>-794.01444785231911</v>
      </c>
      <c r="F128" s="6" t="s">
        <v>1754</v>
      </c>
      <c r="G128" s="50" t="str">
        <f t="shared" si="10"/>
        <v>41326.353</v>
      </c>
      <c r="H128" s="32">
        <f t="shared" si="11"/>
        <v>-794</v>
      </c>
      <c r="I128" s="196" t="s">
        <v>2511</v>
      </c>
      <c r="J128" s="197" t="s">
        <v>2512</v>
      </c>
      <c r="K128" s="196">
        <v>-794</v>
      </c>
      <c r="L128" s="196" t="s">
        <v>2299</v>
      </c>
      <c r="M128" s="197" t="s">
        <v>2138</v>
      </c>
      <c r="N128" s="197"/>
      <c r="O128" s="198" t="s">
        <v>2241</v>
      </c>
      <c r="P128" s="198" t="s">
        <v>2489</v>
      </c>
    </row>
    <row r="129" spans="1:16" ht="12.75" customHeight="1" thickBot="1">
      <c r="A129" s="32" t="str">
        <f t="shared" si="6"/>
        <v> BBS 1 </v>
      </c>
      <c r="B129" s="6" t="str">
        <f t="shared" si="7"/>
        <v>I</v>
      </c>
      <c r="C129" s="32">
        <f t="shared" si="8"/>
        <v>41328.288999999997</v>
      </c>
      <c r="D129" s="50" t="str">
        <f t="shared" si="9"/>
        <v>vis</v>
      </c>
      <c r="E129" s="195">
        <f>VLOOKUP(C129,'Active 1'!C$21:E$970,3,FALSE)</f>
        <v>-787.99256533907828</v>
      </c>
      <c r="F129" s="6" t="s">
        <v>1754</v>
      </c>
      <c r="G129" s="50" t="str">
        <f t="shared" si="10"/>
        <v>41328.289</v>
      </c>
      <c r="H129" s="32">
        <f t="shared" si="11"/>
        <v>-788</v>
      </c>
      <c r="I129" s="196" t="s">
        <v>2513</v>
      </c>
      <c r="J129" s="197" t="s">
        <v>2514</v>
      </c>
      <c r="K129" s="196">
        <v>-788</v>
      </c>
      <c r="L129" s="196" t="s">
        <v>2376</v>
      </c>
      <c r="M129" s="197" t="s">
        <v>2138</v>
      </c>
      <c r="N129" s="197"/>
      <c r="O129" s="198" t="s">
        <v>2241</v>
      </c>
      <c r="P129" s="198" t="s">
        <v>2489</v>
      </c>
    </row>
    <row r="130" spans="1:16" ht="12.75" customHeight="1" thickBot="1">
      <c r="A130" s="32" t="str">
        <f t="shared" si="6"/>
        <v> BBS 1 </v>
      </c>
      <c r="B130" s="6" t="str">
        <f t="shared" si="7"/>
        <v>II</v>
      </c>
      <c r="C130" s="32">
        <f t="shared" si="8"/>
        <v>41334.233999999997</v>
      </c>
      <c r="D130" s="50" t="str">
        <f t="shared" si="9"/>
        <v>vis</v>
      </c>
      <c r="E130" s="195">
        <f>VLOOKUP(C130,'Active 1'!C$21:E$970,3,FALSE)</f>
        <v>-769.50078251814762</v>
      </c>
      <c r="F130" s="6" t="s">
        <v>1754</v>
      </c>
      <c r="G130" s="50" t="str">
        <f t="shared" si="10"/>
        <v>41334.234</v>
      </c>
      <c r="H130" s="32">
        <f t="shared" si="11"/>
        <v>-769.5</v>
      </c>
      <c r="I130" s="196" t="s">
        <v>2515</v>
      </c>
      <c r="J130" s="197" t="s">
        <v>2516</v>
      </c>
      <c r="K130" s="196">
        <v>-769.5</v>
      </c>
      <c r="L130" s="196" t="s">
        <v>2402</v>
      </c>
      <c r="M130" s="197" t="s">
        <v>2138</v>
      </c>
      <c r="N130" s="197"/>
      <c r="O130" s="198" t="s">
        <v>2241</v>
      </c>
      <c r="P130" s="198" t="s">
        <v>2489</v>
      </c>
    </row>
    <row r="131" spans="1:16" ht="12.75" customHeight="1" thickBot="1">
      <c r="A131" s="32" t="str">
        <f t="shared" si="6"/>
        <v> BBS 1 </v>
      </c>
      <c r="B131" s="6" t="str">
        <f t="shared" si="7"/>
        <v>I</v>
      </c>
      <c r="C131" s="32">
        <f t="shared" si="8"/>
        <v>41335.351999999999</v>
      </c>
      <c r="D131" s="50" t="str">
        <f t="shared" si="9"/>
        <v>vis</v>
      </c>
      <c r="E131" s="195">
        <f>VLOOKUP(C131,'Active 1'!C$21:E$970,3,FALSE)</f>
        <v>-766.0232697857939</v>
      </c>
      <c r="F131" s="6" t="s">
        <v>1754</v>
      </c>
      <c r="G131" s="50" t="str">
        <f t="shared" si="10"/>
        <v>41335.352</v>
      </c>
      <c r="H131" s="32">
        <f t="shared" si="11"/>
        <v>-766</v>
      </c>
      <c r="I131" s="196" t="s">
        <v>2517</v>
      </c>
      <c r="J131" s="197" t="s">
        <v>2518</v>
      </c>
      <c r="K131" s="196">
        <v>-766</v>
      </c>
      <c r="L131" s="196" t="s">
        <v>2267</v>
      </c>
      <c r="M131" s="197" t="s">
        <v>2138</v>
      </c>
      <c r="N131" s="197"/>
      <c r="O131" s="198" t="s">
        <v>2241</v>
      </c>
      <c r="P131" s="198" t="s">
        <v>2489</v>
      </c>
    </row>
    <row r="132" spans="1:16" ht="12.75" customHeight="1" thickBot="1">
      <c r="A132" s="32" t="str">
        <f t="shared" si="6"/>
        <v> BBS 1 </v>
      </c>
      <c r="B132" s="6" t="str">
        <f t="shared" si="7"/>
        <v>II</v>
      </c>
      <c r="C132" s="32">
        <f t="shared" si="8"/>
        <v>41348.372000000003</v>
      </c>
      <c r="D132" s="50" t="str">
        <f t="shared" si="9"/>
        <v>vis</v>
      </c>
      <c r="E132" s="195">
        <f>VLOOKUP(C132,'Active 1'!C$21:E$970,3,FALSE)</f>
        <v>-725.5248656935139</v>
      </c>
      <c r="F132" s="6" t="s">
        <v>1754</v>
      </c>
      <c r="G132" s="50" t="str">
        <f t="shared" si="10"/>
        <v>41348.372</v>
      </c>
      <c r="H132" s="32">
        <f t="shared" si="11"/>
        <v>-725.5</v>
      </c>
      <c r="I132" s="196" t="s">
        <v>2522</v>
      </c>
      <c r="J132" s="197" t="s">
        <v>2523</v>
      </c>
      <c r="K132" s="196">
        <v>-725.5</v>
      </c>
      <c r="L132" s="196" t="s">
        <v>2253</v>
      </c>
      <c r="M132" s="197" t="s">
        <v>2138</v>
      </c>
      <c r="N132" s="197"/>
      <c r="O132" s="198" t="s">
        <v>2241</v>
      </c>
      <c r="P132" s="198" t="s">
        <v>2489</v>
      </c>
    </row>
    <row r="133" spans="1:16" ht="12.75" customHeight="1" thickBot="1">
      <c r="A133" s="32" t="str">
        <f t="shared" si="6"/>
        <v> BBS 1 </v>
      </c>
      <c r="B133" s="6" t="str">
        <f t="shared" si="7"/>
        <v>II</v>
      </c>
      <c r="C133" s="32">
        <f t="shared" si="8"/>
        <v>41350.305999999997</v>
      </c>
      <c r="D133" s="50" t="str">
        <f t="shared" si="9"/>
        <v>vis</v>
      </c>
      <c r="E133" s="195">
        <f>VLOOKUP(C133,'Active 1'!C$21:E$970,3,FALSE)</f>
        <v>-719.5092041332839</v>
      </c>
      <c r="F133" s="6" t="s">
        <v>1754</v>
      </c>
      <c r="G133" s="50" t="str">
        <f t="shared" si="10"/>
        <v>41350.306</v>
      </c>
      <c r="H133" s="32">
        <f t="shared" si="11"/>
        <v>-719.5</v>
      </c>
      <c r="I133" s="196" t="s">
        <v>2524</v>
      </c>
      <c r="J133" s="197" t="s">
        <v>2525</v>
      </c>
      <c r="K133" s="196">
        <v>-719.5</v>
      </c>
      <c r="L133" s="196" t="s">
        <v>2068</v>
      </c>
      <c r="M133" s="197" t="s">
        <v>2138</v>
      </c>
      <c r="N133" s="197"/>
      <c r="O133" s="198" t="s">
        <v>2241</v>
      </c>
      <c r="P133" s="198" t="s">
        <v>2489</v>
      </c>
    </row>
    <row r="134" spans="1:16" ht="12.75" customHeight="1" thickBot="1">
      <c r="A134" s="32" t="str">
        <f t="shared" si="6"/>
        <v> BBS 1 </v>
      </c>
      <c r="B134" s="6" t="str">
        <f t="shared" si="7"/>
        <v>II</v>
      </c>
      <c r="C134" s="32">
        <f t="shared" si="8"/>
        <v>41352.235999999997</v>
      </c>
      <c r="D134" s="50" t="str">
        <f t="shared" si="9"/>
        <v>vis</v>
      </c>
      <c r="E134" s="195">
        <f>VLOOKUP(C134,'Active 1'!C$21:E$970,3,FALSE)</f>
        <v>-713.50598447905293</v>
      </c>
      <c r="F134" s="6" t="s">
        <v>1754</v>
      </c>
      <c r="G134" s="50" t="str">
        <f t="shared" si="10"/>
        <v>41352.236</v>
      </c>
      <c r="H134" s="32">
        <f t="shared" si="11"/>
        <v>-713.5</v>
      </c>
      <c r="I134" s="196" t="s">
        <v>2526</v>
      </c>
      <c r="J134" s="197" t="s">
        <v>2527</v>
      </c>
      <c r="K134" s="196">
        <v>-713.5</v>
      </c>
      <c r="L134" s="196" t="s">
        <v>2240</v>
      </c>
      <c r="M134" s="197" t="s">
        <v>2138</v>
      </c>
      <c r="N134" s="197"/>
      <c r="O134" s="198" t="s">
        <v>2241</v>
      </c>
      <c r="P134" s="198" t="s">
        <v>2489</v>
      </c>
    </row>
    <row r="135" spans="1:16" ht="12.75" customHeight="1" thickBot="1">
      <c r="A135" s="32" t="str">
        <f t="shared" si="6"/>
        <v> BBS 2 </v>
      </c>
      <c r="B135" s="6" t="str">
        <f t="shared" si="7"/>
        <v>I</v>
      </c>
      <c r="C135" s="32">
        <f t="shared" si="8"/>
        <v>41363.321000000004</v>
      </c>
      <c r="D135" s="50" t="str">
        <f t="shared" si="9"/>
        <v>vis</v>
      </c>
      <c r="E135" s="195">
        <f>VLOOKUP(C135,'Active 1'!C$21:E$970,3,FALSE)</f>
        <v>-679.02635242351971</v>
      </c>
      <c r="F135" s="6" t="s">
        <v>1754</v>
      </c>
      <c r="G135" s="50" t="str">
        <f t="shared" si="10"/>
        <v>41363.321</v>
      </c>
      <c r="H135" s="32">
        <f t="shared" si="11"/>
        <v>-679</v>
      </c>
      <c r="I135" s="196" t="s">
        <v>2530</v>
      </c>
      <c r="J135" s="197" t="s">
        <v>2531</v>
      </c>
      <c r="K135" s="196">
        <v>-679</v>
      </c>
      <c r="L135" s="196" t="s">
        <v>2253</v>
      </c>
      <c r="M135" s="197" t="s">
        <v>2138</v>
      </c>
      <c r="N135" s="197"/>
      <c r="O135" s="198" t="s">
        <v>2302</v>
      </c>
      <c r="P135" s="198" t="s">
        <v>2532</v>
      </c>
    </row>
    <row r="136" spans="1:16" ht="12.75" customHeight="1" thickBot="1">
      <c r="A136" s="32" t="str">
        <f t="shared" si="6"/>
        <v> BBS 2 </v>
      </c>
      <c r="B136" s="6" t="str">
        <f t="shared" si="7"/>
        <v>I</v>
      </c>
      <c r="C136" s="32">
        <f t="shared" si="8"/>
        <v>41363.324999999997</v>
      </c>
      <c r="D136" s="50" t="str">
        <f t="shared" si="9"/>
        <v>vis</v>
      </c>
      <c r="E136" s="195">
        <f>VLOOKUP(C136,'Active 1'!C$21:E$970,3,FALSE)</f>
        <v>-679.01391051752069</v>
      </c>
      <c r="F136" s="6" t="s">
        <v>1754</v>
      </c>
      <c r="G136" s="50" t="str">
        <f t="shared" si="10"/>
        <v>41363.325</v>
      </c>
      <c r="H136" s="32">
        <f t="shared" si="11"/>
        <v>-679</v>
      </c>
      <c r="I136" s="196" t="s">
        <v>2533</v>
      </c>
      <c r="J136" s="197" t="s">
        <v>2534</v>
      </c>
      <c r="K136" s="196">
        <v>-679</v>
      </c>
      <c r="L136" s="196" t="s">
        <v>2256</v>
      </c>
      <c r="M136" s="197" t="s">
        <v>2138</v>
      </c>
      <c r="N136" s="197"/>
      <c r="O136" s="198" t="s">
        <v>2535</v>
      </c>
      <c r="P136" s="198" t="s">
        <v>2532</v>
      </c>
    </row>
    <row r="137" spans="1:16" ht="12.75" customHeight="1" thickBot="1">
      <c r="A137" s="32" t="str">
        <f t="shared" si="6"/>
        <v> BBS 2 </v>
      </c>
      <c r="B137" s="6" t="str">
        <f t="shared" si="7"/>
        <v>I</v>
      </c>
      <c r="C137" s="32">
        <f t="shared" si="8"/>
        <v>41363.328000000001</v>
      </c>
      <c r="D137" s="50" t="str">
        <f t="shared" si="9"/>
        <v>vis</v>
      </c>
      <c r="E137" s="195">
        <f>VLOOKUP(C137,'Active 1'!C$21:E$970,3,FALSE)</f>
        <v>-679.00457908799308</v>
      </c>
      <c r="F137" s="6" t="s">
        <v>1754</v>
      </c>
      <c r="G137" s="50" t="str">
        <f t="shared" si="10"/>
        <v>41363.328</v>
      </c>
      <c r="H137" s="32">
        <f t="shared" si="11"/>
        <v>-679</v>
      </c>
      <c r="I137" s="196" t="s">
        <v>2536</v>
      </c>
      <c r="J137" s="197" t="s">
        <v>2537</v>
      </c>
      <c r="K137" s="196">
        <v>-679</v>
      </c>
      <c r="L137" s="196" t="s">
        <v>2293</v>
      </c>
      <c r="M137" s="197" t="s">
        <v>2138</v>
      </c>
      <c r="N137" s="197"/>
      <c r="O137" s="198" t="s">
        <v>2319</v>
      </c>
      <c r="P137" s="198" t="s">
        <v>2532</v>
      </c>
    </row>
    <row r="138" spans="1:16" ht="12.75" customHeight="1" thickBot="1">
      <c r="A138" s="32" t="str">
        <f t="shared" si="6"/>
        <v> BBS 2 </v>
      </c>
      <c r="B138" s="6" t="str">
        <f t="shared" si="7"/>
        <v>I</v>
      </c>
      <c r="C138" s="32">
        <f t="shared" si="8"/>
        <v>41363.33</v>
      </c>
      <c r="D138" s="50" t="str">
        <f t="shared" si="9"/>
        <v>vis</v>
      </c>
      <c r="E138" s="195">
        <f>VLOOKUP(C138,'Active 1'!C$21:E$970,3,FALSE)</f>
        <v>-678.99835813498225</v>
      </c>
      <c r="F138" s="6" t="s">
        <v>1754</v>
      </c>
      <c r="G138" s="50" t="str">
        <f t="shared" si="10"/>
        <v>41363.330</v>
      </c>
      <c r="H138" s="32">
        <f t="shared" si="11"/>
        <v>-679</v>
      </c>
      <c r="I138" s="196" t="s">
        <v>2538</v>
      </c>
      <c r="J138" s="197" t="s">
        <v>2539</v>
      </c>
      <c r="K138" s="196">
        <v>-679</v>
      </c>
      <c r="L138" s="196" t="s">
        <v>2419</v>
      </c>
      <c r="M138" s="197" t="s">
        <v>2138</v>
      </c>
      <c r="N138" s="197"/>
      <c r="O138" s="198" t="s">
        <v>2540</v>
      </c>
      <c r="P138" s="198" t="s">
        <v>2532</v>
      </c>
    </row>
    <row r="139" spans="1:16" ht="12.75" customHeight="1" thickBot="1">
      <c r="A139" s="32" t="str">
        <f t="shared" ref="A139:A202" si="12">P139</f>
        <v> BBS 2 </v>
      </c>
      <c r="B139" s="6" t="str">
        <f t="shared" ref="B139:B202" si="13">IF(H139=INT(H139),"I","II")</f>
        <v>II</v>
      </c>
      <c r="C139" s="32">
        <f t="shared" ref="C139:C202" si="14">1*G139</f>
        <v>41367.353999999999</v>
      </c>
      <c r="D139" s="50" t="str">
        <f t="shared" ref="D139:D202" si="15">VLOOKUP(F139,I$1:J$5,2,FALSE)</f>
        <v>vis</v>
      </c>
      <c r="E139" s="195">
        <f>VLOOKUP(C139,'Active 1'!C$21:E$970,3,FALSE)</f>
        <v>-666.48180067974511</v>
      </c>
      <c r="F139" s="6" t="s">
        <v>1754</v>
      </c>
      <c r="G139" s="50" t="str">
        <f t="shared" ref="G139:G202" si="16">MID(I139,3,LEN(I139)-3)</f>
        <v>41367.354</v>
      </c>
      <c r="H139" s="32">
        <f t="shared" ref="H139:H202" si="17">1*K139</f>
        <v>-666.5</v>
      </c>
      <c r="I139" s="196" t="s">
        <v>2541</v>
      </c>
      <c r="J139" s="197" t="s">
        <v>2542</v>
      </c>
      <c r="K139" s="196">
        <v>-666.5</v>
      </c>
      <c r="L139" s="196" t="s">
        <v>2359</v>
      </c>
      <c r="M139" s="197" t="s">
        <v>2138</v>
      </c>
      <c r="N139" s="197"/>
      <c r="O139" s="198" t="s">
        <v>2241</v>
      </c>
      <c r="P139" s="198" t="s">
        <v>2532</v>
      </c>
    </row>
    <row r="140" spans="1:16" ht="12.75" customHeight="1" thickBot="1">
      <c r="A140" s="32" t="str">
        <f t="shared" si="12"/>
        <v> BBS 2 </v>
      </c>
      <c r="B140" s="6" t="str">
        <f t="shared" si="13"/>
        <v>II</v>
      </c>
      <c r="C140" s="32">
        <f t="shared" si="14"/>
        <v>41369.284</v>
      </c>
      <c r="D140" s="50" t="str">
        <f t="shared" si="15"/>
        <v>vis</v>
      </c>
      <c r="E140" s="195">
        <f>VLOOKUP(C140,'Active 1'!C$21:E$970,3,FALSE)</f>
        <v>-660.47858102551413</v>
      </c>
      <c r="F140" s="6" t="s">
        <v>1754</v>
      </c>
      <c r="G140" s="50" t="str">
        <f t="shared" si="16"/>
        <v>41369.284</v>
      </c>
      <c r="H140" s="32">
        <f t="shared" si="17"/>
        <v>-660.5</v>
      </c>
      <c r="I140" s="196" t="s">
        <v>2543</v>
      </c>
      <c r="J140" s="197" t="s">
        <v>2544</v>
      </c>
      <c r="K140" s="196">
        <v>-660.5</v>
      </c>
      <c r="L140" s="196" t="s">
        <v>2521</v>
      </c>
      <c r="M140" s="197" t="s">
        <v>2138</v>
      </c>
      <c r="N140" s="197"/>
      <c r="O140" s="198" t="s">
        <v>2241</v>
      </c>
      <c r="P140" s="198" t="s">
        <v>2532</v>
      </c>
    </row>
    <row r="141" spans="1:16" ht="12.75" customHeight="1" thickBot="1">
      <c r="A141" s="32" t="str">
        <f t="shared" si="12"/>
        <v> BBS 2 </v>
      </c>
      <c r="B141" s="6" t="str">
        <f t="shared" si="13"/>
        <v>I</v>
      </c>
      <c r="C141" s="32">
        <f t="shared" si="14"/>
        <v>41372.336000000003</v>
      </c>
      <c r="D141" s="50" t="str">
        <f t="shared" si="15"/>
        <v>vis</v>
      </c>
      <c r="E141" s="195">
        <f>VLOOKUP(C141,'Active 1'!C$21:E$970,3,FALSE)</f>
        <v>-650.98540673290779</v>
      </c>
      <c r="F141" s="6" t="s">
        <v>1754</v>
      </c>
      <c r="G141" s="50" t="str">
        <f t="shared" si="16"/>
        <v>41372.336</v>
      </c>
      <c r="H141" s="32">
        <f t="shared" si="17"/>
        <v>-651</v>
      </c>
      <c r="I141" s="196" t="s">
        <v>2547</v>
      </c>
      <c r="J141" s="197" t="s">
        <v>2548</v>
      </c>
      <c r="K141" s="196">
        <v>-651</v>
      </c>
      <c r="L141" s="196" t="s">
        <v>2464</v>
      </c>
      <c r="M141" s="197" t="s">
        <v>2138</v>
      </c>
      <c r="N141" s="197"/>
      <c r="O141" s="198" t="s">
        <v>2302</v>
      </c>
      <c r="P141" s="198" t="s">
        <v>2532</v>
      </c>
    </row>
    <row r="142" spans="1:16" ht="12.75" customHeight="1" thickBot="1">
      <c r="A142" s="32" t="str">
        <f t="shared" si="12"/>
        <v> BBS 2 </v>
      </c>
      <c r="B142" s="6" t="str">
        <f t="shared" si="13"/>
        <v>II</v>
      </c>
      <c r="C142" s="32">
        <f t="shared" si="14"/>
        <v>41395.31</v>
      </c>
      <c r="D142" s="50" t="str">
        <f t="shared" si="15"/>
        <v>vis</v>
      </c>
      <c r="E142" s="195">
        <f>VLOOKUP(C142,'Active 1'!C$21:E$970,3,FALSE)</f>
        <v>-579.52531951205265</v>
      </c>
      <c r="F142" s="6" t="s">
        <v>1754</v>
      </c>
      <c r="G142" s="50" t="str">
        <f t="shared" si="16"/>
        <v>41395.310</v>
      </c>
      <c r="H142" s="32">
        <f t="shared" si="17"/>
        <v>-579.5</v>
      </c>
      <c r="I142" s="196" t="s">
        <v>2553</v>
      </c>
      <c r="J142" s="197" t="s">
        <v>2554</v>
      </c>
      <c r="K142" s="196">
        <v>-579.5</v>
      </c>
      <c r="L142" s="196" t="s">
        <v>2253</v>
      </c>
      <c r="M142" s="197" t="s">
        <v>2138</v>
      </c>
      <c r="N142" s="197"/>
      <c r="O142" s="198" t="s">
        <v>2241</v>
      </c>
      <c r="P142" s="198" t="s">
        <v>2532</v>
      </c>
    </row>
    <row r="143" spans="1:16" ht="12.75" customHeight="1" thickBot="1">
      <c r="A143" s="32" t="str">
        <f t="shared" si="12"/>
        <v> BBS 2 </v>
      </c>
      <c r="B143" s="6" t="str">
        <f t="shared" si="13"/>
        <v>II</v>
      </c>
      <c r="C143" s="32">
        <f t="shared" si="14"/>
        <v>41396.281999999999</v>
      </c>
      <c r="D143" s="50" t="str">
        <f t="shared" si="15"/>
        <v>vis</v>
      </c>
      <c r="E143" s="195">
        <f>VLOOKUP(C143,'Active 1'!C$21:E$970,3,FALSE)</f>
        <v>-576.50193634939922</v>
      </c>
      <c r="F143" s="6" t="s">
        <v>1754</v>
      </c>
      <c r="G143" s="50" t="str">
        <f t="shared" si="16"/>
        <v>41396.282</v>
      </c>
      <c r="H143" s="32">
        <f t="shared" si="17"/>
        <v>-576.5</v>
      </c>
      <c r="I143" s="196" t="s">
        <v>2555</v>
      </c>
      <c r="J143" s="197" t="s">
        <v>2556</v>
      </c>
      <c r="K143" s="196">
        <v>-576.5</v>
      </c>
      <c r="L143" s="196" t="s">
        <v>2293</v>
      </c>
      <c r="M143" s="197" t="s">
        <v>2138</v>
      </c>
      <c r="N143" s="197"/>
      <c r="O143" s="198" t="s">
        <v>2241</v>
      </c>
      <c r="P143" s="198" t="s">
        <v>2532</v>
      </c>
    </row>
    <row r="144" spans="1:16" ht="12.75" customHeight="1" thickBot="1">
      <c r="A144" s="32" t="str">
        <f t="shared" si="12"/>
        <v> BBS 5 </v>
      </c>
      <c r="B144" s="6" t="str">
        <f t="shared" si="13"/>
        <v>I</v>
      </c>
      <c r="C144" s="32">
        <f t="shared" si="14"/>
        <v>41536.603000000003</v>
      </c>
      <c r="D144" s="50" t="str">
        <f t="shared" si="15"/>
        <v>vis</v>
      </c>
      <c r="E144" s="195">
        <f>VLOOKUP(C144,'Active 1'!C$21:E$970,3,FALSE)</f>
        <v>-140.03676272181201</v>
      </c>
      <c r="F144" s="6" t="s">
        <v>1754</v>
      </c>
      <c r="G144" s="50" t="str">
        <f t="shared" si="16"/>
        <v>41536.603</v>
      </c>
      <c r="H144" s="32">
        <f t="shared" si="17"/>
        <v>-140</v>
      </c>
      <c r="I144" s="196" t="s">
        <v>2559</v>
      </c>
      <c r="J144" s="197" t="s">
        <v>2560</v>
      </c>
      <c r="K144" s="196">
        <v>-140</v>
      </c>
      <c r="L144" s="196" t="s">
        <v>2446</v>
      </c>
      <c r="M144" s="197" t="s">
        <v>2138</v>
      </c>
      <c r="N144" s="197"/>
      <c r="O144" s="198" t="s">
        <v>2241</v>
      </c>
      <c r="P144" s="198" t="s">
        <v>2561</v>
      </c>
    </row>
    <row r="145" spans="1:16" ht="12.75" customHeight="1" thickBot="1">
      <c r="A145" s="32" t="str">
        <f t="shared" si="12"/>
        <v> BBS 5 </v>
      </c>
      <c r="B145" s="6" t="str">
        <f t="shared" si="13"/>
        <v>II</v>
      </c>
      <c r="C145" s="32">
        <f t="shared" si="14"/>
        <v>41550.593000000001</v>
      </c>
      <c r="D145" s="50" t="str">
        <f t="shared" si="15"/>
        <v>vis</v>
      </c>
      <c r="E145" s="195">
        <f>VLOOKUP(C145,'Active 1'!C$21:E$970,3,FALSE)</f>
        <v>-96.521196419912087</v>
      </c>
      <c r="F145" s="6" t="s">
        <v>1754</v>
      </c>
      <c r="G145" s="50" t="str">
        <f t="shared" si="16"/>
        <v>41550.593</v>
      </c>
      <c r="H145" s="32">
        <f t="shared" si="17"/>
        <v>-96.5</v>
      </c>
      <c r="I145" s="196" t="s">
        <v>2562</v>
      </c>
      <c r="J145" s="197" t="s">
        <v>2563</v>
      </c>
      <c r="K145" s="196">
        <v>-96.5</v>
      </c>
      <c r="L145" s="196" t="s">
        <v>2267</v>
      </c>
      <c r="M145" s="197" t="s">
        <v>2138</v>
      </c>
      <c r="N145" s="197"/>
      <c r="O145" s="198" t="s">
        <v>2241</v>
      </c>
      <c r="P145" s="198" t="s">
        <v>2561</v>
      </c>
    </row>
    <row r="146" spans="1:16" ht="12.75" customHeight="1" thickBot="1">
      <c r="A146" s="32" t="str">
        <f t="shared" si="12"/>
        <v> BBS 5 </v>
      </c>
      <c r="B146" s="6" t="str">
        <f t="shared" si="13"/>
        <v>I</v>
      </c>
      <c r="C146" s="32">
        <f t="shared" si="14"/>
        <v>41554.610999999997</v>
      </c>
      <c r="D146" s="50" t="str">
        <f t="shared" si="15"/>
        <v>vis</v>
      </c>
      <c r="E146" s="195">
        <f>VLOOKUP(C146,'Active 1'!C$21:E$970,3,FALSE)</f>
        <v>-84.023301823707484</v>
      </c>
      <c r="F146" s="6" t="s">
        <v>1754</v>
      </c>
      <c r="G146" s="50" t="str">
        <f t="shared" si="16"/>
        <v>41554.611</v>
      </c>
      <c r="H146" s="32">
        <f t="shared" si="17"/>
        <v>-84</v>
      </c>
      <c r="I146" s="196" t="s">
        <v>2564</v>
      </c>
      <c r="J146" s="197" t="s">
        <v>2565</v>
      </c>
      <c r="K146" s="196">
        <v>-84</v>
      </c>
      <c r="L146" s="196" t="s">
        <v>2267</v>
      </c>
      <c r="M146" s="197" t="s">
        <v>2138</v>
      </c>
      <c r="N146" s="197"/>
      <c r="O146" s="198" t="s">
        <v>2241</v>
      </c>
      <c r="P146" s="198" t="s">
        <v>2561</v>
      </c>
    </row>
    <row r="147" spans="1:16" ht="12.75" customHeight="1" thickBot="1">
      <c r="A147" s="32" t="str">
        <f t="shared" si="12"/>
        <v> BBS 5 </v>
      </c>
      <c r="B147" s="6" t="str">
        <f t="shared" si="13"/>
        <v>I</v>
      </c>
      <c r="C147" s="32">
        <f t="shared" si="14"/>
        <v>41565.546000000002</v>
      </c>
      <c r="D147" s="50" t="str">
        <f t="shared" si="15"/>
        <v>vis</v>
      </c>
      <c r="E147" s="195">
        <f>VLOOKUP(C147,'Active 1'!C$21:E$970,3,FALSE)</f>
        <v>-50.010241243896161</v>
      </c>
      <c r="F147" s="6" t="s">
        <v>1754</v>
      </c>
      <c r="G147" s="50" t="str">
        <f t="shared" si="16"/>
        <v>41565.546</v>
      </c>
      <c r="H147" s="32">
        <f t="shared" si="17"/>
        <v>-50</v>
      </c>
      <c r="I147" s="196" t="s">
        <v>2566</v>
      </c>
      <c r="J147" s="197" t="s">
        <v>2567</v>
      </c>
      <c r="K147" s="196">
        <v>-50</v>
      </c>
      <c r="L147" s="196" t="s">
        <v>2068</v>
      </c>
      <c r="M147" s="197" t="s">
        <v>2138</v>
      </c>
      <c r="N147" s="197"/>
      <c r="O147" s="198" t="s">
        <v>2241</v>
      </c>
      <c r="P147" s="198" t="s">
        <v>2561</v>
      </c>
    </row>
    <row r="148" spans="1:16" ht="12.75" customHeight="1" thickBot="1">
      <c r="A148" s="32" t="str">
        <f t="shared" si="12"/>
        <v> BBS 5 </v>
      </c>
      <c r="B148" s="6" t="str">
        <f t="shared" si="13"/>
        <v>II</v>
      </c>
      <c r="C148" s="32">
        <f t="shared" si="14"/>
        <v>41569.559000000001</v>
      </c>
      <c r="D148" s="50" t="str">
        <f t="shared" si="15"/>
        <v>vis</v>
      </c>
      <c r="E148" s="195">
        <f>VLOOKUP(C148,'Active 1'!C$21:E$970,3,FALSE)</f>
        <v>-37.52789903020733</v>
      </c>
      <c r="F148" s="6" t="s">
        <v>1754</v>
      </c>
      <c r="G148" s="50" t="str">
        <f t="shared" si="16"/>
        <v>41569.559</v>
      </c>
      <c r="H148" s="32">
        <f t="shared" si="17"/>
        <v>-37.5</v>
      </c>
      <c r="I148" s="196" t="s">
        <v>2568</v>
      </c>
      <c r="J148" s="197" t="s">
        <v>2569</v>
      </c>
      <c r="K148" s="196">
        <v>-37.5</v>
      </c>
      <c r="L148" s="196" t="s">
        <v>2325</v>
      </c>
      <c r="M148" s="197" t="s">
        <v>2138</v>
      </c>
      <c r="N148" s="197"/>
      <c r="O148" s="198" t="s">
        <v>2241</v>
      </c>
      <c r="P148" s="198" t="s">
        <v>2561</v>
      </c>
    </row>
    <row r="149" spans="1:16" ht="12.75" customHeight="1" thickBot="1">
      <c r="A149" s="32" t="str">
        <f t="shared" si="12"/>
        <v> BBS 5 </v>
      </c>
      <c r="B149" s="6" t="str">
        <f t="shared" si="13"/>
        <v>I</v>
      </c>
      <c r="C149" s="32">
        <f t="shared" si="14"/>
        <v>41571.661999999997</v>
      </c>
      <c r="D149" s="50" t="str">
        <f t="shared" si="15"/>
        <v>vis</v>
      </c>
      <c r="E149" s="195">
        <f>VLOOKUP(C149,'Active 1'!C$21:E$970,3,FALSE)</f>
        <v>-30.986566940663806</v>
      </c>
      <c r="F149" s="6" t="s">
        <v>1754</v>
      </c>
      <c r="G149" s="50" t="str">
        <f t="shared" si="16"/>
        <v>41571.662</v>
      </c>
      <c r="H149" s="32">
        <f t="shared" si="17"/>
        <v>-31</v>
      </c>
      <c r="I149" s="196" t="s">
        <v>2570</v>
      </c>
      <c r="J149" s="197" t="s">
        <v>2571</v>
      </c>
      <c r="K149" s="196">
        <v>-31</v>
      </c>
      <c r="L149" s="196" t="s">
        <v>2412</v>
      </c>
      <c r="M149" s="197" t="s">
        <v>2138</v>
      </c>
      <c r="N149" s="197"/>
      <c r="O149" s="198" t="s">
        <v>2241</v>
      </c>
      <c r="P149" s="198" t="s">
        <v>2561</v>
      </c>
    </row>
    <row r="150" spans="1:16" ht="12.75" customHeight="1" thickBot="1">
      <c r="A150" s="32" t="str">
        <f t="shared" si="12"/>
        <v> BBS 5 </v>
      </c>
      <c r="B150" s="6" t="str">
        <f t="shared" si="13"/>
        <v>I</v>
      </c>
      <c r="C150" s="32">
        <f t="shared" si="14"/>
        <v>41572.624000000003</v>
      </c>
      <c r="D150" s="50" t="str">
        <f t="shared" si="15"/>
        <v>vis</v>
      </c>
      <c r="E150" s="195">
        <f>VLOOKUP(C150,'Active 1'!C$21:E$970,3,FALSE)</f>
        <v>-27.994288543041922</v>
      </c>
      <c r="F150" s="6" t="s">
        <v>1754</v>
      </c>
      <c r="G150" s="50" t="str">
        <f t="shared" si="16"/>
        <v>41572.624</v>
      </c>
      <c r="H150" s="32">
        <f t="shared" si="17"/>
        <v>-28</v>
      </c>
      <c r="I150" s="196" t="s">
        <v>2572</v>
      </c>
      <c r="J150" s="197" t="s">
        <v>2573</v>
      </c>
      <c r="K150" s="196">
        <v>-28</v>
      </c>
      <c r="L150" s="196" t="s">
        <v>2376</v>
      </c>
      <c r="M150" s="197" t="s">
        <v>2138</v>
      </c>
      <c r="N150" s="197"/>
      <c r="O150" s="198" t="s">
        <v>2241</v>
      </c>
      <c r="P150" s="198" t="s">
        <v>2561</v>
      </c>
    </row>
    <row r="151" spans="1:16" ht="12.75" customHeight="1" thickBot="1">
      <c r="A151" s="32" t="str">
        <f t="shared" si="12"/>
        <v> BBS 5 </v>
      </c>
      <c r="B151" s="6" t="str">
        <f t="shared" si="13"/>
        <v>II</v>
      </c>
      <c r="C151" s="32">
        <f t="shared" si="14"/>
        <v>41580.491999999998</v>
      </c>
      <c r="D151" s="50" t="str">
        <f t="shared" si="15"/>
        <v>vis</v>
      </c>
      <c r="E151" s="195">
        <f>VLOOKUP(C151,'Active 1'!C$21:E$970,3,FALSE)</f>
        <v>-3.5210594034294687</v>
      </c>
      <c r="F151" s="6" t="s">
        <v>1754</v>
      </c>
      <c r="G151" s="50" t="str">
        <f t="shared" si="16"/>
        <v>41580.492</v>
      </c>
      <c r="H151" s="32">
        <f t="shared" si="17"/>
        <v>-3.5</v>
      </c>
      <c r="I151" s="196" t="s">
        <v>2574</v>
      </c>
      <c r="J151" s="197" t="s">
        <v>2575</v>
      </c>
      <c r="K151" s="196">
        <v>-3.5</v>
      </c>
      <c r="L151" s="196" t="s">
        <v>2267</v>
      </c>
      <c r="M151" s="197" t="s">
        <v>2138</v>
      </c>
      <c r="N151" s="197"/>
      <c r="O151" s="198" t="s">
        <v>2241</v>
      </c>
      <c r="P151" s="198" t="s">
        <v>2561</v>
      </c>
    </row>
    <row r="152" spans="1:16" ht="12.75" customHeight="1" thickBot="1">
      <c r="A152" s="32" t="str">
        <f t="shared" si="12"/>
        <v> BBS 5 </v>
      </c>
      <c r="B152" s="6" t="str">
        <f t="shared" si="13"/>
        <v>I</v>
      </c>
      <c r="C152" s="32">
        <f t="shared" si="14"/>
        <v>41581.625999999997</v>
      </c>
      <c r="D152" s="50" t="str">
        <f t="shared" si="15"/>
        <v>vis</v>
      </c>
      <c r="E152" s="195">
        <f>VLOOKUP(C152,'Active 1'!C$21:E$970,3,FALSE)</f>
        <v>6.220952988200551E-3</v>
      </c>
      <c r="F152" s="6" t="s">
        <v>1754</v>
      </c>
      <c r="G152" s="50" t="str">
        <f t="shared" si="16"/>
        <v>41581.626</v>
      </c>
      <c r="H152" s="32">
        <f t="shared" si="17"/>
        <v>0</v>
      </c>
      <c r="I152" s="196" t="s">
        <v>2576</v>
      </c>
      <c r="J152" s="197" t="s">
        <v>2577</v>
      </c>
      <c r="K152" s="196">
        <v>0</v>
      </c>
      <c r="L152" s="196" t="s">
        <v>2376</v>
      </c>
      <c r="M152" s="197" t="s">
        <v>2138</v>
      </c>
      <c r="N152" s="197"/>
      <c r="O152" s="198" t="s">
        <v>2241</v>
      </c>
      <c r="P152" s="198" t="s">
        <v>2561</v>
      </c>
    </row>
    <row r="153" spans="1:16" ht="12.75" customHeight="1" thickBot="1">
      <c r="A153" s="32" t="str">
        <f t="shared" si="12"/>
        <v> BBS 5 </v>
      </c>
      <c r="B153" s="6" t="str">
        <f t="shared" si="13"/>
        <v>I</v>
      </c>
      <c r="C153" s="32">
        <f t="shared" si="14"/>
        <v>41589.650999999998</v>
      </c>
      <c r="D153" s="50" t="str">
        <f t="shared" si="15"/>
        <v>vis</v>
      </c>
      <c r="E153" s="195">
        <f>VLOOKUP(C153,'Active 1'!C$21:E$970,3,FALSE)</f>
        <v>24.967794903871773</v>
      </c>
      <c r="F153" s="6" t="s">
        <v>1754</v>
      </c>
      <c r="G153" s="50" t="str">
        <f t="shared" si="16"/>
        <v>41589.651</v>
      </c>
      <c r="H153" s="32">
        <f t="shared" si="17"/>
        <v>25</v>
      </c>
      <c r="I153" s="196" t="s">
        <v>2578</v>
      </c>
      <c r="J153" s="197" t="s">
        <v>2579</v>
      </c>
      <c r="K153" s="196">
        <v>25</v>
      </c>
      <c r="L153" s="196" t="s">
        <v>2270</v>
      </c>
      <c r="M153" s="197" t="s">
        <v>2138</v>
      </c>
      <c r="N153" s="197"/>
      <c r="O153" s="198" t="s">
        <v>2241</v>
      </c>
      <c r="P153" s="198" t="s">
        <v>2561</v>
      </c>
    </row>
    <row r="154" spans="1:16" ht="12.75" customHeight="1" thickBot="1">
      <c r="A154" s="32" t="str">
        <f t="shared" si="12"/>
        <v> BBS 5 </v>
      </c>
      <c r="B154" s="6" t="str">
        <f t="shared" si="13"/>
        <v>I</v>
      </c>
      <c r="C154" s="32">
        <f t="shared" si="14"/>
        <v>41591.586000000003</v>
      </c>
      <c r="D154" s="50" t="str">
        <f t="shared" si="15"/>
        <v>vis</v>
      </c>
      <c r="E154" s="195">
        <f>VLOOKUP(C154,'Active 1'!C$21:E$970,3,FALSE)</f>
        <v>30.986566940641175</v>
      </c>
      <c r="F154" s="6" t="s">
        <v>1754</v>
      </c>
      <c r="G154" s="50" t="str">
        <f t="shared" si="16"/>
        <v>41591.586</v>
      </c>
      <c r="H154" s="32">
        <f t="shared" si="17"/>
        <v>31</v>
      </c>
      <c r="I154" s="196" t="s">
        <v>2580</v>
      </c>
      <c r="J154" s="197" t="s">
        <v>2581</v>
      </c>
      <c r="K154" s="196">
        <v>31</v>
      </c>
      <c r="L154" s="196" t="s">
        <v>2256</v>
      </c>
      <c r="M154" s="197" t="s">
        <v>2138</v>
      </c>
      <c r="N154" s="197"/>
      <c r="O154" s="198" t="s">
        <v>2302</v>
      </c>
      <c r="P154" s="198" t="s">
        <v>2561</v>
      </c>
    </row>
    <row r="155" spans="1:16" ht="12.75" customHeight="1" thickBot="1">
      <c r="A155" s="32" t="str">
        <f t="shared" si="12"/>
        <v> BBS 6 </v>
      </c>
      <c r="B155" s="6" t="str">
        <f t="shared" si="13"/>
        <v>II</v>
      </c>
      <c r="C155" s="32">
        <f t="shared" si="14"/>
        <v>41616.493999999999</v>
      </c>
      <c r="D155" s="50" t="str">
        <f t="shared" si="15"/>
        <v>vis</v>
      </c>
      <c r="E155" s="195">
        <f>VLOOKUP(C155,'Active 1'!C$21:E$970,3,FALSE)</f>
        <v>108.46231572174905</v>
      </c>
      <c r="F155" s="6" t="s">
        <v>1754</v>
      </c>
      <c r="G155" s="50" t="str">
        <f t="shared" si="16"/>
        <v>41616.494</v>
      </c>
      <c r="H155" s="32">
        <f t="shared" si="17"/>
        <v>108.5</v>
      </c>
      <c r="I155" s="196" t="s">
        <v>2582</v>
      </c>
      <c r="J155" s="197" t="s">
        <v>2583</v>
      </c>
      <c r="K155" s="196">
        <v>108.5</v>
      </c>
      <c r="L155" s="196" t="s">
        <v>2446</v>
      </c>
      <c r="M155" s="197" t="s">
        <v>2138</v>
      </c>
      <c r="N155" s="197"/>
      <c r="O155" s="198" t="s">
        <v>2241</v>
      </c>
      <c r="P155" s="198" t="s">
        <v>2584</v>
      </c>
    </row>
    <row r="156" spans="1:16" ht="12.75" customHeight="1" thickBot="1">
      <c r="A156" s="32" t="str">
        <f t="shared" si="12"/>
        <v> BBS 6 </v>
      </c>
      <c r="B156" s="6" t="str">
        <f t="shared" si="13"/>
        <v>I</v>
      </c>
      <c r="C156" s="32">
        <f t="shared" si="14"/>
        <v>41620.516000000003</v>
      </c>
      <c r="D156" s="50" t="str">
        <f t="shared" si="15"/>
        <v>vis</v>
      </c>
      <c r="E156" s="195">
        <f>VLOOKUP(C156,'Active 1'!C$21:E$970,3,FALSE)</f>
        <v>120.97265222399794</v>
      </c>
      <c r="F156" s="6" t="s">
        <v>1754</v>
      </c>
      <c r="G156" s="50" t="str">
        <f t="shared" si="16"/>
        <v>41620.516</v>
      </c>
      <c r="H156" s="32">
        <f t="shared" si="17"/>
        <v>121</v>
      </c>
      <c r="I156" s="196" t="s">
        <v>2585</v>
      </c>
      <c r="J156" s="197" t="s">
        <v>2586</v>
      </c>
      <c r="K156" s="196">
        <v>121</v>
      </c>
      <c r="L156" s="196" t="s">
        <v>2325</v>
      </c>
      <c r="M156" s="197" t="s">
        <v>2138</v>
      </c>
      <c r="N156" s="197"/>
      <c r="O156" s="198" t="s">
        <v>2241</v>
      </c>
      <c r="P156" s="198" t="s">
        <v>2584</v>
      </c>
    </row>
    <row r="157" spans="1:16" ht="12.75" customHeight="1" thickBot="1">
      <c r="A157" s="32" t="str">
        <f t="shared" si="12"/>
        <v> BBS 6 </v>
      </c>
      <c r="B157" s="6" t="str">
        <f t="shared" si="13"/>
        <v>I</v>
      </c>
      <c r="C157" s="32">
        <f t="shared" si="14"/>
        <v>41623.415999999997</v>
      </c>
      <c r="D157" s="50" t="str">
        <f t="shared" si="15"/>
        <v>vis</v>
      </c>
      <c r="E157" s="195">
        <f>VLOOKUP(C157,'Active 1'!C$21:E$970,3,FALSE)</f>
        <v>129.99303408784891</v>
      </c>
      <c r="F157" s="6" t="s">
        <v>1754</v>
      </c>
      <c r="G157" s="50" t="str">
        <f t="shared" si="16"/>
        <v>41623.416</v>
      </c>
      <c r="H157" s="32">
        <f t="shared" si="17"/>
        <v>130</v>
      </c>
      <c r="I157" s="196" t="s">
        <v>2587</v>
      </c>
      <c r="J157" s="197" t="s">
        <v>2588</v>
      </c>
      <c r="K157" s="196">
        <v>130</v>
      </c>
      <c r="L157" s="196" t="s">
        <v>2240</v>
      </c>
      <c r="M157" s="197" t="s">
        <v>2138</v>
      </c>
      <c r="N157" s="197"/>
      <c r="O157" s="198" t="s">
        <v>2241</v>
      </c>
      <c r="P157" s="198" t="s">
        <v>2584</v>
      </c>
    </row>
    <row r="158" spans="1:16" ht="12.75" customHeight="1" thickBot="1">
      <c r="A158" s="32" t="str">
        <f t="shared" si="12"/>
        <v> BBS 6 </v>
      </c>
      <c r="B158" s="6" t="str">
        <f t="shared" si="13"/>
        <v>II</v>
      </c>
      <c r="C158" s="32">
        <f t="shared" si="14"/>
        <v>41627.423000000003</v>
      </c>
      <c r="D158" s="50" t="str">
        <f t="shared" si="15"/>
        <v>vis</v>
      </c>
      <c r="E158" s="195">
        <f>VLOOKUP(C158,'Active 1'!C$21:E$970,3,FALSE)</f>
        <v>142.45671344252787</v>
      </c>
      <c r="F158" s="6" t="s">
        <v>1754</v>
      </c>
      <c r="G158" s="50" t="str">
        <f t="shared" si="16"/>
        <v>41627.423</v>
      </c>
      <c r="H158" s="32">
        <f t="shared" si="17"/>
        <v>142.5</v>
      </c>
      <c r="I158" s="196" t="s">
        <v>2589</v>
      </c>
      <c r="J158" s="197" t="s">
        <v>2590</v>
      </c>
      <c r="K158" s="196">
        <v>142.5</v>
      </c>
      <c r="L158" s="196" t="s">
        <v>2245</v>
      </c>
      <c r="M158" s="197" t="s">
        <v>2138</v>
      </c>
      <c r="N158" s="197"/>
      <c r="O158" s="198" t="s">
        <v>2241</v>
      </c>
      <c r="P158" s="198" t="s">
        <v>2584</v>
      </c>
    </row>
    <row r="159" spans="1:16" ht="12.75" customHeight="1" thickBot="1">
      <c r="A159" s="32" t="str">
        <f t="shared" si="12"/>
        <v> BBS 6 </v>
      </c>
      <c r="B159" s="6" t="str">
        <f t="shared" si="13"/>
        <v>I</v>
      </c>
      <c r="C159" s="32">
        <f t="shared" si="14"/>
        <v>41631.455000000002</v>
      </c>
      <c r="D159" s="50" t="str">
        <f t="shared" si="15"/>
        <v>vis</v>
      </c>
      <c r="E159" s="195">
        <f>VLOOKUP(C159,'Active 1'!C$21:E$970,3,FALSE)</f>
        <v>154.99815470980829</v>
      </c>
      <c r="F159" s="6" t="s">
        <v>1754</v>
      </c>
      <c r="G159" s="50" t="str">
        <f t="shared" si="16"/>
        <v>41631.455</v>
      </c>
      <c r="H159" s="32">
        <f t="shared" si="17"/>
        <v>155</v>
      </c>
      <c r="I159" s="196" t="s">
        <v>2591</v>
      </c>
      <c r="J159" s="197" t="s">
        <v>2592</v>
      </c>
      <c r="K159" s="196">
        <v>155</v>
      </c>
      <c r="L159" s="196" t="s">
        <v>2293</v>
      </c>
      <c r="M159" s="197" t="s">
        <v>2138</v>
      </c>
      <c r="N159" s="197"/>
      <c r="O159" s="198" t="s">
        <v>2241</v>
      </c>
      <c r="P159" s="198" t="s">
        <v>2584</v>
      </c>
    </row>
    <row r="160" spans="1:16" ht="12.75" customHeight="1" thickBot="1">
      <c r="A160" s="32" t="str">
        <f t="shared" si="12"/>
        <v> BBS 6 </v>
      </c>
      <c r="B160" s="6" t="str">
        <f t="shared" si="13"/>
        <v>II</v>
      </c>
      <c r="C160" s="32">
        <f t="shared" si="14"/>
        <v>41648.334000000003</v>
      </c>
      <c r="D160" s="50" t="str">
        <f t="shared" si="15"/>
        <v>vis</v>
      </c>
      <c r="E160" s="195">
        <f>VLOOKUP(C160,'Active 1'!C$21:E$970,3,FALSE)</f>
        <v>207.49988763403357</v>
      </c>
      <c r="F160" s="6" t="s">
        <v>1754</v>
      </c>
      <c r="G160" s="50" t="str">
        <f t="shared" si="16"/>
        <v>41648.334</v>
      </c>
      <c r="H160" s="32">
        <f t="shared" si="17"/>
        <v>207.5</v>
      </c>
      <c r="I160" s="196" t="s">
        <v>2593</v>
      </c>
      <c r="J160" s="197" t="s">
        <v>2594</v>
      </c>
      <c r="K160" s="196">
        <v>207.5</v>
      </c>
      <c r="L160" s="196" t="s">
        <v>2402</v>
      </c>
      <c r="M160" s="197" t="s">
        <v>2138</v>
      </c>
      <c r="N160" s="197"/>
      <c r="O160" s="198" t="s">
        <v>2241</v>
      </c>
      <c r="P160" s="198" t="s">
        <v>2584</v>
      </c>
    </row>
    <row r="161" spans="1:16" ht="12.75" customHeight="1" thickBot="1">
      <c r="A161" s="32" t="str">
        <f t="shared" si="12"/>
        <v> BBS 7 </v>
      </c>
      <c r="B161" s="6" t="str">
        <f t="shared" si="13"/>
        <v>II</v>
      </c>
      <c r="C161" s="32">
        <f t="shared" si="14"/>
        <v>41657.332000000002</v>
      </c>
      <c r="D161" s="50" t="str">
        <f t="shared" si="15"/>
        <v>vis</v>
      </c>
      <c r="E161" s="195">
        <f>VLOOKUP(C161,'Active 1'!C$21:E$970,3,FALSE)</f>
        <v>235.48795522406465</v>
      </c>
      <c r="F161" s="6" t="s">
        <v>1754</v>
      </c>
      <c r="G161" s="50" t="str">
        <f t="shared" si="16"/>
        <v>41657.332</v>
      </c>
      <c r="H161" s="32">
        <f t="shared" si="17"/>
        <v>235.5</v>
      </c>
      <c r="I161" s="196" t="s">
        <v>2595</v>
      </c>
      <c r="J161" s="197" t="s">
        <v>2596</v>
      </c>
      <c r="K161" s="196">
        <v>235.5</v>
      </c>
      <c r="L161" s="196" t="s">
        <v>2256</v>
      </c>
      <c r="M161" s="197" t="s">
        <v>2138</v>
      </c>
      <c r="N161" s="197"/>
      <c r="O161" s="198" t="s">
        <v>2302</v>
      </c>
      <c r="P161" s="198" t="s">
        <v>2597</v>
      </c>
    </row>
    <row r="162" spans="1:16" ht="12.75" customHeight="1" thickBot="1">
      <c r="A162" s="32" t="str">
        <f t="shared" si="12"/>
        <v> BBS 7 </v>
      </c>
      <c r="B162" s="6" t="str">
        <f t="shared" si="13"/>
        <v>II</v>
      </c>
      <c r="C162" s="32">
        <f t="shared" si="14"/>
        <v>41657.334999999999</v>
      </c>
      <c r="D162" s="50" t="str">
        <f t="shared" si="15"/>
        <v>vis</v>
      </c>
      <c r="E162" s="195">
        <f>VLOOKUP(C162,'Active 1'!C$21:E$970,3,FALSE)</f>
        <v>235.49728665356957</v>
      </c>
      <c r="F162" s="6" t="s">
        <v>1754</v>
      </c>
      <c r="G162" s="50" t="str">
        <f t="shared" si="16"/>
        <v>41657.335</v>
      </c>
      <c r="H162" s="32">
        <f t="shared" si="17"/>
        <v>235.5</v>
      </c>
      <c r="I162" s="196" t="s">
        <v>2598</v>
      </c>
      <c r="J162" s="197" t="s">
        <v>2599</v>
      </c>
      <c r="K162" s="196">
        <v>235.5</v>
      </c>
      <c r="L162" s="196" t="s">
        <v>2293</v>
      </c>
      <c r="M162" s="197" t="s">
        <v>2138</v>
      </c>
      <c r="N162" s="197"/>
      <c r="O162" s="198" t="s">
        <v>2319</v>
      </c>
      <c r="P162" s="198" t="s">
        <v>2597</v>
      </c>
    </row>
    <row r="163" spans="1:16" ht="12.75" customHeight="1" thickBot="1">
      <c r="A163" s="32" t="str">
        <f t="shared" si="12"/>
        <v> BBS 7 </v>
      </c>
      <c r="B163" s="6" t="str">
        <f t="shared" si="13"/>
        <v>II</v>
      </c>
      <c r="C163" s="32">
        <f t="shared" si="14"/>
        <v>41675.332000000002</v>
      </c>
      <c r="D163" s="50" t="str">
        <f t="shared" si="15"/>
        <v>vis</v>
      </c>
      <c r="E163" s="195">
        <f>VLOOKUP(C163,'Active 1'!C$21:E$970,3,FALSE)</f>
        <v>291.47653231014851</v>
      </c>
      <c r="F163" s="6" t="s">
        <v>1754</v>
      </c>
      <c r="G163" s="50" t="str">
        <f t="shared" si="16"/>
        <v>41675.332</v>
      </c>
      <c r="H163" s="32">
        <f t="shared" si="17"/>
        <v>291.5</v>
      </c>
      <c r="I163" s="196" t="s">
        <v>2600</v>
      </c>
      <c r="J163" s="197" t="s">
        <v>2601</v>
      </c>
      <c r="K163" s="196">
        <v>291.5</v>
      </c>
      <c r="L163" s="196" t="s">
        <v>2253</v>
      </c>
      <c r="M163" s="197" t="s">
        <v>2138</v>
      </c>
      <c r="N163" s="197"/>
      <c r="O163" s="198" t="s">
        <v>2302</v>
      </c>
      <c r="P163" s="198" t="s">
        <v>2597</v>
      </c>
    </row>
    <row r="164" spans="1:16" ht="12.75" customHeight="1" thickBot="1">
      <c r="A164" s="32" t="str">
        <f t="shared" si="12"/>
        <v> BBS 7 </v>
      </c>
      <c r="B164" s="6" t="str">
        <f t="shared" si="13"/>
        <v>II</v>
      </c>
      <c r="C164" s="32">
        <f t="shared" si="14"/>
        <v>41677.266000000003</v>
      </c>
      <c r="D164" s="50" t="str">
        <f t="shared" si="15"/>
        <v>vis</v>
      </c>
      <c r="E164" s="195">
        <f>VLOOKUP(C164,'Active 1'!C$21:E$970,3,FALSE)</f>
        <v>297.49219387040114</v>
      </c>
      <c r="F164" s="6" t="s">
        <v>1754</v>
      </c>
      <c r="G164" s="50" t="str">
        <f t="shared" si="16"/>
        <v>41677.266</v>
      </c>
      <c r="H164" s="32">
        <f t="shared" si="17"/>
        <v>297.5</v>
      </c>
      <c r="I164" s="196" t="s">
        <v>2602</v>
      </c>
      <c r="J164" s="197" t="s">
        <v>2603</v>
      </c>
      <c r="K164" s="196">
        <v>297.5</v>
      </c>
      <c r="L164" s="196" t="s">
        <v>2068</v>
      </c>
      <c r="M164" s="197" t="s">
        <v>2138</v>
      </c>
      <c r="N164" s="197"/>
      <c r="O164" s="198" t="s">
        <v>2241</v>
      </c>
      <c r="P164" s="198" t="s">
        <v>2597</v>
      </c>
    </row>
    <row r="165" spans="1:16" ht="12.75" customHeight="1" thickBot="1">
      <c r="A165" s="32" t="str">
        <f t="shared" si="12"/>
        <v>IBVS 937 </v>
      </c>
      <c r="B165" s="6" t="str">
        <f t="shared" si="13"/>
        <v>I</v>
      </c>
      <c r="C165" s="32">
        <f t="shared" si="14"/>
        <v>41680.316700000003</v>
      </c>
      <c r="D165" s="50" t="str">
        <f t="shared" si="15"/>
        <v>vis</v>
      </c>
      <c r="E165" s="195">
        <f>VLOOKUP(C165,'Active 1'!C$21:E$970,3,FALSE)</f>
        <v>306.98132454354027</v>
      </c>
      <c r="F165" s="6" t="s">
        <v>1754</v>
      </c>
      <c r="G165" s="50" t="str">
        <f t="shared" si="16"/>
        <v>41680.3167</v>
      </c>
      <c r="H165" s="32">
        <f t="shared" si="17"/>
        <v>307</v>
      </c>
      <c r="I165" s="196" t="s">
        <v>2604</v>
      </c>
      <c r="J165" s="197" t="s">
        <v>2605</v>
      </c>
      <c r="K165" s="196">
        <v>307</v>
      </c>
      <c r="L165" s="196" t="s">
        <v>2606</v>
      </c>
      <c r="M165" s="197" t="s">
        <v>2176</v>
      </c>
      <c r="N165" s="197" t="s">
        <v>2177</v>
      </c>
      <c r="O165" s="198" t="s">
        <v>2607</v>
      </c>
      <c r="P165" s="199" t="s">
        <v>2608</v>
      </c>
    </row>
    <row r="166" spans="1:16" ht="12.75" customHeight="1" thickBot="1">
      <c r="A166" s="32" t="str">
        <f t="shared" si="12"/>
        <v> BBS 7 </v>
      </c>
      <c r="B166" s="6" t="str">
        <f t="shared" si="13"/>
        <v>I</v>
      </c>
      <c r="C166" s="32">
        <f t="shared" si="14"/>
        <v>41680.322</v>
      </c>
      <c r="D166" s="50" t="str">
        <f t="shared" si="15"/>
        <v>vis</v>
      </c>
      <c r="E166" s="195">
        <f>VLOOKUP(C166,'Active 1'!C$21:E$970,3,FALSE)</f>
        <v>306.9978100690065</v>
      </c>
      <c r="F166" s="6" t="s">
        <v>1754</v>
      </c>
      <c r="G166" s="50" t="str">
        <f t="shared" si="16"/>
        <v>41680.322</v>
      </c>
      <c r="H166" s="32">
        <f t="shared" si="17"/>
        <v>307</v>
      </c>
      <c r="I166" s="196" t="s">
        <v>2609</v>
      </c>
      <c r="J166" s="197" t="s">
        <v>2610</v>
      </c>
      <c r="K166" s="196">
        <v>307</v>
      </c>
      <c r="L166" s="196" t="s">
        <v>2293</v>
      </c>
      <c r="M166" s="197" t="s">
        <v>2138</v>
      </c>
      <c r="N166" s="197"/>
      <c r="O166" s="198" t="s">
        <v>2302</v>
      </c>
      <c r="P166" s="198" t="s">
        <v>2597</v>
      </c>
    </row>
    <row r="167" spans="1:16" ht="12.75" customHeight="1" thickBot="1">
      <c r="A167" s="32" t="str">
        <f t="shared" si="12"/>
        <v> BBS 7 </v>
      </c>
      <c r="B167" s="6" t="str">
        <f t="shared" si="13"/>
        <v>I</v>
      </c>
      <c r="C167" s="32">
        <f t="shared" si="14"/>
        <v>41681.286</v>
      </c>
      <c r="D167" s="50" t="str">
        <f t="shared" si="15"/>
        <v>vis</v>
      </c>
      <c r="E167" s="195">
        <f>VLOOKUP(C167,'Active 1'!C$21:E$970,3,FALSE)</f>
        <v>309.99630941961658</v>
      </c>
      <c r="F167" s="6" t="s">
        <v>1754</v>
      </c>
      <c r="G167" s="50" t="str">
        <f t="shared" si="16"/>
        <v>41681.286</v>
      </c>
      <c r="H167" s="32">
        <f t="shared" si="17"/>
        <v>310</v>
      </c>
      <c r="I167" s="196" t="s">
        <v>2611</v>
      </c>
      <c r="J167" s="197" t="s">
        <v>2612</v>
      </c>
      <c r="K167" s="196">
        <v>310</v>
      </c>
      <c r="L167" s="196" t="s">
        <v>2293</v>
      </c>
      <c r="M167" s="197" t="s">
        <v>2138</v>
      </c>
      <c r="N167" s="197"/>
      <c r="O167" s="198" t="s">
        <v>2241</v>
      </c>
      <c r="P167" s="198" t="s">
        <v>2597</v>
      </c>
    </row>
    <row r="168" spans="1:16" ht="12.75" customHeight="1" thickBot="1">
      <c r="A168" s="32" t="str">
        <f t="shared" si="12"/>
        <v> BBS 7 </v>
      </c>
      <c r="B168" s="6" t="str">
        <f t="shared" si="13"/>
        <v>II</v>
      </c>
      <c r="C168" s="32">
        <f t="shared" si="14"/>
        <v>41681.440000000002</v>
      </c>
      <c r="D168" s="50" t="str">
        <f t="shared" si="15"/>
        <v>vis</v>
      </c>
      <c r="E168" s="195">
        <f>VLOOKUP(C168,'Active 1'!C$21:E$970,3,FALSE)</f>
        <v>310.47532280136016</v>
      </c>
      <c r="F168" s="6" t="s">
        <v>1754</v>
      </c>
      <c r="G168" s="50" t="str">
        <f t="shared" si="16"/>
        <v>41681.440</v>
      </c>
      <c r="H168" s="32">
        <f t="shared" si="17"/>
        <v>310.5</v>
      </c>
      <c r="I168" s="196" t="s">
        <v>2613</v>
      </c>
      <c r="J168" s="197" t="s">
        <v>2614</v>
      </c>
      <c r="K168" s="196">
        <v>310.5</v>
      </c>
      <c r="L168" s="196" t="s">
        <v>2253</v>
      </c>
      <c r="M168" s="197" t="s">
        <v>2138</v>
      </c>
      <c r="N168" s="197"/>
      <c r="O168" s="198" t="s">
        <v>2241</v>
      </c>
      <c r="P168" s="198" t="s">
        <v>2597</v>
      </c>
    </row>
    <row r="169" spans="1:16" ht="12.75" customHeight="1" thickBot="1">
      <c r="A169" s="32" t="str">
        <f t="shared" si="12"/>
        <v> BBS 7 </v>
      </c>
      <c r="B169" s="6" t="str">
        <f t="shared" si="13"/>
        <v>I</v>
      </c>
      <c r="C169" s="32">
        <f t="shared" si="14"/>
        <v>41688.356</v>
      </c>
      <c r="D169" s="50" t="str">
        <f t="shared" si="15"/>
        <v>vis</v>
      </c>
      <c r="E169" s="195">
        <f>VLOOKUP(C169,'Active 1'!C$21:E$970,3,FALSE)</f>
        <v>331.98737830842754</v>
      </c>
      <c r="F169" s="6" t="s">
        <v>1754</v>
      </c>
      <c r="G169" s="50" t="str">
        <f t="shared" si="16"/>
        <v>41688.356</v>
      </c>
      <c r="H169" s="32">
        <f t="shared" si="17"/>
        <v>332</v>
      </c>
      <c r="I169" s="196" t="s">
        <v>2622</v>
      </c>
      <c r="J169" s="197" t="s">
        <v>2623</v>
      </c>
      <c r="K169" s="196">
        <v>332</v>
      </c>
      <c r="L169" s="196" t="s">
        <v>2256</v>
      </c>
      <c r="M169" s="197" t="s">
        <v>2138</v>
      </c>
      <c r="N169" s="197"/>
      <c r="O169" s="198" t="s">
        <v>2241</v>
      </c>
      <c r="P169" s="198" t="s">
        <v>2597</v>
      </c>
    </row>
    <row r="170" spans="1:16" ht="12.75" customHeight="1" thickBot="1">
      <c r="A170" s="32" t="str">
        <f t="shared" si="12"/>
        <v> BBS 7 </v>
      </c>
      <c r="B170" s="6" t="str">
        <f t="shared" si="13"/>
        <v>II</v>
      </c>
      <c r="C170" s="32">
        <f t="shared" si="14"/>
        <v>41694.305</v>
      </c>
      <c r="D170" s="50" t="str">
        <f t="shared" si="15"/>
        <v>vis</v>
      </c>
      <c r="E170" s="195">
        <f>VLOOKUP(C170,'Active 1'!C$21:E$970,3,FALSE)</f>
        <v>350.49160303537985</v>
      </c>
      <c r="F170" s="6" t="s">
        <v>1754</v>
      </c>
      <c r="G170" s="50" t="str">
        <f t="shared" si="16"/>
        <v>41694.305</v>
      </c>
      <c r="H170" s="32">
        <f t="shared" si="17"/>
        <v>350.5</v>
      </c>
      <c r="I170" s="196" t="s">
        <v>2628</v>
      </c>
      <c r="J170" s="197" t="s">
        <v>2629</v>
      </c>
      <c r="K170" s="196">
        <v>350.5</v>
      </c>
      <c r="L170" s="196" t="s">
        <v>2068</v>
      </c>
      <c r="M170" s="197" t="s">
        <v>2138</v>
      </c>
      <c r="N170" s="197"/>
      <c r="O170" s="198" t="s">
        <v>2241</v>
      </c>
      <c r="P170" s="198" t="s">
        <v>2597</v>
      </c>
    </row>
    <row r="171" spans="1:16" ht="12.75" customHeight="1" thickBot="1">
      <c r="A171" s="32" t="str">
        <f t="shared" si="12"/>
        <v> BBS 8 </v>
      </c>
      <c r="B171" s="6" t="str">
        <f t="shared" si="13"/>
        <v>II</v>
      </c>
      <c r="C171" s="32">
        <f t="shared" si="14"/>
        <v>41721.305999999997</v>
      </c>
      <c r="D171" s="50" t="str">
        <f t="shared" si="15"/>
        <v>vis</v>
      </c>
      <c r="E171" s="195">
        <f>VLOOKUP(C171,'Active 1'!C$21:E$970,3,FALSE)</f>
        <v>434.47757914099969</v>
      </c>
      <c r="F171" s="6" t="s">
        <v>1754</v>
      </c>
      <c r="G171" s="50" t="str">
        <f t="shared" si="16"/>
        <v>41721.306</v>
      </c>
      <c r="H171" s="32">
        <f t="shared" si="17"/>
        <v>434.5</v>
      </c>
      <c r="I171" s="196" t="s">
        <v>2644</v>
      </c>
      <c r="J171" s="197" t="s">
        <v>2645</v>
      </c>
      <c r="K171" s="196">
        <v>434.5</v>
      </c>
      <c r="L171" s="196" t="s">
        <v>2267</v>
      </c>
      <c r="M171" s="197" t="s">
        <v>2138</v>
      </c>
      <c r="N171" s="197"/>
      <c r="O171" s="198" t="s">
        <v>2302</v>
      </c>
      <c r="P171" s="198" t="s">
        <v>2646</v>
      </c>
    </row>
    <row r="172" spans="1:16" ht="12.75" customHeight="1" thickBot="1">
      <c r="A172" s="32" t="str">
        <f t="shared" si="12"/>
        <v> BBS 8 </v>
      </c>
      <c r="B172" s="6" t="str">
        <f t="shared" si="13"/>
        <v>I</v>
      </c>
      <c r="C172" s="32">
        <f t="shared" si="14"/>
        <v>41743.32</v>
      </c>
      <c r="D172" s="50" t="str">
        <f t="shared" si="15"/>
        <v>vis</v>
      </c>
      <c r="E172" s="195">
        <f>VLOOKUP(C172,'Active 1'!C$21:E$970,3,FALSE)</f>
        <v>502.95160891728909</v>
      </c>
      <c r="F172" s="6" t="s">
        <v>1754</v>
      </c>
      <c r="G172" s="50" t="str">
        <f t="shared" si="16"/>
        <v>41743.320</v>
      </c>
      <c r="H172" s="32">
        <f t="shared" si="17"/>
        <v>503</v>
      </c>
      <c r="I172" s="196" t="s">
        <v>2653</v>
      </c>
      <c r="J172" s="197" t="s">
        <v>2654</v>
      </c>
      <c r="K172" s="196">
        <v>503</v>
      </c>
      <c r="L172" s="196" t="s">
        <v>2338</v>
      </c>
      <c r="M172" s="197" t="s">
        <v>2138</v>
      </c>
      <c r="N172" s="197"/>
      <c r="O172" s="198" t="s">
        <v>2302</v>
      </c>
      <c r="P172" s="198" t="s">
        <v>2646</v>
      </c>
    </row>
    <row r="173" spans="1:16" ht="12.75" customHeight="1" thickBot="1">
      <c r="A173" s="32" t="str">
        <f t="shared" si="12"/>
        <v> BBS 8 </v>
      </c>
      <c r="B173" s="6" t="str">
        <f t="shared" si="13"/>
        <v>I</v>
      </c>
      <c r="C173" s="32">
        <f t="shared" si="14"/>
        <v>41753.292999999998</v>
      </c>
      <c r="D173" s="50" t="str">
        <f t="shared" si="15"/>
        <v>vis</v>
      </c>
      <c r="E173" s="195">
        <f>VLOOKUP(C173,'Active 1'!C$21:E$970,3,FALSE)</f>
        <v>533.9723910994785</v>
      </c>
      <c r="F173" s="6" t="s">
        <v>1754</v>
      </c>
      <c r="G173" s="50" t="str">
        <f t="shared" si="16"/>
        <v>41753.293</v>
      </c>
      <c r="H173" s="32">
        <f t="shared" si="17"/>
        <v>534</v>
      </c>
      <c r="I173" s="196" t="s">
        <v>2661</v>
      </c>
      <c r="J173" s="197" t="s">
        <v>2662</v>
      </c>
      <c r="K173" s="196">
        <v>534</v>
      </c>
      <c r="L173" s="196" t="s">
        <v>2325</v>
      </c>
      <c r="M173" s="197" t="s">
        <v>2138</v>
      </c>
      <c r="N173" s="197"/>
      <c r="O173" s="198" t="s">
        <v>2319</v>
      </c>
      <c r="P173" s="198" t="s">
        <v>2646</v>
      </c>
    </row>
    <row r="174" spans="1:16" ht="12.75" customHeight="1" thickBot="1">
      <c r="A174" s="32" t="str">
        <f t="shared" si="12"/>
        <v> BBS 8 </v>
      </c>
      <c r="B174" s="6" t="str">
        <f t="shared" si="13"/>
        <v>I</v>
      </c>
      <c r="C174" s="32">
        <f t="shared" si="14"/>
        <v>41753.296000000002</v>
      </c>
      <c r="D174" s="50" t="str">
        <f t="shared" si="15"/>
        <v>vis</v>
      </c>
      <c r="E174" s="195">
        <f>VLOOKUP(C174,'Active 1'!C$21:E$970,3,FALSE)</f>
        <v>533.98172252900611</v>
      </c>
      <c r="F174" s="6" t="s">
        <v>1754</v>
      </c>
      <c r="G174" s="50" t="str">
        <f t="shared" si="16"/>
        <v>41753.296</v>
      </c>
      <c r="H174" s="32">
        <f t="shared" si="17"/>
        <v>534</v>
      </c>
      <c r="I174" s="196" t="s">
        <v>2663</v>
      </c>
      <c r="J174" s="197" t="s">
        <v>2664</v>
      </c>
      <c r="K174" s="196">
        <v>534</v>
      </c>
      <c r="L174" s="196" t="s">
        <v>2332</v>
      </c>
      <c r="M174" s="197" t="s">
        <v>2138</v>
      </c>
      <c r="N174" s="197"/>
      <c r="O174" s="198" t="s">
        <v>2302</v>
      </c>
      <c r="P174" s="198" t="s">
        <v>2646</v>
      </c>
    </row>
    <row r="175" spans="1:16" ht="12.75" customHeight="1" thickBot="1">
      <c r="A175" s="32" t="str">
        <f t="shared" si="12"/>
        <v> BBS 11 </v>
      </c>
      <c r="B175" s="6" t="str">
        <f t="shared" si="13"/>
        <v>II</v>
      </c>
      <c r="C175" s="32">
        <f t="shared" si="14"/>
        <v>41903.597999999998</v>
      </c>
      <c r="D175" s="50" t="str">
        <f t="shared" si="15"/>
        <v>vis</v>
      </c>
      <c r="E175" s="195">
        <f>VLOOKUP(C175,'Active 1'!C$21:E$970,3,FALSE)</f>
        <v>1001.4925621508035</v>
      </c>
      <c r="F175" s="6" t="s">
        <v>1754</v>
      </c>
      <c r="G175" s="50" t="str">
        <f t="shared" si="16"/>
        <v>41903.598</v>
      </c>
      <c r="H175" s="32">
        <f t="shared" si="17"/>
        <v>1001.5</v>
      </c>
      <c r="I175" s="196" t="s">
        <v>2671</v>
      </c>
      <c r="J175" s="197" t="s">
        <v>2672</v>
      </c>
      <c r="K175" s="196">
        <v>1001.5</v>
      </c>
      <c r="L175" s="196" t="s">
        <v>2240</v>
      </c>
      <c r="M175" s="197" t="s">
        <v>2138</v>
      </c>
      <c r="N175" s="197"/>
      <c r="O175" s="198" t="s">
        <v>2241</v>
      </c>
      <c r="P175" s="198" t="s">
        <v>2673</v>
      </c>
    </row>
    <row r="176" spans="1:16" ht="12.75" customHeight="1" thickBot="1">
      <c r="A176" s="32" t="str">
        <f t="shared" si="12"/>
        <v> BBS 11 </v>
      </c>
      <c r="B176" s="6" t="str">
        <f t="shared" si="13"/>
        <v>II</v>
      </c>
      <c r="C176" s="32">
        <f t="shared" si="14"/>
        <v>41904.572</v>
      </c>
      <c r="D176" s="50" t="str">
        <f t="shared" si="15"/>
        <v>vis</v>
      </c>
      <c r="E176" s="195">
        <f>VLOOKUP(C176,'Active 1'!C$21:E$970,3,FALSE)</f>
        <v>1004.5221662664677</v>
      </c>
      <c r="F176" s="6" t="s">
        <v>1754</v>
      </c>
      <c r="G176" s="50" t="str">
        <f t="shared" si="16"/>
        <v>41904.572</v>
      </c>
      <c r="H176" s="32">
        <f t="shared" si="17"/>
        <v>1004.5</v>
      </c>
      <c r="I176" s="196" t="s">
        <v>2674</v>
      </c>
      <c r="J176" s="197" t="s">
        <v>2675</v>
      </c>
      <c r="K176" s="196">
        <v>1004.5</v>
      </c>
      <c r="L176" s="196" t="s">
        <v>2521</v>
      </c>
      <c r="M176" s="197" t="s">
        <v>2138</v>
      </c>
      <c r="N176" s="197"/>
      <c r="O176" s="198" t="s">
        <v>2241</v>
      </c>
      <c r="P176" s="198" t="s">
        <v>2673</v>
      </c>
    </row>
    <row r="177" spans="1:16" ht="12.75" customHeight="1" thickBot="1">
      <c r="A177" s="32" t="str">
        <f t="shared" si="12"/>
        <v> BBS 11 </v>
      </c>
      <c r="B177" s="6" t="str">
        <f t="shared" si="13"/>
        <v>II</v>
      </c>
      <c r="C177" s="32">
        <f t="shared" si="14"/>
        <v>41911.629000000001</v>
      </c>
      <c r="D177" s="50" t="str">
        <f t="shared" si="15"/>
        <v>vis</v>
      </c>
      <c r="E177" s="195">
        <f>VLOOKUP(C177,'Active 1'!C$21:E$970,3,FALSE)</f>
        <v>1026.4727989607195</v>
      </c>
      <c r="F177" s="6" t="s">
        <v>1754</v>
      </c>
      <c r="G177" s="50" t="str">
        <f t="shared" si="16"/>
        <v>41911.629</v>
      </c>
      <c r="H177" s="32">
        <f t="shared" si="17"/>
        <v>1026.5</v>
      </c>
      <c r="I177" s="196" t="s">
        <v>2676</v>
      </c>
      <c r="J177" s="197" t="s">
        <v>2677</v>
      </c>
      <c r="K177" s="196">
        <v>1026.5</v>
      </c>
      <c r="L177" s="196" t="s">
        <v>2325</v>
      </c>
      <c r="M177" s="197" t="s">
        <v>2138</v>
      </c>
      <c r="N177" s="197"/>
      <c r="O177" s="198" t="s">
        <v>2241</v>
      </c>
      <c r="P177" s="198" t="s">
        <v>2673</v>
      </c>
    </row>
    <row r="178" spans="1:16" ht="12.75" customHeight="1" thickBot="1">
      <c r="A178" s="32" t="str">
        <f t="shared" si="12"/>
        <v> BBS 11 </v>
      </c>
      <c r="B178" s="6" t="str">
        <f t="shared" si="13"/>
        <v>I</v>
      </c>
      <c r="C178" s="32">
        <f t="shared" si="14"/>
        <v>41926.595999999998</v>
      </c>
      <c r="D178" s="50" t="str">
        <f t="shared" si="15"/>
        <v>vis</v>
      </c>
      <c r="E178" s="195">
        <f>VLOOKUP(C178,'Active 1'!C$21:E$970,3,FALSE)</f>
        <v>1073.0273008077886</v>
      </c>
      <c r="F178" s="6" t="s">
        <v>1754</v>
      </c>
      <c r="G178" s="50" t="str">
        <f t="shared" si="16"/>
        <v>41926.596</v>
      </c>
      <c r="H178" s="32">
        <f t="shared" si="17"/>
        <v>1073</v>
      </c>
      <c r="I178" s="196" t="s">
        <v>2678</v>
      </c>
      <c r="J178" s="197" t="s">
        <v>2679</v>
      </c>
      <c r="K178" s="196">
        <v>1073</v>
      </c>
      <c r="L178" s="196" t="s">
        <v>2680</v>
      </c>
      <c r="M178" s="197" t="s">
        <v>2138</v>
      </c>
      <c r="N178" s="197"/>
      <c r="O178" s="198" t="s">
        <v>2681</v>
      </c>
      <c r="P178" s="198" t="s">
        <v>2673</v>
      </c>
    </row>
    <row r="179" spans="1:16" ht="12.75" customHeight="1" thickBot="1">
      <c r="A179" s="32" t="str">
        <f t="shared" si="12"/>
        <v> BBS 11 </v>
      </c>
      <c r="B179" s="6" t="str">
        <f t="shared" si="13"/>
        <v>I</v>
      </c>
      <c r="C179" s="32">
        <f t="shared" si="14"/>
        <v>41927.582000000002</v>
      </c>
      <c r="D179" s="50" t="str">
        <f t="shared" si="15"/>
        <v>vis</v>
      </c>
      <c r="E179" s="195">
        <f>VLOOKUP(C179,'Active 1'!C$21:E$970,3,FALSE)</f>
        <v>1076.0942306415179</v>
      </c>
      <c r="F179" s="6" t="s">
        <v>1754</v>
      </c>
      <c r="G179" s="50" t="str">
        <f t="shared" si="16"/>
        <v>41927.582</v>
      </c>
      <c r="H179" s="32">
        <f t="shared" si="17"/>
        <v>1076</v>
      </c>
      <c r="I179" s="196" t="s">
        <v>2682</v>
      </c>
      <c r="J179" s="197" t="s">
        <v>2683</v>
      </c>
      <c r="K179" s="196">
        <v>1076</v>
      </c>
      <c r="L179" s="196" t="s">
        <v>2684</v>
      </c>
      <c r="M179" s="197" t="s">
        <v>2138</v>
      </c>
      <c r="N179" s="197"/>
      <c r="O179" s="198" t="s">
        <v>2685</v>
      </c>
      <c r="P179" s="198" t="s">
        <v>2673</v>
      </c>
    </row>
    <row r="180" spans="1:16" ht="12.75" customHeight="1" thickBot="1">
      <c r="A180" s="32" t="str">
        <f t="shared" si="12"/>
        <v> BBS 11 </v>
      </c>
      <c r="B180" s="6" t="str">
        <f t="shared" si="13"/>
        <v>I</v>
      </c>
      <c r="C180" s="32">
        <f t="shared" si="14"/>
        <v>41927.584999999999</v>
      </c>
      <c r="D180" s="50" t="str">
        <f t="shared" si="15"/>
        <v>vis</v>
      </c>
      <c r="E180" s="195">
        <f>VLOOKUP(C180,'Active 1'!C$21:E$970,3,FALSE)</f>
        <v>1076.1035620710229</v>
      </c>
      <c r="F180" s="6" t="s">
        <v>1754</v>
      </c>
      <c r="G180" s="50" t="str">
        <f t="shared" si="16"/>
        <v>41927.585</v>
      </c>
      <c r="H180" s="32">
        <f t="shared" si="17"/>
        <v>1076</v>
      </c>
      <c r="I180" s="196" t="s">
        <v>2686</v>
      </c>
      <c r="J180" s="197" t="s">
        <v>2687</v>
      </c>
      <c r="K180" s="196">
        <v>1076</v>
      </c>
      <c r="L180" s="196" t="s">
        <v>2688</v>
      </c>
      <c r="M180" s="197" t="s">
        <v>2138</v>
      </c>
      <c r="N180" s="197"/>
      <c r="O180" s="198" t="s">
        <v>2689</v>
      </c>
      <c r="P180" s="198" t="s">
        <v>2673</v>
      </c>
    </row>
    <row r="181" spans="1:16" ht="12.75" customHeight="1" thickBot="1">
      <c r="A181" s="32" t="str">
        <f t="shared" si="12"/>
        <v>IBVS 937 </v>
      </c>
      <c r="B181" s="6" t="str">
        <f t="shared" si="13"/>
        <v>I</v>
      </c>
      <c r="C181" s="32">
        <f t="shared" si="14"/>
        <v>41928.511599999998</v>
      </c>
      <c r="D181" s="50" t="str">
        <f t="shared" si="15"/>
        <v>vis</v>
      </c>
      <c r="E181" s="195">
        <f>VLOOKUP(C181,'Active 1'!C$21:E$970,3,FALSE)</f>
        <v>1078.9857296003506</v>
      </c>
      <c r="F181" s="6" t="s">
        <v>1754</v>
      </c>
      <c r="G181" s="50" t="str">
        <f t="shared" si="16"/>
        <v>41928.5116</v>
      </c>
      <c r="H181" s="32">
        <f t="shared" si="17"/>
        <v>1079</v>
      </c>
      <c r="I181" s="196" t="s">
        <v>2690</v>
      </c>
      <c r="J181" s="197" t="s">
        <v>2691</v>
      </c>
      <c r="K181" s="196">
        <v>1079</v>
      </c>
      <c r="L181" s="196" t="s">
        <v>2692</v>
      </c>
      <c r="M181" s="197" t="s">
        <v>2176</v>
      </c>
      <c r="N181" s="197" t="s">
        <v>2177</v>
      </c>
      <c r="O181" s="198" t="s">
        <v>2693</v>
      </c>
      <c r="P181" s="199" t="s">
        <v>2608</v>
      </c>
    </row>
    <row r="182" spans="1:16" ht="12.75" customHeight="1" thickBot="1">
      <c r="A182" s="32" t="str">
        <f t="shared" si="12"/>
        <v> BBS 11 </v>
      </c>
      <c r="B182" s="6" t="str">
        <f t="shared" si="13"/>
        <v>II</v>
      </c>
      <c r="C182" s="32">
        <f t="shared" si="14"/>
        <v>41932.531000000003</v>
      </c>
      <c r="D182" s="50" t="str">
        <f t="shared" si="15"/>
        <v>vis</v>
      </c>
      <c r="E182" s="195">
        <f>VLOOKUP(C182,'Active 1'!C$21:E$970,3,FALSE)</f>
        <v>1091.4879788636879</v>
      </c>
      <c r="F182" s="6" t="s">
        <v>1754</v>
      </c>
      <c r="G182" s="50" t="str">
        <f t="shared" si="16"/>
        <v>41932.531</v>
      </c>
      <c r="H182" s="32">
        <f t="shared" si="17"/>
        <v>1091.5</v>
      </c>
      <c r="I182" s="196" t="s">
        <v>2694</v>
      </c>
      <c r="J182" s="197" t="s">
        <v>2695</v>
      </c>
      <c r="K182" s="196">
        <v>1091.5</v>
      </c>
      <c r="L182" s="196" t="s">
        <v>2256</v>
      </c>
      <c r="M182" s="197" t="s">
        <v>2138</v>
      </c>
      <c r="N182" s="197"/>
      <c r="O182" s="198" t="s">
        <v>2241</v>
      </c>
      <c r="P182" s="198" t="s">
        <v>2673</v>
      </c>
    </row>
    <row r="183" spans="1:16" ht="12.75" customHeight="1" thickBot="1">
      <c r="A183" s="32" t="str">
        <f t="shared" si="12"/>
        <v> BBS 11 </v>
      </c>
      <c r="B183" s="6" t="str">
        <f t="shared" si="13"/>
        <v>I</v>
      </c>
      <c r="C183" s="32">
        <f t="shared" si="14"/>
        <v>41934.610999999997</v>
      </c>
      <c r="D183" s="50" t="str">
        <f t="shared" si="15"/>
        <v>vis</v>
      </c>
      <c r="E183" s="195">
        <f>VLOOKUP(C183,'Active 1'!C$21:E$970,3,FALSE)</f>
        <v>1097.9577699936181</v>
      </c>
      <c r="F183" s="6" t="s">
        <v>1754</v>
      </c>
      <c r="G183" s="50" t="str">
        <f t="shared" si="16"/>
        <v>41934.611</v>
      </c>
      <c r="H183" s="32">
        <f t="shared" si="17"/>
        <v>1098</v>
      </c>
      <c r="I183" s="196" t="s">
        <v>2696</v>
      </c>
      <c r="J183" s="197" t="s">
        <v>2697</v>
      </c>
      <c r="K183" s="196">
        <v>1098</v>
      </c>
      <c r="L183" s="196" t="s">
        <v>2245</v>
      </c>
      <c r="M183" s="197" t="s">
        <v>2138</v>
      </c>
      <c r="N183" s="197"/>
      <c r="O183" s="198" t="s">
        <v>2241</v>
      </c>
      <c r="P183" s="198" t="s">
        <v>2673</v>
      </c>
    </row>
    <row r="184" spans="1:16" ht="12.75" customHeight="1" thickBot="1">
      <c r="A184" s="32" t="str">
        <f t="shared" si="12"/>
        <v> BBS 11 </v>
      </c>
      <c r="B184" s="6" t="str">
        <f t="shared" si="13"/>
        <v>II</v>
      </c>
      <c r="C184" s="32">
        <f t="shared" si="14"/>
        <v>41938.642999999996</v>
      </c>
      <c r="D184" s="50" t="str">
        <f t="shared" si="15"/>
        <v>vis</v>
      </c>
      <c r="E184" s="195">
        <f>VLOOKUP(C184,'Active 1'!C$21:E$970,3,FALSE)</f>
        <v>1110.4992112608984</v>
      </c>
      <c r="F184" s="6" t="s">
        <v>1754</v>
      </c>
      <c r="G184" s="50" t="str">
        <f t="shared" si="16"/>
        <v>41938.643</v>
      </c>
      <c r="H184" s="32">
        <f t="shared" si="17"/>
        <v>1110.5</v>
      </c>
      <c r="I184" s="196" t="s">
        <v>2698</v>
      </c>
      <c r="J184" s="197" t="s">
        <v>2699</v>
      </c>
      <c r="K184" s="196">
        <v>1110.5</v>
      </c>
      <c r="L184" s="196" t="s">
        <v>2402</v>
      </c>
      <c r="M184" s="197" t="s">
        <v>2138</v>
      </c>
      <c r="N184" s="197"/>
      <c r="O184" s="198" t="s">
        <v>2241</v>
      </c>
      <c r="P184" s="198" t="s">
        <v>2673</v>
      </c>
    </row>
    <row r="185" spans="1:16" ht="12.75" customHeight="1" thickBot="1">
      <c r="A185" s="32" t="str">
        <f t="shared" si="12"/>
        <v> BBS 11 </v>
      </c>
      <c r="B185" s="6" t="str">
        <f t="shared" si="13"/>
        <v>I</v>
      </c>
      <c r="C185" s="32">
        <f t="shared" si="14"/>
        <v>41954.548999999999</v>
      </c>
      <c r="D185" s="50" t="str">
        <f t="shared" si="15"/>
        <v>vis</v>
      </c>
      <c r="E185" s="195">
        <f>VLOOKUP(C185,'Active 1'!C$21:E$970,3,FALSE)</f>
        <v>1159.9744505459762</v>
      </c>
      <c r="F185" s="6" t="s">
        <v>1754</v>
      </c>
      <c r="G185" s="50" t="str">
        <f t="shared" si="16"/>
        <v>41954.549</v>
      </c>
      <c r="H185" s="32">
        <f t="shared" si="17"/>
        <v>1160</v>
      </c>
      <c r="I185" s="196" t="s">
        <v>2700</v>
      </c>
      <c r="J185" s="197" t="s">
        <v>2701</v>
      </c>
      <c r="K185" s="196">
        <v>1160</v>
      </c>
      <c r="L185" s="196" t="s">
        <v>2253</v>
      </c>
      <c r="M185" s="197" t="s">
        <v>2138</v>
      </c>
      <c r="N185" s="197"/>
      <c r="O185" s="198" t="s">
        <v>2241</v>
      </c>
      <c r="P185" s="198" t="s">
        <v>2673</v>
      </c>
    </row>
    <row r="186" spans="1:16" ht="12.75" customHeight="1" thickBot="1">
      <c r="A186" s="32" t="str">
        <f t="shared" si="12"/>
        <v> BBS 12 </v>
      </c>
      <c r="B186" s="6" t="str">
        <f t="shared" si="13"/>
        <v>II</v>
      </c>
      <c r="C186" s="32">
        <f t="shared" si="14"/>
        <v>41965.646999999997</v>
      </c>
      <c r="D186" s="50" t="str">
        <f t="shared" si="15"/>
        <v>vis</v>
      </c>
      <c r="E186" s="195">
        <f>VLOOKUP(C186,'Active 1'!C$21:E$970,3,FALSE)</f>
        <v>1194.4945187960459</v>
      </c>
      <c r="F186" s="6" t="s">
        <v>1754</v>
      </c>
      <c r="G186" s="50" t="str">
        <f t="shared" si="16"/>
        <v>41965.647</v>
      </c>
      <c r="H186" s="32">
        <f t="shared" si="17"/>
        <v>1194.5</v>
      </c>
      <c r="I186" s="196" t="s">
        <v>2702</v>
      </c>
      <c r="J186" s="197" t="s">
        <v>2703</v>
      </c>
      <c r="K186" s="196">
        <v>1194.5</v>
      </c>
      <c r="L186" s="196" t="s">
        <v>2240</v>
      </c>
      <c r="M186" s="197" t="s">
        <v>2138</v>
      </c>
      <c r="N186" s="197"/>
      <c r="O186" s="198" t="s">
        <v>2302</v>
      </c>
      <c r="P186" s="198" t="s">
        <v>2704</v>
      </c>
    </row>
    <row r="187" spans="1:16" ht="12.75" customHeight="1" thickBot="1">
      <c r="A187" s="32" t="str">
        <f t="shared" si="12"/>
        <v> BBS 12 </v>
      </c>
      <c r="B187" s="6" t="str">
        <f t="shared" si="13"/>
        <v>II</v>
      </c>
      <c r="C187" s="32">
        <f t="shared" si="14"/>
        <v>41989.440000000002</v>
      </c>
      <c r="D187" s="50" t="str">
        <f t="shared" si="15"/>
        <v>vis</v>
      </c>
      <c r="E187" s="195">
        <f>VLOOKUP(C187,'Active 1'!C$21:E$970,3,FALSE)</f>
        <v>1268.5020862743504</v>
      </c>
      <c r="F187" s="6" t="s">
        <v>1754</v>
      </c>
      <c r="G187" s="50" t="str">
        <f t="shared" si="16"/>
        <v>41989.440</v>
      </c>
      <c r="H187" s="32">
        <f t="shared" si="17"/>
        <v>1268.5</v>
      </c>
      <c r="I187" s="196" t="s">
        <v>2705</v>
      </c>
      <c r="J187" s="197" t="s">
        <v>2706</v>
      </c>
      <c r="K187" s="196">
        <v>1268.5</v>
      </c>
      <c r="L187" s="196" t="s">
        <v>2419</v>
      </c>
      <c r="M187" s="197" t="s">
        <v>2138</v>
      </c>
      <c r="N187" s="197"/>
      <c r="O187" s="198" t="s">
        <v>2241</v>
      </c>
      <c r="P187" s="198" t="s">
        <v>2704</v>
      </c>
    </row>
    <row r="188" spans="1:16" ht="12.75" customHeight="1" thickBot="1">
      <c r="A188" s="32" t="str">
        <f t="shared" si="12"/>
        <v> BBS 13 </v>
      </c>
      <c r="B188" s="6" t="str">
        <f t="shared" si="13"/>
        <v>II</v>
      </c>
      <c r="C188" s="32">
        <f t="shared" si="14"/>
        <v>42026.41</v>
      </c>
      <c r="D188" s="50" t="str">
        <f t="shared" si="15"/>
        <v>vis</v>
      </c>
      <c r="E188" s="195">
        <f>VLOOKUP(C188,'Active 1'!C$21:E$970,3,FALSE)</f>
        <v>1383.4964026561606</v>
      </c>
      <c r="F188" s="6" t="s">
        <v>1754</v>
      </c>
      <c r="G188" s="50" t="str">
        <f t="shared" si="16"/>
        <v>42026.410</v>
      </c>
      <c r="H188" s="32">
        <f t="shared" si="17"/>
        <v>1383.5</v>
      </c>
      <c r="I188" s="196" t="s">
        <v>2707</v>
      </c>
      <c r="J188" s="197" t="s">
        <v>2708</v>
      </c>
      <c r="K188" s="196">
        <v>1383.5</v>
      </c>
      <c r="L188" s="196" t="s">
        <v>2293</v>
      </c>
      <c r="M188" s="197" t="s">
        <v>2138</v>
      </c>
      <c r="N188" s="197"/>
      <c r="O188" s="198" t="s">
        <v>2241</v>
      </c>
      <c r="P188" s="198" t="s">
        <v>2709</v>
      </c>
    </row>
    <row r="189" spans="1:16" ht="12.75" customHeight="1" thickBot="1">
      <c r="A189" s="32" t="str">
        <f t="shared" si="12"/>
        <v> PASP 88.533 </v>
      </c>
      <c r="B189" s="6" t="str">
        <f t="shared" si="13"/>
        <v>I</v>
      </c>
      <c r="C189" s="32">
        <f t="shared" si="14"/>
        <v>42032.033499999998</v>
      </c>
      <c r="D189" s="50" t="str">
        <f t="shared" si="15"/>
        <v>vis</v>
      </c>
      <c r="E189" s="195">
        <f>VLOOKUP(C189,'Active 1'!C$21:E$970,3,FALSE)</f>
        <v>1400.9881672807867</v>
      </c>
      <c r="F189" s="6" t="s">
        <v>1754</v>
      </c>
      <c r="G189" s="50" t="str">
        <f t="shared" si="16"/>
        <v>42032.0335</v>
      </c>
      <c r="H189" s="32">
        <f t="shared" si="17"/>
        <v>1401</v>
      </c>
      <c r="I189" s="196" t="s">
        <v>2710</v>
      </c>
      <c r="J189" s="197" t="s">
        <v>2711</v>
      </c>
      <c r="K189" s="196">
        <v>1401</v>
      </c>
      <c r="L189" s="196" t="s">
        <v>2720</v>
      </c>
      <c r="M189" s="197" t="s">
        <v>2176</v>
      </c>
      <c r="N189" s="197" t="s">
        <v>2177</v>
      </c>
      <c r="O189" s="198" t="s">
        <v>2721</v>
      </c>
      <c r="P189" s="198" t="s">
        <v>2722</v>
      </c>
    </row>
    <row r="190" spans="1:16" ht="12.75" customHeight="1" thickBot="1">
      <c r="A190" s="32" t="str">
        <f t="shared" si="12"/>
        <v> BBS 13 </v>
      </c>
      <c r="B190" s="6" t="str">
        <f t="shared" si="13"/>
        <v>II</v>
      </c>
      <c r="C190" s="32">
        <f t="shared" si="14"/>
        <v>42035.413</v>
      </c>
      <c r="D190" s="50" t="str">
        <f t="shared" si="15"/>
        <v>vis</v>
      </c>
      <c r="E190" s="195">
        <f>VLOOKUP(C190,'Active 1'!C$21:E$970,3,FALSE)</f>
        <v>1411.5000226287075</v>
      </c>
      <c r="F190" s="6" t="s">
        <v>1754</v>
      </c>
      <c r="G190" s="50" t="str">
        <f t="shared" si="16"/>
        <v>42035.413</v>
      </c>
      <c r="H190" s="32">
        <f t="shared" si="17"/>
        <v>1411.5</v>
      </c>
      <c r="I190" s="196" t="s">
        <v>2723</v>
      </c>
      <c r="J190" s="197" t="s">
        <v>2724</v>
      </c>
      <c r="K190" s="196">
        <v>1411.5</v>
      </c>
      <c r="L190" s="196" t="s">
        <v>2725</v>
      </c>
      <c r="M190" s="197" t="s">
        <v>2138</v>
      </c>
      <c r="N190" s="197"/>
      <c r="O190" s="198" t="s">
        <v>2241</v>
      </c>
      <c r="P190" s="198" t="s">
        <v>2709</v>
      </c>
    </row>
    <row r="191" spans="1:16" ht="12.75" customHeight="1" thickBot="1">
      <c r="A191" s="32" t="str">
        <f t="shared" si="12"/>
        <v> BBS 13 </v>
      </c>
      <c r="B191" s="6" t="str">
        <f t="shared" si="13"/>
        <v>II</v>
      </c>
      <c r="C191" s="32">
        <f t="shared" si="14"/>
        <v>42043.455999999998</v>
      </c>
      <c r="D191" s="50" t="str">
        <f t="shared" si="15"/>
        <v>vis</v>
      </c>
      <c r="E191" s="195">
        <f>VLOOKUP(C191,'Active 1'!C$21:E$970,3,FALSE)</f>
        <v>1436.517585156666</v>
      </c>
      <c r="F191" s="6" t="s">
        <v>1754</v>
      </c>
      <c r="G191" s="50" t="str">
        <f t="shared" si="16"/>
        <v>42043.456</v>
      </c>
      <c r="H191" s="32">
        <f t="shared" si="17"/>
        <v>1436.5</v>
      </c>
      <c r="I191" s="196" t="s">
        <v>2726</v>
      </c>
      <c r="J191" s="197" t="s">
        <v>2727</v>
      </c>
      <c r="K191" s="196">
        <v>1436.5</v>
      </c>
      <c r="L191" s="196" t="s">
        <v>2359</v>
      </c>
      <c r="M191" s="197" t="s">
        <v>2138</v>
      </c>
      <c r="N191" s="197"/>
      <c r="O191" s="198" t="s">
        <v>2241</v>
      </c>
      <c r="P191" s="198" t="s">
        <v>2709</v>
      </c>
    </row>
    <row r="192" spans="1:16" ht="12.75" customHeight="1" thickBot="1">
      <c r="A192" s="32" t="str">
        <f t="shared" si="12"/>
        <v> BBS 13 </v>
      </c>
      <c r="B192" s="6" t="str">
        <f t="shared" si="13"/>
        <v>II</v>
      </c>
      <c r="C192" s="32">
        <f t="shared" si="14"/>
        <v>42046.338000000003</v>
      </c>
      <c r="D192" s="50" t="str">
        <f t="shared" si="15"/>
        <v>vis</v>
      </c>
      <c r="E192" s="195">
        <f>VLOOKUP(C192,'Active 1'!C$21:E$970,3,FALSE)</f>
        <v>1445.4819784434646</v>
      </c>
      <c r="F192" s="6" t="s">
        <v>1754</v>
      </c>
      <c r="G192" s="50" t="str">
        <f t="shared" si="16"/>
        <v>42046.338</v>
      </c>
      <c r="H192" s="32">
        <f t="shared" si="17"/>
        <v>1445.5</v>
      </c>
      <c r="I192" s="196" t="s">
        <v>2732</v>
      </c>
      <c r="J192" s="197" t="s">
        <v>2733</v>
      </c>
      <c r="K192" s="196">
        <v>1445.5</v>
      </c>
      <c r="L192" s="196" t="s">
        <v>2332</v>
      </c>
      <c r="M192" s="197" t="s">
        <v>2138</v>
      </c>
      <c r="N192" s="197"/>
      <c r="O192" s="198" t="s">
        <v>2241</v>
      </c>
      <c r="P192" s="198" t="s">
        <v>2709</v>
      </c>
    </row>
    <row r="193" spans="1:16" ht="12.75" customHeight="1" thickBot="1">
      <c r="A193" s="32" t="str">
        <f t="shared" si="12"/>
        <v> BBS 13 </v>
      </c>
      <c r="B193" s="6" t="str">
        <f t="shared" si="13"/>
        <v>II</v>
      </c>
      <c r="C193" s="32">
        <f t="shared" si="14"/>
        <v>42047.3</v>
      </c>
      <c r="D193" s="50" t="str">
        <f t="shared" si="15"/>
        <v>vis</v>
      </c>
      <c r="E193" s="195">
        <f>VLOOKUP(C193,'Active 1'!C$21:E$970,3,FALSE)</f>
        <v>1448.4742568410638</v>
      </c>
      <c r="F193" s="6" t="s">
        <v>1754</v>
      </c>
      <c r="G193" s="50" t="str">
        <f t="shared" si="16"/>
        <v>42047.300</v>
      </c>
      <c r="H193" s="32">
        <f t="shared" si="17"/>
        <v>1448.5</v>
      </c>
      <c r="I193" s="196" t="s">
        <v>2734</v>
      </c>
      <c r="J193" s="197" t="s">
        <v>2735</v>
      </c>
      <c r="K193" s="196">
        <v>1448.5</v>
      </c>
      <c r="L193" s="196" t="s">
        <v>2253</v>
      </c>
      <c r="M193" s="197" t="s">
        <v>2138</v>
      </c>
      <c r="N193" s="197"/>
      <c r="O193" s="198" t="s">
        <v>2302</v>
      </c>
      <c r="P193" s="198" t="s">
        <v>2709</v>
      </c>
    </row>
    <row r="194" spans="1:16" ht="12.75" customHeight="1" thickBot="1">
      <c r="A194" s="32" t="str">
        <f t="shared" si="12"/>
        <v> BBS 13 </v>
      </c>
      <c r="B194" s="6" t="str">
        <f t="shared" si="13"/>
        <v>I</v>
      </c>
      <c r="C194" s="32">
        <f t="shared" si="14"/>
        <v>42050.364999999998</v>
      </c>
      <c r="D194" s="50" t="str">
        <f t="shared" si="15"/>
        <v>vis</v>
      </c>
      <c r="E194" s="195">
        <f>VLOOKUP(C194,'Active 1'!C$21:E$970,3,FALSE)</f>
        <v>1458.0078673282067</v>
      </c>
      <c r="F194" s="6" t="s">
        <v>1754</v>
      </c>
      <c r="G194" s="50" t="str">
        <f t="shared" si="16"/>
        <v>42050.365</v>
      </c>
      <c r="H194" s="32">
        <f t="shared" si="17"/>
        <v>1458</v>
      </c>
      <c r="I194" s="196" t="s">
        <v>2742</v>
      </c>
      <c r="J194" s="197" t="s">
        <v>2743</v>
      </c>
      <c r="K194" s="196">
        <v>1458</v>
      </c>
      <c r="L194" s="196" t="s">
        <v>2441</v>
      </c>
      <c r="M194" s="197" t="s">
        <v>2138</v>
      </c>
      <c r="N194" s="197"/>
      <c r="O194" s="198" t="s">
        <v>2241</v>
      </c>
      <c r="P194" s="198" t="s">
        <v>2709</v>
      </c>
    </row>
    <row r="195" spans="1:16" ht="12.75" customHeight="1" thickBot="1">
      <c r="A195" s="32" t="str">
        <f t="shared" si="12"/>
        <v> BBS 13 </v>
      </c>
      <c r="B195" s="6" t="str">
        <f t="shared" si="13"/>
        <v>II</v>
      </c>
      <c r="C195" s="32">
        <f t="shared" si="14"/>
        <v>42074.303</v>
      </c>
      <c r="D195" s="50" t="str">
        <f t="shared" si="15"/>
        <v>vis</v>
      </c>
      <c r="E195" s="195">
        <f>VLOOKUP(C195,'Active 1'!C$21:E$970,3,FALSE)</f>
        <v>1532.4664538996944</v>
      </c>
      <c r="F195" s="6" t="s">
        <v>1754</v>
      </c>
      <c r="G195" s="50" t="str">
        <f t="shared" si="16"/>
        <v>42074.303</v>
      </c>
      <c r="H195" s="32">
        <f t="shared" si="17"/>
        <v>1532.5</v>
      </c>
      <c r="I195" s="196" t="s">
        <v>2746</v>
      </c>
      <c r="J195" s="197" t="s">
        <v>2747</v>
      </c>
      <c r="K195" s="196">
        <v>1532.5</v>
      </c>
      <c r="L195" s="196" t="s">
        <v>2305</v>
      </c>
      <c r="M195" s="197" t="s">
        <v>2138</v>
      </c>
      <c r="N195" s="197"/>
      <c r="O195" s="198" t="s">
        <v>2302</v>
      </c>
      <c r="P195" s="198" t="s">
        <v>2709</v>
      </c>
    </row>
    <row r="196" spans="1:16" ht="12.75" customHeight="1" thickBot="1">
      <c r="A196" s="32" t="str">
        <f t="shared" si="12"/>
        <v> BBS 14 </v>
      </c>
      <c r="B196" s="6" t="str">
        <f t="shared" si="13"/>
        <v>I</v>
      </c>
      <c r="C196" s="32">
        <f t="shared" si="14"/>
        <v>42089.252999999997</v>
      </c>
      <c r="D196" s="50" t="str">
        <f t="shared" si="15"/>
        <v>vis</v>
      </c>
      <c r="E196" s="195">
        <f>VLOOKUP(C196,'Active 1'!C$21:E$970,3,FALSE)</f>
        <v>1578.9680776461828</v>
      </c>
      <c r="F196" s="6" t="s">
        <v>1754</v>
      </c>
      <c r="G196" s="50" t="str">
        <f t="shared" si="16"/>
        <v>42089.253</v>
      </c>
      <c r="H196" s="32">
        <f t="shared" si="17"/>
        <v>1579</v>
      </c>
      <c r="I196" s="196" t="s">
        <v>2750</v>
      </c>
      <c r="J196" s="197" t="s">
        <v>2751</v>
      </c>
      <c r="K196" s="196">
        <v>1579</v>
      </c>
      <c r="L196" s="196" t="s">
        <v>2270</v>
      </c>
      <c r="M196" s="197" t="s">
        <v>2138</v>
      </c>
      <c r="N196" s="197"/>
      <c r="O196" s="198" t="s">
        <v>2302</v>
      </c>
      <c r="P196" s="198" t="s">
        <v>2752</v>
      </c>
    </row>
    <row r="197" spans="1:16" ht="12.75" customHeight="1" thickBot="1">
      <c r="A197" s="32" t="str">
        <f t="shared" si="12"/>
        <v> BBS 14 </v>
      </c>
      <c r="B197" s="6" t="str">
        <f t="shared" si="13"/>
        <v>II</v>
      </c>
      <c r="C197" s="32">
        <f t="shared" si="14"/>
        <v>42090.38</v>
      </c>
      <c r="D197" s="50" t="str">
        <f t="shared" si="15"/>
        <v>vis</v>
      </c>
      <c r="E197" s="195">
        <f>VLOOKUP(C197,'Active 1'!C$21:E$970,3,FALSE)</f>
        <v>1582.473584667074</v>
      </c>
      <c r="F197" s="6" t="s">
        <v>1754</v>
      </c>
      <c r="G197" s="50" t="str">
        <f t="shared" si="16"/>
        <v>42090.380</v>
      </c>
      <c r="H197" s="32">
        <f t="shared" si="17"/>
        <v>1582.5</v>
      </c>
      <c r="I197" s="196" t="s">
        <v>2753</v>
      </c>
      <c r="J197" s="197" t="s">
        <v>2754</v>
      </c>
      <c r="K197" s="196">
        <v>1582.5</v>
      </c>
      <c r="L197" s="196" t="s">
        <v>2253</v>
      </c>
      <c r="M197" s="197" t="s">
        <v>2138</v>
      </c>
      <c r="N197" s="197"/>
      <c r="O197" s="198" t="s">
        <v>2302</v>
      </c>
      <c r="P197" s="198" t="s">
        <v>2752</v>
      </c>
    </row>
    <row r="198" spans="1:16" ht="12.75" customHeight="1" thickBot="1">
      <c r="A198" s="32" t="str">
        <f t="shared" si="12"/>
        <v> BBS 14 </v>
      </c>
      <c r="B198" s="6" t="str">
        <f t="shared" si="13"/>
        <v>I</v>
      </c>
      <c r="C198" s="32">
        <f t="shared" si="14"/>
        <v>42096.332999999999</v>
      </c>
      <c r="D198" s="50" t="str">
        <f t="shared" si="15"/>
        <v>vis</v>
      </c>
      <c r="E198" s="195">
        <f>VLOOKUP(C198,'Active 1'!C$21:E$970,3,FALSE)</f>
        <v>1600.9902513000479</v>
      </c>
      <c r="F198" s="6" t="s">
        <v>1754</v>
      </c>
      <c r="G198" s="50" t="str">
        <f t="shared" si="16"/>
        <v>42096.333</v>
      </c>
      <c r="H198" s="32">
        <f t="shared" si="17"/>
        <v>1601</v>
      </c>
      <c r="I198" s="196" t="s">
        <v>2759</v>
      </c>
      <c r="J198" s="197" t="s">
        <v>2760</v>
      </c>
      <c r="K198" s="196">
        <v>1601</v>
      </c>
      <c r="L198" s="196" t="s">
        <v>2068</v>
      </c>
      <c r="M198" s="197" t="s">
        <v>2138</v>
      </c>
      <c r="N198" s="197"/>
      <c r="O198" s="198" t="s">
        <v>2302</v>
      </c>
      <c r="P198" s="198" t="s">
        <v>2752</v>
      </c>
    </row>
    <row r="199" spans="1:16" ht="12.75" customHeight="1" thickBot="1">
      <c r="A199" s="32" t="str">
        <f t="shared" si="12"/>
        <v> BBS 14 </v>
      </c>
      <c r="B199" s="6" t="str">
        <f t="shared" si="13"/>
        <v>II</v>
      </c>
      <c r="C199" s="32">
        <f t="shared" si="14"/>
        <v>42100.353000000003</v>
      </c>
      <c r="D199" s="50" t="str">
        <f t="shared" si="15"/>
        <v>vis</v>
      </c>
      <c r="E199" s="195">
        <f>VLOOKUP(C199,'Active 1'!C$21:E$970,3,FALSE)</f>
        <v>1613.4943668492861</v>
      </c>
      <c r="F199" s="6" t="s">
        <v>1754</v>
      </c>
      <c r="G199" s="50" t="str">
        <f t="shared" si="16"/>
        <v>42100.353</v>
      </c>
      <c r="H199" s="32">
        <f t="shared" si="17"/>
        <v>1613.5</v>
      </c>
      <c r="I199" s="196" t="s">
        <v>2763</v>
      </c>
      <c r="J199" s="197" t="s">
        <v>2764</v>
      </c>
      <c r="K199" s="196">
        <v>1613.5</v>
      </c>
      <c r="L199" s="196" t="s">
        <v>2240</v>
      </c>
      <c r="M199" s="197" t="s">
        <v>2138</v>
      </c>
      <c r="N199" s="197"/>
      <c r="O199" s="198" t="s">
        <v>2241</v>
      </c>
      <c r="P199" s="198" t="s">
        <v>2752</v>
      </c>
    </row>
    <row r="200" spans="1:16" ht="12.75" customHeight="1" thickBot="1">
      <c r="A200" s="32" t="str">
        <f t="shared" si="12"/>
        <v> BBS 14 </v>
      </c>
      <c r="B200" s="6" t="str">
        <f t="shared" si="13"/>
        <v>I</v>
      </c>
      <c r="C200" s="32">
        <f t="shared" si="14"/>
        <v>42106.288999999997</v>
      </c>
      <c r="D200" s="50" t="str">
        <f t="shared" si="15"/>
        <v>vis</v>
      </c>
      <c r="E200" s="195">
        <f>VLOOKUP(C200,'Active 1'!C$21:E$970,3,FALSE)</f>
        <v>1631.9581553816568</v>
      </c>
      <c r="F200" s="6" t="s">
        <v>1754</v>
      </c>
      <c r="G200" s="50" t="str">
        <f t="shared" si="16"/>
        <v>42106.289</v>
      </c>
      <c r="H200" s="32">
        <f t="shared" si="17"/>
        <v>1632</v>
      </c>
      <c r="I200" s="196" t="s">
        <v>2765</v>
      </c>
      <c r="J200" s="197" t="s">
        <v>2766</v>
      </c>
      <c r="K200" s="196">
        <v>1632</v>
      </c>
      <c r="L200" s="196" t="s">
        <v>2260</v>
      </c>
      <c r="M200" s="197" t="s">
        <v>2138</v>
      </c>
      <c r="N200" s="197"/>
      <c r="O200" s="198" t="s">
        <v>2302</v>
      </c>
      <c r="P200" s="198" t="s">
        <v>2752</v>
      </c>
    </row>
    <row r="201" spans="1:16" ht="12.75" customHeight="1" thickBot="1">
      <c r="A201" s="32" t="str">
        <f t="shared" si="12"/>
        <v> BBS 17 </v>
      </c>
      <c r="B201" s="6" t="str">
        <f t="shared" si="13"/>
        <v>II</v>
      </c>
      <c r="C201" s="32">
        <f t="shared" si="14"/>
        <v>42301.612000000001</v>
      </c>
      <c r="D201" s="50" t="str">
        <f t="shared" si="15"/>
        <v>vis</v>
      </c>
      <c r="E201" s="195">
        <f>VLOOKUP(C201,'Active 1'!C$21:E$970,3,FALSE)</f>
        <v>2239.5057577252887</v>
      </c>
      <c r="F201" s="6" t="s">
        <v>1754</v>
      </c>
      <c r="G201" s="50" t="str">
        <f t="shared" si="16"/>
        <v>42301.612</v>
      </c>
      <c r="H201" s="32">
        <f t="shared" si="17"/>
        <v>2239.5</v>
      </c>
      <c r="I201" s="196" t="s">
        <v>2767</v>
      </c>
      <c r="J201" s="197" t="s">
        <v>2768</v>
      </c>
      <c r="K201" s="196">
        <v>2239.5</v>
      </c>
      <c r="L201" s="196" t="s">
        <v>2376</v>
      </c>
      <c r="M201" s="197" t="s">
        <v>2138</v>
      </c>
      <c r="N201" s="197"/>
      <c r="O201" s="198" t="s">
        <v>2241</v>
      </c>
      <c r="P201" s="198" t="s">
        <v>2769</v>
      </c>
    </row>
    <row r="202" spans="1:16" ht="12.75" customHeight="1" thickBot="1">
      <c r="A202" s="32" t="str">
        <f t="shared" si="12"/>
        <v> BBS 17 </v>
      </c>
      <c r="B202" s="6" t="str">
        <f t="shared" si="13"/>
        <v>I</v>
      </c>
      <c r="C202" s="32">
        <f t="shared" si="14"/>
        <v>42305.64</v>
      </c>
      <c r="D202" s="50" t="str">
        <f t="shared" si="15"/>
        <v>vis</v>
      </c>
      <c r="E202" s="195">
        <f>VLOOKUP(C202,'Active 1'!C$21:E$970,3,FALSE)</f>
        <v>2252.0347570865474</v>
      </c>
      <c r="F202" s="6" t="s">
        <v>1754</v>
      </c>
      <c r="G202" s="50" t="str">
        <f t="shared" si="16"/>
        <v>42305.640</v>
      </c>
      <c r="H202" s="32">
        <f t="shared" si="17"/>
        <v>2252</v>
      </c>
      <c r="I202" s="196" t="s">
        <v>2770</v>
      </c>
      <c r="J202" s="197" t="s">
        <v>2771</v>
      </c>
      <c r="K202" s="196">
        <v>2252</v>
      </c>
      <c r="L202" s="196" t="s">
        <v>2772</v>
      </c>
      <c r="M202" s="197" t="s">
        <v>2138</v>
      </c>
      <c r="N202" s="197"/>
      <c r="O202" s="198" t="s">
        <v>2241</v>
      </c>
      <c r="P202" s="198" t="s">
        <v>2769</v>
      </c>
    </row>
    <row r="203" spans="1:16" ht="12.75" customHeight="1" thickBot="1">
      <c r="A203" s="32" t="str">
        <f t="shared" ref="A203:A266" si="18">P203</f>
        <v> BBS 17 </v>
      </c>
      <c r="B203" s="6" t="str">
        <f t="shared" ref="B203:B266" si="19">IF(H203=INT(H203),"I","II")</f>
        <v>I</v>
      </c>
      <c r="C203" s="32">
        <f t="shared" ref="C203:C266" si="20">1*G203</f>
        <v>42306.593999999997</v>
      </c>
      <c r="D203" s="50" t="str">
        <f t="shared" ref="D203:D266" si="21">VLOOKUP(F203,I$1:J$5,2,FALSE)</f>
        <v>vis</v>
      </c>
      <c r="E203" s="195">
        <f>VLOOKUP(C203,'Active 1'!C$21:E$970,3,FALSE)</f>
        <v>2255.0021516721035</v>
      </c>
      <c r="F203" s="6" t="s">
        <v>1754</v>
      </c>
      <c r="G203" s="50" t="str">
        <f t="shared" ref="G203:G266" si="22">MID(I203,3,LEN(I203)-3)</f>
        <v>42306.594</v>
      </c>
      <c r="H203" s="32">
        <f t="shared" ref="H203:H266" si="23">1*K203</f>
        <v>2255</v>
      </c>
      <c r="I203" s="196" t="s">
        <v>2773</v>
      </c>
      <c r="J203" s="197" t="s">
        <v>2774</v>
      </c>
      <c r="K203" s="196">
        <v>2255</v>
      </c>
      <c r="L203" s="196" t="s">
        <v>2419</v>
      </c>
      <c r="M203" s="197" t="s">
        <v>2138</v>
      </c>
      <c r="N203" s="197"/>
      <c r="O203" s="198" t="s">
        <v>2241</v>
      </c>
      <c r="P203" s="198" t="s">
        <v>2769</v>
      </c>
    </row>
    <row r="204" spans="1:16" ht="12.75" customHeight="1" thickBot="1">
      <c r="A204" s="32" t="str">
        <f t="shared" si="18"/>
        <v> BBS 18 </v>
      </c>
      <c r="B204" s="6" t="str">
        <f t="shared" si="19"/>
        <v>I</v>
      </c>
      <c r="C204" s="32">
        <f t="shared" si="20"/>
        <v>42363.491999999998</v>
      </c>
      <c r="D204" s="50" t="str">
        <f t="shared" si="21"/>
        <v>vis</v>
      </c>
      <c r="E204" s="195">
        <f>VLOOKUP(C204,'Active 1'!C$21:E$970,3,FALSE)</f>
        <v>2431.9820438412175</v>
      </c>
      <c r="F204" s="6" t="s">
        <v>1754</v>
      </c>
      <c r="G204" s="50" t="str">
        <f t="shared" si="22"/>
        <v>42363.492</v>
      </c>
      <c r="H204" s="32">
        <f t="shared" si="23"/>
        <v>2432</v>
      </c>
      <c r="I204" s="196" t="s">
        <v>2775</v>
      </c>
      <c r="J204" s="197" t="s">
        <v>2776</v>
      </c>
      <c r="K204" s="196">
        <v>2432</v>
      </c>
      <c r="L204" s="196" t="s">
        <v>2332</v>
      </c>
      <c r="M204" s="197" t="s">
        <v>2138</v>
      </c>
      <c r="N204" s="197"/>
      <c r="O204" s="198" t="s">
        <v>2241</v>
      </c>
      <c r="P204" s="198" t="s">
        <v>2777</v>
      </c>
    </row>
    <row r="205" spans="1:16" ht="12.75" customHeight="1" thickBot="1">
      <c r="A205" s="32" t="str">
        <f t="shared" si="18"/>
        <v> BBS 19 </v>
      </c>
      <c r="B205" s="6" t="str">
        <f t="shared" si="19"/>
        <v>I</v>
      </c>
      <c r="C205" s="32">
        <f t="shared" si="20"/>
        <v>42385.355000000003</v>
      </c>
      <c r="D205" s="50" t="str">
        <f t="shared" si="21"/>
        <v>vis</v>
      </c>
      <c r="E205" s="195">
        <f>VLOOKUP(C205,'Active 1'!C$21:E$970,3,FALSE)</f>
        <v>2499.9863916652912</v>
      </c>
      <c r="F205" s="6" t="s">
        <v>1754</v>
      </c>
      <c r="G205" s="50" t="str">
        <f t="shared" si="22"/>
        <v>42385.355</v>
      </c>
      <c r="H205" s="32">
        <f t="shared" si="23"/>
        <v>2500</v>
      </c>
      <c r="I205" s="196" t="s">
        <v>2784</v>
      </c>
      <c r="J205" s="197" t="s">
        <v>2785</v>
      </c>
      <c r="K205" s="196">
        <v>2500</v>
      </c>
      <c r="L205" s="196" t="s">
        <v>2256</v>
      </c>
      <c r="M205" s="197" t="s">
        <v>2138</v>
      </c>
      <c r="N205" s="197"/>
      <c r="O205" s="198" t="s">
        <v>2302</v>
      </c>
      <c r="P205" s="198" t="s">
        <v>2786</v>
      </c>
    </row>
    <row r="206" spans="1:16" ht="12.75" customHeight="1" thickBot="1">
      <c r="A206" s="32" t="str">
        <f t="shared" si="18"/>
        <v> BBS 19 </v>
      </c>
      <c r="B206" s="6" t="str">
        <f t="shared" si="19"/>
        <v>II</v>
      </c>
      <c r="C206" s="32">
        <f t="shared" si="20"/>
        <v>42389.372000000003</v>
      </c>
      <c r="D206" s="50" t="str">
        <f t="shared" si="21"/>
        <v>vis</v>
      </c>
      <c r="E206" s="195">
        <f>VLOOKUP(C206,'Active 1'!C$21:E$970,3,FALSE)</f>
        <v>2512.4811757850016</v>
      </c>
      <c r="F206" s="6" t="s">
        <v>1754</v>
      </c>
      <c r="G206" s="50" t="str">
        <f t="shared" si="22"/>
        <v>42389.372</v>
      </c>
      <c r="H206" s="32">
        <f t="shared" si="23"/>
        <v>2512.5</v>
      </c>
      <c r="I206" s="196" t="s">
        <v>2790</v>
      </c>
      <c r="J206" s="197" t="s">
        <v>2791</v>
      </c>
      <c r="K206" s="196">
        <v>2512.5</v>
      </c>
      <c r="L206" s="196" t="s">
        <v>2332</v>
      </c>
      <c r="M206" s="197" t="s">
        <v>2138</v>
      </c>
      <c r="N206" s="197"/>
      <c r="O206" s="198" t="s">
        <v>2241</v>
      </c>
      <c r="P206" s="198" t="s">
        <v>2786</v>
      </c>
    </row>
    <row r="207" spans="1:16" ht="12.75" customHeight="1" thickBot="1">
      <c r="A207" s="32" t="str">
        <f t="shared" si="18"/>
        <v> BBS 19 </v>
      </c>
      <c r="B207" s="6" t="str">
        <f t="shared" si="19"/>
        <v>I</v>
      </c>
      <c r="C207" s="32">
        <f t="shared" si="20"/>
        <v>42389.54</v>
      </c>
      <c r="D207" s="50" t="str">
        <f t="shared" si="21"/>
        <v>vis</v>
      </c>
      <c r="E207" s="195">
        <f>VLOOKUP(C207,'Active 1'!C$21:E$970,3,FALSE)</f>
        <v>2513.0037358377981</v>
      </c>
      <c r="F207" s="6" t="s">
        <v>1754</v>
      </c>
      <c r="G207" s="50" t="str">
        <f t="shared" si="22"/>
        <v>42389.540</v>
      </c>
      <c r="H207" s="32">
        <f t="shared" si="23"/>
        <v>2513</v>
      </c>
      <c r="I207" s="196" t="s">
        <v>2792</v>
      </c>
      <c r="J207" s="197" t="s">
        <v>2793</v>
      </c>
      <c r="K207" s="196">
        <v>2513</v>
      </c>
      <c r="L207" s="196" t="s">
        <v>2419</v>
      </c>
      <c r="M207" s="197" t="s">
        <v>2138</v>
      </c>
      <c r="N207" s="197"/>
      <c r="O207" s="198" t="s">
        <v>2241</v>
      </c>
      <c r="P207" s="198" t="s">
        <v>2786</v>
      </c>
    </row>
    <row r="208" spans="1:16" ht="12.75" customHeight="1" thickBot="1">
      <c r="A208" s="32" t="str">
        <f t="shared" si="18"/>
        <v> BBS 19 </v>
      </c>
      <c r="B208" s="6" t="str">
        <f t="shared" si="19"/>
        <v>I</v>
      </c>
      <c r="C208" s="32">
        <f t="shared" si="20"/>
        <v>42396.288</v>
      </c>
      <c r="D208" s="50" t="str">
        <f t="shared" si="21"/>
        <v>vis</v>
      </c>
      <c r="E208" s="195">
        <f>VLOOKUP(C208,'Active 1'!C$21:E$970,3,FALSE)</f>
        <v>2533.9932312920687</v>
      </c>
      <c r="F208" s="6" t="s">
        <v>1754</v>
      </c>
      <c r="G208" s="50" t="str">
        <f t="shared" si="22"/>
        <v>42396.288</v>
      </c>
      <c r="H208" s="32">
        <f t="shared" si="23"/>
        <v>2534</v>
      </c>
      <c r="I208" s="196" t="s">
        <v>2794</v>
      </c>
      <c r="J208" s="197" t="s">
        <v>2795</v>
      </c>
      <c r="K208" s="196">
        <v>2534</v>
      </c>
      <c r="L208" s="196" t="s">
        <v>2240</v>
      </c>
      <c r="M208" s="197" t="s">
        <v>2138</v>
      </c>
      <c r="N208" s="197"/>
      <c r="O208" s="198" t="s">
        <v>2302</v>
      </c>
      <c r="P208" s="198" t="s">
        <v>2786</v>
      </c>
    </row>
    <row r="209" spans="1:16" ht="12.75" customHeight="1" thickBot="1">
      <c r="A209" s="32" t="str">
        <f t="shared" si="18"/>
        <v> BBS 19 </v>
      </c>
      <c r="B209" s="6" t="str">
        <f t="shared" si="19"/>
        <v>I</v>
      </c>
      <c r="C209" s="32">
        <f t="shared" si="20"/>
        <v>42403.358</v>
      </c>
      <c r="D209" s="50" t="str">
        <f t="shared" si="21"/>
        <v>vis</v>
      </c>
      <c r="E209" s="195">
        <f>VLOOKUP(C209,'Active 1'!C$21:E$970,3,FALSE)</f>
        <v>2555.9843001808799</v>
      </c>
      <c r="F209" s="6" t="s">
        <v>1754</v>
      </c>
      <c r="G209" s="50" t="str">
        <f t="shared" si="22"/>
        <v>42403.358</v>
      </c>
      <c r="H209" s="32">
        <f t="shared" si="23"/>
        <v>2556</v>
      </c>
      <c r="I209" s="196" t="s">
        <v>2801</v>
      </c>
      <c r="J209" s="197" t="s">
        <v>2802</v>
      </c>
      <c r="K209" s="196">
        <v>2556</v>
      </c>
      <c r="L209" s="196" t="s">
        <v>2299</v>
      </c>
      <c r="M209" s="197" t="s">
        <v>2138</v>
      </c>
      <c r="N209" s="197"/>
      <c r="O209" s="198" t="s">
        <v>2302</v>
      </c>
      <c r="P209" s="198" t="s">
        <v>2786</v>
      </c>
    </row>
    <row r="210" spans="1:16" ht="12.75" customHeight="1" thickBot="1">
      <c r="A210" s="32" t="str">
        <f t="shared" si="18"/>
        <v> BBS 19 </v>
      </c>
      <c r="B210" s="6" t="str">
        <f t="shared" si="19"/>
        <v>I</v>
      </c>
      <c r="C210" s="32">
        <f t="shared" si="20"/>
        <v>42404.334999999999</v>
      </c>
      <c r="D210" s="50" t="str">
        <f t="shared" si="21"/>
        <v>vis</v>
      </c>
      <c r="E210" s="195">
        <f>VLOOKUP(C210,'Active 1'!C$21:E$970,3,FALSE)</f>
        <v>2559.0232357260488</v>
      </c>
      <c r="F210" s="6" t="s">
        <v>1754</v>
      </c>
      <c r="G210" s="50" t="str">
        <f t="shared" si="22"/>
        <v>42404.335</v>
      </c>
      <c r="H210" s="32">
        <f t="shared" si="23"/>
        <v>2559</v>
      </c>
      <c r="I210" s="196" t="s">
        <v>2803</v>
      </c>
      <c r="J210" s="197" t="s">
        <v>2804</v>
      </c>
      <c r="K210" s="196">
        <v>2559</v>
      </c>
      <c r="L210" s="196" t="s">
        <v>2521</v>
      </c>
      <c r="M210" s="197" t="s">
        <v>2138</v>
      </c>
      <c r="N210" s="197"/>
      <c r="O210" s="198" t="s">
        <v>2302</v>
      </c>
      <c r="P210" s="198" t="s">
        <v>2786</v>
      </c>
    </row>
    <row r="211" spans="1:16" ht="12.75" customHeight="1" thickBot="1">
      <c r="A211" s="32" t="str">
        <f t="shared" si="18"/>
        <v> BBS 19 </v>
      </c>
      <c r="B211" s="6" t="str">
        <f t="shared" si="19"/>
        <v>I</v>
      </c>
      <c r="C211" s="32">
        <f t="shared" si="20"/>
        <v>42405.29</v>
      </c>
      <c r="D211" s="50" t="str">
        <f t="shared" si="21"/>
        <v>vis</v>
      </c>
      <c r="E211" s="195">
        <f>VLOOKUP(C211,'Active 1'!C$21:E$970,3,FALSE)</f>
        <v>2561.9937407881216</v>
      </c>
      <c r="F211" s="6" t="s">
        <v>1754</v>
      </c>
      <c r="G211" s="50" t="str">
        <f t="shared" si="22"/>
        <v>42405.290</v>
      </c>
      <c r="H211" s="32">
        <f t="shared" si="23"/>
        <v>2562</v>
      </c>
      <c r="I211" s="196" t="s">
        <v>2805</v>
      </c>
      <c r="J211" s="197" t="s">
        <v>2806</v>
      </c>
      <c r="K211" s="196">
        <v>2562</v>
      </c>
      <c r="L211" s="196" t="s">
        <v>2240</v>
      </c>
      <c r="M211" s="197" t="s">
        <v>2138</v>
      </c>
      <c r="N211" s="197"/>
      <c r="O211" s="198" t="s">
        <v>2302</v>
      </c>
      <c r="P211" s="198" t="s">
        <v>2786</v>
      </c>
    </row>
    <row r="212" spans="1:16" ht="12.75" customHeight="1" thickBot="1">
      <c r="A212" s="32" t="str">
        <f t="shared" si="18"/>
        <v> BBS 20 </v>
      </c>
      <c r="B212" s="6" t="str">
        <f t="shared" si="19"/>
        <v>I</v>
      </c>
      <c r="C212" s="32">
        <f t="shared" si="20"/>
        <v>42414.288</v>
      </c>
      <c r="D212" s="50" t="str">
        <f t="shared" si="21"/>
        <v>vis</v>
      </c>
      <c r="E212" s="195">
        <f>VLOOKUP(C212,'Active 1'!C$21:E$970,3,FALSE)</f>
        <v>2589.9818083781529</v>
      </c>
      <c r="F212" s="6" t="s">
        <v>1754</v>
      </c>
      <c r="G212" s="50" t="str">
        <f t="shared" si="22"/>
        <v>42414.288</v>
      </c>
      <c r="H212" s="32">
        <f t="shared" si="23"/>
        <v>2590</v>
      </c>
      <c r="I212" s="196" t="s">
        <v>2807</v>
      </c>
      <c r="J212" s="197" t="s">
        <v>2808</v>
      </c>
      <c r="K212" s="196">
        <v>2590</v>
      </c>
      <c r="L212" s="196" t="s">
        <v>2332</v>
      </c>
      <c r="M212" s="197" t="s">
        <v>2138</v>
      </c>
      <c r="N212" s="197"/>
      <c r="O212" s="198" t="s">
        <v>2302</v>
      </c>
      <c r="P212" s="198" t="s">
        <v>2809</v>
      </c>
    </row>
    <row r="213" spans="1:16" ht="12.75" customHeight="1" thickBot="1">
      <c r="A213" s="32" t="str">
        <f t="shared" si="18"/>
        <v> BBS 20 </v>
      </c>
      <c r="B213" s="6" t="str">
        <f t="shared" si="19"/>
        <v>I</v>
      </c>
      <c r="C213" s="32">
        <f t="shared" si="20"/>
        <v>42415.254000000001</v>
      </c>
      <c r="D213" s="50" t="str">
        <f t="shared" si="21"/>
        <v>vis</v>
      </c>
      <c r="E213" s="195">
        <f>VLOOKUP(C213,'Active 1'!C$21:E$970,3,FALSE)</f>
        <v>2592.9865286817735</v>
      </c>
      <c r="F213" s="6" t="s">
        <v>1754</v>
      </c>
      <c r="G213" s="50" t="str">
        <f t="shared" si="22"/>
        <v>42415.254</v>
      </c>
      <c r="H213" s="32">
        <f t="shared" si="23"/>
        <v>2593</v>
      </c>
      <c r="I213" s="196" t="s">
        <v>2818</v>
      </c>
      <c r="J213" s="197" t="s">
        <v>2819</v>
      </c>
      <c r="K213" s="196">
        <v>2593</v>
      </c>
      <c r="L213" s="196" t="s">
        <v>2256</v>
      </c>
      <c r="M213" s="197" t="s">
        <v>2138</v>
      </c>
      <c r="N213" s="197"/>
      <c r="O213" s="198" t="s">
        <v>2241</v>
      </c>
      <c r="P213" s="198" t="s">
        <v>2809</v>
      </c>
    </row>
    <row r="214" spans="1:16" ht="12.75" customHeight="1" thickBot="1">
      <c r="A214" s="32" t="str">
        <f t="shared" si="18"/>
        <v> BBS 20 </v>
      </c>
      <c r="B214" s="6" t="str">
        <f t="shared" si="19"/>
        <v>II</v>
      </c>
      <c r="C214" s="32">
        <f t="shared" si="20"/>
        <v>42416.392999999996</v>
      </c>
      <c r="D214" s="50" t="str">
        <f t="shared" si="21"/>
        <v>vis</v>
      </c>
      <c r="E214" s="195">
        <f>VLOOKUP(C214,'Active 1'!C$21:E$970,3,FALSE)</f>
        <v>2596.5293614207071</v>
      </c>
      <c r="F214" s="6" t="s">
        <v>1754</v>
      </c>
      <c r="G214" s="50" t="str">
        <f t="shared" si="22"/>
        <v>42416.393</v>
      </c>
      <c r="H214" s="32">
        <f t="shared" si="23"/>
        <v>2596.5</v>
      </c>
      <c r="I214" s="196" t="s">
        <v>2820</v>
      </c>
      <c r="J214" s="197" t="s">
        <v>2821</v>
      </c>
      <c r="K214" s="196">
        <v>2596.5</v>
      </c>
      <c r="L214" s="196" t="s">
        <v>2680</v>
      </c>
      <c r="M214" s="197" t="s">
        <v>2138</v>
      </c>
      <c r="N214" s="197"/>
      <c r="O214" s="198" t="s">
        <v>2241</v>
      </c>
      <c r="P214" s="198" t="s">
        <v>2809</v>
      </c>
    </row>
    <row r="215" spans="1:16" ht="12.75" customHeight="1" thickBot="1">
      <c r="A215" s="32" t="str">
        <f t="shared" si="18"/>
        <v> BBS 20 </v>
      </c>
      <c r="B215" s="6" t="str">
        <f t="shared" si="19"/>
        <v>I</v>
      </c>
      <c r="C215" s="32">
        <f t="shared" si="20"/>
        <v>42422.332999999999</v>
      </c>
      <c r="D215" s="50" t="str">
        <f t="shared" si="21"/>
        <v>vis</v>
      </c>
      <c r="E215" s="195">
        <f>VLOOKUP(C215,'Active 1'!C$21:E$970,3,FALSE)</f>
        <v>2615.005591859122</v>
      </c>
      <c r="F215" s="6" t="s">
        <v>1754</v>
      </c>
      <c r="G215" s="50" t="str">
        <f t="shared" si="22"/>
        <v>42422.333</v>
      </c>
      <c r="H215" s="32">
        <f t="shared" si="23"/>
        <v>2615</v>
      </c>
      <c r="I215" s="196" t="s">
        <v>2822</v>
      </c>
      <c r="J215" s="197" t="s">
        <v>2823</v>
      </c>
      <c r="K215" s="196">
        <v>2615</v>
      </c>
      <c r="L215" s="196" t="s">
        <v>2376</v>
      </c>
      <c r="M215" s="197" t="s">
        <v>2138</v>
      </c>
      <c r="N215" s="197"/>
      <c r="O215" s="198" t="s">
        <v>2302</v>
      </c>
      <c r="P215" s="198" t="s">
        <v>2809</v>
      </c>
    </row>
    <row r="216" spans="1:16" ht="12.75" customHeight="1" thickBot="1">
      <c r="A216" s="32" t="str">
        <f t="shared" si="18"/>
        <v> BBS 20 </v>
      </c>
      <c r="B216" s="6" t="str">
        <f t="shared" si="19"/>
        <v>I</v>
      </c>
      <c r="C216" s="32">
        <f t="shared" si="20"/>
        <v>42423.290999999997</v>
      </c>
      <c r="D216" s="50" t="str">
        <f t="shared" si="21"/>
        <v>vis</v>
      </c>
      <c r="E216" s="195">
        <f>VLOOKUP(C216,'Active 1'!C$21:E$970,3,FALSE)</f>
        <v>2617.9854283506997</v>
      </c>
      <c r="F216" s="6" t="s">
        <v>1754</v>
      </c>
      <c r="G216" s="50" t="str">
        <f t="shared" si="22"/>
        <v>42423.291</v>
      </c>
      <c r="H216" s="32">
        <f t="shared" si="23"/>
        <v>2618</v>
      </c>
      <c r="I216" s="196" t="s">
        <v>2827</v>
      </c>
      <c r="J216" s="197" t="s">
        <v>2828</v>
      </c>
      <c r="K216" s="196">
        <v>2618</v>
      </c>
      <c r="L216" s="196" t="s">
        <v>2299</v>
      </c>
      <c r="M216" s="197" t="s">
        <v>2138</v>
      </c>
      <c r="N216" s="197"/>
      <c r="O216" s="198" t="s">
        <v>2302</v>
      </c>
      <c r="P216" s="198" t="s">
        <v>2809</v>
      </c>
    </row>
    <row r="217" spans="1:16" ht="12.75" customHeight="1" thickBot="1">
      <c r="A217" s="32" t="str">
        <f t="shared" si="18"/>
        <v> BBS 20 </v>
      </c>
      <c r="B217" s="6" t="str">
        <f t="shared" si="19"/>
        <v>I</v>
      </c>
      <c r="C217" s="32">
        <f t="shared" si="20"/>
        <v>42424.247000000003</v>
      </c>
      <c r="D217" s="50" t="str">
        <f t="shared" si="21"/>
        <v>vis</v>
      </c>
      <c r="E217" s="195">
        <f>VLOOKUP(C217,'Active 1'!C$21:E$970,3,FALSE)</f>
        <v>2620.9590438892888</v>
      </c>
      <c r="F217" s="6" t="s">
        <v>1754</v>
      </c>
      <c r="G217" s="50" t="str">
        <f t="shared" si="22"/>
        <v>42424.247</v>
      </c>
      <c r="H217" s="32">
        <f t="shared" si="23"/>
        <v>2621</v>
      </c>
      <c r="I217" s="196" t="s">
        <v>2829</v>
      </c>
      <c r="J217" s="197" t="s">
        <v>2830</v>
      </c>
      <c r="K217" s="196">
        <v>2621</v>
      </c>
      <c r="L217" s="196" t="s">
        <v>2260</v>
      </c>
      <c r="M217" s="197" t="s">
        <v>2138</v>
      </c>
      <c r="N217" s="197"/>
      <c r="O217" s="198" t="s">
        <v>2302</v>
      </c>
      <c r="P217" s="198" t="s">
        <v>2809</v>
      </c>
    </row>
    <row r="218" spans="1:16" ht="12.75" customHeight="1" thickBot="1">
      <c r="A218" s="32" t="str">
        <f t="shared" si="18"/>
        <v> BBS 20 </v>
      </c>
      <c r="B218" s="6" t="str">
        <f t="shared" si="19"/>
        <v>I</v>
      </c>
      <c r="C218" s="32">
        <f t="shared" si="20"/>
        <v>42424.262999999999</v>
      </c>
      <c r="D218" s="50" t="str">
        <f t="shared" si="21"/>
        <v>vis</v>
      </c>
      <c r="E218" s="195">
        <f>VLOOKUP(C218,'Active 1'!C$21:E$970,3,FALSE)</f>
        <v>2621.0088115133531</v>
      </c>
      <c r="F218" s="6" t="s">
        <v>1754</v>
      </c>
      <c r="G218" s="50" t="str">
        <f t="shared" si="22"/>
        <v>42424.263</v>
      </c>
      <c r="H218" s="32">
        <f t="shared" si="23"/>
        <v>2621</v>
      </c>
      <c r="I218" s="196" t="s">
        <v>2831</v>
      </c>
      <c r="J218" s="197" t="s">
        <v>2832</v>
      </c>
      <c r="K218" s="196">
        <v>2621</v>
      </c>
      <c r="L218" s="196" t="s">
        <v>2441</v>
      </c>
      <c r="M218" s="197" t="s">
        <v>2138</v>
      </c>
      <c r="N218" s="197"/>
      <c r="O218" s="198" t="s">
        <v>2833</v>
      </c>
      <c r="P218" s="198" t="s">
        <v>2809</v>
      </c>
    </row>
    <row r="219" spans="1:16" ht="12.75" customHeight="1" thickBot="1">
      <c r="A219" s="32" t="str">
        <f t="shared" si="18"/>
        <v> BBS 20 </v>
      </c>
      <c r="B219" s="6" t="str">
        <f t="shared" si="19"/>
        <v>II</v>
      </c>
      <c r="C219" s="32">
        <f t="shared" si="20"/>
        <v>42426.332999999999</v>
      </c>
      <c r="D219" s="50" t="str">
        <f t="shared" si="21"/>
        <v>vis</v>
      </c>
      <c r="E219" s="195">
        <f>VLOOKUP(C219,'Active 1'!C$21:E$970,3,FALSE)</f>
        <v>2627.4474978782519</v>
      </c>
      <c r="F219" s="6" t="s">
        <v>1754</v>
      </c>
      <c r="G219" s="50" t="str">
        <f t="shared" si="22"/>
        <v>42426.333</v>
      </c>
      <c r="H219" s="32">
        <f t="shared" si="23"/>
        <v>2627.5</v>
      </c>
      <c r="I219" s="196" t="s">
        <v>2836</v>
      </c>
      <c r="J219" s="197" t="s">
        <v>2837</v>
      </c>
      <c r="K219" s="196">
        <v>2627.5</v>
      </c>
      <c r="L219" s="196" t="s">
        <v>2236</v>
      </c>
      <c r="M219" s="197" t="s">
        <v>2138</v>
      </c>
      <c r="N219" s="197"/>
      <c r="O219" s="198" t="s">
        <v>2302</v>
      </c>
      <c r="P219" s="198" t="s">
        <v>2809</v>
      </c>
    </row>
    <row r="220" spans="1:16" ht="12.75" customHeight="1" thickBot="1">
      <c r="A220" s="32" t="str">
        <f t="shared" si="18"/>
        <v> BBS 20 </v>
      </c>
      <c r="B220" s="6" t="str">
        <f t="shared" si="19"/>
        <v>II</v>
      </c>
      <c r="C220" s="32">
        <f t="shared" si="20"/>
        <v>42427.305</v>
      </c>
      <c r="D220" s="50" t="str">
        <f t="shared" si="21"/>
        <v>vis</v>
      </c>
      <c r="E220" s="195">
        <f>VLOOKUP(C220,'Active 1'!C$21:E$970,3,FALSE)</f>
        <v>2630.4708810409052</v>
      </c>
      <c r="F220" s="6" t="s">
        <v>1754</v>
      </c>
      <c r="G220" s="50" t="str">
        <f t="shared" si="22"/>
        <v>42427.305</v>
      </c>
      <c r="H220" s="32">
        <f t="shared" si="23"/>
        <v>2630.5</v>
      </c>
      <c r="I220" s="196" t="s">
        <v>2838</v>
      </c>
      <c r="J220" s="197" t="s">
        <v>2839</v>
      </c>
      <c r="K220" s="196">
        <v>2630.5</v>
      </c>
      <c r="L220" s="196" t="s">
        <v>2325</v>
      </c>
      <c r="M220" s="197" t="s">
        <v>2138</v>
      </c>
      <c r="N220" s="197"/>
      <c r="O220" s="198" t="s">
        <v>2302</v>
      </c>
      <c r="P220" s="198" t="s">
        <v>2809</v>
      </c>
    </row>
    <row r="221" spans="1:16" ht="12.75" customHeight="1" thickBot="1">
      <c r="A221" s="32" t="str">
        <f t="shared" si="18"/>
        <v> BBS 20 </v>
      </c>
      <c r="B221" s="6" t="str">
        <f t="shared" si="19"/>
        <v>I</v>
      </c>
      <c r="C221" s="32">
        <f t="shared" si="20"/>
        <v>42433.264999999999</v>
      </c>
      <c r="D221" s="50" t="str">
        <f t="shared" si="21"/>
        <v>vis</v>
      </c>
      <c r="E221" s="195">
        <f>VLOOKUP(C221,'Active 1'!C$21:E$970,3,FALSE)</f>
        <v>2649.0093210094055</v>
      </c>
      <c r="F221" s="6" t="s">
        <v>1754</v>
      </c>
      <c r="G221" s="50" t="str">
        <f t="shared" si="22"/>
        <v>42433.265</v>
      </c>
      <c r="H221" s="32">
        <f t="shared" si="23"/>
        <v>2649</v>
      </c>
      <c r="I221" s="196" t="s">
        <v>2847</v>
      </c>
      <c r="J221" s="197" t="s">
        <v>2848</v>
      </c>
      <c r="K221" s="196">
        <v>2649</v>
      </c>
      <c r="L221" s="196" t="s">
        <v>2441</v>
      </c>
      <c r="M221" s="197" t="s">
        <v>2138</v>
      </c>
      <c r="N221" s="197"/>
      <c r="O221" s="198" t="s">
        <v>2833</v>
      </c>
      <c r="P221" s="198" t="s">
        <v>2809</v>
      </c>
    </row>
    <row r="222" spans="1:16" ht="12.75" customHeight="1" thickBot="1">
      <c r="A222" s="32" t="str">
        <f t="shared" si="18"/>
        <v> BBS 20 </v>
      </c>
      <c r="B222" s="6" t="str">
        <f t="shared" si="19"/>
        <v>II</v>
      </c>
      <c r="C222" s="32">
        <f t="shared" si="20"/>
        <v>42435.341999999997</v>
      </c>
      <c r="D222" s="50" t="str">
        <f t="shared" si="21"/>
        <v>vis</v>
      </c>
      <c r="E222" s="195">
        <f>VLOOKUP(C222,'Active 1'!C$21:E$970,3,FALSE)</f>
        <v>2655.469780709831</v>
      </c>
      <c r="F222" s="6" t="s">
        <v>1754</v>
      </c>
      <c r="G222" s="50" t="str">
        <f t="shared" si="22"/>
        <v>42435.342</v>
      </c>
      <c r="H222" s="32">
        <f t="shared" si="23"/>
        <v>2655.5</v>
      </c>
      <c r="I222" s="196" t="s">
        <v>2851</v>
      </c>
      <c r="J222" s="197" t="s">
        <v>2852</v>
      </c>
      <c r="K222" s="196">
        <v>2655.5</v>
      </c>
      <c r="L222" s="196" t="s">
        <v>2270</v>
      </c>
      <c r="M222" s="197" t="s">
        <v>2138</v>
      </c>
      <c r="N222" s="197"/>
      <c r="O222" s="198" t="s">
        <v>2302</v>
      </c>
      <c r="P222" s="198" t="s">
        <v>2809</v>
      </c>
    </row>
    <row r="223" spans="1:16" ht="12.75" customHeight="1" thickBot="1">
      <c r="A223" s="32" t="str">
        <f t="shared" si="18"/>
        <v> BBS 20 </v>
      </c>
      <c r="B223" s="6" t="str">
        <f t="shared" si="19"/>
        <v>I</v>
      </c>
      <c r="C223" s="32">
        <f t="shared" si="20"/>
        <v>42439.364000000001</v>
      </c>
      <c r="D223" s="50" t="str">
        <f t="shared" si="21"/>
        <v>vis</v>
      </c>
      <c r="E223" s="195">
        <f>VLOOKUP(C223,'Active 1'!C$21:E$970,3,FALSE)</f>
        <v>2667.9801172120801</v>
      </c>
      <c r="F223" s="6" t="s">
        <v>1754</v>
      </c>
      <c r="G223" s="50" t="str">
        <f t="shared" si="22"/>
        <v>42439.364</v>
      </c>
      <c r="H223" s="32">
        <f t="shared" si="23"/>
        <v>2668</v>
      </c>
      <c r="I223" s="196" t="s">
        <v>2853</v>
      </c>
      <c r="J223" s="197" t="s">
        <v>2854</v>
      </c>
      <c r="K223" s="196">
        <v>2668</v>
      </c>
      <c r="L223" s="196" t="s">
        <v>2332</v>
      </c>
      <c r="M223" s="197" t="s">
        <v>2138</v>
      </c>
      <c r="N223" s="197"/>
      <c r="O223" s="198" t="s">
        <v>2833</v>
      </c>
      <c r="P223" s="198" t="s">
        <v>2809</v>
      </c>
    </row>
    <row r="224" spans="1:16" ht="12.75" customHeight="1" thickBot="1">
      <c r="A224" s="32" t="str">
        <f t="shared" si="18"/>
        <v> BBS 21 </v>
      </c>
      <c r="B224" s="6" t="str">
        <f t="shared" si="19"/>
        <v>I</v>
      </c>
      <c r="C224" s="32">
        <f t="shared" si="20"/>
        <v>42448.368999999999</v>
      </c>
      <c r="D224" s="50" t="str">
        <f t="shared" si="21"/>
        <v>vis</v>
      </c>
      <c r="E224" s="195">
        <f>VLOOKUP(C224,'Active 1'!C$21:E$970,3,FALSE)</f>
        <v>2695.9899581376376</v>
      </c>
      <c r="F224" s="6" t="s">
        <v>1754</v>
      </c>
      <c r="G224" s="50" t="str">
        <f t="shared" si="22"/>
        <v>42448.369</v>
      </c>
      <c r="H224" s="32">
        <f t="shared" si="23"/>
        <v>2696</v>
      </c>
      <c r="I224" s="196" t="s">
        <v>2857</v>
      </c>
      <c r="J224" s="197" t="s">
        <v>2858</v>
      </c>
      <c r="K224" s="196">
        <v>2696</v>
      </c>
      <c r="L224" s="196" t="s">
        <v>2068</v>
      </c>
      <c r="M224" s="197" t="s">
        <v>2138</v>
      </c>
      <c r="N224" s="197"/>
      <c r="O224" s="198" t="s">
        <v>2833</v>
      </c>
      <c r="P224" s="198" t="s">
        <v>2859</v>
      </c>
    </row>
    <row r="225" spans="1:16" ht="12.75" customHeight="1" thickBot="1">
      <c r="A225" s="32" t="str">
        <f t="shared" si="18"/>
        <v> BBS 21 </v>
      </c>
      <c r="B225" s="6" t="str">
        <f t="shared" si="19"/>
        <v>I</v>
      </c>
      <c r="C225" s="32">
        <f t="shared" si="20"/>
        <v>42450.29</v>
      </c>
      <c r="D225" s="50" t="str">
        <f t="shared" si="21"/>
        <v>vis</v>
      </c>
      <c r="E225" s="195">
        <f>VLOOKUP(C225,'Active 1'!C$21:E$970,3,FALSE)</f>
        <v>2701.9651835033314</v>
      </c>
      <c r="F225" s="6" t="s">
        <v>1754</v>
      </c>
      <c r="G225" s="50" t="str">
        <f t="shared" si="22"/>
        <v>42450.290</v>
      </c>
      <c r="H225" s="32">
        <f t="shared" si="23"/>
        <v>2702</v>
      </c>
      <c r="I225" s="196" t="s">
        <v>2860</v>
      </c>
      <c r="J225" s="197" t="s">
        <v>2861</v>
      </c>
      <c r="K225" s="196">
        <v>2702</v>
      </c>
      <c r="L225" s="196" t="s">
        <v>2305</v>
      </c>
      <c r="M225" s="197" t="s">
        <v>2138</v>
      </c>
      <c r="N225" s="197"/>
      <c r="O225" s="198" t="s">
        <v>2302</v>
      </c>
      <c r="P225" s="198" t="s">
        <v>2859</v>
      </c>
    </row>
    <row r="226" spans="1:16" ht="12.75" customHeight="1" thickBot="1">
      <c r="A226" s="32" t="str">
        <f t="shared" si="18"/>
        <v> BBS 21 </v>
      </c>
      <c r="B226" s="6" t="str">
        <f t="shared" si="19"/>
        <v>I</v>
      </c>
      <c r="C226" s="32">
        <f t="shared" si="20"/>
        <v>42450.303999999996</v>
      </c>
      <c r="D226" s="50" t="str">
        <f t="shared" si="21"/>
        <v>vis</v>
      </c>
      <c r="E226" s="195">
        <f>VLOOKUP(C226,'Active 1'!C$21:E$970,3,FALSE)</f>
        <v>2702.0087301743843</v>
      </c>
      <c r="F226" s="6" t="s">
        <v>1754</v>
      </c>
      <c r="G226" s="50" t="str">
        <f t="shared" si="22"/>
        <v>42450.304</v>
      </c>
      <c r="H226" s="32">
        <f t="shared" si="23"/>
        <v>2702</v>
      </c>
      <c r="I226" s="196" t="s">
        <v>2862</v>
      </c>
      <c r="J226" s="197" t="s">
        <v>2863</v>
      </c>
      <c r="K226" s="196">
        <v>2702</v>
      </c>
      <c r="L226" s="196" t="s">
        <v>2441</v>
      </c>
      <c r="M226" s="197" t="s">
        <v>2138</v>
      </c>
      <c r="N226" s="197"/>
      <c r="O226" s="198" t="s">
        <v>2833</v>
      </c>
      <c r="P226" s="198" t="s">
        <v>2859</v>
      </c>
    </row>
    <row r="227" spans="1:16" ht="12.75" customHeight="1" thickBot="1">
      <c r="A227" s="32" t="str">
        <f t="shared" si="18"/>
        <v> BBS 21 </v>
      </c>
      <c r="B227" s="6" t="str">
        <f t="shared" si="19"/>
        <v>I</v>
      </c>
      <c r="C227" s="32">
        <f t="shared" si="20"/>
        <v>42451.269</v>
      </c>
      <c r="D227" s="50" t="str">
        <f t="shared" si="21"/>
        <v>vis</v>
      </c>
      <c r="E227" s="195">
        <f>VLOOKUP(C227,'Active 1'!C$21:E$970,3,FALSE)</f>
        <v>2705.0103400015114</v>
      </c>
      <c r="F227" s="6" t="s">
        <v>1754</v>
      </c>
      <c r="G227" s="50" t="str">
        <f t="shared" si="22"/>
        <v>42451.269</v>
      </c>
      <c r="H227" s="32">
        <f t="shared" si="23"/>
        <v>2705</v>
      </c>
      <c r="I227" s="196" t="s">
        <v>2864</v>
      </c>
      <c r="J227" s="197" t="s">
        <v>2865</v>
      </c>
      <c r="K227" s="196">
        <v>2705</v>
      </c>
      <c r="L227" s="196" t="s">
        <v>2441</v>
      </c>
      <c r="M227" s="197" t="s">
        <v>2138</v>
      </c>
      <c r="N227" s="197"/>
      <c r="O227" s="198" t="s">
        <v>2833</v>
      </c>
      <c r="P227" s="198" t="s">
        <v>2859</v>
      </c>
    </row>
    <row r="228" spans="1:16" ht="12.75" customHeight="1" thickBot="1">
      <c r="A228" s="32" t="str">
        <f t="shared" si="18"/>
        <v> BBS 21 </v>
      </c>
      <c r="B228" s="6" t="str">
        <f t="shared" si="19"/>
        <v>II</v>
      </c>
      <c r="C228" s="32">
        <f t="shared" si="20"/>
        <v>42451.417999999998</v>
      </c>
      <c r="D228" s="50" t="str">
        <f t="shared" si="21"/>
        <v>vis</v>
      </c>
      <c r="E228" s="195">
        <f>VLOOKUP(C228,'Active 1'!C$21:E$970,3,FALSE)</f>
        <v>2705.4738010007163</v>
      </c>
      <c r="F228" s="6" t="s">
        <v>1754</v>
      </c>
      <c r="G228" s="50" t="str">
        <f t="shared" si="22"/>
        <v>42451.418</v>
      </c>
      <c r="H228" s="32">
        <f t="shared" si="23"/>
        <v>2705.5</v>
      </c>
      <c r="I228" s="196" t="s">
        <v>2866</v>
      </c>
      <c r="J228" s="197" t="s">
        <v>2867</v>
      </c>
      <c r="K228" s="196">
        <v>2705.5</v>
      </c>
      <c r="L228" s="196" t="s">
        <v>2253</v>
      </c>
      <c r="M228" s="197" t="s">
        <v>2138</v>
      </c>
      <c r="N228" s="197"/>
      <c r="O228" s="198" t="s">
        <v>2302</v>
      </c>
      <c r="P228" s="198" t="s">
        <v>2859</v>
      </c>
    </row>
    <row r="229" spans="1:16" ht="12.75" customHeight="1" thickBot="1">
      <c r="A229" s="32" t="str">
        <f t="shared" si="18"/>
        <v> BBS 21 </v>
      </c>
      <c r="B229" s="6" t="str">
        <f t="shared" si="19"/>
        <v>I</v>
      </c>
      <c r="C229" s="32">
        <f t="shared" si="20"/>
        <v>42458.338000000003</v>
      </c>
      <c r="D229" s="50" t="str">
        <f t="shared" si="21"/>
        <v>vis</v>
      </c>
      <c r="E229" s="195">
        <f>VLOOKUP(C229,'Active 1'!C$21:E$970,3,FALSE)</f>
        <v>2726.9982984138283</v>
      </c>
      <c r="F229" s="6" t="s">
        <v>1754</v>
      </c>
      <c r="G229" s="50" t="str">
        <f t="shared" si="22"/>
        <v>42458.338</v>
      </c>
      <c r="H229" s="32">
        <f t="shared" si="23"/>
        <v>2727</v>
      </c>
      <c r="I229" s="196" t="s">
        <v>2874</v>
      </c>
      <c r="J229" s="197" t="s">
        <v>2875</v>
      </c>
      <c r="K229" s="196">
        <v>2727</v>
      </c>
      <c r="L229" s="196" t="s">
        <v>2293</v>
      </c>
      <c r="M229" s="197" t="s">
        <v>2138</v>
      </c>
      <c r="N229" s="197"/>
      <c r="O229" s="198" t="s">
        <v>2833</v>
      </c>
      <c r="P229" s="198" t="s">
        <v>2859</v>
      </c>
    </row>
    <row r="230" spans="1:16" ht="12.75" customHeight="1" thickBot="1">
      <c r="A230" s="32" t="str">
        <f t="shared" si="18"/>
        <v> BBS 21 </v>
      </c>
      <c r="B230" s="6" t="str">
        <f t="shared" si="19"/>
        <v>I</v>
      </c>
      <c r="C230" s="32">
        <f t="shared" si="20"/>
        <v>42467.334999999999</v>
      </c>
      <c r="D230" s="50" t="str">
        <f t="shared" si="21"/>
        <v>vis</v>
      </c>
      <c r="E230" s="195">
        <f>VLOOKUP(C230,'Active 1'!C$21:E$970,3,FALSE)</f>
        <v>2754.9832555273424</v>
      </c>
      <c r="F230" s="6" t="s">
        <v>1754</v>
      </c>
      <c r="G230" s="50" t="str">
        <f t="shared" si="22"/>
        <v>42467.335</v>
      </c>
      <c r="H230" s="32">
        <f t="shared" si="23"/>
        <v>2755</v>
      </c>
      <c r="I230" s="196" t="s">
        <v>2882</v>
      </c>
      <c r="J230" s="197" t="s">
        <v>2883</v>
      </c>
      <c r="K230" s="196">
        <v>2755</v>
      </c>
      <c r="L230" s="196" t="s">
        <v>2299</v>
      </c>
      <c r="M230" s="197" t="s">
        <v>2138</v>
      </c>
      <c r="N230" s="197"/>
      <c r="O230" s="198" t="s">
        <v>2302</v>
      </c>
      <c r="P230" s="198" t="s">
        <v>2859</v>
      </c>
    </row>
    <row r="231" spans="1:16" ht="12.75" customHeight="1" thickBot="1">
      <c r="A231" s="32" t="str">
        <f t="shared" si="18"/>
        <v> BBS 21 </v>
      </c>
      <c r="B231" s="6" t="str">
        <f t="shared" si="19"/>
        <v>I</v>
      </c>
      <c r="C231" s="32">
        <f t="shared" si="20"/>
        <v>42469.267999999996</v>
      </c>
      <c r="D231" s="50" t="str">
        <f t="shared" si="21"/>
        <v>vis</v>
      </c>
      <c r="E231" s="195">
        <f>VLOOKUP(C231,'Active 1'!C$21:E$970,3,FALSE)</f>
        <v>2760.9958066110785</v>
      </c>
      <c r="F231" s="6" t="s">
        <v>1754</v>
      </c>
      <c r="G231" s="50" t="str">
        <f t="shared" si="22"/>
        <v>42469.268</v>
      </c>
      <c r="H231" s="32">
        <f t="shared" si="23"/>
        <v>2761</v>
      </c>
      <c r="I231" s="196" t="s">
        <v>2884</v>
      </c>
      <c r="J231" s="197" t="s">
        <v>2885</v>
      </c>
      <c r="K231" s="196">
        <v>2761</v>
      </c>
      <c r="L231" s="196" t="s">
        <v>2293</v>
      </c>
      <c r="M231" s="197" t="s">
        <v>2138</v>
      </c>
      <c r="N231" s="197"/>
      <c r="O231" s="198" t="s">
        <v>2241</v>
      </c>
      <c r="P231" s="198" t="s">
        <v>2859</v>
      </c>
    </row>
    <row r="232" spans="1:16" ht="12.75" customHeight="1" thickBot="1">
      <c r="A232" s="32" t="str">
        <f t="shared" si="18"/>
        <v> BBS 21 </v>
      </c>
      <c r="B232" s="6" t="str">
        <f t="shared" si="19"/>
        <v>I</v>
      </c>
      <c r="C232" s="32">
        <f t="shared" si="20"/>
        <v>42477.303999999996</v>
      </c>
      <c r="D232" s="50" t="str">
        <f t="shared" si="21"/>
        <v>vis</v>
      </c>
      <c r="E232" s="195">
        <f>VLOOKUP(C232,'Active 1'!C$21:E$970,3,FALSE)</f>
        <v>2785.9915958035103</v>
      </c>
      <c r="F232" s="6" t="s">
        <v>1754</v>
      </c>
      <c r="G232" s="50" t="str">
        <f t="shared" si="22"/>
        <v>42477.304</v>
      </c>
      <c r="H232" s="32">
        <f t="shared" si="23"/>
        <v>2786</v>
      </c>
      <c r="I232" s="196" t="s">
        <v>2896</v>
      </c>
      <c r="J232" s="197" t="s">
        <v>2897</v>
      </c>
      <c r="K232" s="196">
        <v>2786</v>
      </c>
      <c r="L232" s="196" t="s">
        <v>2068</v>
      </c>
      <c r="M232" s="197" t="s">
        <v>2138</v>
      </c>
      <c r="N232" s="197"/>
      <c r="O232" s="198" t="s">
        <v>2302</v>
      </c>
      <c r="P232" s="198" t="s">
        <v>2859</v>
      </c>
    </row>
    <row r="233" spans="1:16" ht="12.75" customHeight="1" thickBot="1">
      <c r="A233" s="32" t="str">
        <f t="shared" si="18"/>
        <v> BBS 23 </v>
      </c>
      <c r="B233" s="6" t="str">
        <f t="shared" si="19"/>
        <v>II</v>
      </c>
      <c r="C233" s="32">
        <f t="shared" si="20"/>
        <v>42645.603999999999</v>
      </c>
      <c r="D233" s="50" t="str">
        <f t="shared" si="21"/>
        <v>vis</v>
      </c>
      <c r="E233" s="195">
        <f>VLOOKUP(C233,'Active 1'!C$21:E$970,3,FALSE)</f>
        <v>3309.4847915584032</v>
      </c>
      <c r="F233" s="6" t="s">
        <v>1754</v>
      </c>
      <c r="G233" s="50" t="str">
        <f t="shared" si="22"/>
        <v>42645.604</v>
      </c>
      <c r="H233" s="32">
        <f t="shared" si="23"/>
        <v>3309.5</v>
      </c>
      <c r="I233" s="196" t="s">
        <v>2902</v>
      </c>
      <c r="J233" s="197" t="s">
        <v>2903</v>
      </c>
      <c r="K233" s="196">
        <v>3309.5</v>
      </c>
      <c r="L233" s="196" t="s">
        <v>2299</v>
      </c>
      <c r="M233" s="197" t="s">
        <v>2138</v>
      </c>
      <c r="N233" s="197"/>
      <c r="O233" s="198" t="s">
        <v>2241</v>
      </c>
      <c r="P233" s="198" t="s">
        <v>2904</v>
      </c>
    </row>
    <row r="234" spans="1:16" ht="12.75" customHeight="1" thickBot="1">
      <c r="A234" s="32" t="str">
        <f t="shared" si="18"/>
        <v> BBS 24 </v>
      </c>
      <c r="B234" s="6" t="str">
        <f t="shared" si="19"/>
        <v>I</v>
      </c>
      <c r="C234" s="32">
        <f t="shared" si="20"/>
        <v>42673.5</v>
      </c>
      <c r="D234" s="50" t="str">
        <f t="shared" si="21"/>
        <v>vis</v>
      </c>
      <c r="E234" s="195">
        <f>VLOOKUP(C234,'Active 1'!C$21:E$970,3,FALSE)</f>
        <v>3396.2546441358159</v>
      </c>
      <c r="F234" s="6" t="s">
        <v>1754</v>
      </c>
      <c r="G234" s="50" t="str">
        <f t="shared" si="22"/>
        <v>42673.500</v>
      </c>
      <c r="H234" s="32">
        <f t="shared" si="23"/>
        <v>3396</v>
      </c>
      <c r="I234" s="196" t="s">
        <v>2905</v>
      </c>
      <c r="J234" s="197" t="s">
        <v>2906</v>
      </c>
      <c r="K234" s="196">
        <v>3396</v>
      </c>
      <c r="L234" s="196" t="s">
        <v>2907</v>
      </c>
      <c r="M234" s="197" t="s">
        <v>2138</v>
      </c>
      <c r="N234" s="197"/>
      <c r="O234" s="198" t="s">
        <v>2241</v>
      </c>
      <c r="P234" s="198" t="s">
        <v>2908</v>
      </c>
    </row>
    <row r="235" spans="1:16" ht="12.75" customHeight="1" thickBot="1">
      <c r="A235" s="32" t="str">
        <f t="shared" si="18"/>
        <v> BBS 25 </v>
      </c>
      <c r="B235" s="6" t="str">
        <f t="shared" si="19"/>
        <v>II</v>
      </c>
      <c r="C235" s="32">
        <f t="shared" si="20"/>
        <v>42753.305999999997</v>
      </c>
      <c r="D235" s="50" t="str">
        <f t="shared" si="21"/>
        <v>vis</v>
      </c>
      <c r="E235" s="195">
        <f>VLOOKUP(C235,'Active 1'!C$21:E$970,3,FALSE)</f>
        <v>3644.4893320764731</v>
      </c>
      <c r="F235" s="6" t="s">
        <v>1754</v>
      </c>
      <c r="G235" s="50" t="str">
        <f t="shared" si="22"/>
        <v>42753.306</v>
      </c>
      <c r="H235" s="32">
        <f t="shared" si="23"/>
        <v>3644.5</v>
      </c>
      <c r="I235" s="196" t="s">
        <v>2911</v>
      </c>
      <c r="J235" s="197" t="s">
        <v>2912</v>
      </c>
      <c r="K235" s="196">
        <v>3644.5</v>
      </c>
      <c r="L235" s="196" t="s">
        <v>2068</v>
      </c>
      <c r="M235" s="197" t="s">
        <v>2138</v>
      </c>
      <c r="N235" s="197"/>
      <c r="O235" s="198" t="s">
        <v>2241</v>
      </c>
      <c r="P235" s="198" t="s">
        <v>2913</v>
      </c>
    </row>
    <row r="236" spans="1:16" ht="12.75" customHeight="1" thickBot="1">
      <c r="A236" s="32" t="str">
        <f t="shared" si="18"/>
        <v> AOEB 1 </v>
      </c>
      <c r="B236" s="6" t="str">
        <f t="shared" si="19"/>
        <v>II</v>
      </c>
      <c r="C236" s="32">
        <f t="shared" si="20"/>
        <v>42760.707999999999</v>
      </c>
      <c r="D236" s="50" t="str">
        <f t="shared" si="21"/>
        <v>vis</v>
      </c>
      <c r="E236" s="195">
        <f>VLOOKUP(C236,'Active 1'!C$21:E$970,3,FALSE)</f>
        <v>3667.5130791648785</v>
      </c>
      <c r="F236" s="6" t="s">
        <v>1754</v>
      </c>
      <c r="G236" s="50" t="str">
        <f t="shared" si="22"/>
        <v>42760.708</v>
      </c>
      <c r="H236" s="32">
        <f t="shared" si="23"/>
        <v>3667.5</v>
      </c>
      <c r="I236" s="196" t="s">
        <v>2914</v>
      </c>
      <c r="J236" s="197" t="s">
        <v>2915</v>
      </c>
      <c r="K236" s="196">
        <v>3667.5</v>
      </c>
      <c r="L236" s="196" t="s">
        <v>2412</v>
      </c>
      <c r="M236" s="197" t="s">
        <v>2138</v>
      </c>
      <c r="N236" s="197"/>
      <c r="O236" s="198" t="s">
        <v>2916</v>
      </c>
      <c r="P236" s="198" t="s">
        <v>2917</v>
      </c>
    </row>
    <row r="237" spans="1:16" ht="12.75" customHeight="1" thickBot="1">
      <c r="A237" s="32" t="str">
        <f t="shared" si="18"/>
        <v> BBS 25 </v>
      </c>
      <c r="B237" s="6" t="str">
        <f t="shared" si="19"/>
        <v>I</v>
      </c>
      <c r="C237" s="32">
        <f t="shared" si="20"/>
        <v>42775.322999999997</v>
      </c>
      <c r="D237" s="50" t="str">
        <f t="shared" si="21"/>
        <v>vis</v>
      </c>
      <c r="E237" s="195">
        <f>VLOOKUP(C237,'Active 1'!C$21:E$970,3,FALSE)</f>
        <v>3712.9726932822678</v>
      </c>
      <c r="F237" s="6" t="s">
        <v>1754</v>
      </c>
      <c r="G237" s="50" t="str">
        <f t="shared" si="22"/>
        <v>42775.323</v>
      </c>
      <c r="H237" s="32">
        <f t="shared" si="23"/>
        <v>3713</v>
      </c>
      <c r="I237" s="196" t="s">
        <v>2918</v>
      </c>
      <c r="J237" s="197" t="s">
        <v>2919</v>
      </c>
      <c r="K237" s="196">
        <v>3713</v>
      </c>
      <c r="L237" s="196" t="s">
        <v>2325</v>
      </c>
      <c r="M237" s="197" t="s">
        <v>2138</v>
      </c>
      <c r="N237" s="197"/>
      <c r="O237" s="198" t="s">
        <v>2302</v>
      </c>
      <c r="P237" s="198" t="s">
        <v>2913</v>
      </c>
    </row>
    <row r="238" spans="1:16" ht="12.75" customHeight="1" thickBot="1">
      <c r="A238" s="32" t="str">
        <f t="shared" si="18"/>
        <v> BBS 26 </v>
      </c>
      <c r="B238" s="6" t="str">
        <f t="shared" si="19"/>
        <v>II</v>
      </c>
      <c r="C238" s="32">
        <f t="shared" si="20"/>
        <v>42780.322999999997</v>
      </c>
      <c r="D238" s="50" t="str">
        <f t="shared" si="21"/>
        <v>vis</v>
      </c>
      <c r="E238" s="195">
        <f>VLOOKUP(C238,'Active 1'!C$21:E$970,3,FALSE)</f>
        <v>3728.5250758061798</v>
      </c>
      <c r="F238" s="6" t="s">
        <v>1754</v>
      </c>
      <c r="G238" s="50" t="str">
        <f t="shared" si="22"/>
        <v>42780.323</v>
      </c>
      <c r="H238" s="32">
        <f t="shared" si="23"/>
        <v>3728.5</v>
      </c>
      <c r="I238" s="196" t="s">
        <v>2920</v>
      </c>
      <c r="J238" s="197" t="s">
        <v>2921</v>
      </c>
      <c r="K238" s="196">
        <v>3728.5</v>
      </c>
      <c r="L238" s="196" t="s">
        <v>2922</v>
      </c>
      <c r="M238" s="197" t="s">
        <v>2138</v>
      </c>
      <c r="N238" s="197"/>
      <c r="O238" s="198" t="s">
        <v>2241</v>
      </c>
      <c r="P238" s="198" t="s">
        <v>2923</v>
      </c>
    </row>
    <row r="239" spans="1:16" ht="12.75" customHeight="1" thickBot="1">
      <c r="A239" s="32" t="str">
        <f t="shared" si="18"/>
        <v> BBS 26 </v>
      </c>
      <c r="B239" s="6" t="str">
        <f t="shared" si="19"/>
        <v>I</v>
      </c>
      <c r="C239" s="32">
        <f t="shared" si="20"/>
        <v>42782.41</v>
      </c>
      <c r="D239" s="50" t="str">
        <f t="shared" si="21"/>
        <v>vis</v>
      </c>
      <c r="E239" s="195">
        <f>VLOOKUP(C239,'Active 1'!C$21:E$970,3,FALSE)</f>
        <v>3735.0166402716818</v>
      </c>
      <c r="F239" s="6" t="s">
        <v>1754</v>
      </c>
      <c r="G239" s="50" t="str">
        <f t="shared" si="22"/>
        <v>42782.410</v>
      </c>
      <c r="H239" s="32">
        <f t="shared" si="23"/>
        <v>3735</v>
      </c>
      <c r="I239" s="196" t="s">
        <v>2924</v>
      </c>
      <c r="J239" s="197" t="s">
        <v>2925</v>
      </c>
      <c r="K239" s="196">
        <v>3735</v>
      </c>
      <c r="L239" s="196" t="s">
        <v>2464</v>
      </c>
      <c r="M239" s="197" t="s">
        <v>2138</v>
      </c>
      <c r="N239" s="197"/>
      <c r="O239" s="198" t="s">
        <v>2833</v>
      </c>
      <c r="P239" s="198" t="s">
        <v>2923</v>
      </c>
    </row>
    <row r="240" spans="1:16" ht="12.75" customHeight="1" thickBot="1">
      <c r="A240" s="32" t="str">
        <f t="shared" si="18"/>
        <v> BBS 26 </v>
      </c>
      <c r="B240" s="6" t="str">
        <f t="shared" si="19"/>
        <v>I</v>
      </c>
      <c r="C240" s="32">
        <f t="shared" si="20"/>
        <v>42785.296000000002</v>
      </c>
      <c r="D240" s="50" t="str">
        <f t="shared" si="21"/>
        <v>vis</v>
      </c>
      <c r="E240" s="195">
        <f>VLOOKUP(C240,'Active 1'!C$21:E$970,3,FALSE)</f>
        <v>3743.9934754644796</v>
      </c>
      <c r="F240" s="6" t="s">
        <v>1754</v>
      </c>
      <c r="G240" s="50" t="str">
        <f t="shared" si="22"/>
        <v>42785.296</v>
      </c>
      <c r="H240" s="32">
        <f t="shared" si="23"/>
        <v>3744</v>
      </c>
      <c r="I240" s="196" t="s">
        <v>2926</v>
      </c>
      <c r="J240" s="197" t="s">
        <v>2927</v>
      </c>
      <c r="K240" s="196">
        <v>3744</v>
      </c>
      <c r="L240" s="196" t="s">
        <v>2240</v>
      </c>
      <c r="M240" s="197" t="s">
        <v>2138</v>
      </c>
      <c r="N240" s="197"/>
      <c r="O240" s="198" t="s">
        <v>2833</v>
      </c>
      <c r="P240" s="198" t="s">
        <v>2923</v>
      </c>
    </row>
    <row r="241" spans="1:16" ht="12.75" customHeight="1" thickBot="1">
      <c r="A241" s="32" t="str">
        <f t="shared" si="18"/>
        <v> BBS 26 </v>
      </c>
      <c r="B241" s="6" t="str">
        <f t="shared" si="19"/>
        <v>I</v>
      </c>
      <c r="C241" s="32">
        <f t="shared" si="20"/>
        <v>42785.3</v>
      </c>
      <c r="D241" s="50" t="str">
        <f t="shared" si="21"/>
        <v>vis</v>
      </c>
      <c r="E241" s="195">
        <f>VLOOKUP(C241,'Active 1'!C$21:E$970,3,FALSE)</f>
        <v>3744.0059173705013</v>
      </c>
      <c r="F241" s="6" t="s">
        <v>1754</v>
      </c>
      <c r="G241" s="50" t="str">
        <f t="shared" si="22"/>
        <v>42785.300</v>
      </c>
      <c r="H241" s="32">
        <f t="shared" si="23"/>
        <v>3744</v>
      </c>
      <c r="I241" s="196" t="s">
        <v>2928</v>
      </c>
      <c r="J241" s="197" t="s">
        <v>2929</v>
      </c>
      <c r="K241" s="196">
        <v>3744</v>
      </c>
      <c r="L241" s="196" t="s">
        <v>2376</v>
      </c>
      <c r="M241" s="197" t="s">
        <v>2138</v>
      </c>
      <c r="N241" s="197"/>
      <c r="O241" s="198" t="s">
        <v>2302</v>
      </c>
      <c r="P241" s="198" t="s">
        <v>2923</v>
      </c>
    </row>
    <row r="242" spans="1:16" ht="12.75" customHeight="1" thickBot="1">
      <c r="A242" s="32" t="str">
        <f t="shared" si="18"/>
        <v> BBS 26 </v>
      </c>
      <c r="B242" s="6" t="str">
        <f t="shared" si="19"/>
        <v>I</v>
      </c>
      <c r="C242" s="32">
        <f t="shared" si="20"/>
        <v>42796.237000000001</v>
      </c>
      <c r="D242" s="50" t="str">
        <f t="shared" si="21"/>
        <v>vis</v>
      </c>
      <c r="E242" s="195">
        <f>VLOOKUP(C242,'Active 1'!C$21:E$970,3,FALSE)</f>
        <v>3778.0251989033009</v>
      </c>
      <c r="F242" s="6" t="s">
        <v>1754</v>
      </c>
      <c r="G242" s="50" t="str">
        <f t="shared" si="22"/>
        <v>42796.237</v>
      </c>
      <c r="H242" s="32">
        <f t="shared" si="23"/>
        <v>3778</v>
      </c>
      <c r="I242" s="196" t="s">
        <v>2930</v>
      </c>
      <c r="J242" s="197" t="s">
        <v>2931</v>
      </c>
      <c r="K242" s="196">
        <v>3778</v>
      </c>
      <c r="L242" s="196" t="s">
        <v>2922</v>
      </c>
      <c r="M242" s="197" t="s">
        <v>2138</v>
      </c>
      <c r="N242" s="197"/>
      <c r="O242" s="198" t="s">
        <v>2833</v>
      </c>
      <c r="P242" s="198" t="s">
        <v>2923</v>
      </c>
    </row>
    <row r="243" spans="1:16" ht="12.75" customHeight="1" thickBot="1">
      <c r="A243" s="32" t="str">
        <f t="shared" si="18"/>
        <v> BBS 26 </v>
      </c>
      <c r="B243" s="6" t="str">
        <f t="shared" si="19"/>
        <v>I</v>
      </c>
      <c r="C243" s="32">
        <f t="shared" si="20"/>
        <v>42802.34</v>
      </c>
      <c r="D243" s="50" t="str">
        <f t="shared" si="21"/>
        <v>vis</v>
      </c>
      <c r="E243" s="195">
        <f>VLOOKUP(C243,'Active 1'!C$21:E$970,3,FALSE)</f>
        <v>3797.0084370119739</v>
      </c>
      <c r="F243" s="6" t="s">
        <v>1754</v>
      </c>
      <c r="G243" s="50" t="str">
        <f t="shared" si="22"/>
        <v>42802.340</v>
      </c>
      <c r="H243" s="32">
        <f t="shared" si="23"/>
        <v>3797</v>
      </c>
      <c r="I243" s="196" t="s">
        <v>2932</v>
      </c>
      <c r="J243" s="197" t="s">
        <v>2933</v>
      </c>
      <c r="K243" s="196">
        <v>3797</v>
      </c>
      <c r="L243" s="196" t="s">
        <v>2441</v>
      </c>
      <c r="M243" s="197" t="s">
        <v>2138</v>
      </c>
      <c r="N243" s="197"/>
      <c r="O243" s="198" t="s">
        <v>2241</v>
      </c>
      <c r="P243" s="198" t="s">
        <v>2923</v>
      </c>
    </row>
    <row r="244" spans="1:16" ht="12.75" customHeight="1" thickBot="1">
      <c r="A244" s="32" t="str">
        <f t="shared" si="18"/>
        <v> BBS 26 </v>
      </c>
      <c r="B244" s="6" t="str">
        <f t="shared" si="19"/>
        <v>II</v>
      </c>
      <c r="C244" s="32">
        <f t="shared" si="20"/>
        <v>42809.248</v>
      </c>
      <c r="D244" s="50" t="str">
        <f t="shared" si="21"/>
        <v>vis</v>
      </c>
      <c r="E244" s="195">
        <f>VLOOKUP(C244,'Active 1'!C$21:E$970,3,FALSE)</f>
        <v>3818.4956087070209</v>
      </c>
      <c r="F244" s="6" t="s">
        <v>1754</v>
      </c>
      <c r="G244" s="50" t="str">
        <f t="shared" si="22"/>
        <v>42809.248</v>
      </c>
      <c r="H244" s="32">
        <f t="shared" si="23"/>
        <v>3818.5</v>
      </c>
      <c r="I244" s="196" t="s">
        <v>2934</v>
      </c>
      <c r="J244" s="197" t="s">
        <v>2935</v>
      </c>
      <c r="K244" s="196">
        <v>3818.5</v>
      </c>
      <c r="L244" s="196" t="s">
        <v>2293</v>
      </c>
      <c r="M244" s="197" t="s">
        <v>2138</v>
      </c>
      <c r="N244" s="197"/>
      <c r="O244" s="198" t="s">
        <v>2302</v>
      </c>
      <c r="P244" s="198" t="s">
        <v>2923</v>
      </c>
    </row>
    <row r="245" spans="1:16" ht="12.75" customHeight="1" thickBot="1">
      <c r="A245" s="32" t="str">
        <f t="shared" si="18"/>
        <v> AOEB 1 </v>
      </c>
      <c r="B245" s="6" t="str">
        <f t="shared" si="19"/>
        <v>II</v>
      </c>
      <c r="C245" s="32">
        <f t="shared" si="20"/>
        <v>42809.567000000003</v>
      </c>
      <c r="D245" s="50" t="str">
        <f t="shared" si="21"/>
        <v>vis</v>
      </c>
      <c r="E245" s="195">
        <f>VLOOKUP(C245,'Active 1'!C$21:E$970,3,FALSE)</f>
        <v>3819.4878507120561</v>
      </c>
      <c r="F245" s="6" t="s">
        <v>1754</v>
      </c>
      <c r="G245" s="50" t="str">
        <f t="shared" si="22"/>
        <v>42809.567</v>
      </c>
      <c r="H245" s="32">
        <f t="shared" si="23"/>
        <v>3819.5</v>
      </c>
      <c r="I245" s="196" t="s">
        <v>2936</v>
      </c>
      <c r="J245" s="197" t="s">
        <v>2937</v>
      </c>
      <c r="K245" s="196">
        <v>3819.5</v>
      </c>
      <c r="L245" s="196" t="s">
        <v>2256</v>
      </c>
      <c r="M245" s="197" t="s">
        <v>2138</v>
      </c>
      <c r="N245" s="197"/>
      <c r="O245" s="198" t="s">
        <v>2352</v>
      </c>
      <c r="P245" s="198" t="s">
        <v>2917</v>
      </c>
    </row>
    <row r="246" spans="1:16" ht="12.75" customHeight="1" thickBot="1">
      <c r="A246" s="32" t="str">
        <f t="shared" si="18"/>
        <v> BBS 26 </v>
      </c>
      <c r="B246" s="6" t="str">
        <f t="shared" si="19"/>
        <v>I</v>
      </c>
      <c r="C246" s="32">
        <f t="shared" si="20"/>
        <v>42812.3</v>
      </c>
      <c r="D246" s="50" t="str">
        <f t="shared" si="21"/>
        <v>vis</v>
      </c>
      <c r="E246" s="195">
        <f>VLOOKUP(C246,'Active 1'!C$21:E$970,3,FALSE)</f>
        <v>3827.9887829996269</v>
      </c>
      <c r="F246" s="6" t="s">
        <v>1754</v>
      </c>
      <c r="G246" s="50" t="str">
        <f t="shared" si="22"/>
        <v>42812.300</v>
      </c>
      <c r="H246" s="32">
        <f t="shared" si="23"/>
        <v>3828</v>
      </c>
      <c r="I246" s="196" t="s">
        <v>2938</v>
      </c>
      <c r="J246" s="197" t="s">
        <v>2939</v>
      </c>
      <c r="K246" s="196">
        <v>3828</v>
      </c>
      <c r="L246" s="196" t="s">
        <v>2256</v>
      </c>
      <c r="M246" s="197" t="s">
        <v>2138</v>
      </c>
      <c r="N246" s="197"/>
      <c r="O246" s="198" t="s">
        <v>2302</v>
      </c>
      <c r="P246" s="198" t="s">
        <v>2923</v>
      </c>
    </row>
    <row r="247" spans="1:16" ht="12.75" customHeight="1" thickBot="1">
      <c r="A247" s="32" t="str">
        <f t="shared" si="18"/>
        <v> BBS 26 </v>
      </c>
      <c r="B247" s="6" t="str">
        <f t="shared" si="19"/>
        <v>I</v>
      </c>
      <c r="C247" s="32">
        <f t="shared" si="20"/>
        <v>42829.328999999998</v>
      </c>
      <c r="D247" s="50" t="str">
        <f t="shared" si="21"/>
        <v>vis</v>
      </c>
      <c r="E247" s="195">
        <f>VLOOKUP(C247,'Active 1'!C$21:E$970,3,FALSE)</f>
        <v>3880.9570873995517</v>
      </c>
      <c r="F247" s="6" t="s">
        <v>1754</v>
      </c>
      <c r="G247" s="50" t="str">
        <f t="shared" si="22"/>
        <v>42829.329</v>
      </c>
      <c r="H247" s="32">
        <f t="shared" si="23"/>
        <v>3881</v>
      </c>
      <c r="I247" s="196" t="s">
        <v>2940</v>
      </c>
      <c r="J247" s="197" t="s">
        <v>2941</v>
      </c>
      <c r="K247" s="196">
        <v>3881</v>
      </c>
      <c r="L247" s="196" t="s">
        <v>2245</v>
      </c>
      <c r="M247" s="197" t="s">
        <v>2138</v>
      </c>
      <c r="N247" s="197"/>
      <c r="O247" s="198" t="s">
        <v>2302</v>
      </c>
      <c r="P247" s="198" t="s">
        <v>2923</v>
      </c>
    </row>
    <row r="248" spans="1:16" ht="12.75" customHeight="1" thickBot="1">
      <c r="A248" s="32" t="str">
        <f t="shared" si="18"/>
        <v> BBS 26 </v>
      </c>
      <c r="B248" s="6" t="str">
        <f t="shared" si="19"/>
        <v>I</v>
      </c>
      <c r="C248" s="32">
        <f t="shared" si="20"/>
        <v>42829.343999999997</v>
      </c>
      <c r="D248" s="50" t="str">
        <f t="shared" si="21"/>
        <v>vis</v>
      </c>
      <c r="E248" s="195">
        <f>VLOOKUP(C248,'Active 1'!C$21:E$970,3,FALSE)</f>
        <v>3881.0037445471216</v>
      </c>
      <c r="F248" s="6" t="s">
        <v>1754</v>
      </c>
      <c r="G248" s="50" t="str">
        <f t="shared" si="22"/>
        <v>42829.344</v>
      </c>
      <c r="H248" s="32">
        <f t="shared" si="23"/>
        <v>3881</v>
      </c>
      <c r="I248" s="196" t="s">
        <v>2942</v>
      </c>
      <c r="J248" s="197" t="s">
        <v>2943</v>
      </c>
      <c r="K248" s="196">
        <v>3881</v>
      </c>
      <c r="L248" s="196" t="s">
        <v>2419</v>
      </c>
      <c r="M248" s="197" t="s">
        <v>2138</v>
      </c>
      <c r="N248" s="197"/>
      <c r="O248" s="198" t="s">
        <v>2833</v>
      </c>
      <c r="P248" s="198" t="s">
        <v>2923</v>
      </c>
    </row>
    <row r="249" spans="1:16" ht="12.75" customHeight="1" thickBot="1">
      <c r="A249" s="32" t="str">
        <f t="shared" si="18"/>
        <v> BBS 26 </v>
      </c>
      <c r="B249" s="6" t="str">
        <f t="shared" si="19"/>
        <v>I</v>
      </c>
      <c r="C249" s="32">
        <f t="shared" si="20"/>
        <v>42830.3</v>
      </c>
      <c r="D249" s="50" t="str">
        <f t="shared" si="21"/>
        <v>vis</v>
      </c>
      <c r="E249" s="195">
        <f>VLOOKUP(C249,'Active 1'!C$21:E$970,3,FALSE)</f>
        <v>3883.9773600857111</v>
      </c>
      <c r="F249" s="6" t="s">
        <v>1754</v>
      </c>
      <c r="G249" s="50" t="str">
        <f t="shared" si="22"/>
        <v>42830.300</v>
      </c>
      <c r="H249" s="32">
        <f t="shared" si="23"/>
        <v>3884</v>
      </c>
      <c r="I249" s="196" t="s">
        <v>2944</v>
      </c>
      <c r="J249" s="197" t="s">
        <v>2945</v>
      </c>
      <c r="K249" s="196">
        <v>3884</v>
      </c>
      <c r="L249" s="196" t="s">
        <v>2267</v>
      </c>
      <c r="M249" s="197" t="s">
        <v>2138</v>
      </c>
      <c r="N249" s="197"/>
      <c r="O249" s="198" t="s">
        <v>2302</v>
      </c>
      <c r="P249" s="198" t="s">
        <v>2923</v>
      </c>
    </row>
    <row r="250" spans="1:16" ht="12.75" customHeight="1" thickBot="1">
      <c r="A250" s="32" t="str">
        <f t="shared" si="18"/>
        <v> AOEB 1 </v>
      </c>
      <c r="B250" s="6" t="str">
        <f t="shared" si="19"/>
        <v>I</v>
      </c>
      <c r="C250" s="32">
        <f t="shared" si="20"/>
        <v>42832.555999999997</v>
      </c>
      <c r="D250" s="50" t="str">
        <f t="shared" si="21"/>
        <v>vis</v>
      </c>
      <c r="E250" s="195">
        <f>VLOOKUP(C250,'Active 1'!C$21:E$970,3,FALSE)</f>
        <v>3890.9945950804813</v>
      </c>
      <c r="F250" s="6" t="s">
        <v>1754</v>
      </c>
      <c r="G250" s="50" t="str">
        <f t="shared" si="22"/>
        <v>42832.556</v>
      </c>
      <c r="H250" s="32">
        <f t="shared" si="23"/>
        <v>3891</v>
      </c>
      <c r="I250" s="196" t="s">
        <v>2946</v>
      </c>
      <c r="J250" s="197" t="s">
        <v>2947</v>
      </c>
      <c r="K250" s="196">
        <v>3891</v>
      </c>
      <c r="L250" s="196" t="s">
        <v>2240</v>
      </c>
      <c r="M250" s="197" t="s">
        <v>2138</v>
      </c>
      <c r="N250" s="197"/>
      <c r="O250" s="198" t="s">
        <v>2352</v>
      </c>
      <c r="P250" s="198" t="s">
        <v>2917</v>
      </c>
    </row>
    <row r="251" spans="1:16" ht="12.75" customHeight="1" thickBot="1">
      <c r="A251" s="32" t="str">
        <f t="shared" si="18"/>
        <v> AOEB 1 </v>
      </c>
      <c r="B251" s="6" t="str">
        <f t="shared" si="19"/>
        <v>I</v>
      </c>
      <c r="C251" s="32">
        <f t="shared" si="20"/>
        <v>42832.563000000002</v>
      </c>
      <c r="D251" s="50" t="str">
        <f t="shared" si="21"/>
        <v>vis</v>
      </c>
      <c r="E251" s="195">
        <f>VLOOKUP(C251,'Active 1'!C$21:E$970,3,FALSE)</f>
        <v>3891.0163684160307</v>
      </c>
      <c r="F251" s="6" t="s">
        <v>1754</v>
      </c>
      <c r="G251" s="50" t="str">
        <f t="shared" si="22"/>
        <v>42832.563</v>
      </c>
      <c r="H251" s="32">
        <f t="shared" si="23"/>
        <v>3891</v>
      </c>
      <c r="I251" s="196" t="s">
        <v>2948</v>
      </c>
      <c r="J251" s="197" t="s">
        <v>2949</v>
      </c>
      <c r="K251" s="196">
        <v>3891</v>
      </c>
      <c r="L251" s="196" t="s">
        <v>2464</v>
      </c>
      <c r="M251" s="197" t="s">
        <v>2138</v>
      </c>
      <c r="N251" s="197"/>
      <c r="O251" s="198" t="s">
        <v>2780</v>
      </c>
      <c r="P251" s="198" t="s">
        <v>2917</v>
      </c>
    </row>
    <row r="252" spans="1:16" ht="12.75" customHeight="1" thickBot="1">
      <c r="A252" s="32" t="str">
        <f t="shared" si="18"/>
        <v> BBS 26 </v>
      </c>
      <c r="B252" s="6" t="str">
        <f t="shared" si="19"/>
        <v>II</v>
      </c>
      <c r="C252" s="32">
        <f t="shared" si="20"/>
        <v>42835.292999999998</v>
      </c>
      <c r="D252" s="50" t="str">
        <f t="shared" si="21"/>
        <v>vis</v>
      </c>
      <c r="E252" s="195">
        <f>VLOOKUP(C252,'Active 1'!C$21:E$970,3,FALSE)</f>
        <v>3899.5079692740737</v>
      </c>
      <c r="F252" s="6" t="s">
        <v>1754</v>
      </c>
      <c r="G252" s="50" t="str">
        <f t="shared" si="22"/>
        <v>42835.293</v>
      </c>
      <c r="H252" s="32">
        <f t="shared" si="23"/>
        <v>3899.5</v>
      </c>
      <c r="I252" s="196" t="s">
        <v>2950</v>
      </c>
      <c r="J252" s="197" t="s">
        <v>2951</v>
      </c>
      <c r="K252" s="196">
        <v>3899.5</v>
      </c>
      <c r="L252" s="196" t="s">
        <v>2441</v>
      </c>
      <c r="M252" s="197" t="s">
        <v>2138</v>
      </c>
      <c r="N252" s="197"/>
      <c r="O252" s="198" t="s">
        <v>2302</v>
      </c>
      <c r="P252" s="198" t="s">
        <v>2923</v>
      </c>
    </row>
    <row r="253" spans="1:16" ht="12.75" customHeight="1" thickBot="1">
      <c r="A253" s="32" t="str">
        <f t="shared" si="18"/>
        <v> BBS 26 </v>
      </c>
      <c r="B253" s="6" t="str">
        <f t="shared" si="19"/>
        <v>II</v>
      </c>
      <c r="C253" s="32">
        <f t="shared" si="20"/>
        <v>42835.294000000002</v>
      </c>
      <c r="D253" s="50" t="str">
        <f t="shared" si="21"/>
        <v>vis</v>
      </c>
      <c r="E253" s="195">
        <f>VLOOKUP(C253,'Active 1'!C$21:E$970,3,FALSE)</f>
        <v>3899.5110797505904</v>
      </c>
      <c r="F253" s="6" t="s">
        <v>1754</v>
      </c>
      <c r="G253" s="50" t="str">
        <f t="shared" si="22"/>
        <v>42835.294</v>
      </c>
      <c r="H253" s="32">
        <f t="shared" si="23"/>
        <v>3899.5</v>
      </c>
      <c r="I253" s="196" t="s">
        <v>2952</v>
      </c>
      <c r="J253" s="197" t="s">
        <v>2953</v>
      </c>
      <c r="K253" s="196">
        <v>3899.5</v>
      </c>
      <c r="L253" s="196" t="s">
        <v>2412</v>
      </c>
      <c r="M253" s="197" t="s">
        <v>2138</v>
      </c>
      <c r="N253" s="197"/>
      <c r="O253" s="198" t="s">
        <v>2241</v>
      </c>
      <c r="P253" s="198" t="s">
        <v>2923</v>
      </c>
    </row>
    <row r="254" spans="1:16" ht="12.75" customHeight="1" thickBot="1">
      <c r="A254" s="32" t="str">
        <f t="shared" si="18"/>
        <v> BBS 27 </v>
      </c>
      <c r="B254" s="6" t="str">
        <f t="shared" si="19"/>
        <v>I</v>
      </c>
      <c r="C254" s="32">
        <f t="shared" si="20"/>
        <v>42839.294000000002</v>
      </c>
      <c r="D254" s="50" t="str">
        <f t="shared" si="21"/>
        <v>vis</v>
      </c>
      <c r="E254" s="195">
        <f>VLOOKUP(C254,'Active 1'!C$21:E$970,3,FALSE)</f>
        <v>3911.9529857697203</v>
      </c>
      <c r="F254" s="6" t="s">
        <v>1754</v>
      </c>
      <c r="G254" s="50" t="str">
        <f t="shared" si="22"/>
        <v>42839.294</v>
      </c>
      <c r="H254" s="32">
        <f t="shared" si="23"/>
        <v>3912</v>
      </c>
      <c r="I254" s="196" t="s">
        <v>2956</v>
      </c>
      <c r="J254" s="197" t="s">
        <v>2957</v>
      </c>
      <c r="K254" s="196">
        <v>3912</v>
      </c>
      <c r="L254" s="196" t="s">
        <v>2250</v>
      </c>
      <c r="M254" s="197" t="s">
        <v>2138</v>
      </c>
      <c r="N254" s="197"/>
      <c r="O254" s="198" t="s">
        <v>2302</v>
      </c>
      <c r="P254" s="198" t="s">
        <v>2958</v>
      </c>
    </row>
    <row r="255" spans="1:16" ht="12.75" customHeight="1" thickBot="1">
      <c r="A255" s="32" t="str">
        <f t="shared" si="18"/>
        <v> BBS 27 </v>
      </c>
      <c r="B255" s="6" t="str">
        <f t="shared" si="19"/>
        <v>I</v>
      </c>
      <c r="C255" s="32">
        <f t="shared" si="20"/>
        <v>42840.264999999999</v>
      </c>
      <c r="D255" s="50" t="str">
        <f t="shared" si="21"/>
        <v>vis</v>
      </c>
      <c r="E255" s="195">
        <f>VLOOKUP(C255,'Active 1'!C$21:E$970,3,FALSE)</f>
        <v>3914.9732584558569</v>
      </c>
      <c r="F255" s="6" t="s">
        <v>1754</v>
      </c>
      <c r="G255" s="50" t="str">
        <f t="shared" si="22"/>
        <v>42840.265</v>
      </c>
      <c r="H255" s="32">
        <f t="shared" si="23"/>
        <v>3915</v>
      </c>
      <c r="I255" s="196" t="s">
        <v>2959</v>
      </c>
      <c r="J255" s="197" t="s">
        <v>2960</v>
      </c>
      <c r="K255" s="196">
        <v>3915</v>
      </c>
      <c r="L255" s="196" t="s">
        <v>2325</v>
      </c>
      <c r="M255" s="197" t="s">
        <v>2138</v>
      </c>
      <c r="N255" s="197"/>
      <c r="O255" s="198" t="s">
        <v>2302</v>
      </c>
      <c r="P255" s="198" t="s">
        <v>2958</v>
      </c>
    </row>
    <row r="256" spans="1:16" ht="12.75" customHeight="1" thickBot="1">
      <c r="A256" s="32" t="str">
        <f t="shared" si="18"/>
        <v> AOEB 1 </v>
      </c>
      <c r="B256" s="6" t="str">
        <f t="shared" si="19"/>
        <v>II</v>
      </c>
      <c r="C256" s="32">
        <f t="shared" si="20"/>
        <v>42844.601000000002</v>
      </c>
      <c r="D256" s="50" t="str">
        <f t="shared" si="21"/>
        <v>vis</v>
      </c>
      <c r="E256" s="195">
        <f>VLOOKUP(C256,'Active 1'!C$21:E$970,3,FALSE)</f>
        <v>3928.460284580603</v>
      </c>
      <c r="F256" s="6" t="s">
        <v>1754</v>
      </c>
      <c r="G256" s="50" t="str">
        <f t="shared" si="22"/>
        <v>42844.601</v>
      </c>
      <c r="H256" s="32">
        <f t="shared" si="23"/>
        <v>3928.5</v>
      </c>
      <c r="I256" s="196" t="s">
        <v>2961</v>
      </c>
      <c r="J256" s="197" t="s">
        <v>2962</v>
      </c>
      <c r="K256" s="196">
        <v>3928.5</v>
      </c>
      <c r="L256" s="196" t="s">
        <v>2260</v>
      </c>
      <c r="M256" s="197" t="s">
        <v>2138</v>
      </c>
      <c r="N256" s="197"/>
      <c r="O256" s="198" t="s">
        <v>2780</v>
      </c>
      <c r="P256" s="198" t="s">
        <v>2917</v>
      </c>
    </row>
    <row r="257" spans="1:16" ht="12.75" customHeight="1" thickBot="1">
      <c r="A257" s="32" t="str">
        <f t="shared" si="18"/>
        <v> BBS 27 </v>
      </c>
      <c r="B257" s="6" t="str">
        <f t="shared" si="19"/>
        <v>I</v>
      </c>
      <c r="C257" s="32">
        <f t="shared" si="20"/>
        <v>42848.302000000003</v>
      </c>
      <c r="D257" s="50" t="str">
        <f t="shared" si="21"/>
        <v>vis</v>
      </c>
      <c r="E257" s="195">
        <f>VLOOKUP(C257,'Active 1'!C$21:E$970,3,FALSE)</f>
        <v>3939.9721581248054</v>
      </c>
      <c r="F257" s="6" t="s">
        <v>1754</v>
      </c>
      <c r="G257" s="50" t="str">
        <f t="shared" si="22"/>
        <v>42848.302</v>
      </c>
      <c r="H257" s="32">
        <f t="shared" si="23"/>
        <v>3940</v>
      </c>
      <c r="I257" s="196" t="s">
        <v>2963</v>
      </c>
      <c r="J257" s="197" t="s">
        <v>2964</v>
      </c>
      <c r="K257" s="196">
        <v>3940</v>
      </c>
      <c r="L257" s="196" t="s">
        <v>2325</v>
      </c>
      <c r="M257" s="197" t="s">
        <v>2138</v>
      </c>
      <c r="N257" s="197"/>
      <c r="O257" s="198" t="s">
        <v>2302</v>
      </c>
      <c r="P257" s="198" t="s">
        <v>2958</v>
      </c>
    </row>
    <row r="258" spans="1:16" ht="12.75" customHeight="1" thickBot="1">
      <c r="A258" s="32" t="str">
        <f t="shared" si="18"/>
        <v> BBS 29 </v>
      </c>
      <c r="B258" s="6" t="str">
        <f t="shared" si="19"/>
        <v>I</v>
      </c>
      <c r="C258" s="32">
        <f t="shared" si="20"/>
        <v>43012.593000000001</v>
      </c>
      <c r="D258" s="50" t="str">
        <f t="shared" si="21"/>
        <v>vis</v>
      </c>
      <c r="E258" s="195">
        <f>VLOOKUP(C258,'Active 1'!C$21:E$970,3,FALSE)</f>
        <v>4450.995453572009</v>
      </c>
      <c r="F258" s="6" t="s">
        <v>1754</v>
      </c>
      <c r="G258" s="50" t="str">
        <f t="shared" si="22"/>
        <v>43012.593</v>
      </c>
      <c r="H258" s="32">
        <f t="shared" si="23"/>
        <v>4451</v>
      </c>
      <c r="I258" s="196" t="s">
        <v>2965</v>
      </c>
      <c r="J258" s="197" t="s">
        <v>2966</v>
      </c>
      <c r="K258" s="196">
        <v>4451</v>
      </c>
      <c r="L258" s="196" t="s">
        <v>2293</v>
      </c>
      <c r="M258" s="197" t="s">
        <v>2138</v>
      </c>
      <c r="N258" s="197"/>
      <c r="O258" s="198" t="s">
        <v>2241</v>
      </c>
      <c r="P258" s="198" t="s">
        <v>2967</v>
      </c>
    </row>
    <row r="259" spans="1:16" ht="12.75" customHeight="1" thickBot="1">
      <c r="A259" s="32" t="str">
        <f t="shared" si="18"/>
        <v> BBS 30 </v>
      </c>
      <c r="B259" s="6" t="str">
        <f t="shared" si="19"/>
        <v>I</v>
      </c>
      <c r="C259" s="32">
        <f t="shared" si="20"/>
        <v>43029.633000000002</v>
      </c>
      <c r="D259" s="50" t="str">
        <f t="shared" si="21"/>
        <v>vis</v>
      </c>
      <c r="E259" s="195">
        <f>VLOOKUP(C259,'Active 1'!C$21:E$970,3,FALSE)</f>
        <v>4503.9979732135043</v>
      </c>
      <c r="F259" s="6" t="s">
        <v>1754</v>
      </c>
      <c r="G259" s="50" t="str">
        <f t="shared" si="22"/>
        <v>43029.633</v>
      </c>
      <c r="H259" s="32">
        <f t="shared" si="23"/>
        <v>4504</v>
      </c>
      <c r="I259" s="196" t="s">
        <v>2968</v>
      </c>
      <c r="J259" s="197" t="s">
        <v>2969</v>
      </c>
      <c r="K259" s="196">
        <v>4504</v>
      </c>
      <c r="L259" s="196" t="s">
        <v>2293</v>
      </c>
      <c r="M259" s="197" t="s">
        <v>2138</v>
      </c>
      <c r="N259" s="197"/>
      <c r="O259" s="198" t="s">
        <v>2241</v>
      </c>
      <c r="P259" s="198" t="s">
        <v>2970</v>
      </c>
    </row>
    <row r="260" spans="1:16" ht="12.75" customHeight="1" thickBot="1">
      <c r="A260" s="32" t="str">
        <f t="shared" si="18"/>
        <v> AOEB 1 </v>
      </c>
      <c r="B260" s="6" t="str">
        <f t="shared" si="19"/>
        <v>I</v>
      </c>
      <c r="C260" s="32">
        <f t="shared" si="20"/>
        <v>43050.851000000002</v>
      </c>
      <c r="D260" s="50" t="str">
        <f t="shared" si="21"/>
        <v>vis</v>
      </c>
      <c r="E260" s="195">
        <f>VLOOKUP(C260,'Active 1'!C$21:E$970,3,FALSE)</f>
        <v>4569.9960636919805</v>
      </c>
      <c r="F260" s="6" t="s">
        <v>1754</v>
      </c>
      <c r="G260" s="50" t="str">
        <f t="shared" si="22"/>
        <v>43050.851</v>
      </c>
      <c r="H260" s="32">
        <f t="shared" si="23"/>
        <v>4570</v>
      </c>
      <c r="I260" s="196" t="s">
        <v>2971</v>
      </c>
      <c r="J260" s="197" t="s">
        <v>2972</v>
      </c>
      <c r="K260" s="196">
        <v>4570</v>
      </c>
      <c r="L260" s="196" t="s">
        <v>2293</v>
      </c>
      <c r="M260" s="197" t="s">
        <v>2138</v>
      </c>
      <c r="N260" s="197"/>
      <c r="O260" s="198" t="s">
        <v>2780</v>
      </c>
      <c r="P260" s="198" t="s">
        <v>2917</v>
      </c>
    </row>
    <row r="261" spans="1:16" ht="12.75" customHeight="1" thickBot="1">
      <c r="A261" s="32" t="str">
        <f t="shared" si="18"/>
        <v> BBS 30 </v>
      </c>
      <c r="B261" s="6" t="str">
        <f t="shared" si="19"/>
        <v>I</v>
      </c>
      <c r="C261" s="32">
        <f t="shared" si="20"/>
        <v>43067.576000000001</v>
      </c>
      <c r="D261" s="50" t="str">
        <f t="shared" si="21"/>
        <v>vis</v>
      </c>
      <c r="E261" s="195">
        <f>VLOOKUP(C261,'Active 1'!C$21:E$970,3,FALSE)</f>
        <v>4622.0187832344618</v>
      </c>
      <c r="F261" s="6" t="s">
        <v>1754</v>
      </c>
      <c r="G261" s="50" t="str">
        <f t="shared" si="22"/>
        <v>43067.576</v>
      </c>
      <c r="H261" s="32">
        <f t="shared" si="23"/>
        <v>4622</v>
      </c>
      <c r="I261" s="196" t="s">
        <v>2973</v>
      </c>
      <c r="J261" s="197" t="s">
        <v>2974</v>
      </c>
      <c r="K261" s="196">
        <v>4622</v>
      </c>
      <c r="L261" s="196" t="s">
        <v>2359</v>
      </c>
      <c r="M261" s="197" t="s">
        <v>2138</v>
      </c>
      <c r="N261" s="197"/>
      <c r="O261" s="198" t="s">
        <v>2241</v>
      </c>
      <c r="P261" s="198" t="s">
        <v>2970</v>
      </c>
    </row>
    <row r="262" spans="1:16" ht="12.75" customHeight="1" thickBot="1">
      <c r="A262" s="32" t="str">
        <f t="shared" si="18"/>
        <v> AOEB 1 </v>
      </c>
      <c r="B262" s="6" t="str">
        <f t="shared" si="19"/>
        <v>I</v>
      </c>
      <c r="C262" s="32">
        <f t="shared" si="20"/>
        <v>43069.807999999997</v>
      </c>
      <c r="D262" s="50" t="str">
        <f t="shared" si="21"/>
        <v>vis</v>
      </c>
      <c r="E262" s="195">
        <f>VLOOKUP(C262,'Active 1'!C$21:E$970,3,FALSE)</f>
        <v>4628.9613667931253</v>
      </c>
      <c r="F262" s="6" t="s">
        <v>1754</v>
      </c>
      <c r="G262" s="50" t="str">
        <f t="shared" si="22"/>
        <v>43069.808</v>
      </c>
      <c r="H262" s="32">
        <f t="shared" si="23"/>
        <v>4629</v>
      </c>
      <c r="I262" s="196" t="s">
        <v>2975</v>
      </c>
      <c r="J262" s="197" t="s">
        <v>2976</v>
      </c>
      <c r="K262" s="196">
        <v>4629</v>
      </c>
      <c r="L262" s="196" t="s">
        <v>2446</v>
      </c>
      <c r="M262" s="197" t="s">
        <v>2138</v>
      </c>
      <c r="N262" s="197"/>
      <c r="O262" s="198" t="s">
        <v>2780</v>
      </c>
      <c r="P262" s="198" t="s">
        <v>2917</v>
      </c>
    </row>
    <row r="263" spans="1:16" ht="12.75" customHeight="1" thickBot="1">
      <c r="A263" s="32" t="str">
        <f t="shared" si="18"/>
        <v> AOEB 1 </v>
      </c>
      <c r="B263" s="6" t="str">
        <f t="shared" si="19"/>
        <v>II</v>
      </c>
      <c r="C263" s="32">
        <f t="shared" si="20"/>
        <v>43083.811000000002</v>
      </c>
      <c r="D263" s="50" t="str">
        <f t="shared" si="21"/>
        <v>vis</v>
      </c>
      <c r="E263" s="195">
        <f>VLOOKUP(C263,'Active 1'!C$21:E$970,3,FALSE)</f>
        <v>4672.5173692896069</v>
      </c>
      <c r="F263" s="6" t="s">
        <v>1754</v>
      </c>
      <c r="G263" s="50" t="str">
        <f t="shared" si="22"/>
        <v>43083.811</v>
      </c>
      <c r="H263" s="32">
        <f t="shared" si="23"/>
        <v>4672.5</v>
      </c>
      <c r="I263" s="196" t="s">
        <v>2977</v>
      </c>
      <c r="J263" s="197" t="s">
        <v>2978</v>
      </c>
      <c r="K263" s="196">
        <v>4672.5</v>
      </c>
      <c r="L263" s="196" t="s">
        <v>2359</v>
      </c>
      <c r="M263" s="197" t="s">
        <v>2138</v>
      </c>
      <c r="N263" s="197"/>
      <c r="O263" s="198" t="s">
        <v>2780</v>
      </c>
      <c r="P263" s="198" t="s">
        <v>2917</v>
      </c>
    </row>
    <row r="264" spans="1:16" ht="12.75" customHeight="1" thickBot="1">
      <c r="A264" s="32" t="str">
        <f t="shared" si="18"/>
        <v> AOEB 1 </v>
      </c>
      <c r="B264" s="6" t="str">
        <f t="shared" si="19"/>
        <v>I</v>
      </c>
      <c r="C264" s="32">
        <f t="shared" si="20"/>
        <v>43098.745999999999</v>
      </c>
      <c r="D264" s="50" t="str">
        <f t="shared" si="21"/>
        <v>vis</v>
      </c>
      <c r="E264" s="195">
        <f>VLOOKUP(C264,'Active 1'!C$21:E$970,3,FALSE)</f>
        <v>4718.9723358885249</v>
      </c>
      <c r="F264" s="6" t="s">
        <v>1754</v>
      </c>
      <c r="G264" s="50" t="str">
        <f t="shared" si="22"/>
        <v>43098.746</v>
      </c>
      <c r="H264" s="32">
        <f t="shared" si="23"/>
        <v>4719</v>
      </c>
      <c r="I264" s="196" t="s">
        <v>2979</v>
      </c>
      <c r="J264" s="197" t="s">
        <v>2980</v>
      </c>
      <c r="K264" s="196">
        <v>4719</v>
      </c>
      <c r="L264" s="196" t="s">
        <v>2325</v>
      </c>
      <c r="M264" s="197" t="s">
        <v>2138</v>
      </c>
      <c r="N264" s="197"/>
      <c r="O264" s="198" t="s">
        <v>2780</v>
      </c>
      <c r="P264" s="198" t="s">
        <v>2917</v>
      </c>
    </row>
    <row r="265" spans="1:16" ht="12.75" customHeight="1" thickBot="1">
      <c r="A265" s="32" t="str">
        <f t="shared" si="18"/>
        <v> BBS 31 </v>
      </c>
      <c r="B265" s="6" t="str">
        <f t="shared" si="19"/>
        <v>II</v>
      </c>
      <c r="C265" s="32">
        <f t="shared" si="20"/>
        <v>43133.315000000002</v>
      </c>
      <c r="D265" s="50" t="str">
        <f t="shared" si="21"/>
        <v>vis</v>
      </c>
      <c r="E265" s="195">
        <f>VLOOKUP(C265,'Active 1'!C$21:E$970,3,FALSE)</f>
        <v>4826.4983981823589</v>
      </c>
      <c r="F265" s="6" t="s">
        <v>1754</v>
      </c>
      <c r="G265" s="50" t="str">
        <f t="shared" si="22"/>
        <v>43133.315</v>
      </c>
      <c r="H265" s="32">
        <f t="shared" si="23"/>
        <v>4826.5</v>
      </c>
      <c r="I265" s="196" t="s">
        <v>2981</v>
      </c>
      <c r="J265" s="197" t="s">
        <v>2982</v>
      </c>
      <c r="K265" s="196">
        <v>4826.5</v>
      </c>
      <c r="L265" s="196" t="s">
        <v>2293</v>
      </c>
      <c r="M265" s="197" t="s">
        <v>2138</v>
      </c>
      <c r="N265" s="197"/>
      <c r="O265" s="198" t="s">
        <v>2302</v>
      </c>
      <c r="P265" s="198" t="s">
        <v>2983</v>
      </c>
    </row>
    <row r="266" spans="1:16" ht="12.75" customHeight="1" thickBot="1">
      <c r="A266" s="32" t="str">
        <f t="shared" si="18"/>
        <v> BBS 31 </v>
      </c>
      <c r="B266" s="6" t="str">
        <f t="shared" si="19"/>
        <v>II</v>
      </c>
      <c r="C266" s="32">
        <f t="shared" si="20"/>
        <v>43134.273999999998</v>
      </c>
      <c r="D266" s="50" t="str">
        <f t="shared" si="21"/>
        <v>vis</v>
      </c>
      <c r="E266" s="195">
        <f>VLOOKUP(C266,'Active 1'!C$21:E$970,3,FALSE)</f>
        <v>4829.4813451504306</v>
      </c>
      <c r="F266" s="6" t="s">
        <v>1754</v>
      </c>
      <c r="G266" s="50" t="str">
        <f t="shared" si="22"/>
        <v>43134.274</v>
      </c>
      <c r="H266" s="32">
        <f t="shared" si="23"/>
        <v>4829.5</v>
      </c>
      <c r="I266" s="196" t="s">
        <v>2984</v>
      </c>
      <c r="J266" s="197" t="s">
        <v>2985</v>
      </c>
      <c r="K266" s="196">
        <v>4829.5</v>
      </c>
      <c r="L266" s="196" t="s">
        <v>2332</v>
      </c>
      <c r="M266" s="197" t="s">
        <v>2138</v>
      </c>
      <c r="N266" s="197"/>
      <c r="O266" s="198" t="s">
        <v>2241</v>
      </c>
      <c r="P266" s="198" t="s">
        <v>2983</v>
      </c>
    </row>
    <row r="267" spans="1:16" ht="12.75" customHeight="1" thickBot="1">
      <c r="A267" s="32" t="str">
        <f t="shared" ref="A267:A330" si="24">P267</f>
        <v> AOEB 1 </v>
      </c>
      <c r="B267" s="6" t="str">
        <f t="shared" ref="B267:B330" si="25">IF(H267=INT(H267),"I","II")</f>
        <v>II</v>
      </c>
      <c r="C267" s="32">
        <f t="shared" ref="C267:C330" si="26">1*G267</f>
        <v>43134.614999999998</v>
      </c>
      <c r="D267" s="50" t="str">
        <f t="shared" ref="D267:D330" si="27">VLOOKUP(F267,I$1:J$5,2,FALSE)</f>
        <v>vis</v>
      </c>
      <c r="E267" s="195">
        <f>VLOOKUP(C267,'Active 1'!C$21:E$970,3,FALSE)</f>
        <v>4830.5420176385624</v>
      </c>
      <c r="F267" s="6" t="s">
        <v>1754</v>
      </c>
      <c r="G267" s="50" t="str">
        <f t="shared" ref="G267:G330" si="28">MID(I267,3,LEN(I267)-3)</f>
        <v>43134.615</v>
      </c>
      <c r="H267" s="32">
        <f t="shared" ref="H267:H330" si="29">1*K267</f>
        <v>4830.5</v>
      </c>
      <c r="I267" s="196" t="s">
        <v>2986</v>
      </c>
      <c r="J267" s="197" t="s">
        <v>2987</v>
      </c>
      <c r="K267" s="196">
        <v>4830.5</v>
      </c>
      <c r="L267" s="196" t="s">
        <v>2988</v>
      </c>
      <c r="M267" s="197" t="s">
        <v>2138</v>
      </c>
      <c r="N267" s="197"/>
      <c r="O267" s="198" t="s">
        <v>2989</v>
      </c>
      <c r="P267" s="198" t="s">
        <v>2917</v>
      </c>
    </row>
    <row r="268" spans="1:16" ht="12.75" customHeight="1" thickBot="1">
      <c r="A268" s="32" t="str">
        <f t="shared" si="24"/>
        <v> AOEB 1 </v>
      </c>
      <c r="B268" s="6" t="str">
        <f t="shared" si="25"/>
        <v>I</v>
      </c>
      <c r="C268" s="32">
        <f t="shared" si="26"/>
        <v>43144.73</v>
      </c>
      <c r="D268" s="50" t="str">
        <f t="shared" si="27"/>
        <v>vis</v>
      </c>
      <c r="E268" s="195">
        <f>VLOOKUP(C268,'Active 1'!C$21:E$970,3,FALSE)</f>
        <v>4862.0044874844534</v>
      </c>
      <c r="F268" s="6" t="s">
        <v>1754</v>
      </c>
      <c r="G268" s="50" t="str">
        <f t="shared" si="28"/>
        <v>43144.730</v>
      </c>
      <c r="H268" s="32">
        <f t="shared" si="29"/>
        <v>4862</v>
      </c>
      <c r="I268" s="196" t="s">
        <v>2990</v>
      </c>
      <c r="J268" s="197" t="s">
        <v>2991</v>
      </c>
      <c r="K268" s="196">
        <v>4862</v>
      </c>
      <c r="L268" s="196" t="s">
        <v>2419</v>
      </c>
      <c r="M268" s="197" t="s">
        <v>2138</v>
      </c>
      <c r="N268" s="197"/>
      <c r="O268" s="198" t="s">
        <v>2989</v>
      </c>
      <c r="P268" s="198" t="s">
        <v>2917</v>
      </c>
    </row>
    <row r="269" spans="1:16" ht="12.75" customHeight="1" thickBot="1">
      <c r="A269" s="32" t="str">
        <f t="shared" si="24"/>
        <v> BBS 32 </v>
      </c>
      <c r="B269" s="6" t="str">
        <f t="shared" si="25"/>
        <v>I</v>
      </c>
      <c r="C269" s="32">
        <f t="shared" si="26"/>
        <v>43157.26</v>
      </c>
      <c r="D269" s="50" t="str">
        <f t="shared" si="27"/>
        <v>vis</v>
      </c>
      <c r="E269" s="195">
        <f>VLOOKUP(C269,'Active 1'!C$21:E$970,3,FALSE)</f>
        <v>4900.9787580893735</v>
      </c>
      <c r="F269" s="6" t="s">
        <v>1754</v>
      </c>
      <c r="G269" s="50" t="str">
        <f t="shared" si="28"/>
        <v>43157.260</v>
      </c>
      <c r="H269" s="32">
        <f t="shared" si="29"/>
        <v>4901</v>
      </c>
      <c r="I269" s="196" t="s">
        <v>2992</v>
      </c>
      <c r="J269" s="197" t="s">
        <v>2993</v>
      </c>
      <c r="K269" s="196">
        <v>4901</v>
      </c>
      <c r="L269" s="196" t="s">
        <v>2267</v>
      </c>
      <c r="M269" s="197" t="s">
        <v>2138</v>
      </c>
      <c r="N269" s="197"/>
      <c r="O269" s="198" t="s">
        <v>2302</v>
      </c>
      <c r="P269" s="198" t="s">
        <v>2994</v>
      </c>
    </row>
    <row r="270" spans="1:16" ht="12.75" customHeight="1" thickBot="1">
      <c r="A270" s="32" t="str">
        <f t="shared" si="24"/>
        <v> BBS 32 </v>
      </c>
      <c r="B270" s="6" t="str">
        <f t="shared" si="25"/>
        <v>II</v>
      </c>
      <c r="C270" s="32">
        <f t="shared" si="26"/>
        <v>43188.290999999997</v>
      </c>
      <c r="D270" s="50" t="str">
        <f t="shared" si="27"/>
        <v>vis</v>
      </c>
      <c r="E270" s="195">
        <f>VLOOKUP(C270,'Active 1'!C$21:E$970,3,FALSE)</f>
        <v>4997.4999545092624</v>
      </c>
      <c r="F270" s="6" t="s">
        <v>1754</v>
      </c>
      <c r="G270" s="50" t="str">
        <f t="shared" si="28"/>
        <v>43188.291</v>
      </c>
      <c r="H270" s="32">
        <f t="shared" si="29"/>
        <v>4997.5</v>
      </c>
      <c r="I270" s="196" t="s">
        <v>2995</v>
      </c>
      <c r="J270" s="197" t="s">
        <v>2996</v>
      </c>
      <c r="K270" s="196">
        <v>4997.5</v>
      </c>
      <c r="L270" s="196" t="s">
        <v>2402</v>
      </c>
      <c r="M270" s="197" t="s">
        <v>2138</v>
      </c>
      <c r="N270" s="197"/>
      <c r="O270" s="198" t="s">
        <v>2833</v>
      </c>
      <c r="P270" s="198" t="s">
        <v>2994</v>
      </c>
    </row>
    <row r="271" spans="1:16" ht="12.75" customHeight="1" thickBot="1">
      <c r="A271" s="32" t="str">
        <f t="shared" si="24"/>
        <v> AOEB 1 </v>
      </c>
      <c r="B271" s="6" t="str">
        <f t="shared" si="25"/>
        <v>I</v>
      </c>
      <c r="C271" s="32">
        <f t="shared" si="26"/>
        <v>43203.561000000002</v>
      </c>
      <c r="D271" s="50" t="str">
        <f t="shared" si="27"/>
        <v>vis</v>
      </c>
      <c r="E271" s="195">
        <f>VLOOKUP(C271,'Active 1'!C$21:E$970,3,FALSE)</f>
        <v>5044.996930737303</v>
      </c>
      <c r="F271" s="6" t="s">
        <v>1754</v>
      </c>
      <c r="G271" s="50" t="str">
        <f t="shared" si="28"/>
        <v>43203.561</v>
      </c>
      <c r="H271" s="32">
        <f t="shared" si="29"/>
        <v>5045</v>
      </c>
      <c r="I271" s="196" t="s">
        <v>2997</v>
      </c>
      <c r="J271" s="197" t="s">
        <v>2998</v>
      </c>
      <c r="K271" s="196">
        <v>5045</v>
      </c>
      <c r="L271" s="196" t="s">
        <v>2293</v>
      </c>
      <c r="M271" s="197" t="s">
        <v>2138</v>
      </c>
      <c r="N271" s="197"/>
      <c r="O271" s="198" t="s">
        <v>2780</v>
      </c>
      <c r="P271" s="198" t="s">
        <v>2917</v>
      </c>
    </row>
    <row r="272" spans="1:16" ht="12.75" customHeight="1" thickBot="1">
      <c r="A272" s="32" t="str">
        <f t="shared" si="24"/>
        <v> BBS 33 </v>
      </c>
      <c r="B272" s="6" t="str">
        <f t="shared" si="25"/>
        <v>I</v>
      </c>
      <c r="C272" s="32">
        <f t="shared" si="26"/>
        <v>43210.305</v>
      </c>
      <c r="D272" s="50" t="str">
        <f t="shared" si="27"/>
        <v>vis</v>
      </c>
      <c r="E272" s="195">
        <f>VLOOKUP(C272,'Active 1'!C$21:E$970,3,FALSE)</f>
        <v>5065.9739842855524</v>
      </c>
      <c r="F272" s="6" t="s">
        <v>1754</v>
      </c>
      <c r="G272" s="50" t="str">
        <f t="shared" si="28"/>
        <v>43210.305</v>
      </c>
      <c r="H272" s="32">
        <f t="shared" si="29"/>
        <v>5066</v>
      </c>
      <c r="I272" s="196" t="s">
        <v>2999</v>
      </c>
      <c r="J272" s="197" t="s">
        <v>3000</v>
      </c>
      <c r="K272" s="196">
        <v>5066</v>
      </c>
      <c r="L272" s="196" t="s">
        <v>2253</v>
      </c>
      <c r="M272" s="197" t="s">
        <v>2138</v>
      </c>
      <c r="N272" s="197"/>
      <c r="O272" s="198" t="s">
        <v>2302</v>
      </c>
      <c r="P272" s="198" t="s">
        <v>3001</v>
      </c>
    </row>
    <row r="273" spans="1:16" ht="12.75" customHeight="1" thickBot="1">
      <c r="A273" s="32" t="str">
        <f t="shared" si="24"/>
        <v> BBS 35 </v>
      </c>
      <c r="B273" s="6" t="str">
        <f t="shared" si="25"/>
        <v>I</v>
      </c>
      <c r="C273" s="32">
        <f t="shared" si="26"/>
        <v>43391.642</v>
      </c>
      <c r="D273" s="50" t="str">
        <f t="shared" si="27"/>
        <v>vis</v>
      </c>
      <c r="E273" s="195">
        <f>VLOOKUP(C273,'Active 1'!C$21:E$970,3,FALSE)</f>
        <v>5630.0184622332836</v>
      </c>
      <c r="F273" s="6" t="s">
        <v>1754</v>
      </c>
      <c r="G273" s="50" t="str">
        <f t="shared" si="28"/>
        <v>43391.642</v>
      </c>
      <c r="H273" s="32">
        <f t="shared" si="29"/>
        <v>5630</v>
      </c>
      <c r="I273" s="196" t="s">
        <v>3002</v>
      </c>
      <c r="J273" s="197" t="s">
        <v>3003</v>
      </c>
      <c r="K273" s="196">
        <v>5630</v>
      </c>
      <c r="L273" s="196" t="s">
        <v>2359</v>
      </c>
      <c r="M273" s="197" t="s">
        <v>2138</v>
      </c>
      <c r="N273" s="197"/>
      <c r="O273" s="198" t="s">
        <v>2241</v>
      </c>
      <c r="P273" s="198" t="s">
        <v>3004</v>
      </c>
    </row>
    <row r="274" spans="1:16" ht="12.75" customHeight="1" thickBot="1">
      <c r="A274" s="32" t="str">
        <f t="shared" si="24"/>
        <v> BBS 35 </v>
      </c>
      <c r="B274" s="6" t="str">
        <f t="shared" si="25"/>
        <v>II</v>
      </c>
      <c r="C274" s="32">
        <f t="shared" si="26"/>
        <v>43396.605000000003</v>
      </c>
      <c r="D274" s="50" t="str">
        <f t="shared" si="27"/>
        <v>vis</v>
      </c>
      <c r="E274" s="195">
        <f>VLOOKUP(C274,'Active 1'!C$21:E$970,3,FALSE)</f>
        <v>5645.4557571265286</v>
      </c>
      <c r="F274" s="6" t="s">
        <v>1754</v>
      </c>
      <c r="G274" s="50" t="str">
        <f t="shared" si="28"/>
        <v>43396.605</v>
      </c>
      <c r="H274" s="32">
        <f t="shared" si="29"/>
        <v>5645.5</v>
      </c>
      <c r="I274" s="196" t="s">
        <v>3005</v>
      </c>
      <c r="J274" s="197" t="s">
        <v>3006</v>
      </c>
      <c r="K274" s="196">
        <v>5645.5</v>
      </c>
      <c r="L274" s="196" t="s">
        <v>2245</v>
      </c>
      <c r="M274" s="197" t="s">
        <v>2138</v>
      </c>
      <c r="N274" s="197"/>
      <c r="O274" s="198" t="s">
        <v>2241</v>
      </c>
      <c r="P274" s="198" t="s">
        <v>3004</v>
      </c>
    </row>
    <row r="275" spans="1:16" ht="12.75" customHeight="1" thickBot="1">
      <c r="A275" s="32" t="str">
        <f t="shared" si="24"/>
        <v>IBVS 1449 </v>
      </c>
      <c r="B275" s="6" t="str">
        <f t="shared" si="25"/>
        <v>II</v>
      </c>
      <c r="C275" s="32">
        <f t="shared" si="26"/>
        <v>43398.55</v>
      </c>
      <c r="D275" s="50" t="str">
        <f t="shared" si="27"/>
        <v>vis</v>
      </c>
      <c r="E275" s="195">
        <f>VLOOKUP(C275,'Active 1'!C$21:E$970,3,FALSE)</f>
        <v>5651.5056339283301</v>
      </c>
      <c r="F275" s="6" t="s">
        <v>1754</v>
      </c>
      <c r="G275" s="50" t="str">
        <f t="shared" si="28"/>
        <v>43398.5500</v>
      </c>
      <c r="H275" s="32">
        <f t="shared" si="29"/>
        <v>5651.5</v>
      </c>
      <c r="I275" s="196" t="s">
        <v>3007</v>
      </c>
      <c r="J275" s="197" t="s">
        <v>3008</v>
      </c>
      <c r="K275" s="196">
        <v>5651.5</v>
      </c>
      <c r="L275" s="196" t="s">
        <v>3009</v>
      </c>
      <c r="M275" s="197" t="s">
        <v>2176</v>
      </c>
      <c r="N275" s="197" t="s">
        <v>2177</v>
      </c>
      <c r="O275" s="198" t="s">
        <v>3010</v>
      </c>
      <c r="P275" s="199" t="s">
        <v>3011</v>
      </c>
    </row>
    <row r="276" spans="1:16" ht="12.75" customHeight="1" thickBot="1">
      <c r="A276" s="32" t="str">
        <f t="shared" si="24"/>
        <v> BBS 35 </v>
      </c>
      <c r="B276" s="6" t="str">
        <f t="shared" si="25"/>
        <v>I</v>
      </c>
      <c r="C276" s="32">
        <f t="shared" si="26"/>
        <v>43403.531000000003</v>
      </c>
      <c r="D276" s="50" t="str">
        <f t="shared" si="27"/>
        <v>vis</v>
      </c>
      <c r="E276" s="195">
        <f>VLOOKUP(C276,'Active 1'!C$21:E$970,3,FALSE)</f>
        <v>5666.9989173986505</v>
      </c>
      <c r="F276" s="6" t="s">
        <v>1754</v>
      </c>
      <c r="G276" s="50" t="str">
        <f t="shared" si="28"/>
        <v>43403.531</v>
      </c>
      <c r="H276" s="32">
        <f t="shared" si="29"/>
        <v>5667</v>
      </c>
      <c r="I276" s="196" t="s">
        <v>3012</v>
      </c>
      <c r="J276" s="197" t="s">
        <v>3013</v>
      </c>
      <c r="K276" s="196">
        <v>5667</v>
      </c>
      <c r="L276" s="196" t="s">
        <v>2402</v>
      </c>
      <c r="M276" s="197" t="s">
        <v>2138</v>
      </c>
      <c r="N276" s="197"/>
      <c r="O276" s="198" t="s">
        <v>2241</v>
      </c>
      <c r="P276" s="198" t="s">
        <v>3004</v>
      </c>
    </row>
    <row r="277" spans="1:16" ht="12.75" customHeight="1" thickBot="1">
      <c r="A277" s="32" t="str">
        <f t="shared" si="24"/>
        <v> AOEB 1 </v>
      </c>
      <c r="B277" s="6" t="str">
        <f t="shared" si="25"/>
        <v>II</v>
      </c>
      <c r="C277" s="32">
        <f t="shared" si="26"/>
        <v>43436.809000000001</v>
      </c>
      <c r="D277" s="50" t="str">
        <f t="shared" si="27"/>
        <v>vis</v>
      </c>
      <c r="E277" s="195">
        <f>VLOOKUP(C277,'Active 1'!C$21:E$970,3,FALSE)</f>
        <v>5770.5093545247955</v>
      </c>
      <c r="F277" s="6" t="s">
        <v>1754</v>
      </c>
      <c r="G277" s="50" t="str">
        <f t="shared" si="28"/>
        <v>43436.809</v>
      </c>
      <c r="H277" s="32">
        <f t="shared" si="29"/>
        <v>5770.5</v>
      </c>
      <c r="I277" s="196" t="s">
        <v>3014</v>
      </c>
      <c r="J277" s="197" t="s">
        <v>3015</v>
      </c>
      <c r="K277" s="196">
        <v>5770.5</v>
      </c>
      <c r="L277" s="196" t="s">
        <v>2441</v>
      </c>
      <c r="M277" s="197" t="s">
        <v>2138</v>
      </c>
      <c r="N277" s="197"/>
      <c r="O277" s="198" t="s">
        <v>2780</v>
      </c>
      <c r="P277" s="198" t="s">
        <v>2917</v>
      </c>
    </row>
    <row r="278" spans="1:16" ht="12.75" customHeight="1" thickBot="1">
      <c r="A278" s="32" t="str">
        <f t="shared" si="24"/>
        <v> AOEB 1 </v>
      </c>
      <c r="B278" s="6" t="str">
        <f t="shared" si="25"/>
        <v>I</v>
      </c>
      <c r="C278" s="32">
        <f t="shared" si="26"/>
        <v>43461.726000000002</v>
      </c>
      <c r="D278" s="50" t="str">
        <f t="shared" si="27"/>
        <v>vis</v>
      </c>
      <c r="E278" s="195">
        <f>VLOOKUP(C278,'Active 1'!C$21:E$970,3,FALSE)</f>
        <v>5848.013097594463</v>
      </c>
      <c r="F278" s="6" t="s">
        <v>1754</v>
      </c>
      <c r="G278" s="50" t="str">
        <f t="shared" si="28"/>
        <v>43461.726</v>
      </c>
      <c r="H278" s="32">
        <f t="shared" si="29"/>
        <v>5848</v>
      </c>
      <c r="I278" s="196" t="s">
        <v>3016</v>
      </c>
      <c r="J278" s="197" t="s">
        <v>3017</v>
      </c>
      <c r="K278" s="196">
        <v>5848</v>
      </c>
      <c r="L278" s="196" t="s">
        <v>2412</v>
      </c>
      <c r="M278" s="197" t="s">
        <v>2138</v>
      </c>
      <c r="N278" s="197"/>
      <c r="O278" s="198" t="s">
        <v>2916</v>
      </c>
      <c r="P278" s="198" t="s">
        <v>2917</v>
      </c>
    </row>
    <row r="279" spans="1:16" ht="12.75" customHeight="1" thickBot="1">
      <c r="A279" s="32" t="str">
        <f t="shared" si="24"/>
        <v>IBVS 1502 </v>
      </c>
      <c r="B279" s="6" t="str">
        <f t="shared" si="25"/>
        <v>I</v>
      </c>
      <c r="C279" s="32">
        <f t="shared" si="26"/>
        <v>43461.726999999999</v>
      </c>
      <c r="D279" s="50" t="str">
        <f t="shared" si="27"/>
        <v>vis</v>
      </c>
      <c r="E279" s="195">
        <f>VLOOKUP(C279,'Active 1'!C$21:E$970,3,FALSE)</f>
        <v>5848.0162080709579</v>
      </c>
      <c r="F279" s="6" t="s">
        <v>1754</v>
      </c>
      <c r="G279" s="50" t="str">
        <f t="shared" si="28"/>
        <v>43461.727</v>
      </c>
      <c r="H279" s="32">
        <f t="shared" si="29"/>
        <v>5848</v>
      </c>
      <c r="I279" s="196" t="s">
        <v>3018</v>
      </c>
      <c r="J279" s="197" t="s">
        <v>3019</v>
      </c>
      <c r="K279" s="196">
        <v>5848</v>
      </c>
      <c r="L279" s="196" t="s">
        <v>2464</v>
      </c>
      <c r="M279" s="197" t="s">
        <v>2138</v>
      </c>
      <c r="N279" s="197"/>
      <c r="O279" s="198" t="s">
        <v>3020</v>
      </c>
      <c r="P279" s="199" t="s">
        <v>3021</v>
      </c>
    </row>
    <row r="280" spans="1:16" ht="12.75" customHeight="1" thickBot="1">
      <c r="A280" s="32" t="str">
        <f t="shared" si="24"/>
        <v> BBS 36 </v>
      </c>
      <c r="B280" s="6" t="str">
        <f t="shared" si="25"/>
        <v>I</v>
      </c>
      <c r="C280" s="32">
        <f t="shared" si="26"/>
        <v>43492.262000000002</v>
      </c>
      <c r="D280" s="50" t="str">
        <f t="shared" si="27"/>
        <v>vis</v>
      </c>
      <c r="E280" s="195">
        <f>VLOOKUP(C280,'Active 1'!C$21:E$970,3,FALSE)</f>
        <v>5942.9946081445005</v>
      </c>
      <c r="F280" s="6" t="s">
        <v>1754</v>
      </c>
      <c r="G280" s="50" t="str">
        <f t="shared" si="28"/>
        <v>43492.262</v>
      </c>
      <c r="H280" s="32">
        <f t="shared" si="29"/>
        <v>5943</v>
      </c>
      <c r="I280" s="196" t="s">
        <v>3022</v>
      </c>
      <c r="J280" s="197" t="s">
        <v>3023</v>
      </c>
      <c r="K280" s="196">
        <v>5943</v>
      </c>
      <c r="L280" s="196" t="s">
        <v>2240</v>
      </c>
      <c r="M280" s="197" t="s">
        <v>2138</v>
      </c>
      <c r="N280" s="197"/>
      <c r="O280" s="198" t="s">
        <v>2302</v>
      </c>
      <c r="P280" s="198" t="s">
        <v>3024</v>
      </c>
    </row>
    <row r="281" spans="1:16" ht="12.75" customHeight="1" thickBot="1">
      <c r="A281" s="32" t="str">
        <f t="shared" si="24"/>
        <v> BBS 36 </v>
      </c>
      <c r="B281" s="6" t="str">
        <f t="shared" si="25"/>
        <v>II</v>
      </c>
      <c r="C281" s="32">
        <f t="shared" si="26"/>
        <v>43495.311999999998</v>
      </c>
      <c r="D281" s="50" t="str">
        <f t="shared" si="27"/>
        <v>vis</v>
      </c>
      <c r="E281" s="195">
        <f>VLOOKUP(C281,'Active 1'!C$21:E$970,3,FALSE)</f>
        <v>5952.4815614840727</v>
      </c>
      <c r="F281" s="6" t="s">
        <v>1754</v>
      </c>
      <c r="G281" s="50" t="str">
        <f t="shared" si="28"/>
        <v>43495.312</v>
      </c>
      <c r="H281" s="32">
        <f t="shared" si="29"/>
        <v>5952.5</v>
      </c>
      <c r="I281" s="196" t="s">
        <v>3025</v>
      </c>
      <c r="J281" s="197" t="s">
        <v>3026</v>
      </c>
      <c r="K281" s="196">
        <v>5952.5</v>
      </c>
      <c r="L281" s="196" t="s">
        <v>2332</v>
      </c>
      <c r="M281" s="197" t="s">
        <v>2138</v>
      </c>
      <c r="N281" s="197"/>
      <c r="O281" s="198" t="s">
        <v>2302</v>
      </c>
      <c r="P281" s="198" t="s">
        <v>3024</v>
      </c>
    </row>
    <row r="282" spans="1:16" ht="12.75" customHeight="1" thickBot="1">
      <c r="A282" s="32" t="str">
        <f t="shared" si="24"/>
        <v> BBS 36 </v>
      </c>
      <c r="B282" s="6" t="str">
        <f t="shared" si="25"/>
        <v>II</v>
      </c>
      <c r="C282" s="32">
        <f t="shared" si="26"/>
        <v>43504.328999999998</v>
      </c>
      <c r="D282" s="50" t="str">
        <f t="shared" si="27"/>
        <v>vis</v>
      </c>
      <c r="E282" s="195">
        <f>VLOOKUP(C282,'Active 1'!C$21:E$970,3,FALSE)</f>
        <v>5980.528728127696</v>
      </c>
      <c r="F282" s="6" t="s">
        <v>1754</v>
      </c>
      <c r="G282" s="50" t="str">
        <f t="shared" si="28"/>
        <v>43504.329</v>
      </c>
      <c r="H282" s="32">
        <f t="shared" si="29"/>
        <v>5980.5</v>
      </c>
      <c r="I282" s="196" t="s">
        <v>3027</v>
      </c>
      <c r="J282" s="197" t="s">
        <v>3028</v>
      </c>
      <c r="K282" s="196">
        <v>5980.5</v>
      </c>
      <c r="L282" s="196" t="s">
        <v>2680</v>
      </c>
      <c r="M282" s="197" t="s">
        <v>2138</v>
      </c>
      <c r="N282" s="197"/>
      <c r="O282" s="198" t="s">
        <v>2833</v>
      </c>
      <c r="P282" s="198" t="s">
        <v>3024</v>
      </c>
    </row>
    <row r="283" spans="1:16" ht="12.75" customHeight="1" thickBot="1">
      <c r="A283" s="32" t="str">
        <f t="shared" si="24"/>
        <v> BBS 36 </v>
      </c>
      <c r="B283" s="6" t="str">
        <f t="shared" si="25"/>
        <v>II</v>
      </c>
      <c r="C283" s="32">
        <f t="shared" si="26"/>
        <v>43510.428999999996</v>
      </c>
      <c r="D283" s="50" t="str">
        <f t="shared" si="27"/>
        <v>vis</v>
      </c>
      <c r="E283" s="195">
        <f>VLOOKUP(C283,'Active 1'!C$21:E$970,3,FALSE)</f>
        <v>5999.5026348068641</v>
      </c>
      <c r="F283" s="6" t="s">
        <v>1754</v>
      </c>
      <c r="G283" s="50" t="str">
        <f t="shared" si="28"/>
        <v>43510.429</v>
      </c>
      <c r="H283" s="32">
        <f t="shared" si="29"/>
        <v>5999.5</v>
      </c>
      <c r="I283" s="196" t="s">
        <v>3029</v>
      </c>
      <c r="J283" s="197" t="s">
        <v>3030</v>
      </c>
      <c r="K283" s="196">
        <v>5999.5</v>
      </c>
      <c r="L283" s="196" t="s">
        <v>2419</v>
      </c>
      <c r="M283" s="197" t="s">
        <v>2138</v>
      </c>
      <c r="N283" s="197"/>
      <c r="O283" s="198" t="s">
        <v>2833</v>
      </c>
      <c r="P283" s="198" t="s">
        <v>3024</v>
      </c>
    </row>
    <row r="284" spans="1:16" ht="12.75" customHeight="1" thickBot="1">
      <c r="A284" s="32" t="str">
        <f t="shared" si="24"/>
        <v> AOEB 1 </v>
      </c>
      <c r="B284" s="6" t="str">
        <f t="shared" si="25"/>
        <v>I</v>
      </c>
      <c r="C284" s="32">
        <f t="shared" si="26"/>
        <v>43519.595000000001</v>
      </c>
      <c r="D284" s="50" t="str">
        <f t="shared" si="27"/>
        <v>vis</v>
      </c>
      <c r="E284" s="195">
        <f>VLOOKUP(C284,'Active 1'!C$21:E$970,3,FALSE)</f>
        <v>6028.0132624497146</v>
      </c>
      <c r="F284" s="6" t="s">
        <v>1754</v>
      </c>
      <c r="G284" s="50" t="str">
        <f t="shared" si="28"/>
        <v>43519.595</v>
      </c>
      <c r="H284" s="32">
        <f t="shared" si="29"/>
        <v>6028</v>
      </c>
      <c r="I284" s="196" t="s">
        <v>3031</v>
      </c>
      <c r="J284" s="197" t="s">
        <v>3032</v>
      </c>
      <c r="K284" s="196">
        <v>6028</v>
      </c>
      <c r="L284" s="196" t="s">
        <v>2412</v>
      </c>
      <c r="M284" s="197" t="s">
        <v>2138</v>
      </c>
      <c r="N284" s="197"/>
      <c r="O284" s="198" t="s">
        <v>2352</v>
      </c>
      <c r="P284" s="198" t="s">
        <v>2917</v>
      </c>
    </row>
    <row r="285" spans="1:16" ht="12.75" customHeight="1" thickBot="1">
      <c r="A285" s="32" t="str">
        <f t="shared" si="24"/>
        <v> AOEB 1 </v>
      </c>
      <c r="B285" s="6" t="str">
        <f t="shared" si="25"/>
        <v>I</v>
      </c>
      <c r="C285" s="32">
        <f t="shared" si="26"/>
        <v>43520.555</v>
      </c>
      <c r="D285" s="50" t="str">
        <f t="shared" si="27"/>
        <v>vis</v>
      </c>
      <c r="E285" s="195">
        <f>VLOOKUP(C285,'Active 1'!C$21:E$970,3,FALSE)</f>
        <v>6030.999319894303</v>
      </c>
      <c r="F285" s="6" t="s">
        <v>1754</v>
      </c>
      <c r="G285" s="50" t="str">
        <f t="shared" si="28"/>
        <v>43520.555</v>
      </c>
      <c r="H285" s="32">
        <f t="shared" si="29"/>
        <v>6031</v>
      </c>
      <c r="I285" s="196" t="s">
        <v>3033</v>
      </c>
      <c r="J285" s="197" t="s">
        <v>3034</v>
      </c>
      <c r="K285" s="196">
        <v>6031</v>
      </c>
      <c r="L285" s="196" t="s">
        <v>2402</v>
      </c>
      <c r="M285" s="197" t="s">
        <v>2138</v>
      </c>
      <c r="N285" s="197"/>
      <c r="O285" s="198" t="s">
        <v>2352</v>
      </c>
      <c r="P285" s="198" t="s">
        <v>2917</v>
      </c>
    </row>
    <row r="286" spans="1:16" ht="12.75" customHeight="1" thickBot="1">
      <c r="A286" s="32" t="str">
        <f t="shared" si="24"/>
        <v> BBS 36 </v>
      </c>
      <c r="B286" s="6" t="str">
        <f t="shared" si="25"/>
        <v>I</v>
      </c>
      <c r="C286" s="32">
        <f t="shared" si="26"/>
        <v>43536.303</v>
      </c>
      <c r="D286" s="50" t="str">
        <f t="shared" si="27"/>
        <v>vis</v>
      </c>
      <c r="E286" s="195">
        <f>VLOOKUP(C286,'Active 1'!C$21:E$970,3,FALSE)</f>
        <v>6079.9831038916154</v>
      </c>
      <c r="F286" s="6" t="s">
        <v>1754</v>
      </c>
      <c r="G286" s="50" t="str">
        <f t="shared" si="28"/>
        <v>43536.303</v>
      </c>
      <c r="H286" s="32">
        <f t="shared" si="29"/>
        <v>6080</v>
      </c>
      <c r="I286" s="196" t="s">
        <v>3035</v>
      </c>
      <c r="J286" s="197" t="s">
        <v>3036</v>
      </c>
      <c r="K286" s="196">
        <v>6080</v>
      </c>
      <c r="L286" s="196" t="s">
        <v>2299</v>
      </c>
      <c r="M286" s="197" t="s">
        <v>2138</v>
      </c>
      <c r="N286" s="197"/>
      <c r="O286" s="198" t="s">
        <v>2302</v>
      </c>
      <c r="P286" s="198" t="s">
        <v>3024</v>
      </c>
    </row>
    <row r="287" spans="1:16" ht="12.75" customHeight="1" thickBot="1">
      <c r="A287" s="32" t="str">
        <f t="shared" si="24"/>
        <v> BBS 36 </v>
      </c>
      <c r="B287" s="6" t="str">
        <f t="shared" si="25"/>
        <v>I</v>
      </c>
      <c r="C287" s="32">
        <f t="shared" si="26"/>
        <v>43555.27</v>
      </c>
      <c r="D287" s="50" t="str">
        <f t="shared" si="27"/>
        <v>vis</v>
      </c>
      <c r="E287" s="195">
        <f>VLOOKUP(C287,'Active 1'!C$21:E$970,3,FALSE)</f>
        <v>6138.9795117578142</v>
      </c>
      <c r="F287" s="6" t="s">
        <v>1754</v>
      </c>
      <c r="G287" s="50" t="str">
        <f t="shared" si="28"/>
        <v>43555.270</v>
      </c>
      <c r="H287" s="32">
        <f t="shared" si="29"/>
        <v>6139</v>
      </c>
      <c r="I287" s="196" t="s">
        <v>3037</v>
      </c>
      <c r="J287" s="197" t="s">
        <v>3038</v>
      </c>
      <c r="K287" s="196">
        <v>6139</v>
      </c>
      <c r="L287" s="196" t="s">
        <v>2267</v>
      </c>
      <c r="M287" s="197" t="s">
        <v>2138</v>
      </c>
      <c r="N287" s="197"/>
      <c r="O287" s="198" t="s">
        <v>2302</v>
      </c>
      <c r="P287" s="198" t="s">
        <v>3024</v>
      </c>
    </row>
    <row r="288" spans="1:16" ht="12.75" customHeight="1" thickBot="1">
      <c r="A288" s="32" t="str">
        <f t="shared" si="24"/>
        <v> AOEB 1 </v>
      </c>
      <c r="B288" s="6" t="str">
        <f t="shared" si="25"/>
        <v>I</v>
      </c>
      <c r="C288" s="32">
        <f t="shared" si="26"/>
        <v>43556.557000000001</v>
      </c>
      <c r="D288" s="50" t="str">
        <f t="shared" si="27"/>
        <v>vis</v>
      </c>
      <c r="E288" s="195">
        <f>VLOOKUP(C288,'Active 1'!C$21:E$970,3,FALSE)</f>
        <v>6142.9826950194811</v>
      </c>
      <c r="F288" s="6" t="s">
        <v>1754</v>
      </c>
      <c r="G288" s="50" t="str">
        <f t="shared" si="28"/>
        <v>43556.557</v>
      </c>
      <c r="H288" s="32">
        <f t="shared" si="29"/>
        <v>6143</v>
      </c>
      <c r="I288" s="196" t="s">
        <v>3039</v>
      </c>
      <c r="J288" s="197" t="s">
        <v>3040</v>
      </c>
      <c r="K288" s="196">
        <v>6143</v>
      </c>
      <c r="L288" s="196" t="s">
        <v>2332</v>
      </c>
      <c r="M288" s="197" t="s">
        <v>2138</v>
      </c>
      <c r="N288" s="197"/>
      <c r="O288" s="198" t="s">
        <v>2780</v>
      </c>
      <c r="P288" s="198" t="s">
        <v>2917</v>
      </c>
    </row>
    <row r="289" spans="1:16" ht="12.75" customHeight="1" thickBot="1">
      <c r="A289" s="32" t="str">
        <f t="shared" si="24"/>
        <v> BBS 36 </v>
      </c>
      <c r="B289" s="6" t="str">
        <f t="shared" si="25"/>
        <v>II</v>
      </c>
      <c r="C289" s="32">
        <f t="shared" si="26"/>
        <v>43568.286999999997</v>
      </c>
      <c r="D289" s="50" t="str">
        <f t="shared" si="27"/>
        <v>vis</v>
      </c>
      <c r="E289" s="195">
        <f>VLOOKUP(C289,'Active 1'!C$21:E$970,3,FALSE)</f>
        <v>6179.4685844205669</v>
      </c>
      <c r="F289" s="6" t="s">
        <v>1754</v>
      </c>
      <c r="G289" s="50" t="str">
        <f t="shared" si="28"/>
        <v>43568.287</v>
      </c>
      <c r="H289" s="32">
        <f t="shared" si="29"/>
        <v>6179.5</v>
      </c>
      <c r="I289" s="196" t="s">
        <v>3041</v>
      </c>
      <c r="J289" s="197" t="s">
        <v>3042</v>
      </c>
      <c r="K289" s="196">
        <v>6179.5</v>
      </c>
      <c r="L289" s="196" t="s">
        <v>2270</v>
      </c>
      <c r="M289" s="197" t="s">
        <v>2138</v>
      </c>
      <c r="N289" s="197"/>
      <c r="O289" s="198" t="s">
        <v>2302</v>
      </c>
      <c r="P289" s="198" t="s">
        <v>3024</v>
      </c>
    </row>
    <row r="290" spans="1:16" ht="12.75" customHeight="1" thickBot="1">
      <c r="A290" s="32" t="str">
        <f t="shared" si="24"/>
        <v> BBS 37 </v>
      </c>
      <c r="B290" s="6" t="str">
        <f t="shared" si="25"/>
        <v>II</v>
      </c>
      <c r="C290" s="32">
        <f t="shared" si="26"/>
        <v>43577.294999999998</v>
      </c>
      <c r="D290" s="50" t="str">
        <f t="shared" si="27"/>
        <v>vis</v>
      </c>
      <c r="E290" s="195">
        <f>VLOOKUP(C290,'Active 1'!C$21:E$970,3,FALSE)</f>
        <v>6207.4877567756521</v>
      </c>
      <c r="F290" s="6" t="s">
        <v>1754</v>
      </c>
      <c r="G290" s="50" t="str">
        <f t="shared" si="28"/>
        <v>43577.295</v>
      </c>
      <c r="H290" s="32">
        <f t="shared" si="29"/>
        <v>6207.5</v>
      </c>
      <c r="I290" s="196" t="s">
        <v>3043</v>
      </c>
      <c r="J290" s="197" t="s">
        <v>3044</v>
      </c>
      <c r="K290" s="196">
        <v>6207.5</v>
      </c>
      <c r="L290" s="196" t="s">
        <v>2256</v>
      </c>
      <c r="M290" s="197" t="s">
        <v>2138</v>
      </c>
      <c r="N290" s="197"/>
      <c r="O290" s="198" t="s">
        <v>2302</v>
      </c>
      <c r="P290" s="198" t="s">
        <v>3045</v>
      </c>
    </row>
    <row r="291" spans="1:16" ht="12.75" customHeight="1" thickBot="1">
      <c r="A291" s="32" t="str">
        <f t="shared" si="24"/>
        <v> BBS 37 </v>
      </c>
      <c r="B291" s="6" t="str">
        <f t="shared" si="25"/>
        <v>II</v>
      </c>
      <c r="C291" s="32">
        <f t="shared" si="26"/>
        <v>43577.3</v>
      </c>
      <c r="D291" s="50" t="str">
        <f t="shared" si="27"/>
        <v>vis</v>
      </c>
      <c r="E291" s="195">
        <f>VLOOKUP(C291,'Active 1'!C$21:E$970,3,FALSE)</f>
        <v>6207.5033091581899</v>
      </c>
      <c r="F291" s="6" t="s">
        <v>1754</v>
      </c>
      <c r="G291" s="50" t="str">
        <f t="shared" si="28"/>
        <v>43577.300</v>
      </c>
      <c r="H291" s="32">
        <f t="shared" si="29"/>
        <v>6207.5</v>
      </c>
      <c r="I291" s="196" t="s">
        <v>3046</v>
      </c>
      <c r="J291" s="197" t="s">
        <v>3047</v>
      </c>
      <c r="K291" s="196">
        <v>6207.5</v>
      </c>
      <c r="L291" s="196" t="s">
        <v>2419</v>
      </c>
      <c r="M291" s="197" t="s">
        <v>2138</v>
      </c>
      <c r="N291" s="197"/>
      <c r="O291" s="198" t="s">
        <v>2833</v>
      </c>
      <c r="P291" s="198" t="s">
        <v>3045</v>
      </c>
    </row>
    <row r="292" spans="1:16" ht="12.75" customHeight="1" thickBot="1">
      <c r="A292" s="32" t="str">
        <f t="shared" si="24"/>
        <v> BBS 39 </v>
      </c>
      <c r="B292" s="6" t="str">
        <f t="shared" si="25"/>
        <v>I</v>
      </c>
      <c r="C292" s="32">
        <f t="shared" si="26"/>
        <v>43762.652999999998</v>
      </c>
      <c r="D292" s="50" t="str">
        <f t="shared" si="27"/>
        <v>vis</v>
      </c>
      <c r="E292" s="195">
        <f>VLOOKUP(C292,'Active 1'!C$21:E$970,3,FALSE)</f>
        <v>6784.0394607491153</v>
      </c>
      <c r="F292" s="6" t="s">
        <v>1754</v>
      </c>
      <c r="G292" s="50" t="str">
        <f t="shared" si="28"/>
        <v>43762.653</v>
      </c>
      <c r="H292" s="32">
        <f t="shared" si="29"/>
        <v>6784</v>
      </c>
      <c r="I292" s="196" t="s">
        <v>3048</v>
      </c>
      <c r="J292" s="197" t="s">
        <v>3049</v>
      </c>
      <c r="K292" s="196">
        <v>6784</v>
      </c>
      <c r="L292" s="196" t="s">
        <v>3050</v>
      </c>
      <c r="M292" s="197" t="s">
        <v>2138</v>
      </c>
      <c r="N292" s="197"/>
      <c r="O292" s="198" t="s">
        <v>2241</v>
      </c>
      <c r="P292" s="198" t="s">
        <v>3051</v>
      </c>
    </row>
    <row r="293" spans="1:16" ht="12.75" customHeight="1" thickBot="1">
      <c r="A293" s="32" t="str">
        <f t="shared" si="24"/>
        <v> BBS 40 </v>
      </c>
      <c r="B293" s="6" t="str">
        <f t="shared" si="25"/>
        <v>II</v>
      </c>
      <c r="C293" s="32">
        <f t="shared" si="26"/>
        <v>43776.633000000002</v>
      </c>
      <c r="D293" s="50" t="str">
        <f t="shared" si="27"/>
        <v>vis</v>
      </c>
      <c r="E293" s="195">
        <f>VLOOKUP(C293,'Active 1'!C$21:E$970,3,FALSE)</f>
        <v>6827.5239222859836</v>
      </c>
      <c r="F293" s="6" t="s">
        <v>1754</v>
      </c>
      <c r="G293" s="50" t="str">
        <f t="shared" si="28"/>
        <v>43776.633</v>
      </c>
      <c r="H293" s="32">
        <f t="shared" si="29"/>
        <v>6827.5</v>
      </c>
      <c r="I293" s="196" t="s">
        <v>3052</v>
      </c>
      <c r="J293" s="197" t="s">
        <v>3053</v>
      </c>
      <c r="K293" s="196">
        <v>6827.5</v>
      </c>
      <c r="L293" s="196" t="s">
        <v>2922</v>
      </c>
      <c r="M293" s="197" t="s">
        <v>2138</v>
      </c>
      <c r="N293" s="197"/>
      <c r="O293" s="198" t="s">
        <v>2241</v>
      </c>
      <c r="P293" s="198" t="s">
        <v>3054</v>
      </c>
    </row>
    <row r="294" spans="1:16" ht="12.75" customHeight="1" thickBot="1">
      <c r="A294" s="32" t="str">
        <f t="shared" si="24"/>
        <v> BBS 39 </v>
      </c>
      <c r="B294" s="6" t="str">
        <f t="shared" si="25"/>
        <v>II</v>
      </c>
      <c r="C294" s="32">
        <f t="shared" si="26"/>
        <v>43795.6</v>
      </c>
      <c r="D294" s="50" t="str">
        <f t="shared" si="27"/>
        <v>vis</v>
      </c>
      <c r="E294" s="195">
        <f>VLOOKUP(C294,'Active 1'!C$21:E$970,3,FALSE)</f>
        <v>6886.5203301521824</v>
      </c>
      <c r="F294" s="6" t="s">
        <v>1754</v>
      </c>
      <c r="G294" s="50" t="str">
        <f t="shared" si="28"/>
        <v>43795.600</v>
      </c>
      <c r="H294" s="32">
        <f t="shared" si="29"/>
        <v>6886.5</v>
      </c>
      <c r="I294" s="196" t="s">
        <v>3055</v>
      </c>
      <c r="J294" s="197" t="s">
        <v>3056</v>
      </c>
      <c r="K294" s="196">
        <v>6886.5</v>
      </c>
      <c r="L294" s="196" t="s">
        <v>2521</v>
      </c>
      <c r="M294" s="197" t="s">
        <v>2138</v>
      </c>
      <c r="N294" s="197"/>
      <c r="O294" s="198" t="s">
        <v>2319</v>
      </c>
      <c r="P294" s="198" t="s">
        <v>3051</v>
      </c>
    </row>
    <row r="295" spans="1:16" ht="12.75" customHeight="1" thickBot="1">
      <c r="A295" s="32" t="str">
        <f t="shared" si="24"/>
        <v> BBS 40 </v>
      </c>
      <c r="B295" s="6" t="str">
        <f t="shared" si="25"/>
        <v>I</v>
      </c>
      <c r="C295" s="32">
        <f t="shared" si="26"/>
        <v>43821.481</v>
      </c>
      <c r="D295" s="50" t="str">
        <f t="shared" si="27"/>
        <v>vis</v>
      </c>
      <c r="E295" s="195">
        <f>VLOOKUP(C295,'Active 1'!C$21:E$970,3,FALSE)</f>
        <v>6967.0225725724604</v>
      </c>
      <c r="F295" s="6" t="s">
        <v>1754</v>
      </c>
      <c r="G295" s="50" t="str">
        <f t="shared" si="28"/>
        <v>43821.481</v>
      </c>
      <c r="H295" s="32">
        <f t="shared" si="29"/>
        <v>6967</v>
      </c>
      <c r="I295" s="196" t="s">
        <v>3057</v>
      </c>
      <c r="J295" s="197" t="s">
        <v>3058</v>
      </c>
      <c r="K295" s="196">
        <v>6967</v>
      </c>
      <c r="L295" s="196" t="s">
        <v>2521</v>
      </c>
      <c r="M295" s="197" t="s">
        <v>2138</v>
      </c>
      <c r="N295" s="197"/>
      <c r="O295" s="198" t="s">
        <v>2241</v>
      </c>
      <c r="P295" s="198" t="s">
        <v>3054</v>
      </c>
    </row>
    <row r="296" spans="1:16" ht="12.75" customHeight="1" thickBot="1">
      <c r="A296" s="32" t="str">
        <f t="shared" si="24"/>
        <v> BBS 40 </v>
      </c>
      <c r="B296" s="6" t="str">
        <f t="shared" si="25"/>
        <v>I</v>
      </c>
      <c r="C296" s="32">
        <f t="shared" si="26"/>
        <v>43831.446000000004</v>
      </c>
      <c r="D296" s="50" t="str">
        <f t="shared" si="27"/>
        <v>vis</v>
      </c>
      <c r="E296" s="195">
        <f>VLOOKUP(C296,'Active 1'!C$21:E$970,3,FALSE)</f>
        <v>6998.0184709426294</v>
      </c>
      <c r="F296" s="6" t="s">
        <v>1754</v>
      </c>
      <c r="G296" s="50" t="str">
        <f t="shared" si="28"/>
        <v>43831.446</v>
      </c>
      <c r="H296" s="32">
        <f t="shared" si="29"/>
        <v>6998</v>
      </c>
      <c r="I296" s="196" t="s">
        <v>3059</v>
      </c>
      <c r="J296" s="197" t="s">
        <v>3060</v>
      </c>
      <c r="K296" s="196">
        <v>6998</v>
      </c>
      <c r="L296" s="196" t="s">
        <v>2359</v>
      </c>
      <c r="M296" s="197" t="s">
        <v>2138</v>
      </c>
      <c r="N296" s="197"/>
      <c r="O296" s="198" t="s">
        <v>2241</v>
      </c>
      <c r="P296" s="198" t="s">
        <v>3054</v>
      </c>
    </row>
    <row r="297" spans="1:16" ht="12.75" customHeight="1" thickBot="1">
      <c r="A297" s="32" t="str">
        <f t="shared" si="24"/>
        <v> BBS 40 </v>
      </c>
      <c r="B297" s="6" t="str">
        <f t="shared" si="25"/>
        <v>I</v>
      </c>
      <c r="C297" s="32">
        <f t="shared" si="26"/>
        <v>43832.41</v>
      </c>
      <c r="D297" s="50" t="str">
        <f t="shared" si="27"/>
        <v>vis</v>
      </c>
      <c r="E297" s="195">
        <f>VLOOKUP(C297,'Active 1'!C$21:E$970,3,FALSE)</f>
        <v>7001.016970293239</v>
      </c>
      <c r="F297" s="6" t="s">
        <v>1754</v>
      </c>
      <c r="G297" s="50" t="str">
        <f t="shared" si="28"/>
        <v>43832.410</v>
      </c>
      <c r="H297" s="32">
        <f t="shared" si="29"/>
        <v>7001</v>
      </c>
      <c r="I297" s="196" t="s">
        <v>3061</v>
      </c>
      <c r="J297" s="197" t="s">
        <v>3062</v>
      </c>
      <c r="K297" s="196">
        <v>7001</v>
      </c>
      <c r="L297" s="196" t="s">
        <v>2464</v>
      </c>
      <c r="M297" s="197" t="s">
        <v>2138</v>
      </c>
      <c r="N297" s="197"/>
      <c r="O297" s="198" t="s">
        <v>2241</v>
      </c>
      <c r="P297" s="198" t="s">
        <v>3054</v>
      </c>
    </row>
    <row r="298" spans="1:16" ht="12.75" customHeight="1" thickBot="1">
      <c r="A298" s="32" t="str">
        <f t="shared" si="24"/>
        <v> BBS 40 </v>
      </c>
      <c r="B298" s="6" t="str">
        <f t="shared" si="25"/>
        <v>II</v>
      </c>
      <c r="C298" s="32">
        <f t="shared" si="26"/>
        <v>43837.396000000001</v>
      </c>
      <c r="D298" s="50" t="str">
        <f t="shared" si="27"/>
        <v>vis</v>
      </c>
      <c r="E298" s="195">
        <f>VLOOKUP(C298,'Active 1'!C$21:E$970,3,FALSE)</f>
        <v>7016.5258061460754</v>
      </c>
      <c r="F298" s="6" t="s">
        <v>1754</v>
      </c>
      <c r="G298" s="50" t="str">
        <f t="shared" si="28"/>
        <v>43837.396</v>
      </c>
      <c r="H298" s="32">
        <f t="shared" si="29"/>
        <v>7016.5</v>
      </c>
      <c r="I298" s="196" t="s">
        <v>3063</v>
      </c>
      <c r="J298" s="197" t="s">
        <v>3064</v>
      </c>
      <c r="K298" s="196">
        <v>7016.5</v>
      </c>
      <c r="L298" s="196" t="s">
        <v>2922</v>
      </c>
      <c r="M298" s="197" t="s">
        <v>2138</v>
      </c>
      <c r="N298" s="197"/>
      <c r="O298" s="198" t="s">
        <v>2833</v>
      </c>
      <c r="P298" s="198" t="s">
        <v>3054</v>
      </c>
    </row>
    <row r="299" spans="1:16" ht="12.75" customHeight="1" thickBot="1">
      <c r="A299" s="32" t="str">
        <f t="shared" si="24"/>
        <v> AOEB 1 </v>
      </c>
      <c r="B299" s="6" t="str">
        <f t="shared" si="25"/>
        <v>II</v>
      </c>
      <c r="C299" s="32">
        <f t="shared" si="26"/>
        <v>43856.686000000002</v>
      </c>
      <c r="D299" s="50" t="str">
        <f t="shared" si="27"/>
        <v>vis</v>
      </c>
      <c r="E299" s="195">
        <f>VLOOKUP(C299,'Active 1'!C$21:E$970,3,FALSE)</f>
        <v>7076.5268979233315</v>
      </c>
      <c r="F299" s="6" t="s">
        <v>1754</v>
      </c>
      <c r="G299" s="50" t="str">
        <f t="shared" si="28"/>
        <v>43856.686</v>
      </c>
      <c r="H299" s="32">
        <f t="shared" si="29"/>
        <v>7076.5</v>
      </c>
      <c r="I299" s="196" t="s">
        <v>3065</v>
      </c>
      <c r="J299" s="197" t="s">
        <v>3066</v>
      </c>
      <c r="K299" s="196">
        <v>7076.5</v>
      </c>
      <c r="L299" s="196" t="s">
        <v>2680</v>
      </c>
      <c r="M299" s="197" t="s">
        <v>2138</v>
      </c>
      <c r="N299" s="197"/>
      <c r="O299" s="198" t="s">
        <v>2780</v>
      </c>
      <c r="P299" s="198" t="s">
        <v>2917</v>
      </c>
    </row>
    <row r="300" spans="1:16" ht="12.75" customHeight="1" thickBot="1">
      <c r="A300" s="32" t="str">
        <f t="shared" si="24"/>
        <v> AOEB 1 </v>
      </c>
      <c r="B300" s="6" t="str">
        <f t="shared" si="25"/>
        <v>I</v>
      </c>
      <c r="C300" s="32">
        <f t="shared" si="26"/>
        <v>43879.667999999998</v>
      </c>
      <c r="D300" s="50" t="str">
        <f t="shared" si="27"/>
        <v>vis</v>
      </c>
      <c r="E300" s="195">
        <f>VLOOKUP(C300,'Active 1'!C$21:E$970,3,FALSE)</f>
        <v>7148.0118689562296</v>
      </c>
      <c r="F300" s="6" t="s">
        <v>1754</v>
      </c>
      <c r="G300" s="50" t="str">
        <f t="shared" si="28"/>
        <v>43879.668</v>
      </c>
      <c r="H300" s="32">
        <f t="shared" si="29"/>
        <v>7148</v>
      </c>
      <c r="I300" s="196" t="s">
        <v>3067</v>
      </c>
      <c r="J300" s="197" t="s">
        <v>3068</v>
      </c>
      <c r="K300" s="196">
        <v>7148</v>
      </c>
      <c r="L300" s="196" t="s">
        <v>2412</v>
      </c>
      <c r="M300" s="197" t="s">
        <v>2138</v>
      </c>
      <c r="N300" s="197"/>
      <c r="O300" s="198" t="s">
        <v>2780</v>
      </c>
      <c r="P300" s="198" t="s">
        <v>2917</v>
      </c>
    </row>
    <row r="301" spans="1:16" ht="12.75" customHeight="1" thickBot="1">
      <c r="A301" s="32" t="str">
        <f t="shared" si="24"/>
        <v> BBS 41 </v>
      </c>
      <c r="B301" s="6" t="str">
        <f t="shared" si="25"/>
        <v>I</v>
      </c>
      <c r="C301" s="32">
        <f t="shared" si="26"/>
        <v>43889.315999999999</v>
      </c>
      <c r="D301" s="50" t="str">
        <f t="shared" si="27"/>
        <v>vis</v>
      </c>
      <c r="E301" s="195">
        <f>VLOOKUP(C301,'Active 1'!C$21:E$970,3,FALSE)</f>
        <v>7178.021746274374</v>
      </c>
      <c r="F301" s="6" t="s">
        <v>1754</v>
      </c>
      <c r="G301" s="50" t="str">
        <f t="shared" si="28"/>
        <v>43889.316</v>
      </c>
      <c r="H301" s="32">
        <f t="shared" si="29"/>
        <v>7178</v>
      </c>
      <c r="I301" s="196" t="s">
        <v>3069</v>
      </c>
      <c r="J301" s="197" t="s">
        <v>3070</v>
      </c>
      <c r="K301" s="196">
        <v>7178</v>
      </c>
      <c r="L301" s="196" t="s">
        <v>2521</v>
      </c>
      <c r="M301" s="197" t="s">
        <v>2138</v>
      </c>
      <c r="N301" s="197"/>
      <c r="O301" s="198" t="s">
        <v>2302</v>
      </c>
      <c r="P301" s="198" t="s">
        <v>3071</v>
      </c>
    </row>
    <row r="302" spans="1:16" ht="12.75" customHeight="1" thickBot="1">
      <c r="A302" s="32" t="str">
        <f t="shared" si="24"/>
        <v> BBS 41 </v>
      </c>
      <c r="B302" s="6" t="str">
        <f t="shared" si="25"/>
        <v>I</v>
      </c>
      <c r="C302" s="32">
        <f t="shared" si="26"/>
        <v>43899.288</v>
      </c>
      <c r="D302" s="50" t="str">
        <f t="shared" si="27"/>
        <v>vis</v>
      </c>
      <c r="E302" s="195">
        <f>VLOOKUP(C302,'Active 1'!C$21:E$970,3,FALSE)</f>
        <v>7209.0394179800696</v>
      </c>
      <c r="F302" s="6" t="s">
        <v>1754</v>
      </c>
      <c r="G302" s="50" t="str">
        <f t="shared" si="28"/>
        <v>43899.288</v>
      </c>
      <c r="H302" s="32">
        <f t="shared" si="29"/>
        <v>7209</v>
      </c>
      <c r="I302" s="196" t="s">
        <v>3072</v>
      </c>
      <c r="J302" s="197" t="s">
        <v>0</v>
      </c>
      <c r="K302" s="196">
        <v>7209</v>
      </c>
      <c r="L302" s="196" t="s">
        <v>3050</v>
      </c>
      <c r="M302" s="197" t="s">
        <v>2138</v>
      </c>
      <c r="N302" s="197"/>
      <c r="O302" s="198" t="s">
        <v>2302</v>
      </c>
      <c r="P302" s="198" t="s">
        <v>3071</v>
      </c>
    </row>
    <row r="303" spans="1:16" ht="12.75" customHeight="1" thickBot="1">
      <c r="A303" s="32" t="str">
        <f t="shared" si="24"/>
        <v> BBS 42 </v>
      </c>
      <c r="B303" s="6" t="str">
        <f t="shared" si="25"/>
        <v>II</v>
      </c>
      <c r="C303" s="32">
        <f t="shared" si="26"/>
        <v>43929.373</v>
      </c>
      <c r="D303" s="50" t="str">
        <f t="shared" si="27"/>
        <v>vis</v>
      </c>
      <c r="E303" s="195">
        <f>VLOOKUP(C303,'Active 1'!C$21:E$970,3,FALSE)</f>
        <v>7302.6181036264461</v>
      </c>
      <c r="F303" s="6" t="s">
        <v>1754</v>
      </c>
      <c r="G303" s="50" t="str">
        <f t="shared" si="28"/>
        <v>43929.373</v>
      </c>
      <c r="H303" s="32">
        <f t="shared" si="29"/>
        <v>7302.5</v>
      </c>
      <c r="I303" s="196" t="s">
        <v>1</v>
      </c>
      <c r="J303" s="197" t="s">
        <v>2</v>
      </c>
      <c r="K303" s="196">
        <v>7302.5</v>
      </c>
      <c r="L303" s="196" t="s">
        <v>3</v>
      </c>
      <c r="M303" s="197" t="s">
        <v>2138</v>
      </c>
      <c r="N303" s="197"/>
      <c r="O303" s="198" t="s">
        <v>2833</v>
      </c>
      <c r="P303" s="198" t="s">
        <v>4</v>
      </c>
    </row>
    <row r="304" spans="1:16" ht="12.75" customHeight="1" thickBot="1">
      <c r="A304" s="32" t="str">
        <f t="shared" si="24"/>
        <v> VSSC 59.18 </v>
      </c>
      <c r="B304" s="6" t="str">
        <f t="shared" si="25"/>
        <v>II</v>
      </c>
      <c r="C304" s="32">
        <f t="shared" si="26"/>
        <v>44166.597999999998</v>
      </c>
      <c r="D304" s="50" t="str">
        <f t="shared" si="27"/>
        <v>vis</v>
      </c>
      <c r="E304" s="195">
        <f>VLOOKUP(C304,'Active 1'!C$21:E$970,3,FALSE)</f>
        <v>8040.5008924734548</v>
      </c>
      <c r="F304" s="6" t="s">
        <v>1754</v>
      </c>
      <c r="G304" s="50" t="str">
        <f t="shared" si="28"/>
        <v>44166.598</v>
      </c>
      <c r="H304" s="32">
        <f t="shared" si="29"/>
        <v>8040.5</v>
      </c>
      <c r="I304" s="196" t="s">
        <v>5</v>
      </c>
      <c r="J304" s="197" t="s">
        <v>6</v>
      </c>
      <c r="K304" s="196">
        <v>8040.5</v>
      </c>
      <c r="L304" s="196" t="s">
        <v>2725</v>
      </c>
      <c r="M304" s="197" t="s">
        <v>2138</v>
      </c>
      <c r="N304" s="197"/>
      <c r="O304" s="198" t="s">
        <v>7</v>
      </c>
      <c r="P304" s="198" t="s">
        <v>8</v>
      </c>
    </row>
    <row r="305" spans="1:16" ht="12.75" customHeight="1" thickBot="1">
      <c r="A305" s="32" t="str">
        <f t="shared" si="24"/>
        <v> VSSC 59.18 </v>
      </c>
      <c r="B305" s="6" t="str">
        <f t="shared" si="25"/>
        <v>II</v>
      </c>
      <c r="C305" s="32">
        <f t="shared" si="26"/>
        <v>44168.538999999997</v>
      </c>
      <c r="D305" s="50" t="str">
        <f t="shared" si="27"/>
        <v>vis</v>
      </c>
      <c r="E305" s="195">
        <f>VLOOKUP(C305,'Active 1'!C$21:E$970,3,FALSE)</f>
        <v>8046.5383273692341</v>
      </c>
      <c r="F305" s="6" t="s">
        <v>1754</v>
      </c>
      <c r="G305" s="50" t="str">
        <f t="shared" si="28"/>
        <v>44168.539</v>
      </c>
      <c r="H305" s="32">
        <f t="shared" si="29"/>
        <v>8046.5</v>
      </c>
      <c r="I305" s="196" t="s">
        <v>9</v>
      </c>
      <c r="J305" s="197" t="s">
        <v>10</v>
      </c>
      <c r="K305" s="196">
        <v>8046.5</v>
      </c>
      <c r="L305" s="196" t="s">
        <v>2263</v>
      </c>
      <c r="M305" s="197" t="s">
        <v>2138</v>
      </c>
      <c r="N305" s="197"/>
      <c r="O305" s="198" t="s">
        <v>7</v>
      </c>
      <c r="P305" s="198" t="s">
        <v>8</v>
      </c>
    </row>
    <row r="306" spans="1:16" ht="12.75" customHeight="1" thickBot="1">
      <c r="A306" s="32" t="str">
        <f t="shared" si="24"/>
        <v> BBS 45 </v>
      </c>
      <c r="B306" s="6" t="str">
        <f t="shared" si="25"/>
        <v>II</v>
      </c>
      <c r="C306" s="32">
        <f t="shared" si="26"/>
        <v>44189.430999999997</v>
      </c>
      <c r="D306" s="50" t="str">
        <f t="shared" si="27"/>
        <v>vis</v>
      </c>
      <c r="E306" s="195">
        <f>VLOOKUP(C306,'Active 1'!C$21:E$970,3,FALSE)</f>
        <v>8111.5224025071484</v>
      </c>
      <c r="F306" s="6" t="s">
        <v>1754</v>
      </c>
      <c r="G306" s="50" t="str">
        <f t="shared" si="28"/>
        <v>44189.431</v>
      </c>
      <c r="H306" s="32">
        <f t="shared" si="29"/>
        <v>8111.5</v>
      </c>
      <c r="I306" s="196" t="s">
        <v>11</v>
      </c>
      <c r="J306" s="197" t="s">
        <v>12</v>
      </c>
      <c r="K306" s="196">
        <v>8111.5</v>
      </c>
      <c r="L306" s="196" t="s">
        <v>2521</v>
      </c>
      <c r="M306" s="197" t="s">
        <v>2138</v>
      </c>
      <c r="N306" s="197"/>
      <c r="O306" s="198" t="s">
        <v>2833</v>
      </c>
      <c r="P306" s="198" t="s">
        <v>13</v>
      </c>
    </row>
    <row r="307" spans="1:16" ht="12.75" customHeight="1" thickBot="1">
      <c r="A307" s="32" t="str">
        <f t="shared" si="24"/>
        <v> BBS 45 </v>
      </c>
      <c r="B307" s="6" t="str">
        <f t="shared" si="25"/>
        <v>II</v>
      </c>
      <c r="C307" s="32">
        <f t="shared" si="26"/>
        <v>44208.392</v>
      </c>
      <c r="D307" s="50" t="str">
        <f t="shared" si="27"/>
        <v>vis</v>
      </c>
      <c r="E307" s="195">
        <f>VLOOKUP(C307,'Active 1'!C$21:E$970,3,FALSE)</f>
        <v>8170.5001475143372</v>
      </c>
      <c r="F307" s="6" t="s">
        <v>1754</v>
      </c>
      <c r="G307" s="50" t="str">
        <f t="shared" si="28"/>
        <v>44208.392</v>
      </c>
      <c r="H307" s="32">
        <f t="shared" si="29"/>
        <v>8170.5</v>
      </c>
      <c r="I307" s="196" t="s">
        <v>14</v>
      </c>
      <c r="J307" s="197" t="s">
        <v>15</v>
      </c>
      <c r="K307" s="196">
        <v>8170.5</v>
      </c>
      <c r="L307" s="196" t="s">
        <v>2725</v>
      </c>
      <c r="M307" s="197" t="s">
        <v>2138</v>
      </c>
      <c r="N307" s="197"/>
      <c r="O307" s="198" t="s">
        <v>2833</v>
      </c>
      <c r="P307" s="198" t="s">
        <v>13</v>
      </c>
    </row>
    <row r="308" spans="1:16" ht="12.75" customHeight="1" thickBot="1">
      <c r="A308" s="32" t="str">
        <f t="shared" si="24"/>
        <v> AOEB 1 </v>
      </c>
      <c r="B308" s="6" t="str">
        <f t="shared" si="25"/>
        <v>I</v>
      </c>
      <c r="C308" s="32">
        <f t="shared" si="26"/>
        <v>44223.673999999999</v>
      </c>
      <c r="D308" s="50" t="str">
        <f t="shared" si="27"/>
        <v>vis</v>
      </c>
      <c r="E308" s="195">
        <f>VLOOKUP(C308,'Active 1'!C$21:E$970,3,FALSE)</f>
        <v>8218.0344494604196</v>
      </c>
      <c r="F308" s="6" t="s">
        <v>1754</v>
      </c>
      <c r="G308" s="50" t="str">
        <f t="shared" si="28"/>
        <v>44223.674</v>
      </c>
      <c r="H308" s="32">
        <f t="shared" si="29"/>
        <v>8218</v>
      </c>
      <c r="I308" s="196" t="s">
        <v>16</v>
      </c>
      <c r="J308" s="197" t="s">
        <v>17</v>
      </c>
      <c r="K308" s="196">
        <v>8218</v>
      </c>
      <c r="L308" s="196" t="s">
        <v>2772</v>
      </c>
      <c r="M308" s="197" t="s">
        <v>2138</v>
      </c>
      <c r="N308" s="197"/>
      <c r="O308" s="198" t="s">
        <v>2352</v>
      </c>
      <c r="P308" s="198" t="s">
        <v>2917</v>
      </c>
    </row>
    <row r="309" spans="1:16" ht="12.75" customHeight="1" thickBot="1">
      <c r="A309" s="32" t="str">
        <f t="shared" si="24"/>
        <v> BBS 46 </v>
      </c>
      <c r="B309" s="6" t="str">
        <f t="shared" si="25"/>
        <v>I</v>
      </c>
      <c r="C309" s="32">
        <f t="shared" si="26"/>
        <v>44235.248</v>
      </c>
      <c r="D309" s="50" t="str">
        <f t="shared" si="27"/>
        <v>vis</v>
      </c>
      <c r="E309" s="195">
        <f>VLOOKUP(C309,'Active 1'!C$21:E$970,3,FALSE)</f>
        <v>8254.0351045267744</v>
      </c>
      <c r="F309" s="6" t="s">
        <v>1754</v>
      </c>
      <c r="G309" s="50" t="str">
        <f t="shared" si="28"/>
        <v>44235.248</v>
      </c>
      <c r="H309" s="32">
        <f t="shared" si="29"/>
        <v>8254</v>
      </c>
      <c r="I309" s="196" t="s">
        <v>18</v>
      </c>
      <c r="J309" s="197" t="s">
        <v>19</v>
      </c>
      <c r="K309" s="196">
        <v>8254</v>
      </c>
      <c r="L309" s="196" t="s">
        <v>2772</v>
      </c>
      <c r="M309" s="197" t="s">
        <v>2138</v>
      </c>
      <c r="N309" s="197"/>
      <c r="O309" s="198" t="s">
        <v>2302</v>
      </c>
      <c r="P309" s="198" t="s">
        <v>20</v>
      </c>
    </row>
    <row r="310" spans="1:16" ht="12.75" customHeight="1" thickBot="1">
      <c r="A310" s="32" t="str">
        <f t="shared" si="24"/>
        <v> AOEB 1 </v>
      </c>
      <c r="B310" s="6" t="str">
        <f t="shared" si="25"/>
        <v>II</v>
      </c>
      <c r="C310" s="32">
        <f t="shared" si="26"/>
        <v>44236.692000000003</v>
      </c>
      <c r="D310" s="50" t="str">
        <f t="shared" si="27"/>
        <v>vis</v>
      </c>
      <c r="E310" s="195">
        <f>VLOOKUP(C310,'Active 1'!C$21:E$970,3,FALSE)</f>
        <v>8258.526632599689</v>
      </c>
      <c r="F310" s="6" t="s">
        <v>1754</v>
      </c>
      <c r="G310" s="50" t="str">
        <f t="shared" si="28"/>
        <v>44236.692</v>
      </c>
      <c r="H310" s="32">
        <f t="shared" si="29"/>
        <v>8258.5</v>
      </c>
      <c r="I310" s="196" t="s">
        <v>21</v>
      </c>
      <c r="J310" s="197" t="s">
        <v>22</v>
      </c>
      <c r="K310" s="196">
        <v>8258.5</v>
      </c>
      <c r="L310" s="196" t="s">
        <v>2680</v>
      </c>
      <c r="M310" s="197" t="s">
        <v>2138</v>
      </c>
      <c r="N310" s="197"/>
      <c r="O310" s="198" t="s">
        <v>2780</v>
      </c>
      <c r="P310" s="198" t="s">
        <v>2917</v>
      </c>
    </row>
    <row r="311" spans="1:16" ht="12.75" customHeight="1" thickBot="1">
      <c r="A311" s="32" t="str">
        <f t="shared" si="24"/>
        <v> BBS 46 </v>
      </c>
      <c r="B311" s="6" t="str">
        <f t="shared" si="25"/>
        <v>I</v>
      </c>
      <c r="C311" s="32">
        <f t="shared" si="26"/>
        <v>44241.351000000002</v>
      </c>
      <c r="D311" s="50" t="str">
        <f t="shared" si="27"/>
        <v>vis</v>
      </c>
      <c r="E311" s="195">
        <f>VLOOKUP(C311,'Active 1'!C$21:E$970,3,FALSE)</f>
        <v>8273.0183426354706</v>
      </c>
      <c r="F311" s="6" t="s">
        <v>1754</v>
      </c>
      <c r="G311" s="50" t="str">
        <f t="shared" si="28"/>
        <v>44241.351</v>
      </c>
      <c r="H311" s="32">
        <f t="shared" si="29"/>
        <v>8273</v>
      </c>
      <c r="I311" s="196" t="s">
        <v>23</v>
      </c>
      <c r="J311" s="197" t="s">
        <v>24</v>
      </c>
      <c r="K311" s="196">
        <v>8273</v>
      </c>
      <c r="L311" s="196" t="s">
        <v>2359</v>
      </c>
      <c r="M311" s="197" t="s">
        <v>2138</v>
      </c>
      <c r="N311" s="197"/>
      <c r="O311" s="198" t="s">
        <v>2241</v>
      </c>
      <c r="P311" s="198" t="s">
        <v>20</v>
      </c>
    </row>
    <row r="312" spans="1:16" ht="12.75" customHeight="1" thickBot="1">
      <c r="A312" s="32" t="str">
        <f t="shared" si="24"/>
        <v> BBS 46 </v>
      </c>
      <c r="B312" s="6" t="str">
        <f t="shared" si="25"/>
        <v>I</v>
      </c>
      <c r="C312" s="32">
        <f t="shared" si="26"/>
        <v>44241.351999999999</v>
      </c>
      <c r="D312" s="50" t="str">
        <f t="shared" si="27"/>
        <v>vis</v>
      </c>
      <c r="E312" s="195">
        <f>VLOOKUP(C312,'Active 1'!C$21:E$970,3,FALSE)</f>
        <v>8273.0214531119636</v>
      </c>
      <c r="F312" s="6" t="s">
        <v>1754</v>
      </c>
      <c r="G312" s="50" t="str">
        <f t="shared" si="28"/>
        <v>44241.352</v>
      </c>
      <c r="H312" s="32">
        <f t="shared" si="29"/>
        <v>8273</v>
      </c>
      <c r="I312" s="196" t="s">
        <v>25</v>
      </c>
      <c r="J312" s="197" t="s">
        <v>26</v>
      </c>
      <c r="K312" s="196">
        <v>8273</v>
      </c>
      <c r="L312" s="196" t="s">
        <v>2521</v>
      </c>
      <c r="M312" s="197" t="s">
        <v>2138</v>
      </c>
      <c r="N312" s="197"/>
      <c r="O312" s="198" t="s">
        <v>27</v>
      </c>
      <c r="P312" s="198" t="s">
        <v>20</v>
      </c>
    </row>
    <row r="313" spans="1:16" ht="12.75" customHeight="1" thickBot="1">
      <c r="A313" s="32" t="str">
        <f t="shared" si="24"/>
        <v> BBS 46 </v>
      </c>
      <c r="B313" s="6" t="str">
        <f t="shared" si="25"/>
        <v>I</v>
      </c>
      <c r="C313" s="32">
        <f t="shared" si="26"/>
        <v>44251.353999999999</v>
      </c>
      <c r="D313" s="50" t="str">
        <f t="shared" si="27"/>
        <v>vis</v>
      </c>
      <c r="E313" s="195">
        <f>VLOOKUP(C313,'Active 1'!C$21:E$970,3,FALSE)</f>
        <v>8304.1324391127982</v>
      </c>
      <c r="F313" s="6" t="s">
        <v>1754</v>
      </c>
      <c r="G313" s="50" t="str">
        <f t="shared" si="28"/>
        <v>44251.354</v>
      </c>
      <c r="H313" s="32">
        <f t="shared" si="29"/>
        <v>8304</v>
      </c>
      <c r="I313" s="196" t="s">
        <v>28</v>
      </c>
      <c r="J313" s="197" t="s">
        <v>29</v>
      </c>
      <c r="K313" s="196">
        <v>8304</v>
      </c>
      <c r="L313" s="196" t="s">
        <v>30</v>
      </c>
      <c r="M313" s="197" t="s">
        <v>2138</v>
      </c>
      <c r="N313" s="197"/>
      <c r="O313" s="198" t="s">
        <v>31</v>
      </c>
      <c r="P313" s="198" t="s">
        <v>20</v>
      </c>
    </row>
    <row r="314" spans="1:16" ht="12.75" customHeight="1" thickBot="1">
      <c r="A314" s="32" t="str">
        <f t="shared" si="24"/>
        <v> BBS 46 </v>
      </c>
      <c r="B314" s="6" t="str">
        <f t="shared" si="25"/>
        <v>II</v>
      </c>
      <c r="C314" s="32">
        <f t="shared" si="26"/>
        <v>44257.256999999998</v>
      </c>
      <c r="D314" s="50" t="str">
        <f t="shared" si="27"/>
        <v>vis</v>
      </c>
      <c r="E314" s="195">
        <f>VLOOKUP(C314,'Active 1'!C$21:E$970,3,FALSE)</f>
        <v>8322.4935819205257</v>
      </c>
      <c r="F314" s="6" t="s">
        <v>1754</v>
      </c>
      <c r="G314" s="50" t="str">
        <f t="shared" si="28"/>
        <v>44257.257</v>
      </c>
      <c r="H314" s="32">
        <f t="shared" si="29"/>
        <v>8322.5</v>
      </c>
      <c r="I314" s="196" t="s">
        <v>32</v>
      </c>
      <c r="J314" s="197" t="s">
        <v>33</v>
      </c>
      <c r="K314" s="196">
        <v>8322.5</v>
      </c>
      <c r="L314" s="196" t="s">
        <v>2240</v>
      </c>
      <c r="M314" s="197" t="s">
        <v>2138</v>
      </c>
      <c r="N314" s="197"/>
      <c r="O314" s="198" t="s">
        <v>2302</v>
      </c>
      <c r="P314" s="198" t="s">
        <v>20</v>
      </c>
    </row>
    <row r="315" spans="1:16" ht="12.75" customHeight="1" thickBot="1">
      <c r="A315" s="32" t="str">
        <f t="shared" si="24"/>
        <v> BBS 46 </v>
      </c>
      <c r="B315" s="6" t="str">
        <f t="shared" si="25"/>
        <v>I</v>
      </c>
      <c r="C315" s="32">
        <f t="shared" si="26"/>
        <v>44278.311999999998</v>
      </c>
      <c r="D315" s="50" t="str">
        <f t="shared" si="27"/>
        <v>vis</v>
      </c>
      <c r="E315" s="195">
        <f>VLOOKUP(C315,'Active 1'!C$21:E$970,3,FALSE)</f>
        <v>8387.9846647287195</v>
      </c>
      <c r="F315" s="6" t="s">
        <v>1754</v>
      </c>
      <c r="G315" s="50" t="str">
        <f t="shared" si="28"/>
        <v>44278.312</v>
      </c>
      <c r="H315" s="32">
        <f t="shared" si="29"/>
        <v>8388</v>
      </c>
      <c r="I315" s="196" t="s">
        <v>34</v>
      </c>
      <c r="J315" s="197" t="s">
        <v>35</v>
      </c>
      <c r="K315" s="196">
        <v>8388</v>
      </c>
      <c r="L315" s="196" t="s">
        <v>2299</v>
      </c>
      <c r="M315" s="197" t="s">
        <v>2138</v>
      </c>
      <c r="N315" s="197"/>
      <c r="O315" s="198" t="s">
        <v>2302</v>
      </c>
      <c r="P315" s="198" t="s">
        <v>20</v>
      </c>
    </row>
    <row r="316" spans="1:16" ht="12.75" customHeight="1" thickBot="1">
      <c r="A316" s="32" t="str">
        <f t="shared" si="24"/>
        <v> BBS 46 </v>
      </c>
      <c r="B316" s="6" t="str">
        <f t="shared" si="25"/>
        <v>II</v>
      </c>
      <c r="C316" s="32">
        <f t="shared" si="26"/>
        <v>44284.267999999996</v>
      </c>
      <c r="D316" s="50" t="str">
        <f t="shared" si="27"/>
        <v>vis</v>
      </c>
      <c r="E316" s="195">
        <f>VLOOKUP(C316,'Active 1'!C$21:E$970,3,FALSE)</f>
        <v>8406.5106627911991</v>
      </c>
      <c r="F316" s="6" t="s">
        <v>1754</v>
      </c>
      <c r="G316" s="50" t="str">
        <f t="shared" si="28"/>
        <v>44284.268</v>
      </c>
      <c r="H316" s="32">
        <f t="shared" si="29"/>
        <v>8406.5</v>
      </c>
      <c r="I316" s="196" t="s">
        <v>36</v>
      </c>
      <c r="J316" s="197" t="s">
        <v>37</v>
      </c>
      <c r="K316" s="196">
        <v>8406.5</v>
      </c>
      <c r="L316" s="196" t="s">
        <v>2441</v>
      </c>
      <c r="M316" s="197" t="s">
        <v>2138</v>
      </c>
      <c r="N316" s="197"/>
      <c r="O316" s="198" t="s">
        <v>2302</v>
      </c>
      <c r="P316" s="198" t="s">
        <v>20</v>
      </c>
    </row>
    <row r="317" spans="1:16" ht="12.75" customHeight="1" thickBot="1">
      <c r="A317" s="32" t="str">
        <f t="shared" si="24"/>
        <v> BBS 46 </v>
      </c>
      <c r="B317" s="6" t="str">
        <f t="shared" si="25"/>
        <v>II</v>
      </c>
      <c r="C317" s="32">
        <f t="shared" si="26"/>
        <v>44291.339</v>
      </c>
      <c r="D317" s="50" t="str">
        <f t="shared" si="27"/>
        <v>vis</v>
      </c>
      <c r="E317" s="195">
        <f>VLOOKUP(C317,'Active 1'!C$21:E$970,3,FALSE)</f>
        <v>8428.5048421565261</v>
      </c>
      <c r="F317" s="6" t="s">
        <v>1754</v>
      </c>
      <c r="G317" s="50" t="str">
        <f t="shared" si="28"/>
        <v>44291.339</v>
      </c>
      <c r="H317" s="32">
        <f t="shared" si="29"/>
        <v>8428.5</v>
      </c>
      <c r="I317" s="196" t="s">
        <v>38</v>
      </c>
      <c r="J317" s="197" t="s">
        <v>39</v>
      </c>
      <c r="K317" s="196">
        <v>8428.5</v>
      </c>
      <c r="L317" s="196" t="s">
        <v>2376</v>
      </c>
      <c r="M317" s="197" t="s">
        <v>2138</v>
      </c>
      <c r="N317" s="197"/>
      <c r="O317" s="198" t="s">
        <v>2302</v>
      </c>
      <c r="P317" s="198" t="s">
        <v>20</v>
      </c>
    </row>
    <row r="318" spans="1:16" ht="12.75" customHeight="1" thickBot="1">
      <c r="A318" s="32" t="str">
        <f t="shared" si="24"/>
        <v> BBS 51 </v>
      </c>
      <c r="B318" s="6" t="str">
        <f t="shared" si="25"/>
        <v>I</v>
      </c>
      <c r="C318" s="32">
        <f t="shared" si="26"/>
        <v>44516.552000000003</v>
      </c>
      <c r="D318" s="50" t="str">
        <f t="shared" si="27"/>
        <v>vis</v>
      </c>
      <c r="E318" s="195">
        <f>VLOOKUP(C318,'Active 1'!C$21:E$970,3,FALSE)</f>
        <v>9129.024587228103</v>
      </c>
      <c r="F318" s="6" t="s">
        <v>1754</v>
      </c>
      <c r="G318" s="50" t="str">
        <f t="shared" si="28"/>
        <v>44516.552</v>
      </c>
      <c r="H318" s="32">
        <f t="shared" si="29"/>
        <v>9129</v>
      </c>
      <c r="I318" s="196" t="s">
        <v>40</v>
      </c>
      <c r="J318" s="197" t="s">
        <v>41</v>
      </c>
      <c r="K318" s="196">
        <v>9129</v>
      </c>
      <c r="L318" s="196" t="s">
        <v>2922</v>
      </c>
      <c r="M318" s="197" t="s">
        <v>2138</v>
      </c>
      <c r="N318" s="197"/>
      <c r="O318" s="198" t="s">
        <v>2302</v>
      </c>
      <c r="P318" s="198" t="s">
        <v>42</v>
      </c>
    </row>
    <row r="319" spans="1:16" ht="12.75" customHeight="1" thickBot="1">
      <c r="A319" s="32" t="str">
        <f t="shared" si="24"/>
        <v> AOEB 1 </v>
      </c>
      <c r="B319" s="6" t="str">
        <f t="shared" si="25"/>
        <v>I</v>
      </c>
      <c r="C319" s="32">
        <f t="shared" si="26"/>
        <v>44576.667000000001</v>
      </c>
      <c r="D319" s="50" t="str">
        <f t="shared" si="27"/>
        <v>vis</v>
      </c>
      <c r="E319" s="195">
        <f>VLOOKUP(C319,'Active 1'!C$21:E$970,3,FALSE)</f>
        <v>9316.010882313094</v>
      </c>
      <c r="F319" s="6" t="s">
        <v>1754</v>
      </c>
      <c r="G319" s="50" t="str">
        <f t="shared" si="28"/>
        <v>44576.667</v>
      </c>
      <c r="H319" s="32">
        <f t="shared" si="29"/>
        <v>9316</v>
      </c>
      <c r="I319" s="196" t="s">
        <v>43</v>
      </c>
      <c r="J319" s="197" t="s">
        <v>44</v>
      </c>
      <c r="K319" s="196">
        <v>9316</v>
      </c>
      <c r="L319" s="196" t="s">
        <v>2441</v>
      </c>
      <c r="M319" s="197" t="s">
        <v>2138</v>
      </c>
      <c r="N319" s="197"/>
      <c r="O319" s="198" t="s">
        <v>2780</v>
      </c>
      <c r="P319" s="198" t="s">
        <v>2917</v>
      </c>
    </row>
    <row r="320" spans="1:16" ht="12.75" customHeight="1" thickBot="1">
      <c r="A320" s="32" t="str">
        <f t="shared" si="24"/>
        <v> BBS 52 </v>
      </c>
      <c r="B320" s="6" t="str">
        <f t="shared" si="25"/>
        <v>I</v>
      </c>
      <c r="C320" s="32">
        <f t="shared" si="26"/>
        <v>44586.326999999997</v>
      </c>
      <c r="D320" s="50" t="str">
        <f t="shared" si="27"/>
        <v>vis</v>
      </c>
      <c r="E320" s="195">
        <f>VLOOKUP(C320,'Active 1'!C$21:E$970,3,FALSE)</f>
        <v>9346.0580853492793</v>
      </c>
      <c r="F320" s="6" t="s">
        <v>1754</v>
      </c>
      <c r="G320" s="50" t="str">
        <f t="shared" si="28"/>
        <v>44586.327</v>
      </c>
      <c r="H320" s="32">
        <f t="shared" si="29"/>
        <v>9346</v>
      </c>
      <c r="I320" s="196" t="s">
        <v>45</v>
      </c>
      <c r="J320" s="197" t="s">
        <v>46</v>
      </c>
      <c r="K320" s="196">
        <v>9346</v>
      </c>
      <c r="L320" s="196" t="s">
        <v>47</v>
      </c>
      <c r="M320" s="197" t="s">
        <v>2138</v>
      </c>
      <c r="N320" s="197"/>
      <c r="O320" s="198" t="s">
        <v>2302</v>
      </c>
      <c r="P320" s="198" t="s">
        <v>48</v>
      </c>
    </row>
    <row r="321" spans="1:16" ht="12.75" customHeight="1" thickBot="1">
      <c r="A321" s="32" t="str">
        <f t="shared" si="24"/>
        <v> AOEB 1 </v>
      </c>
      <c r="B321" s="6" t="str">
        <f t="shared" si="25"/>
        <v>II</v>
      </c>
      <c r="C321" s="32">
        <f t="shared" si="26"/>
        <v>44593.546000000002</v>
      </c>
      <c r="D321" s="50" t="str">
        <f t="shared" si="27"/>
        <v>vis</v>
      </c>
      <c r="E321" s="195">
        <f>VLOOKUP(C321,'Active 1'!C$21:E$970,3,FALSE)</f>
        <v>9368.5126152373196</v>
      </c>
      <c r="F321" s="6" t="s">
        <v>1754</v>
      </c>
      <c r="G321" s="50" t="str">
        <f t="shared" si="28"/>
        <v>44593.546</v>
      </c>
      <c r="H321" s="32">
        <f t="shared" si="29"/>
        <v>9368.5</v>
      </c>
      <c r="I321" s="196" t="s">
        <v>49</v>
      </c>
      <c r="J321" s="197" t="s">
        <v>50</v>
      </c>
      <c r="K321" s="196">
        <v>9368.5</v>
      </c>
      <c r="L321" s="196" t="s">
        <v>2412</v>
      </c>
      <c r="M321" s="197" t="s">
        <v>2138</v>
      </c>
      <c r="N321" s="197"/>
      <c r="O321" s="198" t="s">
        <v>51</v>
      </c>
      <c r="P321" s="198" t="s">
        <v>2917</v>
      </c>
    </row>
    <row r="322" spans="1:16" ht="12.75" customHeight="1" thickBot="1">
      <c r="A322" s="32" t="str">
        <f t="shared" si="24"/>
        <v> BBS 52 </v>
      </c>
      <c r="B322" s="6" t="str">
        <f t="shared" si="25"/>
        <v>I</v>
      </c>
      <c r="C322" s="32">
        <f t="shared" si="26"/>
        <v>44595.319000000003</v>
      </c>
      <c r="D322" s="50" t="str">
        <f t="shared" si="27"/>
        <v>vis</v>
      </c>
      <c r="E322" s="195">
        <f>VLOOKUP(C322,'Active 1'!C$21:E$970,3,FALSE)</f>
        <v>9374.0274900803015</v>
      </c>
      <c r="F322" s="6" t="s">
        <v>1754</v>
      </c>
      <c r="G322" s="50" t="str">
        <f t="shared" si="28"/>
        <v>44595.319</v>
      </c>
      <c r="H322" s="32">
        <f t="shared" si="29"/>
        <v>9374</v>
      </c>
      <c r="I322" s="196" t="s">
        <v>52</v>
      </c>
      <c r="J322" s="197" t="s">
        <v>53</v>
      </c>
      <c r="K322" s="196">
        <v>9374</v>
      </c>
      <c r="L322" s="196" t="s">
        <v>2680</v>
      </c>
      <c r="M322" s="197" t="s">
        <v>2138</v>
      </c>
      <c r="N322" s="197"/>
      <c r="O322" s="198" t="s">
        <v>2241</v>
      </c>
      <c r="P322" s="198" t="s">
        <v>48</v>
      </c>
    </row>
    <row r="323" spans="1:16" ht="12.75" customHeight="1" thickBot="1">
      <c r="A323" s="32" t="str">
        <f t="shared" si="24"/>
        <v> BBS 52 </v>
      </c>
      <c r="B323" s="6" t="str">
        <f t="shared" si="25"/>
        <v>II</v>
      </c>
      <c r="C323" s="32">
        <f t="shared" si="26"/>
        <v>44595.485000000001</v>
      </c>
      <c r="D323" s="50" t="str">
        <f t="shared" si="27"/>
        <v>vis</v>
      </c>
      <c r="E323" s="195">
        <f>VLOOKUP(C323,'Active 1'!C$21:E$970,3,FALSE)</f>
        <v>9374.5438291800874</v>
      </c>
      <c r="F323" s="6" t="s">
        <v>1754</v>
      </c>
      <c r="G323" s="50" t="str">
        <f t="shared" si="28"/>
        <v>44595.485</v>
      </c>
      <c r="H323" s="32">
        <f t="shared" si="29"/>
        <v>9374.5</v>
      </c>
      <c r="I323" s="196" t="s">
        <v>54</v>
      </c>
      <c r="J323" s="197" t="s">
        <v>55</v>
      </c>
      <c r="K323" s="196">
        <v>9374.5</v>
      </c>
      <c r="L323" s="196" t="s">
        <v>2988</v>
      </c>
      <c r="M323" s="197" t="s">
        <v>2138</v>
      </c>
      <c r="N323" s="197"/>
      <c r="O323" s="198" t="s">
        <v>2241</v>
      </c>
      <c r="P323" s="198" t="s">
        <v>48</v>
      </c>
    </row>
    <row r="324" spans="1:16" ht="12.75" customHeight="1" thickBot="1">
      <c r="A324" s="32" t="str">
        <f t="shared" si="24"/>
        <v> BBS 52 </v>
      </c>
      <c r="B324" s="6" t="str">
        <f t="shared" si="25"/>
        <v>I</v>
      </c>
      <c r="C324" s="32">
        <f t="shared" si="26"/>
        <v>44605.285000000003</v>
      </c>
      <c r="D324" s="50" t="str">
        <f t="shared" si="27"/>
        <v>vis</v>
      </c>
      <c r="E324" s="195">
        <f>VLOOKUP(C324,'Active 1'!C$21:E$970,3,FALSE)</f>
        <v>9405.0264989269635</v>
      </c>
      <c r="F324" s="6" t="s">
        <v>1754</v>
      </c>
      <c r="G324" s="50" t="str">
        <f t="shared" si="28"/>
        <v>44605.285</v>
      </c>
      <c r="H324" s="32">
        <f t="shared" si="29"/>
        <v>9405</v>
      </c>
      <c r="I324" s="196" t="s">
        <v>56</v>
      </c>
      <c r="J324" s="197" t="s">
        <v>57</v>
      </c>
      <c r="K324" s="196">
        <v>9405</v>
      </c>
      <c r="L324" s="196" t="s">
        <v>2680</v>
      </c>
      <c r="M324" s="197" t="s">
        <v>2138</v>
      </c>
      <c r="N324" s="197"/>
      <c r="O324" s="198" t="s">
        <v>2302</v>
      </c>
      <c r="P324" s="198" t="s">
        <v>48</v>
      </c>
    </row>
    <row r="325" spans="1:16" ht="12.75" customHeight="1" thickBot="1">
      <c r="A325" s="32" t="str">
        <f t="shared" si="24"/>
        <v> BBS 52 </v>
      </c>
      <c r="B325" s="6" t="str">
        <f t="shared" si="25"/>
        <v>II</v>
      </c>
      <c r="C325" s="32">
        <f t="shared" si="26"/>
        <v>44605.421999999999</v>
      </c>
      <c r="D325" s="50" t="str">
        <f t="shared" si="27"/>
        <v>vis</v>
      </c>
      <c r="E325" s="195">
        <f>VLOOKUP(C325,'Active 1'!C$21:E$970,3,FALSE)</f>
        <v>9405.4526342081044</v>
      </c>
      <c r="F325" s="6" t="s">
        <v>1754</v>
      </c>
      <c r="G325" s="50" t="str">
        <f t="shared" si="28"/>
        <v>44605.422</v>
      </c>
      <c r="H325" s="32">
        <f t="shared" si="29"/>
        <v>9405.5</v>
      </c>
      <c r="I325" s="196" t="s">
        <v>58</v>
      </c>
      <c r="J325" s="197" t="s">
        <v>59</v>
      </c>
      <c r="K325" s="196">
        <v>9405.5</v>
      </c>
      <c r="L325" s="196" t="s">
        <v>2250</v>
      </c>
      <c r="M325" s="197" t="s">
        <v>2138</v>
      </c>
      <c r="N325" s="197"/>
      <c r="O325" s="198" t="s">
        <v>2833</v>
      </c>
      <c r="P325" s="198" t="s">
        <v>48</v>
      </c>
    </row>
    <row r="326" spans="1:16" ht="12.75" customHeight="1" thickBot="1">
      <c r="A326" s="32" t="str">
        <f t="shared" si="24"/>
        <v> AOEB 1 </v>
      </c>
      <c r="B326" s="6" t="str">
        <f t="shared" si="25"/>
        <v>II</v>
      </c>
      <c r="C326" s="32">
        <f t="shared" si="26"/>
        <v>44608.659</v>
      </c>
      <c r="D326" s="50" t="str">
        <f t="shared" si="27"/>
        <v>vis</v>
      </c>
      <c r="E326" s="195">
        <f>VLOOKUP(C326,'Active 1'!C$21:E$970,3,FALSE)</f>
        <v>9415.5212466540888</v>
      </c>
      <c r="F326" s="6" t="s">
        <v>1754</v>
      </c>
      <c r="G326" s="50" t="str">
        <f t="shared" si="28"/>
        <v>44608.659</v>
      </c>
      <c r="H326" s="32">
        <f t="shared" si="29"/>
        <v>9415.5</v>
      </c>
      <c r="I326" s="196" t="s">
        <v>60</v>
      </c>
      <c r="J326" s="197" t="s">
        <v>61</v>
      </c>
      <c r="K326" s="196">
        <v>9415.5</v>
      </c>
      <c r="L326" s="196" t="s">
        <v>2521</v>
      </c>
      <c r="M326" s="197" t="s">
        <v>2138</v>
      </c>
      <c r="N326" s="197"/>
      <c r="O326" s="198" t="s">
        <v>2780</v>
      </c>
      <c r="P326" s="198" t="s">
        <v>2917</v>
      </c>
    </row>
    <row r="327" spans="1:16" ht="12.75" customHeight="1" thickBot="1">
      <c r="A327" s="32" t="str">
        <f t="shared" si="24"/>
        <v> AOEB 1 </v>
      </c>
      <c r="B327" s="6" t="str">
        <f t="shared" si="25"/>
        <v>I</v>
      </c>
      <c r="C327" s="32">
        <f t="shared" si="26"/>
        <v>44623.610999999997</v>
      </c>
      <c r="D327" s="50" t="str">
        <f t="shared" si="27"/>
        <v>vis</v>
      </c>
      <c r="E327" s="195">
        <f>VLOOKUP(C327,'Active 1'!C$21:E$970,3,FALSE)</f>
        <v>9462.0290913535882</v>
      </c>
      <c r="F327" s="6" t="s">
        <v>1754</v>
      </c>
      <c r="G327" s="50" t="str">
        <f t="shared" si="28"/>
        <v>44623.611</v>
      </c>
      <c r="H327" s="32">
        <f t="shared" si="29"/>
        <v>9462</v>
      </c>
      <c r="I327" s="196" t="s">
        <v>62</v>
      </c>
      <c r="J327" s="197" t="s">
        <v>63</v>
      </c>
      <c r="K327" s="196">
        <v>9462</v>
      </c>
      <c r="L327" s="196" t="s">
        <v>2680</v>
      </c>
      <c r="M327" s="197" t="s">
        <v>2138</v>
      </c>
      <c r="N327" s="197"/>
      <c r="O327" s="198" t="s">
        <v>51</v>
      </c>
      <c r="P327" s="198" t="s">
        <v>2917</v>
      </c>
    </row>
    <row r="328" spans="1:16" ht="12.75" customHeight="1" thickBot="1">
      <c r="A328" s="32" t="str">
        <f t="shared" si="24"/>
        <v> BBS 52 </v>
      </c>
      <c r="B328" s="6" t="str">
        <f t="shared" si="25"/>
        <v>II</v>
      </c>
      <c r="C328" s="32">
        <f t="shared" si="26"/>
        <v>44635.334000000003</v>
      </c>
      <c r="D328" s="50" t="str">
        <f t="shared" si="27"/>
        <v>vis</v>
      </c>
      <c r="E328" s="195">
        <f>VLOOKUP(C328,'Active 1'!C$21:E$970,3,FALSE)</f>
        <v>9498.4932074191693</v>
      </c>
      <c r="F328" s="6" t="s">
        <v>1754</v>
      </c>
      <c r="G328" s="50" t="str">
        <f t="shared" si="28"/>
        <v>44635.334</v>
      </c>
      <c r="H328" s="32">
        <f t="shared" si="29"/>
        <v>9498.5</v>
      </c>
      <c r="I328" s="196" t="s">
        <v>64</v>
      </c>
      <c r="J328" s="197" t="s">
        <v>65</v>
      </c>
      <c r="K328" s="196">
        <v>9498.5</v>
      </c>
      <c r="L328" s="196" t="s">
        <v>2240</v>
      </c>
      <c r="M328" s="197" t="s">
        <v>2138</v>
      </c>
      <c r="N328" s="197"/>
      <c r="O328" s="198" t="s">
        <v>2302</v>
      </c>
      <c r="P328" s="198" t="s">
        <v>48</v>
      </c>
    </row>
    <row r="329" spans="1:16" ht="12.75" customHeight="1" thickBot="1">
      <c r="A329" s="32" t="str">
        <f t="shared" si="24"/>
        <v> BBS 52 </v>
      </c>
      <c r="B329" s="6" t="str">
        <f t="shared" si="25"/>
        <v>II</v>
      </c>
      <c r="C329" s="32">
        <f t="shared" si="26"/>
        <v>44636.302000000003</v>
      </c>
      <c r="D329" s="50" t="str">
        <f t="shared" si="27"/>
        <v>vis</v>
      </c>
      <c r="E329" s="195">
        <f>VLOOKUP(C329,'Active 1'!C$21:E$970,3,FALSE)</f>
        <v>9501.5041486758</v>
      </c>
      <c r="F329" s="6" t="s">
        <v>1754</v>
      </c>
      <c r="G329" s="50" t="str">
        <f t="shared" si="28"/>
        <v>44636.302</v>
      </c>
      <c r="H329" s="32">
        <f t="shared" si="29"/>
        <v>9501.5</v>
      </c>
      <c r="I329" s="196" t="s">
        <v>66</v>
      </c>
      <c r="J329" s="197" t="s">
        <v>67</v>
      </c>
      <c r="K329" s="196">
        <v>9501.5</v>
      </c>
      <c r="L329" s="196" t="s">
        <v>2419</v>
      </c>
      <c r="M329" s="197" t="s">
        <v>2138</v>
      </c>
      <c r="N329" s="197"/>
      <c r="O329" s="198" t="s">
        <v>2302</v>
      </c>
      <c r="P329" s="198" t="s">
        <v>48</v>
      </c>
    </row>
    <row r="330" spans="1:16" ht="12.75" customHeight="1" thickBot="1">
      <c r="A330" s="32" t="str">
        <f t="shared" si="24"/>
        <v> BBS 53 </v>
      </c>
      <c r="B330" s="6" t="str">
        <f t="shared" si="25"/>
        <v>II</v>
      </c>
      <c r="C330" s="32">
        <f t="shared" si="26"/>
        <v>44636.309000000001</v>
      </c>
      <c r="D330" s="50" t="str">
        <f t="shared" si="27"/>
        <v>vis</v>
      </c>
      <c r="E330" s="195">
        <f>VLOOKUP(C330,'Active 1'!C$21:E$970,3,FALSE)</f>
        <v>9501.5259220113276</v>
      </c>
      <c r="F330" s="6" t="s">
        <v>1754</v>
      </c>
      <c r="G330" s="50" t="str">
        <f t="shared" si="28"/>
        <v>44636.309</v>
      </c>
      <c r="H330" s="32">
        <f t="shared" si="29"/>
        <v>9501.5</v>
      </c>
      <c r="I330" s="196" t="s">
        <v>68</v>
      </c>
      <c r="J330" s="197" t="s">
        <v>69</v>
      </c>
      <c r="K330" s="196">
        <v>9501.5</v>
      </c>
      <c r="L330" s="196" t="s">
        <v>2922</v>
      </c>
      <c r="M330" s="197" t="s">
        <v>2176</v>
      </c>
      <c r="N330" s="197" t="s">
        <v>2177</v>
      </c>
      <c r="O330" s="198" t="s">
        <v>2319</v>
      </c>
      <c r="P330" s="198" t="s">
        <v>70</v>
      </c>
    </row>
    <row r="331" spans="1:16" ht="12.75" customHeight="1" thickBot="1">
      <c r="A331" s="32" t="str">
        <f t="shared" ref="A331:A394" si="30">P331</f>
        <v> BBS 53 </v>
      </c>
      <c r="B331" s="6" t="str">
        <f t="shared" ref="B331:B394" si="31">IF(H331=INT(H331),"I","II")</f>
        <v>I</v>
      </c>
      <c r="C331" s="32">
        <f t="shared" ref="C331:C394" si="32">1*G331</f>
        <v>44649.322</v>
      </c>
      <c r="D331" s="50" t="str">
        <f t="shared" ref="D331:D394" si="33">VLOOKUP(F331,I$1:J$5,2,FALSE)</f>
        <v>vis</v>
      </c>
      <c r="E331" s="195">
        <f>VLOOKUP(C331,'Active 1'!C$21:E$970,3,FALSE)</f>
        <v>9542.0025527680573</v>
      </c>
      <c r="F331" s="6" t="s">
        <v>1754</v>
      </c>
      <c r="G331" s="50" t="str">
        <f t="shared" ref="G331:G394" si="34">MID(I331,3,LEN(I331)-3)</f>
        <v>44649.322</v>
      </c>
      <c r="H331" s="32">
        <f t="shared" ref="H331:H394" si="35">1*K331</f>
        <v>9542</v>
      </c>
      <c r="I331" s="196" t="s">
        <v>71</v>
      </c>
      <c r="J331" s="197" t="s">
        <v>72</v>
      </c>
      <c r="K331" s="196">
        <v>9542</v>
      </c>
      <c r="L331" s="196" t="s">
        <v>2419</v>
      </c>
      <c r="M331" s="197" t="s">
        <v>2138</v>
      </c>
      <c r="N331" s="197"/>
      <c r="O331" s="198" t="s">
        <v>2302</v>
      </c>
      <c r="P331" s="198" t="s">
        <v>70</v>
      </c>
    </row>
    <row r="332" spans="1:16" ht="12.75" customHeight="1" thickBot="1">
      <c r="A332" s="32" t="str">
        <f t="shared" si="30"/>
        <v> BBS 53 </v>
      </c>
      <c r="B332" s="6" t="str">
        <f t="shared" si="31"/>
        <v>I</v>
      </c>
      <c r="C332" s="32">
        <f t="shared" si="32"/>
        <v>44651.247000000003</v>
      </c>
      <c r="D332" s="50" t="str">
        <f t="shared" si="33"/>
        <v>vis</v>
      </c>
      <c r="E332" s="195">
        <f>VLOOKUP(C332,'Active 1'!C$21:E$970,3,FALSE)</f>
        <v>9547.9902200397737</v>
      </c>
      <c r="F332" s="6" t="s">
        <v>1754</v>
      </c>
      <c r="G332" s="50" t="str">
        <f t="shared" si="34"/>
        <v>44651.247</v>
      </c>
      <c r="H332" s="32">
        <f t="shared" si="35"/>
        <v>9548</v>
      </c>
      <c r="I332" s="196" t="s">
        <v>73</v>
      </c>
      <c r="J332" s="197" t="s">
        <v>74</v>
      </c>
      <c r="K332" s="196">
        <v>9548</v>
      </c>
      <c r="L332" s="196" t="s">
        <v>2068</v>
      </c>
      <c r="M332" s="197" t="s">
        <v>2138</v>
      </c>
      <c r="N332" s="197"/>
      <c r="O332" s="198" t="s">
        <v>2302</v>
      </c>
      <c r="P332" s="198" t="s">
        <v>70</v>
      </c>
    </row>
    <row r="333" spans="1:16" ht="12.75" customHeight="1" thickBot="1">
      <c r="A333" s="32" t="str">
        <f t="shared" si="30"/>
        <v> BBS 53 </v>
      </c>
      <c r="B333" s="6" t="str">
        <f t="shared" si="31"/>
        <v>I</v>
      </c>
      <c r="C333" s="32">
        <f t="shared" si="32"/>
        <v>44659.298999999999</v>
      </c>
      <c r="D333" s="50" t="str">
        <f t="shared" si="33"/>
        <v>vis</v>
      </c>
      <c r="E333" s="195">
        <f>VLOOKUP(C333,'Active 1'!C$21:E$970,3,FALSE)</f>
        <v>9573.0357768562681</v>
      </c>
      <c r="F333" s="6" t="s">
        <v>1754</v>
      </c>
      <c r="G333" s="50" t="str">
        <f t="shared" si="34"/>
        <v>44659.299</v>
      </c>
      <c r="H333" s="32">
        <f t="shared" si="35"/>
        <v>9573</v>
      </c>
      <c r="I333" s="196" t="s">
        <v>75</v>
      </c>
      <c r="J333" s="197" t="s">
        <v>76</v>
      </c>
      <c r="K333" s="196">
        <v>9573</v>
      </c>
      <c r="L333" s="196" t="s">
        <v>2263</v>
      </c>
      <c r="M333" s="197" t="s">
        <v>2138</v>
      </c>
      <c r="N333" s="197"/>
      <c r="O333" s="198" t="s">
        <v>2302</v>
      </c>
      <c r="P333" s="198" t="s">
        <v>70</v>
      </c>
    </row>
    <row r="334" spans="1:16" ht="12.75" customHeight="1" thickBot="1">
      <c r="A334" s="32" t="str">
        <f t="shared" si="30"/>
        <v> BBS 53 </v>
      </c>
      <c r="B334" s="6" t="str">
        <f t="shared" si="31"/>
        <v>II</v>
      </c>
      <c r="C334" s="32">
        <f t="shared" si="32"/>
        <v>44663.309000000001</v>
      </c>
      <c r="D334" s="50" t="str">
        <f t="shared" si="33"/>
        <v>vis</v>
      </c>
      <c r="E334" s="195">
        <f>VLOOKUP(C334,'Active 1'!C$21:E$970,3,FALSE)</f>
        <v>9585.5087876404523</v>
      </c>
      <c r="F334" s="6" t="s">
        <v>1754</v>
      </c>
      <c r="G334" s="50" t="str">
        <f t="shared" si="34"/>
        <v>44663.309</v>
      </c>
      <c r="H334" s="32">
        <f t="shared" si="35"/>
        <v>9585.5</v>
      </c>
      <c r="I334" s="196" t="s">
        <v>77</v>
      </c>
      <c r="J334" s="197" t="s">
        <v>78</v>
      </c>
      <c r="K334" s="196">
        <v>9585.5</v>
      </c>
      <c r="L334" s="196" t="s">
        <v>2441</v>
      </c>
      <c r="M334" s="197" t="s">
        <v>2138</v>
      </c>
      <c r="N334" s="197"/>
      <c r="O334" s="198" t="s">
        <v>2302</v>
      </c>
      <c r="P334" s="198" t="s">
        <v>70</v>
      </c>
    </row>
    <row r="335" spans="1:16" ht="12.75" customHeight="1" thickBot="1">
      <c r="A335" s="32" t="str">
        <f t="shared" si="30"/>
        <v> AOEB 1 </v>
      </c>
      <c r="B335" s="6" t="str">
        <f t="shared" si="31"/>
        <v>I</v>
      </c>
      <c r="C335" s="32">
        <f t="shared" si="32"/>
        <v>44938.671999999999</v>
      </c>
      <c r="D335" s="50" t="str">
        <f t="shared" si="33"/>
        <v>vis</v>
      </c>
      <c r="E335" s="195">
        <f>VLOOKUP(C335,'Active 1'!C$21:E$970,3,FALSE)</f>
        <v>10442.018929426851</v>
      </c>
      <c r="F335" s="6" t="s">
        <v>1754</v>
      </c>
      <c r="G335" s="50" t="str">
        <f t="shared" si="34"/>
        <v>44938.672</v>
      </c>
      <c r="H335" s="32">
        <f t="shared" si="35"/>
        <v>10442</v>
      </c>
      <c r="I335" s="196" t="s">
        <v>79</v>
      </c>
      <c r="J335" s="197" t="s">
        <v>80</v>
      </c>
      <c r="K335" s="196">
        <v>10442</v>
      </c>
      <c r="L335" s="196" t="s">
        <v>2359</v>
      </c>
      <c r="M335" s="197" t="s">
        <v>2138</v>
      </c>
      <c r="N335" s="197"/>
      <c r="O335" s="198" t="s">
        <v>2780</v>
      </c>
      <c r="P335" s="198" t="s">
        <v>2917</v>
      </c>
    </row>
    <row r="336" spans="1:16" ht="12.75" customHeight="1" thickBot="1">
      <c r="A336" s="32" t="str">
        <f t="shared" si="30"/>
        <v> BBS 58 </v>
      </c>
      <c r="B336" s="6" t="str">
        <f t="shared" si="31"/>
        <v>I</v>
      </c>
      <c r="C336" s="32">
        <f t="shared" si="32"/>
        <v>44985.283000000003</v>
      </c>
      <c r="D336" s="50" t="str">
        <f t="shared" si="33"/>
        <v>vis</v>
      </c>
      <c r="E336" s="195">
        <f>VLOOKUP(C336,'Active 1'!C$21:E$970,3,FALSE)</f>
        <v>10587.001349791279</v>
      </c>
      <c r="F336" s="6" t="s">
        <v>1754</v>
      </c>
      <c r="G336" s="50" t="str">
        <f t="shared" si="34"/>
        <v>44985.283</v>
      </c>
      <c r="H336" s="32">
        <f t="shared" si="35"/>
        <v>10587</v>
      </c>
      <c r="I336" s="196" t="s">
        <v>81</v>
      </c>
      <c r="J336" s="197" t="s">
        <v>82</v>
      </c>
      <c r="K336" s="196">
        <v>10587</v>
      </c>
      <c r="L336" s="196" t="s">
        <v>2725</v>
      </c>
      <c r="M336" s="197" t="s">
        <v>2138</v>
      </c>
      <c r="N336" s="197"/>
      <c r="O336" s="198" t="s">
        <v>2302</v>
      </c>
      <c r="P336" s="198" t="s">
        <v>83</v>
      </c>
    </row>
    <row r="337" spans="1:16" ht="12.75" customHeight="1" thickBot="1">
      <c r="A337" s="32" t="str">
        <f t="shared" si="30"/>
        <v> AVSJ 11.60 </v>
      </c>
      <c r="B337" s="6" t="str">
        <f t="shared" si="31"/>
        <v>II</v>
      </c>
      <c r="C337" s="32">
        <f t="shared" si="32"/>
        <v>44996.703399999999</v>
      </c>
      <c r="D337" s="50" t="str">
        <f t="shared" si="33"/>
        <v>vis</v>
      </c>
      <c r="E337" s="195">
        <f>VLOOKUP(C337,'Active 1'!C$21:E$970,3,FALSE)</f>
        <v>10622.524235666482</v>
      </c>
      <c r="F337" s="6" t="s">
        <v>1754</v>
      </c>
      <c r="G337" s="50" t="str">
        <f t="shared" si="34"/>
        <v>44996.7034</v>
      </c>
      <c r="H337" s="32">
        <f t="shared" si="35"/>
        <v>10622.5</v>
      </c>
      <c r="I337" s="196" t="s">
        <v>84</v>
      </c>
      <c r="J337" s="197" t="s">
        <v>85</v>
      </c>
      <c r="K337" s="196">
        <v>10622.5</v>
      </c>
      <c r="L337" s="196" t="s">
        <v>86</v>
      </c>
      <c r="M337" s="197" t="s">
        <v>2176</v>
      </c>
      <c r="N337" s="197" t="s">
        <v>2177</v>
      </c>
      <c r="O337" s="198" t="s">
        <v>87</v>
      </c>
      <c r="P337" s="198" t="s">
        <v>88</v>
      </c>
    </row>
    <row r="338" spans="1:16" ht="12.75" customHeight="1" thickBot="1">
      <c r="A338" s="32" t="str">
        <f t="shared" si="30"/>
        <v> BBS 59 </v>
      </c>
      <c r="B338" s="6" t="str">
        <f t="shared" si="31"/>
        <v>I</v>
      </c>
      <c r="C338" s="32">
        <f t="shared" si="32"/>
        <v>45004.254999999997</v>
      </c>
      <c r="D338" s="50" t="str">
        <f t="shared" si="33"/>
        <v>vis</v>
      </c>
      <c r="E338" s="195">
        <f>VLOOKUP(C338,'Active 1'!C$21:E$970,3,FALSE)</f>
        <v>10646.013310039994</v>
      </c>
      <c r="F338" s="6" t="s">
        <v>1754</v>
      </c>
      <c r="G338" s="50" t="str">
        <f t="shared" si="34"/>
        <v>45004.255</v>
      </c>
      <c r="H338" s="32">
        <f t="shared" si="35"/>
        <v>10646</v>
      </c>
      <c r="I338" s="196" t="s">
        <v>89</v>
      </c>
      <c r="J338" s="197" t="s">
        <v>90</v>
      </c>
      <c r="K338" s="196">
        <v>10646</v>
      </c>
      <c r="L338" s="196" t="s">
        <v>2412</v>
      </c>
      <c r="M338" s="197" t="s">
        <v>2138</v>
      </c>
      <c r="N338" s="197"/>
      <c r="O338" s="198" t="s">
        <v>2302</v>
      </c>
      <c r="P338" s="198" t="s">
        <v>91</v>
      </c>
    </row>
    <row r="339" spans="1:16" ht="12.75" customHeight="1" thickBot="1">
      <c r="A339" s="32" t="str">
        <f t="shared" si="30"/>
        <v> BBS 59 </v>
      </c>
      <c r="B339" s="6" t="str">
        <f t="shared" si="31"/>
        <v>I</v>
      </c>
      <c r="C339" s="32">
        <f t="shared" si="32"/>
        <v>45012.3</v>
      </c>
      <c r="D339" s="50" t="str">
        <f t="shared" si="33"/>
        <v>vis</v>
      </c>
      <c r="E339" s="195">
        <f>VLOOKUP(C339,'Active 1'!C$21:E$970,3,FALSE)</f>
        <v>10671.037093520985</v>
      </c>
      <c r="F339" s="6" t="s">
        <v>1754</v>
      </c>
      <c r="G339" s="50" t="str">
        <f t="shared" si="34"/>
        <v>45012.300</v>
      </c>
      <c r="H339" s="32">
        <f t="shared" si="35"/>
        <v>10671</v>
      </c>
      <c r="I339" s="196" t="s">
        <v>92</v>
      </c>
      <c r="J339" s="197" t="s">
        <v>93</v>
      </c>
      <c r="K339" s="196">
        <v>10671</v>
      </c>
      <c r="L339" s="196" t="s">
        <v>2263</v>
      </c>
      <c r="M339" s="197" t="s">
        <v>2138</v>
      </c>
      <c r="N339" s="197"/>
      <c r="O339" s="198" t="s">
        <v>2302</v>
      </c>
      <c r="P339" s="198" t="s">
        <v>91</v>
      </c>
    </row>
    <row r="340" spans="1:16" ht="12.75" customHeight="1" thickBot="1">
      <c r="A340" s="32" t="str">
        <f t="shared" si="30"/>
        <v> BBS 59 </v>
      </c>
      <c r="B340" s="6" t="str">
        <f t="shared" si="31"/>
        <v>I</v>
      </c>
      <c r="C340" s="32">
        <f t="shared" si="32"/>
        <v>45022.264999999999</v>
      </c>
      <c r="D340" s="50" t="str">
        <f t="shared" si="33"/>
        <v>vis</v>
      </c>
      <c r="E340" s="195">
        <f>VLOOKUP(C340,'Active 1'!C$21:E$970,3,FALSE)</f>
        <v>10702.032991891132</v>
      </c>
      <c r="F340" s="6" t="s">
        <v>1754</v>
      </c>
      <c r="G340" s="50" t="str">
        <f t="shared" si="34"/>
        <v>45022.265</v>
      </c>
      <c r="H340" s="32">
        <f t="shared" si="35"/>
        <v>10702</v>
      </c>
      <c r="I340" s="196" t="s">
        <v>94</v>
      </c>
      <c r="J340" s="197" t="s">
        <v>95</v>
      </c>
      <c r="K340" s="196">
        <v>10702</v>
      </c>
      <c r="L340" s="196" t="s">
        <v>2772</v>
      </c>
      <c r="M340" s="197" t="s">
        <v>2138</v>
      </c>
      <c r="N340" s="197"/>
      <c r="O340" s="198" t="s">
        <v>2302</v>
      </c>
      <c r="P340" s="198" t="s">
        <v>91</v>
      </c>
    </row>
    <row r="341" spans="1:16" ht="12.75" customHeight="1" thickBot="1">
      <c r="A341" s="32" t="str">
        <f t="shared" si="30"/>
        <v> AOEB 1 </v>
      </c>
      <c r="B341" s="6" t="str">
        <f t="shared" si="31"/>
        <v>I</v>
      </c>
      <c r="C341" s="32">
        <f t="shared" si="32"/>
        <v>45291.682999999997</v>
      </c>
      <c r="D341" s="50" t="str">
        <f t="shared" si="33"/>
        <v>vis</v>
      </c>
      <c r="E341" s="195">
        <f>VLOOKUP(C341,'Active 1'!C$21:E$970,3,FALSE)</f>
        <v>11540.051350856598</v>
      </c>
      <c r="F341" s="6" t="s">
        <v>1754</v>
      </c>
      <c r="G341" s="50" t="str">
        <f t="shared" si="34"/>
        <v>45291.683</v>
      </c>
      <c r="H341" s="32">
        <f t="shared" si="35"/>
        <v>11540</v>
      </c>
      <c r="I341" s="196" t="s">
        <v>96</v>
      </c>
      <c r="J341" s="197" t="s">
        <v>97</v>
      </c>
      <c r="K341" s="196">
        <v>11540</v>
      </c>
      <c r="L341" s="196" t="s">
        <v>98</v>
      </c>
      <c r="M341" s="197" t="s">
        <v>2138</v>
      </c>
      <c r="N341" s="197"/>
      <c r="O341" s="198" t="s">
        <v>2780</v>
      </c>
      <c r="P341" s="198" t="s">
        <v>2917</v>
      </c>
    </row>
    <row r="342" spans="1:16" ht="12.75" customHeight="1" thickBot="1">
      <c r="A342" s="32" t="str">
        <f t="shared" si="30"/>
        <v> AOEB 1 </v>
      </c>
      <c r="B342" s="6" t="str">
        <f t="shared" si="31"/>
        <v>II</v>
      </c>
      <c r="C342" s="32">
        <f t="shared" si="32"/>
        <v>45352.595999999998</v>
      </c>
      <c r="D342" s="50" t="str">
        <f t="shared" si="33"/>
        <v>vis</v>
      </c>
      <c r="E342" s="195">
        <f>VLOOKUP(C342,'Active 1'!C$21:E$970,3,FALSE)</f>
        <v>11729.519806192413</v>
      </c>
      <c r="F342" s="6" t="s">
        <v>1754</v>
      </c>
      <c r="G342" s="50" t="str">
        <f t="shared" si="34"/>
        <v>45352.596</v>
      </c>
      <c r="H342" s="32">
        <f t="shared" si="35"/>
        <v>11729.5</v>
      </c>
      <c r="I342" s="196" t="s">
        <v>99</v>
      </c>
      <c r="J342" s="197" t="s">
        <v>100</v>
      </c>
      <c r="K342" s="196">
        <v>11729.5</v>
      </c>
      <c r="L342" s="196" t="s">
        <v>2359</v>
      </c>
      <c r="M342" s="197" t="s">
        <v>2138</v>
      </c>
      <c r="N342" s="197"/>
      <c r="O342" s="198" t="s">
        <v>2780</v>
      </c>
      <c r="P342" s="198" t="s">
        <v>2917</v>
      </c>
    </row>
    <row r="343" spans="1:16" ht="12.75" customHeight="1" thickBot="1">
      <c r="A343" s="32" t="str">
        <f t="shared" si="30"/>
        <v>IBVS 2300 </v>
      </c>
      <c r="B343" s="6" t="str">
        <f t="shared" si="31"/>
        <v>I</v>
      </c>
      <c r="C343" s="32">
        <f t="shared" si="32"/>
        <v>45356.945599999999</v>
      </c>
      <c r="D343" s="50" t="str">
        <f t="shared" si="33"/>
        <v>vis</v>
      </c>
      <c r="E343" s="195">
        <f>VLOOKUP(C343,'Active 1'!C$21:E$970,3,FALSE)</f>
        <v>11743.049134797619</v>
      </c>
      <c r="F343" s="6" t="s">
        <v>1754</v>
      </c>
      <c r="G343" s="50" t="str">
        <f t="shared" si="34"/>
        <v>45356.9456</v>
      </c>
      <c r="H343" s="32">
        <f t="shared" si="35"/>
        <v>11743</v>
      </c>
      <c r="I343" s="196" t="s">
        <v>101</v>
      </c>
      <c r="J343" s="197" t="s">
        <v>102</v>
      </c>
      <c r="K343" s="196">
        <v>11743</v>
      </c>
      <c r="L343" s="196" t="s">
        <v>103</v>
      </c>
      <c r="M343" s="197" t="s">
        <v>2176</v>
      </c>
      <c r="N343" s="197" t="s">
        <v>2177</v>
      </c>
      <c r="O343" s="198" t="s">
        <v>104</v>
      </c>
      <c r="P343" s="199" t="s">
        <v>105</v>
      </c>
    </row>
    <row r="344" spans="1:16" ht="12.75" customHeight="1" thickBot="1">
      <c r="A344" s="32" t="str">
        <f t="shared" si="30"/>
        <v> AOEB 1 </v>
      </c>
      <c r="B344" s="6" t="str">
        <f t="shared" si="31"/>
        <v>I</v>
      </c>
      <c r="C344" s="32">
        <f t="shared" si="32"/>
        <v>45671.7</v>
      </c>
      <c r="D344" s="50" t="str">
        <f t="shared" si="33"/>
        <v>vis</v>
      </c>
      <c r="E344" s="195">
        <f>VLOOKUP(C344,'Active 1'!C$21:E$970,3,FALSE)</f>
        <v>12722.085300774505</v>
      </c>
      <c r="F344" s="6" t="s">
        <v>1754</v>
      </c>
      <c r="G344" s="50" t="str">
        <f t="shared" si="34"/>
        <v>45671.700</v>
      </c>
      <c r="H344" s="32">
        <f t="shared" si="35"/>
        <v>12722</v>
      </c>
      <c r="I344" s="196" t="s">
        <v>106</v>
      </c>
      <c r="J344" s="197" t="s">
        <v>107</v>
      </c>
      <c r="K344" s="196">
        <v>12722</v>
      </c>
      <c r="L344" s="196" t="s">
        <v>108</v>
      </c>
      <c r="M344" s="197" t="s">
        <v>2138</v>
      </c>
      <c r="N344" s="197"/>
      <c r="O344" s="198" t="s">
        <v>2780</v>
      </c>
      <c r="P344" s="198" t="s">
        <v>2917</v>
      </c>
    </row>
    <row r="345" spans="1:16" ht="12.75" customHeight="1" thickBot="1">
      <c r="A345" s="32" t="str">
        <f t="shared" si="30"/>
        <v> AOEB 1 </v>
      </c>
      <c r="B345" s="6" t="str">
        <f t="shared" si="31"/>
        <v>II</v>
      </c>
      <c r="C345" s="32">
        <f t="shared" si="32"/>
        <v>46038.688000000002</v>
      </c>
      <c r="D345" s="50" t="str">
        <f t="shared" si="33"/>
        <v>vis</v>
      </c>
      <c r="E345" s="195">
        <f>VLOOKUP(C345,'Active 1'!C$21:E$970,3,FALSE)</f>
        <v>13863.592852311616</v>
      </c>
      <c r="F345" s="6" t="s">
        <v>1754</v>
      </c>
      <c r="G345" s="50" t="str">
        <f t="shared" si="34"/>
        <v>46038.688</v>
      </c>
      <c r="H345" s="32">
        <f t="shared" si="35"/>
        <v>13863.5</v>
      </c>
      <c r="I345" s="196" t="s">
        <v>109</v>
      </c>
      <c r="J345" s="197" t="s">
        <v>110</v>
      </c>
      <c r="K345" s="196">
        <v>13863.5</v>
      </c>
      <c r="L345" s="196" t="s">
        <v>2684</v>
      </c>
      <c r="M345" s="197" t="s">
        <v>2138</v>
      </c>
      <c r="N345" s="197"/>
      <c r="O345" s="198" t="s">
        <v>2780</v>
      </c>
      <c r="P345" s="198" t="s">
        <v>2917</v>
      </c>
    </row>
    <row r="346" spans="1:16" ht="12.75" customHeight="1" thickBot="1">
      <c r="A346" s="32" t="str">
        <f t="shared" si="30"/>
        <v> AOEB 1 </v>
      </c>
      <c r="B346" s="6" t="str">
        <f t="shared" si="31"/>
        <v>I</v>
      </c>
      <c r="C346" s="32">
        <f t="shared" si="32"/>
        <v>46043.673999999999</v>
      </c>
      <c r="D346" s="50" t="str">
        <f t="shared" si="33"/>
        <v>vis</v>
      </c>
      <c r="E346" s="195">
        <f>VLOOKUP(C346,'Active 1'!C$21:E$970,3,FALSE)</f>
        <v>13879.101688164454</v>
      </c>
      <c r="F346" s="6" t="s">
        <v>1754</v>
      </c>
      <c r="G346" s="50" t="str">
        <f t="shared" si="34"/>
        <v>46043.674</v>
      </c>
      <c r="H346" s="32">
        <f t="shared" si="35"/>
        <v>13879</v>
      </c>
      <c r="I346" s="196" t="s">
        <v>111</v>
      </c>
      <c r="J346" s="197" t="s">
        <v>112</v>
      </c>
      <c r="K346" s="196">
        <v>13879</v>
      </c>
      <c r="L346" s="196" t="s">
        <v>2688</v>
      </c>
      <c r="M346" s="197" t="s">
        <v>2138</v>
      </c>
      <c r="N346" s="197"/>
      <c r="O346" s="198" t="s">
        <v>113</v>
      </c>
      <c r="P346" s="198" t="s">
        <v>2917</v>
      </c>
    </row>
    <row r="347" spans="1:16" ht="12.75" customHeight="1" thickBot="1">
      <c r="A347" s="32" t="str">
        <f t="shared" si="30"/>
        <v> AOEB 1 </v>
      </c>
      <c r="B347" s="6" t="str">
        <f t="shared" si="31"/>
        <v>I</v>
      </c>
      <c r="C347" s="32">
        <f t="shared" si="32"/>
        <v>46076.783000000003</v>
      </c>
      <c r="D347" s="50" t="str">
        <f t="shared" si="33"/>
        <v>vis</v>
      </c>
      <c r="E347" s="195">
        <f>VLOOKUP(C347,'Active 1'!C$21:E$970,3,FALSE)</f>
        <v>13982.086454761307</v>
      </c>
      <c r="F347" s="6" t="s">
        <v>1754</v>
      </c>
      <c r="G347" s="50" t="str">
        <f t="shared" si="34"/>
        <v>46076.783</v>
      </c>
      <c r="H347" s="32">
        <f t="shared" si="35"/>
        <v>13982</v>
      </c>
      <c r="I347" s="196" t="s">
        <v>114</v>
      </c>
      <c r="J347" s="197" t="s">
        <v>115</v>
      </c>
      <c r="K347" s="196">
        <v>13982</v>
      </c>
      <c r="L347" s="196" t="s">
        <v>116</v>
      </c>
      <c r="M347" s="197" t="s">
        <v>2138</v>
      </c>
      <c r="N347" s="197"/>
      <c r="O347" s="198" t="s">
        <v>117</v>
      </c>
      <c r="P347" s="198" t="s">
        <v>2917</v>
      </c>
    </row>
    <row r="348" spans="1:16" ht="12.75" customHeight="1" thickBot="1">
      <c r="A348" s="32" t="str">
        <f t="shared" si="30"/>
        <v> AOEB 1 </v>
      </c>
      <c r="B348" s="6" t="str">
        <f t="shared" si="31"/>
        <v>I</v>
      </c>
      <c r="C348" s="32">
        <f t="shared" si="32"/>
        <v>46089.64</v>
      </c>
      <c r="D348" s="50" t="str">
        <f t="shared" si="33"/>
        <v>vis</v>
      </c>
      <c r="E348" s="195">
        <f>VLOOKUP(C348,'Active 1'!C$21:E$970,3,FALSE)</f>
        <v>14022.077851183283</v>
      </c>
      <c r="F348" s="6" t="s">
        <v>1754</v>
      </c>
      <c r="G348" s="50" t="str">
        <f t="shared" si="34"/>
        <v>46089.640</v>
      </c>
      <c r="H348" s="32">
        <f t="shared" si="35"/>
        <v>14022</v>
      </c>
      <c r="I348" s="196" t="s">
        <v>118</v>
      </c>
      <c r="J348" s="197" t="s">
        <v>119</v>
      </c>
      <c r="K348" s="196">
        <v>14022</v>
      </c>
      <c r="L348" s="196" t="s">
        <v>120</v>
      </c>
      <c r="M348" s="197" t="s">
        <v>2138</v>
      </c>
      <c r="N348" s="197"/>
      <c r="O348" s="198" t="s">
        <v>113</v>
      </c>
      <c r="P348" s="198" t="s">
        <v>2917</v>
      </c>
    </row>
    <row r="349" spans="1:16" ht="12.75" customHeight="1" thickBot="1">
      <c r="A349" s="32" t="str">
        <f t="shared" si="30"/>
        <v> AOEB 1 </v>
      </c>
      <c r="B349" s="6" t="str">
        <f t="shared" si="31"/>
        <v>I</v>
      </c>
      <c r="C349" s="32">
        <f t="shared" si="32"/>
        <v>46090.601999999999</v>
      </c>
      <c r="D349" s="50" t="str">
        <f t="shared" si="33"/>
        <v>vis</v>
      </c>
      <c r="E349" s="195">
        <f>VLOOKUP(C349,'Active 1'!C$21:E$970,3,FALSE)</f>
        <v>14025.070129580883</v>
      </c>
      <c r="F349" s="6" t="s">
        <v>1754</v>
      </c>
      <c r="G349" s="50" t="str">
        <f t="shared" si="34"/>
        <v>46090.602</v>
      </c>
      <c r="H349" s="32">
        <f t="shared" si="35"/>
        <v>14025</v>
      </c>
      <c r="I349" s="196" t="s">
        <v>121</v>
      </c>
      <c r="J349" s="197" t="s">
        <v>122</v>
      </c>
      <c r="K349" s="196">
        <v>14025</v>
      </c>
      <c r="L349" s="196" t="s">
        <v>123</v>
      </c>
      <c r="M349" s="197" t="s">
        <v>2138</v>
      </c>
      <c r="N349" s="197"/>
      <c r="O349" s="198" t="s">
        <v>113</v>
      </c>
      <c r="P349" s="198" t="s">
        <v>2917</v>
      </c>
    </row>
    <row r="350" spans="1:16" ht="12.75" customHeight="1" thickBot="1">
      <c r="A350" s="32" t="str">
        <f t="shared" si="30"/>
        <v> AOEB 1 </v>
      </c>
      <c r="B350" s="6" t="str">
        <f t="shared" si="31"/>
        <v>I</v>
      </c>
      <c r="C350" s="32">
        <f t="shared" si="32"/>
        <v>46108.612000000001</v>
      </c>
      <c r="D350" s="50" t="str">
        <f t="shared" si="33"/>
        <v>vis</v>
      </c>
      <c r="E350" s="195">
        <f>VLOOKUP(C350,'Active 1'!C$21:E$970,3,FALSE)</f>
        <v>14081.089811432021</v>
      </c>
      <c r="F350" s="6" t="s">
        <v>1754</v>
      </c>
      <c r="G350" s="50" t="str">
        <f t="shared" si="34"/>
        <v>46108.612</v>
      </c>
      <c r="H350" s="32">
        <f t="shared" si="35"/>
        <v>14081</v>
      </c>
      <c r="I350" s="196" t="s">
        <v>124</v>
      </c>
      <c r="J350" s="197" t="s">
        <v>125</v>
      </c>
      <c r="K350" s="196">
        <v>14081</v>
      </c>
      <c r="L350" s="196" t="s">
        <v>126</v>
      </c>
      <c r="M350" s="197" t="s">
        <v>2138</v>
      </c>
      <c r="N350" s="197"/>
      <c r="O350" s="198" t="s">
        <v>113</v>
      </c>
      <c r="P350" s="198" t="s">
        <v>2917</v>
      </c>
    </row>
    <row r="351" spans="1:16" ht="12.75" customHeight="1" thickBot="1">
      <c r="A351" s="32" t="str">
        <f t="shared" si="30"/>
        <v> BBS 76 </v>
      </c>
      <c r="B351" s="6" t="str">
        <f t="shared" si="31"/>
        <v>I</v>
      </c>
      <c r="C351" s="32">
        <f t="shared" si="32"/>
        <v>46116.311999999998</v>
      </c>
      <c r="D351" s="50" t="str">
        <f t="shared" si="33"/>
        <v>vis</v>
      </c>
      <c r="E351" s="195">
        <f>VLOOKUP(C351,'Active 1'!C$21:E$970,3,FALSE)</f>
        <v>14105.040480518837</v>
      </c>
      <c r="F351" s="6" t="s">
        <v>1754</v>
      </c>
      <c r="G351" s="50" t="str">
        <f t="shared" si="34"/>
        <v>46116.312</v>
      </c>
      <c r="H351" s="32">
        <f t="shared" si="35"/>
        <v>14105</v>
      </c>
      <c r="I351" s="196" t="s">
        <v>127</v>
      </c>
      <c r="J351" s="197" t="s">
        <v>128</v>
      </c>
      <c r="K351" s="196">
        <v>14105</v>
      </c>
      <c r="L351" s="196" t="s">
        <v>3050</v>
      </c>
      <c r="M351" s="197" t="s">
        <v>2138</v>
      </c>
      <c r="N351" s="197"/>
      <c r="O351" s="198" t="s">
        <v>129</v>
      </c>
      <c r="P351" s="198" t="s">
        <v>130</v>
      </c>
    </row>
    <row r="352" spans="1:16" ht="12.75" customHeight="1" thickBot="1">
      <c r="A352" s="32" t="str">
        <f t="shared" si="30"/>
        <v> AOEB 1 </v>
      </c>
      <c r="B352" s="6" t="str">
        <f t="shared" si="31"/>
        <v>I</v>
      </c>
      <c r="C352" s="32">
        <f t="shared" si="32"/>
        <v>46406.629000000001</v>
      </c>
      <c r="D352" s="50" t="str">
        <f t="shared" si="33"/>
        <v>vis</v>
      </c>
      <c r="E352" s="195">
        <f>VLOOKUP(C352,'Active 1'!C$21:E$970,3,FALSE)</f>
        <v>15008.064687957767</v>
      </c>
      <c r="F352" s="6" t="s">
        <v>1754</v>
      </c>
      <c r="G352" s="50" t="str">
        <f t="shared" si="34"/>
        <v>46406.629</v>
      </c>
      <c r="H352" s="32">
        <f t="shared" si="35"/>
        <v>15008</v>
      </c>
      <c r="I352" s="196" t="s">
        <v>131</v>
      </c>
      <c r="J352" s="197" t="s">
        <v>132</v>
      </c>
      <c r="K352" s="196">
        <v>15008</v>
      </c>
      <c r="L352" s="196" t="s">
        <v>133</v>
      </c>
      <c r="M352" s="197" t="s">
        <v>2138</v>
      </c>
      <c r="N352" s="197"/>
      <c r="O352" s="198" t="s">
        <v>2780</v>
      </c>
      <c r="P352" s="198" t="s">
        <v>2917</v>
      </c>
    </row>
    <row r="353" spans="1:16" ht="12.75" customHeight="1" thickBot="1">
      <c r="A353" s="32" t="str">
        <f t="shared" si="30"/>
        <v> AOEB 1 </v>
      </c>
      <c r="B353" s="6" t="str">
        <f t="shared" si="31"/>
        <v>I</v>
      </c>
      <c r="C353" s="32">
        <f t="shared" si="32"/>
        <v>46409.847000000002</v>
      </c>
      <c r="D353" s="50" t="str">
        <f t="shared" si="33"/>
        <v>vis</v>
      </c>
      <c r="E353" s="195">
        <f>VLOOKUP(C353,'Active 1'!C$21:E$970,3,FALSE)</f>
        <v>15018.07420135016</v>
      </c>
      <c r="F353" s="6" t="s">
        <v>1754</v>
      </c>
      <c r="G353" s="50" t="str">
        <f t="shared" si="34"/>
        <v>46409.847</v>
      </c>
      <c r="H353" s="32">
        <f t="shared" si="35"/>
        <v>15018</v>
      </c>
      <c r="I353" s="196" t="s">
        <v>134</v>
      </c>
      <c r="J353" s="197" t="s">
        <v>135</v>
      </c>
      <c r="K353" s="196">
        <v>15018</v>
      </c>
      <c r="L353" s="196" t="s">
        <v>136</v>
      </c>
      <c r="M353" s="197" t="s">
        <v>2138</v>
      </c>
      <c r="N353" s="197"/>
      <c r="O353" s="198" t="s">
        <v>117</v>
      </c>
      <c r="P353" s="198" t="s">
        <v>2917</v>
      </c>
    </row>
    <row r="354" spans="1:16" ht="12.75" customHeight="1" thickBot="1">
      <c r="A354" s="32" t="str">
        <f t="shared" si="30"/>
        <v> VSSC 67.9 </v>
      </c>
      <c r="B354" s="6" t="str">
        <f t="shared" si="31"/>
        <v>II</v>
      </c>
      <c r="C354" s="32">
        <f t="shared" si="32"/>
        <v>46434.446000000004</v>
      </c>
      <c r="D354" s="50" t="str">
        <f t="shared" si="33"/>
        <v>vis</v>
      </c>
      <c r="E354" s="195">
        <f>VLOOKUP(C354,'Active 1'!C$21:E$970,3,FALSE)</f>
        <v>15094.588812891308</v>
      </c>
      <c r="F354" s="6" t="s">
        <v>1754</v>
      </c>
      <c r="G354" s="50" t="str">
        <f t="shared" si="34"/>
        <v>46434.446</v>
      </c>
      <c r="H354" s="32">
        <f t="shared" si="35"/>
        <v>15094.5</v>
      </c>
      <c r="I354" s="196" t="s">
        <v>137</v>
      </c>
      <c r="J354" s="197" t="s">
        <v>138</v>
      </c>
      <c r="K354" s="196">
        <v>15094.5</v>
      </c>
      <c r="L354" s="196" t="s">
        <v>126</v>
      </c>
      <c r="M354" s="197" t="s">
        <v>2138</v>
      </c>
      <c r="N354" s="197"/>
      <c r="O354" s="198" t="s">
        <v>139</v>
      </c>
      <c r="P354" s="198" t="s">
        <v>140</v>
      </c>
    </row>
    <row r="355" spans="1:16" ht="12.75" customHeight="1" thickBot="1">
      <c r="A355" s="32" t="str">
        <f t="shared" si="30"/>
        <v> VSSC 67.9 </v>
      </c>
      <c r="B355" s="6" t="str">
        <f t="shared" si="31"/>
        <v>II</v>
      </c>
      <c r="C355" s="32">
        <f t="shared" si="32"/>
        <v>46437.345999999998</v>
      </c>
      <c r="D355" s="50" t="str">
        <f t="shared" si="33"/>
        <v>vis</v>
      </c>
      <c r="E355" s="195">
        <f>VLOOKUP(C355,'Active 1'!C$21:E$970,3,FALSE)</f>
        <v>15103.609194755159</v>
      </c>
      <c r="F355" s="6" t="s">
        <v>1754</v>
      </c>
      <c r="G355" s="50" t="str">
        <f t="shared" si="34"/>
        <v>46437.346</v>
      </c>
      <c r="H355" s="32">
        <f t="shared" si="35"/>
        <v>15103.5</v>
      </c>
      <c r="I355" s="196" t="s">
        <v>141</v>
      </c>
      <c r="J355" s="197" t="s">
        <v>142</v>
      </c>
      <c r="K355" s="196">
        <v>15103.5</v>
      </c>
      <c r="L355" s="196" t="s">
        <v>143</v>
      </c>
      <c r="M355" s="197" t="s">
        <v>2138</v>
      </c>
      <c r="N355" s="197"/>
      <c r="O355" s="198" t="s">
        <v>139</v>
      </c>
      <c r="P355" s="198" t="s">
        <v>140</v>
      </c>
    </row>
    <row r="356" spans="1:16" ht="12.75" customHeight="1" thickBot="1">
      <c r="A356" s="32" t="str">
        <f t="shared" si="30"/>
        <v> VSSC 67.9 </v>
      </c>
      <c r="B356" s="6" t="str">
        <f t="shared" si="31"/>
        <v>I</v>
      </c>
      <c r="C356" s="32">
        <f t="shared" si="32"/>
        <v>46441.357000000004</v>
      </c>
      <c r="D356" s="50" t="str">
        <f t="shared" si="33"/>
        <v>vis</v>
      </c>
      <c r="E356" s="195">
        <f>VLOOKUP(C356,'Active 1'!C$21:E$970,3,FALSE)</f>
        <v>15116.08531601586</v>
      </c>
      <c r="F356" s="6" t="s">
        <v>1754</v>
      </c>
      <c r="G356" s="50" t="str">
        <f t="shared" si="34"/>
        <v>46441.357</v>
      </c>
      <c r="H356" s="32">
        <f t="shared" si="35"/>
        <v>15116</v>
      </c>
      <c r="I356" s="196" t="s">
        <v>144</v>
      </c>
      <c r="J356" s="197" t="s">
        <v>145</v>
      </c>
      <c r="K356" s="196">
        <v>15116</v>
      </c>
      <c r="L356" s="196" t="s">
        <v>108</v>
      </c>
      <c r="M356" s="197" t="s">
        <v>2138</v>
      </c>
      <c r="N356" s="197"/>
      <c r="O356" s="198" t="s">
        <v>139</v>
      </c>
      <c r="P356" s="198" t="s">
        <v>140</v>
      </c>
    </row>
    <row r="357" spans="1:16" ht="12.75" customHeight="1" thickBot="1">
      <c r="A357" s="32" t="str">
        <f t="shared" si="30"/>
        <v> VSSC 67.9 </v>
      </c>
      <c r="B357" s="6" t="str">
        <f t="shared" si="31"/>
        <v>II</v>
      </c>
      <c r="C357" s="32">
        <f t="shared" si="32"/>
        <v>46446.341</v>
      </c>
      <c r="D357" s="50" t="str">
        <f t="shared" si="33"/>
        <v>vis</v>
      </c>
      <c r="E357" s="195">
        <f>VLOOKUP(C357,'Active 1'!C$21:E$970,3,FALSE)</f>
        <v>15131.587930915686</v>
      </c>
      <c r="F357" s="6" t="s">
        <v>1754</v>
      </c>
      <c r="G357" s="50" t="str">
        <f t="shared" si="34"/>
        <v>46446.341</v>
      </c>
      <c r="H357" s="32">
        <f t="shared" si="35"/>
        <v>15131.5</v>
      </c>
      <c r="I357" s="196" t="s">
        <v>146</v>
      </c>
      <c r="J357" s="197" t="s">
        <v>147</v>
      </c>
      <c r="K357" s="196">
        <v>15131.5</v>
      </c>
      <c r="L357" s="196" t="s">
        <v>116</v>
      </c>
      <c r="M357" s="197" t="s">
        <v>2138</v>
      </c>
      <c r="N357" s="197"/>
      <c r="O357" s="198" t="s">
        <v>139</v>
      </c>
      <c r="P357" s="198" t="s">
        <v>140</v>
      </c>
    </row>
    <row r="358" spans="1:16" ht="12.75" customHeight="1" thickBot="1">
      <c r="A358" s="32" t="str">
        <f t="shared" si="30"/>
        <v> VSSC 67.9 </v>
      </c>
      <c r="B358" s="6" t="str">
        <f t="shared" si="31"/>
        <v>II</v>
      </c>
      <c r="C358" s="32">
        <f t="shared" si="32"/>
        <v>46455.337</v>
      </c>
      <c r="D358" s="50" t="str">
        <f t="shared" si="33"/>
        <v>vis</v>
      </c>
      <c r="E358" s="195">
        <f>VLOOKUP(C358,'Active 1'!C$21:E$970,3,FALSE)</f>
        <v>15159.569777552706</v>
      </c>
      <c r="F358" s="6" t="s">
        <v>1754</v>
      </c>
      <c r="G358" s="50" t="str">
        <f t="shared" si="34"/>
        <v>46455.337</v>
      </c>
      <c r="H358" s="32">
        <f t="shared" si="35"/>
        <v>15159.5</v>
      </c>
      <c r="I358" s="196" t="s">
        <v>148</v>
      </c>
      <c r="J358" s="197" t="s">
        <v>149</v>
      </c>
      <c r="K358" s="196">
        <v>15159.5</v>
      </c>
      <c r="L358" s="196" t="s">
        <v>150</v>
      </c>
      <c r="M358" s="197" t="s">
        <v>2138</v>
      </c>
      <c r="N358" s="197"/>
      <c r="O358" s="198" t="s">
        <v>139</v>
      </c>
      <c r="P358" s="198" t="s">
        <v>140</v>
      </c>
    </row>
    <row r="359" spans="1:16" ht="12.75" customHeight="1" thickBot="1">
      <c r="A359" s="32" t="str">
        <f t="shared" si="30"/>
        <v> AOEB 1 </v>
      </c>
      <c r="B359" s="6" t="str">
        <f t="shared" si="31"/>
        <v>I</v>
      </c>
      <c r="C359" s="32">
        <f t="shared" si="32"/>
        <v>46478.637000000002</v>
      </c>
      <c r="D359" s="50" t="str">
        <f t="shared" si="33"/>
        <v>vis</v>
      </c>
      <c r="E359" s="195">
        <f>VLOOKUP(C359,'Active 1'!C$21:E$970,3,FALSE)</f>
        <v>15232.043880114146</v>
      </c>
      <c r="F359" s="6" t="s">
        <v>1754</v>
      </c>
      <c r="G359" s="50" t="str">
        <f t="shared" si="34"/>
        <v>46478.637</v>
      </c>
      <c r="H359" s="32">
        <f t="shared" si="35"/>
        <v>15232</v>
      </c>
      <c r="I359" s="196" t="s">
        <v>151</v>
      </c>
      <c r="J359" s="197" t="s">
        <v>152</v>
      </c>
      <c r="K359" s="196">
        <v>15232</v>
      </c>
      <c r="L359" s="196" t="s">
        <v>2988</v>
      </c>
      <c r="M359" s="197" t="s">
        <v>2138</v>
      </c>
      <c r="N359" s="197"/>
      <c r="O359" s="198" t="s">
        <v>153</v>
      </c>
      <c r="P359" s="198" t="s">
        <v>2917</v>
      </c>
    </row>
    <row r="360" spans="1:16" ht="12.75" customHeight="1" thickBot="1">
      <c r="A360" s="32" t="str">
        <f t="shared" si="30"/>
        <v> BBS 84 </v>
      </c>
      <c r="B360" s="6" t="str">
        <f t="shared" si="31"/>
        <v>II</v>
      </c>
      <c r="C360" s="32">
        <f t="shared" si="32"/>
        <v>46701.603000000003</v>
      </c>
      <c r="D360" s="50" t="str">
        <f t="shared" si="33"/>
        <v>vis</v>
      </c>
      <c r="E360" s="195">
        <f>VLOOKUP(C360,'Active 1'!C$21:E$970,3,FALSE)</f>
        <v>15925.574384479467</v>
      </c>
      <c r="F360" s="6" t="s">
        <v>1754</v>
      </c>
      <c r="G360" s="50" t="str">
        <f t="shared" si="34"/>
        <v>46701.603</v>
      </c>
      <c r="H360" s="32">
        <f t="shared" si="35"/>
        <v>15925.5</v>
      </c>
      <c r="I360" s="196" t="s">
        <v>154</v>
      </c>
      <c r="J360" s="197" t="s">
        <v>155</v>
      </c>
      <c r="K360" s="196">
        <v>15925.5</v>
      </c>
      <c r="L360" s="196" t="s">
        <v>136</v>
      </c>
      <c r="M360" s="197" t="s">
        <v>2069</v>
      </c>
      <c r="N360" s="197"/>
      <c r="O360" s="198" t="s">
        <v>129</v>
      </c>
      <c r="P360" s="198" t="s">
        <v>156</v>
      </c>
    </row>
    <row r="361" spans="1:16" ht="12.75" customHeight="1" thickBot="1">
      <c r="A361" s="32" t="str">
        <f t="shared" si="30"/>
        <v> AOEB 1 </v>
      </c>
      <c r="B361" s="6" t="str">
        <f t="shared" si="31"/>
        <v>I</v>
      </c>
      <c r="C361" s="32">
        <f t="shared" si="32"/>
        <v>46756.735000000001</v>
      </c>
      <c r="D361" s="50" t="str">
        <f t="shared" si="33"/>
        <v>vis</v>
      </c>
      <c r="E361" s="195">
        <f>VLOOKUP(C361,'Active 1'!C$21:E$970,3,FALSE)</f>
        <v>16097.061175141127</v>
      </c>
      <c r="F361" s="6" t="s">
        <v>1754</v>
      </c>
      <c r="G361" s="50" t="str">
        <f t="shared" si="34"/>
        <v>46756.735</v>
      </c>
      <c r="H361" s="32">
        <f t="shared" si="35"/>
        <v>16097</v>
      </c>
      <c r="I361" s="196" t="s">
        <v>157</v>
      </c>
      <c r="J361" s="197" t="s">
        <v>158</v>
      </c>
      <c r="K361" s="196">
        <v>16097</v>
      </c>
      <c r="L361" s="196" t="s">
        <v>159</v>
      </c>
      <c r="M361" s="197" t="s">
        <v>2138</v>
      </c>
      <c r="N361" s="197"/>
      <c r="O361" s="198" t="s">
        <v>2780</v>
      </c>
      <c r="P361" s="198" t="s">
        <v>2917</v>
      </c>
    </row>
    <row r="362" spans="1:16" ht="12.75" customHeight="1" thickBot="1">
      <c r="A362" s="32" t="str">
        <f t="shared" si="30"/>
        <v>IBVS 3935 </v>
      </c>
      <c r="B362" s="6" t="str">
        <f t="shared" si="31"/>
        <v>I</v>
      </c>
      <c r="C362" s="32">
        <f t="shared" si="32"/>
        <v>46774.745699999999</v>
      </c>
      <c r="D362" s="50" t="str">
        <f t="shared" si="33"/>
        <v>vis</v>
      </c>
      <c r="E362" s="195">
        <f>VLOOKUP(C362,'Active 1'!C$21:E$970,3,FALSE)</f>
        <v>16153.083034325808</v>
      </c>
      <c r="F362" s="6" t="s">
        <v>1754</v>
      </c>
      <c r="G362" s="50" t="str">
        <f t="shared" si="34"/>
        <v>46774.7457</v>
      </c>
      <c r="H362" s="32">
        <f t="shared" si="35"/>
        <v>16153</v>
      </c>
      <c r="I362" s="196" t="s">
        <v>160</v>
      </c>
      <c r="J362" s="197" t="s">
        <v>161</v>
      </c>
      <c r="K362" s="196">
        <v>16153</v>
      </c>
      <c r="L362" s="196" t="s">
        <v>162</v>
      </c>
      <c r="M362" s="197" t="s">
        <v>2176</v>
      </c>
      <c r="N362" s="197" t="s">
        <v>2177</v>
      </c>
      <c r="O362" s="198" t="s">
        <v>163</v>
      </c>
      <c r="P362" s="199" t="s">
        <v>164</v>
      </c>
    </row>
    <row r="363" spans="1:16" ht="12.75" customHeight="1" thickBot="1">
      <c r="A363" s="32" t="str">
        <f t="shared" si="30"/>
        <v>IBVS 3935 </v>
      </c>
      <c r="B363" s="6" t="str">
        <f t="shared" si="31"/>
        <v>II</v>
      </c>
      <c r="C363" s="32">
        <f t="shared" si="32"/>
        <v>46774.909</v>
      </c>
      <c r="D363" s="50" t="str">
        <f t="shared" si="33"/>
        <v>vis</v>
      </c>
      <c r="E363" s="195">
        <f>VLOOKUP(C363,'Active 1'!C$21:E$970,3,FALSE)</f>
        <v>16153.590975139039</v>
      </c>
      <c r="F363" s="6" t="s">
        <v>1754</v>
      </c>
      <c r="G363" s="50" t="str">
        <f t="shared" si="34"/>
        <v>46774.9090</v>
      </c>
      <c r="H363" s="32">
        <f t="shared" si="35"/>
        <v>16153.5</v>
      </c>
      <c r="I363" s="196" t="s">
        <v>165</v>
      </c>
      <c r="J363" s="197" t="s">
        <v>166</v>
      </c>
      <c r="K363" s="196">
        <v>16153.5</v>
      </c>
      <c r="L363" s="196" t="s">
        <v>167</v>
      </c>
      <c r="M363" s="197" t="s">
        <v>2176</v>
      </c>
      <c r="N363" s="197" t="s">
        <v>2177</v>
      </c>
      <c r="O363" s="198" t="s">
        <v>163</v>
      </c>
      <c r="P363" s="199" t="s">
        <v>164</v>
      </c>
    </row>
    <row r="364" spans="1:16" ht="12.75" customHeight="1" thickBot="1">
      <c r="A364" s="32" t="str">
        <f t="shared" si="30"/>
        <v>IBVS 3935 </v>
      </c>
      <c r="B364" s="6" t="str">
        <f t="shared" si="31"/>
        <v>II</v>
      </c>
      <c r="C364" s="32">
        <f t="shared" si="32"/>
        <v>46778.764799999997</v>
      </c>
      <c r="D364" s="50" t="str">
        <f t="shared" si="33"/>
        <v>vis</v>
      </c>
      <c r="E364" s="195">
        <f>VLOOKUP(C364,'Active 1'!C$21:E$970,3,FALSE)</f>
        <v>16165.584350446172</v>
      </c>
      <c r="F364" s="6" t="s">
        <v>1754</v>
      </c>
      <c r="G364" s="50" t="str">
        <f t="shared" si="34"/>
        <v>46778.7648</v>
      </c>
      <c r="H364" s="32">
        <f t="shared" si="35"/>
        <v>16165.5</v>
      </c>
      <c r="I364" s="196" t="s">
        <v>168</v>
      </c>
      <c r="J364" s="197" t="s">
        <v>169</v>
      </c>
      <c r="K364" s="196">
        <v>16165.5</v>
      </c>
      <c r="L364" s="196" t="s">
        <v>170</v>
      </c>
      <c r="M364" s="197" t="s">
        <v>2176</v>
      </c>
      <c r="N364" s="197" t="s">
        <v>2177</v>
      </c>
      <c r="O364" s="198" t="s">
        <v>163</v>
      </c>
      <c r="P364" s="199" t="s">
        <v>164</v>
      </c>
    </row>
    <row r="365" spans="1:16" ht="12.75" customHeight="1" thickBot="1">
      <c r="A365" s="32" t="str">
        <f t="shared" si="30"/>
        <v> AOEB 1 </v>
      </c>
      <c r="B365" s="6" t="str">
        <f t="shared" si="31"/>
        <v>I</v>
      </c>
      <c r="C365" s="32">
        <f t="shared" si="32"/>
        <v>46792.752</v>
      </c>
      <c r="D365" s="50" t="str">
        <f t="shared" si="33"/>
        <v>vis</v>
      </c>
      <c r="E365" s="195">
        <f>VLOOKUP(C365,'Active 1'!C$21:E$970,3,FALSE)</f>
        <v>16209.091207413874</v>
      </c>
      <c r="F365" s="6" t="s">
        <v>1754</v>
      </c>
      <c r="G365" s="50" t="str">
        <f t="shared" si="34"/>
        <v>46792.752</v>
      </c>
      <c r="H365" s="32">
        <f t="shared" si="35"/>
        <v>16209</v>
      </c>
      <c r="I365" s="196" t="s">
        <v>171</v>
      </c>
      <c r="J365" s="197" t="s">
        <v>172</v>
      </c>
      <c r="K365" s="196">
        <v>16209</v>
      </c>
      <c r="L365" s="196" t="s">
        <v>126</v>
      </c>
      <c r="M365" s="197" t="s">
        <v>2138</v>
      </c>
      <c r="N365" s="197"/>
      <c r="O365" s="198" t="s">
        <v>117</v>
      </c>
      <c r="P365" s="198" t="s">
        <v>2917</v>
      </c>
    </row>
    <row r="366" spans="1:16" ht="12.75" customHeight="1" thickBot="1">
      <c r="A366" s="32" t="str">
        <f t="shared" si="30"/>
        <v>IBVS 3935 </v>
      </c>
      <c r="B366" s="6" t="str">
        <f t="shared" si="31"/>
        <v>II</v>
      </c>
      <c r="C366" s="32">
        <f t="shared" si="32"/>
        <v>46798.698299999996</v>
      </c>
      <c r="D366" s="50" t="str">
        <f t="shared" si="33"/>
        <v>vis</v>
      </c>
      <c r="E366" s="195">
        <f>VLOOKUP(C366,'Active 1'!C$21:E$970,3,FALSE)</f>
        <v>16227.58703385425</v>
      </c>
      <c r="F366" s="6" t="s">
        <v>1754</v>
      </c>
      <c r="G366" s="50" t="str">
        <f t="shared" si="34"/>
        <v>46798.6983</v>
      </c>
      <c r="H366" s="32">
        <f t="shared" si="35"/>
        <v>16227.5</v>
      </c>
      <c r="I366" s="196" t="s">
        <v>173</v>
      </c>
      <c r="J366" s="197" t="s">
        <v>174</v>
      </c>
      <c r="K366" s="196">
        <v>16227.5</v>
      </c>
      <c r="L366" s="196" t="s">
        <v>175</v>
      </c>
      <c r="M366" s="197" t="s">
        <v>2176</v>
      </c>
      <c r="N366" s="197" t="s">
        <v>2177</v>
      </c>
      <c r="O366" s="198" t="s">
        <v>176</v>
      </c>
      <c r="P366" s="199" t="s">
        <v>164</v>
      </c>
    </row>
    <row r="367" spans="1:16" ht="12.75" customHeight="1" thickBot="1">
      <c r="A367" s="32" t="str">
        <f t="shared" si="30"/>
        <v>IBVS 3935 </v>
      </c>
      <c r="B367" s="6" t="str">
        <f t="shared" si="31"/>
        <v>II</v>
      </c>
      <c r="C367" s="32">
        <f t="shared" si="32"/>
        <v>46799.661</v>
      </c>
      <c r="D367" s="50" t="str">
        <f t="shared" si="33"/>
        <v>vis</v>
      </c>
      <c r="E367" s="195">
        <f>VLOOKUP(C367,'Active 1'!C$21:E$970,3,FALSE)</f>
        <v>16230.581489585415</v>
      </c>
      <c r="F367" s="6" t="s">
        <v>1754</v>
      </c>
      <c r="G367" s="50" t="str">
        <f t="shared" si="34"/>
        <v>46799.6610</v>
      </c>
      <c r="H367" s="32">
        <f t="shared" si="35"/>
        <v>16230.5</v>
      </c>
      <c r="I367" s="196" t="s">
        <v>177</v>
      </c>
      <c r="J367" s="197" t="s">
        <v>178</v>
      </c>
      <c r="K367" s="196">
        <v>16230.5</v>
      </c>
      <c r="L367" s="196" t="s">
        <v>179</v>
      </c>
      <c r="M367" s="197" t="s">
        <v>2176</v>
      </c>
      <c r="N367" s="197" t="s">
        <v>2177</v>
      </c>
      <c r="O367" s="198" t="s">
        <v>176</v>
      </c>
      <c r="P367" s="199" t="s">
        <v>164</v>
      </c>
    </row>
    <row r="368" spans="1:16" ht="12.75" customHeight="1" thickBot="1">
      <c r="A368" s="32" t="str">
        <f t="shared" si="30"/>
        <v> AOEB 1 </v>
      </c>
      <c r="B368" s="6" t="str">
        <f t="shared" si="31"/>
        <v>I</v>
      </c>
      <c r="C368" s="32">
        <f t="shared" si="32"/>
        <v>46814.605000000003</v>
      </c>
      <c r="D368" s="50" t="str">
        <f t="shared" si="33"/>
        <v>vis</v>
      </c>
      <c r="E368" s="195">
        <f>VLOOKUP(C368,'Active 1'!C$21:E$970,3,FALSE)</f>
        <v>16277.064450472893</v>
      </c>
      <c r="F368" s="6" t="s">
        <v>1754</v>
      </c>
      <c r="G368" s="50" t="str">
        <f t="shared" si="34"/>
        <v>46814.605</v>
      </c>
      <c r="H368" s="32">
        <f t="shared" si="35"/>
        <v>16277</v>
      </c>
      <c r="I368" s="196" t="s">
        <v>180</v>
      </c>
      <c r="J368" s="197" t="s">
        <v>181</v>
      </c>
      <c r="K368" s="196">
        <v>16277</v>
      </c>
      <c r="L368" s="196" t="s">
        <v>133</v>
      </c>
      <c r="M368" s="197" t="s">
        <v>2138</v>
      </c>
      <c r="N368" s="197"/>
      <c r="O368" s="198" t="s">
        <v>2780</v>
      </c>
      <c r="P368" s="198" t="s">
        <v>2917</v>
      </c>
    </row>
    <row r="369" spans="1:16" ht="12.75" customHeight="1" thickBot="1">
      <c r="A369" s="32" t="str">
        <f t="shared" si="30"/>
        <v>IBVS 3935 </v>
      </c>
      <c r="B369" s="6" t="str">
        <f t="shared" si="31"/>
        <v>II</v>
      </c>
      <c r="C369" s="32">
        <f t="shared" si="32"/>
        <v>46818.628799999999</v>
      </c>
      <c r="D369" s="50" t="str">
        <f t="shared" si="33"/>
        <v>vis</v>
      </c>
      <c r="E369" s="195">
        <f>VLOOKUP(C369,'Active 1'!C$21:E$970,3,FALSE)</f>
        <v>16289.580385832824</v>
      </c>
      <c r="F369" s="6" t="s">
        <v>1754</v>
      </c>
      <c r="G369" s="50" t="str">
        <f t="shared" si="34"/>
        <v>46818.6288</v>
      </c>
      <c r="H369" s="32">
        <f t="shared" si="35"/>
        <v>16289.5</v>
      </c>
      <c r="I369" s="196" t="s">
        <v>182</v>
      </c>
      <c r="J369" s="197" t="s">
        <v>183</v>
      </c>
      <c r="K369" s="196">
        <v>16289.5</v>
      </c>
      <c r="L369" s="196" t="s">
        <v>184</v>
      </c>
      <c r="M369" s="197" t="s">
        <v>2176</v>
      </c>
      <c r="N369" s="197" t="s">
        <v>2177</v>
      </c>
      <c r="O369" s="198" t="s">
        <v>176</v>
      </c>
      <c r="P369" s="199" t="s">
        <v>164</v>
      </c>
    </row>
    <row r="370" spans="1:16" ht="12.75" customHeight="1" thickBot="1">
      <c r="A370" s="32" t="str">
        <f t="shared" si="30"/>
        <v> BBS 86 </v>
      </c>
      <c r="B370" s="6" t="str">
        <f t="shared" si="31"/>
        <v>I</v>
      </c>
      <c r="C370" s="32">
        <f t="shared" si="32"/>
        <v>47118.43</v>
      </c>
      <c r="D370" s="50" t="str">
        <f t="shared" si="33"/>
        <v>vis</v>
      </c>
      <c r="E370" s="195">
        <f>VLOOKUP(C370,'Active 1'!C$21:E$970,3,FALSE)</f>
        <v>17222.104974538408</v>
      </c>
      <c r="F370" s="6" t="s">
        <v>1754</v>
      </c>
      <c r="G370" s="50" t="str">
        <f t="shared" si="34"/>
        <v>47118.430</v>
      </c>
      <c r="H370" s="32">
        <f t="shared" si="35"/>
        <v>17222</v>
      </c>
      <c r="I370" s="196" t="s">
        <v>185</v>
      </c>
      <c r="J370" s="197" t="s">
        <v>186</v>
      </c>
      <c r="K370" s="196">
        <v>17222</v>
      </c>
      <c r="L370" s="196" t="s">
        <v>187</v>
      </c>
      <c r="M370" s="197" t="s">
        <v>2138</v>
      </c>
      <c r="N370" s="197"/>
      <c r="O370" s="198" t="s">
        <v>129</v>
      </c>
      <c r="P370" s="198" t="s">
        <v>188</v>
      </c>
    </row>
    <row r="371" spans="1:16" ht="12.75" customHeight="1" thickBot="1">
      <c r="A371" s="32" t="str">
        <f t="shared" si="30"/>
        <v> BBS 88 </v>
      </c>
      <c r="B371" s="6" t="str">
        <f t="shared" si="31"/>
        <v>I</v>
      </c>
      <c r="C371" s="32">
        <f t="shared" si="32"/>
        <v>47128.387000000002</v>
      </c>
      <c r="D371" s="50" t="str">
        <f t="shared" si="33"/>
        <v>vis</v>
      </c>
      <c r="E371" s="195">
        <f>VLOOKUP(C371,'Active 1'!C$21:E$970,3,FALSE)</f>
        <v>17253.075989096535</v>
      </c>
      <c r="F371" s="6" t="s">
        <v>1754</v>
      </c>
      <c r="G371" s="50" t="str">
        <f t="shared" si="34"/>
        <v>47128.387</v>
      </c>
      <c r="H371" s="32">
        <f t="shared" si="35"/>
        <v>17253</v>
      </c>
      <c r="I371" s="196" t="s">
        <v>189</v>
      </c>
      <c r="J371" s="197" t="s">
        <v>190</v>
      </c>
      <c r="K371" s="196">
        <v>17253</v>
      </c>
      <c r="L371" s="196" t="s">
        <v>136</v>
      </c>
      <c r="M371" s="197" t="s">
        <v>2138</v>
      </c>
      <c r="N371" s="197"/>
      <c r="O371" s="198" t="s">
        <v>191</v>
      </c>
      <c r="P371" s="198" t="s">
        <v>192</v>
      </c>
    </row>
    <row r="372" spans="1:16" ht="12.75" customHeight="1" thickBot="1">
      <c r="A372" s="32" t="str">
        <f t="shared" si="30"/>
        <v> BBS 86 </v>
      </c>
      <c r="B372" s="6" t="str">
        <f t="shared" si="31"/>
        <v>I</v>
      </c>
      <c r="C372" s="32">
        <f t="shared" si="32"/>
        <v>47145.442000000003</v>
      </c>
      <c r="D372" s="50" t="str">
        <f t="shared" si="33"/>
        <v>vis</v>
      </c>
      <c r="E372" s="195">
        <f>VLOOKUP(C372,'Active 1'!C$21:E$970,3,FALSE)</f>
        <v>17306.125165885598</v>
      </c>
      <c r="F372" s="6" t="s">
        <v>1754</v>
      </c>
      <c r="G372" s="50" t="str">
        <f t="shared" si="34"/>
        <v>47145.442</v>
      </c>
      <c r="H372" s="32">
        <f t="shared" si="35"/>
        <v>17306</v>
      </c>
      <c r="I372" s="196" t="s">
        <v>193</v>
      </c>
      <c r="J372" s="197" t="s">
        <v>194</v>
      </c>
      <c r="K372" s="196">
        <v>17306</v>
      </c>
      <c r="L372" s="196" t="s">
        <v>195</v>
      </c>
      <c r="M372" s="197" t="s">
        <v>2138</v>
      </c>
      <c r="N372" s="197"/>
      <c r="O372" s="198" t="s">
        <v>129</v>
      </c>
      <c r="P372" s="198" t="s">
        <v>188</v>
      </c>
    </row>
    <row r="373" spans="1:16" ht="12.75" customHeight="1" thickBot="1">
      <c r="A373" s="32" t="str">
        <f t="shared" si="30"/>
        <v> BBS 86 </v>
      </c>
      <c r="B373" s="6" t="str">
        <f t="shared" si="31"/>
        <v>I</v>
      </c>
      <c r="C373" s="32">
        <f t="shared" si="32"/>
        <v>47157.33</v>
      </c>
      <c r="D373" s="50" t="str">
        <f t="shared" si="33"/>
        <v>vis</v>
      </c>
      <c r="E373" s="195">
        <f>VLOOKUP(C373,'Active 1'!C$21:E$970,3,FALSE)</f>
        <v>17343.102510574448</v>
      </c>
      <c r="F373" s="6" t="s">
        <v>1754</v>
      </c>
      <c r="G373" s="50" t="str">
        <f t="shared" si="34"/>
        <v>47157.330</v>
      </c>
      <c r="H373" s="32">
        <f t="shared" si="35"/>
        <v>17343</v>
      </c>
      <c r="I373" s="196" t="s">
        <v>196</v>
      </c>
      <c r="J373" s="197" t="s">
        <v>197</v>
      </c>
      <c r="K373" s="196">
        <v>17343</v>
      </c>
      <c r="L373" s="196" t="s">
        <v>2688</v>
      </c>
      <c r="M373" s="197" t="s">
        <v>2138</v>
      </c>
      <c r="N373" s="197"/>
      <c r="O373" s="198" t="s">
        <v>129</v>
      </c>
      <c r="P373" s="198" t="s">
        <v>188</v>
      </c>
    </row>
    <row r="374" spans="1:16" ht="12.75" customHeight="1" thickBot="1">
      <c r="A374" s="32" t="str">
        <f t="shared" si="30"/>
        <v> AOEB 1 </v>
      </c>
      <c r="B374" s="6" t="str">
        <f t="shared" si="31"/>
        <v>II</v>
      </c>
      <c r="C374" s="32">
        <f t="shared" si="32"/>
        <v>47161.67</v>
      </c>
      <c r="D374" s="50" t="str">
        <f t="shared" si="33"/>
        <v>vis</v>
      </c>
      <c r="E374" s="195">
        <f>VLOOKUP(C374,'Active 1'!C$21:E$970,3,FALSE)</f>
        <v>17356.601978605195</v>
      </c>
      <c r="F374" s="6" t="s">
        <v>1754</v>
      </c>
      <c r="G374" s="50" t="str">
        <f t="shared" si="34"/>
        <v>47161.670</v>
      </c>
      <c r="H374" s="32">
        <f t="shared" si="35"/>
        <v>17356.5</v>
      </c>
      <c r="I374" s="196" t="s">
        <v>198</v>
      </c>
      <c r="J374" s="197" t="s">
        <v>199</v>
      </c>
      <c r="K374" s="196">
        <v>17356.5</v>
      </c>
      <c r="L374" s="196" t="s">
        <v>2688</v>
      </c>
      <c r="M374" s="197" t="s">
        <v>2138</v>
      </c>
      <c r="N374" s="197"/>
      <c r="O374" s="198" t="s">
        <v>2780</v>
      </c>
      <c r="P374" s="198" t="s">
        <v>2917</v>
      </c>
    </row>
    <row r="375" spans="1:16" ht="12.75" customHeight="1" thickBot="1">
      <c r="A375" s="32" t="str">
        <f t="shared" si="30"/>
        <v> AOEB 1 </v>
      </c>
      <c r="B375" s="6" t="str">
        <f t="shared" si="31"/>
        <v>II</v>
      </c>
      <c r="C375" s="32">
        <f t="shared" si="32"/>
        <v>47170.665000000001</v>
      </c>
      <c r="D375" s="50" t="str">
        <f t="shared" si="33"/>
        <v>vis</v>
      </c>
      <c r="E375" s="195">
        <f>VLOOKUP(C375,'Active 1'!C$21:E$970,3,FALSE)</f>
        <v>17384.580714765721</v>
      </c>
      <c r="F375" s="6" t="s">
        <v>1754</v>
      </c>
      <c r="G375" s="50" t="str">
        <f t="shared" si="34"/>
        <v>47170.665</v>
      </c>
      <c r="H375" s="32">
        <f t="shared" si="35"/>
        <v>17384.5</v>
      </c>
      <c r="I375" s="196" t="s">
        <v>200</v>
      </c>
      <c r="J375" s="197" t="s">
        <v>201</v>
      </c>
      <c r="K375" s="196">
        <v>17384.5</v>
      </c>
      <c r="L375" s="196" t="s">
        <v>202</v>
      </c>
      <c r="M375" s="197" t="s">
        <v>2138</v>
      </c>
      <c r="N375" s="197"/>
      <c r="O375" s="198" t="s">
        <v>2780</v>
      </c>
      <c r="P375" s="198" t="s">
        <v>2917</v>
      </c>
    </row>
    <row r="376" spans="1:16" ht="12.75" customHeight="1" thickBot="1">
      <c r="A376" s="32" t="str">
        <f t="shared" si="30"/>
        <v> AOEB 1 </v>
      </c>
      <c r="B376" s="6" t="str">
        <f t="shared" si="31"/>
        <v>I</v>
      </c>
      <c r="C376" s="32">
        <f t="shared" si="32"/>
        <v>47184.663999999997</v>
      </c>
      <c r="D376" s="50" t="str">
        <f t="shared" si="33"/>
        <v>vis</v>
      </c>
      <c r="E376" s="195">
        <f>VLOOKUP(C376,'Active 1'!C$21:E$970,3,FALSE)</f>
        <v>17428.124275356156</v>
      </c>
      <c r="F376" s="6" t="s">
        <v>1754</v>
      </c>
      <c r="G376" s="50" t="str">
        <f t="shared" si="34"/>
        <v>47184.664</v>
      </c>
      <c r="H376" s="32">
        <f t="shared" si="35"/>
        <v>17428</v>
      </c>
      <c r="I376" s="196" t="s">
        <v>203</v>
      </c>
      <c r="J376" s="197" t="s">
        <v>204</v>
      </c>
      <c r="K376" s="196">
        <v>17428</v>
      </c>
      <c r="L376" s="196" t="s">
        <v>195</v>
      </c>
      <c r="M376" s="197" t="s">
        <v>2138</v>
      </c>
      <c r="N376" s="197"/>
      <c r="O376" s="198" t="s">
        <v>117</v>
      </c>
      <c r="P376" s="198" t="s">
        <v>2917</v>
      </c>
    </row>
    <row r="377" spans="1:16" ht="12.75" customHeight="1" thickBot="1">
      <c r="A377" s="32" t="str">
        <f t="shared" si="30"/>
        <v> AOEB 1 </v>
      </c>
      <c r="B377" s="6" t="str">
        <f t="shared" si="31"/>
        <v>II</v>
      </c>
      <c r="C377" s="32">
        <f t="shared" si="32"/>
        <v>47198.641000000003</v>
      </c>
      <c r="D377" s="50" t="str">
        <f t="shared" si="33"/>
        <v>vis</v>
      </c>
      <c r="E377" s="195">
        <f>VLOOKUP(C377,'Active 1'!C$21:E$970,3,FALSE)</f>
        <v>17471.599405463523</v>
      </c>
      <c r="F377" s="6" t="s">
        <v>1754</v>
      </c>
      <c r="G377" s="50" t="str">
        <f t="shared" si="34"/>
        <v>47198.641</v>
      </c>
      <c r="H377" s="32">
        <f t="shared" si="35"/>
        <v>17471.5</v>
      </c>
      <c r="I377" s="196" t="s">
        <v>205</v>
      </c>
      <c r="J377" s="197" t="s">
        <v>206</v>
      </c>
      <c r="K377" s="196">
        <v>17471.5</v>
      </c>
      <c r="L377" s="196" t="s">
        <v>207</v>
      </c>
      <c r="M377" s="197" t="s">
        <v>2138</v>
      </c>
      <c r="N377" s="197"/>
      <c r="O377" s="198" t="s">
        <v>2352</v>
      </c>
      <c r="P377" s="198" t="s">
        <v>2917</v>
      </c>
    </row>
    <row r="378" spans="1:16" ht="12.75" customHeight="1" thickBot="1">
      <c r="A378" s="32" t="str">
        <f t="shared" si="30"/>
        <v> BBS 88 </v>
      </c>
      <c r="B378" s="6" t="str">
        <f t="shared" si="31"/>
        <v>I</v>
      </c>
      <c r="C378" s="32">
        <f t="shared" si="32"/>
        <v>47202.34</v>
      </c>
      <c r="D378" s="50" t="str">
        <f t="shared" si="33"/>
        <v>vis</v>
      </c>
      <c r="E378" s="195">
        <f>VLOOKUP(C378,'Active 1'!C$21:E$970,3,FALSE)</f>
        <v>17483.105058054691</v>
      </c>
      <c r="F378" s="6" t="s">
        <v>1754</v>
      </c>
      <c r="G378" s="50" t="str">
        <f t="shared" si="34"/>
        <v>47202.340</v>
      </c>
      <c r="H378" s="32">
        <f t="shared" si="35"/>
        <v>17483</v>
      </c>
      <c r="I378" s="196" t="s">
        <v>208</v>
      </c>
      <c r="J378" s="197" t="s">
        <v>209</v>
      </c>
      <c r="K378" s="196">
        <v>17483</v>
      </c>
      <c r="L378" s="196" t="s">
        <v>187</v>
      </c>
      <c r="M378" s="197" t="s">
        <v>2138</v>
      </c>
      <c r="N378" s="197"/>
      <c r="O378" s="198" t="s">
        <v>191</v>
      </c>
      <c r="P378" s="198" t="s">
        <v>192</v>
      </c>
    </row>
    <row r="379" spans="1:16" ht="12.75" customHeight="1" thickBot="1">
      <c r="A379" s="32" t="str">
        <f t="shared" si="30"/>
        <v> BBS 88 </v>
      </c>
      <c r="B379" s="6" t="str">
        <f t="shared" si="31"/>
        <v>I</v>
      </c>
      <c r="C379" s="32">
        <f t="shared" si="32"/>
        <v>47203.303999999996</v>
      </c>
      <c r="D379" s="50" t="str">
        <f t="shared" si="33"/>
        <v>vis</v>
      </c>
      <c r="E379" s="195">
        <f>VLOOKUP(C379,'Active 1'!C$21:E$970,3,FALSE)</f>
        <v>17486.103557405302</v>
      </c>
      <c r="F379" s="6" t="s">
        <v>1754</v>
      </c>
      <c r="G379" s="50" t="str">
        <f t="shared" si="34"/>
        <v>47203.304</v>
      </c>
      <c r="H379" s="32">
        <f t="shared" si="35"/>
        <v>17486</v>
      </c>
      <c r="I379" s="196" t="s">
        <v>210</v>
      </c>
      <c r="J379" s="197" t="s">
        <v>211</v>
      </c>
      <c r="K379" s="196">
        <v>17486</v>
      </c>
      <c r="L379" s="196" t="s">
        <v>2688</v>
      </c>
      <c r="M379" s="197" t="s">
        <v>2138</v>
      </c>
      <c r="N379" s="197"/>
      <c r="O379" s="198" t="s">
        <v>191</v>
      </c>
      <c r="P379" s="198" t="s">
        <v>192</v>
      </c>
    </row>
    <row r="380" spans="1:16" ht="12.75" customHeight="1" thickBot="1">
      <c r="A380" s="32" t="str">
        <f t="shared" si="30"/>
        <v> AOEB 1 </v>
      </c>
      <c r="B380" s="6" t="str">
        <f t="shared" si="31"/>
        <v>I</v>
      </c>
      <c r="C380" s="32">
        <f t="shared" si="32"/>
        <v>47204.59</v>
      </c>
      <c r="D380" s="50" t="str">
        <f t="shared" si="33"/>
        <v>vis</v>
      </c>
      <c r="E380" s="195">
        <f>VLOOKUP(C380,'Active 1'!C$21:E$970,3,FALSE)</f>
        <v>17490.10363019045</v>
      </c>
      <c r="F380" s="6" t="s">
        <v>1754</v>
      </c>
      <c r="G380" s="50" t="str">
        <f t="shared" si="34"/>
        <v>47204.590</v>
      </c>
      <c r="H380" s="32">
        <f t="shared" si="35"/>
        <v>17490</v>
      </c>
      <c r="I380" s="196" t="s">
        <v>212</v>
      </c>
      <c r="J380" s="197" t="s">
        <v>213</v>
      </c>
      <c r="K380" s="196">
        <v>17490</v>
      </c>
      <c r="L380" s="196" t="s">
        <v>2688</v>
      </c>
      <c r="M380" s="197" t="s">
        <v>2138</v>
      </c>
      <c r="N380" s="197"/>
      <c r="O380" s="198" t="s">
        <v>2352</v>
      </c>
      <c r="P380" s="198" t="s">
        <v>2917</v>
      </c>
    </row>
    <row r="381" spans="1:16" ht="12.75" customHeight="1" thickBot="1">
      <c r="A381" s="32" t="str">
        <f t="shared" si="30"/>
        <v> AOEB 1 </v>
      </c>
      <c r="B381" s="6" t="str">
        <f t="shared" si="31"/>
        <v>I</v>
      </c>
      <c r="C381" s="32">
        <f t="shared" si="32"/>
        <v>47205.55</v>
      </c>
      <c r="D381" s="50" t="str">
        <f t="shared" si="33"/>
        <v>vis</v>
      </c>
      <c r="E381" s="195">
        <f>VLOOKUP(C381,'Active 1'!C$21:E$970,3,FALSE)</f>
        <v>17493.089687635063</v>
      </c>
      <c r="F381" s="6" t="s">
        <v>1754</v>
      </c>
      <c r="G381" s="50" t="str">
        <f t="shared" si="34"/>
        <v>47205.550</v>
      </c>
      <c r="H381" s="32">
        <f t="shared" si="35"/>
        <v>17493</v>
      </c>
      <c r="I381" s="196" t="s">
        <v>214</v>
      </c>
      <c r="J381" s="197" t="s">
        <v>215</v>
      </c>
      <c r="K381" s="196">
        <v>17493</v>
      </c>
      <c r="L381" s="196" t="s">
        <v>126</v>
      </c>
      <c r="M381" s="197" t="s">
        <v>2138</v>
      </c>
      <c r="N381" s="197"/>
      <c r="O381" s="198" t="s">
        <v>2352</v>
      </c>
      <c r="P381" s="198" t="s">
        <v>2917</v>
      </c>
    </row>
    <row r="382" spans="1:16" ht="12.75" customHeight="1" thickBot="1">
      <c r="A382" s="32" t="str">
        <f t="shared" si="30"/>
        <v> AOEB 1 </v>
      </c>
      <c r="B382" s="6" t="str">
        <f t="shared" si="31"/>
        <v>I</v>
      </c>
      <c r="C382" s="32">
        <f t="shared" si="32"/>
        <v>47212.625999999997</v>
      </c>
      <c r="D382" s="50" t="str">
        <f t="shared" si="33"/>
        <v>vis</v>
      </c>
      <c r="E382" s="195">
        <f>VLOOKUP(C382,'Active 1'!C$21:E$970,3,FALSE)</f>
        <v>17515.099419382885</v>
      </c>
      <c r="F382" s="6" t="s">
        <v>1754</v>
      </c>
      <c r="G382" s="50" t="str">
        <f t="shared" si="34"/>
        <v>47212.626</v>
      </c>
      <c r="H382" s="32">
        <f t="shared" si="35"/>
        <v>17515</v>
      </c>
      <c r="I382" s="196" t="s">
        <v>216</v>
      </c>
      <c r="J382" s="197" t="s">
        <v>217</v>
      </c>
      <c r="K382" s="196">
        <v>17515</v>
      </c>
      <c r="L382" s="196" t="s">
        <v>207</v>
      </c>
      <c r="M382" s="197" t="s">
        <v>2138</v>
      </c>
      <c r="N382" s="197"/>
      <c r="O382" s="198" t="s">
        <v>2780</v>
      </c>
      <c r="P382" s="198" t="s">
        <v>2917</v>
      </c>
    </row>
    <row r="383" spans="1:16" ht="12.75" customHeight="1" thickBot="1">
      <c r="A383" s="32" t="str">
        <f t="shared" si="30"/>
        <v>IBVS 3935 </v>
      </c>
      <c r="B383" s="6" t="str">
        <f t="shared" si="31"/>
        <v>I</v>
      </c>
      <c r="C383" s="32">
        <f t="shared" si="32"/>
        <v>47458.895299999996</v>
      </c>
      <c r="D383" s="50" t="str">
        <f t="shared" si="33"/>
        <v>vis</v>
      </c>
      <c r="E383" s="195">
        <f>VLOOKUP(C383,'Active 1'!C$21:E$970,3,FALSE)</f>
        <v>18281.114290882098</v>
      </c>
      <c r="F383" s="6" t="s">
        <v>1754</v>
      </c>
      <c r="G383" s="50" t="str">
        <f t="shared" si="34"/>
        <v>47458.8953</v>
      </c>
      <c r="H383" s="32">
        <f t="shared" si="35"/>
        <v>18281</v>
      </c>
      <c r="I383" s="196" t="s">
        <v>218</v>
      </c>
      <c r="J383" s="197" t="s">
        <v>219</v>
      </c>
      <c r="K383" s="196">
        <v>18281</v>
      </c>
      <c r="L383" s="196" t="s">
        <v>220</v>
      </c>
      <c r="M383" s="197" t="s">
        <v>2176</v>
      </c>
      <c r="N383" s="197" t="s">
        <v>2177</v>
      </c>
      <c r="O383" s="198" t="s">
        <v>221</v>
      </c>
      <c r="P383" s="199" t="s">
        <v>164</v>
      </c>
    </row>
    <row r="384" spans="1:16" ht="12.75" customHeight="1" thickBot="1">
      <c r="A384" s="32" t="str">
        <f t="shared" si="30"/>
        <v>IBVS 3935 </v>
      </c>
      <c r="B384" s="6" t="str">
        <f t="shared" si="31"/>
        <v>I</v>
      </c>
      <c r="C384" s="32">
        <f t="shared" si="32"/>
        <v>47459.855000000003</v>
      </c>
      <c r="D384" s="50" t="str">
        <f t="shared" si="33"/>
        <v>vis</v>
      </c>
      <c r="E384" s="195">
        <f>VLOOKUP(C384,'Active 1'!C$21:E$970,3,FALSE)</f>
        <v>18284.099415183762</v>
      </c>
      <c r="F384" s="6" t="s">
        <v>1754</v>
      </c>
      <c r="G384" s="50" t="str">
        <f t="shared" si="34"/>
        <v>47459.8550</v>
      </c>
      <c r="H384" s="32">
        <f t="shared" si="35"/>
        <v>18284</v>
      </c>
      <c r="I384" s="196" t="s">
        <v>222</v>
      </c>
      <c r="J384" s="197" t="s">
        <v>223</v>
      </c>
      <c r="K384" s="196">
        <v>18284</v>
      </c>
      <c r="L384" s="196" t="s">
        <v>224</v>
      </c>
      <c r="M384" s="197" t="s">
        <v>2176</v>
      </c>
      <c r="N384" s="197" t="s">
        <v>2177</v>
      </c>
      <c r="O384" s="198" t="s">
        <v>221</v>
      </c>
      <c r="P384" s="199" t="s">
        <v>164</v>
      </c>
    </row>
    <row r="385" spans="1:16" ht="12.75" customHeight="1" thickBot="1">
      <c r="A385" s="32" t="str">
        <f t="shared" si="30"/>
        <v> AOEB 1 </v>
      </c>
      <c r="B385" s="6" t="str">
        <f t="shared" si="31"/>
        <v>II</v>
      </c>
      <c r="C385" s="32">
        <f t="shared" si="32"/>
        <v>47506.635999999999</v>
      </c>
      <c r="D385" s="50" t="str">
        <f t="shared" si="33"/>
        <v>vis</v>
      </c>
      <c r="E385" s="195">
        <f>VLOOKUP(C385,'Active 1'!C$21:E$970,3,FALSE)</f>
        <v>18429.610616553975</v>
      </c>
      <c r="F385" s="6" t="s">
        <v>1754</v>
      </c>
      <c r="G385" s="50" t="str">
        <f t="shared" si="34"/>
        <v>47506.636</v>
      </c>
      <c r="H385" s="32">
        <f t="shared" si="35"/>
        <v>18429.5</v>
      </c>
      <c r="I385" s="196" t="s">
        <v>225</v>
      </c>
      <c r="J385" s="197" t="s">
        <v>226</v>
      </c>
      <c r="K385" s="196">
        <v>18429.5</v>
      </c>
      <c r="L385" s="196" t="s">
        <v>227</v>
      </c>
      <c r="M385" s="197" t="s">
        <v>2138</v>
      </c>
      <c r="N385" s="197"/>
      <c r="O385" s="198" t="s">
        <v>153</v>
      </c>
      <c r="P385" s="198" t="s">
        <v>2917</v>
      </c>
    </row>
    <row r="386" spans="1:16" ht="12.75" customHeight="1" thickBot="1">
      <c r="A386" s="32" t="str">
        <f t="shared" si="30"/>
        <v> AOEB 1 </v>
      </c>
      <c r="B386" s="6" t="str">
        <f t="shared" si="31"/>
        <v>I</v>
      </c>
      <c r="C386" s="32">
        <f t="shared" si="32"/>
        <v>47508.404000000002</v>
      </c>
      <c r="D386" s="50" t="str">
        <f t="shared" si="33"/>
        <v>vis</v>
      </c>
      <c r="E386" s="195">
        <f>VLOOKUP(C386,'Active 1'!C$21:E$970,3,FALSE)</f>
        <v>18435.109939014441</v>
      </c>
      <c r="F386" s="6" t="s">
        <v>1754</v>
      </c>
      <c r="G386" s="50" t="str">
        <f t="shared" si="34"/>
        <v>47508.404</v>
      </c>
      <c r="H386" s="32">
        <f t="shared" si="35"/>
        <v>18435</v>
      </c>
      <c r="I386" s="196" t="s">
        <v>228</v>
      </c>
      <c r="J386" s="197" t="s">
        <v>229</v>
      </c>
      <c r="K386" s="196">
        <v>18435</v>
      </c>
      <c r="L386" s="196" t="s">
        <v>143</v>
      </c>
      <c r="M386" s="197" t="s">
        <v>2138</v>
      </c>
      <c r="N386" s="197"/>
      <c r="O386" s="198" t="s">
        <v>2780</v>
      </c>
      <c r="P386" s="198" t="s">
        <v>2917</v>
      </c>
    </row>
    <row r="387" spans="1:16" ht="12.75" customHeight="1" thickBot="1">
      <c r="A387" s="32" t="str">
        <f t="shared" si="30"/>
        <v> AOEB 1 </v>
      </c>
      <c r="B387" s="6" t="str">
        <f t="shared" si="31"/>
        <v>II</v>
      </c>
      <c r="C387" s="32">
        <f t="shared" si="32"/>
        <v>47524.625</v>
      </c>
      <c r="D387" s="50" t="str">
        <f t="shared" si="33"/>
        <v>vis</v>
      </c>
      <c r="E387" s="195">
        <f>VLOOKUP(C387,'Active 1'!C$21:E$970,3,FALSE)</f>
        <v>18485.56497839851</v>
      </c>
      <c r="F387" s="6" t="s">
        <v>1754</v>
      </c>
      <c r="G387" s="50" t="str">
        <f t="shared" si="34"/>
        <v>47524.625</v>
      </c>
      <c r="H387" s="32">
        <f t="shared" si="35"/>
        <v>18485.5</v>
      </c>
      <c r="I387" s="196" t="s">
        <v>230</v>
      </c>
      <c r="J387" s="197" t="s">
        <v>231</v>
      </c>
      <c r="K387" s="196">
        <v>18485.5</v>
      </c>
      <c r="L387" s="196" t="s">
        <v>133</v>
      </c>
      <c r="M387" s="197" t="s">
        <v>2138</v>
      </c>
      <c r="N387" s="197"/>
      <c r="O387" s="198" t="s">
        <v>2780</v>
      </c>
      <c r="P387" s="198" t="s">
        <v>2917</v>
      </c>
    </row>
    <row r="388" spans="1:16" ht="12.75" customHeight="1" thickBot="1">
      <c r="A388" s="32" t="str">
        <f t="shared" si="30"/>
        <v> BRNO 30 </v>
      </c>
      <c r="B388" s="6" t="str">
        <f t="shared" si="31"/>
        <v>I</v>
      </c>
      <c r="C388" s="32">
        <f t="shared" si="32"/>
        <v>47526.406000000003</v>
      </c>
      <c r="D388" s="50" t="str">
        <f t="shared" si="33"/>
        <v>vis</v>
      </c>
      <c r="E388" s="195">
        <f>VLOOKUP(C388,'Active 1'!C$21:E$970,3,FALSE)</f>
        <v>18491.104737053534</v>
      </c>
      <c r="F388" s="6" t="s">
        <v>1754</v>
      </c>
      <c r="G388" s="50" t="str">
        <f t="shared" si="34"/>
        <v>47526.406</v>
      </c>
      <c r="H388" s="32">
        <f t="shared" si="35"/>
        <v>18491</v>
      </c>
      <c r="I388" s="196" t="s">
        <v>232</v>
      </c>
      <c r="J388" s="197" t="s">
        <v>233</v>
      </c>
      <c r="K388" s="196">
        <v>18491</v>
      </c>
      <c r="L388" s="196" t="s">
        <v>187</v>
      </c>
      <c r="M388" s="197" t="s">
        <v>2138</v>
      </c>
      <c r="N388" s="197"/>
      <c r="O388" s="198" t="s">
        <v>129</v>
      </c>
      <c r="P388" s="198" t="s">
        <v>234</v>
      </c>
    </row>
    <row r="389" spans="1:16" ht="12.75" customHeight="1" thickBot="1">
      <c r="A389" s="32" t="str">
        <f t="shared" si="30"/>
        <v> BRNO 30 </v>
      </c>
      <c r="B389" s="6" t="str">
        <f t="shared" si="31"/>
        <v>I</v>
      </c>
      <c r="C389" s="32">
        <f t="shared" si="32"/>
        <v>47526.41</v>
      </c>
      <c r="D389" s="50" t="str">
        <f t="shared" si="33"/>
        <v>vis</v>
      </c>
      <c r="E389" s="195">
        <f>VLOOKUP(C389,'Active 1'!C$21:E$970,3,FALSE)</f>
        <v>18491.117178959557</v>
      </c>
      <c r="F389" s="6" t="s">
        <v>1754</v>
      </c>
      <c r="G389" s="50" t="str">
        <f t="shared" si="34"/>
        <v>47526.410</v>
      </c>
      <c r="H389" s="32">
        <f t="shared" si="35"/>
        <v>18491</v>
      </c>
      <c r="I389" s="196" t="s">
        <v>235</v>
      </c>
      <c r="J389" s="197" t="s">
        <v>236</v>
      </c>
      <c r="K389" s="196">
        <v>18491</v>
      </c>
      <c r="L389" s="196" t="s">
        <v>3</v>
      </c>
      <c r="M389" s="197" t="s">
        <v>2138</v>
      </c>
      <c r="N389" s="197"/>
      <c r="O389" s="198" t="s">
        <v>237</v>
      </c>
      <c r="P389" s="198" t="s">
        <v>234</v>
      </c>
    </row>
    <row r="390" spans="1:16" ht="12.75" customHeight="1" thickBot="1">
      <c r="A390" s="32" t="str">
        <f t="shared" si="30"/>
        <v> AOEB 1 </v>
      </c>
      <c r="B390" s="6" t="str">
        <f t="shared" si="31"/>
        <v>I</v>
      </c>
      <c r="C390" s="32">
        <f t="shared" si="32"/>
        <v>47526.726000000002</v>
      </c>
      <c r="D390" s="50" t="str">
        <f t="shared" si="33"/>
        <v>vis</v>
      </c>
      <c r="E390" s="195">
        <f>VLOOKUP(C390,'Active 1'!C$21:E$970,3,FALSE)</f>
        <v>18492.100089535063</v>
      </c>
      <c r="F390" s="6" t="s">
        <v>1754</v>
      </c>
      <c r="G390" s="50" t="str">
        <f t="shared" si="34"/>
        <v>47526.726</v>
      </c>
      <c r="H390" s="32">
        <f t="shared" si="35"/>
        <v>18492</v>
      </c>
      <c r="I390" s="196" t="s">
        <v>238</v>
      </c>
      <c r="J390" s="197" t="s">
        <v>239</v>
      </c>
      <c r="K390" s="196">
        <v>18492</v>
      </c>
      <c r="L390" s="196" t="s">
        <v>207</v>
      </c>
      <c r="M390" s="197" t="s">
        <v>2138</v>
      </c>
      <c r="N390" s="197"/>
      <c r="O390" s="198" t="s">
        <v>2916</v>
      </c>
      <c r="P390" s="198" t="s">
        <v>2917</v>
      </c>
    </row>
    <row r="391" spans="1:16" ht="12.75" customHeight="1" thickBot="1">
      <c r="A391" s="32" t="str">
        <f t="shared" si="30"/>
        <v> AOEB 1 </v>
      </c>
      <c r="B391" s="6" t="str">
        <f t="shared" si="31"/>
        <v>I</v>
      </c>
      <c r="C391" s="32">
        <f t="shared" si="32"/>
        <v>47528.652000000002</v>
      </c>
      <c r="D391" s="50" t="str">
        <f t="shared" si="33"/>
        <v>vis</v>
      </c>
      <c r="E391" s="195">
        <f>VLOOKUP(C391,'Active 1'!C$21:E$970,3,FALSE)</f>
        <v>18498.090867283274</v>
      </c>
      <c r="F391" s="6" t="s">
        <v>1754</v>
      </c>
      <c r="G391" s="50" t="str">
        <f t="shared" si="34"/>
        <v>47528.652</v>
      </c>
      <c r="H391" s="32">
        <f t="shared" si="35"/>
        <v>18498</v>
      </c>
      <c r="I391" s="196" t="s">
        <v>240</v>
      </c>
      <c r="J391" s="197" t="s">
        <v>241</v>
      </c>
      <c r="K391" s="196">
        <v>18498</v>
      </c>
      <c r="L391" s="196" t="s">
        <v>126</v>
      </c>
      <c r="M391" s="197" t="s">
        <v>2138</v>
      </c>
      <c r="N391" s="197"/>
      <c r="O391" s="198" t="s">
        <v>113</v>
      </c>
      <c r="P391" s="198" t="s">
        <v>2917</v>
      </c>
    </row>
    <row r="392" spans="1:16" ht="12.75" customHeight="1" thickBot="1">
      <c r="A392" s="32" t="str">
        <f t="shared" si="30"/>
        <v> AOEB 1 </v>
      </c>
      <c r="B392" s="6" t="str">
        <f t="shared" si="31"/>
        <v>II</v>
      </c>
      <c r="C392" s="32">
        <f t="shared" si="32"/>
        <v>47532.671000000002</v>
      </c>
      <c r="D392" s="50" t="str">
        <f t="shared" si="33"/>
        <v>vis</v>
      </c>
      <c r="E392" s="195">
        <f>VLOOKUP(C392,'Active 1'!C$21:E$970,3,FALSE)</f>
        <v>18510.591872355995</v>
      </c>
      <c r="F392" s="6" t="s">
        <v>1754</v>
      </c>
      <c r="G392" s="50" t="str">
        <f t="shared" si="34"/>
        <v>47532.671</v>
      </c>
      <c r="H392" s="32">
        <f t="shared" si="35"/>
        <v>18510.5</v>
      </c>
      <c r="I392" s="196" t="s">
        <v>242</v>
      </c>
      <c r="J392" s="197" t="s">
        <v>243</v>
      </c>
      <c r="K392" s="196">
        <v>18510.5</v>
      </c>
      <c r="L392" s="196" t="s">
        <v>2684</v>
      </c>
      <c r="M392" s="197" t="s">
        <v>2138</v>
      </c>
      <c r="N392" s="197"/>
      <c r="O392" s="198" t="s">
        <v>153</v>
      </c>
      <c r="P392" s="198" t="s">
        <v>2917</v>
      </c>
    </row>
    <row r="393" spans="1:16" ht="12.75" customHeight="1" thickBot="1">
      <c r="A393" s="32" t="str">
        <f t="shared" si="30"/>
        <v> AOEB 1 </v>
      </c>
      <c r="B393" s="6" t="str">
        <f t="shared" si="31"/>
        <v>I</v>
      </c>
      <c r="C393" s="32">
        <f t="shared" si="32"/>
        <v>47554.695</v>
      </c>
      <c r="D393" s="50" t="str">
        <f t="shared" si="33"/>
        <v>vis</v>
      </c>
      <c r="E393" s="195">
        <f>VLOOKUP(C393,'Active 1'!C$21:E$970,3,FALSE)</f>
        <v>18579.097006897315</v>
      </c>
      <c r="F393" s="6" t="s">
        <v>1754</v>
      </c>
      <c r="G393" s="50" t="str">
        <f t="shared" si="34"/>
        <v>47554.695</v>
      </c>
      <c r="H393" s="32">
        <f t="shared" si="35"/>
        <v>18579</v>
      </c>
      <c r="I393" s="196" t="s">
        <v>244</v>
      </c>
      <c r="J393" s="197" t="s">
        <v>245</v>
      </c>
      <c r="K393" s="196">
        <v>18579</v>
      </c>
      <c r="L393" s="196" t="s">
        <v>246</v>
      </c>
      <c r="M393" s="197" t="s">
        <v>2138</v>
      </c>
      <c r="N393" s="197"/>
      <c r="O393" s="198" t="s">
        <v>2780</v>
      </c>
      <c r="P393" s="198" t="s">
        <v>2917</v>
      </c>
    </row>
    <row r="394" spans="1:16" ht="12.75" customHeight="1" thickBot="1">
      <c r="A394" s="32" t="str">
        <f t="shared" si="30"/>
        <v> AOEB 1 </v>
      </c>
      <c r="B394" s="6" t="str">
        <f t="shared" si="31"/>
        <v>II</v>
      </c>
      <c r="C394" s="32">
        <f t="shared" si="32"/>
        <v>47557.750999999997</v>
      </c>
      <c r="D394" s="50" t="str">
        <f t="shared" si="33"/>
        <v>vis</v>
      </c>
      <c r="E394" s="195">
        <f>VLOOKUP(C394,'Active 1'!C$21:E$970,3,FALSE)</f>
        <v>18588.602623095921</v>
      </c>
      <c r="F394" s="6" t="s">
        <v>1754</v>
      </c>
      <c r="G394" s="50" t="str">
        <f t="shared" si="34"/>
        <v>47557.751</v>
      </c>
      <c r="H394" s="32">
        <f t="shared" si="35"/>
        <v>18588.5</v>
      </c>
      <c r="I394" s="196" t="s">
        <v>247</v>
      </c>
      <c r="J394" s="197" t="s">
        <v>248</v>
      </c>
      <c r="K394" s="196">
        <v>18588.5</v>
      </c>
      <c r="L394" s="196" t="s">
        <v>2688</v>
      </c>
      <c r="M394" s="197" t="s">
        <v>2138</v>
      </c>
      <c r="N394" s="197"/>
      <c r="O394" s="198" t="s">
        <v>117</v>
      </c>
      <c r="P394" s="198" t="s">
        <v>2917</v>
      </c>
    </row>
    <row r="395" spans="1:16" ht="12.75" customHeight="1" thickBot="1">
      <c r="A395" s="32" t="str">
        <f t="shared" ref="A395:A458" si="36">P395</f>
        <v> AOEB 1 </v>
      </c>
      <c r="B395" s="6" t="str">
        <f t="shared" ref="B395:B458" si="37">IF(H395=INT(H395),"I","II")</f>
        <v>I</v>
      </c>
      <c r="C395" s="32">
        <f t="shared" ref="C395:C458" si="38">1*G395</f>
        <v>47558.555999999997</v>
      </c>
      <c r="D395" s="50" t="str">
        <f t="shared" ref="D395:D458" si="39">VLOOKUP(F395,I$1:J$5,2,FALSE)</f>
        <v>vis</v>
      </c>
      <c r="E395" s="195">
        <f>VLOOKUP(C395,'Active 1'!C$21:E$970,3,FALSE)</f>
        <v>18591.106556682273</v>
      </c>
      <c r="F395" s="6" t="s">
        <v>1754</v>
      </c>
      <c r="G395" s="50" t="str">
        <f t="shared" ref="G395:G458" si="40">MID(I395,3,LEN(I395)-3)</f>
        <v>47558.556</v>
      </c>
      <c r="H395" s="32">
        <f t="shared" ref="H395:H458" si="41">1*K395</f>
        <v>18591</v>
      </c>
      <c r="I395" s="196" t="s">
        <v>249</v>
      </c>
      <c r="J395" s="197" t="s">
        <v>250</v>
      </c>
      <c r="K395" s="196">
        <v>18591</v>
      </c>
      <c r="L395" s="196" t="s">
        <v>187</v>
      </c>
      <c r="M395" s="197" t="s">
        <v>2138</v>
      </c>
      <c r="N395" s="197"/>
      <c r="O395" s="198" t="s">
        <v>2352</v>
      </c>
      <c r="P395" s="198" t="s">
        <v>2917</v>
      </c>
    </row>
    <row r="396" spans="1:16" ht="12.75" customHeight="1" thickBot="1">
      <c r="A396" s="32" t="str">
        <f t="shared" si="36"/>
        <v> AOEB 1 </v>
      </c>
      <c r="B396" s="6" t="str">
        <f t="shared" si="37"/>
        <v>I</v>
      </c>
      <c r="C396" s="32">
        <f t="shared" si="38"/>
        <v>47853.690999999999</v>
      </c>
      <c r="D396" s="50" t="str">
        <f t="shared" si="39"/>
        <v>vis</v>
      </c>
      <c r="E396" s="195">
        <f>VLOOKUP(C396,'Active 1'!C$21:E$970,3,FALSE)</f>
        <v>19509.117039921242</v>
      </c>
      <c r="F396" s="6" t="s">
        <v>1754</v>
      </c>
      <c r="G396" s="50" t="str">
        <f t="shared" si="40"/>
        <v>47853.691</v>
      </c>
      <c r="H396" s="32">
        <f t="shared" si="41"/>
        <v>19509</v>
      </c>
      <c r="I396" s="196" t="s">
        <v>251</v>
      </c>
      <c r="J396" s="197" t="s">
        <v>252</v>
      </c>
      <c r="K396" s="196">
        <v>19509</v>
      </c>
      <c r="L396" s="196" t="s">
        <v>3</v>
      </c>
      <c r="M396" s="197" t="s">
        <v>2138</v>
      </c>
      <c r="N396" s="197"/>
      <c r="O396" s="198" t="s">
        <v>2916</v>
      </c>
      <c r="P396" s="198" t="s">
        <v>2917</v>
      </c>
    </row>
    <row r="397" spans="1:16" ht="12.75" customHeight="1" thickBot="1">
      <c r="A397" s="32" t="str">
        <f t="shared" si="36"/>
        <v> AOEB 1 </v>
      </c>
      <c r="B397" s="6" t="str">
        <f t="shared" si="37"/>
        <v>II</v>
      </c>
      <c r="C397" s="32">
        <f t="shared" si="38"/>
        <v>47887.618999999999</v>
      </c>
      <c r="D397" s="50" t="str">
        <f t="shared" si="39"/>
        <v>vis</v>
      </c>
      <c r="E397" s="195">
        <f>VLOOKUP(C397,'Active 1'!C$21:E$970,3,FALSE)</f>
        <v>19614.649286775501</v>
      </c>
      <c r="F397" s="6" t="s">
        <v>1754</v>
      </c>
      <c r="G397" s="50" t="str">
        <f t="shared" si="40"/>
        <v>47887.619</v>
      </c>
      <c r="H397" s="32">
        <f t="shared" si="41"/>
        <v>19614.5</v>
      </c>
      <c r="I397" s="196" t="s">
        <v>253</v>
      </c>
      <c r="J397" s="197" t="s">
        <v>254</v>
      </c>
      <c r="K397" s="196">
        <v>19614.5</v>
      </c>
      <c r="L397" s="196" t="s">
        <v>255</v>
      </c>
      <c r="M397" s="197" t="s">
        <v>2138</v>
      </c>
      <c r="N397" s="197"/>
      <c r="O397" s="198" t="s">
        <v>2916</v>
      </c>
      <c r="P397" s="198" t="s">
        <v>2917</v>
      </c>
    </row>
    <row r="398" spans="1:16" ht="12.75" customHeight="1" thickBot="1">
      <c r="A398" s="32" t="str">
        <f t="shared" si="36"/>
        <v> AOEB 1 </v>
      </c>
      <c r="B398" s="6" t="str">
        <f t="shared" si="37"/>
        <v>II</v>
      </c>
      <c r="C398" s="32">
        <f t="shared" si="38"/>
        <v>47894.678</v>
      </c>
      <c r="D398" s="50" t="str">
        <f t="shared" si="39"/>
        <v>vis</v>
      </c>
      <c r="E398" s="195">
        <f>VLOOKUP(C398,'Active 1'!C$21:E$970,3,FALSE)</f>
        <v>19636.606140422762</v>
      </c>
      <c r="F398" s="6" t="s">
        <v>1754</v>
      </c>
      <c r="G398" s="50" t="str">
        <f t="shared" si="40"/>
        <v>47894.678</v>
      </c>
      <c r="H398" s="32">
        <f t="shared" si="41"/>
        <v>19636.5</v>
      </c>
      <c r="I398" s="196" t="s">
        <v>256</v>
      </c>
      <c r="J398" s="197" t="s">
        <v>257</v>
      </c>
      <c r="K398" s="196">
        <v>19636.5</v>
      </c>
      <c r="L398" s="196" t="s">
        <v>187</v>
      </c>
      <c r="M398" s="197" t="s">
        <v>2138</v>
      </c>
      <c r="N398" s="197"/>
      <c r="O398" s="198" t="s">
        <v>2780</v>
      </c>
      <c r="P398" s="198" t="s">
        <v>2917</v>
      </c>
    </row>
    <row r="399" spans="1:16" ht="12.75" customHeight="1" thickBot="1">
      <c r="A399" s="32" t="str">
        <f t="shared" si="36"/>
        <v> AOEB 1 </v>
      </c>
      <c r="B399" s="6" t="str">
        <f t="shared" si="37"/>
        <v>I</v>
      </c>
      <c r="C399" s="32">
        <f t="shared" si="38"/>
        <v>47928.595999999998</v>
      </c>
      <c r="D399" s="50" t="str">
        <f t="shared" si="39"/>
        <v>vis</v>
      </c>
      <c r="E399" s="195">
        <f>VLOOKUP(C399,'Active 1'!C$21:E$970,3,FALSE)</f>
        <v>19742.107282511966</v>
      </c>
      <c r="F399" s="6" t="s">
        <v>1754</v>
      </c>
      <c r="G399" s="50" t="str">
        <f t="shared" si="40"/>
        <v>47928.596</v>
      </c>
      <c r="H399" s="32">
        <f t="shared" si="41"/>
        <v>19742</v>
      </c>
      <c r="I399" s="196" t="s">
        <v>258</v>
      </c>
      <c r="J399" s="197" t="s">
        <v>259</v>
      </c>
      <c r="K399" s="196">
        <v>19742</v>
      </c>
      <c r="L399" s="196" t="s">
        <v>187</v>
      </c>
      <c r="M399" s="197" t="s">
        <v>2138</v>
      </c>
      <c r="N399" s="197"/>
      <c r="O399" s="198" t="s">
        <v>2352</v>
      </c>
      <c r="P399" s="198" t="s">
        <v>2917</v>
      </c>
    </row>
    <row r="400" spans="1:16" ht="12.75" customHeight="1" thickBot="1">
      <c r="A400" s="32" t="str">
        <f t="shared" si="36"/>
        <v> AOEB 1 </v>
      </c>
      <c r="B400" s="6" t="str">
        <f t="shared" si="37"/>
        <v>II</v>
      </c>
      <c r="C400" s="32">
        <f t="shared" si="38"/>
        <v>47950.622000000003</v>
      </c>
      <c r="D400" s="50" t="str">
        <f t="shared" si="39"/>
        <v>vis</v>
      </c>
      <c r="E400" s="195">
        <f>VLOOKUP(C400,'Active 1'!C$21:E$970,3,FALSE)</f>
        <v>19810.618638006323</v>
      </c>
      <c r="F400" s="6" t="s">
        <v>1754</v>
      </c>
      <c r="G400" s="50" t="str">
        <f t="shared" si="40"/>
        <v>47950.622</v>
      </c>
      <c r="H400" s="32">
        <f t="shared" si="41"/>
        <v>19810.5</v>
      </c>
      <c r="I400" s="196" t="s">
        <v>260</v>
      </c>
      <c r="J400" s="197" t="s">
        <v>261</v>
      </c>
      <c r="K400" s="196">
        <v>19810.5</v>
      </c>
      <c r="L400" s="196" t="s">
        <v>3</v>
      </c>
      <c r="M400" s="197" t="s">
        <v>2138</v>
      </c>
      <c r="N400" s="197"/>
      <c r="O400" s="198" t="s">
        <v>2780</v>
      </c>
      <c r="P400" s="198" t="s">
        <v>2917</v>
      </c>
    </row>
    <row r="401" spans="1:16" ht="12.75" customHeight="1" thickBot="1">
      <c r="A401" s="32" t="str">
        <f t="shared" si="36"/>
        <v> AOEB 1 </v>
      </c>
      <c r="B401" s="6" t="str">
        <f t="shared" si="37"/>
        <v>I</v>
      </c>
      <c r="C401" s="32">
        <f t="shared" si="38"/>
        <v>48137.891000000003</v>
      </c>
      <c r="D401" s="50" t="str">
        <f t="shared" si="39"/>
        <v>vis</v>
      </c>
      <c r="E401" s="195">
        <f>VLOOKUP(C401,'Active 1'!C$21:E$970,3,FALSE)</f>
        <v>20393.114462580423</v>
      </c>
      <c r="F401" s="6" t="s">
        <v>1754</v>
      </c>
      <c r="G401" s="50" t="str">
        <f t="shared" si="40"/>
        <v>48137.891</v>
      </c>
      <c r="H401" s="32">
        <f t="shared" si="41"/>
        <v>20393</v>
      </c>
      <c r="I401" s="196" t="s">
        <v>262</v>
      </c>
      <c r="J401" s="197" t="s">
        <v>263</v>
      </c>
      <c r="K401" s="196">
        <v>20393</v>
      </c>
      <c r="L401" s="196" t="s">
        <v>264</v>
      </c>
      <c r="M401" s="197" t="s">
        <v>2138</v>
      </c>
      <c r="N401" s="197"/>
      <c r="O401" s="198" t="s">
        <v>2780</v>
      </c>
      <c r="P401" s="198" t="s">
        <v>2917</v>
      </c>
    </row>
    <row r="402" spans="1:16" ht="12.75" customHeight="1" thickBot="1">
      <c r="A402" s="32" t="str">
        <f t="shared" si="36"/>
        <v> AAP 289.871 </v>
      </c>
      <c r="B402" s="6" t="str">
        <f t="shared" si="37"/>
        <v>I</v>
      </c>
      <c r="C402" s="32">
        <f t="shared" si="38"/>
        <v>48213.765599999999</v>
      </c>
      <c r="D402" s="50" t="str">
        <f t="shared" si="39"/>
        <v>vis</v>
      </c>
      <c r="E402" s="195">
        <f>VLOOKUP(C402,'Active 1'!C$21:E$970,3,FALSE)</f>
        <v>20629.120623190174</v>
      </c>
      <c r="F402" s="6" t="s">
        <v>1754</v>
      </c>
      <c r="G402" s="50" t="str">
        <f t="shared" si="40"/>
        <v>48213.7656</v>
      </c>
      <c r="H402" s="32">
        <f t="shared" si="41"/>
        <v>20629</v>
      </c>
      <c r="I402" s="196" t="s">
        <v>265</v>
      </c>
      <c r="J402" s="197" t="s">
        <v>266</v>
      </c>
      <c r="K402" s="196">
        <v>20629</v>
      </c>
      <c r="L402" s="196" t="s">
        <v>267</v>
      </c>
      <c r="M402" s="197" t="s">
        <v>2176</v>
      </c>
      <c r="N402" s="197" t="s">
        <v>2177</v>
      </c>
      <c r="O402" s="198" t="s">
        <v>268</v>
      </c>
      <c r="P402" s="198" t="s">
        <v>269</v>
      </c>
    </row>
    <row r="403" spans="1:16" ht="12.75" customHeight="1" thickBot="1">
      <c r="A403" s="32" t="str">
        <f t="shared" si="36"/>
        <v> AAP 289.871 </v>
      </c>
      <c r="B403" s="6" t="str">
        <f t="shared" si="37"/>
        <v>I</v>
      </c>
      <c r="C403" s="32">
        <f t="shared" si="38"/>
        <v>48214.730100000001</v>
      </c>
      <c r="D403" s="50" t="str">
        <f t="shared" si="39"/>
        <v>vis</v>
      </c>
      <c r="E403" s="195">
        <f>VLOOKUP(C403,'Active 1'!C$21:E$970,3,FALSE)</f>
        <v>20632.120677779043</v>
      </c>
      <c r="F403" s="6" t="s">
        <v>1754</v>
      </c>
      <c r="G403" s="50" t="str">
        <f t="shared" si="40"/>
        <v>48214.7301</v>
      </c>
      <c r="H403" s="32">
        <f t="shared" si="41"/>
        <v>20632</v>
      </c>
      <c r="I403" s="196" t="s">
        <v>270</v>
      </c>
      <c r="J403" s="197" t="s">
        <v>271</v>
      </c>
      <c r="K403" s="196">
        <v>20632</v>
      </c>
      <c r="L403" s="196" t="s">
        <v>267</v>
      </c>
      <c r="M403" s="197" t="s">
        <v>2176</v>
      </c>
      <c r="N403" s="197" t="s">
        <v>2177</v>
      </c>
      <c r="O403" s="198" t="s">
        <v>268</v>
      </c>
      <c r="P403" s="198" t="s">
        <v>269</v>
      </c>
    </row>
    <row r="404" spans="1:16" ht="12.75" customHeight="1" thickBot="1">
      <c r="A404" s="32" t="str">
        <f t="shared" si="36"/>
        <v> AAP 289.871 </v>
      </c>
      <c r="B404" s="6" t="str">
        <f t="shared" si="37"/>
        <v>II</v>
      </c>
      <c r="C404" s="32">
        <f t="shared" si="38"/>
        <v>48215.8557</v>
      </c>
      <c r="D404" s="50" t="str">
        <f t="shared" si="39"/>
        <v>vis</v>
      </c>
      <c r="E404" s="195">
        <f>VLOOKUP(C404,'Active 1'!C$21:E$970,3,FALSE)</f>
        <v>20635.621830132826</v>
      </c>
      <c r="F404" s="6" t="s">
        <v>1754</v>
      </c>
      <c r="G404" s="50" t="str">
        <f t="shared" si="40"/>
        <v>48215.8557</v>
      </c>
      <c r="H404" s="32">
        <f t="shared" si="41"/>
        <v>20635.5</v>
      </c>
      <c r="I404" s="196" t="s">
        <v>272</v>
      </c>
      <c r="J404" s="197" t="s">
        <v>273</v>
      </c>
      <c r="K404" s="196">
        <v>20635.5</v>
      </c>
      <c r="L404" s="196" t="s">
        <v>274</v>
      </c>
      <c r="M404" s="197" t="s">
        <v>2176</v>
      </c>
      <c r="N404" s="197" t="s">
        <v>2177</v>
      </c>
      <c r="O404" s="198" t="s">
        <v>268</v>
      </c>
      <c r="P404" s="198" t="s">
        <v>269</v>
      </c>
    </row>
    <row r="405" spans="1:16" ht="12.75" customHeight="1" thickBot="1">
      <c r="A405" s="32" t="str">
        <f t="shared" si="36"/>
        <v> AAP 289.871 </v>
      </c>
      <c r="B405" s="6" t="str">
        <f t="shared" si="37"/>
        <v>II</v>
      </c>
      <c r="C405" s="32">
        <f t="shared" si="38"/>
        <v>48216.819799999997</v>
      </c>
      <c r="D405" s="50" t="str">
        <f t="shared" si="39"/>
        <v>vis</v>
      </c>
      <c r="E405" s="195">
        <f>VLOOKUP(C405,'Active 1'!C$21:E$970,3,FALSE)</f>
        <v>20638.620640531077</v>
      </c>
      <c r="F405" s="6" t="s">
        <v>1754</v>
      </c>
      <c r="G405" s="50" t="str">
        <f t="shared" si="40"/>
        <v>48216.8198</v>
      </c>
      <c r="H405" s="32">
        <f t="shared" si="41"/>
        <v>20638.5</v>
      </c>
      <c r="I405" s="196" t="s">
        <v>275</v>
      </c>
      <c r="J405" s="197" t="s">
        <v>276</v>
      </c>
      <c r="K405" s="196">
        <v>20638.5</v>
      </c>
      <c r="L405" s="196" t="s">
        <v>267</v>
      </c>
      <c r="M405" s="197" t="s">
        <v>2176</v>
      </c>
      <c r="N405" s="197" t="s">
        <v>2177</v>
      </c>
      <c r="O405" s="198" t="s">
        <v>268</v>
      </c>
      <c r="P405" s="198" t="s">
        <v>269</v>
      </c>
    </row>
    <row r="406" spans="1:16" ht="12.75" customHeight="1" thickBot="1">
      <c r="A406" s="32" t="str">
        <f t="shared" si="36"/>
        <v> AAP 289.871 </v>
      </c>
      <c r="B406" s="6" t="str">
        <f t="shared" si="37"/>
        <v>II</v>
      </c>
      <c r="C406" s="32">
        <f t="shared" si="38"/>
        <v>48217.784299999999</v>
      </c>
      <c r="D406" s="50" t="str">
        <f t="shared" si="39"/>
        <v>vis</v>
      </c>
      <c r="E406" s="195">
        <f>VLOOKUP(C406,'Active 1'!C$21:E$970,3,FALSE)</f>
        <v>20641.620695119946</v>
      </c>
      <c r="F406" s="6" t="s">
        <v>1754</v>
      </c>
      <c r="G406" s="50" t="str">
        <f t="shared" si="40"/>
        <v>48217.7843</v>
      </c>
      <c r="H406" s="32">
        <f t="shared" si="41"/>
        <v>20641.5</v>
      </c>
      <c r="I406" s="196" t="s">
        <v>277</v>
      </c>
      <c r="J406" s="197" t="s">
        <v>286</v>
      </c>
      <c r="K406" s="196">
        <v>20641.5</v>
      </c>
      <c r="L406" s="196" t="s">
        <v>267</v>
      </c>
      <c r="M406" s="197" t="s">
        <v>2176</v>
      </c>
      <c r="N406" s="197" t="s">
        <v>2177</v>
      </c>
      <c r="O406" s="198" t="s">
        <v>268</v>
      </c>
      <c r="P406" s="198" t="s">
        <v>269</v>
      </c>
    </row>
    <row r="407" spans="1:16" ht="12.75" customHeight="1" thickBot="1">
      <c r="A407" s="32" t="str">
        <f t="shared" si="36"/>
        <v> AAP 289.871 </v>
      </c>
      <c r="B407" s="6" t="str">
        <f t="shared" si="37"/>
        <v>I</v>
      </c>
      <c r="C407" s="32">
        <f t="shared" si="38"/>
        <v>48218.588100000001</v>
      </c>
      <c r="D407" s="50" t="str">
        <f t="shared" si="39"/>
        <v>vis</v>
      </c>
      <c r="E407" s="195">
        <f>VLOOKUP(C407,'Active 1'!C$21:E$970,3,FALSE)</f>
        <v>20644.120896134496</v>
      </c>
      <c r="F407" s="6" t="s">
        <v>1754</v>
      </c>
      <c r="G407" s="50" t="str">
        <f t="shared" si="40"/>
        <v>48218.5881</v>
      </c>
      <c r="H407" s="32">
        <f t="shared" si="41"/>
        <v>20644</v>
      </c>
      <c r="I407" s="196" t="s">
        <v>287</v>
      </c>
      <c r="J407" s="197" t="s">
        <v>288</v>
      </c>
      <c r="K407" s="196">
        <v>20644</v>
      </c>
      <c r="L407" s="196" t="s">
        <v>289</v>
      </c>
      <c r="M407" s="197" t="s">
        <v>2176</v>
      </c>
      <c r="N407" s="197" t="s">
        <v>2177</v>
      </c>
      <c r="O407" s="198" t="s">
        <v>268</v>
      </c>
      <c r="P407" s="198" t="s">
        <v>269</v>
      </c>
    </row>
    <row r="408" spans="1:16" ht="12.75" customHeight="1" thickBot="1">
      <c r="A408" s="32" t="str">
        <f t="shared" si="36"/>
        <v> AOEB 1 </v>
      </c>
      <c r="B408" s="6" t="str">
        <f t="shared" si="37"/>
        <v>I</v>
      </c>
      <c r="C408" s="32">
        <f t="shared" si="38"/>
        <v>48235.629000000001</v>
      </c>
      <c r="D408" s="50" t="str">
        <f t="shared" si="39"/>
        <v>vis</v>
      </c>
      <c r="E408" s="195">
        <f>VLOOKUP(C408,'Active 1'!C$21:E$970,3,FALSE)</f>
        <v>20697.126215204844</v>
      </c>
      <c r="F408" s="6" t="s">
        <v>1754</v>
      </c>
      <c r="G408" s="50" t="str">
        <f t="shared" si="40"/>
        <v>48235.629</v>
      </c>
      <c r="H408" s="32">
        <f t="shared" si="41"/>
        <v>20697</v>
      </c>
      <c r="I408" s="196" t="s">
        <v>290</v>
      </c>
      <c r="J408" s="197" t="s">
        <v>291</v>
      </c>
      <c r="K408" s="196">
        <v>20697</v>
      </c>
      <c r="L408" s="196" t="s">
        <v>292</v>
      </c>
      <c r="M408" s="197" t="s">
        <v>2138</v>
      </c>
      <c r="N408" s="197"/>
      <c r="O408" s="198" t="s">
        <v>2352</v>
      </c>
      <c r="P408" s="198" t="s">
        <v>2917</v>
      </c>
    </row>
    <row r="409" spans="1:16" ht="12.75" customHeight="1" thickBot="1">
      <c r="A409" s="32" t="str">
        <f t="shared" si="36"/>
        <v> AOEB 1 </v>
      </c>
      <c r="B409" s="6" t="str">
        <f t="shared" si="37"/>
        <v>I</v>
      </c>
      <c r="C409" s="32">
        <f t="shared" si="38"/>
        <v>48236.593999999997</v>
      </c>
      <c r="D409" s="50" t="str">
        <f t="shared" si="39"/>
        <v>vis</v>
      </c>
      <c r="E409" s="195">
        <f>VLOOKUP(C409,'Active 1'!C$21:E$970,3,FALSE)</f>
        <v>20700.127825031945</v>
      </c>
      <c r="F409" s="6" t="s">
        <v>1754</v>
      </c>
      <c r="G409" s="50" t="str">
        <f t="shared" si="40"/>
        <v>48236.594</v>
      </c>
      <c r="H409" s="32">
        <f t="shared" si="41"/>
        <v>20700</v>
      </c>
      <c r="I409" s="196" t="s">
        <v>293</v>
      </c>
      <c r="J409" s="197" t="s">
        <v>294</v>
      </c>
      <c r="K409" s="196">
        <v>20700</v>
      </c>
      <c r="L409" s="196" t="s">
        <v>292</v>
      </c>
      <c r="M409" s="197" t="s">
        <v>2138</v>
      </c>
      <c r="N409" s="197"/>
      <c r="O409" s="198" t="s">
        <v>2352</v>
      </c>
      <c r="P409" s="198" t="s">
        <v>2917</v>
      </c>
    </row>
    <row r="410" spans="1:16" ht="12.75" customHeight="1" thickBot="1">
      <c r="A410" s="32" t="str">
        <f t="shared" si="36"/>
        <v> AOEB 1 </v>
      </c>
      <c r="B410" s="6" t="str">
        <f t="shared" si="37"/>
        <v>II</v>
      </c>
      <c r="C410" s="32">
        <f t="shared" si="38"/>
        <v>48237.714</v>
      </c>
      <c r="D410" s="50" t="str">
        <f t="shared" si="39"/>
        <v>vis</v>
      </c>
      <c r="E410" s="195">
        <f>VLOOKUP(C410,'Active 1'!C$21:E$970,3,FALSE)</f>
        <v>20703.611558717312</v>
      </c>
      <c r="F410" s="6" t="s">
        <v>1754</v>
      </c>
      <c r="G410" s="50" t="str">
        <f t="shared" si="40"/>
        <v>48237.714</v>
      </c>
      <c r="H410" s="32">
        <f t="shared" si="41"/>
        <v>20703.5</v>
      </c>
      <c r="I410" s="196" t="s">
        <v>295</v>
      </c>
      <c r="J410" s="197" t="s">
        <v>296</v>
      </c>
      <c r="K410" s="196">
        <v>20703.5</v>
      </c>
      <c r="L410" s="196" t="s">
        <v>227</v>
      </c>
      <c r="M410" s="197" t="s">
        <v>2138</v>
      </c>
      <c r="N410" s="197"/>
      <c r="O410" s="198" t="s">
        <v>2780</v>
      </c>
      <c r="P410" s="198" t="s">
        <v>2917</v>
      </c>
    </row>
    <row r="411" spans="1:16" ht="12.75" customHeight="1" thickBot="1">
      <c r="A411" s="32" t="str">
        <f t="shared" si="36"/>
        <v> AOEB 1 </v>
      </c>
      <c r="B411" s="6" t="str">
        <f t="shared" si="37"/>
        <v>I</v>
      </c>
      <c r="C411" s="32">
        <f t="shared" si="38"/>
        <v>48245.595999999998</v>
      </c>
      <c r="D411" s="50" t="str">
        <f t="shared" si="39"/>
        <v>vis</v>
      </c>
      <c r="E411" s="195">
        <f>VLOOKUP(C411,'Active 1'!C$21:E$970,3,FALSE)</f>
        <v>20728.128334527999</v>
      </c>
      <c r="F411" s="6" t="s">
        <v>1754</v>
      </c>
      <c r="G411" s="50" t="str">
        <f t="shared" si="40"/>
        <v>48245.596</v>
      </c>
      <c r="H411" s="32">
        <f t="shared" si="41"/>
        <v>20728</v>
      </c>
      <c r="I411" s="196" t="s">
        <v>297</v>
      </c>
      <c r="J411" s="197" t="s">
        <v>298</v>
      </c>
      <c r="K411" s="196">
        <v>20728</v>
      </c>
      <c r="L411" s="196" t="s">
        <v>292</v>
      </c>
      <c r="M411" s="197" t="s">
        <v>2138</v>
      </c>
      <c r="N411" s="197"/>
      <c r="O411" s="198" t="s">
        <v>2352</v>
      </c>
      <c r="P411" s="198" t="s">
        <v>2917</v>
      </c>
    </row>
    <row r="412" spans="1:16" ht="12.75" customHeight="1" thickBot="1">
      <c r="A412" s="32" t="str">
        <f t="shared" si="36"/>
        <v> AOEB 1 </v>
      </c>
      <c r="B412" s="6" t="str">
        <f t="shared" si="37"/>
        <v>I</v>
      </c>
      <c r="C412" s="32">
        <f t="shared" si="38"/>
        <v>48251.697999999997</v>
      </c>
      <c r="D412" s="50" t="str">
        <f t="shared" si="39"/>
        <v>vis</v>
      </c>
      <c r="E412" s="195">
        <f>VLOOKUP(C412,'Active 1'!C$21:E$970,3,FALSE)</f>
        <v>20747.108462160177</v>
      </c>
      <c r="F412" s="6" t="s">
        <v>1754</v>
      </c>
      <c r="G412" s="50" t="str">
        <f t="shared" si="40"/>
        <v>48251.698</v>
      </c>
      <c r="H412" s="32">
        <f t="shared" si="41"/>
        <v>20747</v>
      </c>
      <c r="I412" s="196" t="s">
        <v>299</v>
      </c>
      <c r="J412" s="197" t="s">
        <v>300</v>
      </c>
      <c r="K412" s="196">
        <v>20747</v>
      </c>
      <c r="L412" s="196" t="s">
        <v>143</v>
      </c>
      <c r="M412" s="197" t="s">
        <v>2138</v>
      </c>
      <c r="N412" s="197"/>
      <c r="O412" s="198" t="s">
        <v>2780</v>
      </c>
      <c r="P412" s="198" t="s">
        <v>2917</v>
      </c>
    </row>
    <row r="413" spans="1:16" ht="12.75" customHeight="1" thickBot="1">
      <c r="A413" s="32" t="str">
        <f t="shared" si="36"/>
        <v> AOEB 3 </v>
      </c>
      <c r="B413" s="6" t="str">
        <f t="shared" si="37"/>
        <v>II</v>
      </c>
      <c r="C413" s="32">
        <f t="shared" si="38"/>
        <v>48276.633000000002</v>
      </c>
      <c r="D413" s="50" t="str">
        <f t="shared" si="39"/>
        <v>vis</v>
      </c>
      <c r="E413" s="195">
        <f>VLOOKUP(C413,'Active 1'!C$21:E$970,3,FALSE)</f>
        <v>20824.668193806945</v>
      </c>
      <c r="F413" s="6" t="s">
        <v>1754</v>
      </c>
      <c r="G413" s="50" t="str">
        <f t="shared" si="40"/>
        <v>48276.633</v>
      </c>
      <c r="H413" s="32">
        <f t="shared" si="41"/>
        <v>20824.5</v>
      </c>
      <c r="I413" s="196" t="s">
        <v>301</v>
      </c>
      <c r="J413" s="197" t="s">
        <v>302</v>
      </c>
      <c r="K413" s="196">
        <v>20824.5</v>
      </c>
      <c r="L413" s="196" t="s">
        <v>303</v>
      </c>
      <c r="M413" s="197" t="s">
        <v>2138</v>
      </c>
      <c r="N413" s="197"/>
      <c r="O413" s="198" t="s">
        <v>2916</v>
      </c>
      <c r="P413" s="198" t="s">
        <v>304</v>
      </c>
    </row>
    <row r="414" spans="1:16" ht="12.75" customHeight="1" thickBot="1">
      <c r="A414" s="32" t="str">
        <f t="shared" si="36"/>
        <v> AOEB 1 </v>
      </c>
      <c r="B414" s="6" t="str">
        <f t="shared" si="37"/>
        <v>I</v>
      </c>
      <c r="C414" s="32">
        <f t="shared" si="38"/>
        <v>48281.601000000002</v>
      </c>
      <c r="D414" s="50" t="str">
        <f t="shared" si="39"/>
        <v>vis</v>
      </c>
      <c r="E414" s="195">
        <f>VLOOKUP(C414,'Active 1'!C$21:E$970,3,FALSE)</f>
        <v>20840.121041082704</v>
      </c>
      <c r="F414" s="6" t="s">
        <v>1754</v>
      </c>
      <c r="G414" s="50" t="str">
        <f t="shared" si="40"/>
        <v>48281.601</v>
      </c>
      <c r="H414" s="32">
        <f t="shared" si="41"/>
        <v>20840</v>
      </c>
      <c r="I414" s="196" t="s">
        <v>305</v>
      </c>
      <c r="J414" s="197" t="s">
        <v>306</v>
      </c>
      <c r="K414" s="196">
        <v>20840</v>
      </c>
      <c r="L414" s="196" t="s">
        <v>307</v>
      </c>
      <c r="M414" s="197" t="s">
        <v>2138</v>
      </c>
      <c r="N414" s="197"/>
      <c r="O414" s="198" t="s">
        <v>2352</v>
      </c>
      <c r="P414" s="198" t="s">
        <v>2917</v>
      </c>
    </row>
    <row r="415" spans="1:16" ht="12.75" customHeight="1" thickBot="1">
      <c r="A415" s="32" t="str">
        <f t="shared" si="36"/>
        <v> BBS 97 </v>
      </c>
      <c r="B415" s="6" t="str">
        <f t="shared" si="37"/>
        <v>I</v>
      </c>
      <c r="C415" s="32">
        <f t="shared" si="38"/>
        <v>48290.281999999999</v>
      </c>
      <c r="D415" s="50" t="str">
        <f t="shared" si="39"/>
        <v>vis</v>
      </c>
      <c r="E415" s="195">
        <f>VLOOKUP(C415,'Active 1'!C$21:E$970,3,FALSE)</f>
        <v>20867.123087620712</v>
      </c>
      <c r="F415" s="6" t="s">
        <v>1754</v>
      </c>
      <c r="G415" s="50" t="str">
        <f t="shared" si="40"/>
        <v>48290.282</v>
      </c>
      <c r="H415" s="32">
        <f t="shared" si="41"/>
        <v>20867</v>
      </c>
      <c r="I415" s="196" t="s">
        <v>308</v>
      </c>
      <c r="J415" s="197" t="s">
        <v>309</v>
      </c>
      <c r="K415" s="196">
        <v>20867</v>
      </c>
      <c r="L415" s="196" t="s">
        <v>195</v>
      </c>
      <c r="M415" s="197" t="s">
        <v>2176</v>
      </c>
      <c r="N415" s="197" t="s">
        <v>2177</v>
      </c>
      <c r="O415" s="198" t="s">
        <v>129</v>
      </c>
      <c r="P415" s="198" t="s">
        <v>310</v>
      </c>
    </row>
    <row r="416" spans="1:16" ht="12.75" customHeight="1" thickBot="1">
      <c r="A416" s="32" t="str">
        <f t="shared" si="36"/>
        <v> AOEB 1 </v>
      </c>
      <c r="B416" s="6" t="str">
        <f t="shared" si="37"/>
        <v>I</v>
      </c>
      <c r="C416" s="32">
        <f t="shared" si="38"/>
        <v>48290.612000000001</v>
      </c>
      <c r="D416" s="50" t="str">
        <f t="shared" si="39"/>
        <v>vis</v>
      </c>
      <c r="E416" s="195">
        <f>VLOOKUP(C416,'Active 1'!C$21:E$970,3,FALSE)</f>
        <v>20868.149544867294</v>
      </c>
      <c r="F416" s="6" t="s">
        <v>1754</v>
      </c>
      <c r="G416" s="50" t="str">
        <f t="shared" si="40"/>
        <v>48290.612</v>
      </c>
      <c r="H416" s="32">
        <f t="shared" si="41"/>
        <v>20868</v>
      </c>
      <c r="I416" s="196" t="s">
        <v>311</v>
      </c>
      <c r="J416" s="197" t="s">
        <v>312</v>
      </c>
      <c r="K416" s="196">
        <v>20868</v>
      </c>
      <c r="L416" s="196" t="s">
        <v>255</v>
      </c>
      <c r="M416" s="197" t="s">
        <v>2138</v>
      </c>
      <c r="N416" s="197"/>
      <c r="O416" s="198" t="s">
        <v>2352</v>
      </c>
      <c r="P416" s="198" t="s">
        <v>2917</v>
      </c>
    </row>
    <row r="417" spans="1:16" ht="12.75" customHeight="1" thickBot="1">
      <c r="A417" s="32" t="str">
        <f t="shared" si="36"/>
        <v> AOEB 1 </v>
      </c>
      <c r="B417" s="6" t="str">
        <f t="shared" si="37"/>
        <v>I</v>
      </c>
      <c r="C417" s="32">
        <f t="shared" si="38"/>
        <v>48297.680999999997</v>
      </c>
      <c r="D417" s="50" t="str">
        <f t="shared" si="39"/>
        <v>vis</v>
      </c>
      <c r="E417" s="195">
        <f>VLOOKUP(C417,'Active 1'!C$21:E$970,3,FALSE)</f>
        <v>20890.137503279591</v>
      </c>
      <c r="F417" s="6" t="s">
        <v>1754</v>
      </c>
      <c r="G417" s="50" t="str">
        <f t="shared" si="40"/>
        <v>48297.681</v>
      </c>
      <c r="H417" s="32">
        <f t="shared" si="41"/>
        <v>20890</v>
      </c>
      <c r="I417" s="196" t="s">
        <v>313</v>
      </c>
      <c r="J417" s="197" t="s">
        <v>314</v>
      </c>
      <c r="K417" s="196">
        <v>20890</v>
      </c>
      <c r="L417" s="196" t="s">
        <v>315</v>
      </c>
      <c r="M417" s="197" t="s">
        <v>2138</v>
      </c>
      <c r="N417" s="197"/>
      <c r="O417" s="198" t="s">
        <v>2780</v>
      </c>
      <c r="P417" s="198" t="s">
        <v>2917</v>
      </c>
    </row>
    <row r="418" spans="1:16" ht="12.75" customHeight="1" thickBot="1">
      <c r="A418" s="32" t="str">
        <f t="shared" si="36"/>
        <v> AOEB 3 </v>
      </c>
      <c r="B418" s="6" t="str">
        <f t="shared" si="37"/>
        <v>II</v>
      </c>
      <c r="C418" s="32">
        <f t="shared" si="38"/>
        <v>48571.745000000003</v>
      </c>
      <c r="D418" s="50" t="str">
        <f t="shared" si="39"/>
        <v>vis</v>
      </c>
      <c r="E418" s="195">
        <f>VLOOKUP(C418,'Active 1'!C$21:E$970,3,FALSE)</f>
        <v>21742.607136086302</v>
      </c>
      <c r="F418" s="6" t="s">
        <v>1754</v>
      </c>
      <c r="G418" s="50" t="str">
        <f t="shared" si="40"/>
        <v>48571.745</v>
      </c>
      <c r="H418" s="32">
        <f t="shared" si="41"/>
        <v>21742.5</v>
      </c>
      <c r="I418" s="196" t="s">
        <v>316</v>
      </c>
      <c r="J418" s="197" t="s">
        <v>317</v>
      </c>
      <c r="K418" s="196">
        <v>21742.5</v>
      </c>
      <c r="L418" s="196" t="s">
        <v>187</v>
      </c>
      <c r="M418" s="197" t="s">
        <v>2138</v>
      </c>
      <c r="N418" s="197"/>
      <c r="O418" s="198" t="s">
        <v>2916</v>
      </c>
      <c r="P418" s="198" t="s">
        <v>304</v>
      </c>
    </row>
    <row r="419" spans="1:16" ht="12.75" customHeight="1" thickBot="1">
      <c r="A419" s="32" t="str">
        <f t="shared" si="36"/>
        <v> AOEB 1 </v>
      </c>
      <c r="B419" s="6" t="str">
        <f t="shared" si="37"/>
        <v>II</v>
      </c>
      <c r="C419" s="32">
        <f t="shared" si="38"/>
        <v>48601.658000000003</v>
      </c>
      <c r="D419" s="50" t="str">
        <f t="shared" si="39"/>
        <v>vis</v>
      </c>
      <c r="E419" s="195">
        <f>VLOOKUP(C419,'Active 1'!C$21:E$970,3,FALSE)</f>
        <v>21835.650819773859</v>
      </c>
      <c r="F419" s="6" t="s">
        <v>1754</v>
      </c>
      <c r="G419" s="50" t="str">
        <f t="shared" si="40"/>
        <v>48601.658</v>
      </c>
      <c r="H419" s="32">
        <f t="shared" si="41"/>
        <v>21835.5</v>
      </c>
      <c r="I419" s="196" t="s">
        <v>318</v>
      </c>
      <c r="J419" s="197" t="s">
        <v>319</v>
      </c>
      <c r="K419" s="196">
        <v>21835.5</v>
      </c>
      <c r="L419" s="196" t="s">
        <v>255</v>
      </c>
      <c r="M419" s="197" t="s">
        <v>2138</v>
      </c>
      <c r="N419" s="197"/>
      <c r="O419" s="198" t="s">
        <v>2780</v>
      </c>
      <c r="P419" s="198" t="s">
        <v>2917</v>
      </c>
    </row>
    <row r="420" spans="1:16" ht="12.75" customHeight="1" thickBot="1">
      <c r="A420" s="32" t="str">
        <f t="shared" si="36"/>
        <v> BBS 100 </v>
      </c>
      <c r="B420" s="6" t="str">
        <f t="shared" si="37"/>
        <v>II</v>
      </c>
      <c r="C420" s="32">
        <f t="shared" si="38"/>
        <v>48637.338000000003</v>
      </c>
      <c r="D420" s="50" t="str">
        <f t="shared" si="39"/>
        <v>vis</v>
      </c>
      <c r="E420" s="195">
        <f>VLOOKUP(C420,'Active 1'!C$21:E$970,3,FALSE)</f>
        <v>21946.632621464498</v>
      </c>
      <c r="F420" s="6" t="s">
        <v>1754</v>
      </c>
      <c r="G420" s="50" t="str">
        <f t="shared" si="40"/>
        <v>48637.338</v>
      </c>
      <c r="H420" s="32">
        <f t="shared" si="41"/>
        <v>21946.5</v>
      </c>
      <c r="I420" s="196" t="s">
        <v>320</v>
      </c>
      <c r="J420" s="197" t="s">
        <v>321</v>
      </c>
      <c r="K420" s="196">
        <v>21946.5</v>
      </c>
      <c r="L420" s="196" t="s">
        <v>30</v>
      </c>
      <c r="M420" s="197" t="s">
        <v>2176</v>
      </c>
      <c r="N420" s="197" t="s">
        <v>2177</v>
      </c>
      <c r="O420" s="198" t="s">
        <v>129</v>
      </c>
      <c r="P420" s="198" t="s">
        <v>322</v>
      </c>
    </row>
    <row r="421" spans="1:16" ht="12.75" customHeight="1" thickBot="1">
      <c r="A421" s="32" t="str">
        <f t="shared" si="36"/>
        <v> AOEB 3 </v>
      </c>
      <c r="B421" s="6" t="str">
        <f t="shared" si="37"/>
        <v>I</v>
      </c>
      <c r="C421" s="32">
        <f t="shared" si="38"/>
        <v>48653.576999999997</v>
      </c>
      <c r="D421" s="50" t="str">
        <f t="shared" si="39"/>
        <v>vis</v>
      </c>
      <c r="E421" s="195">
        <f>VLOOKUP(C421,'Active 1'!C$21:E$970,3,FALSE)</f>
        <v>21997.143649425641</v>
      </c>
      <c r="F421" s="6" t="s">
        <v>1754</v>
      </c>
      <c r="G421" s="50" t="str">
        <f t="shared" si="40"/>
        <v>48653.577</v>
      </c>
      <c r="H421" s="32">
        <f t="shared" si="41"/>
        <v>21997</v>
      </c>
      <c r="I421" s="196" t="s">
        <v>323</v>
      </c>
      <c r="J421" s="197" t="s">
        <v>324</v>
      </c>
      <c r="K421" s="196">
        <v>21997</v>
      </c>
      <c r="L421" s="196" t="s">
        <v>325</v>
      </c>
      <c r="M421" s="197" t="s">
        <v>2138</v>
      </c>
      <c r="N421" s="197"/>
      <c r="O421" s="198" t="s">
        <v>2916</v>
      </c>
      <c r="P421" s="198" t="s">
        <v>304</v>
      </c>
    </row>
    <row r="422" spans="1:16" ht="12.75" customHeight="1" thickBot="1">
      <c r="A422" s="32" t="str">
        <f t="shared" si="36"/>
        <v> AOEB 3 </v>
      </c>
      <c r="B422" s="6" t="str">
        <f t="shared" si="37"/>
        <v>I</v>
      </c>
      <c r="C422" s="32">
        <f t="shared" si="38"/>
        <v>48662.576000000001</v>
      </c>
      <c r="D422" s="50" t="str">
        <f t="shared" si="39"/>
        <v>vis</v>
      </c>
      <c r="E422" s="195">
        <f>VLOOKUP(C422,'Active 1'!C$21:E$970,3,FALSE)</f>
        <v>22025.134827492187</v>
      </c>
      <c r="F422" s="6" t="s">
        <v>1754</v>
      </c>
      <c r="G422" s="50" t="str">
        <f t="shared" si="40"/>
        <v>48662.576</v>
      </c>
      <c r="H422" s="32">
        <f t="shared" si="41"/>
        <v>22025</v>
      </c>
      <c r="I422" s="196" t="s">
        <v>326</v>
      </c>
      <c r="J422" s="197" t="s">
        <v>327</v>
      </c>
      <c r="K422" s="196">
        <v>22025</v>
      </c>
      <c r="L422" s="196" t="s">
        <v>30</v>
      </c>
      <c r="M422" s="197" t="s">
        <v>2138</v>
      </c>
      <c r="N422" s="197"/>
      <c r="O422" s="198" t="s">
        <v>2352</v>
      </c>
      <c r="P422" s="198" t="s">
        <v>304</v>
      </c>
    </row>
    <row r="423" spans="1:16" ht="12.75" customHeight="1" thickBot="1">
      <c r="A423" s="32" t="str">
        <f t="shared" si="36"/>
        <v> AOEB 3 </v>
      </c>
      <c r="B423" s="6" t="str">
        <f t="shared" si="37"/>
        <v>I</v>
      </c>
      <c r="C423" s="32">
        <f t="shared" si="38"/>
        <v>48679.614000000001</v>
      </c>
      <c r="D423" s="50" t="str">
        <f t="shared" si="39"/>
        <v>vis</v>
      </c>
      <c r="E423" s="195">
        <f>VLOOKUP(C423,'Active 1'!C$21:E$970,3,FALSE)</f>
        <v>22078.131126180673</v>
      </c>
      <c r="F423" s="6" t="s">
        <v>1754</v>
      </c>
      <c r="G423" s="50" t="str">
        <f t="shared" si="40"/>
        <v>48679.614</v>
      </c>
      <c r="H423" s="32">
        <f t="shared" si="41"/>
        <v>22078</v>
      </c>
      <c r="I423" s="196" t="s">
        <v>328</v>
      </c>
      <c r="J423" s="197" t="s">
        <v>329</v>
      </c>
      <c r="K423" s="196">
        <v>22078</v>
      </c>
      <c r="L423" s="196" t="s">
        <v>330</v>
      </c>
      <c r="M423" s="197" t="s">
        <v>2138</v>
      </c>
      <c r="N423" s="197"/>
      <c r="O423" s="198" t="s">
        <v>113</v>
      </c>
      <c r="P423" s="198" t="s">
        <v>304</v>
      </c>
    </row>
    <row r="424" spans="1:16" ht="12.75" customHeight="1" thickBot="1">
      <c r="A424" s="32" t="str">
        <f t="shared" si="36"/>
        <v> AOEB 1 </v>
      </c>
      <c r="B424" s="6" t="str">
        <f t="shared" si="37"/>
        <v>I</v>
      </c>
      <c r="C424" s="32">
        <f t="shared" si="38"/>
        <v>48679.623</v>
      </c>
      <c r="D424" s="50" t="str">
        <f t="shared" si="39"/>
        <v>vis</v>
      </c>
      <c r="E424" s="195">
        <f>VLOOKUP(C424,'Active 1'!C$21:E$970,3,FALSE)</f>
        <v>22078.159120469212</v>
      </c>
      <c r="F424" s="6" t="s">
        <v>1754</v>
      </c>
      <c r="G424" s="50" t="str">
        <f t="shared" si="40"/>
        <v>48679.623</v>
      </c>
      <c r="H424" s="32">
        <f t="shared" si="41"/>
        <v>22078</v>
      </c>
      <c r="I424" s="196" t="s">
        <v>331</v>
      </c>
      <c r="J424" s="197" t="s">
        <v>332</v>
      </c>
      <c r="K424" s="196">
        <v>22078</v>
      </c>
      <c r="L424" s="196" t="s">
        <v>333</v>
      </c>
      <c r="M424" s="197" t="s">
        <v>2138</v>
      </c>
      <c r="N424" s="197"/>
      <c r="O424" s="198" t="s">
        <v>2780</v>
      </c>
      <c r="P424" s="198" t="s">
        <v>2917</v>
      </c>
    </row>
    <row r="425" spans="1:16" ht="12.75" customHeight="1" thickBot="1">
      <c r="A425" s="32" t="str">
        <f t="shared" si="36"/>
        <v> BBS 102 </v>
      </c>
      <c r="B425" s="6" t="str">
        <f t="shared" si="37"/>
        <v>I</v>
      </c>
      <c r="C425" s="32">
        <f t="shared" si="38"/>
        <v>48934.563999999998</v>
      </c>
      <c r="D425" s="50" t="str">
        <f t="shared" si="39"/>
        <v>vis</v>
      </c>
      <c r="E425" s="195">
        <f>VLOOKUP(C425,'Active 1'!C$21:E$970,3,FALSE)</f>
        <v>22871.147111074948</v>
      </c>
      <c r="F425" s="6" t="s">
        <v>1754</v>
      </c>
      <c r="G425" s="50" t="str">
        <f t="shared" si="40"/>
        <v>48934.564</v>
      </c>
      <c r="H425" s="32">
        <f t="shared" si="41"/>
        <v>22871</v>
      </c>
      <c r="I425" s="196" t="s">
        <v>334</v>
      </c>
      <c r="J425" s="197" t="s">
        <v>335</v>
      </c>
      <c r="K425" s="196">
        <v>22871</v>
      </c>
      <c r="L425" s="196" t="s">
        <v>336</v>
      </c>
      <c r="M425" s="197" t="s">
        <v>2176</v>
      </c>
      <c r="N425" s="197" t="s">
        <v>2177</v>
      </c>
      <c r="O425" s="198" t="s">
        <v>129</v>
      </c>
      <c r="P425" s="198" t="s">
        <v>337</v>
      </c>
    </row>
    <row r="426" spans="1:16" ht="12.75" customHeight="1" thickBot="1">
      <c r="A426" s="32" t="str">
        <f t="shared" si="36"/>
        <v>IBVS 4948 </v>
      </c>
      <c r="B426" s="6" t="str">
        <f t="shared" si="37"/>
        <v>I</v>
      </c>
      <c r="C426" s="32">
        <f t="shared" si="38"/>
        <v>48948.065499999997</v>
      </c>
      <c r="D426" s="50" t="str">
        <f t="shared" si="39"/>
        <v>vis</v>
      </c>
      <c r="E426" s="195">
        <f>VLOOKUP(C426,'Active 1'!C$21:E$970,3,FALSE)</f>
        <v>22913.143209604263</v>
      </c>
      <c r="F426" s="6" t="s">
        <v>1754</v>
      </c>
      <c r="G426" s="50" t="str">
        <f t="shared" si="40"/>
        <v>48948.0655</v>
      </c>
      <c r="H426" s="32">
        <f t="shared" si="41"/>
        <v>22913</v>
      </c>
      <c r="I426" s="196" t="s">
        <v>338</v>
      </c>
      <c r="J426" s="197" t="s">
        <v>339</v>
      </c>
      <c r="K426" s="196">
        <v>22913</v>
      </c>
      <c r="L426" s="196" t="s">
        <v>340</v>
      </c>
      <c r="M426" s="197" t="s">
        <v>2176</v>
      </c>
      <c r="N426" s="197" t="s">
        <v>2177</v>
      </c>
      <c r="O426" s="198" t="s">
        <v>341</v>
      </c>
      <c r="P426" s="199" t="s">
        <v>342</v>
      </c>
    </row>
    <row r="427" spans="1:16" ht="12.75" customHeight="1" thickBot="1">
      <c r="A427" s="32" t="str">
        <f t="shared" si="36"/>
        <v> AOEB 3 </v>
      </c>
      <c r="B427" s="6" t="str">
        <f t="shared" si="37"/>
        <v>I</v>
      </c>
      <c r="C427" s="32">
        <f t="shared" si="38"/>
        <v>49005.614999999998</v>
      </c>
      <c r="D427" s="50" t="str">
        <f t="shared" si="39"/>
        <v>vis</v>
      </c>
      <c r="E427" s="195">
        <f>VLOOKUP(C427,'Active 1'!C$21:E$970,3,FALSE)</f>
        <v>23092.149577216242</v>
      </c>
      <c r="F427" s="6" t="s">
        <v>1754</v>
      </c>
      <c r="G427" s="50" t="str">
        <f t="shared" si="40"/>
        <v>49005.615</v>
      </c>
      <c r="H427" s="32">
        <f t="shared" si="41"/>
        <v>23092</v>
      </c>
      <c r="I427" s="196" t="s">
        <v>347</v>
      </c>
      <c r="J427" s="197" t="s">
        <v>348</v>
      </c>
      <c r="K427" s="196">
        <v>23092</v>
      </c>
      <c r="L427" s="196" t="s">
        <v>255</v>
      </c>
      <c r="M427" s="197" t="s">
        <v>2138</v>
      </c>
      <c r="N427" s="197"/>
      <c r="O427" s="198" t="s">
        <v>2780</v>
      </c>
      <c r="P427" s="198" t="s">
        <v>304</v>
      </c>
    </row>
    <row r="428" spans="1:16" ht="12.75" customHeight="1" thickBot="1">
      <c r="A428" s="32" t="str">
        <f t="shared" si="36"/>
        <v> AOEB 3 </v>
      </c>
      <c r="B428" s="6" t="str">
        <f t="shared" si="37"/>
        <v>II</v>
      </c>
      <c r="C428" s="32">
        <f t="shared" si="38"/>
        <v>49009.635999999999</v>
      </c>
      <c r="D428" s="50" t="str">
        <f t="shared" si="39"/>
        <v>vis</v>
      </c>
      <c r="E428" s="195">
        <f>VLOOKUP(C428,'Active 1'!C$21:E$970,3,FALSE)</f>
        <v>23104.656803241975</v>
      </c>
      <c r="F428" s="6" t="s">
        <v>1754</v>
      </c>
      <c r="G428" s="50" t="str">
        <f t="shared" si="40"/>
        <v>49009.636</v>
      </c>
      <c r="H428" s="32">
        <f t="shared" si="41"/>
        <v>23104.5</v>
      </c>
      <c r="I428" s="196" t="s">
        <v>349</v>
      </c>
      <c r="J428" s="197" t="s">
        <v>350</v>
      </c>
      <c r="K428" s="196">
        <v>23104.5</v>
      </c>
      <c r="L428" s="196" t="s">
        <v>351</v>
      </c>
      <c r="M428" s="197" t="s">
        <v>2138</v>
      </c>
      <c r="N428" s="197"/>
      <c r="O428" s="198" t="s">
        <v>113</v>
      </c>
      <c r="P428" s="198" t="s">
        <v>304</v>
      </c>
    </row>
    <row r="429" spans="1:16" ht="12.75" customHeight="1" thickBot="1">
      <c r="A429" s="32" t="str">
        <f t="shared" si="36"/>
        <v> AOEB 3 </v>
      </c>
      <c r="B429" s="6" t="str">
        <f t="shared" si="37"/>
        <v>II</v>
      </c>
      <c r="C429" s="32">
        <f t="shared" si="38"/>
        <v>49038.578000000001</v>
      </c>
      <c r="D429" s="50" t="str">
        <f t="shared" si="39"/>
        <v>vis</v>
      </c>
      <c r="E429" s="195">
        <f>VLOOKUP(C429,'Active 1'!C$21:E$970,3,FALSE)</f>
        <v>23194.680214243395</v>
      </c>
      <c r="F429" s="6" t="s">
        <v>1754</v>
      </c>
      <c r="G429" s="50" t="str">
        <f t="shared" si="40"/>
        <v>49038.578</v>
      </c>
      <c r="H429" s="32">
        <f t="shared" si="41"/>
        <v>23194.5</v>
      </c>
      <c r="I429" s="196" t="s">
        <v>352</v>
      </c>
      <c r="J429" s="197" t="s">
        <v>353</v>
      </c>
      <c r="K429" s="196">
        <v>23194.5</v>
      </c>
      <c r="L429" s="196" t="s">
        <v>354</v>
      </c>
      <c r="M429" s="197" t="s">
        <v>2138</v>
      </c>
      <c r="N429" s="197"/>
      <c r="O429" s="198" t="s">
        <v>2916</v>
      </c>
      <c r="P429" s="198" t="s">
        <v>304</v>
      </c>
    </row>
    <row r="430" spans="1:16" ht="12.75" customHeight="1" thickBot="1">
      <c r="A430" s="32" t="str">
        <f t="shared" si="36"/>
        <v> AOEB 3 </v>
      </c>
      <c r="B430" s="6" t="str">
        <f t="shared" si="37"/>
        <v>I</v>
      </c>
      <c r="C430" s="32">
        <f t="shared" si="38"/>
        <v>49270.841999999997</v>
      </c>
      <c r="D430" s="50" t="str">
        <f t="shared" si="39"/>
        <v>vis</v>
      </c>
      <c r="E430" s="195">
        <f>VLOOKUP(C430,'Active 1'!C$21:E$970,3,FALSE)</f>
        <v>23917.131929150171</v>
      </c>
      <c r="F430" s="6" t="s">
        <v>1754</v>
      </c>
      <c r="G430" s="50" t="str">
        <f t="shared" si="40"/>
        <v>49270.842</v>
      </c>
      <c r="H430" s="32">
        <f t="shared" si="41"/>
        <v>23917</v>
      </c>
      <c r="I430" s="196" t="s">
        <v>355</v>
      </c>
      <c r="J430" s="197" t="s">
        <v>356</v>
      </c>
      <c r="K430" s="196">
        <v>23917</v>
      </c>
      <c r="L430" s="196" t="s">
        <v>330</v>
      </c>
      <c r="M430" s="197" t="s">
        <v>2138</v>
      </c>
      <c r="N430" s="197"/>
      <c r="O430" s="198" t="s">
        <v>2780</v>
      </c>
      <c r="P430" s="198" t="s">
        <v>304</v>
      </c>
    </row>
    <row r="431" spans="1:16" ht="12.75" customHeight="1" thickBot="1">
      <c r="A431" s="32" t="str">
        <f t="shared" si="36"/>
        <v> AOEB 3 </v>
      </c>
      <c r="B431" s="6" t="str">
        <f t="shared" si="37"/>
        <v>II</v>
      </c>
      <c r="C431" s="32">
        <f t="shared" si="38"/>
        <v>49283.866999999998</v>
      </c>
      <c r="D431" s="50" t="str">
        <f t="shared" si="39"/>
        <v>vis</v>
      </c>
      <c r="E431" s="195">
        <f>VLOOKUP(C431,'Active 1'!C$21:E$970,3,FALSE)</f>
        <v>23957.645885624966</v>
      </c>
      <c r="F431" s="6" t="s">
        <v>1754</v>
      </c>
      <c r="G431" s="50" t="str">
        <f t="shared" si="40"/>
        <v>49283.867</v>
      </c>
      <c r="H431" s="32">
        <f t="shared" si="41"/>
        <v>23957.5</v>
      </c>
      <c r="I431" s="196" t="s">
        <v>357</v>
      </c>
      <c r="J431" s="197" t="s">
        <v>358</v>
      </c>
      <c r="K431" s="196">
        <v>23957.5</v>
      </c>
      <c r="L431" s="196" t="s">
        <v>336</v>
      </c>
      <c r="M431" s="197" t="s">
        <v>2138</v>
      </c>
      <c r="N431" s="197"/>
      <c r="O431" s="198" t="s">
        <v>2780</v>
      </c>
      <c r="P431" s="198" t="s">
        <v>304</v>
      </c>
    </row>
    <row r="432" spans="1:16" ht="12.75" customHeight="1" thickBot="1">
      <c r="A432" s="32" t="str">
        <f t="shared" si="36"/>
        <v> AOEB 3 </v>
      </c>
      <c r="B432" s="6" t="str">
        <f t="shared" si="37"/>
        <v>II</v>
      </c>
      <c r="C432" s="32">
        <f t="shared" si="38"/>
        <v>49311.837</v>
      </c>
      <c r="D432" s="50" t="str">
        <f t="shared" si="39"/>
        <v>vis</v>
      </c>
      <c r="E432" s="195">
        <f>VLOOKUP(C432,'Active 1'!C$21:E$970,3,FALSE)</f>
        <v>24044.645913463733</v>
      </c>
      <c r="F432" s="6" t="s">
        <v>1754</v>
      </c>
      <c r="G432" s="50" t="str">
        <f t="shared" si="40"/>
        <v>49311.837</v>
      </c>
      <c r="H432" s="32">
        <f t="shared" si="41"/>
        <v>24044.5</v>
      </c>
      <c r="I432" s="196" t="s">
        <v>359</v>
      </c>
      <c r="J432" s="197" t="s">
        <v>360</v>
      </c>
      <c r="K432" s="196">
        <v>24044.5</v>
      </c>
      <c r="L432" s="196" t="s">
        <v>336</v>
      </c>
      <c r="M432" s="197" t="s">
        <v>2138</v>
      </c>
      <c r="N432" s="197"/>
      <c r="O432" s="198" t="s">
        <v>2780</v>
      </c>
      <c r="P432" s="198" t="s">
        <v>304</v>
      </c>
    </row>
    <row r="433" spans="1:16" ht="12.75" customHeight="1" thickBot="1">
      <c r="A433" s="32" t="str">
        <f t="shared" si="36"/>
        <v> AOEB 3 </v>
      </c>
      <c r="B433" s="6" t="str">
        <f t="shared" si="37"/>
        <v>I</v>
      </c>
      <c r="C433" s="32">
        <f t="shared" si="38"/>
        <v>49330.650999999998</v>
      </c>
      <c r="D433" s="50" t="str">
        <f t="shared" si="39"/>
        <v>vis</v>
      </c>
      <c r="E433" s="195">
        <f>VLOOKUP(C433,'Active 1'!C$21:E$970,3,FALSE)</f>
        <v>24103.166418424706</v>
      </c>
      <c r="F433" s="6" t="s">
        <v>1754</v>
      </c>
      <c r="G433" s="50" t="str">
        <f t="shared" si="40"/>
        <v>49330.651</v>
      </c>
      <c r="H433" s="32">
        <f t="shared" si="41"/>
        <v>24103</v>
      </c>
      <c r="I433" s="196" t="s">
        <v>361</v>
      </c>
      <c r="J433" s="197" t="s">
        <v>362</v>
      </c>
      <c r="K433" s="196">
        <v>24103</v>
      </c>
      <c r="L433" s="196" t="s">
        <v>303</v>
      </c>
      <c r="M433" s="197" t="s">
        <v>2138</v>
      </c>
      <c r="N433" s="197"/>
      <c r="O433" s="198" t="s">
        <v>2780</v>
      </c>
      <c r="P433" s="198" t="s">
        <v>304</v>
      </c>
    </row>
    <row r="434" spans="1:16" ht="12.75" customHeight="1" thickBot="1">
      <c r="A434" s="32" t="str">
        <f t="shared" si="36"/>
        <v> AOEB 3 </v>
      </c>
      <c r="B434" s="6" t="str">
        <f t="shared" si="37"/>
        <v>II</v>
      </c>
      <c r="C434" s="32">
        <f t="shared" si="38"/>
        <v>49361.673000000003</v>
      </c>
      <c r="D434" s="50" t="str">
        <f t="shared" si="39"/>
        <v>vis</v>
      </c>
      <c r="E434" s="195">
        <f>VLOOKUP(C434,'Active 1'!C$21:E$970,3,FALSE)</f>
        <v>24199.659620556082</v>
      </c>
      <c r="F434" s="6" t="s">
        <v>1754</v>
      </c>
      <c r="G434" s="50" t="str">
        <f t="shared" si="40"/>
        <v>49361.673</v>
      </c>
      <c r="H434" s="32">
        <f t="shared" si="41"/>
        <v>24199.5</v>
      </c>
      <c r="I434" s="196" t="s">
        <v>363</v>
      </c>
      <c r="J434" s="197" t="s">
        <v>364</v>
      </c>
      <c r="K434" s="196">
        <v>24199.5</v>
      </c>
      <c r="L434" s="196" t="s">
        <v>333</v>
      </c>
      <c r="M434" s="197" t="s">
        <v>2138</v>
      </c>
      <c r="N434" s="197"/>
      <c r="O434" s="198" t="s">
        <v>2780</v>
      </c>
      <c r="P434" s="198" t="s">
        <v>304</v>
      </c>
    </row>
    <row r="435" spans="1:16" ht="12.75" customHeight="1" thickBot="1">
      <c r="A435" s="32" t="str">
        <f t="shared" si="36"/>
        <v> AOEB 3 </v>
      </c>
      <c r="B435" s="6" t="str">
        <f t="shared" si="37"/>
        <v>II</v>
      </c>
      <c r="C435" s="32">
        <f t="shared" si="38"/>
        <v>49389.646999999997</v>
      </c>
      <c r="D435" s="50" t="str">
        <f t="shared" si="39"/>
        <v>vis</v>
      </c>
      <c r="E435" s="195">
        <f>VLOOKUP(C435,'Active 1'!C$21:E$970,3,FALSE)</f>
        <v>24286.672090300846</v>
      </c>
      <c r="F435" s="6" t="s">
        <v>1754</v>
      </c>
      <c r="G435" s="50" t="str">
        <f t="shared" si="40"/>
        <v>49389.647</v>
      </c>
      <c r="H435" s="32">
        <f t="shared" si="41"/>
        <v>24286.5</v>
      </c>
      <c r="I435" s="196" t="s">
        <v>365</v>
      </c>
      <c r="J435" s="197" t="s">
        <v>366</v>
      </c>
      <c r="K435" s="196">
        <v>24286.5</v>
      </c>
      <c r="L435" s="196" t="s">
        <v>367</v>
      </c>
      <c r="M435" s="197" t="s">
        <v>2138</v>
      </c>
      <c r="N435" s="197"/>
      <c r="O435" s="198" t="s">
        <v>2916</v>
      </c>
      <c r="P435" s="198" t="s">
        <v>304</v>
      </c>
    </row>
    <row r="436" spans="1:16" ht="12.75" customHeight="1" thickBot="1">
      <c r="A436" s="32" t="str">
        <f t="shared" si="36"/>
        <v> AOEB 3 </v>
      </c>
      <c r="B436" s="6" t="str">
        <f t="shared" si="37"/>
        <v>I</v>
      </c>
      <c r="C436" s="32">
        <f t="shared" si="38"/>
        <v>49680.758000000002</v>
      </c>
      <c r="D436" s="50" t="str">
        <f t="shared" si="39"/>
        <v>vis</v>
      </c>
      <c r="E436" s="195">
        <f>VLOOKUP(C436,'Active 1'!C$21:E$970,3,FALSE)</f>
        <v>25192.166016084582</v>
      </c>
      <c r="F436" s="6" t="s">
        <v>1754</v>
      </c>
      <c r="G436" s="50" t="str">
        <f t="shared" si="40"/>
        <v>49680.758</v>
      </c>
      <c r="H436" s="32">
        <f t="shared" si="41"/>
        <v>25192</v>
      </c>
      <c r="I436" s="196" t="s">
        <v>368</v>
      </c>
      <c r="J436" s="197" t="s">
        <v>369</v>
      </c>
      <c r="K436" s="196">
        <v>25192</v>
      </c>
      <c r="L436" s="196" t="s">
        <v>370</v>
      </c>
      <c r="M436" s="197" t="s">
        <v>2138</v>
      </c>
      <c r="N436" s="197"/>
      <c r="O436" s="198" t="s">
        <v>2352</v>
      </c>
      <c r="P436" s="198" t="s">
        <v>304</v>
      </c>
    </row>
    <row r="437" spans="1:16" ht="12.75" customHeight="1" thickBot="1">
      <c r="A437" s="32" t="str">
        <f t="shared" si="36"/>
        <v> AOEB 3 </v>
      </c>
      <c r="B437" s="6" t="str">
        <f t="shared" si="37"/>
        <v>I</v>
      </c>
      <c r="C437" s="32">
        <f t="shared" si="38"/>
        <v>49682.692000000003</v>
      </c>
      <c r="D437" s="50" t="str">
        <f t="shared" si="39"/>
        <v>vis</v>
      </c>
      <c r="E437" s="195">
        <f>VLOOKUP(C437,'Active 1'!C$21:E$970,3,FALSE)</f>
        <v>25198.181677644832</v>
      </c>
      <c r="F437" s="6" t="s">
        <v>1754</v>
      </c>
      <c r="G437" s="50" t="str">
        <f t="shared" si="40"/>
        <v>49682.692</v>
      </c>
      <c r="H437" s="32">
        <f t="shared" si="41"/>
        <v>25198</v>
      </c>
      <c r="I437" s="196" t="s">
        <v>371</v>
      </c>
      <c r="J437" s="197" t="s">
        <v>372</v>
      </c>
      <c r="K437" s="196">
        <v>25198</v>
      </c>
      <c r="L437" s="196" t="s">
        <v>354</v>
      </c>
      <c r="M437" s="197" t="s">
        <v>2138</v>
      </c>
      <c r="N437" s="197"/>
      <c r="O437" s="198" t="s">
        <v>2916</v>
      </c>
      <c r="P437" s="198" t="s">
        <v>304</v>
      </c>
    </row>
    <row r="438" spans="1:16" ht="12.75" customHeight="1" thickBot="1">
      <c r="A438" s="32" t="str">
        <f t="shared" si="36"/>
        <v> AOEB 3 </v>
      </c>
      <c r="B438" s="6" t="str">
        <f t="shared" si="37"/>
        <v>II</v>
      </c>
      <c r="C438" s="32">
        <f t="shared" si="38"/>
        <v>49689.61</v>
      </c>
      <c r="D438" s="50" t="str">
        <f t="shared" si="39"/>
        <v>vis</v>
      </c>
      <c r="E438" s="195">
        <f>VLOOKUP(C438,'Active 1'!C$21:E$970,3,FALSE)</f>
        <v>25219.699954104912</v>
      </c>
      <c r="F438" s="6" t="s">
        <v>1754</v>
      </c>
      <c r="G438" s="50" t="str">
        <f t="shared" si="40"/>
        <v>49689.610</v>
      </c>
      <c r="H438" s="32">
        <f t="shared" si="41"/>
        <v>25219.5</v>
      </c>
      <c r="I438" s="196" t="s">
        <v>373</v>
      </c>
      <c r="J438" s="197" t="s">
        <v>374</v>
      </c>
      <c r="K438" s="196">
        <v>25219.5</v>
      </c>
      <c r="L438" s="196" t="s">
        <v>375</v>
      </c>
      <c r="M438" s="197" t="s">
        <v>2138</v>
      </c>
      <c r="N438" s="197"/>
      <c r="O438" s="198" t="s">
        <v>2916</v>
      </c>
      <c r="P438" s="198" t="s">
        <v>304</v>
      </c>
    </row>
    <row r="439" spans="1:16" ht="12.75" customHeight="1" thickBot="1">
      <c r="A439" s="32" t="str">
        <f t="shared" si="36"/>
        <v> AOEB 3 </v>
      </c>
      <c r="B439" s="6" t="str">
        <f t="shared" si="37"/>
        <v>II</v>
      </c>
      <c r="C439" s="32">
        <f t="shared" si="38"/>
        <v>49698.606</v>
      </c>
      <c r="D439" s="50" t="str">
        <f t="shared" si="39"/>
        <v>vis</v>
      </c>
      <c r="E439" s="195">
        <f>VLOOKUP(C439,'Active 1'!C$21:E$970,3,FALSE)</f>
        <v>25247.681800741932</v>
      </c>
      <c r="F439" s="6" t="s">
        <v>1754</v>
      </c>
      <c r="G439" s="50" t="str">
        <f t="shared" si="40"/>
        <v>49698.606</v>
      </c>
      <c r="H439" s="32">
        <f t="shared" si="41"/>
        <v>25247.5</v>
      </c>
      <c r="I439" s="196" t="s">
        <v>378</v>
      </c>
      <c r="J439" s="197" t="s">
        <v>379</v>
      </c>
      <c r="K439" s="196">
        <v>25247.5</v>
      </c>
      <c r="L439" s="196" t="s">
        <v>354</v>
      </c>
      <c r="M439" s="197" t="s">
        <v>2138</v>
      </c>
      <c r="N439" s="197"/>
      <c r="O439" s="198" t="s">
        <v>2916</v>
      </c>
      <c r="P439" s="198" t="s">
        <v>304</v>
      </c>
    </row>
    <row r="440" spans="1:16" ht="12.75" customHeight="1" thickBot="1">
      <c r="A440" s="32" t="str">
        <f t="shared" si="36"/>
        <v> AOEB 3 </v>
      </c>
      <c r="B440" s="6" t="str">
        <f t="shared" si="37"/>
        <v>II</v>
      </c>
      <c r="C440" s="32">
        <f t="shared" si="38"/>
        <v>49702.466</v>
      </c>
      <c r="D440" s="50" t="str">
        <f t="shared" si="39"/>
        <v>vis</v>
      </c>
      <c r="E440" s="195">
        <f>VLOOKUP(C440,'Active 1'!C$21:E$970,3,FALSE)</f>
        <v>25259.688240050393</v>
      </c>
      <c r="F440" s="6" t="s">
        <v>1754</v>
      </c>
      <c r="G440" s="50" t="str">
        <f t="shared" si="40"/>
        <v>49702.466</v>
      </c>
      <c r="H440" s="32">
        <f t="shared" si="41"/>
        <v>25259.5</v>
      </c>
      <c r="I440" s="196" t="s">
        <v>380</v>
      </c>
      <c r="J440" s="197" t="s">
        <v>381</v>
      </c>
      <c r="K440" s="196">
        <v>25259.5</v>
      </c>
      <c r="L440" s="196" t="s">
        <v>382</v>
      </c>
      <c r="M440" s="197" t="s">
        <v>2138</v>
      </c>
      <c r="N440" s="197"/>
      <c r="O440" s="198" t="s">
        <v>383</v>
      </c>
      <c r="P440" s="198" t="s">
        <v>304</v>
      </c>
    </row>
    <row r="441" spans="1:16" ht="12.75" customHeight="1" thickBot="1">
      <c r="A441" s="32" t="str">
        <f t="shared" si="36"/>
        <v> AOEB 3 </v>
      </c>
      <c r="B441" s="6" t="str">
        <f t="shared" si="37"/>
        <v>II</v>
      </c>
      <c r="C441" s="32">
        <f t="shared" si="38"/>
        <v>49716.608999999997</v>
      </c>
      <c r="D441" s="50" t="str">
        <f t="shared" si="39"/>
        <v>vis</v>
      </c>
      <c r="E441" s="195">
        <f>VLOOKUP(C441,'Active 1'!C$21:E$970,3,FALSE)</f>
        <v>25303.679709257522</v>
      </c>
      <c r="F441" s="6" t="s">
        <v>1754</v>
      </c>
      <c r="G441" s="50" t="str">
        <f t="shared" si="40"/>
        <v>49716.609</v>
      </c>
      <c r="H441" s="32">
        <f t="shared" si="41"/>
        <v>25303.5</v>
      </c>
      <c r="I441" s="196" t="s">
        <v>384</v>
      </c>
      <c r="J441" s="197" t="s">
        <v>385</v>
      </c>
      <c r="K441" s="196">
        <v>25303.5</v>
      </c>
      <c r="L441" s="196" t="s">
        <v>354</v>
      </c>
      <c r="M441" s="197" t="s">
        <v>2138</v>
      </c>
      <c r="N441" s="197"/>
      <c r="O441" s="198" t="s">
        <v>2916</v>
      </c>
      <c r="P441" s="198" t="s">
        <v>304</v>
      </c>
    </row>
    <row r="442" spans="1:16" ht="12.75" customHeight="1" thickBot="1">
      <c r="A442" s="32" t="str">
        <f t="shared" si="36"/>
        <v> AOEB 3 </v>
      </c>
      <c r="B442" s="6" t="str">
        <f t="shared" si="37"/>
        <v>I</v>
      </c>
      <c r="C442" s="32">
        <f t="shared" si="38"/>
        <v>49720.631000000001</v>
      </c>
      <c r="D442" s="50" t="str">
        <f t="shared" si="39"/>
        <v>vis</v>
      </c>
      <c r="E442" s="195">
        <f>VLOOKUP(C442,'Active 1'!C$21:E$970,3,FALSE)</f>
        <v>25316.190045759769</v>
      </c>
      <c r="F442" s="6" t="s">
        <v>1754</v>
      </c>
      <c r="G442" s="50" t="str">
        <f t="shared" si="40"/>
        <v>49720.631</v>
      </c>
      <c r="H442" s="32">
        <f t="shared" si="41"/>
        <v>25316</v>
      </c>
      <c r="I442" s="196" t="s">
        <v>389</v>
      </c>
      <c r="J442" s="197" t="s">
        <v>390</v>
      </c>
      <c r="K442" s="196">
        <v>25316</v>
      </c>
      <c r="L442" s="196" t="s">
        <v>382</v>
      </c>
      <c r="M442" s="197" t="s">
        <v>2138</v>
      </c>
      <c r="N442" s="197"/>
      <c r="O442" s="198" t="s">
        <v>2352</v>
      </c>
      <c r="P442" s="198" t="s">
        <v>304</v>
      </c>
    </row>
    <row r="443" spans="1:16" ht="12.75" customHeight="1" thickBot="1">
      <c r="A443" s="32" t="str">
        <f t="shared" si="36"/>
        <v> AOEB 3 </v>
      </c>
      <c r="B443" s="6" t="str">
        <f t="shared" si="37"/>
        <v>II</v>
      </c>
      <c r="C443" s="32">
        <f t="shared" si="38"/>
        <v>49743.614999999998</v>
      </c>
      <c r="D443" s="50" t="str">
        <f t="shared" si="39"/>
        <v>vis</v>
      </c>
      <c r="E443" s="195">
        <f>VLOOKUP(C443,'Active 1'!C$21:E$970,3,FALSE)</f>
        <v>25387.681237745681</v>
      </c>
      <c r="F443" s="6" t="s">
        <v>1754</v>
      </c>
      <c r="G443" s="50" t="str">
        <f t="shared" si="40"/>
        <v>49743.615</v>
      </c>
      <c r="H443" s="32">
        <f t="shared" si="41"/>
        <v>25387.5</v>
      </c>
      <c r="I443" s="196" t="s">
        <v>391</v>
      </c>
      <c r="J443" s="197" t="s">
        <v>392</v>
      </c>
      <c r="K443" s="196">
        <v>25387.5</v>
      </c>
      <c r="L443" s="196" t="s">
        <v>354</v>
      </c>
      <c r="M443" s="197" t="s">
        <v>2138</v>
      </c>
      <c r="N443" s="197"/>
      <c r="O443" s="198" t="s">
        <v>2780</v>
      </c>
      <c r="P443" s="198" t="s">
        <v>304</v>
      </c>
    </row>
    <row r="444" spans="1:16" ht="12.75" customHeight="1" thickBot="1">
      <c r="A444" s="32" t="str">
        <f t="shared" si="36"/>
        <v> AOEB 3 </v>
      </c>
      <c r="B444" s="6" t="str">
        <f t="shared" si="37"/>
        <v>II</v>
      </c>
      <c r="C444" s="32">
        <f t="shared" si="38"/>
        <v>49744.584999999999</v>
      </c>
      <c r="D444" s="50" t="str">
        <f t="shared" si="39"/>
        <v>vis</v>
      </c>
      <c r="E444" s="195">
        <f>VLOOKUP(C444,'Active 1'!C$21:E$970,3,FALSE)</f>
        <v>25390.698399955323</v>
      </c>
      <c r="F444" s="6" t="s">
        <v>1754</v>
      </c>
      <c r="G444" s="50" t="str">
        <f t="shared" si="40"/>
        <v>49744.585</v>
      </c>
      <c r="H444" s="32">
        <f t="shared" si="41"/>
        <v>25390.5</v>
      </c>
      <c r="I444" s="196" t="s">
        <v>393</v>
      </c>
      <c r="J444" s="197" t="s">
        <v>394</v>
      </c>
      <c r="K444" s="196">
        <v>25390.5</v>
      </c>
      <c r="L444" s="196" t="s">
        <v>375</v>
      </c>
      <c r="M444" s="197" t="s">
        <v>2138</v>
      </c>
      <c r="N444" s="197"/>
      <c r="O444" s="198" t="s">
        <v>2916</v>
      </c>
      <c r="P444" s="198" t="s">
        <v>304</v>
      </c>
    </row>
    <row r="445" spans="1:16" ht="12.75" customHeight="1" thickBot="1">
      <c r="A445" s="32" t="str">
        <f t="shared" si="36"/>
        <v> AOEB 3 </v>
      </c>
      <c r="B445" s="6" t="str">
        <f t="shared" si="37"/>
        <v>II</v>
      </c>
      <c r="C445" s="32">
        <f t="shared" si="38"/>
        <v>49761.610999999997</v>
      </c>
      <c r="D445" s="50" t="str">
        <f t="shared" si="39"/>
        <v>vis</v>
      </c>
      <c r="E445" s="195">
        <f>VLOOKUP(C445,'Active 1'!C$21:E$970,3,FALSE)</f>
        <v>25443.65737292574</v>
      </c>
      <c r="F445" s="6" t="s">
        <v>1754</v>
      </c>
      <c r="G445" s="50" t="str">
        <f t="shared" si="40"/>
        <v>49761.611</v>
      </c>
      <c r="H445" s="32">
        <f t="shared" si="41"/>
        <v>25443.5</v>
      </c>
      <c r="I445" s="196" t="s">
        <v>395</v>
      </c>
      <c r="J445" s="197" t="s">
        <v>396</v>
      </c>
      <c r="K445" s="196">
        <v>25443.5</v>
      </c>
      <c r="L445" s="196" t="s">
        <v>333</v>
      </c>
      <c r="M445" s="197" t="s">
        <v>2138</v>
      </c>
      <c r="N445" s="197"/>
      <c r="O445" s="198" t="s">
        <v>2780</v>
      </c>
      <c r="P445" s="198" t="s">
        <v>304</v>
      </c>
    </row>
    <row r="446" spans="1:16" ht="12.75" customHeight="1" thickBot="1">
      <c r="A446" s="32" t="str">
        <f t="shared" si="36"/>
        <v> BBS 110 </v>
      </c>
      <c r="B446" s="6" t="str">
        <f t="shared" si="37"/>
        <v>II</v>
      </c>
      <c r="C446" s="32">
        <f t="shared" si="38"/>
        <v>49768.368000000002</v>
      </c>
      <c r="D446" s="50" t="str">
        <f t="shared" si="39"/>
        <v>vis</v>
      </c>
      <c r="E446" s="195">
        <f>VLOOKUP(C446,'Active 1'!C$21:E$970,3,FALSE)</f>
        <v>25464.674862668573</v>
      </c>
      <c r="F446" s="6" t="s">
        <v>1754</v>
      </c>
      <c r="G446" s="50" t="str">
        <f t="shared" si="40"/>
        <v>49768.368</v>
      </c>
      <c r="H446" s="32">
        <f t="shared" si="41"/>
        <v>25464.5</v>
      </c>
      <c r="I446" s="196" t="s">
        <v>397</v>
      </c>
      <c r="J446" s="197" t="s">
        <v>398</v>
      </c>
      <c r="K446" s="196">
        <v>25464.5</v>
      </c>
      <c r="L446" s="196" t="s">
        <v>399</v>
      </c>
      <c r="M446" s="197" t="s">
        <v>2138</v>
      </c>
      <c r="N446" s="197"/>
      <c r="O446" s="198" t="s">
        <v>400</v>
      </c>
      <c r="P446" s="198" t="s">
        <v>401</v>
      </c>
    </row>
    <row r="447" spans="1:16" ht="12.75" customHeight="1" thickBot="1">
      <c r="A447" s="32" t="str">
        <f t="shared" si="36"/>
        <v> BBS 110 </v>
      </c>
      <c r="B447" s="6" t="str">
        <f t="shared" si="37"/>
        <v>II</v>
      </c>
      <c r="C447" s="32">
        <f t="shared" si="38"/>
        <v>49777.362999999998</v>
      </c>
      <c r="D447" s="50" t="str">
        <f t="shared" si="39"/>
        <v>vis</v>
      </c>
      <c r="E447" s="195">
        <f>VLOOKUP(C447,'Active 1'!C$21:E$970,3,FALSE)</f>
        <v>25492.653598829074</v>
      </c>
      <c r="F447" s="6" t="s">
        <v>1754</v>
      </c>
      <c r="G447" s="50" t="str">
        <f t="shared" si="40"/>
        <v>49777.363</v>
      </c>
      <c r="H447" s="32">
        <f t="shared" si="41"/>
        <v>25492.5</v>
      </c>
      <c r="I447" s="196" t="s">
        <v>402</v>
      </c>
      <c r="J447" s="197" t="s">
        <v>403</v>
      </c>
      <c r="K447" s="196">
        <v>25492.5</v>
      </c>
      <c r="L447" s="196" t="s">
        <v>404</v>
      </c>
      <c r="M447" s="197" t="s">
        <v>2138</v>
      </c>
      <c r="N447" s="197"/>
      <c r="O447" s="198" t="s">
        <v>400</v>
      </c>
      <c r="P447" s="198" t="s">
        <v>401</v>
      </c>
    </row>
    <row r="448" spans="1:16" ht="12.75" customHeight="1" thickBot="1">
      <c r="A448" s="32" t="str">
        <f t="shared" si="36"/>
        <v> BBS 113 </v>
      </c>
      <c r="B448" s="6" t="str">
        <f t="shared" si="37"/>
        <v>II</v>
      </c>
      <c r="C448" s="32">
        <f t="shared" si="38"/>
        <v>49990.534</v>
      </c>
      <c r="D448" s="50" t="str">
        <f t="shared" si="39"/>
        <v>vis</v>
      </c>
      <c r="E448" s="195">
        <f>VLOOKUP(C448,'Active 1'!C$21:E$970,3,FALSE)</f>
        <v>26155.716985830059</v>
      </c>
      <c r="F448" s="6" t="s">
        <v>1754</v>
      </c>
      <c r="G448" s="50" t="str">
        <f t="shared" si="40"/>
        <v>49990.534</v>
      </c>
      <c r="H448" s="32">
        <f t="shared" si="41"/>
        <v>26155.5</v>
      </c>
      <c r="I448" s="196" t="s">
        <v>405</v>
      </c>
      <c r="J448" s="197" t="s">
        <v>406</v>
      </c>
      <c r="K448" s="196">
        <v>26155.5</v>
      </c>
      <c r="L448" s="196" t="s">
        <v>407</v>
      </c>
      <c r="M448" s="197" t="s">
        <v>2138</v>
      </c>
      <c r="N448" s="197"/>
      <c r="O448" s="198" t="s">
        <v>400</v>
      </c>
      <c r="P448" s="198" t="s">
        <v>408</v>
      </c>
    </row>
    <row r="449" spans="1:16" ht="12.75" customHeight="1" thickBot="1">
      <c r="A449" s="32" t="str">
        <f t="shared" si="36"/>
        <v> AOEB 3 </v>
      </c>
      <c r="B449" s="6" t="str">
        <f t="shared" si="37"/>
        <v>I</v>
      </c>
      <c r="C449" s="32">
        <f t="shared" si="38"/>
        <v>50043.72</v>
      </c>
      <c r="D449" s="50" t="str">
        <f t="shared" si="39"/>
        <v>vis</v>
      </c>
      <c r="E449" s="195">
        <f>VLOOKUP(C449,'Active 1'!C$21:E$970,3,FALSE)</f>
        <v>26321.150789213421</v>
      </c>
      <c r="F449" s="6" t="s">
        <v>1754</v>
      </c>
      <c r="G449" s="50" t="str">
        <f t="shared" si="40"/>
        <v>50043.720</v>
      </c>
      <c r="H449" s="32">
        <f t="shared" si="41"/>
        <v>26321</v>
      </c>
      <c r="I449" s="196" t="s">
        <v>409</v>
      </c>
      <c r="J449" s="197" t="s">
        <v>410</v>
      </c>
      <c r="K449" s="196">
        <v>26321</v>
      </c>
      <c r="L449" s="196" t="s">
        <v>255</v>
      </c>
      <c r="M449" s="197" t="s">
        <v>2138</v>
      </c>
      <c r="N449" s="197"/>
      <c r="O449" s="198" t="s">
        <v>411</v>
      </c>
      <c r="P449" s="198" t="s">
        <v>304</v>
      </c>
    </row>
    <row r="450" spans="1:16" ht="12.75" customHeight="1" thickBot="1">
      <c r="A450" s="32" t="str">
        <f t="shared" si="36"/>
        <v> AOEB 4 </v>
      </c>
      <c r="B450" s="6" t="str">
        <f t="shared" si="37"/>
        <v>I</v>
      </c>
      <c r="C450" s="32">
        <f t="shared" si="38"/>
        <v>50043.72</v>
      </c>
      <c r="D450" s="50" t="str">
        <f t="shared" si="39"/>
        <v>vis</v>
      </c>
      <c r="E450" s="195">
        <f>VLOOKUP(C450,'Active 1'!C$21:E$970,3,FALSE)</f>
        <v>26321.150789213421</v>
      </c>
      <c r="F450" s="6" t="s">
        <v>1754</v>
      </c>
      <c r="G450" s="50" t="str">
        <f t="shared" si="40"/>
        <v>50043.720</v>
      </c>
      <c r="H450" s="32">
        <f t="shared" si="41"/>
        <v>26321</v>
      </c>
      <c r="I450" s="196" t="s">
        <v>409</v>
      </c>
      <c r="J450" s="197" t="s">
        <v>410</v>
      </c>
      <c r="K450" s="196">
        <v>26321</v>
      </c>
      <c r="L450" s="196" t="s">
        <v>255</v>
      </c>
      <c r="M450" s="197" t="s">
        <v>2138</v>
      </c>
      <c r="N450" s="197"/>
      <c r="O450" s="198" t="s">
        <v>411</v>
      </c>
      <c r="P450" s="198" t="s">
        <v>412</v>
      </c>
    </row>
    <row r="451" spans="1:16" ht="12.75" customHeight="1" thickBot="1">
      <c r="A451" s="32" t="str">
        <f t="shared" si="36"/>
        <v> AOEB 3 </v>
      </c>
      <c r="B451" s="6" t="str">
        <f t="shared" si="37"/>
        <v>I</v>
      </c>
      <c r="C451" s="32">
        <f t="shared" si="38"/>
        <v>50044.692999999999</v>
      </c>
      <c r="D451" s="50" t="str">
        <f t="shared" si="39"/>
        <v>vis</v>
      </c>
      <c r="E451" s="195">
        <f>VLOOKUP(C451,'Active 1'!C$21:E$970,3,FALSE)</f>
        <v>26324.177282852568</v>
      </c>
      <c r="F451" s="6" t="s">
        <v>1754</v>
      </c>
      <c r="G451" s="50" t="str">
        <f t="shared" si="40"/>
        <v>50044.693</v>
      </c>
      <c r="H451" s="32">
        <f t="shared" si="41"/>
        <v>26324</v>
      </c>
      <c r="I451" s="196" t="s">
        <v>413</v>
      </c>
      <c r="J451" s="197" t="s">
        <v>414</v>
      </c>
      <c r="K451" s="196">
        <v>26324</v>
      </c>
      <c r="L451" s="196" t="s">
        <v>415</v>
      </c>
      <c r="M451" s="197" t="s">
        <v>2138</v>
      </c>
      <c r="N451" s="197"/>
      <c r="O451" s="198" t="s">
        <v>2780</v>
      </c>
      <c r="P451" s="198" t="s">
        <v>304</v>
      </c>
    </row>
    <row r="452" spans="1:16" ht="12.75" customHeight="1" thickBot="1">
      <c r="A452" s="32" t="str">
        <f t="shared" si="36"/>
        <v> BBS 112 </v>
      </c>
      <c r="B452" s="6" t="str">
        <f t="shared" si="37"/>
        <v>II</v>
      </c>
      <c r="C452" s="32">
        <f t="shared" si="38"/>
        <v>50045.493000000002</v>
      </c>
      <c r="D452" s="50" t="str">
        <f t="shared" si="39"/>
        <v>vis</v>
      </c>
      <c r="E452" s="195">
        <f>VLOOKUP(C452,'Active 1'!C$21:E$970,3,FALSE)</f>
        <v>26326.665664056403</v>
      </c>
      <c r="F452" s="6" t="s">
        <v>1754</v>
      </c>
      <c r="G452" s="50" t="str">
        <f t="shared" si="40"/>
        <v>50045.493</v>
      </c>
      <c r="H452" s="32">
        <f t="shared" si="41"/>
        <v>26326.5</v>
      </c>
      <c r="I452" s="196" t="s">
        <v>416</v>
      </c>
      <c r="J452" s="197" t="s">
        <v>417</v>
      </c>
      <c r="K452" s="196">
        <v>26326.5</v>
      </c>
      <c r="L452" s="196" t="s">
        <v>370</v>
      </c>
      <c r="M452" s="197" t="s">
        <v>2176</v>
      </c>
      <c r="N452" s="197" t="s">
        <v>2177</v>
      </c>
      <c r="O452" s="198" t="s">
        <v>129</v>
      </c>
      <c r="P452" s="198" t="s">
        <v>418</v>
      </c>
    </row>
    <row r="453" spans="1:16" ht="12.75" customHeight="1" thickBot="1">
      <c r="A453" s="32" t="str">
        <f t="shared" si="36"/>
        <v>IBVS 4948 </v>
      </c>
      <c r="B453" s="6" t="str">
        <f t="shared" si="37"/>
        <v>II</v>
      </c>
      <c r="C453" s="32">
        <f t="shared" si="38"/>
        <v>50046.140700000004</v>
      </c>
      <c r="D453" s="50" t="str">
        <f t="shared" si="39"/>
        <v>vis</v>
      </c>
      <c r="E453" s="195">
        <f>VLOOKUP(C453,'Active 1'!C$21:E$970,3,FALSE)</f>
        <v>26328.680319688556</v>
      </c>
      <c r="F453" s="6" t="s">
        <v>1754</v>
      </c>
      <c r="G453" s="50" t="str">
        <f t="shared" si="40"/>
        <v>50046.1407</v>
      </c>
      <c r="H453" s="32">
        <f t="shared" si="41"/>
        <v>26328.5</v>
      </c>
      <c r="I453" s="196" t="s">
        <v>419</v>
      </c>
      <c r="J453" s="197" t="s">
        <v>420</v>
      </c>
      <c r="K453" s="196">
        <v>26328.5</v>
      </c>
      <c r="L453" s="196" t="s">
        <v>421</v>
      </c>
      <c r="M453" s="197" t="s">
        <v>2176</v>
      </c>
      <c r="N453" s="197" t="s">
        <v>2177</v>
      </c>
      <c r="O453" s="198" t="s">
        <v>341</v>
      </c>
      <c r="P453" s="199" t="s">
        <v>342</v>
      </c>
    </row>
    <row r="454" spans="1:16" ht="12.75" customHeight="1" thickBot="1">
      <c r="A454" s="32" t="str">
        <f t="shared" si="36"/>
        <v> AOEB 3 </v>
      </c>
      <c r="B454" s="6" t="str">
        <f t="shared" si="37"/>
        <v>I</v>
      </c>
      <c r="C454" s="32">
        <f t="shared" si="38"/>
        <v>50053.695</v>
      </c>
      <c r="D454" s="50" t="str">
        <f t="shared" si="39"/>
        <v>vis</v>
      </c>
      <c r="E454" s="195">
        <f>VLOOKUP(C454,'Active 1'!C$21:E$970,3,FALSE)</f>
        <v>26352.177792348622</v>
      </c>
      <c r="F454" s="6" t="s">
        <v>1754</v>
      </c>
      <c r="G454" s="50" t="str">
        <f t="shared" si="40"/>
        <v>50053.695</v>
      </c>
      <c r="H454" s="32">
        <f t="shared" si="41"/>
        <v>26352</v>
      </c>
      <c r="I454" s="196" t="s">
        <v>430</v>
      </c>
      <c r="J454" s="197" t="s">
        <v>431</v>
      </c>
      <c r="K454" s="196">
        <v>26352</v>
      </c>
      <c r="L454" s="196" t="s">
        <v>415</v>
      </c>
      <c r="M454" s="197" t="s">
        <v>2138</v>
      </c>
      <c r="N454" s="197"/>
      <c r="O454" s="198" t="s">
        <v>2780</v>
      </c>
      <c r="P454" s="198" t="s">
        <v>304</v>
      </c>
    </row>
    <row r="455" spans="1:16" ht="12.75" customHeight="1" thickBot="1">
      <c r="A455" s="32" t="str">
        <f t="shared" si="36"/>
        <v> AOEB 3 </v>
      </c>
      <c r="B455" s="6" t="str">
        <f t="shared" si="37"/>
        <v>II</v>
      </c>
      <c r="C455" s="32">
        <f t="shared" si="38"/>
        <v>50067.682999999997</v>
      </c>
      <c r="D455" s="50" t="str">
        <f t="shared" si="39"/>
        <v>vis</v>
      </c>
      <c r="E455" s="195">
        <f>VLOOKUP(C455,'Active 1'!C$21:E$970,3,FALSE)</f>
        <v>26395.68713769751</v>
      </c>
      <c r="F455" s="6" t="s">
        <v>1754</v>
      </c>
      <c r="G455" s="50" t="str">
        <f t="shared" si="40"/>
        <v>50067.683</v>
      </c>
      <c r="H455" s="32">
        <f t="shared" si="41"/>
        <v>26395.5</v>
      </c>
      <c r="I455" s="196" t="s">
        <v>432</v>
      </c>
      <c r="J455" s="197" t="s">
        <v>433</v>
      </c>
      <c r="K455" s="196">
        <v>26395.5</v>
      </c>
      <c r="L455" s="196" t="s">
        <v>434</v>
      </c>
      <c r="M455" s="197" t="s">
        <v>2138</v>
      </c>
      <c r="N455" s="197"/>
      <c r="O455" s="198" t="s">
        <v>2780</v>
      </c>
      <c r="P455" s="198" t="s">
        <v>304</v>
      </c>
    </row>
    <row r="456" spans="1:16" ht="12.75" customHeight="1" thickBot="1">
      <c r="A456" s="32" t="str">
        <f t="shared" si="36"/>
        <v>IBVS 4948 </v>
      </c>
      <c r="B456" s="6" t="str">
        <f t="shared" si="37"/>
        <v>I</v>
      </c>
      <c r="C456" s="32">
        <f t="shared" si="38"/>
        <v>50071.054400000001</v>
      </c>
      <c r="D456" s="50" t="str">
        <f t="shared" si="39"/>
        <v>vis</v>
      </c>
      <c r="E456" s="195">
        <f>VLOOKUP(C456,'Active 1'!C$21:E$970,3,FALSE)</f>
        <v>26406.173798185748</v>
      </c>
      <c r="F456" s="6" t="s">
        <v>1754</v>
      </c>
      <c r="G456" s="50" t="str">
        <f t="shared" si="40"/>
        <v>50071.0544</v>
      </c>
      <c r="H456" s="32">
        <f t="shared" si="41"/>
        <v>26406</v>
      </c>
      <c r="I456" s="196" t="s">
        <v>435</v>
      </c>
      <c r="J456" s="197" t="s">
        <v>436</v>
      </c>
      <c r="K456" s="196">
        <v>26406</v>
      </c>
      <c r="L456" s="196" t="s">
        <v>437</v>
      </c>
      <c r="M456" s="197" t="s">
        <v>2176</v>
      </c>
      <c r="N456" s="197" t="s">
        <v>2177</v>
      </c>
      <c r="O456" s="198" t="s">
        <v>341</v>
      </c>
      <c r="P456" s="199" t="s">
        <v>342</v>
      </c>
    </row>
    <row r="457" spans="1:16" ht="12.75" customHeight="1" thickBot="1">
      <c r="A457" s="32" t="str">
        <f t="shared" si="36"/>
        <v> AOEB 4 </v>
      </c>
      <c r="B457" s="6" t="str">
        <f t="shared" si="37"/>
        <v>II</v>
      </c>
      <c r="C457" s="32">
        <f t="shared" si="38"/>
        <v>50078.614000000001</v>
      </c>
      <c r="D457" s="50" t="str">
        <f t="shared" si="39"/>
        <v>vis</v>
      </c>
      <c r="E457" s="195">
        <f>VLOOKUP(C457,'Active 1'!C$21:E$970,3,FALSE)</f>
        <v>26429.687756371302</v>
      </c>
      <c r="F457" s="6" t="s">
        <v>1754</v>
      </c>
      <c r="G457" s="50" t="str">
        <f t="shared" si="40"/>
        <v>50078.614</v>
      </c>
      <c r="H457" s="32">
        <f t="shared" si="41"/>
        <v>26429.5</v>
      </c>
      <c r="I457" s="196" t="s">
        <v>440</v>
      </c>
      <c r="J457" s="197" t="s">
        <v>441</v>
      </c>
      <c r="K457" s="196">
        <v>26429.5</v>
      </c>
      <c r="L457" s="196" t="s">
        <v>434</v>
      </c>
      <c r="M457" s="197" t="s">
        <v>2138</v>
      </c>
      <c r="N457" s="197"/>
      <c r="O457" s="198" t="s">
        <v>2916</v>
      </c>
      <c r="P457" s="198" t="s">
        <v>412</v>
      </c>
    </row>
    <row r="458" spans="1:16" ht="12.75" customHeight="1" thickBot="1">
      <c r="A458" s="32" t="str">
        <f t="shared" si="36"/>
        <v> AOEB 3 </v>
      </c>
      <c r="B458" s="6" t="str">
        <f t="shared" si="37"/>
        <v>II</v>
      </c>
      <c r="C458" s="32">
        <f t="shared" si="38"/>
        <v>50078.614999999998</v>
      </c>
      <c r="D458" s="50" t="str">
        <f t="shared" si="39"/>
        <v>vis</v>
      </c>
      <c r="E458" s="195">
        <f>VLOOKUP(C458,'Active 1'!C$21:E$970,3,FALSE)</f>
        <v>26429.690866847795</v>
      </c>
      <c r="F458" s="6" t="s">
        <v>1754</v>
      </c>
      <c r="G458" s="50" t="str">
        <f t="shared" si="40"/>
        <v>50078.615</v>
      </c>
      <c r="H458" s="32">
        <f t="shared" si="41"/>
        <v>26429.5</v>
      </c>
      <c r="I458" s="196" t="s">
        <v>442</v>
      </c>
      <c r="J458" s="197" t="s">
        <v>443</v>
      </c>
      <c r="K458" s="196">
        <v>26429.5</v>
      </c>
      <c r="L458" s="196" t="s">
        <v>382</v>
      </c>
      <c r="M458" s="197" t="s">
        <v>2138</v>
      </c>
      <c r="N458" s="197"/>
      <c r="O458" s="198" t="s">
        <v>2916</v>
      </c>
      <c r="P458" s="198" t="s">
        <v>304</v>
      </c>
    </row>
    <row r="459" spans="1:16" ht="12.75" customHeight="1" thickBot="1">
      <c r="A459" s="32" t="str">
        <f t="shared" ref="A459:A522" si="42">P459</f>
        <v> AOEB 4 </v>
      </c>
      <c r="B459" s="6" t="str">
        <f t="shared" ref="B459:B522" si="43">IF(H459=INT(H459),"I","II")</f>
        <v>II</v>
      </c>
      <c r="C459" s="32">
        <f t="shared" ref="C459:C522" si="44">1*G459</f>
        <v>50095.648000000001</v>
      </c>
      <c r="D459" s="50" t="str">
        <f t="shared" ref="D459:D522" si="45">VLOOKUP(F459,I$1:J$5,2,FALSE)</f>
        <v>vis</v>
      </c>
      <c r="E459" s="195">
        <f>VLOOKUP(C459,'Active 1'!C$21:E$970,3,FALSE)</f>
        <v>26482.671613153765</v>
      </c>
      <c r="F459" s="6" t="s">
        <v>1754</v>
      </c>
      <c r="G459" s="50" t="str">
        <f t="shared" ref="G459:G522" si="46">MID(I459,3,LEN(I459)-3)</f>
        <v>50095.648</v>
      </c>
      <c r="H459" s="32">
        <f t="shared" ref="H459:H522" si="47">1*K459</f>
        <v>26482.5</v>
      </c>
      <c r="I459" s="196" t="s">
        <v>457</v>
      </c>
      <c r="J459" s="197" t="s">
        <v>458</v>
      </c>
      <c r="K459" s="196">
        <v>26482.5</v>
      </c>
      <c r="L459" s="196" t="s">
        <v>367</v>
      </c>
      <c r="M459" s="197" t="s">
        <v>2138</v>
      </c>
      <c r="N459" s="197"/>
      <c r="O459" s="198" t="s">
        <v>2916</v>
      </c>
      <c r="P459" s="198" t="s">
        <v>412</v>
      </c>
    </row>
    <row r="460" spans="1:16" ht="12.75" customHeight="1" thickBot="1">
      <c r="A460" s="32" t="str">
        <f t="shared" si="42"/>
        <v> AOEB 3 </v>
      </c>
      <c r="B460" s="6" t="str">
        <f t="shared" si="43"/>
        <v>II</v>
      </c>
      <c r="C460" s="32">
        <f t="shared" si="44"/>
        <v>50096.624000000003</v>
      </c>
      <c r="D460" s="50" t="str">
        <f t="shared" si="45"/>
        <v>vis</v>
      </c>
      <c r="E460" s="195">
        <f>VLOOKUP(C460,'Active 1'!C$21:E$970,3,FALSE)</f>
        <v>26485.707438222438</v>
      </c>
      <c r="F460" s="6" t="s">
        <v>1754</v>
      </c>
      <c r="G460" s="50" t="str">
        <f t="shared" si="46"/>
        <v>50096.624</v>
      </c>
      <c r="H460" s="32">
        <f t="shared" si="47"/>
        <v>26485.5</v>
      </c>
      <c r="I460" s="196" t="s">
        <v>459</v>
      </c>
      <c r="J460" s="197" t="s">
        <v>460</v>
      </c>
      <c r="K460" s="196">
        <v>26485.5</v>
      </c>
      <c r="L460" s="196" t="s">
        <v>461</v>
      </c>
      <c r="M460" s="197" t="s">
        <v>2138</v>
      </c>
      <c r="N460" s="197"/>
      <c r="O460" s="198" t="s">
        <v>2780</v>
      </c>
      <c r="P460" s="198" t="s">
        <v>304</v>
      </c>
    </row>
    <row r="461" spans="1:16" ht="12.75" customHeight="1" thickBot="1">
      <c r="A461" s="32" t="str">
        <f t="shared" si="42"/>
        <v> AOEB 4 </v>
      </c>
      <c r="B461" s="6" t="str">
        <f t="shared" si="43"/>
        <v>II</v>
      </c>
      <c r="C461" s="32">
        <f t="shared" si="44"/>
        <v>50097.578999999998</v>
      </c>
      <c r="D461" s="50" t="str">
        <f t="shared" si="45"/>
        <v>vis</v>
      </c>
      <c r="E461" s="195">
        <f>VLOOKUP(C461,'Active 1'!C$21:E$970,3,FALSE)</f>
        <v>26488.677943284489</v>
      </c>
      <c r="F461" s="6" t="s">
        <v>1754</v>
      </c>
      <c r="G461" s="50" t="str">
        <f t="shared" si="46"/>
        <v>50097.579</v>
      </c>
      <c r="H461" s="32">
        <f t="shared" si="47"/>
        <v>26488.5</v>
      </c>
      <c r="I461" s="196" t="s">
        <v>462</v>
      </c>
      <c r="J461" s="197" t="s">
        <v>463</v>
      </c>
      <c r="K461" s="196">
        <v>26488.5</v>
      </c>
      <c r="L461" s="196" t="s">
        <v>415</v>
      </c>
      <c r="M461" s="197" t="s">
        <v>2138</v>
      </c>
      <c r="N461" s="197"/>
      <c r="O461" s="198" t="s">
        <v>2916</v>
      </c>
      <c r="P461" s="198" t="s">
        <v>412</v>
      </c>
    </row>
    <row r="462" spans="1:16" ht="12.75" customHeight="1" thickBot="1">
      <c r="A462" s="32" t="str">
        <f t="shared" si="42"/>
        <v>BAVM 91 </v>
      </c>
      <c r="B462" s="6" t="str">
        <f t="shared" si="43"/>
        <v>I</v>
      </c>
      <c r="C462" s="32">
        <f t="shared" si="44"/>
        <v>50098.383999999998</v>
      </c>
      <c r="D462" s="50" t="str">
        <f t="shared" si="45"/>
        <v>vis</v>
      </c>
      <c r="E462" s="195">
        <f>VLOOKUP(C462,'Active 1'!C$21:E$970,3,FALSE)</f>
        <v>26491.18187687084</v>
      </c>
      <c r="F462" s="6" t="s">
        <v>1754</v>
      </c>
      <c r="G462" s="50" t="str">
        <f t="shared" si="46"/>
        <v>50098.3840</v>
      </c>
      <c r="H462" s="32">
        <f t="shared" si="47"/>
        <v>26491</v>
      </c>
      <c r="I462" s="196" t="s">
        <v>464</v>
      </c>
      <c r="J462" s="197" t="s">
        <v>465</v>
      </c>
      <c r="K462" s="196">
        <v>26491</v>
      </c>
      <c r="L462" s="196" t="s">
        <v>466</v>
      </c>
      <c r="M462" s="197" t="s">
        <v>2176</v>
      </c>
      <c r="N462" s="197" t="s">
        <v>467</v>
      </c>
      <c r="O462" s="198" t="s">
        <v>468</v>
      </c>
      <c r="P462" s="199" t="s">
        <v>469</v>
      </c>
    </row>
    <row r="463" spans="1:16" ht="12.75" customHeight="1" thickBot="1">
      <c r="A463" s="32" t="str">
        <f t="shared" si="42"/>
        <v> AOEB 4 </v>
      </c>
      <c r="B463" s="6" t="str">
        <f t="shared" si="43"/>
        <v>I</v>
      </c>
      <c r="C463" s="32">
        <f t="shared" si="44"/>
        <v>50101.601000000002</v>
      </c>
      <c r="D463" s="50" t="str">
        <f t="shared" si="45"/>
        <v>vis</v>
      </c>
      <c r="E463" s="195">
        <f>VLOOKUP(C463,'Active 1'!C$21:E$970,3,FALSE)</f>
        <v>26501.188279786737</v>
      </c>
      <c r="F463" s="6" t="s">
        <v>1754</v>
      </c>
      <c r="G463" s="50" t="str">
        <f t="shared" si="46"/>
        <v>50101.601</v>
      </c>
      <c r="H463" s="32">
        <f t="shared" si="47"/>
        <v>26501</v>
      </c>
      <c r="I463" s="196" t="s">
        <v>470</v>
      </c>
      <c r="J463" s="197" t="s">
        <v>471</v>
      </c>
      <c r="K463" s="196">
        <v>26501</v>
      </c>
      <c r="L463" s="196" t="s">
        <v>382</v>
      </c>
      <c r="M463" s="197" t="s">
        <v>2138</v>
      </c>
      <c r="N463" s="197"/>
      <c r="O463" s="198" t="s">
        <v>2916</v>
      </c>
      <c r="P463" s="198" t="s">
        <v>412</v>
      </c>
    </row>
    <row r="464" spans="1:16" ht="12.75" customHeight="1" thickBot="1">
      <c r="A464" s="32" t="str">
        <f t="shared" si="42"/>
        <v> AOEB 3 </v>
      </c>
      <c r="B464" s="6" t="str">
        <f t="shared" si="43"/>
        <v>II</v>
      </c>
      <c r="C464" s="32">
        <f t="shared" si="44"/>
        <v>50107.548000000003</v>
      </c>
      <c r="D464" s="50" t="str">
        <f t="shared" si="45"/>
        <v>vis</v>
      </c>
      <c r="E464" s="195">
        <f>VLOOKUP(C464,'Active 1'!C$21:E$970,3,FALSE)</f>
        <v>26519.686283560681</v>
      </c>
      <c r="F464" s="6" t="s">
        <v>1754</v>
      </c>
      <c r="G464" s="50" t="str">
        <f t="shared" si="46"/>
        <v>50107.548</v>
      </c>
      <c r="H464" s="32">
        <f t="shared" si="47"/>
        <v>26519.5</v>
      </c>
      <c r="I464" s="196" t="s">
        <v>472</v>
      </c>
      <c r="J464" s="197" t="s">
        <v>473</v>
      </c>
      <c r="K464" s="196">
        <v>26519.5</v>
      </c>
      <c r="L464" s="196" t="s">
        <v>434</v>
      </c>
      <c r="M464" s="197" t="s">
        <v>2138</v>
      </c>
      <c r="N464" s="197"/>
      <c r="O464" s="198" t="s">
        <v>2780</v>
      </c>
      <c r="P464" s="198" t="s">
        <v>304</v>
      </c>
    </row>
    <row r="465" spans="1:16" ht="12.75" customHeight="1" thickBot="1">
      <c r="A465" s="32" t="str">
        <f t="shared" si="42"/>
        <v>BAVM 91 </v>
      </c>
      <c r="B465" s="6" t="str">
        <f t="shared" si="43"/>
        <v>II</v>
      </c>
      <c r="C465" s="32">
        <f t="shared" si="44"/>
        <v>50113.3321</v>
      </c>
      <c r="D465" s="50" t="str">
        <f t="shared" si="45"/>
        <v>vis</v>
      </c>
      <c r="E465" s="195">
        <f>VLOOKUP(C465,'Active 1'!C$21:E$970,3,FALSE)</f>
        <v>26537.677590711981</v>
      </c>
      <c r="F465" s="6" t="s">
        <v>1754</v>
      </c>
      <c r="G465" s="50" t="str">
        <f t="shared" si="46"/>
        <v>50113.3321</v>
      </c>
      <c r="H465" s="32">
        <f t="shared" si="47"/>
        <v>26537.5</v>
      </c>
      <c r="I465" s="196" t="s">
        <v>474</v>
      </c>
      <c r="J465" s="197" t="s">
        <v>475</v>
      </c>
      <c r="K465" s="196">
        <v>26537.5</v>
      </c>
      <c r="L465" s="196" t="s">
        <v>476</v>
      </c>
      <c r="M465" s="197" t="s">
        <v>2176</v>
      </c>
      <c r="N465" s="197" t="s">
        <v>467</v>
      </c>
      <c r="O465" s="198" t="s">
        <v>468</v>
      </c>
      <c r="P465" s="199" t="s">
        <v>469</v>
      </c>
    </row>
    <row r="466" spans="1:16" ht="12.75" customHeight="1" thickBot="1">
      <c r="A466" s="32" t="str">
        <f t="shared" si="42"/>
        <v> AOEB 3 </v>
      </c>
      <c r="B466" s="6" t="str">
        <f t="shared" si="43"/>
        <v>II</v>
      </c>
      <c r="C466" s="32">
        <f t="shared" si="44"/>
        <v>50125.864999999998</v>
      </c>
      <c r="D466" s="50" t="str">
        <f t="shared" si="45"/>
        <v>vis</v>
      </c>
      <c r="E466" s="195">
        <f>VLOOKUP(C466,'Active 1'!C$21:E$970,3,FALSE)</f>
        <v>26576.660881698765</v>
      </c>
      <c r="F466" s="6" t="s">
        <v>1754</v>
      </c>
      <c r="G466" s="50" t="str">
        <f t="shared" si="46"/>
        <v>50125.865</v>
      </c>
      <c r="H466" s="32">
        <f t="shared" si="47"/>
        <v>26576.5</v>
      </c>
      <c r="I466" s="196" t="s">
        <v>477</v>
      </c>
      <c r="J466" s="197" t="s">
        <v>484</v>
      </c>
      <c r="K466" s="196">
        <v>26576.5</v>
      </c>
      <c r="L466" s="196" t="s">
        <v>485</v>
      </c>
      <c r="M466" s="197" t="s">
        <v>2138</v>
      </c>
      <c r="N466" s="197"/>
      <c r="O466" s="198" t="s">
        <v>2780</v>
      </c>
      <c r="P466" s="198" t="s">
        <v>304</v>
      </c>
    </row>
    <row r="467" spans="1:16" ht="12.75" customHeight="1" thickBot="1">
      <c r="A467" s="32" t="str">
        <f t="shared" si="42"/>
        <v> AOEB 4 </v>
      </c>
      <c r="B467" s="6" t="str">
        <f t="shared" si="43"/>
        <v>I</v>
      </c>
      <c r="C467" s="32">
        <f t="shared" si="44"/>
        <v>50127.627</v>
      </c>
      <c r="D467" s="50" t="str">
        <f t="shared" si="45"/>
        <v>vis</v>
      </c>
      <c r="E467" s="195">
        <f>VLOOKUP(C467,'Active 1'!C$21:E$970,3,FALSE)</f>
        <v>26582.1415413002</v>
      </c>
      <c r="F467" s="6" t="s">
        <v>1754</v>
      </c>
      <c r="G467" s="50" t="str">
        <f t="shared" si="46"/>
        <v>50127.627</v>
      </c>
      <c r="H467" s="32">
        <f t="shared" si="47"/>
        <v>26582</v>
      </c>
      <c r="I467" s="196" t="s">
        <v>486</v>
      </c>
      <c r="J467" s="197" t="s">
        <v>487</v>
      </c>
      <c r="K467" s="196">
        <v>26582</v>
      </c>
      <c r="L467" s="196" t="s">
        <v>325</v>
      </c>
      <c r="M467" s="197" t="s">
        <v>2138</v>
      </c>
      <c r="N467" s="197"/>
      <c r="O467" s="198" t="s">
        <v>2916</v>
      </c>
      <c r="P467" s="198" t="s">
        <v>412</v>
      </c>
    </row>
    <row r="468" spans="1:16" ht="12.75" customHeight="1" thickBot="1">
      <c r="A468" s="32" t="str">
        <f t="shared" si="42"/>
        <v> AOEB 4 </v>
      </c>
      <c r="B468" s="6" t="str">
        <f t="shared" si="43"/>
        <v>I</v>
      </c>
      <c r="C468" s="32">
        <f t="shared" si="44"/>
        <v>50128.603000000003</v>
      </c>
      <c r="D468" s="50" t="str">
        <f t="shared" si="45"/>
        <v>vis</v>
      </c>
      <c r="E468" s="195">
        <f>VLOOKUP(C468,'Active 1'!C$21:E$970,3,FALSE)</f>
        <v>26585.177366368876</v>
      </c>
      <c r="F468" s="6" t="s">
        <v>1754</v>
      </c>
      <c r="G468" s="50" t="str">
        <f t="shared" si="46"/>
        <v>50128.603</v>
      </c>
      <c r="H468" s="32">
        <f t="shared" si="47"/>
        <v>26585</v>
      </c>
      <c r="I468" s="196" t="s">
        <v>488</v>
      </c>
      <c r="J468" s="197" t="s">
        <v>489</v>
      </c>
      <c r="K468" s="196">
        <v>26585</v>
      </c>
      <c r="L468" s="196" t="s">
        <v>415</v>
      </c>
      <c r="M468" s="197" t="s">
        <v>2138</v>
      </c>
      <c r="N468" s="197"/>
      <c r="O468" s="198" t="s">
        <v>2916</v>
      </c>
      <c r="P468" s="198" t="s">
        <v>412</v>
      </c>
    </row>
    <row r="469" spans="1:16" ht="12.75" customHeight="1" thickBot="1">
      <c r="A469" s="32" t="str">
        <f t="shared" si="42"/>
        <v> AOEB 4 </v>
      </c>
      <c r="B469" s="6" t="str">
        <f t="shared" si="43"/>
        <v>I</v>
      </c>
      <c r="C469" s="32">
        <f t="shared" si="44"/>
        <v>50376.803</v>
      </c>
      <c r="D469" s="50" t="str">
        <f t="shared" si="45"/>
        <v>vis</v>
      </c>
      <c r="E469" s="195">
        <f>VLOOKUP(C469,'Active 1'!C$21:E$970,3,FALSE)</f>
        <v>27357.197634855867</v>
      </c>
      <c r="F469" s="6" t="s">
        <v>1754</v>
      </c>
      <c r="G469" s="50" t="str">
        <f t="shared" si="46"/>
        <v>50376.803</v>
      </c>
      <c r="H469" s="32">
        <f t="shared" si="47"/>
        <v>27357</v>
      </c>
      <c r="I469" s="196" t="s">
        <v>504</v>
      </c>
      <c r="J469" s="197" t="s">
        <v>505</v>
      </c>
      <c r="K469" s="196">
        <v>27357</v>
      </c>
      <c r="L469" s="196" t="s">
        <v>375</v>
      </c>
      <c r="M469" s="197" t="s">
        <v>2138</v>
      </c>
      <c r="N469" s="197"/>
      <c r="O469" s="198" t="s">
        <v>2780</v>
      </c>
      <c r="P469" s="198" t="s">
        <v>412</v>
      </c>
    </row>
    <row r="470" spans="1:16" ht="12.75" customHeight="1" thickBot="1">
      <c r="A470" s="32" t="str">
        <f t="shared" si="42"/>
        <v> AOEB 4 </v>
      </c>
      <c r="B470" s="6" t="str">
        <f t="shared" si="43"/>
        <v>I</v>
      </c>
      <c r="C470" s="32">
        <f t="shared" si="44"/>
        <v>50395.767999999996</v>
      </c>
      <c r="D470" s="50" t="str">
        <f t="shared" si="45"/>
        <v>vis</v>
      </c>
      <c r="E470" s="195">
        <f>VLOOKUP(C470,'Active 1'!C$21:E$970,3,FALSE)</f>
        <v>27416.187821769054</v>
      </c>
      <c r="F470" s="6" t="s">
        <v>1754</v>
      </c>
      <c r="G470" s="50" t="str">
        <f t="shared" si="46"/>
        <v>50395.768</v>
      </c>
      <c r="H470" s="32">
        <f t="shared" si="47"/>
        <v>27416</v>
      </c>
      <c r="I470" s="196" t="s">
        <v>506</v>
      </c>
      <c r="J470" s="197" t="s">
        <v>507</v>
      </c>
      <c r="K470" s="196">
        <v>27416</v>
      </c>
      <c r="L470" s="196" t="s">
        <v>434</v>
      </c>
      <c r="M470" s="197" t="s">
        <v>2138</v>
      </c>
      <c r="N470" s="197"/>
      <c r="O470" s="198" t="s">
        <v>2916</v>
      </c>
      <c r="P470" s="198" t="s">
        <v>412</v>
      </c>
    </row>
    <row r="471" spans="1:16" ht="12.75" customHeight="1" thickBot="1">
      <c r="A471" s="32" t="str">
        <f t="shared" si="42"/>
        <v> AOEB 4 </v>
      </c>
      <c r="B471" s="6" t="str">
        <f t="shared" si="43"/>
        <v>I</v>
      </c>
      <c r="C471" s="32">
        <f t="shared" si="44"/>
        <v>50396.732000000004</v>
      </c>
      <c r="D471" s="50" t="str">
        <f t="shared" si="45"/>
        <v>vis</v>
      </c>
      <c r="E471" s="195">
        <f>VLOOKUP(C471,'Active 1'!C$21:E$970,3,FALSE)</f>
        <v>27419.186321119687</v>
      </c>
      <c r="F471" s="6" t="s">
        <v>1754</v>
      </c>
      <c r="G471" s="50" t="str">
        <f t="shared" si="46"/>
        <v>50396.732</v>
      </c>
      <c r="H471" s="32">
        <f t="shared" si="47"/>
        <v>27419</v>
      </c>
      <c r="I471" s="196" t="s">
        <v>508</v>
      </c>
      <c r="J471" s="197" t="s">
        <v>509</v>
      </c>
      <c r="K471" s="196">
        <v>27419</v>
      </c>
      <c r="L471" s="196" t="s">
        <v>434</v>
      </c>
      <c r="M471" s="197" t="s">
        <v>2138</v>
      </c>
      <c r="N471" s="197"/>
      <c r="O471" s="198" t="s">
        <v>2916</v>
      </c>
      <c r="P471" s="198" t="s">
        <v>412</v>
      </c>
    </row>
    <row r="472" spans="1:16" ht="12.75" customHeight="1" thickBot="1">
      <c r="A472" s="32" t="str">
        <f t="shared" si="42"/>
        <v> AOEB 4 </v>
      </c>
      <c r="B472" s="6" t="str">
        <f t="shared" si="43"/>
        <v>I</v>
      </c>
      <c r="C472" s="32">
        <f t="shared" si="44"/>
        <v>50428.567000000003</v>
      </c>
      <c r="D472" s="50" t="str">
        <f t="shared" si="45"/>
        <v>vis</v>
      </c>
      <c r="E472" s="195">
        <f>VLOOKUP(C472,'Active 1'!C$21:E$970,3,FALSE)</f>
        <v>27518.208340649431</v>
      </c>
      <c r="F472" s="6" t="s">
        <v>1754</v>
      </c>
      <c r="G472" s="50" t="str">
        <f t="shared" si="46"/>
        <v>50428.567</v>
      </c>
      <c r="H472" s="32">
        <f t="shared" si="47"/>
        <v>27518</v>
      </c>
      <c r="I472" s="196" t="s">
        <v>510</v>
      </c>
      <c r="J472" s="197" t="s">
        <v>511</v>
      </c>
      <c r="K472" s="196">
        <v>27518</v>
      </c>
      <c r="L472" s="196" t="s">
        <v>461</v>
      </c>
      <c r="M472" s="197" t="s">
        <v>2138</v>
      </c>
      <c r="N472" s="197"/>
      <c r="O472" s="198" t="s">
        <v>2916</v>
      </c>
      <c r="P472" s="198" t="s">
        <v>412</v>
      </c>
    </row>
    <row r="473" spans="1:16" ht="12.75" customHeight="1" thickBot="1">
      <c r="A473" s="32" t="str">
        <f t="shared" si="42"/>
        <v> AOEB 4 </v>
      </c>
      <c r="B473" s="6" t="str">
        <f t="shared" si="43"/>
        <v>I</v>
      </c>
      <c r="C473" s="32">
        <f t="shared" si="44"/>
        <v>50455.565999999999</v>
      </c>
      <c r="D473" s="50" t="str">
        <f t="shared" si="45"/>
        <v>vis</v>
      </c>
      <c r="E473" s="195">
        <f>VLOOKUP(C473,'Active 1'!C$21:E$970,3,FALSE)</f>
        <v>27602.188095802041</v>
      </c>
      <c r="F473" s="6" t="s">
        <v>1754</v>
      </c>
      <c r="G473" s="50" t="str">
        <f t="shared" si="46"/>
        <v>50455.566</v>
      </c>
      <c r="H473" s="32">
        <f t="shared" si="47"/>
        <v>27602</v>
      </c>
      <c r="I473" s="196" t="s">
        <v>520</v>
      </c>
      <c r="J473" s="197" t="s">
        <v>521</v>
      </c>
      <c r="K473" s="196">
        <v>27602</v>
      </c>
      <c r="L473" s="196" t="s">
        <v>434</v>
      </c>
      <c r="M473" s="197" t="s">
        <v>2138</v>
      </c>
      <c r="N473" s="197"/>
      <c r="O473" s="198" t="s">
        <v>2780</v>
      </c>
      <c r="P473" s="198" t="s">
        <v>412</v>
      </c>
    </row>
    <row r="474" spans="1:16" ht="12.75" customHeight="1" thickBot="1">
      <c r="A474" s="32" t="str">
        <f t="shared" si="42"/>
        <v> AOEB 4 </v>
      </c>
      <c r="B474" s="6" t="str">
        <f t="shared" si="43"/>
        <v>II</v>
      </c>
      <c r="C474" s="32">
        <f t="shared" si="44"/>
        <v>50461.525999999998</v>
      </c>
      <c r="D474" s="50" t="str">
        <f t="shared" si="45"/>
        <v>vis</v>
      </c>
      <c r="E474" s="195">
        <f>VLOOKUP(C474,'Active 1'!C$21:E$970,3,FALSE)</f>
        <v>27620.726535770544</v>
      </c>
      <c r="F474" s="6" t="s">
        <v>1754</v>
      </c>
      <c r="G474" s="50" t="str">
        <f t="shared" si="46"/>
        <v>50461.526</v>
      </c>
      <c r="H474" s="32">
        <f t="shared" si="47"/>
        <v>27620.5</v>
      </c>
      <c r="I474" s="196" t="s">
        <v>525</v>
      </c>
      <c r="J474" s="197" t="s">
        <v>526</v>
      </c>
      <c r="K474" s="196">
        <v>27620.5</v>
      </c>
      <c r="L474" s="196" t="s">
        <v>527</v>
      </c>
      <c r="M474" s="197" t="s">
        <v>2138</v>
      </c>
      <c r="N474" s="197"/>
      <c r="O474" s="198" t="s">
        <v>2916</v>
      </c>
      <c r="P474" s="198" t="s">
        <v>412</v>
      </c>
    </row>
    <row r="475" spans="1:16" ht="12.75" customHeight="1" thickBot="1">
      <c r="A475" s="32" t="str">
        <f t="shared" si="42"/>
        <v> AOEB 4 </v>
      </c>
      <c r="B475" s="6" t="str">
        <f t="shared" si="43"/>
        <v>II</v>
      </c>
      <c r="C475" s="32">
        <f t="shared" si="44"/>
        <v>50466.658000000003</v>
      </c>
      <c r="D475" s="50" t="str">
        <f t="shared" si="45"/>
        <v>vis</v>
      </c>
      <c r="E475" s="195">
        <f>VLOOKUP(C475,'Active 1'!C$21:E$970,3,FALSE)</f>
        <v>27636.689501193101</v>
      </c>
      <c r="F475" s="6" t="s">
        <v>1754</v>
      </c>
      <c r="G475" s="50" t="str">
        <f t="shared" si="46"/>
        <v>50466.658</v>
      </c>
      <c r="H475" s="32">
        <f t="shared" si="47"/>
        <v>27636.5</v>
      </c>
      <c r="I475" s="196" t="s">
        <v>528</v>
      </c>
      <c r="J475" s="197" t="s">
        <v>529</v>
      </c>
      <c r="K475" s="196">
        <v>27636.5</v>
      </c>
      <c r="L475" s="196" t="s">
        <v>382</v>
      </c>
      <c r="M475" s="197" t="s">
        <v>2138</v>
      </c>
      <c r="N475" s="197"/>
      <c r="O475" s="198" t="s">
        <v>2916</v>
      </c>
      <c r="P475" s="198" t="s">
        <v>412</v>
      </c>
    </row>
    <row r="476" spans="1:16" ht="12.75" customHeight="1" thickBot="1">
      <c r="A476" s="32" t="str">
        <f t="shared" si="42"/>
        <v> AOEB 4 </v>
      </c>
      <c r="B476" s="6" t="str">
        <f t="shared" si="43"/>
        <v>II</v>
      </c>
      <c r="C476" s="32">
        <f t="shared" si="44"/>
        <v>50474.377999999997</v>
      </c>
      <c r="D476" s="50" t="str">
        <f t="shared" si="45"/>
        <v>vis</v>
      </c>
      <c r="E476" s="195">
        <f>VLOOKUP(C476,'Active 1'!C$21:E$970,3,FALSE)</f>
        <v>27660.702379810002</v>
      </c>
      <c r="F476" s="6" t="s">
        <v>1754</v>
      </c>
      <c r="G476" s="50" t="str">
        <f t="shared" si="46"/>
        <v>50474.378</v>
      </c>
      <c r="H476" s="32">
        <f t="shared" si="47"/>
        <v>27660.5</v>
      </c>
      <c r="I476" s="196" t="s">
        <v>530</v>
      </c>
      <c r="J476" s="197" t="s">
        <v>531</v>
      </c>
      <c r="K476" s="196">
        <v>27660.5</v>
      </c>
      <c r="L476" s="196" t="s">
        <v>532</v>
      </c>
      <c r="M476" s="197" t="s">
        <v>2138</v>
      </c>
      <c r="N476" s="197"/>
      <c r="O476" s="198" t="s">
        <v>383</v>
      </c>
      <c r="P476" s="198" t="s">
        <v>412</v>
      </c>
    </row>
    <row r="477" spans="1:16" ht="12.75" customHeight="1" thickBot="1">
      <c r="A477" s="32" t="str">
        <f t="shared" si="42"/>
        <v>BAVM 102 </v>
      </c>
      <c r="B477" s="6" t="str">
        <f t="shared" si="43"/>
        <v>I</v>
      </c>
      <c r="C477" s="32">
        <f t="shared" si="44"/>
        <v>50481.288800000002</v>
      </c>
      <c r="D477" s="50" t="str">
        <f t="shared" si="45"/>
        <v>vis</v>
      </c>
      <c r="E477" s="195">
        <f>VLOOKUP(C477,'Active 1'!C$21:E$970,3,FALSE)</f>
        <v>27682.198260839268</v>
      </c>
      <c r="F477" s="6" t="s">
        <v>1754</v>
      </c>
      <c r="G477" s="50" t="str">
        <f t="shared" si="46"/>
        <v>50481.2888</v>
      </c>
      <c r="H477" s="32">
        <f t="shared" si="47"/>
        <v>27682</v>
      </c>
      <c r="I477" s="196" t="s">
        <v>533</v>
      </c>
      <c r="J477" s="197" t="s">
        <v>534</v>
      </c>
      <c r="K477" s="196">
        <v>27682</v>
      </c>
      <c r="L477" s="196" t="s">
        <v>535</v>
      </c>
      <c r="M477" s="197" t="s">
        <v>2176</v>
      </c>
      <c r="N477" s="197" t="s">
        <v>467</v>
      </c>
      <c r="O477" s="198" t="s">
        <v>468</v>
      </c>
      <c r="P477" s="199" t="s">
        <v>536</v>
      </c>
    </row>
    <row r="478" spans="1:16" ht="12.75" customHeight="1" thickBot="1">
      <c r="A478" s="32" t="str">
        <f t="shared" si="42"/>
        <v> AOEB 4 </v>
      </c>
      <c r="B478" s="6" t="str">
        <f t="shared" si="43"/>
        <v>I</v>
      </c>
      <c r="C478" s="32">
        <f t="shared" si="44"/>
        <v>50481.603000000003</v>
      </c>
      <c r="D478" s="50" t="str">
        <f t="shared" si="45"/>
        <v>vis</v>
      </c>
      <c r="E478" s="195">
        <f>VLOOKUP(C478,'Active 1'!C$21:E$970,3,FALSE)</f>
        <v>27683.175572557073</v>
      </c>
      <c r="F478" s="6" t="s">
        <v>1754</v>
      </c>
      <c r="G478" s="50" t="str">
        <f t="shared" si="46"/>
        <v>50481.603</v>
      </c>
      <c r="H478" s="32">
        <f t="shared" si="47"/>
        <v>27683</v>
      </c>
      <c r="I478" s="196" t="s">
        <v>537</v>
      </c>
      <c r="J478" s="197" t="s">
        <v>538</v>
      </c>
      <c r="K478" s="196">
        <v>27683</v>
      </c>
      <c r="L478" s="196" t="s">
        <v>399</v>
      </c>
      <c r="M478" s="197" t="s">
        <v>2138</v>
      </c>
      <c r="N478" s="197"/>
      <c r="O478" s="198" t="s">
        <v>2916</v>
      </c>
      <c r="P478" s="198" t="s">
        <v>412</v>
      </c>
    </row>
    <row r="479" spans="1:16" ht="12.75" customHeight="1" thickBot="1">
      <c r="A479" s="32" t="str">
        <f t="shared" si="42"/>
        <v> AOEB 4 </v>
      </c>
      <c r="B479" s="6" t="str">
        <f t="shared" si="43"/>
        <v>I</v>
      </c>
      <c r="C479" s="32">
        <f t="shared" si="44"/>
        <v>50491.572</v>
      </c>
      <c r="D479" s="50" t="str">
        <f t="shared" si="45"/>
        <v>vis</v>
      </c>
      <c r="E479" s="195">
        <f>VLOOKUP(C479,'Active 1'!C$21:E$970,3,FALSE)</f>
        <v>27714.183912833243</v>
      </c>
      <c r="F479" s="6" t="s">
        <v>1754</v>
      </c>
      <c r="G479" s="50" t="str">
        <f t="shared" si="46"/>
        <v>50491.572</v>
      </c>
      <c r="H479" s="32">
        <f t="shared" si="47"/>
        <v>27714</v>
      </c>
      <c r="I479" s="196" t="s">
        <v>539</v>
      </c>
      <c r="J479" s="197" t="s">
        <v>540</v>
      </c>
      <c r="K479" s="196">
        <v>27714</v>
      </c>
      <c r="L479" s="196" t="s">
        <v>495</v>
      </c>
      <c r="M479" s="197" t="s">
        <v>2138</v>
      </c>
      <c r="N479" s="197"/>
      <c r="O479" s="198" t="s">
        <v>2916</v>
      </c>
      <c r="P479" s="198" t="s">
        <v>412</v>
      </c>
    </row>
    <row r="480" spans="1:16" ht="12.75" customHeight="1" thickBot="1">
      <c r="A480" s="32" t="str">
        <f t="shared" si="42"/>
        <v> AOEB 4 </v>
      </c>
      <c r="B480" s="6" t="str">
        <f t="shared" si="43"/>
        <v>I</v>
      </c>
      <c r="C480" s="32">
        <f t="shared" si="44"/>
        <v>50499.606</v>
      </c>
      <c r="D480" s="50" t="str">
        <f t="shared" si="45"/>
        <v>vis</v>
      </c>
      <c r="E480" s="195">
        <f>VLOOKUP(C480,'Active 1'!C$21:E$970,3,FALSE)</f>
        <v>27739.173481072663</v>
      </c>
      <c r="F480" s="6" t="s">
        <v>1754</v>
      </c>
      <c r="G480" s="50" t="str">
        <f t="shared" si="46"/>
        <v>50499.606</v>
      </c>
      <c r="H480" s="32">
        <f t="shared" si="47"/>
        <v>27739</v>
      </c>
      <c r="I480" s="196" t="s">
        <v>541</v>
      </c>
      <c r="J480" s="197" t="s">
        <v>542</v>
      </c>
      <c r="K480" s="196">
        <v>27739</v>
      </c>
      <c r="L480" s="196" t="s">
        <v>399</v>
      </c>
      <c r="M480" s="197" t="s">
        <v>2138</v>
      </c>
      <c r="N480" s="197"/>
      <c r="O480" s="198" t="s">
        <v>2780</v>
      </c>
      <c r="P480" s="198" t="s">
        <v>412</v>
      </c>
    </row>
    <row r="481" spans="1:16" ht="12.75" customHeight="1" thickBot="1">
      <c r="A481" s="32" t="str">
        <f t="shared" si="42"/>
        <v> AOEB 4 </v>
      </c>
      <c r="B481" s="6" t="str">
        <f t="shared" si="43"/>
        <v>II</v>
      </c>
      <c r="C481" s="32">
        <f t="shared" si="44"/>
        <v>50503.631000000001</v>
      </c>
      <c r="D481" s="50" t="str">
        <f t="shared" si="45"/>
        <v>vis</v>
      </c>
      <c r="E481" s="195">
        <f>VLOOKUP(C481,'Active 1'!C$21:E$970,3,FALSE)</f>
        <v>27751.693149004415</v>
      </c>
      <c r="F481" s="6" t="s">
        <v>1754</v>
      </c>
      <c r="G481" s="50" t="str">
        <f t="shared" si="46"/>
        <v>50503.631</v>
      </c>
      <c r="H481" s="32">
        <f t="shared" si="47"/>
        <v>27751.5</v>
      </c>
      <c r="I481" s="196" t="s">
        <v>543</v>
      </c>
      <c r="J481" s="197" t="s">
        <v>544</v>
      </c>
      <c r="K481" s="196">
        <v>27751.5</v>
      </c>
      <c r="L481" s="196" t="s">
        <v>517</v>
      </c>
      <c r="M481" s="197" t="s">
        <v>2138</v>
      </c>
      <c r="N481" s="197"/>
      <c r="O481" s="198" t="s">
        <v>2780</v>
      </c>
      <c r="P481" s="198" t="s">
        <v>412</v>
      </c>
    </row>
    <row r="482" spans="1:16" ht="12.75" customHeight="1" thickBot="1">
      <c r="A482" s="32" t="str">
        <f t="shared" si="42"/>
        <v>IBVS 4670 </v>
      </c>
      <c r="B482" s="6" t="str">
        <f t="shared" si="43"/>
        <v>I</v>
      </c>
      <c r="C482" s="32">
        <f t="shared" si="44"/>
        <v>50758.4211</v>
      </c>
      <c r="D482" s="50" t="str">
        <f t="shared" si="45"/>
        <v>vis</v>
      </c>
      <c r="E482" s="195">
        <f>VLOOKUP(C482,'Active 1'!C$21:E$970,3,FALSE)</f>
        <v>28544.21176870558</v>
      </c>
      <c r="F482" s="6" t="s">
        <v>1754</v>
      </c>
      <c r="G482" s="50" t="str">
        <f t="shared" si="46"/>
        <v>50758.4211</v>
      </c>
      <c r="H482" s="32">
        <f t="shared" si="47"/>
        <v>28544</v>
      </c>
      <c r="I482" s="196" t="s">
        <v>545</v>
      </c>
      <c r="J482" s="197" t="s">
        <v>546</v>
      </c>
      <c r="K482" s="196">
        <v>28544</v>
      </c>
      <c r="L482" s="196" t="s">
        <v>547</v>
      </c>
      <c r="M482" s="197" t="s">
        <v>2176</v>
      </c>
      <c r="N482" s="197" t="s">
        <v>2177</v>
      </c>
      <c r="O482" s="198" t="s">
        <v>548</v>
      </c>
      <c r="P482" s="199" t="s">
        <v>549</v>
      </c>
    </row>
    <row r="483" spans="1:16" ht="12.75" customHeight="1" thickBot="1">
      <c r="A483" s="32" t="str">
        <f t="shared" si="42"/>
        <v> AOEB 5 </v>
      </c>
      <c r="B483" s="6" t="str">
        <f t="shared" si="43"/>
        <v>I</v>
      </c>
      <c r="C483" s="32">
        <f t="shared" si="44"/>
        <v>50814.671000000002</v>
      </c>
      <c r="D483" s="50" t="str">
        <f t="shared" si="45"/>
        <v>vis</v>
      </c>
      <c r="E483" s="195">
        <f>VLOOKUP(C483,'Active 1'!C$21:E$970,3,FALSE)</f>
        <v>28719.175761051949</v>
      </c>
      <c r="F483" s="6" t="s">
        <v>1754</v>
      </c>
      <c r="G483" s="50" t="str">
        <f t="shared" si="46"/>
        <v>50814.671</v>
      </c>
      <c r="H483" s="32">
        <f t="shared" si="47"/>
        <v>28719</v>
      </c>
      <c r="I483" s="196" t="s">
        <v>553</v>
      </c>
      <c r="J483" s="197" t="s">
        <v>554</v>
      </c>
      <c r="K483" s="196">
        <v>28719</v>
      </c>
      <c r="L483" s="196" t="s">
        <v>415</v>
      </c>
      <c r="M483" s="197" t="s">
        <v>2138</v>
      </c>
      <c r="N483" s="197"/>
      <c r="O483" s="198" t="s">
        <v>2780</v>
      </c>
      <c r="P483" s="198" t="s">
        <v>555</v>
      </c>
    </row>
    <row r="484" spans="1:16" ht="12.75" customHeight="1" thickBot="1">
      <c r="A484" s="32" t="str">
        <f t="shared" si="42"/>
        <v>BAVM 111 </v>
      </c>
      <c r="B484" s="6" t="str">
        <f t="shared" si="43"/>
        <v>I</v>
      </c>
      <c r="C484" s="32">
        <f t="shared" si="44"/>
        <v>50823.362999999998</v>
      </c>
      <c r="D484" s="50" t="str">
        <f t="shared" si="45"/>
        <v>vis</v>
      </c>
      <c r="E484" s="195">
        <f>VLOOKUP(C484,'Active 1'!C$21:E$970,3,FALSE)</f>
        <v>28746.212022831503</v>
      </c>
      <c r="F484" s="6" t="s">
        <v>1754</v>
      </c>
      <c r="G484" s="50" t="str">
        <f t="shared" si="46"/>
        <v>50823.3630</v>
      </c>
      <c r="H484" s="32">
        <f t="shared" si="47"/>
        <v>28746</v>
      </c>
      <c r="I484" s="196" t="s">
        <v>558</v>
      </c>
      <c r="J484" s="197" t="s">
        <v>559</v>
      </c>
      <c r="K484" s="196">
        <v>28746</v>
      </c>
      <c r="L484" s="196" t="s">
        <v>560</v>
      </c>
      <c r="M484" s="197" t="s">
        <v>2176</v>
      </c>
      <c r="N484" s="197" t="s">
        <v>467</v>
      </c>
      <c r="O484" s="198" t="s">
        <v>468</v>
      </c>
      <c r="P484" s="199" t="s">
        <v>561</v>
      </c>
    </row>
    <row r="485" spans="1:16" ht="12.75" customHeight="1" thickBot="1">
      <c r="A485" s="32" t="str">
        <f t="shared" si="42"/>
        <v> AOEB 5 </v>
      </c>
      <c r="B485" s="6" t="str">
        <f t="shared" si="43"/>
        <v>I</v>
      </c>
      <c r="C485" s="32">
        <f t="shared" si="44"/>
        <v>50824.656000000003</v>
      </c>
      <c r="D485" s="50" t="str">
        <f t="shared" si="45"/>
        <v>vis</v>
      </c>
      <c r="E485" s="195">
        <f>VLOOKUP(C485,'Active 1'!C$21:E$970,3,FALSE)</f>
        <v>28750.233868952204</v>
      </c>
      <c r="F485" s="6" t="s">
        <v>1754</v>
      </c>
      <c r="G485" s="50" t="str">
        <f t="shared" si="46"/>
        <v>50824.656</v>
      </c>
      <c r="H485" s="32">
        <f t="shared" si="47"/>
        <v>28750</v>
      </c>
      <c r="I485" s="196" t="s">
        <v>562</v>
      </c>
      <c r="J485" s="197" t="s">
        <v>563</v>
      </c>
      <c r="K485" s="196">
        <v>28750</v>
      </c>
      <c r="L485" s="196" t="s">
        <v>564</v>
      </c>
      <c r="M485" s="197" t="s">
        <v>2138</v>
      </c>
      <c r="N485" s="197"/>
      <c r="O485" s="198" t="s">
        <v>2780</v>
      </c>
      <c r="P485" s="198" t="s">
        <v>555</v>
      </c>
    </row>
    <row r="486" spans="1:16" ht="12.75" customHeight="1" thickBot="1">
      <c r="A486" s="32" t="str">
        <f t="shared" si="42"/>
        <v> AOEB 5 </v>
      </c>
      <c r="B486" s="6" t="str">
        <f t="shared" si="43"/>
        <v>II</v>
      </c>
      <c r="C486" s="32">
        <f t="shared" si="44"/>
        <v>50830.61</v>
      </c>
      <c r="D486" s="50" t="str">
        <f t="shared" si="45"/>
        <v>vis</v>
      </c>
      <c r="E486" s="195">
        <f>VLOOKUP(C486,'Active 1'!C$21:E$970,3,FALSE)</f>
        <v>28768.753646061672</v>
      </c>
      <c r="F486" s="6" t="s">
        <v>1754</v>
      </c>
      <c r="G486" s="50" t="str">
        <f t="shared" si="46"/>
        <v>50830.610</v>
      </c>
      <c r="H486" s="32">
        <f t="shared" si="47"/>
        <v>28768.5</v>
      </c>
      <c r="I486" s="196" t="s">
        <v>568</v>
      </c>
      <c r="J486" s="197" t="s">
        <v>569</v>
      </c>
      <c r="K486" s="196">
        <v>28768.5</v>
      </c>
      <c r="L486" s="196" t="s">
        <v>2907</v>
      </c>
      <c r="M486" s="197" t="s">
        <v>2138</v>
      </c>
      <c r="N486" s="197"/>
      <c r="O486" s="198" t="s">
        <v>2916</v>
      </c>
      <c r="P486" s="198" t="s">
        <v>555</v>
      </c>
    </row>
    <row r="487" spans="1:16" ht="12.75" customHeight="1" thickBot="1">
      <c r="A487" s="32" t="str">
        <f t="shared" si="42"/>
        <v>VSB 47 </v>
      </c>
      <c r="B487" s="6" t="str">
        <f t="shared" si="43"/>
        <v>I</v>
      </c>
      <c r="C487" s="32">
        <f t="shared" si="44"/>
        <v>50843.94</v>
      </c>
      <c r="D487" s="50" t="str">
        <f t="shared" si="45"/>
        <v>vis</v>
      </c>
      <c r="E487" s="195">
        <f>VLOOKUP(C487,'Active 1'!C$21:E$970,3,FALSE)</f>
        <v>28810.216297870425</v>
      </c>
      <c r="F487" s="6" t="s">
        <v>1754</v>
      </c>
      <c r="G487" s="50" t="str">
        <f t="shared" si="46"/>
        <v>50843.94</v>
      </c>
      <c r="H487" s="32">
        <f t="shared" si="47"/>
        <v>28810</v>
      </c>
      <c r="I487" s="196" t="s">
        <v>572</v>
      </c>
      <c r="J487" s="197" t="s">
        <v>573</v>
      </c>
      <c r="K487" s="196">
        <v>28810</v>
      </c>
      <c r="L487" s="196" t="s">
        <v>574</v>
      </c>
      <c r="M487" s="197" t="s">
        <v>424</v>
      </c>
      <c r="N487" s="197" t="s">
        <v>1754</v>
      </c>
      <c r="O487" s="198" t="s">
        <v>345</v>
      </c>
      <c r="P487" s="199" t="s">
        <v>346</v>
      </c>
    </row>
    <row r="488" spans="1:16" ht="12.75" customHeight="1" thickBot="1">
      <c r="A488" s="32" t="str">
        <f t="shared" si="42"/>
        <v> AOEB 5 </v>
      </c>
      <c r="B488" s="6" t="str">
        <f t="shared" si="43"/>
        <v>II</v>
      </c>
      <c r="C488" s="32">
        <f t="shared" si="44"/>
        <v>50866.588000000003</v>
      </c>
      <c r="D488" s="50" t="str">
        <f t="shared" si="45"/>
        <v>vis</v>
      </c>
      <c r="E488" s="195">
        <f>VLOOKUP(C488,'Active 1'!C$21:E$970,3,FALSE)</f>
        <v>28880.662369750742</v>
      </c>
      <c r="F488" s="6" t="s">
        <v>1754</v>
      </c>
      <c r="G488" s="50" t="str">
        <f t="shared" si="46"/>
        <v>50866.588</v>
      </c>
      <c r="H488" s="32">
        <f t="shared" si="47"/>
        <v>28880.5</v>
      </c>
      <c r="I488" s="196" t="s">
        <v>575</v>
      </c>
      <c r="J488" s="197" t="s">
        <v>576</v>
      </c>
      <c r="K488" s="196">
        <v>28880.5</v>
      </c>
      <c r="L488" s="196" t="s">
        <v>485</v>
      </c>
      <c r="M488" s="197" t="s">
        <v>2138</v>
      </c>
      <c r="N488" s="197"/>
      <c r="O488" s="198" t="s">
        <v>411</v>
      </c>
      <c r="P488" s="198" t="s">
        <v>555</v>
      </c>
    </row>
    <row r="489" spans="1:16" ht="12.75" customHeight="1" thickBot="1">
      <c r="A489" s="32" t="str">
        <f t="shared" si="42"/>
        <v> AOEB 5 </v>
      </c>
      <c r="B489" s="6" t="str">
        <f t="shared" si="43"/>
        <v>II</v>
      </c>
      <c r="C489" s="32">
        <f t="shared" si="44"/>
        <v>50867.565999999999</v>
      </c>
      <c r="D489" s="50" t="str">
        <f t="shared" si="45"/>
        <v>vis</v>
      </c>
      <c r="E489" s="195">
        <f>VLOOKUP(C489,'Active 1'!C$21:E$970,3,FALSE)</f>
        <v>28883.704415772405</v>
      </c>
      <c r="F489" s="6" t="s">
        <v>1754</v>
      </c>
      <c r="G489" s="50" t="str">
        <f t="shared" si="46"/>
        <v>50867.566</v>
      </c>
      <c r="H489" s="32">
        <f t="shared" si="47"/>
        <v>28883.5</v>
      </c>
      <c r="I489" s="196" t="s">
        <v>577</v>
      </c>
      <c r="J489" s="197" t="s">
        <v>578</v>
      </c>
      <c r="K489" s="196">
        <v>28883.5</v>
      </c>
      <c r="L489" s="196" t="s">
        <v>514</v>
      </c>
      <c r="M489" s="197" t="s">
        <v>2138</v>
      </c>
      <c r="N489" s="197"/>
      <c r="O489" s="198" t="s">
        <v>2780</v>
      </c>
      <c r="P489" s="198" t="s">
        <v>555</v>
      </c>
    </row>
    <row r="490" spans="1:16" ht="12.75" customHeight="1" thickBot="1">
      <c r="A490" s="32" t="str">
        <f t="shared" si="42"/>
        <v> AOEB 5 </v>
      </c>
      <c r="B490" s="6" t="str">
        <f t="shared" si="43"/>
        <v>I</v>
      </c>
      <c r="C490" s="32">
        <f t="shared" si="44"/>
        <v>50871.591</v>
      </c>
      <c r="D490" s="50" t="str">
        <f t="shared" si="45"/>
        <v>vis</v>
      </c>
      <c r="E490" s="195">
        <f>VLOOKUP(C490,'Active 1'!C$21:E$970,3,FALSE)</f>
        <v>28896.224083704161</v>
      </c>
      <c r="F490" s="6" t="s">
        <v>1754</v>
      </c>
      <c r="G490" s="50" t="str">
        <f t="shared" si="46"/>
        <v>50871.591</v>
      </c>
      <c r="H490" s="32">
        <f t="shared" si="47"/>
        <v>28896</v>
      </c>
      <c r="I490" s="196" t="s">
        <v>579</v>
      </c>
      <c r="J490" s="197" t="s">
        <v>580</v>
      </c>
      <c r="K490" s="196">
        <v>28896</v>
      </c>
      <c r="L490" s="196" t="s">
        <v>581</v>
      </c>
      <c r="M490" s="197" t="s">
        <v>2138</v>
      </c>
      <c r="N490" s="197"/>
      <c r="O490" s="198" t="s">
        <v>2916</v>
      </c>
      <c r="P490" s="198" t="s">
        <v>555</v>
      </c>
    </row>
    <row r="491" spans="1:16" ht="12.75" customHeight="1" thickBot="1">
      <c r="A491" s="32" t="str">
        <f t="shared" si="42"/>
        <v> AOEB 5 </v>
      </c>
      <c r="B491" s="6" t="str">
        <f t="shared" si="43"/>
        <v>I</v>
      </c>
      <c r="C491" s="32">
        <f t="shared" si="44"/>
        <v>50872.557999999997</v>
      </c>
      <c r="D491" s="50" t="str">
        <f t="shared" si="45"/>
        <v>vis</v>
      </c>
      <c r="E491" s="195">
        <f>VLOOKUP(C491,'Active 1'!C$21:E$970,3,FALSE)</f>
        <v>28899.231914484273</v>
      </c>
      <c r="F491" s="6" t="s">
        <v>1754</v>
      </c>
      <c r="G491" s="50" t="str">
        <f t="shared" si="46"/>
        <v>50872.558</v>
      </c>
      <c r="H491" s="32">
        <f t="shared" si="47"/>
        <v>28899</v>
      </c>
      <c r="I491" s="196" t="s">
        <v>582</v>
      </c>
      <c r="J491" s="197" t="s">
        <v>583</v>
      </c>
      <c r="K491" s="196">
        <v>28899</v>
      </c>
      <c r="L491" s="196" t="s">
        <v>564</v>
      </c>
      <c r="M491" s="197" t="s">
        <v>2138</v>
      </c>
      <c r="N491" s="197"/>
      <c r="O491" s="198" t="s">
        <v>2916</v>
      </c>
      <c r="P491" s="198" t="s">
        <v>555</v>
      </c>
    </row>
    <row r="492" spans="1:16" ht="12.75" customHeight="1" thickBot="1">
      <c r="A492" s="32" t="str">
        <f t="shared" si="42"/>
        <v>VSB 47 </v>
      </c>
      <c r="B492" s="6" t="str">
        <f t="shared" si="43"/>
        <v>I</v>
      </c>
      <c r="C492" s="32">
        <f t="shared" si="44"/>
        <v>51129.11</v>
      </c>
      <c r="D492" s="50" t="str">
        <f t="shared" si="45"/>
        <v>vis</v>
      </c>
      <c r="E492" s="195">
        <f>VLOOKUP(C492,'Active 1'!C$21:E$970,3,FALSE)</f>
        <v>29697.230882739226</v>
      </c>
      <c r="F492" s="6" t="s">
        <v>1754</v>
      </c>
      <c r="G492" s="50" t="str">
        <f t="shared" si="46"/>
        <v>51129.11</v>
      </c>
      <c r="H492" s="32">
        <f t="shared" si="47"/>
        <v>29697</v>
      </c>
      <c r="I492" s="196" t="s">
        <v>587</v>
      </c>
      <c r="J492" s="197" t="s">
        <v>588</v>
      </c>
      <c r="K492" s="196">
        <v>29697</v>
      </c>
      <c r="L492" s="196" t="s">
        <v>574</v>
      </c>
      <c r="M492" s="197" t="s">
        <v>424</v>
      </c>
      <c r="N492" s="197" t="s">
        <v>1754</v>
      </c>
      <c r="O492" s="198" t="s">
        <v>345</v>
      </c>
      <c r="P492" s="199" t="s">
        <v>346</v>
      </c>
    </row>
    <row r="493" spans="1:16" ht="12.75" customHeight="1" thickBot="1">
      <c r="A493" s="32" t="str">
        <f t="shared" si="42"/>
        <v> AOEB 5 </v>
      </c>
      <c r="B493" s="6" t="str">
        <f t="shared" si="43"/>
        <v>I</v>
      </c>
      <c r="C493" s="32">
        <f t="shared" si="44"/>
        <v>51144.864000000001</v>
      </c>
      <c r="D493" s="50" t="str">
        <f t="shared" si="45"/>
        <v>vis</v>
      </c>
      <c r="E493" s="195">
        <f>VLOOKUP(C493,'Active 1'!C$21:E$970,3,FALSE)</f>
        <v>29746.233329595572</v>
      </c>
      <c r="F493" s="6" t="s">
        <v>1754</v>
      </c>
      <c r="G493" s="50" t="str">
        <f t="shared" si="46"/>
        <v>51144.864</v>
      </c>
      <c r="H493" s="32">
        <f t="shared" si="47"/>
        <v>29746</v>
      </c>
      <c r="I493" s="196" t="s">
        <v>589</v>
      </c>
      <c r="J493" s="197" t="s">
        <v>590</v>
      </c>
      <c r="K493" s="196">
        <v>29746</v>
      </c>
      <c r="L493" s="196" t="s">
        <v>564</v>
      </c>
      <c r="M493" s="197" t="s">
        <v>2138</v>
      </c>
      <c r="N493" s="197"/>
      <c r="O493" s="198" t="s">
        <v>2780</v>
      </c>
      <c r="P493" s="198" t="s">
        <v>555</v>
      </c>
    </row>
    <row r="494" spans="1:16" ht="12.75" customHeight="1" thickBot="1">
      <c r="A494" s="32" t="str">
        <f t="shared" si="42"/>
        <v> AOEB 5 </v>
      </c>
      <c r="B494" s="6" t="str">
        <f t="shared" si="43"/>
        <v>II</v>
      </c>
      <c r="C494" s="32">
        <f t="shared" si="44"/>
        <v>51156.601000000002</v>
      </c>
      <c r="D494" s="50" t="str">
        <f t="shared" si="45"/>
        <v>vis</v>
      </c>
      <c r="E494" s="195">
        <f>VLOOKUP(C494,'Active 1'!C$21:E$970,3,FALSE)</f>
        <v>29782.740992332208</v>
      </c>
      <c r="F494" s="6" t="s">
        <v>1754</v>
      </c>
      <c r="G494" s="50" t="str">
        <f t="shared" si="46"/>
        <v>51156.601</v>
      </c>
      <c r="H494" s="32">
        <f t="shared" si="47"/>
        <v>29782.5</v>
      </c>
      <c r="I494" s="196" t="s">
        <v>591</v>
      </c>
      <c r="J494" s="197" t="s">
        <v>592</v>
      </c>
      <c r="K494" s="196">
        <v>29782.5</v>
      </c>
      <c r="L494" s="196" t="s">
        <v>593</v>
      </c>
      <c r="M494" s="197" t="s">
        <v>2138</v>
      </c>
      <c r="N494" s="197"/>
      <c r="O494" s="198" t="s">
        <v>2780</v>
      </c>
      <c r="P494" s="198" t="s">
        <v>555</v>
      </c>
    </row>
    <row r="495" spans="1:16" ht="12.75" customHeight="1" thickBot="1">
      <c r="A495" s="32" t="str">
        <f t="shared" si="42"/>
        <v> AOEB 5 </v>
      </c>
      <c r="B495" s="6" t="str">
        <f t="shared" si="43"/>
        <v>I</v>
      </c>
      <c r="C495" s="32">
        <f t="shared" si="44"/>
        <v>51169.625</v>
      </c>
      <c r="D495" s="50" t="str">
        <f t="shared" si="45"/>
        <v>vis</v>
      </c>
      <c r="E495" s="195">
        <f>VLOOKUP(C495,'Active 1'!C$21:E$970,3,FALSE)</f>
        <v>29823.251838330485</v>
      </c>
      <c r="F495" s="6" t="s">
        <v>1754</v>
      </c>
      <c r="G495" s="50" t="str">
        <f t="shared" si="46"/>
        <v>51169.625</v>
      </c>
      <c r="H495" s="32">
        <f t="shared" si="47"/>
        <v>29823</v>
      </c>
      <c r="I495" s="196" t="s">
        <v>594</v>
      </c>
      <c r="J495" s="197" t="s">
        <v>595</v>
      </c>
      <c r="K495" s="196">
        <v>29823</v>
      </c>
      <c r="L495" s="196" t="s">
        <v>596</v>
      </c>
      <c r="M495" s="197" t="s">
        <v>2138</v>
      </c>
      <c r="N495" s="197"/>
      <c r="O495" s="198" t="s">
        <v>2916</v>
      </c>
      <c r="P495" s="198" t="s">
        <v>555</v>
      </c>
    </row>
    <row r="496" spans="1:16" ht="12.75" customHeight="1" thickBot="1">
      <c r="A496" s="32" t="str">
        <f t="shared" si="42"/>
        <v> AOEB 5 </v>
      </c>
      <c r="B496" s="6" t="str">
        <f t="shared" si="43"/>
        <v>II</v>
      </c>
      <c r="C496" s="32">
        <f t="shared" si="44"/>
        <v>51172.667000000001</v>
      </c>
      <c r="D496" s="50" t="str">
        <f t="shared" si="45"/>
        <v>vis</v>
      </c>
      <c r="E496" s="195">
        <f>VLOOKUP(C496,'Active 1'!C$21:E$970,3,FALSE)</f>
        <v>29832.71390785804</v>
      </c>
      <c r="F496" s="6" t="s">
        <v>1754</v>
      </c>
      <c r="G496" s="50" t="str">
        <f t="shared" si="46"/>
        <v>51172.667</v>
      </c>
      <c r="H496" s="32">
        <f t="shared" si="47"/>
        <v>29832.5</v>
      </c>
      <c r="I496" s="196" t="s">
        <v>597</v>
      </c>
      <c r="J496" s="197" t="s">
        <v>598</v>
      </c>
      <c r="K496" s="196">
        <v>29832.5</v>
      </c>
      <c r="L496" s="196" t="s">
        <v>567</v>
      </c>
      <c r="M496" s="197" t="s">
        <v>2138</v>
      </c>
      <c r="N496" s="197"/>
      <c r="O496" s="198" t="s">
        <v>2780</v>
      </c>
      <c r="P496" s="198" t="s">
        <v>555</v>
      </c>
    </row>
    <row r="497" spans="1:16" ht="12.75" customHeight="1" thickBot="1">
      <c r="A497" s="32" t="str">
        <f t="shared" si="42"/>
        <v> AOEB 5 </v>
      </c>
      <c r="B497" s="6" t="str">
        <f t="shared" si="43"/>
        <v>I</v>
      </c>
      <c r="C497" s="32">
        <f t="shared" si="44"/>
        <v>51187.622000000003</v>
      </c>
      <c r="D497" s="50" t="str">
        <f t="shared" si="45"/>
        <v>vis</v>
      </c>
      <c r="E497" s="195">
        <f>VLOOKUP(C497,'Active 1'!C$21:E$970,3,FALSE)</f>
        <v>29879.231083987066</v>
      </c>
      <c r="F497" s="6" t="s">
        <v>1754</v>
      </c>
      <c r="G497" s="50" t="str">
        <f t="shared" si="46"/>
        <v>51187.622</v>
      </c>
      <c r="H497" s="32">
        <f t="shared" si="47"/>
        <v>29879</v>
      </c>
      <c r="I497" s="196" t="s">
        <v>601</v>
      </c>
      <c r="J497" s="197" t="s">
        <v>602</v>
      </c>
      <c r="K497" s="196">
        <v>29879</v>
      </c>
      <c r="L497" s="196" t="s">
        <v>603</v>
      </c>
      <c r="M497" s="197" t="s">
        <v>2138</v>
      </c>
      <c r="N497" s="197"/>
      <c r="O497" s="198" t="s">
        <v>2916</v>
      </c>
      <c r="P497" s="198" t="s">
        <v>555</v>
      </c>
    </row>
    <row r="498" spans="1:16" ht="12.75" customHeight="1" thickBot="1">
      <c r="A498" s="32" t="str">
        <f t="shared" si="42"/>
        <v> AOEB 5 </v>
      </c>
      <c r="B498" s="6" t="str">
        <f t="shared" si="43"/>
        <v>I</v>
      </c>
      <c r="C498" s="32">
        <f t="shared" si="44"/>
        <v>51195.644</v>
      </c>
      <c r="D498" s="50" t="str">
        <f t="shared" si="45"/>
        <v>vis</v>
      </c>
      <c r="E498" s="195">
        <f>VLOOKUP(C498,'Active 1'!C$21:E$970,3,FALSE)</f>
        <v>29904.183326508421</v>
      </c>
      <c r="F498" s="6" t="s">
        <v>1754</v>
      </c>
      <c r="G498" s="50" t="str">
        <f t="shared" si="46"/>
        <v>51195.644</v>
      </c>
      <c r="H498" s="32">
        <f t="shared" si="47"/>
        <v>29904</v>
      </c>
      <c r="I498" s="196" t="s">
        <v>604</v>
      </c>
      <c r="J498" s="197" t="s">
        <v>605</v>
      </c>
      <c r="K498" s="196">
        <v>29904</v>
      </c>
      <c r="L498" s="196" t="s">
        <v>495</v>
      </c>
      <c r="M498" s="197" t="s">
        <v>2138</v>
      </c>
      <c r="N498" s="197"/>
      <c r="O498" s="198" t="s">
        <v>2916</v>
      </c>
      <c r="P498" s="198" t="s">
        <v>555</v>
      </c>
    </row>
    <row r="499" spans="1:16" ht="12.75" customHeight="1" thickBot="1">
      <c r="A499" s="32" t="str">
        <f t="shared" si="42"/>
        <v> AOEB 5 </v>
      </c>
      <c r="B499" s="6" t="str">
        <f t="shared" si="43"/>
        <v>II</v>
      </c>
      <c r="C499" s="32">
        <f t="shared" si="44"/>
        <v>51201.610999999997</v>
      </c>
      <c r="D499" s="50" t="str">
        <f t="shared" si="45"/>
        <v>vis</v>
      </c>
      <c r="E499" s="195">
        <f>VLOOKUP(C499,'Active 1'!C$21:E$970,3,FALSE)</f>
        <v>29922.743539812447</v>
      </c>
      <c r="F499" s="6" t="s">
        <v>1754</v>
      </c>
      <c r="G499" s="50" t="str">
        <f t="shared" si="46"/>
        <v>51201.611</v>
      </c>
      <c r="H499" s="32">
        <f t="shared" si="47"/>
        <v>29922.5</v>
      </c>
      <c r="I499" s="196" t="s">
        <v>608</v>
      </c>
      <c r="J499" s="197" t="s">
        <v>609</v>
      </c>
      <c r="K499" s="196">
        <v>29922.5</v>
      </c>
      <c r="L499" s="196" t="s">
        <v>610</v>
      </c>
      <c r="M499" s="197" t="s">
        <v>2138</v>
      </c>
      <c r="N499" s="197"/>
      <c r="O499" s="198" t="s">
        <v>2916</v>
      </c>
      <c r="P499" s="198" t="s">
        <v>555</v>
      </c>
    </row>
    <row r="500" spans="1:16" ht="12.75" customHeight="1" thickBot="1">
      <c r="A500" s="32" t="str">
        <f t="shared" si="42"/>
        <v> AOEB 5 </v>
      </c>
      <c r="B500" s="6" t="str">
        <f t="shared" si="43"/>
        <v>I</v>
      </c>
      <c r="C500" s="32">
        <f t="shared" si="44"/>
        <v>51215.586000000003</v>
      </c>
      <c r="D500" s="50" t="str">
        <f t="shared" si="45"/>
        <v>vis</v>
      </c>
      <c r="E500" s="195">
        <f>VLOOKUP(C500,'Active 1'!C$21:E$970,3,FALSE)</f>
        <v>29966.212448966802</v>
      </c>
      <c r="F500" s="6" t="s">
        <v>1754</v>
      </c>
      <c r="G500" s="50" t="str">
        <f t="shared" si="46"/>
        <v>51215.586</v>
      </c>
      <c r="H500" s="32">
        <f t="shared" si="47"/>
        <v>29966</v>
      </c>
      <c r="I500" s="196" t="s">
        <v>611</v>
      </c>
      <c r="J500" s="197" t="s">
        <v>612</v>
      </c>
      <c r="K500" s="196">
        <v>29966</v>
      </c>
      <c r="L500" s="196" t="s">
        <v>613</v>
      </c>
      <c r="M500" s="197" t="s">
        <v>2138</v>
      </c>
      <c r="N500" s="197"/>
      <c r="O500" s="198" t="s">
        <v>2916</v>
      </c>
      <c r="P500" s="198" t="s">
        <v>555</v>
      </c>
    </row>
    <row r="501" spans="1:16" ht="12.75" customHeight="1" thickBot="1">
      <c r="A501" s="32" t="str">
        <f t="shared" si="42"/>
        <v> AOEB 5 </v>
      </c>
      <c r="B501" s="6" t="str">
        <f t="shared" si="43"/>
        <v>I</v>
      </c>
      <c r="C501" s="32">
        <f t="shared" si="44"/>
        <v>51223.633999999998</v>
      </c>
      <c r="D501" s="50" t="str">
        <f t="shared" si="45"/>
        <v>vis</v>
      </c>
      <c r="E501" s="195">
        <f>VLOOKUP(C501,'Active 1'!C$21:E$970,3,FALSE)</f>
        <v>29991.245563877277</v>
      </c>
      <c r="F501" s="6" t="s">
        <v>1754</v>
      </c>
      <c r="G501" s="50" t="str">
        <f t="shared" si="46"/>
        <v>51223.634</v>
      </c>
      <c r="H501" s="32">
        <f t="shared" si="47"/>
        <v>29991</v>
      </c>
      <c r="I501" s="196" t="s">
        <v>614</v>
      </c>
      <c r="J501" s="197" t="s">
        <v>615</v>
      </c>
      <c r="K501" s="196">
        <v>29991</v>
      </c>
      <c r="L501" s="196" t="s">
        <v>616</v>
      </c>
      <c r="M501" s="197" t="s">
        <v>2138</v>
      </c>
      <c r="N501" s="197"/>
      <c r="O501" s="198" t="s">
        <v>2780</v>
      </c>
      <c r="P501" s="198" t="s">
        <v>555</v>
      </c>
    </row>
    <row r="502" spans="1:16" ht="12.75" customHeight="1" thickBot="1">
      <c r="A502" s="32" t="str">
        <f t="shared" si="42"/>
        <v> AOEB 5 </v>
      </c>
      <c r="B502" s="6" t="str">
        <f t="shared" si="43"/>
        <v>I</v>
      </c>
      <c r="C502" s="32">
        <f t="shared" si="44"/>
        <v>51224.584999999999</v>
      </c>
      <c r="D502" s="50" t="str">
        <f t="shared" si="45"/>
        <v>vis</v>
      </c>
      <c r="E502" s="195">
        <f>VLOOKUP(C502,'Active 1'!C$21:E$970,3,FALSE)</f>
        <v>29994.203627033326</v>
      </c>
      <c r="F502" s="6" t="s">
        <v>1754</v>
      </c>
      <c r="G502" s="50" t="str">
        <f t="shared" si="46"/>
        <v>51224.585</v>
      </c>
      <c r="H502" s="32">
        <f t="shared" si="47"/>
        <v>29994</v>
      </c>
      <c r="I502" s="196" t="s">
        <v>617</v>
      </c>
      <c r="J502" s="197" t="s">
        <v>618</v>
      </c>
      <c r="K502" s="196">
        <v>29994</v>
      </c>
      <c r="L502" s="196" t="s">
        <v>532</v>
      </c>
      <c r="M502" s="197" t="s">
        <v>2138</v>
      </c>
      <c r="N502" s="197"/>
      <c r="O502" s="198" t="s">
        <v>2916</v>
      </c>
      <c r="P502" s="198" t="s">
        <v>555</v>
      </c>
    </row>
    <row r="503" spans="1:16" ht="12.75" customHeight="1" thickBot="1">
      <c r="A503" s="32" t="str">
        <f t="shared" si="42"/>
        <v> AOEB 5 </v>
      </c>
      <c r="B503" s="6" t="str">
        <f t="shared" si="43"/>
        <v>I</v>
      </c>
      <c r="C503" s="32">
        <f t="shared" si="44"/>
        <v>51224.605000000003</v>
      </c>
      <c r="D503" s="50" t="str">
        <f t="shared" si="45"/>
        <v>vis</v>
      </c>
      <c r="E503" s="195">
        <f>VLOOKUP(C503,'Active 1'!C$21:E$970,3,FALSE)</f>
        <v>29994.265836563434</v>
      </c>
      <c r="F503" s="6" t="s">
        <v>1754</v>
      </c>
      <c r="G503" s="50" t="str">
        <f t="shared" si="46"/>
        <v>51224.605</v>
      </c>
      <c r="H503" s="32">
        <f t="shared" si="47"/>
        <v>29994</v>
      </c>
      <c r="I503" s="196" t="s">
        <v>619</v>
      </c>
      <c r="J503" s="197" t="s">
        <v>620</v>
      </c>
      <c r="K503" s="196">
        <v>29994</v>
      </c>
      <c r="L503" s="196" t="s">
        <v>621</v>
      </c>
      <c r="M503" s="197" t="s">
        <v>2138</v>
      </c>
      <c r="N503" s="197"/>
      <c r="O503" s="198" t="s">
        <v>2780</v>
      </c>
      <c r="P503" s="198" t="s">
        <v>555</v>
      </c>
    </row>
    <row r="504" spans="1:16" ht="12.75" customHeight="1" thickBot="1">
      <c r="A504" s="32" t="str">
        <f t="shared" si="42"/>
        <v> AOEB 5 </v>
      </c>
      <c r="B504" s="6" t="str">
        <f t="shared" si="43"/>
        <v>II</v>
      </c>
      <c r="C504" s="32">
        <f t="shared" si="44"/>
        <v>51229.572999999997</v>
      </c>
      <c r="D504" s="50" t="str">
        <f t="shared" si="45"/>
        <v>vis</v>
      </c>
      <c r="E504" s="195">
        <f>VLOOKUP(C504,'Active 1'!C$21:E$970,3,FALSE)</f>
        <v>30009.718683839175</v>
      </c>
      <c r="F504" s="6" t="s">
        <v>1754</v>
      </c>
      <c r="G504" s="50" t="str">
        <f t="shared" si="46"/>
        <v>51229.573</v>
      </c>
      <c r="H504" s="32">
        <f t="shared" si="47"/>
        <v>30009.5</v>
      </c>
      <c r="I504" s="196" t="s">
        <v>622</v>
      </c>
      <c r="J504" s="197" t="s">
        <v>623</v>
      </c>
      <c r="K504" s="196">
        <v>30009.5</v>
      </c>
      <c r="L504" s="196" t="s">
        <v>407</v>
      </c>
      <c r="M504" s="197" t="s">
        <v>2138</v>
      </c>
      <c r="N504" s="197"/>
      <c r="O504" s="198" t="s">
        <v>2916</v>
      </c>
      <c r="P504" s="198" t="s">
        <v>555</v>
      </c>
    </row>
    <row r="505" spans="1:16" ht="12.75" customHeight="1" thickBot="1">
      <c r="A505" s="32" t="str">
        <f t="shared" si="42"/>
        <v> BBS 122 </v>
      </c>
      <c r="B505" s="6" t="str">
        <f t="shared" si="43"/>
        <v>II</v>
      </c>
      <c r="C505" s="32">
        <f t="shared" si="44"/>
        <v>51496.427000000003</v>
      </c>
      <c r="D505" s="50" t="str">
        <f t="shared" si="45"/>
        <v>vis</v>
      </c>
      <c r="E505" s="195">
        <f>VLOOKUP(C505,'Active 1'!C$21:E$970,3,FALSE)</f>
        <v>30839.761781046407</v>
      </c>
      <c r="F505" s="6" t="s">
        <v>1754</v>
      </c>
      <c r="G505" s="50" t="str">
        <f t="shared" si="46"/>
        <v>51496.427</v>
      </c>
      <c r="H505" s="32">
        <f t="shared" si="47"/>
        <v>30839.5</v>
      </c>
      <c r="I505" s="196" t="s">
        <v>624</v>
      </c>
      <c r="J505" s="197" t="s">
        <v>625</v>
      </c>
      <c r="K505" s="196">
        <v>30839.5</v>
      </c>
      <c r="L505" s="196" t="s">
        <v>626</v>
      </c>
      <c r="M505" s="197" t="s">
        <v>2176</v>
      </c>
      <c r="N505" s="197" t="s">
        <v>2177</v>
      </c>
      <c r="O505" s="198" t="s">
        <v>129</v>
      </c>
      <c r="P505" s="198" t="s">
        <v>627</v>
      </c>
    </row>
    <row r="506" spans="1:16" ht="12.75" customHeight="1" thickBot="1">
      <c r="A506" s="32" t="str">
        <f t="shared" si="42"/>
        <v>IBVS 4948 </v>
      </c>
      <c r="B506" s="6" t="str">
        <f t="shared" si="43"/>
        <v>I</v>
      </c>
      <c r="C506" s="32">
        <f t="shared" si="44"/>
        <v>51499.157200000001</v>
      </c>
      <c r="D506" s="50" t="str">
        <f t="shared" si="45"/>
        <v>vis</v>
      </c>
      <c r="E506" s="195">
        <f>VLOOKUP(C506,'Active 1'!C$21:E$970,3,FALSE)</f>
        <v>30848.254003999758</v>
      </c>
      <c r="F506" s="6" t="s">
        <v>1754</v>
      </c>
      <c r="G506" s="50" t="str">
        <f t="shared" si="46"/>
        <v>51499.1572</v>
      </c>
      <c r="H506" s="32">
        <f t="shared" si="47"/>
        <v>30848</v>
      </c>
      <c r="I506" s="196" t="s">
        <v>631</v>
      </c>
      <c r="J506" s="197" t="s">
        <v>632</v>
      </c>
      <c r="K506" s="196">
        <v>30848</v>
      </c>
      <c r="L506" s="196" t="s">
        <v>633</v>
      </c>
      <c r="M506" s="197" t="s">
        <v>2176</v>
      </c>
      <c r="N506" s="197" t="s">
        <v>2177</v>
      </c>
      <c r="O506" s="198" t="s">
        <v>341</v>
      </c>
      <c r="P506" s="199" t="s">
        <v>342</v>
      </c>
    </row>
    <row r="507" spans="1:16" ht="12.75" customHeight="1" thickBot="1">
      <c r="A507" s="32" t="str">
        <f t="shared" si="42"/>
        <v>IBVS 4948 </v>
      </c>
      <c r="B507" s="6" t="str">
        <f t="shared" si="43"/>
        <v>II</v>
      </c>
      <c r="C507" s="32">
        <f t="shared" si="44"/>
        <v>51533.076399999998</v>
      </c>
      <c r="D507" s="50" t="str">
        <f t="shared" si="45"/>
        <v>vis</v>
      </c>
      <c r="E507" s="195">
        <f>VLOOKUP(C507,'Active 1'!C$21:E$970,3,FALSE)</f>
        <v>30953.758878660763</v>
      </c>
      <c r="F507" s="6" t="s">
        <v>1754</v>
      </c>
      <c r="G507" s="50" t="str">
        <f t="shared" si="46"/>
        <v>51533.0764</v>
      </c>
      <c r="H507" s="32">
        <f t="shared" si="47"/>
        <v>30953.5</v>
      </c>
      <c r="I507" s="196" t="s">
        <v>638</v>
      </c>
      <c r="J507" s="197" t="s">
        <v>639</v>
      </c>
      <c r="K507" s="196">
        <v>30953.5</v>
      </c>
      <c r="L507" s="196" t="s">
        <v>640</v>
      </c>
      <c r="M507" s="197" t="s">
        <v>2176</v>
      </c>
      <c r="N507" s="197" t="s">
        <v>2177</v>
      </c>
      <c r="O507" s="198" t="s">
        <v>341</v>
      </c>
      <c r="P507" s="199" t="s">
        <v>342</v>
      </c>
    </row>
    <row r="508" spans="1:16" ht="12.75" customHeight="1" thickBot="1">
      <c r="A508" s="32" t="str">
        <f t="shared" si="42"/>
        <v>IBVS 4948 </v>
      </c>
      <c r="B508" s="6" t="str">
        <f t="shared" si="43"/>
        <v>II</v>
      </c>
      <c r="C508" s="32">
        <f t="shared" si="44"/>
        <v>51534.041100000002</v>
      </c>
      <c r="D508" s="50" t="str">
        <f t="shared" si="45"/>
        <v>vis</v>
      </c>
      <c r="E508" s="195">
        <f>VLOOKUP(C508,'Active 1'!C$21:E$970,3,FALSE)</f>
        <v>30956.759555344939</v>
      </c>
      <c r="F508" s="6" t="s">
        <v>1754</v>
      </c>
      <c r="G508" s="50" t="str">
        <f t="shared" si="46"/>
        <v>51534.0411</v>
      </c>
      <c r="H508" s="32">
        <f t="shared" si="47"/>
        <v>30956.5</v>
      </c>
      <c r="I508" s="196" t="s">
        <v>641</v>
      </c>
      <c r="J508" s="197" t="s">
        <v>642</v>
      </c>
      <c r="K508" s="196">
        <v>30956.5</v>
      </c>
      <c r="L508" s="196" t="s">
        <v>643</v>
      </c>
      <c r="M508" s="197" t="s">
        <v>2176</v>
      </c>
      <c r="N508" s="197" t="s">
        <v>2177</v>
      </c>
      <c r="O508" s="198" t="s">
        <v>341</v>
      </c>
      <c r="P508" s="199" t="s">
        <v>342</v>
      </c>
    </row>
    <row r="509" spans="1:16" ht="12.75" customHeight="1" thickBot="1">
      <c r="A509" s="32" t="str">
        <f t="shared" si="42"/>
        <v>IBVS 4948 </v>
      </c>
      <c r="B509" s="6" t="str">
        <f t="shared" si="43"/>
        <v>II</v>
      </c>
      <c r="C509" s="32">
        <f t="shared" si="44"/>
        <v>51535.967199999999</v>
      </c>
      <c r="D509" s="50" t="str">
        <f t="shared" si="45"/>
        <v>vis</v>
      </c>
      <c r="E509" s="195">
        <f>VLOOKUP(C509,'Active 1'!C$21:E$970,3,FALSE)</f>
        <v>30962.750644140793</v>
      </c>
      <c r="F509" s="6" t="s">
        <v>1754</v>
      </c>
      <c r="G509" s="50" t="str">
        <f t="shared" si="46"/>
        <v>51535.9672</v>
      </c>
      <c r="H509" s="32">
        <f t="shared" si="47"/>
        <v>30962.5</v>
      </c>
      <c r="I509" s="196" t="s">
        <v>647</v>
      </c>
      <c r="J509" s="197" t="s">
        <v>645</v>
      </c>
      <c r="K509" s="196">
        <v>30962.5</v>
      </c>
      <c r="L509" s="196" t="s">
        <v>648</v>
      </c>
      <c r="M509" s="197" t="s">
        <v>2176</v>
      </c>
      <c r="N509" s="197" t="s">
        <v>2177</v>
      </c>
      <c r="O509" s="198" t="s">
        <v>341</v>
      </c>
      <c r="P509" s="199" t="s">
        <v>342</v>
      </c>
    </row>
    <row r="510" spans="1:16" ht="12.75" customHeight="1" thickBot="1">
      <c r="A510" s="32" t="str">
        <f t="shared" si="42"/>
        <v>IBVS 4948 </v>
      </c>
      <c r="B510" s="6" t="str">
        <f t="shared" si="43"/>
        <v>I</v>
      </c>
      <c r="C510" s="32">
        <f t="shared" si="44"/>
        <v>51537.094100000002</v>
      </c>
      <c r="D510" s="50" t="str">
        <f t="shared" si="45"/>
        <v>vis</v>
      </c>
      <c r="E510" s="195">
        <f>VLOOKUP(C510,'Active 1'!C$21:E$970,3,FALSE)</f>
        <v>30966.255840114041</v>
      </c>
      <c r="F510" s="6" t="s">
        <v>1754</v>
      </c>
      <c r="G510" s="50" t="str">
        <f t="shared" si="46"/>
        <v>51537.0941</v>
      </c>
      <c r="H510" s="32">
        <f t="shared" si="47"/>
        <v>30966</v>
      </c>
      <c r="I510" s="196" t="s">
        <v>649</v>
      </c>
      <c r="J510" s="197" t="s">
        <v>650</v>
      </c>
      <c r="K510" s="196">
        <v>30966</v>
      </c>
      <c r="L510" s="196" t="s">
        <v>651</v>
      </c>
      <c r="M510" s="197" t="s">
        <v>2176</v>
      </c>
      <c r="N510" s="197" t="s">
        <v>2177</v>
      </c>
      <c r="O510" s="198" t="s">
        <v>341</v>
      </c>
      <c r="P510" s="199" t="s">
        <v>342</v>
      </c>
    </row>
    <row r="511" spans="1:16" ht="12.75" customHeight="1" thickBot="1">
      <c r="A511" s="32" t="str">
        <f t="shared" si="42"/>
        <v>IBVS 4948 </v>
      </c>
      <c r="B511" s="6" t="str">
        <f t="shared" si="43"/>
        <v>I</v>
      </c>
      <c r="C511" s="32">
        <f t="shared" si="44"/>
        <v>51538.059399999998</v>
      </c>
      <c r="D511" s="50" t="str">
        <f t="shared" si="45"/>
        <v>vis</v>
      </c>
      <c r="E511" s="195">
        <f>VLOOKUP(C511,'Active 1'!C$21:E$970,3,FALSE)</f>
        <v>30969.258383084096</v>
      </c>
      <c r="F511" s="6" t="s">
        <v>1754</v>
      </c>
      <c r="G511" s="50" t="str">
        <f t="shared" si="46"/>
        <v>51538.0594</v>
      </c>
      <c r="H511" s="32">
        <f t="shared" si="47"/>
        <v>30969</v>
      </c>
      <c r="I511" s="196" t="s">
        <v>652</v>
      </c>
      <c r="J511" s="197" t="s">
        <v>653</v>
      </c>
      <c r="K511" s="196">
        <v>30969</v>
      </c>
      <c r="L511" s="196" t="s">
        <v>654</v>
      </c>
      <c r="M511" s="197" t="s">
        <v>2176</v>
      </c>
      <c r="N511" s="197" t="s">
        <v>2177</v>
      </c>
      <c r="O511" s="198" t="s">
        <v>341</v>
      </c>
      <c r="P511" s="199" t="s">
        <v>342</v>
      </c>
    </row>
    <row r="512" spans="1:16" ht="12.75" customHeight="1" thickBot="1">
      <c r="A512" s="32" t="str">
        <f t="shared" si="42"/>
        <v>BAVM 152 </v>
      </c>
      <c r="B512" s="6" t="str">
        <f t="shared" si="43"/>
        <v>I</v>
      </c>
      <c r="C512" s="32">
        <f t="shared" si="44"/>
        <v>51567.314400000003</v>
      </c>
      <c r="D512" s="50" t="str">
        <f t="shared" si="45"/>
        <v>vis</v>
      </c>
      <c r="E512" s="195">
        <f>VLOOKUP(C512,'Active 1'!C$21:E$970,3,FALSE)</f>
        <v>31060.255373231521</v>
      </c>
      <c r="F512" s="6" t="s">
        <v>1754</v>
      </c>
      <c r="G512" s="50" t="str">
        <f t="shared" si="46"/>
        <v>51567.3144</v>
      </c>
      <c r="H512" s="32">
        <f t="shared" si="47"/>
        <v>31060</v>
      </c>
      <c r="I512" s="196" t="s">
        <v>672</v>
      </c>
      <c r="J512" s="197" t="s">
        <v>673</v>
      </c>
      <c r="K512" s="196">
        <v>31060</v>
      </c>
      <c r="L512" s="196" t="s">
        <v>674</v>
      </c>
      <c r="M512" s="197" t="s">
        <v>2176</v>
      </c>
      <c r="N512" s="197" t="s">
        <v>675</v>
      </c>
      <c r="O512" s="198" t="s">
        <v>468</v>
      </c>
      <c r="P512" s="199" t="s">
        <v>676</v>
      </c>
    </row>
    <row r="513" spans="1:16" ht="12.75" customHeight="1" thickBot="1">
      <c r="A513" s="32" t="str">
        <f t="shared" si="42"/>
        <v>IBVS 4948 </v>
      </c>
      <c r="B513" s="6" t="str">
        <f t="shared" si="43"/>
        <v>II</v>
      </c>
      <c r="C513" s="32">
        <f t="shared" si="44"/>
        <v>51598.984199999999</v>
      </c>
      <c r="D513" s="50" t="str">
        <f t="shared" si="45"/>
        <v>vis</v>
      </c>
      <c r="E513" s="195">
        <f>VLOOKUP(C513,'Active 1'!C$21:E$970,3,FALSE)</f>
        <v>31158.763542042667</v>
      </c>
      <c r="F513" s="6" t="s">
        <v>1754</v>
      </c>
      <c r="G513" s="50" t="str">
        <f t="shared" si="46"/>
        <v>51598.9842</v>
      </c>
      <c r="H513" s="32">
        <f t="shared" si="47"/>
        <v>31158.5</v>
      </c>
      <c r="I513" s="196" t="s">
        <v>715</v>
      </c>
      <c r="J513" s="197" t="s">
        <v>716</v>
      </c>
      <c r="K513" s="196" t="s">
        <v>717</v>
      </c>
      <c r="L513" s="196" t="s">
        <v>718</v>
      </c>
      <c r="M513" s="197" t="s">
        <v>2176</v>
      </c>
      <c r="N513" s="197" t="s">
        <v>2177</v>
      </c>
      <c r="O513" s="198" t="s">
        <v>341</v>
      </c>
      <c r="P513" s="199" t="s">
        <v>342</v>
      </c>
    </row>
    <row r="514" spans="1:16" ht="12.75" customHeight="1" thickBot="1">
      <c r="A514" s="32" t="str">
        <f t="shared" si="42"/>
        <v>IBVS 4948 </v>
      </c>
      <c r="B514" s="6" t="str">
        <f t="shared" si="43"/>
        <v>II</v>
      </c>
      <c r="C514" s="32">
        <f t="shared" si="44"/>
        <v>51599.947800000002</v>
      </c>
      <c r="D514" s="50" t="str">
        <f t="shared" si="45"/>
        <v>vis</v>
      </c>
      <c r="E514" s="195">
        <f>VLOOKUP(C514,'Active 1'!C$21:E$970,3,FALSE)</f>
        <v>31161.760797202682</v>
      </c>
      <c r="F514" s="6" t="s">
        <v>1754</v>
      </c>
      <c r="G514" s="50" t="str">
        <f t="shared" si="46"/>
        <v>51599.9478</v>
      </c>
      <c r="H514" s="32">
        <f t="shared" si="47"/>
        <v>31161.5</v>
      </c>
      <c r="I514" s="196" t="s">
        <v>719</v>
      </c>
      <c r="J514" s="197" t="s">
        <v>720</v>
      </c>
      <c r="K514" s="196" t="s">
        <v>721</v>
      </c>
      <c r="L514" s="196" t="s">
        <v>722</v>
      </c>
      <c r="M514" s="197" t="s">
        <v>2176</v>
      </c>
      <c r="N514" s="197" t="s">
        <v>2177</v>
      </c>
      <c r="O514" s="198" t="s">
        <v>341</v>
      </c>
      <c r="P514" s="199" t="s">
        <v>342</v>
      </c>
    </row>
    <row r="515" spans="1:16" ht="12.75" customHeight="1" thickBot="1">
      <c r="A515" s="32" t="str">
        <f t="shared" si="42"/>
        <v>BAVM 152 </v>
      </c>
      <c r="B515" s="6" t="str">
        <f t="shared" si="43"/>
        <v>I</v>
      </c>
      <c r="C515" s="32">
        <f t="shared" si="44"/>
        <v>51900.388299999999</v>
      </c>
      <c r="D515" s="50" t="str">
        <f t="shared" si="45"/>
        <v>vis</v>
      </c>
      <c r="E515" s="195">
        <f>VLOOKUP(C515,'Active 1'!C$21:E$970,3,FALSE)</f>
        <v>32096.27391353776</v>
      </c>
      <c r="F515" s="6" t="s">
        <v>1754</v>
      </c>
      <c r="G515" s="50" t="str">
        <f t="shared" si="46"/>
        <v>51900.3883</v>
      </c>
      <c r="H515" s="32">
        <f t="shared" si="47"/>
        <v>32096</v>
      </c>
      <c r="I515" s="196" t="s">
        <v>767</v>
      </c>
      <c r="J515" s="197" t="s">
        <v>768</v>
      </c>
      <c r="K515" s="196" t="s">
        <v>769</v>
      </c>
      <c r="L515" s="196" t="s">
        <v>770</v>
      </c>
      <c r="M515" s="197" t="s">
        <v>2176</v>
      </c>
      <c r="N515" s="197" t="s">
        <v>675</v>
      </c>
      <c r="O515" s="198" t="s">
        <v>468</v>
      </c>
      <c r="P515" s="199" t="s">
        <v>676</v>
      </c>
    </row>
    <row r="516" spans="1:16" ht="12.75" customHeight="1" thickBot="1">
      <c r="A516" s="32" t="str">
        <f t="shared" si="42"/>
        <v>IBVS 5371 </v>
      </c>
      <c r="B516" s="6" t="str">
        <f t="shared" si="43"/>
        <v>II</v>
      </c>
      <c r="C516" s="32">
        <f t="shared" si="44"/>
        <v>52550.943200000002</v>
      </c>
      <c r="D516" s="50" t="str">
        <f t="shared" si="45"/>
        <v>vis</v>
      </c>
      <c r="E516" s="195">
        <f>VLOOKUP(C516,'Active 1'!C$21:E$970,3,FALSE)</f>
        <v>34119.809645058856</v>
      </c>
      <c r="F516" s="6" t="s">
        <v>1754</v>
      </c>
      <c r="G516" s="50" t="str">
        <f t="shared" si="46"/>
        <v>52550.9432</v>
      </c>
      <c r="H516" s="32">
        <f t="shared" si="47"/>
        <v>34119.5</v>
      </c>
      <c r="I516" s="196" t="s">
        <v>915</v>
      </c>
      <c r="J516" s="197" t="s">
        <v>916</v>
      </c>
      <c r="K516" s="196" t="s">
        <v>917</v>
      </c>
      <c r="L516" s="196" t="s">
        <v>918</v>
      </c>
      <c r="M516" s="197" t="s">
        <v>2176</v>
      </c>
      <c r="N516" s="197" t="s">
        <v>1874</v>
      </c>
      <c r="O516" s="198" t="s">
        <v>919</v>
      </c>
      <c r="P516" s="199" t="s">
        <v>920</v>
      </c>
    </row>
    <row r="517" spans="1:16" ht="12.75" customHeight="1" thickBot="1">
      <c r="A517" s="32" t="str">
        <f t="shared" si="42"/>
        <v>IBVS 5371 </v>
      </c>
      <c r="B517" s="6" t="str">
        <f t="shared" si="43"/>
        <v>II</v>
      </c>
      <c r="C517" s="32">
        <f t="shared" si="44"/>
        <v>52619.744700000003</v>
      </c>
      <c r="D517" s="50" t="str">
        <f t="shared" si="45"/>
        <v>vis</v>
      </c>
      <c r="E517" s="195">
        <f>VLOOKUP(C517,'Active 1'!C$21:E$970,3,FALSE)</f>
        <v>34333.815094302649</v>
      </c>
      <c r="F517" s="6" t="s">
        <v>1754</v>
      </c>
      <c r="G517" s="50" t="str">
        <f t="shared" si="46"/>
        <v>52619.7447</v>
      </c>
      <c r="H517" s="32">
        <f t="shared" si="47"/>
        <v>34333.5</v>
      </c>
      <c r="I517" s="196" t="s">
        <v>944</v>
      </c>
      <c r="J517" s="197" t="s">
        <v>945</v>
      </c>
      <c r="K517" s="196" t="s">
        <v>946</v>
      </c>
      <c r="L517" s="196" t="s">
        <v>947</v>
      </c>
      <c r="M517" s="197" t="s">
        <v>2176</v>
      </c>
      <c r="N517" s="197" t="s">
        <v>1874</v>
      </c>
      <c r="O517" s="198" t="s">
        <v>919</v>
      </c>
      <c r="P517" s="199" t="s">
        <v>920</v>
      </c>
    </row>
    <row r="518" spans="1:16" ht="12.75" customHeight="1" thickBot="1">
      <c r="A518" s="32" t="str">
        <f t="shared" si="42"/>
        <v>IBVS 5583 </v>
      </c>
      <c r="B518" s="6" t="str">
        <f t="shared" si="43"/>
        <v>I</v>
      </c>
      <c r="C518" s="32">
        <f t="shared" si="44"/>
        <v>52898.644099999998</v>
      </c>
      <c r="D518" s="50" t="str">
        <f t="shared" si="45"/>
        <v>vis</v>
      </c>
      <c r="E518" s="195">
        <f>VLOOKUP(C518,'Active 1'!C$21:E$970,3,FALSE)</f>
        <v>35201.32512520055</v>
      </c>
      <c r="F518" s="6" t="s">
        <v>1754</v>
      </c>
      <c r="G518" s="50" t="str">
        <f t="shared" si="46"/>
        <v>52898.6441</v>
      </c>
      <c r="H518" s="32">
        <f t="shared" si="47"/>
        <v>35201</v>
      </c>
      <c r="I518" s="196" t="s">
        <v>963</v>
      </c>
      <c r="J518" s="197" t="s">
        <v>964</v>
      </c>
      <c r="K518" s="196" t="s">
        <v>965</v>
      </c>
      <c r="L518" s="196" t="s">
        <v>966</v>
      </c>
      <c r="M518" s="197" t="s">
        <v>2176</v>
      </c>
      <c r="N518" s="197" t="s">
        <v>1874</v>
      </c>
      <c r="O518" s="198" t="s">
        <v>967</v>
      </c>
      <c r="P518" s="199" t="s">
        <v>968</v>
      </c>
    </row>
    <row r="519" spans="1:16" ht="12.75" customHeight="1" thickBot="1">
      <c r="A519" s="32" t="str">
        <f t="shared" si="42"/>
        <v>IBVS 5602 </v>
      </c>
      <c r="B519" s="6" t="str">
        <f t="shared" si="43"/>
        <v>I</v>
      </c>
      <c r="C519" s="32">
        <f t="shared" si="44"/>
        <v>53024.670899999997</v>
      </c>
      <c r="D519" s="50" t="str">
        <f t="shared" si="45"/>
        <v>vis</v>
      </c>
      <c r="E519" s="195">
        <f>VLOOKUP(C519,'Active 1'!C$21:E$970,3,FALSE)</f>
        <v>35593.328525573466</v>
      </c>
      <c r="F519" s="6" t="s">
        <v>1754</v>
      </c>
      <c r="G519" s="50" t="str">
        <f t="shared" si="46"/>
        <v>53024.6709</v>
      </c>
      <c r="H519" s="32">
        <f t="shared" si="47"/>
        <v>35593</v>
      </c>
      <c r="I519" s="196" t="s">
        <v>1043</v>
      </c>
      <c r="J519" s="197" t="s">
        <v>1044</v>
      </c>
      <c r="K519" s="196" t="s">
        <v>1045</v>
      </c>
      <c r="L519" s="196" t="s">
        <v>1038</v>
      </c>
      <c r="M519" s="197" t="s">
        <v>2176</v>
      </c>
      <c r="N519" s="197" t="s">
        <v>2177</v>
      </c>
      <c r="O519" s="198" t="s">
        <v>919</v>
      </c>
      <c r="P519" s="199" t="s">
        <v>1046</v>
      </c>
    </row>
    <row r="520" spans="1:16" ht="12.75" customHeight="1" thickBot="1">
      <c r="A520" s="32" t="str">
        <f t="shared" si="42"/>
        <v>IBVS 5843 </v>
      </c>
      <c r="B520" s="6" t="str">
        <f t="shared" si="43"/>
        <v>I</v>
      </c>
      <c r="C520" s="32">
        <f t="shared" si="44"/>
        <v>53306.6253</v>
      </c>
      <c r="D520" s="50" t="str">
        <f t="shared" si="45"/>
        <v>vis</v>
      </c>
      <c r="E520" s="195">
        <f>VLOOKUP(C520,'Active 1'!C$21:E$970,3,FALSE)</f>
        <v>36470.341062193504</v>
      </c>
      <c r="F520" s="6" t="s">
        <v>1754</v>
      </c>
      <c r="G520" s="50" t="str">
        <f t="shared" si="46"/>
        <v>53306.6253</v>
      </c>
      <c r="H520" s="32">
        <f t="shared" si="47"/>
        <v>36470</v>
      </c>
      <c r="I520" s="196" t="s">
        <v>1079</v>
      </c>
      <c r="J520" s="197" t="s">
        <v>1080</v>
      </c>
      <c r="K520" s="196" t="s">
        <v>1081</v>
      </c>
      <c r="L520" s="196" t="s">
        <v>1082</v>
      </c>
      <c r="M520" s="197" t="s">
        <v>424</v>
      </c>
      <c r="N520" s="197" t="s">
        <v>675</v>
      </c>
      <c r="O520" s="198" t="s">
        <v>1083</v>
      </c>
      <c r="P520" s="199" t="s">
        <v>1084</v>
      </c>
    </row>
    <row r="521" spans="1:16" ht="12.75" customHeight="1" thickBot="1">
      <c r="A521" s="32" t="str">
        <f t="shared" si="42"/>
        <v>IBVS 5843 </v>
      </c>
      <c r="B521" s="6" t="str">
        <f t="shared" si="43"/>
        <v>II</v>
      </c>
      <c r="C521" s="32">
        <f t="shared" si="44"/>
        <v>53306.786800000002</v>
      </c>
      <c r="D521" s="50" t="str">
        <f t="shared" si="45"/>
        <v>vis</v>
      </c>
      <c r="E521" s="195">
        <f>VLOOKUP(C521,'Active 1'!C$21:E$970,3,FALSE)</f>
        <v>36470.843404149033</v>
      </c>
      <c r="F521" s="6" t="s">
        <v>1754</v>
      </c>
      <c r="G521" s="50" t="str">
        <f t="shared" si="46"/>
        <v>53306.7868</v>
      </c>
      <c r="H521" s="32">
        <f t="shared" si="47"/>
        <v>36470.5</v>
      </c>
      <c r="I521" s="196" t="s">
        <v>1085</v>
      </c>
      <c r="J521" s="197" t="s">
        <v>1086</v>
      </c>
      <c r="K521" s="196" t="s">
        <v>1087</v>
      </c>
      <c r="L521" s="196" t="s">
        <v>1088</v>
      </c>
      <c r="M521" s="197" t="s">
        <v>424</v>
      </c>
      <c r="N521" s="197" t="s">
        <v>675</v>
      </c>
      <c r="O521" s="198" t="s">
        <v>1083</v>
      </c>
      <c r="P521" s="199" t="s">
        <v>1084</v>
      </c>
    </row>
    <row r="522" spans="1:16" ht="12.75" customHeight="1" thickBot="1">
      <c r="A522" s="32" t="str">
        <f t="shared" si="42"/>
        <v>IBVS 5649 </v>
      </c>
      <c r="B522" s="6" t="str">
        <f t="shared" si="43"/>
        <v>I</v>
      </c>
      <c r="C522" s="32">
        <f t="shared" si="44"/>
        <v>53310.4827</v>
      </c>
      <c r="D522" s="50" t="str">
        <f t="shared" si="45"/>
        <v>vis</v>
      </c>
      <c r="E522" s="195">
        <f>VLOOKUP(C522,'Active 1'!C$21:E$970,3,FALSE)</f>
        <v>36482.33941426305</v>
      </c>
      <c r="F522" s="6" t="s">
        <v>1754</v>
      </c>
      <c r="G522" s="50" t="str">
        <f t="shared" si="46"/>
        <v>53310.4827</v>
      </c>
      <c r="H522" s="32">
        <f t="shared" si="47"/>
        <v>36482</v>
      </c>
      <c r="I522" s="196" t="s">
        <v>1089</v>
      </c>
      <c r="J522" s="197" t="s">
        <v>1090</v>
      </c>
      <c r="K522" s="196" t="s">
        <v>1091</v>
      </c>
      <c r="L522" s="196" t="s">
        <v>1070</v>
      </c>
      <c r="M522" s="197" t="s">
        <v>2176</v>
      </c>
      <c r="N522" s="197" t="s">
        <v>2177</v>
      </c>
      <c r="O522" s="198" t="s">
        <v>1092</v>
      </c>
      <c r="P522" s="199" t="s">
        <v>1093</v>
      </c>
    </row>
    <row r="523" spans="1:16" ht="12.75" customHeight="1" thickBot="1">
      <c r="A523" s="32" t="str">
        <f t="shared" ref="A523:A586" si="48">P523</f>
        <v>IBVS 5843 </v>
      </c>
      <c r="B523" s="6" t="str">
        <f t="shared" ref="B523:B586" si="49">IF(H523=INT(H523),"I","II")</f>
        <v>II</v>
      </c>
      <c r="C523" s="32">
        <f t="shared" ref="C523:C586" si="50">1*G523</f>
        <v>54024.693200000002</v>
      </c>
      <c r="D523" s="50" t="str">
        <f t="shared" ref="D523:D586" si="51">VLOOKUP(F523,I$1:J$5,2,FALSE)</f>
        <v>vis</v>
      </c>
      <c r="E523" s="195">
        <f>VLOOKUP(C523,'Active 1'!C$21:E$970,3,FALSE)</f>
        <v>38703.874393981969</v>
      </c>
      <c r="F523" s="6" t="s">
        <v>1754</v>
      </c>
      <c r="G523" s="50" t="str">
        <f t="shared" ref="G523:G586" si="52">MID(I523,3,LEN(I523)-3)</f>
        <v>54024.6932</v>
      </c>
      <c r="H523" s="32">
        <f t="shared" ref="H523:H586" si="53">1*K523</f>
        <v>38703.5</v>
      </c>
      <c r="I523" s="196" t="s">
        <v>1217</v>
      </c>
      <c r="J523" s="197" t="s">
        <v>1218</v>
      </c>
      <c r="K523" s="196" t="s">
        <v>1219</v>
      </c>
      <c r="L523" s="196" t="s">
        <v>1220</v>
      </c>
      <c r="M523" s="197" t="s">
        <v>424</v>
      </c>
      <c r="N523" s="197" t="s">
        <v>675</v>
      </c>
      <c r="O523" s="198" t="s">
        <v>1083</v>
      </c>
      <c r="P523" s="199" t="s">
        <v>1084</v>
      </c>
    </row>
    <row r="524" spans="1:16" ht="12.75" customHeight="1" thickBot="1">
      <c r="A524" s="32" t="str">
        <f t="shared" si="48"/>
        <v>IBVS 5843 </v>
      </c>
      <c r="B524" s="6" t="str">
        <f t="shared" si="49"/>
        <v>I</v>
      </c>
      <c r="C524" s="32">
        <f t="shared" si="50"/>
        <v>54046.715499999998</v>
      </c>
      <c r="D524" s="50" t="str">
        <f t="shared" si="51"/>
        <v>vis</v>
      </c>
      <c r="E524" s="195">
        <f>VLOOKUP(C524,'Active 1'!C$21:E$970,3,FALSE)</f>
        <v>38772.37424071323</v>
      </c>
      <c r="F524" s="6" t="s">
        <v>1754</v>
      </c>
      <c r="G524" s="50" t="str">
        <f t="shared" si="52"/>
        <v>54046.7155</v>
      </c>
      <c r="H524" s="32">
        <f t="shared" si="53"/>
        <v>38772</v>
      </c>
      <c r="I524" s="196" t="s">
        <v>1221</v>
      </c>
      <c r="J524" s="197" t="s">
        <v>1222</v>
      </c>
      <c r="K524" s="196" t="s">
        <v>1223</v>
      </c>
      <c r="L524" s="196" t="s">
        <v>1224</v>
      </c>
      <c r="M524" s="197" t="s">
        <v>424</v>
      </c>
      <c r="N524" s="197" t="s">
        <v>675</v>
      </c>
      <c r="O524" s="198" t="s">
        <v>1083</v>
      </c>
      <c r="P524" s="199" t="s">
        <v>1084</v>
      </c>
    </row>
    <row r="525" spans="1:16" ht="12.75" customHeight="1" thickBot="1">
      <c r="A525" s="32" t="str">
        <f t="shared" si="48"/>
        <v>IBVS 5843 </v>
      </c>
      <c r="B525" s="6" t="str">
        <f t="shared" si="49"/>
        <v>I</v>
      </c>
      <c r="C525" s="32">
        <f t="shared" si="50"/>
        <v>54047.680200000003</v>
      </c>
      <c r="D525" s="50" t="str">
        <f t="shared" si="51"/>
        <v>vis</v>
      </c>
      <c r="E525" s="195">
        <f>VLOOKUP(C525,'Active 1'!C$21:E$970,3,FALSE)</f>
        <v>38775.374917397407</v>
      </c>
      <c r="F525" s="6" t="s">
        <v>1754</v>
      </c>
      <c r="G525" s="50" t="str">
        <f t="shared" si="52"/>
        <v>54047.6802</v>
      </c>
      <c r="H525" s="32">
        <f t="shared" si="53"/>
        <v>38775</v>
      </c>
      <c r="I525" s="196" t="s">
        <v>1232</v>
      </c>
      <c r="J525" s="197" t="s">
        <v>1233</v>
      </c>
      <c r="K525" s="196" t="s">
        <v>1234</v>
      </c>
      <c r="L525" s="196" t="s">
        <v>1235</v>
      </c>
      <c r="M525" s="197" t="s">
        <v>424</v>
      </c>
      <c r="N525" s="197" t="s">
        <v>675</v>
      </c>
      <c r="O525" s="198" t="s">
        <v>1083</v>
      </c>
      <c r="P525" s="199" t="s">
        <v>1084</v>
      </c>
    </row>
    <row r="526" spans="1:16" ht="12.75" customHeight="1" thickBot="1">
      <c r="A526" s="32" t="str">
        <f t="shared" si="48"/>
        <v>IBVS 5843 </v>
      </c>
      <c r="B526" s="6" t="str">
        <f t="shared" si="49"/>
        <v>II</v>
      </c>
      <c r="C526" s="32">
        <f t="shared" si="50"/>
        <v>54051.699000000001</v>
      </c>
      <c r="D526" s="50" t="str">
        <f t="shared" si="51"/>
        <v>vis</v>
      </c>
      <c r="E526" s="195">
        <f>VLOOKUP(C526,'Active 1'!C$21:E$970,3,FALSE)</f>
        <v>38787.875300374821</v>
      </c>
      <c r="F526" s="6" t="s">
        <v>1754</v>
      </c>
      <c r="G526" s="50" t="str">
        <f t="shared" si="52"/>
        <v>54051.6990</v>
      </c>
      <c r="H526" s="32">
        <f t="shared" si="53"/>
        <v>38787.5</v>
      </c>
      <c r="I526" s="196" t="s">
        <v>1240</v>
      </c>
      <c r="J526" s="197" t="s">
        <v>1241</v>
      </c>
      <c r="K526" s="196" t="s">
        <v>1242</v>
      </c>
      <c r="L526" s="196" t="s">
        <v>1243</v>
      </c>
      <c r="M526" s="197" t="s">
        <v>424</v>
      </c>
      <c r="N526" s="197" t="s">
        <v>675</v>
      </c>
      <c r="O526" s="198" t="s">
        <v>1083</v>
      </c>
      <c r="P526" s="199" t="s">
        <v>1084</v>
      </c>
    </row>
    <row r="527" spans="1:16" ht="12.75" customHeight="1" thickBot="1">
      <c r="A527" s="32" t="str">
        <f t="shared" si="48"/>
        <v>IBVS 5843 </v>
      </c>
      <c r="B527" s="6" t="str">
        <f t="shared" si="49"/>
        <v>I</v>
      </c>
      <c r="C527" s="32">
        <f t="shared" si="50"/>
        <v>54055.718000000001</v>
      </c>
      <c r="D527" s="50" t="str">
        <f t="shared" si="51"/>
        <v>vis</v>
      </c>
      <c r="E527" s="195">
        <f>VLOOKUP(C527,'Active 1'!C$21:E$970,3,FALSE)</f>
        <v>38800.376305447542</v>
      </c>
      <c r="F527" s="6" t="s">
        <v>1754</v>
      </c>
      <c r="G527" s="50" t="str">
        <f t="shared" si="52"/>
        <v>54055.7180</v>
      </c>
      <c r="H527" s="32">
        <f t="shared" si="53"/>
        <v>38800</v>
      </c>
      <c r="I527" s="196" t="s">
        <v>1244</v>
      </c>
      <c r="J527" s="197" t="s">
        <v>1245</v>
      </c>
      <c r="K527" s="196" t="s">
        <v>1246</v>
      </c>
      <c r="L527" s="196" t="s">
        <v>1247</v>
      </c>
      <c r="M527" s="197" t="s">
        <v>424</v>
      </c>
      <c r="N527" s="197" t="s">
        <v>675</v>
      </c>
      <c r="O527" s="198" t="s">
        <v>1083</v>
      </c>
      <c r="P527" s="199" t="s">
        <v>1084</v>
      </c>
    </row>
    <row r="528" spans="1:16" ht="12.75" customHeight="1" thickBot="1">
      <c r="A528" s="32" t="str">
        <f t="shared" si="48"/>
        <v>IBVS 5843 </v>
      </c>
      <c r="B528" s="6" t="str">
        <f t="shared" si="49"/>
        <v>II</v>
      </c>
      <c r="C528" s="32">
        <f t="shared" si="50"/>
        <v>54063.593999999997</v>
      </c>
      <c r="D528" s="50" t="str">
        <f t="shared" si="51"/>
        <v>vis</v>
      </c>
      <c r="E528" s="195">
        <f>VLOOKUP(C528,'Active 1'!C$21:E$970,3,FALSE)</f>
        <v>38824.874418399202</v>
      </c>
      <c r="F528" s="6" t="s">
        <v>1754</v>
      </c>
      <c r="G528" s="50" t="str">
        <f t="shared" si="52"/>
        <v>54063.5940</v>
      </c>
      <c r="H528" s="32">
        <f t="shared" si="53"/>
        <v>38824.5</v>
      </c>
      <c r="I528" s="196" t="s">
        <v>1248</v>
      </c>
      <c r="J528" s="197" t="s">
        <v>1249</v>
      </c>
      <c r="K528" s="196" t="s">
        <v>1250</v>
      </c>
      <c r="L528" s="196" t="s">
        <v>1220</v>
      </c>
      <c r="M528" s="197" t="s">
        <v>424</v>
      </c>
      <c r="N528" s="197" t="s">
        <v>675</v>
      </c>
      <c r="O528" s="198" t="s">
        <v>1083</v>
      </c>
      <c r="P528" s="199" t="s">
        <v>1084</v>
      </c>
    </row>
    <row r="529" spans="1:16" ht="12.75" customHeight="1" thickBot="1">
      <c r="A529" s="32" t="str">
        <f t="shared" si="48"/>
        <v>IBVS 5843 </v>
      </c>
      <c r="B529" s="6" t="str">
        <f t="shared" si="49"/>
        <v>I</v>
      </c>
      <c r="C529" s="32">
        <f t="shared" si="50"/>
        <v>54063.754800000002</v>
      </c>
      <c r="D529" s="50" t="str">
        <f t="shared" si="51"/>
        <v>vis</v>
      </c>
      <c r="E529" s="195">
        <f>VLOOKUP(C529,'Active 1'!C$21:E$970,3,FALSE)</f>
        <v>38825.374583021185</v>
      </c>
      <c r="F529" s="6" t="s">
        <v>1754</v>
      </c>
      <c r="G529" s="50" t="str">
        <f t="shared" si="52"/>
        <v>54063.7548</v>
      </c>
      <c r="H529" s="32">
        <f t="shared" si="53"/>
        <v>38825</v>
      </c>
      <c r="I529" s="196" t="s">
        <v>1251</v>
      </c>
      <c r="J529" s="197" t="s">
        <v>1252</v>
      </c>
      <c r="K529" s="196" t="s">
        <v>1253</v>
      </c>
      <c r="L529" s="196" t="s">
        <v>1220</v>
      </c>
      <c r="M529" s="197" t="s">
        <v>424</v>
      </c>
      <c r="N529" s="197" t="s">
        <v>675</v>
      </c>
      <c r="O529" s="198" t="s">
        <v>1083</v>
      </c>
      <c r="P529" s="199" t="s">
        <v>1084</v>
      </c>
    </row>
    <row r="530" spans="1:16" ht="12.75" customHeight="1" thickBot="1">
      <c r="A530" s="32" t="str">
        <f t="shared" si="48"/>
        <v>IBVS 5795 </v>
      </c>
      <c r="B530" s="6" t="str">
        <f t="shared" si="49"/>
        <v>II</v>
      </c>
      <c r="C530" s="32">
        <f t="shared" si="50"/>
        <v>54067.452799999999</v>
      </c>
      <c r="D530" s="50" t="str">
        <f t="shared" si="51"/>
        <v>vis</v>
      </c>
      <c r="E530" s="195">
        <f>VLOOKUP(C530,'Active 1'!C$21:E$970,3,FALSE)</f>
        <v>38836.877125135856</v>
      </c>
      <c r="F530" s="6" t="s">
        <v>1754</v>
      </c>
      <c r="G530" s="50" t="str">
        <f t="shared" si="52"/>
        <v>54067.4528</v>
      </c>
      <c r="H530" s="32">
        <f t="shared" si="53"/>
        <v>38836.5</v>
      </c>
      <c r="I530" s="196" t="s">
        <v>1254</v>
      </c>
      <c r="J530" s="197" t="s">
        <v>1255</v>
      </c>
      <c r="K530" s="196" t="s">
        <v>1256</v>
      </c>
      <c r="L530" s="196" t="s">
        <v>1257</v>
      </c>
      <c r="M530" s="197" t="s">
        <v>424</v>
      </c>
      <c r="N530" s="197" t="s">
        <v>467</v>
      </c>
      <c r="O530" s="198" t="s">
        <v>1258</v>
      </c>
      <c r="P530" s="199" t="s">
        <v>1259</v>
      </c>
    </row>
    <row r="531" spans="1:16" ht="12.75" customHeight="1" thickBot="1">
      <c r="A531" s="32" t="str">
        <f t="shared" si="48"/>
        <v>IBVS 5843 </v>
      </c>
      <c r="B531" s="6" t="str">
        <f t="shared" si="49"/>
        <v>I</v>
      </c>
      <c r="C531" s="32">
        <f t="shared" si="50"/>
        <v>54067.613400000002</v>
      </c>
      <c r="D531" s="50" t="str">
        <f t="shared" si="51"/>
        <v>vis</v>
      </c>
      <c r="E531" s="195">
        <f>VLOOKUP(C531,'Active 1'!C$21:E$970,3,FALSE)</f>
        <v>38837.376667662538</v>
      </c>
      <c r="F531" s="6" t="s">
        <v>1754</v>
      </c>
      <c r="G531" s="50" t="str">
        <f t="shared" si="52"/>
        <v>54067.6134</v>
      </c>
      <c r="H531" s="32">
        <f t="shared" si="53"/>
        <v>38837</v>
      </c>
      <c r="I531" s="196" t="s">
        <v>1260</v>
      </c>
      <c r="J531" s="197" t="s">
        <v>1261</v>
      </c>
      <c r="K531" s="196" t="s">
        <v>1262</v>
      </c>
      <c r="L531" s="196" t="s">
        <v>1263</v>
      </c>
      <c r="M531" s="197" t="s">
        <v>424</v>
      </c>
      <c r="N531" s="197" t="s">
        <v>675</v>
      </c>
      <c r="O531" s="198" t="s">
        <v>1083</v>
      </c>
      <c r="P531" s="199" t="s">
        <v>1084</v>
      </c>
    </row>
    <row r="532" spans="1:16" ht="12.75" customHeight="1" thickBot="1">
      <c r="A532" s="32" t="str">
        <f t="shared" si="48"/>
        <v>IBVS 5843 </v>
      </c>
      <c r="B532" s="6" t="str">
        <f t="shared" si="49"/>
        <v>II</v>
      </c>
      <c r="C532" s="32">
        <f t="shared" si="50"/>
        <v>54067.773800000003</v>
      </c>
      <c r="D532" s="50" t="str">
        <f t="shared" si="51"/>
        <v>vis</v>
      </c>
      <c r="E532" s="195">
        <f>VLOOKUP(C532,'Active 1'!C$21:E$970,3,FALSE)</f>
        <v>38837.875588093906</v>
      </c>
      <c r="F532" s="6" t="s">
        <v>1754</v>
      </c>
      <c r="G532" s="50" t="str">
        <f t="shared" si="52"/>
        <v>54067.7738</v>
      </c>
      <c r="H532" s="32">
        <f t="shared" si="53"/>
        <v>38837.5</v>
      </c>
      <c r="I532" s="196" t="s">
        <v>1264</v>
      </c>
      <c r="J532" s="197" t="s">
        <v>1265</v>
      </c>
      <c r="K532" s="196" t="s">
        <v>1266</v>
      </c>
      <c r="L532" s="196" t="s">
        <v>1243</v>
      </c>
      <c r="M532" s="197" t="s">
        <v>424</v>
      </c>
      <c r="N532" s="197" t="s">
        <v>675</v>
      </c>
      <c r="O532" s="198" t="s">
        <v>1083</v>
      </c>
      <c r="P532" s="199" t="s">
        <v>1084</v>
      </c>
    </row>
    <row r="533" spans="1:16" ht="12.75" customHeight="1" thickBot="1">
      <c r="A533" s="32" t="str">
        <f t="shared" si="48"/>
        <v>OEJV 0074 </v>
      </c>
      <c r="B533" s="6" t="str">
        <f t="shared" si="49"/>
        <v>I</v>
      </c>
      <c r="C533" s="32">
        <f t="shared" si="50"/>
        <v>54149.273050000003</v>
      </c>
      <c r="D533" s="50" t="str">
        <f t="shared" si="51"/>
        <v>vis</v>
      </c>
      <c r="E533" s="195">
        <f>VLOOKUP(C533,'Active 1'!C$21:E$970,3,FALSE)</f>
        <v>39091.3770903763</v>
      </c>
      <c r="F533" s="6" t="s">
        <v>1754</v>
      </c>
      <c r="G533" s="50" t="str">
        <f t="shared" si="52"/>
        <v>54149.27305</v>
      </c>
      <c r="H533" s="32">
        <f t="shared" si="53"/>
        <v>39091</v>
      </c>
      <c r="I533" s="196" t="s">
        <v>1284</v>
      </c>
      <c r="J533" s="197" t="s">
        <v>1285</v>
      </c>
      <c r="K533" s="196" t="s">
        <v>1286</v>
      </c>
      <c r="L533" s="196" t="s">
        <v>1287</v>
      </c>
      <c r="M533" s="197" t="s">
        <v>424</v>
      </c>
      <c r="N533" s="197" t="s">
        <v>1889</v>
      </c>
      <c r="O533" s="198" t="s">
        <v>1288</v>
      </c>
      <c r="P533" s="199" t="s">
        <v>1289</v>
      </c>
    </row>
    <row r="534" spans="1:16" ht="12.75" customHeight="1" thickBot="1">
      <c r="A534" s="32" t="str">
        <f t="shared" si="48"/>
        <v>IBVS 5887 </v>
      </c>
      <c r="B534" s="6" t="str">
        <f t="shared" si="49"/>
        <v>I</v>
      </c>
      <c r="C534" s="32">
        <f t="shared" si="50"/>
        <v>54373.394500000002</v>
      </c>
      <c r="D534" s="50" t="str">
        <f t="shared" si="51"/>
        <v>vis</v>
      </c>
      <c r="E534" s="195">
        <f>VLOOKUP(C534,'Active 1'!C$21:E$970,3,FALSE)</f>
        <v>39788.501594819063</v>
      </c>
      <c r="F534" s="6" t="s">
        <v>1754</v>
      </c>
      <c r="G534" s="50" t="str">
        <f t="shared" si="52"/>
        <v>54373.3945</v>
      </c>
      <c r="H534" s="32">
        <f t="shared" si="53"/>
        <v>39788</v>
      </c>
      <c r="I534" s="196" t="s">
        <v>1290</v>
      </c>
      <c r="J534" s="197" t="s">
        <v>1291</v>
      </c>
      <c r="K534" s="196" t="s">
        <v>1292</v>
      </c>
      <c r="L534" s="196" t="s">
        <v>1293</v>
      </c>
      <c r="M534" s="197" t="s">
        <v>2176</v>
      </c>
      <c r="N534" s="197" t="s">
        <v>1294</v>
      </c>
      <c r="O534" s="198" t="s">
        <v>1295</v>
      </c>
      <c r="P534" s="199" t="s">
        <v>1296</v>
      </c>
    </row>
    <row r="535" spans="1:16" ht="12.75" customHeight="1" thickBot="1">
      <c r="A535" s="32" t="str">
        <f t="shared" si="48"/>
        <v>JAAVSO 36(2);171 </v>
      </c>
      <c r="B535" s="6" t="str">
        <f t="shared" si="49"/>
        <v>II</v>
      </c>
      <c r="C535" s="32">
        <f t="shared" si="50"/>
        <v>54394.738400000002</v>
      </c>
      <c r="D535" s="50" t="str">
        <f t="shared" si="51"/>
        <v>vis</v>
      </c>
      <c r="E535" s="195">
        <f>VLOOKUP(C535,'Active 1'!C$21:E$970,3,FALSE)</f>
        <v>39854.891294289489</v>
      </c>
      <c r="F535" s="6" t="s">
        <v>1754</v>
      </c>
      <c r="G535" s="50" t="str">
        <f t="shared" si="52"/>
        <v>54394.7384</v>
      </c>
      <c r="H535" s="32">
        <f t="shared" si="53"/>
        <v>39854.5</v>
      </c>
      <c r="I535" s="196" t="s">
        <v>1313</v>
      </c>
      <c r="J535" s="197" t="s">
        <v>1314</v>
      </c>
      <c r="K535" s="196" t="s">
        <v>1315</v>
      </c>
      <c r="L535" s="196" t="s">
        <v>1316</v>
      </c>
      <c r="M535" s="197" t="s">
        <v>424</v>
      </c>
      <c r="N535" s="197" t="s">
        <v>661</v>
      </c>
      <c r="O535" s="198" t="s">
        <v>2780</v>
      </c>
      <c r="P535" s="199" t="s">
        <v>1317</v>
      </c>
    </row>
    <row r="536" spans="1:16" ht="12.75" customHeight="1" thickBot="1">
      <c r="A536" s="32" t="str">
        <f t="shared" si="48"/>
        <v>IBVS 5887 </v>
      </c>
      <c r="B536" s="6" t="str">
        <f t="shared" si="49"/>
        <v>I</v>
      </c>
      <c r="C536" s="32">
        <f t="shared" si="50"/>
        <v>54404.544399999999</v>
      </c>
      <c r="D536" s="50" t="str">
        <f t="shared" si="51"/>
        <v>vis</v>
      </c>
      <c r="E536" s="195">
        <f>VLOOKUP(C536,'Active 1'!C$21:E$970,3,FALSE)</f>
        <v>39885.39262689538</v>
      </c>
      <c r="F536" s="6" t="s">
        <v>1754</v>
      </c>
      <c r="G536" s="50" t="str">
        <f t="shared" si="52"/>
        <v>54404.5444</v>
      </c>
      <c r="H536" s="32">
        <f t="shared" si="53"/>
        <v>39885</v>
      </c>
      <c r="I536" s="196" t="s">
        <v>1327</v>
      </c>
      <c r="J536" s="197" t="s">
        <v>1328</v>
      </c>
      <c r="K536" s="196" t="s">
        <v>1329</v>
      </c>
      <c r="L536" s="196" t="s">
        <v>1330</v>
      </c>
      <c r="M536" s="197" t="s">
        <v>2176</v>
      </c>
      <c r="N536" s="197" t="s">
        <v>1294</v>
      </c>
      <c r="O536" s="198" t="s">
        <v>1331</v>
      </c>
      <c r="P536" s="199" t="s">
        <v>1296</v>
      </c>
    </row>
    <row r="537" spans="1:16" ht="12.75" customHeight="1" thickBot="1">
      <c r="A537" s="32" t="str">
        <f t="shared" si="48"/>
        <v>JAAVSO 36(2);171 </v>
      </c>
      <c r="B537" s="6" t="str">
        <f t="shared" si="49"/>
        <v>I</v>
      </c>
      <c r="C537" s="32">
        <f t="shared" si="50"/>
        <v>54418.689400000003</v>
      </c>
      <c r="D537" s="50" t="str">
        <f t="shared" si="51"/>
        <v>vis</v>
      </c>
      <c r="E537" s="195">
        <f>VLOOKUP(C537,'Active 1'!C$21:E$970,3,FALSE)</f>
        <v>39929.390317055535</v>
      </c>
      <c r="F537" s="6" t="s">
        <v>1754</v>
      </c>
      <c r="G537" s="50" t="str">
        <f t="shared" si="52"/>
        <v>54418.6894</v>
      </c>
      <c r="H537" s="32">
        <f t="shared" si="53"/>
        <v>39929</v>
      </c>
      <c r="I537" s="196" t="s">
        <v>1341</v>
      </c>
      <c r="J537" s="197" t="s">
        <v>1342</v>
      </c>
      <c r="K537" s="196" t="s">
        <v>1343</v>
      </c>
      <c r="L537" s="196" t="s">
        <v>1344</v>
      </c>
      <c r="M537" s="197" t="s">
        <v>424</v>
      </c>
      <c r="N537" s="197" t="s">
        <v>661</v>
      </c>
      <c r="O537" s="198" t="s">
        <v>1345</v>
      </c>
      <c r="P537" s="199" t="s">
        <v>1317</v>
      </c>
    </row>
    <row r="538" spans="1:16" ht="12.75" customHeight="1" thickBot="1">
      <c r="A538" s="32" t="str">
        <f t="shared" si="48"/>
        <v>JAAVSO 36(2);171 </v>
      </c>
      <c r="B538" s="6" t="str">
        <f t="shared" si="49"/>
        <v>II</v>
      </c>
      <c r="C538" s="32">
        <f t="shared" si="50"/>
        <v>54422.708400000003</v>
      </c>
      <c r="D538" s="50" t="str">
        <f t="shared" si="51"/>
        <v>vis</v>
      </c>
      <c r="E538" s="195">
        <f>VLOOKUP(C538,'Active 1'!C$21:E$970,3,FALSE)</f>
        <v>39941.891322128256</v>
      </c>
      <c r="F538" s="6" t="s">
        <v>1754</v>
      </c>
      <c r="G538" s="50" t="str">
        <f t="shared" si="52"/>
        <v>54422.7084</v>
      </c>
      <c r="H538" s="32">
        <f t="shared" si="53"/>
        <v>39941.5</v>
      </c>
      <c r="I538" s="196" t="s">
        <v>1346</v>
      </c>
      <c r="J538" s="197" t="s">
        <v>1347</v>
      </c>
      <c r="K538" s="196" t="s">
        <v>1348</v>
      </c>
      <c r="L538" s="196" t="s">
        <v>1316</v>
      </c>
      <c r="M538" s="197" t="s">
        <v>424</v>
      </c>
      <c r="N538" s="197" t="s">
        <v>661</v>
      </c>
      <c r="O538" s="198" t="s">
        <v>1345</v>
      </c>
      <c r="P538" s="199" t="s">
        <v>1317</v>
      </c>
    </row>
    <row r="539" spans="1:16" ht="12.75" customHeight="1" thickBot="1">
      <c r="A539" s="32" t="str">
        <f t="shared" si="48"/>
        <v>JAAVSO 36(2);171 </v>
      </c>
      <c r="B539" s="6" t="str">
        <f t="shared" si="49"/>
        <v>I</v>
      </c>
      <c r="C539" s="32">
        <f t="shared" si="50"/>
        <v>54456.626499999998</v>
      </c>
      <c r="D539" s="50" t="str">
        <f t="shared" si="51"/>
        <v>vis</v>
      </c>
      <c r="E539" s="195">
        <f>VLOOKUP(C539,'Active 1'!C$21:E$970,3,FALSE)</f>
        <v>40047.392775265107</v>
      </c>
      <c r="F539" s="6" t="s">
        <v>1754</v>
      </c>
      <c r="G539" s="50" t="str">
        <f t="shared" si="52"/>
        <v>54456.6265</v>
      </c>
      <c r="H539" s="32">
        <f t="shared" si="53"/>
        <v>40047</v>
      </c>
      <c r="I539" s="196" t="s">
        <v>1349</v>
      </c>
      <c r="J539" s="197" t="s">
        <v>1350</v>
      </c>
      <c r="K539" s="196" t="s">
        <v>1351</v>
      </c>
      <c r="L539" s="196" t="s">
        <v>1352</v>
      </c>
      <c r="M539" s="197" t="s">
        <v>424</v>
      </c>
      <c r="N539" s="197" t="s">
        <v>661</v>
      </c>
      <c r="O539" s="198" t="s">
        <v>1171</v>
      </c>
      <c r="P539" s="199" t="s">
        <v>1317</v>
      </c>
    </row>
    <row r="540" spans="1:16" ht="12.75" customHeight="1" thickBot="1">
      <c r="A540" s="32" t="str">
        <f t="shared" si="48"/>
        <v>IBVS 5887 </v>
      </c>
      <c r="B540" s="6" t="str">
        <f t="shared" si="49"/>
        <v>I</v>
      </c>
      <c r="C540" s="32">
        <f t="shared" si="50"/>
        <v>54465.306900000003</v>
      </c>
      <c r="D540" s="50" t="str">
        <f t="shared" si="51"/>
        <v>vis</v>
      </c>
      <c r="E540" s="195">
        <f>VLOOKUP(C540,'Active 1'!C$21:E$970,3,FALSE)</f>
        <v>40074.392955517236</v>
      </c>
      <c r="F540" s="6" t="s">
        <v>1754</v>
      </c>
      <c r="G540" s="50" t="str">
        <f t="shared" si="52"/>
        <v>54465.3069</v>
      </c>
      <c r="H540" s="32">
        <f t="shared" si="53"/>
        <v>40074</v>
      </c>
      <c r="I540" s="196" t="s">
        <v>1353</v>
      </c>
      <c r="J540" s="197" t="s">
        <v>1354</v>
      </c>
      <c r="K540" s="196" t="s">
        <v>1355</v>
      </c>
      <c r="L540" s="196" t="s">
        <v>1352</v>
      </c>
      <c r="M540" s="197" t="s">
        <v>2176</v>
      </c>
      <c r="N540" s="197" t="s">
        <v>1294</v>
      </c>
      <c r="O540" s="198" t="s">
        <v>1356</v>
      </c>
      <c r="P540" s="199" t="s">
        <v>1296</v>
      </c>
    </row>
    <row r="541" spans="1:16" ht="12.75" customHeight="1" thickBot="1">
      <c r="A541" s="32" t="str">
        <f t="shared" si="48"/>
        <v>IBVS 5887 </v>
      </c>
      <c r="B541" s="6" t="str">
        <f t="shared" si="49"/>
        <v>II</v>
      </c>
      <c r="C541" s="32">
        <f t="shared" si="50"/>
        <v>54467.395100000002</v>
      </c>
      <c r="D541" s="50" t="str">
        <f t="shared" si="51"/>
        <v>vis</v>
      </c>
      <c r="E541" s="195">
        <f>VLOOKUP(C541,'Active 1'!C$21:E$970,3,FALSE)</f>
        <v>40080.888252554512</v>
      </c>
      <c r="F541" s="6" t="s">
        <v>1754</v>
      </c>
      <c r="G541" s="50" t="str">
        <f t="shared" si="52"/>
        <v>54467.3951</v>
      </c>
      <c r="H541" s="32">
        <f t="shared" si="53"/>
        <v>40080.5</v>
      </c>
      <c r="I541" s="196" t="s">
        <v>1357</v>
      </c>
      <c r="J541" s="197" t="s">
        <v>1358</v>
      </c>
      <c r="K541" s="196" t="s">
        <v>1359</v>
      </c>
      <c r="L541" s="196" t="s">
        <v>1360</v>
      </c>
      <c r="M541" s="197" t="s">
        <v>2176</v>
      </c>
      <c r="N541" s="197" t="s">
        <v>1294</v>
      </c>
      <c r="O541" s="198" t="s">
        <v>1361</v>
      </c>
      <c r="P541" s="199" t="s">
        <v>1296</v>
      </c>
    </row>
    <row r="542" spans="1:16" ht="12.75" customHeight="1" thickBot="1">
      <c r="A542" s="32" t="str">
        <f t="shared" si="48"/>
        <v>JAAVSO 36(2);171 </v>
      </c>
      <c r="B542" s="6" t="str">
        <f t="shared" si="49"/>
        <v>II</v>
      </c>
      <c r="C542" s="32">
        <f t="shared" si="50"/>
        <v>54490.545299999998</v>
      </c>
      <c r="D542" s="50" t="str">
        <f t="shared" si="51"/>
        <v>vis</v>
      </c>
      <c r="E542" s="195">
        <f>VLOOKUP(C542,'Active 1'!C$21:E$970,3,FALSE)</f>
        <v>40152.896405735519</v>
      </c>
      <c r="F542" s="6" t="s">
        <v>1754</v>
      </c>
      <c r="G542" s="50" t="str">
        <f t="shared" si="52"/>
        <v>54490.5453</v>
      </c>
      <c r="H542" s="32">
        <f t="shared" si="53"/>
        <v>40152.5</v>
      </c>
      <c r="I542" s="196" t="s">
        <v>1362</v>
      </c>
      <c r="J542" s="197" t="s">
        <v>1363</v>
      </c>
      <c r="K542" s="196" t="s">
        <v>1364</v>
      </c>
      <c r="L542" s="196" t="s">
        <v>1365</v>
      </c>
      <c r="M542" s="197" t="s">
        <v>424</v>
      </c>
      <c r="N542" s="197" t="s">
        <v>661</v>
      </c>
      <c r="O542" s="198" t="s">
        <v>2780</v>
      </c>
      <c r="P542" s="199" t="s">
        <v>1317</v>
      </c>
    </row>
    <row r="543" spans="1:16" ht="12.75" customHeight="1" thickBot="1">
      <c r="A543" s="32" t="str">
        <f t="shared" si="48"/>
        <v>JAAVSO 36(2);171 </v>
      </c>
      <c r="B543" s="6" t="str">
        <f t="shared" si="49"/>
        <v>II</v>
      </c>
      <c r="C543" s="32">
        <f t="shared" si="50"/>
        <v>54517.549700000003</v>
      </c>
      <c r="D543" s="50" t="str">
        <f t="shared" si="51"/>
        <v>vis</v>
      </c>
      <c r="E543" s="195">
        <f>VLOOKUP(C543,'Active 1'!C$21:E$970,3,FALSE)</f>
        <v>40236.892957461278</v>
      </c>
      <c r="F543" s="6" t="s">
        <v>1754</v>
      </c>
      <c r="G543" s="50" t="str">
        <f t="shared" si="52"/>
        <v>54517.5497</v>
      </c>
      <c r="H543" s="32">
        <f t="shared" si="53"/>
        <v>40236.5</v>
      </c>
      <c r="I543" s="196" t="s">
        <v>1366</v>
      </c>
      <c r="J543" s="197" t="s">
        <v>1367</v>
      </c>
      <c r="K543" s="196" t="s">
        <v>1368</v>
      </c>
      <c r="L543" s="196" t="s">
        <v>1352</v>
      </c>
      <c r="M543" s="197" t="s">
        <v>424</v>
      </c>
      <c r="N543" s="197" t="s">
        <v>661</v>
      </c>
      <c r="O543" s="198" t="s">
        <v>2780</v>
      </c>
      <c r="P543" s="199" t="s">
        <v>1317</v>
      </c>
    </row>
    <row r="544" spans="1:16" ht="12.75" customHeight="1" thickBot="1">
      <c r="A544" s="32" t="str">
        <f t="shared" si="48"/>
        <v> JAAVSO 37;44 </v>
      </c>
      <c r="B544" s="6" t="str">
        <f t="shared" si="49"/>
        <v>I</v>
      </c>
      <c r="C544" s="32">
        <f t="shared" si="50"/>
        <v>54750.797200000001</v>
      </c>
      <c r="D544" s="50" t="str">
        <f t="shared" si="51"/>
        <v>vis</v>
      </c>
      <c r="E544" s="195">
        <f>VLOOKUP(C544,'Active 1'!C$21:E$970,3,FALSE)</f>
        <v>40962.403826010515</v>
      </c>
      <c r="F544" s="6" t="s">
        <v>1754</v>
      </c>
      <c r="G544" s="50" t="str">
        <f t="shared" si="52"/>
        <v>54750.7972</v>
      </c>
      <c r="H544" s="32">
        <f t="shared" si="53"/>
        <v>40962</v>
      </c>
      <c r="I544" s="196" t="s">
        <v>1392</v>
      </c>
      <c r="J544" s="197" t="s">
        <v>1393</v>
      </c>
      <c r="K544" s="196" t="s">
        <v>1394</v>
      </c>
      <c r="L544" s="196" t="s">
        <v>1395</v>
      </c>
      <c r="M544" s="197" t="s">
        <v>424</v>
      </c>
      <c r="N544" s="197" t="s">
        <v>661</v>
      </c>
      <c r="O544" s="198" t="s">
        <v>2780</v>
      </c>
      <c r="P544" s="198" t="s">
        <v>1396</v>
      </c>
    </row>
    <row r="545" spans="1:16" ht="12.75" customHeight="1" thickBot="1">
      <c r="A545" s="32" t="str">
        <f t="shared" si="48"/>
        <v> JAAVSO 37;44 </v>
      </c>
      <c r="B545" s="6" t="str">
        <f t="shared" si="49"/>
        <v>II</v>
      </c>
      <c r="C545" s="32">
        <f t="shared" si="50"/>
        <v>54792.752</v>
      </c>
      <c r="D545" s="50" t="str">
        <f t="shared" si="51"/>
        <v>vis</v>
      </c>
      <c r="E545" s="195">
        <f>VLOOKUP(C545,'Active 1'!C$21:E$970,3,FALSE)</f>
        <v>41092.903245673362</v>
      </c>
      <c r="F545" s="6" t="s">
        <v>1754</v>
      </c>
      <c r="G545" s="50" t="str">
        <f t="shared" si="52"/>
        <v>54792.752</v>
      </c>
      <c r="H545" s="32">
        <f t="shared" si="53"/>
        <v>41092.5</v>
      </c>
      <c r="I545" s="196" t="s">
        <v>1427</v>
      </c>
      <c r="J545" s="197" t="s">
        <v>1428</v>
      </c>
      <c r="K545" s="196" t="s">
        <v>1429</v>
      </c>
      <c r="L545" s="196" t="s">
        <v>1300</v>
      </c>
      <c r="M545" s="197" t="s">
        <v>424</v>
      </c>
      <c r="N545" s="197" t="s">
        <v>661</v>
      </c>
      <c r="O545" s="198" t="s">
        <v>2780</v>
      </c>
      <c r="P545" s="198" t="s">
        <v>1396</v>
      </c>
    </row>
    <row r="546" spans="1:16" ht="12.75" customHeight="1" thickBot="1">
      <c r="A546" s="32" t="str">
        <f t="shared" si="48"/>
        <v> JAAVSO 37;44 </v>
      </c>
      <c r="B546" s="6" t="str">
        <f t="shared" si="49"/>
        <v>II</v>
      </c>
      <c r="C546" s="32">
        <f t="shared" si="50"/>
        <v>54799.826000000001</v>
      </c>
      <c r="D546" s="50" t="str">
        <f t="shared" si="51"/>
        <v>vis</v>
      </c>
      <c r="E546" s="195">
        <f>VLOOKUP(C546,'Active 1'!C$21:E$970,3,FALSE)</f>
        <v>41114.90675646819</v>
      </c>
      <c r="F546" s="6" t="s">
        <v>1754</v>
      </c>
      <c r="G546" s="50" t="str">
        <f t="shared" si="52"/>
        <v>54799.826</v>
      </c>
      <c r="H546" s="32">
        <f t="shared" si="53"/>
        <v>41114.5</v>
      </c>
      <c r="I546" s="196" t="s">
        <v>1434</v>
      </c>
      <c r="J546" s="197" t="s">
        <v>1435</v>
      </c>
      <c r="K546" s="196" t="s">
        <v>1436</v>
      </c>
      <c r="L546" s="196" t="s">
        <v>1381</v>
      </c>
      <c r="M546" s="197" t="s">
        <v>424</v>
      </c>
      <c r="N546" s="197" t="s">
        <v>661</v>
      </c>
      <c r="O546" s="198" t="s">
        <v>1437</v>
      </c>
      <c r="P546" s="198" t="s">
        <v>1396</v>
      </c>
    </row>
    <row r="547" spans="1:16" ht="12.75" customHeight="1" thickBot="1">
      <c r="A547" s="32" t="str">
        <f t="shared" si="48"/>
        <v> JAAVSO 37;44 </v>
      </c>
      <c r="B547" s="6" t="str">
        <f t="shared" si="49"/>
        <v>II</v>
      </c>
      <c r="C547" s="32">
        <f t="shared" si="50"/>
        <v>54860.588600000003</v>
      </c>
      <c r="D547" s="50" t="str">
        <f t="shared" si="51"/>
        <v>vis</v>
      </c>
      <c r="E547" s="195">
        <f>VLOOKUP(C547,'Active 1'!C$21:E$970,3,FALSE)</f>
        <v>41303.907396137693</v>
      </c>
      <c r="F547" s="6" t="s">
        <v>1754</v>
      </c>
      <c r="G547" s="50" t="str">
        <f t="shared" si="52"/>
        <v>54860.5886</v>
      </c>
      <c r="H547" s="32">
        <f t="shared" si="53"/>
        <v>41303.5</v>
      </c>
      <c r="I547" s="196" t="s">
        <v>1452</v>
      </c>
      <c r="J547" s="197" t="s">
        <v>1453</v>
      </c>
      <c r="K547" s="196" t="s">
        <v>1454</v>
      </c>
      <c r="L547" s="196" t="s">
        <v>1451</v>
      </c>
      <c r="M547" s="197" t="s">
        <v>424</v>
      </c>
      <c r="N547" s="197" t="s">
        <v>661</v>
      </c>
      <c r="O547" s="198" t="s">
        <v>1455</v>
      </c>
      <c r="P547" s="198" t="s">
        <v>1396</v>
      </c>
    </row>
    <row r="548" spans="1:16" ht="12.75" customHeight="1" thickBot="1">
      <c r="A548" s="32" t="str">
        <f t="shared" si="48"/>
        <v> JAAVSO 38;183 </v>
      </c>
      <c r="B548" s="6" t="str">
        <f t="shared" si="49"/>
        <v>II</v>
      </c>
      <c r="C548" s="32">
        <f t="shared" si="50"/>
        <v>55114.8943</v>
      </c>
      <c r="D548" s="50" t="str">
        <f t="shared" si="51"/>
        <v>vis</v>
      </c>
      <c r="E548" s="195">
        <f>VLOOKUP(C548,'Active 1'!C$21:E$970,3,FALSE)</f>
        <v>42094.919301019931</v>
      </c>
      <c r="F548" s="6" t="s">
        <v>1754</v>
      </c>
      <c r="G548" s="50" t="str">
        <f t="shared" si="52"/>
        <v>55114.8943</v>
      </c>
      <c r="H548" s="32">
        <f t="shared" si="53"/>
        <v>42094.5</v>
      </c>
      <c r="I548" s="196" t="s">
        <v>1456</v>
      </c>
      <c r="J548" s="197" t="s">
        <v>1457</v>
      </c>
      <c r="K548" s="196" t="s">
        <v>1458</v>
      </c>
      <c r="L548" s="196" t="s">
        <v>1459</v>
      </c>
      <c r="M548" s="197" t="s">
        <v>424</v>
      </c>
      <c r="N548" s="197" t="s">
        <v>661</v>
      </c>
      <c r="O548" s="198" t="s">
        <v>2780</v>
      </c>
      <c r="P548" s="198" t="s">
        <v>1460</v>
      </c>
    </row>
    <row r="549" spans="1:16" ht="12.75" customHeight="1" thickBot="1">
      <c r="A549" s="32" t="str">
        <f t="shared" si="48"/>
        <v> JAAVSO 38;183 </v>
      </c>
      <c r="B549" s="6" t="str">
        <f t="shared" si="49"/>
        <v>I</v>
      </c>
      <c r="C549" s="32">
        <f t="shared" si="50"/>
        <v>55147.846700000002</v>
      </c>
      <c r="D549" s="50" t="str">
        <f t="shared" si="51"/>
        <v>vis</v>
      </c>
      <c r="E549" s="195">
        <f>VLOOKUP(C549,'Active 1'!C$21:E$970,3,FALSE)</f>
        <v>42197.416966996134</v>
      </c>
      <c r="F549" s="6" t="s">
        <v>1754</v>
      </c>
      <c r="G549" s="50" t="str">
        <f t="shared" si="52"/>
        <v>55147.8467</v>
      </c>
      <c r="H549" s="32">
        <f t="shared" si="53"/>
        <v>42197</v>
      </c>
      <c r="I549" s="196" t="s">
        <v>1475</v>
      </c>
      <c r="J549" s="197" t="s">
        <v>1476</v>
      </c>
      <c r="K549" s="196" t="s">
        <v>1477</v>
      </c>
      <c r="L549" s="196" t="s">
        <v>1478</v>
      </c>
      <c r="M549" s="197" t="s">
        <v>424</v>
      </c>
      <c r="N549" s="197" t="s">
        <v>661</v>
      </c>
      <c r="O549" s="198" t="s">
        <v>2780</v>
      </c>
      <c r="P549" s="198" t="s">
        <v>1460</v>
      </c>
    </row>
    <row r="550" spans="1:16" ht="12.75" customHeight="1" thickBot="1">
      <c r="A550" s="32" t="str">
        <f t="shared" si="48"/>
        <v> JAAVSO 38;183 </v>
      </c>
      <c r="B550" s="6" t="str">
        <f t="shared" si="49"/>
        <v>I</v>
      </c>
      <c r="C550" s="32">
        <f t="shared" si="50"/>
        <v>55210.539299999997</v>
      </c>
      <c r="D550" s="50" t="str">
        <f t="shared" si="51"/>
        <v>vis</v>
      </c>
      <c r="E550" s="195" t="e">
        <f>VLOOKUP(C550,'Active 1'!C$21:E$970,3,FALSE)</f>
        <v>#N/A</v>
      </c>
      <c r="F550" s="6" t="s">
        <v>1754</v>
      </c>
      <c r="G550" s="50" t="str">
        <f t="shared" si="52"/>
        <v>55210.5393</v>
      </c>
      <c r="H550" s="32">
        <f t="shared" si="53"/>
        <v>42392</v>
      </c>
      <c r="I550" s="196" t="s">
        <v>1489</v>
      </c>
      <c r="J550" s="197" t="s">
        <v>1490</v>
      </c>
      <c r="K550" s="196" t="s">
        <v>1491</v>
      </c>
      <c r="L550" s="196" t="s">
        <v>1492</v>
      </c>
      <c r="M550" s="197" t="s">
        <v>424</v>
      </c>
      <c r="N550" s="197" t="s">
        <v>661</v>
      </c>
      <c r="O550" s="198" t="s">
        <v>2780</v>
      </c>
      <c r="P550" s="198" t="s">
        <v>1460</v>
      </c>
    </row>
    <row r="551" spans="1:16" ht="12.75" customHeight="1" thickBot="1">
      <c r="A551" s="32" t="str">
        <f t="shared" si="48"/>
        <v> JAAVSO 39;94 </v>
      </c>
      <c r="B551" s="6" t="str">
        <f t="shared" si="49"/>
        <v>II</v>
      </c>
      <c r="C551" s="32">
        <f t="shared" si="50"/>
        <v>55259.567900000002</v>
      </c>
      <c r="D551" s="50" t="str">
        <f t="shared" si="51"/>
        <v>vis</v>
      </c>
      <c r="E551" s="195" t="e">
        <f>VLOOKUP(C551,'Active 1'!C$21:E$970,3,FALSE)</f>
        <v>#N/A</v>
      </c>
      <c r="F551" s="6" t="s">
        <v>1754</v>
      </c>
      <c r="G551" s="50" t="str">
        <f t="shared" si="52"/>
        <v>55259.5679</v>
      </c>
      <c r="H551" s="32">
        <f t="shared" si="53"/>
        <v>42544.5</v>
      </c>
      <c r="I551" s="196" t="s">
        <v>1493</v>
      </c>
      <c r="J551" s="197" t="s">
        <v>1494</v>
      </c>
      <c r="K551" s="196" t="s">
        <v>1495</v>
      </c>
      <c r="L551" s="196" t="s">
        <v>1496</v>
      </c>
      <c r="M551" s="197" t="s">
        <v>424</v>
      </c>
      <c r="N551" s="197" t="s">
        <v>661</v>
      </c>
      <c r="O551" s="198" t="s">
        <v>2780</v>
      </c>
      <c r="P551" s="198" t="s">
        <v>1497</v>
      </c>
    </row>
    <row r="552" spans="1:16" ht="12.75" customHeight="1" thickBot="1">
      <c r="A552" s="32" t="str">
        <f t="shared" si="48"/>
        <v> JAAVSO 39;177 </v>
      </c>
      <c r="B552" s="6" t="str">
        <f t="shared" si="49"/>
        <v>II</v>
      </c>
      <c r="C552" s="32">
        <f t="shared" si="50"/>
        <v>55585.566500000001</v>
      </c>
      <c r="D552" s="50" t="str">
        <f t="shared" si="51"/>
        <v>vis</v>
      </c>
      <c r="E552" s="195" t="e">
        <f>VLOOKUP(C552,'Active 1'!C$21:E$970,3,FALSE)</f>
        <v>#N/A</v>
      </c>
      <c r="F552" s="6" t="s">
        <v>1754</v>
      </c>
      <c r="G552" s="50" t="str">
        <f t="shared" si="52"/>
        <v>55585.5665</v>
      </c>
      <c r="H552" s="32">
        <f t="shared" si="53"/>
        <v>43558.5</v>
      </c>
      <c r="I552" s="196" t="s">
        <v>1554</v>
      </c>
      <c r="J552" s="197" t="s">
        <v>1555</v>
      </c>
      <c r="K552" s="196" t="s">
        <v>1552</v>
      </c>
      <c r="L552" s="196" t="s">
        <v>1556</v>
      </c>
      <c r="M552" s="197" t="s">
        <v>424</v>
      </c>
      <c r="N552" s="197" t="s">
        <v>1754</v>
      </c>
      <c r="O552" s="198" t="s">
        <v>2780</v>
      </c>
      <c r="P552" s="198" t="s">
        <v>1557</v>
      </c>
    </row>
    <row r="553" spans="1:16" ht="12.75" customHeight="1" thickBot="1">
      <c r="A553" s="32" t="str">
        <f t="shared" si="48"/>
        <v> JAAVSO 39;177 </v>
      </c>
      <c r="B553" s="6" t="str">
        <f t="shared" si="49"/>
        <v>II</v>
      </c>
      <c r="C553" s="32">
        <f t="shared" si="50"/>
        <v>55600.356599999999</v>
      </c>
      <c r="D553" s="50" t="str">
        <f t="shared" si="51"/>
        <v>vis</v>
      </c>
      <c r="E553" s="195" t="e">
        <f>VLOOKUP(C553,'Active 1'!C$21:E$970,3,FALSE)</f>
        <v>#N/A</v>
      </c>
      <c r="F553" s="6" t="s">
        <v>1754</v>
      </c>
      <c r="G553" s="50" t="str">
        <f t="shared" si="52"/>
        <v>55600.3566</v>
      </c>
      <c r="H553" s="32">
        <f t="shared" si="53"/>
        <v>43604.5</v>
      </c>
      <c r="I553" s="196" t="s">
        <v>1558</v>
      </c>
      <c r="J553" s="197" t="s">
        <v>1559</v>
      </c>
      <c r="K553" s="196" t="s">
        <v>1560</v>
      </c>
      <c r="L553" s="196" t="s">
        <v>1561</v>
      </c>
      <c r="M553" s="197" t="s">
        <v>424</v>
      </c>
      <c r="N553" s="197" t="s">
        <v>1889</v>
      </c>
      <c r="O553" s="198" t="s">
        <v>1562</v>
      </c>
      <c r="P553" s="198" t="s">
        <v>1557</v>
      </c>
    </row>
    <row r="554" spans="1:16" ht="12.75" customHeight="1" thickBot="1">
      <c r="A554" s="32" t="str">
        <f t="shared" si="48"/>
        <v> JAAVSO 40;975 </v>
      </c>
      <c r="B554" s="6" t="str">
        <f t="shared" si="49"/>
        <v>I</v>
      </c>
      <c r="C554" s="32">
        <f t="shared" si="50"/>
        <v>55836.818200000002</v>
      </c>
      <c r="D554" s="50" t="str">
        <f t="shared" si="51"/>
        <v>vis</v>
      </c>
      <c r="E554" s="195" t="e">
        <f>VLOOKUP(C554,'Active 1'!C$21:E$970,3,FALSE)</f>
        <v>#N/A</v>
      </c>
      <c r="F554" s="6" t="s">
        <v>1754</v>
      </c>
      <c r="G554" s="50" t="str">
        <f t="shared" si="52"/>
        <v>55836.8182</v>
      </c>
      <c r="H554" s="32">
        <f t="shared" si="53"/>
        <v>44340</v>
      </c>
      <c r="I554" s="196" t="s">
        <v>1563</v>
      </c>
      <c r="J554" s="197" t="s">
        <v>1564</v>
      </c>
      <c r="K554" s="196" t="s">
        <v>1565</v>
      </c>
      <c r="L554" s="196" t="s">
        <v>1566</v>
      </c>
      <c r="M554" s="197" t="s">
        <v>424</v>
      </c>
      <c r="N554" s="197" t="s">
        <v>1754</v>
      </c>
      <c r="O554" s="198" t="s">
        <v>2780</v>
      </c>
      <c r="P554" s="198" t="s">
        <v>1567</v>
      </c>
    </row>
    <row r="555" spans="1:16" ht="12.75" customHeight="1" thickBot="1">
      <c r="A555" s="32" t="str">
        <f t="shared" si="48"/>
        <v> JAAVSO 40;975 </v>
      </c>
      <c r="B555" s="6" t="str">
        <f t="shared" si="49"/>
        <v>II</v>
      </c>
      <c r="C555" s="32">
        <f t="shared" si="50"/>
        <v>55906.7428</v>
      </c>
      <c r="D555" s="50" t="str">
        <f t="shared" si="51"/>
        <v>vis</v>
      </c>
      <c r="E555" s="195" t="e">
        <f>VLOOKUP(C555,'Active 1'!C$21:E$970,3,FALSE)</f>
        <v>#N/A</v>
      </c>
      <c r="F555" s="6" t="s">
        <v>1754</v>
      </c>
      <c r="G555" s="50" t="str">
        <f t="shared" si="52"/>
        <v>55906.7428</v>
      </c>
      <c r="H555" s="32">
        <f t="shared" si="53"/>
        <v>44557.5</v>
      </c>
      <c r="I555" s="196" t="s">
        <v>1600</v>
      </c>
      <c r="J555" s="197" t="s">
        <v>1601</v>
      </c>
      <c r="K555" s="196" t="s">
        <v>1602</v>
      </c>
      <c r="L555" s="196" t="s">
        <v>1603</v>
      </c>
      <c r="M555" s="197" t="s">
        <v>424</v>
      </c>
      <c r="N555" s="197" t="s">
        <v>1754</v>
      </c>
      <c r="O555" s="198" t="s">
        <v>2780</v>
      </c>
      <c r="P555" s="198" t="s">
        <v>1567</v>
      </c>
    </row>
    <row r="556" spans="1:16" ht="12.75" customHeight="1" thickBot="1">
      <c r="A556" s="32" t="str">
        <f t="shared" si="48"/>
        <v> JAAVSO 40;975 </v>
      </c>
      <c r="B556" s="6" t="str">
        <f t="shared" si="49"/>
        <v>II</v>
      </c>
      <c r="C556" s="32">
        <f t="shared" si="50"/>
        <v>55926.676200000002</v>
      </c>
      <c r="D556" s="50" t="str">
        <f t="shared" si="51"/>
        <v>vis</v>
      </c>
      <c r="E556" s="195" t="e">
        <f>VLOOKUP(C556,'Active 1'!C$21:E$970,3,FALSE)</f>
        <v>#N/A</v>
      </c>
      <c r="F556" s="6" t="s">
        <v>1754</v>
      </c>
      <c r="G556" s="50" t="str">
        <f t="shared" si="52"/>
        <v>55926.6762</v>
      </c>
      <c r="H556" s="32">
        <f t="shared" si="53"/>
        <v>44619.5</v>
      </c>
      <c r="I556" s="196" t="s">
        <v>1615</v>
      </c>
      <c r="J556" s="197" t="s">
        <v>1616</v>
      </c>
      <c r="K556" s="196" t="s">
        <v>1617</v>
      </c>
      <c r="L556" s="196" t="s">
        <v>1571</v>
      </c>
      <c r="M556" s="197" t="s">
        <v>424</v>
      </c>
      <c r="N556" s="197" t="s">
        <v>1754</v>
      </c>
      <c r="O556" s="198" t="s">
        <v>1171</v>
      </c>
      <c r="P556" s="198" t="s">
        <v>1567</v>
      </c>
    </row>
    <row r="557" spans="1:16" ht="12.75" customHeight="1" thickBot="1">
      <c r="A557" s="32" t="str">
        <f t="shared" si="48"/>
        <v> JAAVSO 41;122 </v>
      </c>
      <c r="B557" s="6" t="str">
        <f t="shared" si="49"/>
        <v>II</v>
      </c>
      <c r="C557" s="32">
        <f t="shared" si="50"/>
        <v>55946.609299999996</v>
      </c>
      <c r="D557" s="50" t="str">
        <f t="shared" si="51"/>
        <v>vis</v>
      </c>
      <c r="E557" s="195" t="e">
        <f>VLOOKUP(C557,'Active 1'!C$21:E$970,3,FALSE)</f>
        <v>#N/A</v>
      </c>
      <c r="F557" s="6" t="s">
        <v>1754</v>
      </c>
      <c r="G557" s="50" t="str">
        <f t="shared" si="52"/>
        <v>55946.6093</v>
      </c>
      <c r="H557" s="32">
        <f t="shared" si="53"/>
        <v>44681.5</v>
      </c>
      <c r="I557" s="196" t="s">
        <v>1623</v>
      </c>
      <c r="J557" s="197" t="s">
        <v>1624</v>
      </c>
      <c r="K557" s="196" t="s">
        <v>1625</v>
      </c>
      <c r="L557" s="196" t="s">
        <v>1626</v>
      </c>
      <c r="M557" s="197" t="s">
        <v>424</v>
      </c>
      <c r="N557" s="197" t="s">
        <v>1754</v>
      </c>
      <c r="O557" s="198" t="s">
        <v>1437</v>
      </c>
      <c r="P557" s="198" t="s">
        <v>1627</v>
      </c>
    </row>
    <row r="558" spans="1:16" ht="12.75" customHeight="1" thickBot="1">
      <c r="A558" s="32" t="str">
        <f t="shared" si="48"/>
        <v>IBVS 6042 </v>
      </c>
      <c r="B558" s="6" t="str">
        <f t="shared" si="49"/>
        <v>I</v>
      </c>
      <c r="C558" s="32">
        <f t="shared" si="50"/>
        <v>56231.937299999998</v>
      </c>
      <c r="D558" s="50" t="str">
        <f t="shared" si="51"/>
        <v>vis</v>
      </c>
      <c r="E558" s="195" t="e">
        <f>VLOOKUP(C558,'Active 1'!C$21:E$970,3,FALSE)</f>
        <v>#N/A</v>
      </c>
      <c r="F558" s="6" t="s">
        <v>1754</v>
      </c>
      <c r="G558" s="50" t="str">
        <f t="shared" si="52"/>
        <v>56231.9373</v>
      </c>
      <c r="H558" s="32">
        <f t="shared" si="53"/>
        <v>45569</v>
      </c>
      <c r="I558" s="196" t="s">
        <v>1637</v>
      </c>
      <c r="J558" s="197" t="s">
        <v>1638</v>
      </c>
      <c r="K558" s="196" t="s">
        <v>1639</v>
      </c>
      <c r="L558" s="196" t="s">
        <v>1640</v>
      </c>
      <c r="M558" s="197" t="s">
        <v>424</v>
      </c>
      <c r="N558" s="197" t="s">
        <v>1754</v>
      </c>
      <c r="O558" s="198" t="s">
        <v>2319</v>
      </c>
      <c r="P558" s="199" t="s">
        <v>1641</v>
      </c>
    </row>
    <row r="559" spans="1:16" ht="12.75" customHeight="1" thickBot="1">
      <c r="A559" s="32" t="str">
        <f t="shared" si="48"/>
        <v> AN 251.329 </v>
      </c>
      <c r="B559" s="6" t="str">
        <f t="shared" si="49"/>
        <v>II</v>
      </c>
      <c r="C559" s="32">
        <f t="shared" si="50"/>
        <v>25563.280999999999</v>
      </c>
      <c r="D559" s="50" t="str">
        <f t="shared" si="51"/>
        <v>vis</v>
      </c>
      <c r="E559" s="195">
        <f>VLOOKUP(C559,'Active 1'!C$21:E$970,3,FALSE)</f>
        <v>-49824.679547046209</v>
      </c>
      <c r="F559" s="6" t="s">
        <v>1754</v>
      </c>
      <c r="G559" s="50" t="str">
        <f t="shared" si="52"/>
        <v>25563.281</v>
      </c>
      <c r="H559" s="32">
        <f t="shared" si="53"/>
        <v>-49824.5</v>
      </c>
      <c r="I559" s="196" t="s">
        <v>2076</v>
      </c>
      <c r="J559" s="197" t="s">
        <v>2077</v>
      </c>
      <c r="K559" s="196">
        <v>-49824.5</v>
      </c>
      <c r="L559" s="196" t="s">
        <v>2078</v>
      </c>
      <c r="M559" s="197" t="s">
        <v>2079</v>
      </c>
      <c r="N559" s="197"/>
      <c r="O559" s="198" t="s">
        <v>2080</v>
      </c>
      <c r="P559" s="198" t="s">
        <v>2081</v>
      </c>
    </row>
    <row r="560" spans="1:16" ht="12.75" customHeight="1" thickBot="1">
      <c r="A560" s="32" t="str">
        <f t="shared" si="48"/>
        <v> AN 251.329 </v>
      </c>
      <c r="B560" s="6" t="str">
        <f t="shared" si="49"/>
        <v>I</v>
      </c>
      <c r="C560" s="32">
        <f t="shared" si="50"/>
        <v>25865.61</v>
      </c>
      <c r="D560" s="50" t="str">
        <f t="shared" si="51"/>
        <v>vis</v>
      </c>
      <c r="E560" s="195">
        <f>VLOOKUP(C560,'Active 1'!C$21:E$970,3,FALSE)</f>
        <v>-48884.29229583183</v>
      </c>
      <c r="F560" s="6" t="s">
        <v>1754</v>
      </c>
      <c r="G560" s="50" t="str">
        <f t="shared" si="52"/>
        <v>25865.610</v>
      </c>
      <c r="H560" s="32">
        <f t="shared" si="53"/>
        <v>-48884</v>
      </c>
      <c r="I560" s="196" t="s">
        <v>2082</v>
      </c>
      <c r="J560" s="197" t="s">
        <v>2083</v>
      </c>
      <c r="K560" s="196">
        <v>-48884</v>
      </c>
      <c r="L560" s="196" t="s">
        <v>2084</v>
      </c>
      <c r="M560" s="197" t="s">
        <v>2079</v>
      </c>
      <c r="N560" s="197"/>
      <c r="O560" s="198" t="s">
        <v>2080</v>
      </c>
      <c r="P560" s="198" t="s">
        <v>2081</v>
      </c>
    </row>
    <row r="561" spans="1:16" ht="12.75" customHeight="1" thickBot="1">
      <c r="A561" s="32" t="str">
        <f t="shared" si="48"/>
        <v> AN 251.329 </v>
      </c>
      <c r="B561" s="6" t="str">
        <f t="shared" si="49"/>
        <v>I</v>
      </c>
      <c r="C561" s="32">
        <f t="shared" si="50"/>
        <v>25981.376</v>
      </c>
      <c r="D561" s="50" t="str">
        <f t="shared" si="51"/>
        <v>vis</v>
      </c>
      <c r="E561" s="195">
        <f>VLOOKUP(C561,'Active 1'!C$21:E$970,3,FALSE)</f>
        <v>-48524.204872779192</v>
      </c>
      <c r="F561" s="6" t="s">
        <v>1754</v>
      </c>
      <c r="G561" s="50" t="str">
        <f t="shared" si="52"/>
        <v>25981.376</v>
      </c>
      <c r="H561" s="32">
        <f t="shared" si="53"/>
        <v>-48524</v>
      </c>
      <c r="I561" s="196" t="s">
        <v>2085</v>
      </c>
      <c r="J561" s="197" t="s">
        <v>2086</v>
      </c>
      <c r="K561" s="196">
        <v>-48524</v>
      </c>
      <c r="L561" s="196" t="s">
        <v>2087</v>
      </c>
      <c r="M561" s="197" t="s">
        <v>2079</v>
      </c>
      <c r="N561" s="197"/>
      <c r="O561" s="198" t="s">
        <v>2080</v>
      </c>
      <c r="P561" s="198" t="s">
        <v>2081</v>
      </c>
    </row>
    <row r="562" spans="1:16" ht="12.75" customHeight="1" thickBot="1">
      <c r="A562" s="32" t="str">
        <f t="shared" si="48"/>
        <v> AN 251.329 </v>
      </c>
      <c r="B562" s="6" t="str">
        <f t="shared" si="49"/>
        <v>I</v>
      </c>
      <c r="C562" s="32">
        <f t="shared" si="50"/>
        <v>26219.587</v>
      </c>
      <c r="D562" s="50" t="str">
        <f t="shared" si="51"/>
        <v>vis</v>
      </c>
      <c r="E562" s="195">
        <f>VLOOKUP(C562,'Active 1'!C$21:E$970,3,FALSE)</f>
        <v>-47783.255154098464</v>
      </c>
      <c r="F562" s="6" t="s">
        <v>1754</v>
      </c>
      <c r="G562" s="50" t="str">
        <f t="shared" si="52"/>
        <v>26219.587</v>
      </c>
      <c r="H562" s="32">
        <f t="shared" si="53"/>
        <v>-47783</v>
      </c>
      <c r="I562" s="196" t="s">
        <v>2088</v>
      </c>
      <c r="J562" s="197" t="s">
        <v>2089</v>
      </c>
      <c r="K562" s="196">
        <v>-47783</v>
      </c>
      <c r="L562" s="196" t="s">
        <v>2090</v>
      </c>
      <c r="M562" s="197" t="s">
        <v>2079</v>
      </c>
      <c r="N562" s="197"/>
      <c r="O562" s="198" t="s">
        <v>2080</v>
      </c>
      <c r="P562" s="198" t="s">
        <v>2081</v>
      </c>
    </row>
    <row r="563" spans="1:16" ht="12.75" customHeight="1" thickBot="1">
      <c r="A563" s="32" t="str">
        <f t="shared" si="48"/>
        <v> AN 251.329 </v>
      </c>
      <c r="B563" s="6" t="str">
        <f t="shared" si="49"/>
        <v>I</v>
      </c>
      <c r="C563" s="32">
        <f t="shared" si="50"/>
        <v>26246.609</v>
      </c>
      <c r="D563" s="50" t="str">
        <f t="shared" si="51"/>
        <v>vis</v>
      </c>
      <c r="E563" s="195">
        <f>VLOOKUP(C563,'Active 1'!C$21:E$970,3,FALSE)</f>
        <v>-47699.203857986235</v>
      </c>
      <c r="F563" s="6" t="s">
        <v>1754</v>
      </c>
      <c r="G563" s="50" t="str">
        <f t="shared" si="52"/>
        <v>26246.609</v>
      </c>
      <c r="H563" s="32">
        <f t="shared" si="53"/>
        <v>-47699</v>
      </c>
      <c r="I563" s="196" t="s">
        <v>2091</v>
      </c>
      <c r="J563" s="197" t="s">
        <v>2092</v>
      </c>
      <c r="K563" s="196">
        <v>-47699</v>
      </c>
      <c r="L563" s="196" t="s">
        <v>2087</v>
      </c>
      <c r="M563" s="197" t="s">
        <v>2079</v>
      </c>
      <c r="N563" s="197"/>
      <c r="O563" s="198" t="s">
        <v>2080</v>
      </c>
      <c r="P563" s="198" t="s">
        <v>2081</v>
      </c>
    </row>
    <row r="564" spans="1:16" ht="12.75" customHeight="1" thickBot="1">
      <c r="A564" s="32" t="str">
        <f t="shared" si="48"/>
        <v> AN 251.329 </v>
      </c>
      <c r="B564" s="6" t="str">
        <f t="shared" si="49"/>
        <v>I</v>
      </c>
      <c r="C564" s="32">
        <f t="shared" si="50"/>
        <v>26247.581999999999</v>
      </c>
      <c r="D564" s="50" t="str">
        <f t="shared" si="51"/>
        <v>vis</v>
      </c>
      <c r="E564" s="195">
        <f>VLOOKUP(C564,'Active 1'!C$21:E$970,3,FALSE)</f>
        <v>-47696.177364347081</v>
      </c>
      <c r="F564" s="6" t="s">
        <v>1754</v>
      </c>
      <c r="G564" s="50" t="str">
        <f t="shared" si="52"/>
        <v>26247.582</v>
      </c>
      <c r="H564" s="32">
        <f t="shared" si="53"/>
        <v>-47696</v>
      </c>
      <c r="I564" s="196" t="s">
        <v>2093</v>
      </c>
      <c r="J564" s="197" t="s">
        <v>2094</v>
      </c>
      <c r="K564" s="196">
        <v>-47696</v>
      </c>
      <c r="L564" s="196" t="s">
        <v>2095</v>
      </c>
      <c r="M564" s="197" t="s">
        <v>2079</v>
      </c>
      <c r="N564" s="197"/>
      <c r="O564" s="198" t="s">
        <v>2080</v>
      </c>
      <c r="P564" s="198" t="s">
        <v>2081</v>
      </c>
    </row>
    <row r="565" spans="1:16" ht="12.75" customHeight="1" thickBot="1">
      <c r="A565" s="32" t="str">
        <f t="shared" si="48"/>
        <v> AN 251.329 </v>
      </c>
      <c r="B565" s="6" t="str">
        <f t="shared" si="49"/>
        <v>II</v>
      </c>
      <c r="C565" s="32">
        <f t="shared" si="50"/>
        <v>26297.548999999999</v>
      </c>
      <c r="D565" s="50" t="str">
        <f t="shared" si="51"/>
        <v>vis</v>
      </c>
      <c r="E565" s="195">
        <f>VLOOKUP(C565,'Active 1'!C$21:E$970,3,FALSE)</f>
        <v>-47540.756184832615</v>
      </c>
      <c r="F565" s="6" t="s">
        <v>1754</v>
      </c>
      <c r="G565" s="50" t="str">
        <f t="shared" si="52"/>
        <v>26297.549</v>
      </c>
      <c r="H565" s="32">
        <f t="shared" si="53"/>
        <v>-47540.5</v>
      </c>
      <c r="I565" s="196" t="s">
        <v>2096</v>
      </c>
      <c r="J565" s="197" t="s">
        <v>2097</v>
      </c>
      <c r="K565" s="196">
        <v>-47540.5</v>
      </c>
      <c r="L565" s="196" t="s">
        <v>2090</v>
      </c>
      <c r="M565" s="197" t="s">
        <v>2079</v>
      </c>
      <c r="N565" s="197"/>
      <c r="O565" s="198" t="s">
        <v>2080</v>
      </c>
      <c r="P565" s="198" t="s">
        <v>2081</v>
      </c>
    </row>
    <row r="566" spans="1:16" ht="12.75" customHeight="1" thickBot="1">
      <c r="A566" s="32" t="str">
        <f t="shared" si="48"/>
        <v> AN 251.329 </v>
      </c>
      <c r="B566" s="6" t="str">
        <f t="shared" si="49"/>
        <v>I</v>
      </c>
      <c r="C566" s="32">
        <f t="shared" si="50"/>
        <v>26331.483</v>
      </c>
      <c r="D566" s="50" t="str">
        <f t="shared" si="51"/>
        <v>vis</v>
      </c>
      <c r="E566" s="195">
        <f>VLOOKUP(C566,'Active 1'!C$21:E$970,3,FALSE)</f>
        <v>-47435.205275119326</v>
      </c>
      <c r="F566" s="6" t="s">
        <v>1754</v>
      </c>
      <c r="G566" s="50" t="str">
        <f t="shared" si="52"/>
        <v>26331.483</v>
      </c>
      <c r="H566" s="32">
        <f t="shared" si="53"/>
        <v>-47435</v>
      </c>
      <c r="I566" s="196" t="s">
        <v>2098</v>
      </c>
      <c r="J566" s="197" t="s">
        <v>2099</v>
      </c>
      <c r="K566" s="196">
        <v>-47435</v>
      </c>
      <c r="L566" s="196" t="s">
        <v>2087</v>
      </c>
      <c r="M566" s="197" t="s">
        <v>2079</v>
      </c>
      <c r="N566" s="197"/>
      <c r="O566" s="198" t="s">
        <v>2080</v>
      </c>
      <c r="P566" s="198" t="s">
        <v>2081</v>
      </c>
    </row>
    <row r="567" spans="1:16" ht="12.75" customHeight="1" thickBot="1">
      <c r="A567" s="32" t="str">
        <f t="shared" si="48"/>
        <v> AN 251.329 </v>
      </c>
      <c r="B567" s="6" t="str">
        <f t="shared" si="49"/>
        <v>I</v>
      </c>
      <c r="C567" s="32">
        <f t="shared" si="50"/>
        <v>26334.350999999999</v>
      </c>
      <c r="D567" s="50" t="str">
        <f t="shared" si="51"/>
        <v>vis</v>
      </c>
      <c r="E567" s="195">
        <f>VLOOKUP(C567,'Active 1'!C$21:E$970,3,FALSE)</f>
        <v>-47426.284428503619</v>
      </c>
      <c r="F567" s="6" t="s">
        <v>1754</v>
      </c>
      <c r="G567" s="50" t="str">
        <f t="shared" si="52"/>
        <v>26334.351</v>
      </c>
      <c r="H567" s="32">
        <f t="shared" si="53"/>
        <v>-47426</v>
      </c>
      <c r="I567" s="196" t="s">
        <v>2100</v>
      </c>
      <c r="J567" s="197" t="s">
        <v>2101</v>
      </c>
      <c r="K567" s="196">
        <v>-47426</v>
      </c>
      <c r="L567" s="196" t="s">
        <v>2102</v>
      </c>
      <c r="M567" s="197" t="s">
        <v>2079</v>
      </c>
      <c r="N567" s="197"/>
      <c r="O567" s="198" t="s">
        <v>2080</v>
      </c>
      <c r="P567" s="198" t="s">
        <v>2081</v>
      </c>
    </row>
    <row r="568" spans="1:16" ht="12.75" customHeight="1" thickBot="1">
      <c r="A568" s="32" t="str">
        <f t="shared" si="48"/>
        <v> AN 251.329 </v>
      </c>
      <c r="B568" s="6" t="str">
        <f t="shared" si="49"/>
        <v>I</v>
      </c>
      <c r="C568" s="32">
        <f t="shared" si="50"/>
        <v>26351.411</v>
      </c>
      <c r="D568" s="50" t="str">
        <f t="shared" si="51"/>
        <v>vis</v>
      </c>
      <c r="E568" s="195">
        <f>VLOOKUP(C568,'Active 1'!C$21:E$970,3,FALSE)</f>
        <v>-47373.219699332025</v>
      </c>
      <c r="F568" s="6" t="s">
        <v>1754</v>
      </c>
      <c r="G568" s="50" t="str">
        <f t="shared" si="52"/>
        <v>26351.411</v>
      </c>
      <c r="H568" s="32">
        <f t="shared" si="53"/>
        <v>-47373</v>
      </c>
      <c r="I568" s="196" t="s">
        <v>2103</v>
      </c>
      <c r="J568" s="197" t="s">
        <v>2104</v>
      </c>
      <c r="K568" s="196">
        <v>-47373</v>
      </c>
      <c r="L568" s="196" t="s">
        <v>2105</v>
      </c>
      <c r="M568" s="197" t="s">
        <v>2079</v>
      </c>
      <c r="N568" s="197"/>
      <c r="O568" s="198" t="s">
        <v>2080</v>
      </c>
      <c r="P568" s="198" t="s">
        <v>2081</v>
      </c>
    </row>
    <row r="569" spans="1:16" ht="12.75" customHeight="1" thickBot="1">
      <c r="A569" s="32" t="str">
        <f t="shared" si="48"/>
        <v> AN 251.329 </v>
      </c>
      <c r="B569" s="6" t="str">
        <f t="shared" si="49"/>
        <v>I</v>
      </c>
      <c r="C569" s="32">
        <f t="shared" si="50"/>
        <v>26353.328000000001</v>
      </c>
      <c r="D569" s="50" t="str">
        <f t="shared" si="51"/>
        <v>vis</v>
      </c>
      <c r="E569" s="195">
        <f>VLOOKUP(C569,'Active 1'!C$21:E$970,3,FALSE)</f>
        <v>-47367.256915872349</v>
      </c>
      <c r="F569" s="6" t="s">
        <v>1754</v>
      </c>
      <c r="G569" s="50" t="str">
        <f t="shared" si="52"/>
        <v>26353.328</v>
      </c>
      <c r="H569" s="32">
        <f t="shared" si="53"/>
        <v>-47367</v>
      </c>
      <c r="I569" s="196" t="s">
        <v>2106</v>
      </c>
      <c r="J569" s="197" t="s">
        <v>2107</v>
      </c>
      <c r="K569" s="196">
        <v>-47367</v>
      </c>
      <c r="L569" s="196" t="s">
        <v>2108</v>
      </c>
      <c r="M569" s="197" t="s">
        <v>2079</v>
      </c>
      <c r="N569" s="197"/>
      <c r="O569" s="198" t="s">
        <v>2080</v>
      </c>
      <c r="P569" s="198" t="s">
        <v>2081</v>
      </c>
    </row>
    <row r="570" spans="1:16" ht="12.75" customHeight="1" thickBot="1">
      <c r="A570" s="32" t="str">
        <f t="shared" si="48"/>
        <v> AN 251.329 </v>
      </c>
      <c r="B570" s="6" t="str">
        <f t="shared" si="49"/>
        <v>I</v>
      </c>
      <c r="C570" s="32">
        <f t="shared" si="50"/>
        <v>26391.272000000001</v>
      </c>
      <c r="D570" s="50" t="str">
        <f t="shared" si="51"/>
        <v>vis</v>
      </c>
      <c r="E570" s="195">
        <f>VLOOKUP(C570,'Active 1'!C$21:E$970,3,FALSE)</f>
        <v>-47249.232995374885</v>
      </c>
      <c r="F570" s="6" t="s">
        <v>1754</v>
      </c>
      <c r="G570" s="50" t="str">
        <f t="shared" si="52"/>
        <v>26391.272</v>
      </c>
      <c r="H570" s="32">
        <f t="shared" si="53"/>
        <v>-47249</v>
      </c>
      <c r="I570" s="196" t="s">
        <v>2109</v>
      </c>
      <c r="J570" s="197" t="s">
        <v>2110</v>
      </c>
      <c r="K570" s="196">
        <v>-47249</v>
      </c>
      <c r="L570" s="196" t="s">
        <v>2111</v>
      </c>
      <c r="M570" s="197" t="s">
        <v>2079</v>
      </c>
      <c r="N570" s="197"/>
      <c r="O570" s="198" t="s">
        <v>2080</v>
      </c>
      <c r="P570" s="198" t="s">
        <v>2081</v>
      </c>
    </row>
    <row r="571" spans="1:16" ht="12.75" customHeight="1" thickBot="1">
      <c r="A571" s="32" t="str">
        <f t="shared" si="48"/>
        <v> AN 251.329 </v>
      </c>
      <c r="B571" s="6" t="str">
        <f t="shared" si="49"/>
        <v>I</v>
      </c>
      <c r="C571" s="32">
        <f t="shared" si="50"/>
        <v>26636.572</v>
      </c>
      <c r="D571" s="50" t="str">
        <f t="shared" si="51"/>
        <v>vis</v>
      </c>
      <c r="E571" s="195">
        <f>VLOOKUP(C571,'Active 1'!C$21:E$970,3,FALSE)</f>
        <v>-46486.23310875176</v>
      </c>
      <c r="F571" s="6" t="s">
        <v>1754</v>
      </c>
      <c r="G571" s="50" t="str">
        <f t="shared" si="52"/>
        <v>26636.572</v>
      </c>
      <c r="H571" s="32">
        <f t="shared" si="53"/>
        <v>-46486</v>
      </c>
      <c r="I571" s="196" t="s">
        <v>2112</v>
      </c>
      <c r="J571" s="197" t="s">
        <v>2113</v>
      </c>
      <c r="K571" s="196">
        <v>-46486</v>
      </c>
      <c r="L571" s="196" t="s">
        <v>2111</v>
      </c>
      <c r="M571" s="197" t="s">
        <v>2079</v>
      </c>
      <c r="N571" s="197"/>
      <c r="O571" s="198" t="s">
        <v>2080</v>
      </c>
      <c r="P571" s="198" t="s">
        <v>2081</v>
      </c>
    </row>
    <row r="572" spans="1:16" ht="12.75" customHeight="1" thickBot="1">
      <c r="A572" s="32" t="str">
        <f t="shared" si="48"/>
        <v> AN 251.329 </v>
      </c>
      <c r="B572" s="6" t="str">
        <f t="shared" si="49"/>
        <v>I</v>
      </c>
      <c r="C572" s="32">
        <f t="shared" si="50"/>
        <v>26734.303</v>
      </c>
      <c r="D572" s="50" t="str">
        <f t="shared" si="51"/>
        <v>vis</v>
      </c>
      <c r="E572" s="195">
        <f>VLOOKUP(C572,'Active 1'!C$21:E$970,3,FALSE)</f>
        <v>-46182.24312946287</v>
      </c>
      <c r="F572" s="6" t="s">
        <v>1754</v>
      </c>
      <c r="G572" s="50" t="str">
        <f t="shared" si="52"/>
        <v>26734.303</v>
      </c>
      <c r="H572" s="32">
        <f t="shared" si="53"/>
        <v>-46182</v>
      </c>
      <c r="I572" s="196" t="s">
        <v>2114</v>
      </c>
      <c r="J572" s="197" t="s">
        <v>2115</v>
      </c>
      <c r="K572" s="196">
        <v>-46182</v>
      </c>
      <c r="L572" s="196" t="s">
        <v>2116</v>
      </c>
      <c r="M572" s="197" t="s">
        <v>2079</v>
      </c>
      <c r="N572" s="197"/>
      <c r="O572" s="198" t="s">
        <v>2080</v>
      </c>
      <c r="P572" s="198" t="s">
        <v>2081</v>
      </c>
    </row>
    <row r="573" spans="1:16" ht="12.75" customHeight="1" thickBot="1">
      <c r="A573" s="32" t="str">
        <f t="shared" si="48"/>
        <v> AN 251.329 </v>
      </c>
      <c r="B573" s="6" t="str">
        <f t="shared" si="49"/>
        <v>I</v>
      </c>
      <c r="C573" s="32">
        <f t="shared" si="50"/>
        <v>26743.306</v>
      </c>
      <c r="D573" s="50" t="str">
        <f t="shared" si="51"/>
        <v>vis</v>
      </c>
      <c r="E573" s="195">
        <f>VLOOKUP(C573,'Active 1'!C$21:E$970,3,FALSE)</f>
        <v>-46154.239509490311</v>
      </c>
      <c r="F573" s="6" t="s">
        <v>1754</v>
      </c>
      <c r="G573" s="50" t="str">
        <f t="shared" si="52"/>
        <v>26743.306</v>
      </c>
      <c r="H573" s="32">
        <f t="shared" si="53"/>
        <v>-46154</v>
      </c>
      <c r="I573" s="196" t="s">
        <v>2117</v>
      </c>
      <c r="J573" s="197" t="s">
        <v>2118</v>
      </c>
      <c r="K573" s="196">
        <v>-46154</v>
      </c>
      <c r="L573" s="196" t="s">
        <v>2119</v>
      </c>
      <c r="M573" s="197" t="s">
        <v>2079</v>
      </c>
      <c r="N573" s="197"/>
      <c r="O573" s="198" t="s">
        <v>2080</v>
      </c>
      <c r="P573" s="198" t="s">
        <v>2081</v>
      </c>
    </row>
    <row r="574" spans="1:16" ht="12.75" customHeight="1" thickBot="1">
      <c r="A574" s="32" t="str">
        <f t="shared" si="48"/>
        <v> AN 251.329 </v>
      </c>
      <c r="B574" s="6" t="str">
        <f t="shared" si="49"/>
        <v>II</v>
      </c>
      <c r="C574" s="32">
        <f t="shared" si="50"/>
        <v>26767.277999999998</v>
      </c>
      <c r="D574" s="50" t="str">
        <f t="shared" si="51"/>
        <v>vis</v>
      </c>
      <c r="E574" s="195">
        <f>VLOOKUP(C574,'Active 1'!C$21:E$970,3,FALSE)</f>
        <v>-46079.675166717672</v>
      </c>
      <c r="F574" s="6" t="s">
        <v>1754</v>
      </c>
      <c r="G574" s="50" t="str">
        <f t="shared" si="52"/>
        <v>26767.278</v>
      </c>
      <c r="H574" s="32">
        <f t="shared" si="53"/>
        <v>-46079.5</v>
      </c>
      <c r="I574" s="196" t="s">
        <v>2120</v>
      </c>
      <c r="J574" s="197" t="s">
        <v>2121</v>
      </c>
      <c r="K574" s="196">
        <v>-46079.5</v>
      </c>
      <c r="L574" s="196" t="s">
        <v>2122</v>
      </c>
      <c r="M574" s="197" t="s">
        <v>2079</v>
      </c>
      <c r="N574" s="197"/>
      <c r="O574" s="198" t="s">
        <v>2080</v>
      </c>
      <c r="P574" s="198" t="s">
        <v>2081</v>
      </c>
    </row>
    <row r="575" spans="1:16" ht="12.75" customHeight="1" thickBot="1">
      <c r="A575" s="32" t="str">
        <f t="shared" si="48"/>
        <v> AN 251.329 </v>
      </c>
      <c r="B575" s="6" t="str">
        <f t="shared" si="49"/>
        <v>II</v>
      </c>
      <c r="C575" s="32">
        <f t="shared" si="50"/>
        <v>27063.334999999999</v>
      </c>
      <c r="D575" s="50" t="str">
        <f t="shared" si="51"/>
        <v>vis</v>
      </c>
      <c r="E575" s="195">
        <f>VLOOKUP(C575,'Active 1'!C$21:E$970,3,FALSE)</f>
        <v>-45158.796824141296</v>
      </c>
      <c r="F575" s="6" t="s">
        <v>1754</v>
      </c>
      <c r="G575" s="50" t="str">
        <f t="shared" si="52"/>
        <v>27063.335</v>
      </c>
      <c r="H575" s="32">
        <f t="shared" si="53"/>
        <v>-45158.5</v>
      </c>
      <c r="I575" s="196" t="s">
        <v>2123</v>
      </c>
      <c r="J575" s="197" t="s">
        <v>2124</v>
      </c>
      <c r="K575" s="196">
        <v>-45158.5</v>
      </c>
      <c r="L575" s="196" t="s">
        <v>2125</v>
      </c>
      <c r="M575" s="197" t="s">
        <v>2079</v>
      </c>
      <c r="N575" s="197"/>
      <c r="O575" s="198" t="s">
        <v>2080</v>
      </c>
      <c r="P575" s="198" t="s">
        <v>2081</v>
      </c>
    </row>
    <row r="576" spans="1:16" ht="12.75" customHeight="1" thickBot="1">
      <c r="A576" s="32" t="str">
        <f t="shared" si="48"/>
        <v> AN 251.329 </v>
      </c>
      <c r="B576" s="6" t="str">
        <f t="shared" si="49"/>
        <v>I</v>
      </c>
      <c r="C576" s="32">
        <f t="shared" si="50"/>
        <v>27332.609</v>
      </c>
      <c r="D576" s="50" t="str">
        <f t="shared" si="51"/>
        <v>vis</v>
      </c>
      <c r="E576" s="195">
        <f>VLOOKUP(C576,'Active 1'!C$21:E$970,3,FALSE)</f>
        <v>-44321.22637379251</v>
      </c>
      <c r="F576" s="6" t="s">
        <v>1754</v>
      </c>
      <c r="G576" s="50" t="str">
        <f t="shared" si="52"/>
        <v>27332.609</v>
      </c>
      <c r="H576" s="32">
        <f t="shared" si="53"/>
        <v>-44321</v>
      </c>
      <c r="I576" s="196" t="s">
        <v>2126</v>
      </c>
      <c r="J576" s="197" t="s">
        <v>2127</v>
      </c>
      <c r="K576" s="196">
        <v>-44321</v>
      </c>
      <c r="L576" s="196" t="s">
        <v>2128</v>
      </c>
      <c r="M576" s="197" t="s">
        <v>2079</v>
      </c>
      <c r="N576" s="197"/>
      <c r="O576" s="198" t="s">
        <v>2080</v>
      </c>
      <c r="P576" s="198" t="s">
        <v>2081</v>
      </c>
    </row>
    <row r="577" spans="1:16" ht="12.75" customHeight="1" thickBot="1">
      <c r="A577" s="32" t="str">
        <f t="shared" si="48"/>
        <v> AN 251.329 </v>
      </c>
      <c r="B577" s="6" t="str">
        <f t="shared" si="49"/>
        <v>I</v>
      </c>
      <c r="C577" s="32">
        <f t="shared" si="50"/>
        <v>27341.61</v>
      </c>
      <c r="D577" s="50" t="str">
        <f t="shared" si="51"/>
        <v>vis</v>
      </c>
      <c r="E577" s="195">
        <f>VLOOKUP(C577,'Active 1'!C$21:E$970,3,FALSE)</f>
        <v>-44293.228974772959</v>
      </c>
      <c r="F577" s="6" t="s">
        <v>1754</v>
      </c>
      <c r="G577" s="50" t="str">
        <f t="shared" si="52"/>
        <v>27341.610</v>
      </c>
      <c r="H577" s="32">
        <f t="shared" si="53"/>
        <v>-44293</v>
      </c>
      <c r="I577" s="196" t="s">
        <v>2129</v>
      </c>
      <c r="J577" s="197" t="s">
        <v>2130</v>
      </c>
      <c r="K577" s="196">
        <v>-44293</v>
      </c>
      <c r="L577" s="196" t="s">
        <v>2131</v>
      </c>
      <c r="M577" s="197" t="s">
        <v>2079</v>
      </c>
      <c r="N577" s="197"/>
      <c r="O577" s="198" t="s">
        <v>2080</v>
      </c>
      <c r="P577" s="198" t="s">
        <v>2081</v>
      </c>
    </row>
    <row r="578" spans="1:16" ht="12.75" customHeight="1" thickBot="1">
      <c r="A578" s="32" t="str">
        <f t="shared" si="48"/>
        <v> AN 251.329 </v>
      </c>
      <c r="B578" s="6" t="str">
        <f t="shared" si="49"/>
        <v>I</v>
      </c>
      <c r="C578" s="32">
        <f t="shared" si="50"/>
        <v>27342.588</v>
      </c>
      <c r="D578" s="50" t="str">
        <f t="shared" si="51"/>
        <v>vis</v>
      </c>
      <c r="E578" s="195">
        <f>VLOOKUP(C578,'Active 1'!C$21:E$970,3,FALSE)</f>
        <v>-44290.186928751282</v>
      </c>
      <c r="F578" s="6" t="s">
        <v>1754</v>
      </c>
      <c r="G578" s="50" t="str">
        <f t="shared" si="52"/>
        <v>27342.588</v>
      </c>
      <c r="H578" s="32">
        <f t="shared" si="53"/>
        <v>-44290</v>
      </c>
      <c r="I578" s="196" t="s">
        <v>2132</v>
      </c>
      <c r="J578" s="197" t="s">
        <v>2133</v>
      </c>
      <c r="K578" s="196">
        <v>-44290</v>
      </c>
      <c r="L578" s="196" t="s">
        <v>2134</v>
      </c>
      <c r="M578" s="197" t="s">
        <v>2079</v>
      </c>
      <c r="N578" s="197"/>
      <c r="O578" s="198" t="s">
        <v>2080</v>
      </c>
      <c r="P578" s="198" t="s">
        <v>2081</v>
      </c>
    </row>
    <row r="579" spans="1:16" ht="12.75" customHeight="1" thickBot="1">
      <c r="A579" s="32" t="str">
        <f t="shared" si="48"/>
        <v> AN 251.329 </v>
      </c>
      <c r="B579" s="6" t="str">
        <f t="shared" si="49"/>
        <v>I</v>
      </c>
      <c r="C579" s="32">
        <f t="shared" si="50"/>
        <v>27392.41</v>
      </c>
      <c r="D579" s="50" t="str">
        <f t="shared" si="51"/>
        <v>vis</v>
      </c>
      <c r="E579" s="195">
        <f>VLOOKUP(C579,'Active 1'!C$21:E$970,3,FALSE)</f>
        <v>-44135.216768330014</v>
      </c>
      <c r="F579" s="6" t="s">
        <v>1754</v>
      </c>
      <c r="G579" s="50" t="str">
        <f t="shared" si="52"/>
        <v>27392.410</v>
      </c>
      <c r="H579" s="32">
        <f t="shared" si="53"/>
        <v>-44135</v>
      </c>
      <c r="I579" s="196" t="s">
        <v>2139</v>
      </c>
      <c r="J579" s="197" t="s">
        <v>2140</v>
      </c>
      <c r="K579" s="196">
        <v>-44135</v>
      </c>
      <c r="L579" s="196" t="s">
        <v>2137</v>
      </c>
      <c r="M579" s="197" t="s">
        <v>2138</v>
      </c>
      <c r="N579" s="197"/>
      <c r="O579" s="198" t="s">
        <v>2080</v>
      </c>
      <c r="P579" s="198" t="s">
        <v>2081</v>
      </c>
    </row>
    <row r="580" spans="1:16" ht="12.75" customHeight="1" thickBot="1">
      <c r="A580" s="32" t="str">
        <f t="shared" si="48"/>
        <v> AN 251.329 </v>
      </c>
      <c r="B580" s="6" t="str">
        <f t="shared" si="49"/>
        <v>I</v>
      </c>
      <c r="C580" s="32">
        <f t="shared" si="50"/>
        <v>27395.305</v>
      </c>
      <c r="D580" s="50" t="str">
        <f t="shared" si="51"/>
        <v>vis</v>
      </c>
      <c r="E580" s="195">
        <f>VLOOKUP(C580,'Active 1'!C$21:E$970,3,FALSE)</f>
        <v>-44126.211938848668</v>
      </c>
      <c r="F580" s="6" t="s">
        <v>1754</v>
      </c>
      <c r="G580" s="50" t="str">
        <f t="shared" si="52"/>
        <v>27395.305</v>
      </c>
      <c r="H580" s="32">
        <f t="shared" si="53"/>
        <v>-44126</v>
      </c>
      <c r="I580" s="196" t="s">
        <v>2141</v>
      </c>
      <c r="J580" s="197" t="s">
        <v>2142</v>
      </c>
      <c r="K580" s="196">
        <v>-44126</v>
      </c>
      <c r="L580" s="196" t="s">
        <v>2143</v>
      </c>
      <c r="M580" s="197" t="s">
        <v>2138</v>
      </c>
      <c r="N580" s="197"/>
      <c r="O580" s="198" t="s">
        <v>2080</v>
      </c>
      <c r="P580" s="198" t="s">
        <v>2081</v>
      </c>
    </row>
    <row r="581" spans="1:16" ht="12.75" customHeight="1" thickBot="1">
      <c r="A581" s="32" t="str">
        <f t="shared" si="48"/>
        <v> AN 251.329 </v>
      </c>
      <c r="B581" s="6" t="str">
        <f t="shared" si="49"/>
        <v>I</v>
      </c>
      <c r="C581" s="32">
        <f t="shared" si="50"/>
        <v>27396.593000000001</v>
      </c>
      <c r="D581" s="50" t="str">
        <f t="shared" si="51"/>
        <v>vis</v>
      </c>
      <c r="E581" s="195">
        <f>VLOOKUP(C581,'Active 1'!C$21:E$970,3,FALSE)</f>
        <v>-44122.205645110509</v>
      </c>
      <c r="F581" s="6" t="s">
        <v>1754</v>
      </c>
      <c r="G581" s="50" t="str">
        <f t="shared" si="52"/>
        <v>27396.593</v>
      </c>
      <c r="H581" s="32">
        <f t="shared" si="53"/>
        <v>-44122</v>
      </c>
      <c r="I581" s="196" t="s">
        <v>2144</v>
      </c>
      <c r="J581" s="197" t="s">
        <v>2145</v>
      </c>
      <c r="K581" s="196">
        <v>-44122</v>
      </c>
      <c r="L581" s="196" t="s">
        <v>2087</v>
      </c>
      <c r="M581" s="197" t="s">
        <v>2138</v>
      </c>
      <c r="N581" s="197"/>
      <c r="O581" s="198" t="s">
        <v>2080</v>
      </c>
      <c r="P581" s="198" t="s">
        <v>2081</v>
      </c>
    </row>
    <row r="582" spans="1:16" ht="12.75" customHeight="1" thickBot="1">
      <c r="A582" s="32" t="str">
        <f t="shared" si="48"/>
        <v> AN 251.329 </v>
      </c>
      <c r="B582" s="6" t="str">
        <f t="shared" si="49"/>
        <v>I</v>
      </c>
      <c r="C582" s="32">
        <f t="shared" si="50"/>
        <v>27397.556</v>
      </c>
      <c r="D582" s="50" t="str">
        <f t="shared" si="51"/>
        <v>vis</v>
      </c>
      <c r="E582" s="195">
        <f>VLOOKUP(C582,'Active 1'!C$21:E$970,3,FALSE)</f>
        <v>-44119.210256236402</v>
      </c>
      <c r="F582" s="6" t="s">
        <v>1754</v>
      </c>
      <c r="G582" s="50" t="str">
        <f t="shared" si="52"/>
        <v>27397.556</v>
      </c>
      <c r="H582" s="32">
        <f t="shared" si="53"/>
        <v>-44119</v>
      </c>
      <c r="I582" s="196" t="s">
        <v>2146</v>
      </c>
      <c r="J582" s="197" t="s">
        <v>2147</v>
      </c>
      <c r="K582" s="196">
        <v>-44119</v>
      </c>
      <c r="L582" s="196" t="s">
        <v>2143</v>
      </c>
      <c r="M582" s="197" t="s">
        <v>2138</v>
      </c>
      <c r="N582" s="197"/>
      <c r="O582" s="198" t="s">
        <v>2080</v>
      </c>
      <c r="P582" s="198" t="s">
        <v>2081</v>
      </c>
    </row>
    <row r="583" spans="1:16" ht="12.75" customHeight="1" thickBot="1">
      <c r="A583" s="32" t="str">
        <f t="shared" si="48"/>
        <v> AN 251.329 </v>
      </c>
      <c r="B583" s="6" t="str">
        <f t="shared" si="49"/>
        <v>I</v>
      </c>
      <c r="C583" s="32">
        <f t="shared" si="50"/>
        <v>27398.52</v>
      </c>
      <c r="D583" s="50" t="str">
        <f t="shared" si="51"/>
        <v>vis</v>
      </c>
      <c r="E583" s="195">
        <f>VLOOKUP(C583,'Active 1'!C$21:E$970,3,FALSE)</f>
        <v>-44116.211756885794</v>
      </c>
      <c r="F583" s="6" t="s">
        <v>1754</v>
      </c>
      <c r="G583" s="50" t="str">
        <f t="shared" si="52"/>
        <v>27398.520</v>
      </c>
      <c r="H583" s="32">
        <f t="shared" si="53"/>
        <v>-44116</v>
      </c>
      <c r="I583" s="196" t="s">
        <v>2148</v>
      </c>
      <c r="J583" s="197" t="s">
        <v>2149</v>
      </c>
      <c r="K583" s="196">
        <v>-44116</v>
      </c>
      <c r="L583" s="196" t="s">
        <v>2143</v>
      </c>
      <c r="M583" s="197" t="s">
        <v>2138</v>
      </c>
      <c r="N583" s="197"/>
      <c r="O583" s="198" t="s">
        <v>2080</v>
      </c>
      <c r="P583" s="198" t="s">
        <v>2081</v>
      </c>
    </row>
    <row r="584" spans="1:16" ht="12.75" customHeight="1" thickBot="1">
      <c r="A584" s="32" t="str">
        <f t="shared" si="48"/>
        <v> AN 251.329 </v>
      </c>
      <c r="B584" s="6" t="str">
        <f t="shared" si="49"/>
        <v>II</v>
      </c>
      <c r="C584" s="32">
        <f t="shared" si="50"/>
        <v>27398.675999999999</v>
      </c>
      <c r="D584" s="50" t="str">
        <f t="shared" si="51"/>
        <v>vis</v>
      </c>
      <c r="E584" s="195">
        <f>VLOOKUP(C584,'Active 1'!C$21:E$970,3,FALSE)</f>
        <v>-44115.726522551049</v>
      </c>
      <c r="F584" s="6" t="s">
        <v>1754</v>
      </c>
      <c r="G584" s="50" t="str">
        <f t="shared" si="52"/>
        <v>27398.676</v>
      </c>
      <c r="H584" s="32">
        <f t="shared" si="53"/>
        <v>-44115.5</v>
      </c>
      <c r="I584" s="196" t="s">
        <v>2150</v>
      </c>
      <c r="J584" s="197" t="s">
        <v>2151</v>
      </c>
      <c r="K584" s="196">
        <v>-44115.5</v>
      </c>
      <c r="L584" s="196" t="s">
        <v>2128</v>
      </c>
      <c r="M584" s="197" t="s">
        <v>2138</v>
      </c>
      <c r="N584" s="197"/>
      <c r="O584" s="198" t="s">
        <v>2080</v>
      </c>
      <c r="P584" s="198" t="s">
        <v>2081</v>
      </c>
    </row>
    <row r="585" spans="1:16" ht="12.75" customHeight="1" thickBot="1">
      <c r="A585" s="32" t="str">
        <f t="shared" si="48"/>
        <v> AN 251.329 </v>
      </c>
      <c r="B585" s="6" t="str">
        <f t="shared" si="49"/>
        <v>II</v>
      </c>
      <c r="C585" s="32">
        <f t="shared" si="50"/>
        <v>27415.39</v>
      </c>
      <c r="D585" s="50" t="str">
        <f t="shared" si="51"/>
        <v>vis</v>
      </c>
      <c r="E585" s="195">
        <f>VLOOKUP(C585,'Active 1'!C$21:E$970,3,FALSE)</f>
        <v>-44063.738018250115</v>
      </c>
      <c r="F585" s="6" t="s">
        <v>1754</v>
      </c>
      <c r="G585" s="50" t="str">
        <f t="shared" si="52"/>
        <v>27415.390</v>
      </c>
      <c r="H585" s="32">
        <f t="shared" si="53"/>
        <v>-44063.5</v>
      </c>
      <c r="I585" s="196" t="s">
        <v>2152</v>
      </c>
      <c r="J585" s="197" t="s">
        <v>2153</v>
      </c>
      <c r="K585" s="196">
        <v>-44063.5</v>
      </c>
      <c r="L585" s="196" t="s">
        <v>2119</v>
      </c>
      <c r="M585" s="197" t="s">
        <v>2138</v>
      </c>
      <c r="N585" s="197"/>
      <c r="O585" s="198" t="s">
        <v>2080</v>
      </c>
      <c r="P585" s="198" t="s">
        <v>2081</v>
      </c>
    </row>
    <row r="586" spans="1:16" ht="12.75" customHeight="1" thickBot="1">
      <c r="A586" s="32" t="str">
        <f t="shared" si="48"/>
        <v> AN 251.329 </v>
      </c>
      <c r="B586" s="6" t="str">
        <f t="shared" si="49"/>
        <v>I</v>
      </c>
      <c r="C586" s="32">
        <f t="shared" si="50"/>
        <v>27421.346000000001</v>
      </c>
      <c r="D586" s="50" t="str">
        <f t="shared" si="51"/>
        <v>vis</v>
      </c>
      <c r="E586" s="195">
        <f>VLOOKUP(C586,'Active 1'!C$21:E$970,3,FALSE)</f>
        <v>-44045.212020187624</v>
      </c>
      <c r="F586" s="6" t="s">
        <v>1754</v>
      </c>
      <c r="G586" s="50" t="str">
        <f t="shared" si="52"/>
        <v>27421.346</v>
      </c>
      <c r="H586" s="32">
        <f t="shared" si="53"/>
        <v>-44045</v>
      </c>
      <c r="I586" s="196" t="s">
        <v>2154</v>
      </c>
      <c r="J586" s="197" t="s">
        <v>2155</v>
      </c>
      <c r="K586" s="196">
        <v>-44045</v>
      </c>
      <c r="L586" s="196" t="s">
        <v>2143</v>
      </c>
      <c r="M586" s="197" t="s">
        <v>2138</v>
      </c>
      <c r="N586" s="197"/>
      <c r="O586" s="198" t="s">
        <v>2080</v>
      </c>
      <c r="P586" s="198" t="s">
        <v>2081</v>
      </c>
    </row>
    <row r="587" spans="1:16" ht="12.75" customHeight="1" thickBot="1">
      <c r="A587" s="32" t="str">
        <f t="shared" ref="A587:A650" si="54">P587</f>
        <v> AN 251.329 </v>
      </c>
      <c r="B587" s="6" t="str">
        <f t="shared" ref="B587:B650" si="55">IF(H587=INT(H587),"I","II")</f>
        <v>I</v>
      </c>
      <c r="C587" s="32">
        <f t="shared" ref="C587:C650" si="56">1*G587</f>
        <v>27424.565999999999</v>
      </c>
      <c r="D587" s="50" t="str">
        <f t="shared" ref="D587:D650" si="57">VLOOKUP(F587,I$1:J$5,2,FALSE)</f>
        <v>vis</v>
      </c>
      <c r="E587" s="195">
        <f>VLOOKUP(C587,'Active 1'!C$21:E$970,3,FALSE)</f>
        <v>-44035.196285842234</v>
      </c>
      <c r="F587" s="6" t="s">
        <v>1754</v>
      </c>
      <c r="G587" s="50" t="str">
        <f t="shared" ref="G587:G650" si="58">MID(I587,3,LEN(I587)-3)</f>
        <v>27424.566</v>
      </c>
      <c r="H587" s="32">
        <f t="shared" ref="H587:H650" si="59">1*K587</f>
        <v>-44035</v>
      </c>
      <c r="I587" s="196" t="s">
        <v>2156</v>
      </c>
      <c r="J587" s="197" t="s">
        <v>2157</v>
      </c>
      <c r="K587" s="196">
        <v>-44035</v>
      </c>
      <c r="L587" s="196" t="s">
        <v>2158</v>
      </c>
      <c r="M587" s="197" t="s">
        <v>2138</v>
      </c>
      <c r="N587" s="197"/>
      <c r="O587" s="198" t="s">
        <v>2080</v>
      </c>
      <c r="P587" s="198" t="s">
        <v>2081</v>
      </c>
    </row>
    <row r="588" spans="1:16" ht="12.75" customHeight="1" thickBot="1">
      <c r="A588" s="32" t="str">
        <f t="shared" si="54"/>
        <v> AN 263.115 </v>
      </c>
      <c r="B588" s="6" t="str">
        <f t="shared" si="55"/>
        <v>I</v>
      </c>
      <c r="C588" s="32">
        <f t="shared" si="56"/>
        <v>28543.347000000002</v>
      </c>
      <c r="D588" s="50" t="str">
        <f t="shared" si="57"/>
        <v>vis</v>
      </c>
      <c r="E588" s="195">
        <f>VLOOKUP(C588,'Active 1'!C$21:E$970,3,FALSE)</f>
        <v>-40555.254271345228</v>
      </c>
      <c r="F588" s="6" t="s">
        <v>1754</v>
      </c>
      <c r="G588" s="50" t="str">
        <f t="shared" si="58"/>
        <v>28543.347</v>
      </c>
      <c r="H588" s="32">
        <f t="shared" si="59"/>
        <v>-40555</v>
      </c>
      <c r="I588" s="196" t="s">
        <v>2166</v>
      </c>
      <c r="J588" s="197" t="s">
        <v>2167</v>
      </c>
      <c r="K588" s="196">
        <v>-40555</v>
      </c>
      <c r="L588" s="196" t="s">
        <v>2090</v>
      </c>
      <c r="M588" s="197" t="s">
        <v>2138</v>
      </c>
      <c r="N588" s="197"/>
      <c r="O588" s="198" t="s">
        <v>2161</v>
      </c>
      <c r="P588" s="198" t="s">
        <v>2162</v>
      </c>
    </row>
    <row r="589" spans="1:16" ht="12.75" customHeight="1" thickBot="1">
      <c r="A589" s="32" t="str">
        <f t="shared" si="54"/>
        <v> BAN 14.134 </v>
      </c>
      <c r="B589" s="6" t="str">
        <f t="shared" si="55"/>
        <v>I</v>
      </c>
      <c r="C589" s="32">
        <f t="shared" si="56"/>
        <v>34647.592600000004</v>
      </c>
      <c r="D589" s="50" t="str">
        <f t="shared" si="57"/>
        <v>vis</v>
      </c>
      <c r="E589" s="195" t="e">
        <f>VLOOKUP(C589,'Active 1'!C$21:E$970,3,FALSE)</f>
        <v>#N/A</v>
      </c>
      <c r="F589" s="6" t="s">
        <v>1754</v>
      </c>
      <c r="G589" s="50" t="str">
        <f t="shared" si="58"/>
        <v>34647.5926</v>
      </c>
      <c r="H589" s="32">
        <f t="shared" si="59"/>
        <v>-21568</v>
      </c>
      <c r="I589" s="196" t="s">
        <v>2212</v>
      </c>
      <c r="J589" s="197" t="s">
        <v>2213</v>
      </c>
      <c r="K589" s="196">
        <v>-21568</v>
      </c>
      <c r="L589" s="196" t="s">
        <v>2214</v>
      </c>
      <c r="M589" s="197" t="s">
        <v>2176</v>
      </c>
      <c r="N589" s="197" t="s">
        <v>2177</v>
      </c>
      <c r="O589" s="198" t="s">
        <v>2215</v>
      </c>
      <c r="P589" s="198" t="s">
        <v>2216</v>
      </c>
    </row>
    <row r="590" spans="1:16" ht="12.75" customHeight="1" thickBot="1">
      <c r="A590" s="32" t="str">
        <f t="shared" si="54"/>
        <v> MWIE 10.220 </v>
      </c>
      <c r="B590" s="6" t="str">
        <f t="shared" si="55"/>
        <v>I</v>
      </c>
      <c r="C590" s="32">
        <f t="shared" si="56"/>
        <v>36540.885199999997</v>
      </c>
      <c r="D590" s="50" t="str">
        <f t="shared" si="57"/>
        <v>vis</v>
      </c>
      <c r="E590" s="195" t="e">
        <f>VLOOKUP(C590,'Active 1'!C$21:E$970,3,FALSE)</f>
        <v>#N/A</v>
      </c>
      <c r="F590" s="6" t="s">
        <v>1754</v>
      </c>
      <c r="G590" s="50" t="str">
        <f t="shared" si="58"/>
        <v>36540.8852</v>
      </c>
      <c r="H590" s="32">
        <f t="shared" si="59"/>
        <v>-15679</v>
      </c>
      <c r="I590" s="196" t="s">
        <v>2217</v>
      </c>
      <c r="J590" s="197" t="s">
        <v>2218</v>
      </c>
      <c r="K590" s="196">
        <v>-15679</v>
      </c>
      <c r="L590" s="196" t="s">
        <v>2219</v>
      </c>
      <c r="M590" s="197" t="s">
        <v>2176</v>
      </c>
      <c r="N590" s="197" t="s">
        <v>2177</v>
      </c>
      <c r="O590" s="198" t="s">
        <v>2220</v>
      </c>
      <c r="P590" s="198" t="s">
        <v>2221</v>
      </c>
    </row>
    <row r="591" spans="1:16" ht="12.75" customHeight="1" thickBot="1">
      <c r="A591" s="32" t="str">
        <f t="shared" si="54"/>
        <v> MWIE 10.220 </v>
      </c>
      <c r="B591" s="6" t="str">
        <f t="shared" si="55"/>
        <v>I</v>
      </c>
      <c r="C591" s="32">
        <f t="shared" si="56"/>
        <v>36541.849399999999</v>
      </c>
      <c r="D591" s="50" t="str">
        <f t="shared" si="57"/>
        <v>vis</v>
      </c>
      <c r="E591" s="195" t="e">
        <f>VLOOKUP(C591,'Active 1'!C$21:E$970,3,FALSE)</f>
        <v>#N/A</v>
      </c>
      <c r="F591" s="6" t="s">
        <v>1754</v>
      </c>
      <c r="G591" s="50" t="str">
        <f t="shared" si="58"/>
        <v>36541.8494</v>
      </c>
      <c r="H591" s="32">
        <f t="shared" si="59"/>
        <v>-15676</v>
      </c>
      <c r="I591" s="196" t="s">
        <v>2222</v>
      </c>
      <c r="J591" s="197" t="s">
        <v>2223</v>
      </c>
      <c r="K591" s="196">
        <v>-15676</v>
      </c>
      <c r="L591" s="196" t="s">
        <v>2224</v>
      </c>
      <c r="M591" s="197" t="s">
        <v>2176</v>
      </c>
      <c r="N591" s="197" t="s">
        <v>2177</v>
      </c>
      <c r="O591" s="198" t="s">
        <v>2220</v>
      </c>
      <c r="P591" s="198" t="s">
        <v>2221</v>
      </c>
    </row>
    <row r="592" spans="1:16" ht="12.75" customHeight="1" thickBot="1">
      <c r="A592" s="32" t="str">
        <f t="shared" si="54"/>
        <v> MWIE 10.220 </v>
      </c>
      <c r="B592" s="6" t="str">
        <f t="shared" si="55"/>
        <v>I</v>
      </c>
      <c r="C592" s="32">
        <f t="shared" si="56"/>
        <v>36542.813900000001</v>
      </c>
      <c r="D592" s="50" t="str">
        <f t="shared" si="57"/>
        <v>vis</v>
      </c>
      <c r="E592" s="195" t="e">
        <f>VLOOKUP(C592,'Active 1'!C$21:E$970,3,FALSE)</f>
        <v>#N/A</v>
      </c>
      <c r="F592" s="6" t="s">
        <v>1754</v>
      </c>
      <c r="G592" s="50" t="str">
        <f t="shared" si="58"/>
        <v>36542.8139</v>
      </c>
      <c r="H592" s="32">
        <f t="shared" si="59"/>
        <v>-15673</v>
      </c>
      <c r="I592" s="196" t="s">
        <v>2225</v>
      </c>
      <c r="J592" s="197" t="s">
        <v>2226</v>
      </c>
      <c r="K592" s="196">
        <v>-15673</v>
      </c>
      <c r="L592" s="196" t="s">
        <v>2224</v>
      </c>
      <c r="M592" s="197" t="s">
        <v>2176</v>
      </c>
      <c r="N592" s="197" t="s">
        <v>2177</v>
      </c>
      <c r="O592" s="198" t="s">
        <v>2220</v>
      </c>
      <c r="P592" s="198" t="s">
        <v>2221</v>
      </c>
    </row>
    <row r="593" spans="1:16" ht="12.75" customHeight="1" thickBot="1">
      <c r="A593" s="32" t="str">
        <f t="shared" si="54"/>
        <v> MWIE 10.220 </v>
      </c>
      <c r="B593" s="6" t="str">
        <f t="shared" si="55"/>
        <v>I</v>
      </c>
      <c r="C593" s="32">
        <f t="shared" si="56"/>
        <v>36543.778400000003</v>
      </c>
      <c r="D593" s="50" t="str">
        <f t="shared" si="57"/>
        <v>vis</v>
      </c>
      <c r="E593" s="195" t="e">
        <f>VLOOKUP(C593,'Active 1'!C$21:E$970,3,FALSE)</f>
        <v>#N/A</v>
      </c>
      <c r="F593" s="6" t="s">
        <v>1754</v>
      </c>
      <c r="G593" s="50" t="str">
        <f t="shared" si="58"/>
        <v>36543.7784</v>
      </c>
      <c r="H593" s="32">
        <f t="shared" si="59"/>
        <v>-15670</v>
      </c>
      <c r="I593" s="196" t="s">
        <v>2227</v>
      </c>
      <c r="J593" s="197" t="s">
        <v>2228</v>
      </c>
      <c r="K593" s="196">
        <v>-15670</v>
      </c>
      <c r="L593" s="196" t="s">
        <v>2224</v>
      </c>
      <c r="M593" s="197" t="s">
        <v>2176</v>
      </c>
      <c r="N593" s="197" t="s">
        <v>2177</v>
      </c>
      <c r="O593" s="198" t="s">
        <v>2220</v>
      </c>
      <c r="P593" s="198" t="s">
        <v>2221</v>
      </c>
    </row>
    <row r="594" spans="1:16" ht="12.75" customHeight="1" thickBot="1">
      <c r="A594" s="32" t="str">
        <f t="shared" si="54"/>
        <v> AN 289.192 </v>
      </c>
      <c r="B594" s="6" t="str">
        <f t="shared" si="55"/>
        <v>I</v>
      </c>
      <c r="C594" s="32">
        <f t="shared" si="56"/>
        <v>39180.366999999998</v>
      </c>
      <c r="D594" s="50" t="str">
        <f t="shared" si="57"/>
        <v>vis</v>
      </c>
      <c r="E594" s="195">
        <f>VLOOKUP(C594,'Active 1'!C$21:E$970,3,FALSE)</f>
        <v>-7469.0534804443723</v>
      </c>
      <c r="F594" s="6" t="s">
        <v>1754</v>
      </c>
      <c r="G594" s="50" t="str">
        <f t="shared" si="58"/>
        <v>39180.367</v>
      </c>
      <c r="H594" s="32">
        <f t="shared" si="59"/>
        <v>-7469</v>
      </c>
      <c r="I594" s="196" t="s">
        <v>2234</v>
      </c>
      <c r="J594" s="197" t="s">
        <v>2235</v>
      </c>
      <c r="K594" s="196">
        <v>-7469</v>
      </c>
      <c r="L594" s="196" t="s">
        <v>2236</v>
      </c>
      <c r="M594" s="197" t="s">
        <v>2138</v>
      </c>
      <c r="N594" s="197"/>
      <c r="O594" s="198" t="s">
        <v>2237</v>
      </c>
      <c r="P594" s="198" t="s">
        <v>2233</v>
      </c>
    </row>
    <row r="595" spans="1:16" ht="12.75" customHeight="1" thickBot="1">
      <c r="A595" s="32" t="str">
        <f t="shared" si="54"/>
        <v> AVSJ 5.35 </v>
      </c>
      <c r="B595" s="6" t="str">
        <f t="shared" si="55"/>
        <v>I</v>
      </c>
      <c r="C595" s="32">
        <f t="shared" si="56"/>
        <v>40981.389000000003</v>
      </c>
      <c r="D595" s="50" t="str">
        <f t="shared" si="57"/>
        <v>vis</v>
      </c>
      <c r="E595" s="195">
        <f>VLOOKUP(C595,'Active 1'!C$21:E$970,3,FALSE)</f>
        <v>-1867.0168648480872</v>
      </c>
      <c r="F595" s="6" t="s">
        <v>1754</v>
      </c>
      <c r="G595" s="50" t="str">
        <f t="shared" si="58"/>
        <v>40981.389</v>
      </c>
      <c r="H595" s="32">
        <f t="shared" si="59"/>
        <v>-1867</v>
      </c>
      <c r="I595" s="196" t="s">
        <v>2428</v>
      </c>
      <c r="J595" s="197" t="s">
        <v>2429</v>
      </c>
      <c r="K595" s="196">
        <v>-1867</v>
      </c>
      <c r="L595" s="196" t="s">
        <v>2299</v>
      </c>
      <c r="M595" s="197" t="s">
        <v>2138</v>
      </c>
      <c r="N595" s="197"/>
      <c r="O595" s="198" t="s">
        <v>2352</v>
      </c>
      <c r="P595" s="198" t="s">
        <v>2430</v>
      </c>
    </row>
    <row r="596" spans="1:16" ht="12.75" customHeight="1" thickBot="1">
      <c r="A596" s="32" t="str">
        <f t="shared" si="54"/>
        <v> AVSJ 5.35 </v>
      </c>
      <c r="B596" s="6" t="str">
        <f t="shared" si="55"/>
        <v>I</v>
      </c>
      <c r="C596" s="32">
        <f t="shared" si="56"/>
        <v>40983.633999999998</v>
      </c>
      <c r="D596" s="50" t="str">
        <f t="shared" si="57"/>
        <v>vis</v>
      </c>
      <c r="E596" s="195">
        <f>VLOOKUP(C596,'Active 1'!C$21:E$970,3,FALSE)</f>
        <v>-1860.033845094865</v>
      </c>
      <c r="F596" s="6" t="s">
        <v>1754</v>
      </c>
      <c r="G596" s="50" t="str">
        <f t="shared" si="58"/>
        <v>40983.634</v>
      </c>
      <c r="H596" s="32">
        <f t="shared" si="59"/>
        <v>-1860</v>
      </c>
      <c r="I596" s="196" t="s">
        <v>2431</v>
      </c>
      <c r="J596" s="197" t="s">
        <v>2432</v>
      </c>
      <c r="K596" s="196">
        <v>-1860</v>
      </c>
      <c r="L596" s="196" t="s">
        <v>2305</v>
      </c>
      <c r="M596" s="197" t="s">
        <v>2138</v>
      </c>
      <c r="N596" s="197"/>
      <c r="O596" s="198" t="s">
        <v>2433</v>
      </c>
      <c r="P596" s="198" t="s">
        <v>2430</v>
      </c>
    </row>
    <row r="597" spans="1:16" ht="12.75" customHeight="1" thickBot="1">
      <c r="A597" s="32" t="str">
        <f t="shared" si="54"/>
        <v> AVSJ 5.35 </v>
      </c>
      <c r="B597" s="6" t="str">
        <f t="shared" si="55"/>
        <v>I</v>
      </c>
      <c r="C597" s="32">
        <f t="shared" si="56"/>
        <v>40993.599000000002</v>
      </c>
      <c r="D597" s="50" t="str">
        <f t="shared" si="57"/>
        <v>vis</v>
      </c>
      <c r="E597" s="195">
        <f>VLOOKUP(C597,'Active 1'!C$21:E$970,3,FALSE)</f>
        <v>-1829.0379467246962</v>
      </c>
      <c r="F597" s="6" t="s">
        <v>1754</v>
      </c>
      <c r="G597" s="50" t="str">
        <f t="shared" si="58"/>
        <v>40993.599</v>
      </c>
      <c r="H597" s="32">
        <f t="shared" si="59"/>
        <v>-1829</v>
      </c>
      <c r="I597" s="196" t="s">
        <v>2444</v>
      </c>
      <c r="J597" s="197" t="s">
        <v>2445</v>
      </c>
      <c r="K597" s="196">
        <v>-1829</v>
      </c>
      <c r="L597" s="196" t="s">
        <v>2446</v>
      </c>
      <c r="M597" s="197" t="s">
        <v>2138</v>
      </c>
      <c r="N597" s="197"/>
      <c r="O597" s="198" t="s">
        <v>2433</v>
      </c>
      <c r="P597" s="198" t="s">
        <v>2430</v>
      </c>
    </row>
    <row r="598" spans="1:16" ht="12.75" customHeight="1" thickBot="1">
      <c r="A598" s="32" t="str">
        <f t="shared" si="54"/>
        <v> AVSJ 5.35 </v>
      </c>
      <c r="B598" s="6" t="str">
        <f t="shared" si="55"/>
        <v>II</v>
      </c>
      <c r="C598" s="32">
        <f t="shared" si="56"/>
        <v>40999.553</v>
      </c>
      <c r="D598" s="50" t="str">
        <f t="shared" si="57"/>
        <v>vis</v>
      </c>
      <c r="E598" s="195">
        <f>VLOOKUP(C598,'Active 1'!C$21:E$970,3,FALSE)</f>
        <v>-1810.5181696152281</v>
      </c>
      <c r="F598" s="6" t="s">
        <v>1754</v>
      </c>
      <c r="G598" s="50" t="str">
        <f t="shared" si="58"/>
        <v>40999.553</v>
      </c>
      <c r="H598" s="32">
        <f t="shared" si="59"/>
        <v>-1810.5</v>
      </c>
      <c r="I598" s="196" t="s">
        <v>2449</v>
      </c>
      <c r="J598" s="197" t="s">
        <v>2450</v>
      </c>
      <c r="K598" s="196">
        <v>-1810.5</v>
      </c>
      <c r="L598" s="196" t="s">
        <v>2332</v>
      </c>
      <c r="M598" s="197" t="s">
        <v>2138</v>
      </c>
      <c r="N598" s="197"/>
      <c r="O598" s="198" t="s">
        <v>2433</v>
      </c>
      <c r="P598" s="198" t="s">
        <v>2430</v>
      </c>
    </row>
    <row r="599" spans="1:16" ht="12.75" customHeight="1" thickBot="1">
      <c r="A599" s="32" t="str">
        <f t="shared" si="54"/>
        <v> AVSJ 5.35 </v>
      </c>
      <c r="B599" s="6" t="str">
        <f t="shared" si="55"/>
        <v>I</v>
      </c>
      <c r="C599" s="32">
        <f t="shared" si="56"/>
        <v>41002.608999999997</v>
      </c>
      <c r="D599" s="50" t="str">
        <f t="shared" si="57"/>
        <v>vis</v>
      </c>
      <c r="E599" s="195">
        <f>VLOOKUP(C599,'Active 1'!C$21:E$970,3,FALSE)</f>
        <v>-1801.0125534166227</v>
      </c>
      <c r="F599" s="6" t="s">
        <v>1754</v>
      </c>
      <c r="G599" s="50" t="str">
        <f t="shared" si="58"/>
        <v>41002.609</v>
      </c>
      <c r="H599" s="32">
        <f t="shared" si="59"/>
        <v>-1801</v>
      </c>
      <c r="I599" s="196" t="s">
        <v>2451</v>
      </c>
      <c r="J599" s="197" t="s">
        <v>2452</v>
      </c>
      <c r="K599" s="196">
        <v>-1801</v>
      </c>
      <c r="L599" s="196" t="s">
        <v>2256</v>
      </c>
      <c r="M599" s="197" t="s">
        <v>2138</v>
      </c>
      <c r="N599" s="197"/>
      <c r="O599" s="198" t="s">
        <v>2433</v>
      </c>
      <c r="P599" s="198" t="s">
        <v>2430</v>
      </c>
    </row>
    <row r="600" spans="1:16" ht="12.75" customHeight="1" thickBot="1">
      <c r="A600" s="32" t="str">
        <f t="shared" si="54"/>
        <v> AVSJ 5.35 </v>
      </c>
      <c r="B600" s="6" t="str">
        <f t="shared" si="55"/>
        <v>I</v>
      </c>
      <c r="C600" s="32">
        <f t="shared" si="56"/>
        <v>41308.665999999997</v>
      </c>
      <c r="D600" s="50" t="str">
        <f t="shared" si="57"/>
        <v>vis</v>
      </c>
      <c r="E600" s="195">
        <f>VLOOKUP(C600,'Active 1'!C$21:E$970,3,FALSE)</f>
        <v>-849.02944579242273</v>
      </c>
      <c r="F600" s="6" t="s">
        <v>1754</v>
      </c>
      <c r="G600" s="50" t="str">
        <f t="shared" si="58"/>
        <v>41308.666</v>
      </c>
      <c r="H600" s="32">
        <f t="shared" si="59"/>
        <v>-849</v>
      </c>
      <c r="I600" s="196" t="s">
        <v>2496</v>
      </c>
      <c r="J600" s="197" t="s">
        <v>2497</v>
      </c>
      <c r="K600" s="196">
        <v>-849</v>
      </c>
      <c r="L600" s="196" t="s">
        <v>2325</v>
      </c>
      <c r="M600" s="197" t="s">
        <v>2138</v>
      </c>
      <c r="N600" s="197"/>
      <c r="O600" s="198" t="s">
        <v>2498</v>
      </c>
      <c r="P600" s="198" t="s">
        <v>2430</v>
      </c>
    </row>
    <row r="601" spans="1:16" ht="12.75" customHeight="1" thickBot="1">
      <c r="A601" s="32" t="str">
        <f t="shared" si="54"/>
        <v> AVSJ 5.35 </v>
      </c>
      <c r="B601" s="6" t="str">
        <f t="shared" si="55"/>
        <v>I</v>
      </c>
      <c r="C601" s="32">
        <f t="shared" si="56"/>
        <v>41317.673000000003</v>
      </c>
      <c r="D601" s="50" t="str">
        <f t="shared" si="57"/>
        <v>vis</v>
      </c>
      <c r="E601" s="195">
        <f>VLOOKUP(C601,'Active 1'!C$21:E$970,3,FALSE)</f>
        <v>-821.0133839138316</v>
      </c>
      <c r="F601" s="6" t="s">
        <v>1754</v>
      </c>
      <c r="G601" s="50" t="str">
        <f t="shared" si="58"/>
        <v>41317.673</v>
      </c>
      <c r="H601" s="32">
        <f t="shared" si="59"/>
        <v>-821</v>
      </c>
      <c r="I601" s="196" t="s">
        <v>2499</v>
      </c>
      <c r="J601" s="197" t="s">
        <v>2500</v>
      </c>
      <c r="K601" s="196">
        <v>-821</v>
      </c>
      <c r="L601" s="196" t="s">
        <v>2256</v>
      </c>
      <c r="M601" s="197" t="s">
        <v>2138</v>
      </c>
      <c r="N601" s="197"/>
      <c r="O601" s="198" t="s">
        <v>2433</v>
      </c>
      <c r="P601" s="198" t="s">
        <v>2430</v>
      </c>
    </row>
    <row r="602" spans="1:16" ht="12.75" customHeight="1" thickBot="1">
      <c r="A602" s="32" t="str">
        <f t="shared" si="54"/>
        <v> AVSJ 5.35 </v>
      </c>
      <c r="B602" s="6" t="str">
        <f t="shared" si="55"/>
        <v>I</v>
      </c>
      <c r="C602" s="32">
        <f t="shared" si="56"/>
        <v>41320.567999999999</v>
      </c>
      <c r="D602" s="50" t="str">
        <f t="shared" si="57"/>
        <v>vis</v>
      </c>
      <c r="E602" s="195">
        <f>VLOOKUP(C602,'Active 1'!C$21:E$970,3,FALSE)</f>
        <v>-812.00855443249634</v>
      </c>
      <c r="F602" s="6" t="s">
        <v>1754</v>
      </c>
      <c r="G602" s="50" t="str">
        <f t="shared" si="58"/>
        <v>41320.568</v>
      </c>
      <c r="H602" s="32">
        <f t="shared" si="59"/>
        <v>-812</v>
      </c>
      <c r="I602" s="196" t="s">
        <v>2503</v>
      </c>
      <c r="J602" s="197" t="s">
        <v>2504</v>
      </c>
      <c r="K602" s="196">
        <v>-812</v>
      </c>
      <c r="L602" s="196" t="s">
        <v>2068</v>
      </c>
      <c r="M602" s="197" t="s">
        <v>2138</v>
      </c>
      <c r="N602" s="197"/>
      <c r="O602" s="198" t="s">
        <v>2433</v>
      </c>
      <c r="P602" s="198" t="s">
        <v>2430</v>
      </c>
    </row>
    <row r="603" spans="1:16" ht="12.75" customHeight="1" thickBot="1">
      <c r="A603" s="32" t="str">
        <f t="shared" si="54"/>
        <v> AVSJ 5.35 </v>
      </c>
      <c r="B603" s="6" t="str">
        <f t="shared" si="55"/>
        <v>II</v>
      </c>
      <c r="C603" s="32">
        <f t="shared" si="56"/>
        <v>41324.582000000002</v>
      </c>
      <c r="D603" s="50" t="str">
        <f t="shared" si="57"/>
        <v>vis</v>
      </c>
      <c r="E603" s="195">
        <f>VLOOKUP(C603,'Active 1'!C$21:E$970,3,FALSE)</f>
        <v>-799.52310174229081</v>
      </c>
      <c r="F603" s="6" t="s">
        <v>1754</v>
      </c>
      <c r="G603" s="50" t="str">
        <f t="shared" si="58"/>
        <v>41324.582</v>
      </c>
      <c r="H603" s="32">
        <f t="shared" si="59"/>
        <v>-799.5</v>
      </c>
      <c r="I603" s="196" t="s">
        <v>2507</v>
      </c>
      <c r="J603" s="197" t="s">
        <v>2508</v>
      </c>
      <c r="K603" s="196">
        <v>-799.5</v>
      </c>
      <c r="L603" s="196" t="s">
        <v>2267</v>
      </c>
      <c r="M603" s="197" t="s">
        <v>2138</v>
      </c>
      <c r="N603" s="197"/>
      <c r="O603" s="198" t="s">
        <v>2498</v>
      </c>
      <c r="P603" s="198" t="s">
        <v>2430</v>
      </c>
    </row>
    <row r="604" spans="1:16" ht="12.75" customHeight="1" thickBot="1">
      <c r="A604" s="32" t="str">
        <f t="shared" si="54"/>
        <v> AVSJ 5.35 </v>
      </c>
      <c r="B604" s="6" t="str">
        <f t="shared" si="55"/>
        <v>I</v>
      </c>
      <c r="C604" s="32">
        <f t="shared" si="56"/>
        <v>41324.741000000002</v>
      </c>
      <c r="D604" s="50" t="str">
        <f t="shared" si="57"/>
        <v>vis</v>
      </c>
      <c r="E604" s="195">
        <f>VLOOKUP(C604,'Active 1'!C$21:E$970,3,FALSE)</f>
        <v>-799.02853597803153</v>
      </c>
      <c r="F604" s="6" t="s">
        <v>1754</v>
      </c>
      <c r="G604" s="50" t="str">
        <f t="shared" si="58"/>
        <v>41324.741</v>
      </c>
      <c r="H604" s="32">
        <f t="shared" si="59"/>
        <v>-799</v>
      </c>
      <c r="I604" s="196" t="s">
        <v>2509</v>
      </c>
      <c r="J604" s="197" t="s">
        <v>2510</v>
      </c>
      <c r="K604" s="196">
        <v>-799</v>
      </c>
      <c r="L604" s="196" t="s">
        <v>2325</v>
      </c>
      <c r="M604" s="197" t="s">
        <v>2138</v>
      </c>
      <c r="N604" s="197"/>
      <c r="O604" s="198" t="s">
        <v>2498</v>
      </c>
      <c r="P604" s="198" t="s">
        <v>2430</v>
      </c>
    </row>
    <row r="605" spans="1:16" ht="12.75" customHeight="1" thickBot="1">
      <c r="A605" s="32" t="str">
        <f t="shared" si="54"/>
        <v> AVSJ 5.35 </v>
      </c>
      <c r="B605" s="6" t="str">
        <f t="shared" si="55"/>
        <v>I</v>
      </c>
      <c r="C605" s="32">
        <f t="shared" si="56"/>
        <v>41347.582999999999</v>
      </c>
      <c r="D605" s="50" t="str">
        <f t="shared" si="57"/>
        <v>vis</v>
      </c>
      <c r="E605" s="195">
        <f>VLOOKUP(C605,'Active 1'!C$21:E$970,3,FALSE)</f>
        <v>-727.97903165580067</v>
      </c>
      <c r="F605" s="6" t="s">
        <v>1754</v>
      </c>
      <c r="G605" s="50" t="str">
        <f t="shared" si="58"/>
        <v>41347.583</v>
      </c>
      <c r="H605" s="32">
        <f t="shared" si="59"/>
        <v>-728</v>
      </c>
      <c r="I605" s="196" t="s">
        <v>2519</v>
      </c>
      <c r="J605" s="197" t="s">
        <v>2520</v>
      </c>
      <c r="K605" s="196">
        <v>-728</v>
      </c>
      <c r="L605" s="196" t="s">
        <v>2521</v>
      </c>
      <c r="M605" s="197" t="s">
        <v>2138</v>
      </c>
      <c r="N605" s="197"/>
      <c r="O605" s="198" t="s">
        <v>2433</v>
      </c>
      <c r="P605" s="198" t="s">
        <v>2430</v>
      </c>
    </row>
    <row r="606" spans="1:16" ht="12.75" customHeight="1" thickBot="1">
      <c r="A606" s="32" t="str">
        <f t="shared" si="54"/>
        <v> AVSJ 5.35 </v>
      </c>
      <c r="B606" s="6" t="str">
        <f t="shared" si="55"/>
        <v>II</v>
      </c>
      <c r="C606" s="32">
        <f t="shared" si="56"/>
        <v>41352.559999999998</v>
      </c>
      <c r="D606" s="50" t="str">
        <f t="shared" si="57"/>
        <v>vis</v>
      </c>
      <c r="E606" s="195">
        <f>VLOOKUP(C606,'Active 1'!C$21:E$970,3,FALSE)</f>
        <v>-712.49819009150178</v>
      </c>
      <c r="F606" s="6" t="s">
        <v>1754</v>
      </c>
      <c r="G606" s="50" t="str">
        <f t="shared" si="58"/>
        <v>41352.560</v>
      </c>
      <c r="H606" s="32">
        <f t="shared" si="59"/>
        <v>-712.5</v>
      </c>
      <c r="I606" s="196" t="s">
        <v>2528</v>
      </c>
      <c r="J606" s="197" t="s">
        <v>2529</v>
      </c>
      <c r="K606" s="196">
        <v>-712.5</v>
      </c>
      <c r="L606" s="196" t="s">
        <v>2419</v>
      </c>
      <c r="M606" s="197" t="s">
        <v>2138</v>
      </c>
      <c r="N606" s="197"/>
      <c r="O606" s="198" t="s">
        <v>2433</v>
      </c>
      <c r="P606" s="198" t="s">
        <v>2430</v>
      </c>
    </row>
    <row r="607" spans="1:16" ht="12.75" customHeight="1" thickBot="1">
      <c r="A607" s="32" t="str">
        <f t="shared" si="54"/>
        <v> AVSJ 5.35 </v>
      </c>
      <c r="B607" s="6" t="str">
        <f t="shared" si="55"/>
        <v>II</v>
      </c>
      <c r="C607" s="32">
        <f t="shared" si="56"/>
        <v>41370.557999999997</v>
      </c>
      <c r="D607" s="50" t="str">
        <f t="shared" si="57"/>
        <v>vis</v>
      </c>
      <c r="E607" s="195">
        <f>VLOOKUP(C607,'Active 1'!C$21:E$970,3,FALSE)</f>
        <v>-656.51583395842874</v>
      </c>
      <c r="F607" s="6" t="s">
        <v>1754</v>
      </c>
      <c r="G607" s="50" t="str">
        <f t="shared" si="58"/>
        <v>41370.558</v>
      </c>
      <c r="H607" s="32">
        <f t="shared" si="59"/>
        <v>-656.5</v>
      </c>
      <c r="I607" s="196" t="s">
        <v>2545</v>
      </c>
      <c r="J607" s="197" t="s">
        <v>2546</v>
      </c>
      <c r="K607" s="196">
        <v>-656.5</v>
      </c>
      <c r="L607" s="196" t="s">
        <v>2299</v>
      </c>
      <c r="M607" s="197" t="s">
        <v>2138</v>
      </c>
      <c r="N607" s="197"/>
      <c r="O607" s="198" t="s">
        <v>2433</v>
      </c>
      <c r="P607" s="198" t="s">
        <v>2430</v>
      </c>
    </row>
    <row r="608" spans="1:16" ht="12.75" customHeight="1" thickBot="1">
      <c r="A608" s="32" t="str">
        <f t="shared" si="54"/>
        <v> AVSJ 5.35 </v>
      </c>
      <c r="B608" s="6" t="str">
        <f t="shared" si="55"/>
        <v>I</v>
      </c>
      <c r="C608" s="32">
        <f t="shared" si="56"/>
        <v>41383.576000000001</v>
      </c>
      <c r="D608" s="50" t="str">
        <f t="shared" si="57"/>
        <v>vis</v>
      </c>
      <c r="E608" s="195">
        <f>VLOOKUP(C608,'Active 1'!C$21:E$970,3,FALSE)</f>
        <v>-616.02365081915957</v>
      </c>
      <c r="F608" s="6" t="s">
        <v>1754</v>
      </c>
      <c r="G608" s="50" t="str">
        <f t="shared" si="58"/>
        <v>41383.576</v>
      </c>
      <c r="H608" s="32">
        <f t="shared" si="59"/>
        <v>-616</v>
      </c>
      <c r="I608" s="196" t="s">
        <v>2549</v>
      </c>
      <c r="J608" s="197" t="s">
        <v>2550</v>
      </c>
      <c r="K608" s="196">
        <v>-616</v>
      </c>
      <c r="L608" s="196" t="s">
        <v>2253</v>
      </c>
      <c r="M608" s="197" t="s">
        <v>2138</v>
      </c>
      <c r="N608" s="197"/>
      <c r="O608" s="198" t="s">
        <v>2433</v>
      </c>
      <c r="P608" s="198" t="s">
        <v>2430</v>
      </c>
    </row>
    <row r="609" spans="1:16" ht="12.75" customHeight="1" thickBot="1">
      <c r="A609" s="32" t="str">
        <f t="shared" si="54"/>
        <v> AVSJ 5.35 </v>
      </c>
      <c r="B609" s="6" t="str">
        <f t="shared" si="55"/>
        <v>II</v>
      </c>
      <c r="C609" s="32">
        <f t="shared" si="56"/>
        <v>41388.559000000001</v>
      </c>
      <c r="D609" s="50" t="str">
        <f t="shared" si="57"/>
        <v>vis</v>
      </c>
      <c r="E609" s="195">
        <f>VLOOKUP(C609,'Active 1'!C$21:E$970,3,FALSE)</f>
        <v>-600.52414639582821</v>
      </c>
      <c r="F609" s="6" t="s">
        <v>1754</v>
      </c>
      <c r="G609" s="50" t="str">
        <f t="shared" si="58"/>
        <v>41388.559</v>
      </c>
      <c r="H609" s="32">
        <f t="shared" si="59"/>
        <v>-600.5</v>
      </c>
      <c r="I609" s="196" t="s">
        <v>2551</v>
      </c>
      <c r="J609" s="197" t="s">
        <v>2552</v>
      </c>
      <c r="K609" s="196">
        <v>-600.5</v>
      </c>
      <c r="L609" s="196" t="s">
        <v>2253</v>
      </c>
      <c r="M609" s="197" t="s">
        <v>2138</v>
      </c>
      <c r="N609" s="197"/>
      <c r="O609" s="198" t="s">
        <v>2433</v>
      </c>
      <c r="P609" s="198" t="s">
        <v>2430</v>
      </c>
    </row>
    <row r="610" spans="1:16" ht="12.75" customHeight="1" thickBot="1">
      <c r="A610" s="32" t="str">
        <f t="shared" si="54"/>
        <v> AVSJ 5.35 </v>
      </c>
      <c r="B610" s="6" t="str">
        <f t="shared" si="55"/>
        <v>II</v>
      </c>
      <c r="C610" s="32">
        <f t="shared" si="56"/>
        <v>41396.591999999997</v>
      </c>
      <c r="D610" s="50" t="str">
        <f t="shared" si="57"/>
        <v>vis</v>
      </c>
      <c r="E610" s="195">
        <f>VLOOKUP(C610,'Active 1'!C$21:E$970,3,FALSE)</f>
        <v>-575.53768863292385</v>
      </c>
      <c r="F610" s="6" t="s">
        <v>1754</v>
      </c>
      <c r="G610" s="50" t="str">
        <f t="shared" si="58"/>
        <v>41396.592</v>
      </c>
      <c r="H610" s="32">
        <f t="shared" si="59"/>
        <v>-575.5</v>
      </c>
      <c r="I610" s="196" t="s">
        <v>2557</v>
      </c>
      <c r="J610" s="197" t="s">
        <v>2558</v>
      </c>
      <c r="K610" s="196">
        <v>-575.5</v>
      </c>
      <c r="L610" s="196" t="s">
        <v>2446</v>
      </c>
      <c r="M610" s="197" t="s">
        <v>2138</v>
      </c>
      <c r="N610" s="197"/>
      <c r="O610" s="198" t="s">
        <v>2433</v>
      </c>
      <c r="P610" s="198" t="s">
        <v>2430</v>
      </c>
    </row>
    <row r="611" spans="1:16" ht="12.75" customHeight="1" thickBot="1">
      <c r="A611" s="32" t="str">
        <f t="shared" si="54"/>
        <v> AVSJ 5.35 </v>
      </c>
      <c r="B611" s="6" t="str">
        <f t="shared" si="55"/>
        <v>II</v>
      </c>
      <c r="C611" s="32">
        <f t="shared" si="56"/>
        <v>41682.413999999997</v>
      </c>
      <c r="D611" s="50" t="str">
        <f t="shared" si="57"/>
        <v>vis</v>
      </c>
      <c r="E611" s="195">
        <f>VLOOKUP(C611,'Active 1'!C$21:E$970,3,FALSE)</f>
        <v>313.50492691700174</v>
      </c>
      <c r="F611" s="6" t="s">
        <v>1754</v>
      </c>
      <c r="G611" s="50" t="str">
        <f t="shared" si="58"/>
        <v>41682.414</v>
      </c>
      <c r="H611" s="32">
        <f t="shared" si="59"/>
        <v>313.5</v>
      </c>
      <c r="I611" s="196" t="s">
        <v>2615</v>
      </c>
      <c r="J611" s="197" t="s">
        <v>2616</v>
      </c>
      <c r="K611" s="196">
        <v>313.5</v>
      </c>
      <c r="L611" s="196" t="s">
        <v>2376</v>
      </c>
      <c r="M611" s="197" t="s">
        <v>2138</v>
      </c>
      <c r="N611" s="197"/>
      <c r="O611" s="198" t="s">
        <v>2352</v>
      </c>
      <c r="P611" s="198" t="s">
        <v>2430</v>
      </c>
    </row>
    <row r="612" spans="1:16" ht="12.75" customHeight="1" thickBot="1">
      <c r="A612" s="32" t="str">
        <f t="shared" si="54"/>
        <v> AVSJ 5.35 </v>
      </c>
      <c r="B612" s="6" t="str">
        <f t="shared" si="55"/>
        <v>II</v>
      </c>
      <c r="C612" s="32">
        <f t="shared" si="56"/>
        <v>41683.377999999997</v>
      </c>
      <c r="D612" s="50" t="str">
        <f t="shared" si="57"/>
        <v>vis</v>
      </c>
      <c r="E612" s="195">
        <f>VLOOKUP(C612,'Active 1'!C$21:E$970,3,FALSE)</f>
        <v>316.50342626761187</v>
      </c>
      <c r="F612" s="6" t="s">
        <v>1754</v>
      </c>
      <c r="G612" s="50" t="str">
        <f t="shared" si="58"/>
        <v>41683.378</v>
      </c>
      <c r="H612" s="32">
        <f t="shared" si="59"/>
        <v>316.5</v>
      </c>
      <c r="I612" s="196" t="s">
        <v>2617</v>
      </c>
      <c r="J612" s="197" t="s">
        <v>2618</v>
      </c>
      <c r="K612" s="196">
        <v>316.5</v>
      </c>
      <c r="L612" s="196" t="s">
        <v>2419</v>
      </c>
      <c r="M612" s="197" t="s">
        <v>2138</v>
      </c>
      <c r="N612" s="197"/>
      <c r="O612" s="198" t="s">
        <v>2352</v>
      </c>
      <c r="P612" s="198" t="s">
        <v>2430</v>
      </c>
    </row>
    <row r="613" spans="1:16" ht="12.75" customHeight="1" thickBot="1">
      <c r="A613" s="32" t="str">
        <f t="shared" si="54"/>
        <v> AVSJ 5.87 </v>
      </c>
      <c r="B613" s="6" t="str">
        <f t="shared" si="55"/>
        <v>II</v>
      </c>
      <c r="C613" s="32">
        <f t="shared" si="56"/>
        <v>41687.544000000002</v>
      </c>
      <c r="D613" s="50" t="str">
        <f t="shared" si="57"/>
        <v>vis</v>
      </c>
      <c r="E613" s="195">
        <f>VLOOKUP(C613,'Active 1'!C$21:E$970,3,FALSE)</f>
        <v>329.46167138655017</v>
      </c>
      <c r="F613" s="6" t="s">
        <v>1754</v>
      </c>
      <c r="G613" s="50" t="str">
        <f t="shared" si="58"/>
        <v>41687.544</v>
      </c>
      <c r="H613" s="32">
        <f t="shared" si="59"/>
        <v>329.5</v>
      </c>
      <c r="I613" s="196" t="s">
        <v>2619</v>
      </c>
      <c r="J613" s="197" t="s">
        <v>2620</v>
      </c>
      <c r="K613" s="196">
        <v>329.5</v>
      </c>
      <c r="L613" s="196" t="s">
        <v>2446</v>
      </c>
      <c r="M613" s="197" t="s">
        <v>2138</v>
      </c>
      <c r="N613" s="197"/>
      <c r="O613" s="198" t="s">
        <v>2433</v>
      </c>
      <c r="P613" s="198" t="s">
        <v>2621</v>
      </c>
    </row>
    <row r="614" spans="1:16" ht="12.75" customHeight="1" thickBot="1">
      <c r="A614" s="32" t="str">
        <f t="shared" si="54"/>
        <v> AVSJ 5.87 </v>
      </c>
      <c r="B614" s="6" t="str">
        <f t="shared" si="55"/>
        <v>I</v>
      </c>
      <c r="C614" s="32">
        <f t="shared" si="56"/>
        <v>41689.652999999998</v>
      </c>
      <c r="D614" s="50" t="str">
        <f t="shared" si="57"/>
        <v>vis</v>
      </c>
      <c r="E614" s="195">
        <f>VLOOKUP(C614,'Active 1'!C$21:E$970,3,FALSE)</f>
        <v>336.02166633512616</v>
      </c>
      <c r="F614" s="6" t="s">
        <v>1754</v>
      </c>
      <c r="G614" s="50" t="str">
        <f t="shared" si="58"/>
        <v>41689.653</v>
      </c>
      <c r="H614" s="32">
        <f t="shared" si="59"/>
        <v>336</v>
      </c>
      <c r="I614" s="196" t="s">
        <v>2624</v>
      </c>
      <c r="J614" s="197" t="s">
        <v>2625</v>
      </c>
      <c r="K614" s="196">
        <v>336</v>
      </c>
      <c r="L614" s="196" t="s">
        <v>2521</v>
      </c>
      <c r="M614" s="197" t="s">
        <v>2138</v>
      </c>
      <c r="N614" s="197"/>
      <c r="O614" s="198" t="s">
        <v>2433</v>
      </c>
      <c r="P614" s="198" t="s">
        <v>2621</v>
      </c>
    </row>
    <row r="615" spans="1:16" ht="12.75" customHeight="1" thickBot="1">
      <c r="A615" s="32" t="str">
        <f t="shared" si="54"/>
        <v> AVSJ 5.87 </v>
      </c>
      <c r="B615" s="6" t="str">
        <f t="shared" si="55"/>
        <v>I</v>
      </c>
      <c r="C615" s="32">
        <f t="shared" si="56"/>
        <v>41690.603999999999</v>
      </c>
      <c r="D615" s="50" t="str">
        <f t="shared" si="57"/>
        <v>vis</v>
      </c>
      <c r="E615" s="195">
        <f>VLOOKUP(C615,'Active 1'!C$21:E$970,3,FALSE)</f>
        <v>338.97972949117718</v>
      </c>
      <c r="F615" s="6" t="s">
        <v>1754</v>
      </c>
      <c r="G615" s="50" t="str">
        <f t="shared" si="58"/>
        <v>41690.604</v>
      </c>
      <c r="H615" s="32">
        <f t="shared" si="59"/>
        <v>339</v>
      </c>
      <c r="I615" s="196" t="s">
        <v>2626</v>
      </c>
      <c r="J615" s="197" t="s">
        <v>2627</v>
      </c>
      <c r="K615" s="196">
        <v>339</v>
      </c>
      <c r="L615" s="196" t="s">
        <v>2267</v>
      </c>
      <c r="M615" s="197" t="s">
        <v>2138</v>
      </c>
      <c r="N615" s="197"/>
      <c r="O615" s="198" t="s">
        <v>2433</v>
      </c>
      <c r="P615" s="198" t="s">
        <v>2621</v>
      </c>
    </row>
    <row r="616" spans="1:16" ht="12.75" customHeight="1" thickBot="1">
      <c r="A616" s="32" t="str">
        <f t="shared" si="54"/>
        <v> AVSJ 5.87 </v>
      </c>
      <c r="B616" s="6" t="str">
        <f t="shared" si="55"/>
        <v>II</v>
      </c>
      <c r="C616" s="32">
        <f t="shared" si="56"/>
        <v>41696.550999999999</v>
      </c>
      <c r="D616" s="50" t="str">
        <f t="shared" si="57"/>
        <v>vis</v>
      </c>
      <c r="E616" s="195">
        <f>VLOOKUP(C616,'Active 1'!C$21:E$970,3,FALSE)</f>
        <v>357.47773326511867</v>
      </c>
      <c r="F616" s="6" t="s">
        <v>1754</v>
      </c>
      <c r="G616" s="50" t="str">
        <f t="shared" si="58"/>
        <v>41696.551</v>
      </c>
      <c r="H616" s="32">
        <f t="shared" si="59"/>
        <v>357.5</v>
      </c>
      <c r="I616" s="196" t="s">
        <v>2630</v>
      </c>
      <c r="J616" s="197" t="s">
        <v>2631</v>
      </c>
      <c r="K616" s="196">
        <v>357.5</v>
      </c>
      <c r="L616" s="196" t="s">
        <v>2267</v>
      </c>
      <c r="M616" s="197" t="s">
        <v>2138</v>
      </c>
      <c r="N616" s="197"/>
      <c r="O616" s="198" t="s">
        <v>2433</v>
      </c>
      <c r="P616" s="198" t="s">
        <v>2621</v>
      </c>
    </row>
    <row r="617" spans="1:16" ht="12.75" customHeight="1" thickBot="1">
      <c r="A617" s="32" t="str">
        <f t="shared" si="54"/>
        <v> AVSJ 5.87 </v>
      </c>
      <c r="B617" s="6" t="str">
        <f t="shared" si="55"/>
        <v>II</v>
      </c>
      <c r="C617" s="32">
        <f t="shared" si="56"/>
        <v>41702.663</v>
      </c>
      <c r="D617" s="50" t="str">
        <f t="shared" si="57"/>
        <v>vis</v>
      </c>
      <c r="E617" s="195">
        <f>VLOOKUP(C617,'Active 1'!C$21:E$970,3,FALSE)</f>
        <v>376.48896566235197</v>
      </c>
      <c r="F617" s="6" t="s">
        <v>1754</v>
      </c>
      <c r="G617" s="50" t="str">
        <f t="shared" si="58"/>
        <v>41702.663</v>
      </c>
      <c r="H617" s="32">
        <f t="shared" si="59"/>
        <v>376.5</v>
      </c>
      <c r="I617" s="196" t="s">
        <v>2632</v>
      </c>
      <c r="J617" s="197" t="s">
        <v>2633</v>
      </c>
      <c r="K617" s="196">
        <v>376.5</v>
      </c>
      <c r="L617" s="196" t="s">
        <v>2256</v>
      </c>
      <c r="M617" s="197" t="s">
        <v>2138</v>
      </c>
      <c r="N617" s="197"/>
      <c r="O617" s="198" t="s">
        <v>2433</v>
      </c>
      <c r="P617" s="198" t="s">
        <v>2621</v>
      </c>
    </row>
    <row r="618" spans="1:16" ht="12.75" customHeight="1" thickBot="1">
      <c r="A618" s="32" t="str">
        <f t="shared" si="54"/>
        <v> AVSJ 5.87 </v>
      </c>
      <c r="B618" s="6" t="str">
        <f t="shared" si="55"/>
        <v>II</v>
      </c>
      <c r="C618" s="32">
        <f t="shared" si="56"/>
        <v>41703.627999999997</v>
      </c>
      <c r="D618" s="50" t="str">
        <f t="shared" si="57"/>
        <v>vis</v>
      </c>
      <c r="E618" s="195">
        <f>VLOOKUP(C618,'Active 1'!C$21:E$970,3,FALSE)</f>
        <v>379.49057548945615</v>
      </c>
      <c r="F618" s="6" t="s">
        <v>1754</v>
      </c>
      <c r="G618" s="50" t="str">
        <f t="shared" si="58"/>
        <v>41703.628</v>
      </c>
      <c r="H618" s="32">
        <f t="shared" si="59"/>
        <v>379.5</v>
      </c>
      <c r="I618" s="196" t="s">
        <v>2634</v>
      </c>
      <c r="J618" s="197" t="s">
        <v>2635</v>
      </c>
      <c r="K618" s="196">
        <v>379.5</v>
      </c>
      <c r="L618" s="196" t="s">
        <v>2068</v>
      </c>
      <c r="M618" s="197" t="s">
        <v>2138</v>
      </c>
      <c r="N618" s="197"/>
      <c r="O618" s="198" t="s">
        <v>2433</v>
      </c>
      <c r="P618" s="198" t="s">
        <v>2621</v>
      </c>
    </row>
    <row r="619" spans="1:16" ht="12.75" customHeight="1" thickBot="1">
      <c r="A619" s="32" t="str">
        <f t="shared" si="54"/>
        <v> AVSJ 5.87 </v>
      </c>
      <c r="B619" s="6" t="str">
        <f t="shared" si="55"/>
        <v>I</v>
      </c>
      <c r="C619" s="32">
        <f t="shared" si="56"/>
        <v>41705.394</v>
      </c>
      <c r="D619" s="50" t="str">
        <f t="shared" si="57"/>
        <v>vis</v>
      </c>
      <c r="E619" s="195">
        <f>VLOOKUP(C619,'Active 1'!C$21:E$970,3,FALSE)</f>
        <v>384.9836769969121</v>
      </c>
      <c r="F619" s="6" t="s">
        <v>1754</v>
      </c>
      <c r="G619" s="50" t="str">
        <f t="shared" si="58"/>
        <v>41705.394</v>
      </c>
      <c r="H619" s="32">
        <f t="shared" si="59"/>
        <v>385</v>
      </c>
      <c r="I619" s="196" t="s">
        <v>2636</v>
      </c>
      <c r="J619" s="197" t="s">
        <v>2637</v>
      </c>
      <c r="K619" s="196">
        <v>385</v>
      </c>
      <c r="L619" s="196" t="s">
        <v>2299</v>
      </c>
      <c r="M619" s="197" t="s">
        <v>2138</v>
      </c>
      <c r="N619" s="197"/>
      <c r="O619" s="198" t="s">
        <v>2352</v>
      </c>
      <c r="P619" s="198" t="s">
        <v>2621</v>
      </c>
    </row>
    <row r="620" spans="1:16" ht="12.75" customHeight="1" thickBot="1">
      <c r="A620" s="32" t="str">
        <f t="shared" si="54"/>
        <v> AVSJ 5.87 </v>
      </c>
      <c r="B620" s="6" t="str">
        <f t="shared" si="55"/>
        <v>I</v>
      </c>
      <c r="C620" s="32">
        <f t="shared" si="56"/>
        <v>41717.616000000002</v>
      </c>
      <c r="D620" s="50" t="str">
        <f t="shared" si="57"/>
        <v>vis</v>
      </c>
      <c r="E620" s="195">
        <f>VLOOKUP(C620,'Active 1'!C$21:E$970,3,FALSE)</f>
        <v>422.99992083836793</v>
      </c>
      <c r="F620" s="6" t="s">
        <v>1754</v>
      </c>
      <c r="G620" s="50" t="str">
        <f t="shared" si="58"/>
        <v>41717.616</v>
      </c>
      <c r="H620" s="32">
        <f t="shared" si="59"/>
        <v>423</v>
      </c>
      <c r="I620" s="196" t="s">
        <v>2638</v>
      </c>
      <c r="J620" s="197" t="s">
        <v>2639</v>
      </c>
      <c r="K620" s="196">
        <v>423</v>
      </c>
      <c r="L620" s="196" t="s">
        <v>2402</v>
      </c>
      <c r="M620" s="197" t="s">
        <v>2138</v>
      </c>
      <c r="N620" s="197"/>
      <c r="O620" s="198" t="s">
        <v>2433</v>
      </c>
      <c r="P620" s="198" t="s">
        <v>2621</v>
      </c>
    </row>
    <row r="621" spans="1:16" ht="12.75" customHeight="1" thickBot="1">
      <c r="A621" s="32" t="str">
        <f t="shared" si="54"/>
        <v> AVSJ 5.87 </v>
      </c>
      <c r="B621" s="6" t="str">
        <f t="shared" si="55"/>
        <v>I</v>
      </c>
      <c r="C621" s="32">
        <f t="shared" si="56"/>
        <v>41718.578000000001</v>
      </c>
      <c r="D621" s="50" t="str">
        <f t="shared" si="57"/>
        <v>vis</v>
      </c>
      <c r="E621" s="195">
        <f>VLOOKUP(C621,'Active 1'!C$21:E$970,3,FALSE)</f>
        <v>425.99219923596718</v>
      </c>
      <c r="F621" s="6" t="s">
        <v>1754</v>
      </c>
      <c r="G621" s="50" t="str">
        <f t="shared" si="58"/>
        <v>41718.578</v>
      </c>
      <c r="H621" s="32">
        <f t="shared" si="59"/>
        <v>426</v>
      </c>
      <c r="I621" s="196" t="s">
        <v>2640</v>
      </c>
      <c r="J621" s="197" t="s">
        <v>2641</v>
      </c>
      <c r="K621" s="196">
        <v>426</v>
      </c>
      <c r="L621" s="196" t="s">
        <v>2068</v>
      </c>
      <c r="M621" s="197" t="s">
        <v>2138</v>
      </c>
      <c r="N621" s="197"/>
      <c r="O621" s="198" t="s">
        <v>2433</v>
      </c>
      <c r="P621" s="198" t="s">
        <v>2621</v>
      </c>
    </row>
    <row r="622" spans="1:16" ht="12.75" customHeight="1" thickBot="1">
      <c r="A622" s="32" t="str">
        <f t="shared" si="54"/>
        <v> AVSJ 5.87 </v>
      </c>
      <c r="B622" s="6" t="str">
        <f t="shared" si="55"/>
        <v>I</v>
      </c>
      <c r="C622" s="32">
        <f t="shared" si="56"/>
        <v>41719.540999999997</v>
      </c>
      <c r="D622" s="50" t="str">
        <f t="shared" si="57"/>
        <v>vis</v>
      </c>
      <c r="E622" s="195">
        <f>VLOOKUP(C622,'Active 1'!C$21:E$970,3,FALSE)</f>
        <v>428.98758811006053</v>
      </c>
      <c r="F622" s="6" t="s">
        <v>1754</v>
      </c>
      <c r="G622" s="50" t="str">
        <f t="shared" si="58"/>
        <v>41719.541</v>
      </c>
      <c r="H622" s="32">
        <f t="shared" si="59"/>
        <v>429</v>
      </c>
      <c r="I622" s="196" t="s">
        <v>2642</v>
      </c>
      <c r="J622" s="197" t="s">
        <v>2643</v>
      </c>
      <c r="K622" s="196">
        <v>429</v>
      </c>
      <c r="L622" s="196" t="s">
        <v>2256</v>
      </c>
      <c r="M622" s="197" t="s">
        <v>2138</v>
      </c>
      <c r="N622" s="197"/>
      <c r="O622" s="198" t="s">
        <v>2433</v>
      </c>
      <c r="P622" s="198" t="s">
        <v>2621</v>
      </c>
    </row>
    <row r="623" spans="1:16" ht="12.75" customHeight="1" thickBot="1">
      <c r="A623" s="32" t="str">
        <f t="shared" si="54"/>
        <v> AVSJ 5.87 </v>
      </c>
      <c r="B623" s="6" t="str">
        <f t="shared" si="55"/>
        <v>II</v>
      </c>
      <c r="C623" s="32">
        <f t="shared" si="56"/>
        <v>41721.633999999998</v>
      </c>
      <c r="D623" s="50" t="str">
        <f t="shared" si="57"/>
        <v>vis</v>
      </c>
      <c r="E623" s="195">
        <f>VLOOKUP(C623,'Active 1'!C$21:E$970,3,FALSE)</f>
        <v>435.49781543457249</v>
      </c>
      <c r="F623" s="6" t="s">
        <v>1754</v>
      </c>
      <c r="G623" s="50" t="str">
        <f t="shared" si="58"/>
        <v>41721.634</v>
      </c>
      <c r="H623" s="32">
        <f t="shared" si="59"/>
        <v>435.5</v>
      </c>
      <c r="I623" s="196" t="s">
        <v>2647</v>
      </c>
      <c r="J623" s="197" t="s">
        <v>2648</v>
      </c>
      <c r="K623" s="196">
        <v>435.5</v>
      </c>
      <c r="L623" s="196" t="s">
        <v>2293</v>
      </c>
      <c r="M623" s="197" t="s">
        <v>2138</v>
      </c>
      <c r="N623" s="197"/>
      <c r="O623" s="198" t="s">
        <v>2433</v>
      </c>
      <c r="P623" s="198" t="s">
        <v>2621</v>
      </c>
    </row>
    <row r="624" spans="1:16" ht="12.75" customHeight="1" thickBot="1">
      <c r="A624" s="32" t="str">
        <f t="shared" si="54"/>
        <v> AVSJ 5.87 </v>
      </c>
      <c r="B624" s="6" t="str">
        <f t="shared" si="55"/>
        <v>II</v>
      </c>
      <c r="C624" s="32">
        <f t="shared" si="56"/>
        <v>41730.625999999997</v>
      </c>
      <c r="D624" s="50" t="str">
        <f t="shared" si="57"/>
        <v>vis</v>
      </c>
      <c r="E624" s="195">
        <f>VLOOKUP(C624,'Active 1'!C$21:E$970,3,FALSE)</f>
        <v>463.46722016557112</v>
      </c>
      <c r="F624" s="6" t="s">
        <v>1754</v>
      </c>
      <c r="G624" s="50" t="str">
        <f t="shared" si="58"/>
        <v>41730.626</v>
      </c>
      <c r="H624" s="32">
        <f t="shared" si="59"/>
        <v>463.5</v>
      </c>
      <c r="I624" s="196" t="s">
        <v>2649</v>
      </c>
      <c r="J624" s="197" t="s">
        <v>2650</v>
      </c>
      <c r="K624" s="196">
        <v>463.5</v>
      </c>
      <c r="L624" s="196" t="s">
        <v>2305</v>
      </c>
      <c r="M624" s="197" t="s">
        <v>2138</v>
      </c>
      <c r="N624" s="197"/>
      <c r="O624" s="198" t="s">
        <v>2433</v>
      </c>
      <c r="P624" s="198" t="s">
        <v>2621</v>
      </c>
    </row>
    <row r="625" spans="1:16" ht="12.75" customHeight="1" thickBot="1">
      <c r="A625" s="32" t="str">
        <f t="shared" si="54"/>
        <v> AVSJ 5.87 </v>
      </c>
      <c r="B625" s="6" t="str">
        <f t="shared" si="55"/>
        <v>I</v>
      </c>
      <c r="C625" s="32">
        <f t="shared" si="56"/>
        <v>41735.612999999998</v>
      </c>
      <c r="D625" s="50" t="str">
        <f t="shared" si="57"/>
        <v>vis</v>
      </c>
      <c r="E625" s="195">
        <f>VLOOKUP(C625,'Active 1'!C$21:E$970,3,FALSE)</f>
        <v>478.97916649492419</v>
      </c>
      <c r="F625" s="6" t="s">
        <v>1754</v>
      </c>
      <c r="G625" s="50" t="str">
        <f t="shared" si="58"/>
        <v>41735.613</v>
      </c>
      <c r="H625" s="32">
        <f t="shared" si="59"/>
        <v>479</v>
      </c>
      <c r="I625" s="196" t="s">
        <v>2651</v>
      </c>
      <c r="J625" s="197" t="s">
        <v>2652</v>
      </c>
      <c r="K625" s="196">
        <v>479</v>
      </c>
      <c r="L625" s="196" t="s">
        <v>2267</v>
      </c>
      <c r="M625" s="197" t="s">
        <v>2138</v>
      </c>
      <c r="N625" s="197"/>
      <c r="O625" s="198" t="s">
        <v>2433</v>
      </c>
      <c r="P625" s="198" t="s">
        <v>2621</v>
      </c>
    </row>
    <row r="626" spans="1:16" ht="12.75" customHeight="1" thickBot="1">
      <c r="A626" s="32" t="str">
        <f t="shared" si="54"/>
        <v> AVSJ 5.87 </v>
      </c>
      <c r="B626" s="6" t="str">
        <f t="shared" si="55"/>
        <v>I</v>
      </c>
      <c r="C626" s="32">
        <f t="shared" si="56"/>
        <v>41744.616999999998</v>
      </c>
      <c r="D626" s="50" t="str">
        <f t="shared" si="57"/>
        <v>vis</v>
      </c>
      <c r="E626" s="195">
        <f>VLOOKUP(C626,'Active 1'!C$21:E$970,3,FALSE)</f>
        <v>506.98589694398777</v>
      </c>
      <c r="F626" s="6" t="s">
        <v>1754</v>
      </c>
      <c r="G626" s="50" t="str">
        <f t="shared" si="58"/>
        <v>41744.617</v>
      </c>
      <c r="H626" s="32">
        <f t="shared" si="59"/>
        <v>507</v>
      </c>
      <c r="I626" s="196" t="s">
        <v>2655</v>
      </c>
      <c r="J626" s="197" t="s">
        <v>2656</v>
      </c>
      <c r="K626" s="196">
        <v>507</v>
      </c>
      <c r="L626" s="196" t="s">
        <v>2299</v>
      </c>
      <c r="M626" s="197" t="s">
        <v>2138</v>
      </c>
      <c r="N626" s="197"/>
      <c r="O626" s="198" t="s">
        <v>2433</v>
      </c>
      <c r="P626" s="198" t="s">
        <v>2621</v>
      </c>
    </row>
    <row r="627" spans="1:16" ht="12.75" customHeight="1" thickBot="1">
      <c r="A627" s="32" t="str">
        <f t="shared" si="54"/>
        <v> AVSJ 5.87 </v>
      </c>
      <c r="B627" s="6" t="str">
        <f t="shared" si="55"/>
        <v>I</v>
      </c>
      <c r="C627" s="32">
        <f t="shared" si="56"/>
        <v>41745.578000000001</v>
      </c>
      <c r="D627" s="50" t="str">
        <f t="shared" si="57"/>
        <v>vis</v>
      </c>
      <c r="E627" s="195">
        <f>VLOOKUP(C627,'Active 1'!C$21:E$970,3,FALSE)</f>
        <v>509.97506486509292</v>
      </c>
      <c r="F627" s="6" t="s">
        <v>1754</v>
      </c>
      <c r="G627" s="50" t="str">
        <f t="shared" si="58"/>
        <v>41745.578</v>
      </c>
      <c r="H627" s="32">
        <f t="shared" si="59"/>
        <v>510</v>
      </c>
      <c r="I627" s="196" t="s">
        <v>2657</v>
      </c>
      <c r="J627" s="197" t="s">
        <v>2658</v>
      </c>
      <c r="K627" s="196">
        <v>510</v>
      </c>
      <c r="L627" s="196" t="s">
        <v>2253</v>
      </c>
      <c r="M627" s="197" t="s">
        <v>2138</v>
      </c>
      <c r="N627" s="197"/>
      <c r="O627" s="198" t="s">
        <v>2433</v>
      </c>
      <c r="P627" s="198" t="s">
        <v>2621</v>
      </c>
    </row>
    <row r="628" spans="1:16" ht="12.75" customHeight="1" thickBot="1">
      <c r="A628" s="32" t="str">
        <f t="shared" si="54"/>
        <v> AVSJ 5.87 </v>
      </c>
      <c r="B628" s="6" t="str">
        <f t="shared" si="55"/>
        <v>I</v>
      </c>
      <c r="C628" s="32">
        <f t="shared" si="56"/>
        <v>41746.544000000002</v>
      </c>
      <c r="D628" s="50" t="str">
        <f t="shared" si="57"/>
        <v>vis</v>
      </c>
      <c r="E628" s="195">
        <f>VLOOKUP(C628,'Active 1'!C$21:E$970,3,FALSE)</f>
        <v>512.97978516871387</v>
      </c>
      <c r="F628" s="6" t="s">
        <v>1754</v>
      </c>
      <c r="G628" s="50" t="str">
        <f t="shared" si="58"/>
        <v>41746.544</v>
      </c>
      <c r="H628" s="32">
        <f t="shared" si="59"/>
        <v>513</v>
      </c>
      <c r="I628" s="196" t="s">
        <v>2659</v>
      </c>
      <c r="J628" s="197" t="s">
        <v>2660</v>
      </c>
      <c r="K628" s="196">
        <v>513</v>
      </c>
      <c r="L628" s="196" t="s">
        <v>2332</v>
      </c>
      <c r="M628" s="197" t="s">
        <v>2138</v>
      </c>
      <c r="N628" s="197"/>
      <c r="O628" s="198" t="s">
        <v>2433</v>
      </c>
      <c r="P628" s="198" t="s">
        <v>2621</v>
      </c>
    </row>
    <row r="629" spans="1:16" ht="12.75" customHeight="1" thickBot="1">
      <c r="A629" s="32" t="str">
        <f t="shared" si="54"/>
        <v> AVSJ 5.87 </v>
      </c>
      <c r="B629" s="6" t="str">
        <f t="shared" si="55"/>
        <v>I</v>
      </c>
      <c r="C629" s="32">
        <f t="shared" si="56"/>
        <v>41754.582000000002</v>
      </c>
      <c r="D629" s="50" t="str">
        <f t="shared" si="57"/>
        <v>vis</v>
      </c>
      <c r="E629" s="195">
        <f>VLOOKUP(C629,'Active 1'!C$21:E$970,3,FALSE)</f>
        <v>537.98179531415656</v>
      </c>
      <c r="F629" s="6" t="s">
        <v>1754</v>
      </c>
      <c r="G629" s="50" t="str">
        <f t="shared" si="58"/>
        <v>41754.582</v>
      </c>
      <c r="H629" s="32">
        <f t="shared" si="59"/>
        <v>538</v>
      </c>
      <c r="I629" s="196" t="s">
        <v>2665</v>
      </c>
      <c r="J629" s="197" t="s">
        <v>2666</v>
      </c>
      <c r="K629" s="196">
        <v>538</v>
      </c>
      <c r="L629" s="196" t="s">
        <v>2332</v>
      </c>
      <c r="M629" s="197" t="s">
        <v>2138</v>
      </c>
      <c r="N629" s="197"/>
      <c r="O629" s="198" t="s">
        <v>2433</v>
      </c>
      <c r="P629" s="198" t="s">
        <v>2621</v>
      </c>
    </row>
    <row r="630" spans="1:16" ht="12.75" customHeight="1" thickBot="1">
      <c r="A630" s="32" t="str">
        <f t="shared" si="54"/>
        <v> AVSJ 5.87 </v>
      </c>
      <c r="B630" s="6" t="str">
        <f t="shared" si="55"/>
        <v>II</v>
      </c>
      <c r="C630" s="32">
        <f t="shared" si="56"/>
        <v>41759.567999999999</v>
      </c>
      <c r="D630" s="50" t="str">
        <f t="shared" si="57"/>
        <v>vis</v>
      </c>
      <c r="E630" s="195">
        <f>VLOOKUP(C630,'Active 1'!C$21:E$970,3,FALSE)</f>
        <v>553.4906311669929</v>
      </c>
      <c r="F630" s="6" t="s">
        <v>1754</v>
      </c>
      <c r="G630" s="50" t="str">
        <f t="shared" si="58"/>
        <v>41759.568</v>
      </c>
      <c r="H630" s="32">
        <f t="shared" si="59"/>
        <v>553.5</v>
      </c>
      <c r="I630" s="196" t="s">
        <v>2667</v>
      </c>
      <c r="J630" s="197" t="s">
        <v>2668</v>
      </c>
      <c r="K630" s="196">
        <v>553.5</v>
      </c>
      <c r="L630" s="196" t="s">
        <v>2068</v>
      </c>
      <c r="M630" s="197" t="s">
        <v>2138</v>
      </c>
      <c r="N630" s="197"/>
      <c r="O630" s="198" t="s">
        <v>2433</v>
      </c>
      <c r="P630" s="198" t="s">
        <v>2621</v>
      </c>
    </row>
    <row r="631" spans="1:16" ht="12.75" customHeight="1" thickBot="1">
      <c r="A631" s="32" t="str">
        <f t="shared" si="54"/>
        <v> AVSJ 5.87 </v>
      </c>
      <c r="B631" s="6" t="str">
        <f t="shared" si="55"/>
        <v>II</v>
      </c>
      <c r="C631" s="32">
        <f t="shared" si="56"/>
        <v>41760.534</v>
      </c>
      <c r="D631" s="50" t="str">
        <f t="shared" si="57"/>
        <v>vis</v>
      </c>
      <c r="E631" s="195">
        <f>VLOOKUP(C631,'Active 1'!C$21:E$970,3,FALSE)</f>
        <v>556.49535147061374</v>
      </c>
      <c r="F631" s="6" t="s">
        <v>1754</v>
      </c>
      <c r="G631" s="50" t="str">
        <f t="shared" si="58"/>
        <v>41760.534</v>
      </c>
      <c r="H631" s="32">
        <f t="shared" si="59"/>
        <v>556.5</v>
      </c>
      <c r="I631" s="196" t="s">
        <v>2669</v>
      </c>
      <c r="J631" s="197" t="s">
        <v>2670</v>
      </c>
      <c r="K631" s="196">
        <v>556.5</v>
      </c>
      <c r="L631" s="196" t="s">
        <v>2293</v>
      </c>
      <c r="M631" s="197" t="s">
        <v>2138</v>
      </c>
      <c r="N631" s="197"/>
      <c r="O631" s="198" t="s">
        <v>2433</v>
      </c>
      <c r="P631" s="198" t="s">
        <v>2621</v>
      </c>
    </row>
    <row r="632" spans="1:16" ht="12.75" customHeight="1" thickBot="1">
      <c r="A632" s="32" t="str">
        <f t="shared" si="54"/>
        <v> AVSJ 5.87 </v>
      </c>
      <c r="B632" s="6" t="str">
        <f t="shared" si="55"/>
        <v>I</v>
      </c>
      <c r="C632" s="32">
        <f t="shared" si="56"/>
        <v>42044.574000000001</v>
      </c>
      <c r="D632" s="50" t="str">
        <f t="shared" si="57"/>
        <v>vis</v>
      </c>
      <c r="E632" s="195">
        <f>VLOOKUP(C632,'Active 1'!C$21:E$970,3,FALSE)</f>
        <v>1439.9950978890195</v>
      </c>
      <c r="F632" s="6" t="s">
        <v>1754</v>
      </c>
      <c r="G632" s="50" t="str">
        <f t="shared" si="58"/>
        <v>42044.574</v>
      </c>
      <c r="H632" s="32">
        <f t="shared" si="59"/>
        <v>1440</v>
      </c>
      <c r="I632" s="196" t="s">
        <v>2728</v>
      </c>
      <c r="J632" s="197" t="s">
        <v>2729</v>
      </c>
      <c r="K632" s="196">
        <v>1440</v>
      </c>
      <c r="L632" s="196" t="s">
        <v>2240</v>
      </c>
      <c r="M632" s="197" t="s">
        <v>2138</v>
      </c>
      <c r="N632" s="197"/>
      <c r="O632" s="198" t="s">
        <v>2433</v>
      </c>
      <c r="P632" s="198" t="s">
        <v>2621</v>
      </c>
    </row>
    <row r="633" spans="1:16" ht="12.75" customHeight="1" thickBot="1">
      <c r="A633" s="32" t="str">
        <f t="shared" si="54"/>
        <v> AVSJ 5.87 </v>
      </c>
      <c r="B633" s="6" t="str">
        <f t="shared" si="55"/>
        <v>II</v>
      </c>
      <c r="C633" s="32">
        <f t="shared" si="56"/>
        <v>42045.696000000004</v>
      </c>
      <c r="D633" s="50" t="str">
        <f t="shared" si="57"/>
        <v>vis</v>
      </c>
      <c r="E633" s="195">
        <f>VLOOKUP(C633,'Active 1'!C$21:E$970,3,FALSE)</f>
        <v>1443.4850525273948</v>
      </c>
      <c r="F633" s="6" t="s">
        <v>1754</v>
      </c>
      <c r="G633" s="50" t="str">
        <f t="shared" si="58"/>
        <v>42045.696</v>
      </c>
      <c r="H633" s="32">
        <f t="shared" si="59"/>
        <v>1443.5</v>
      </c>
      <c r="I633" s="196" t="s">
        <v>2730</v>
      </c>
      <c r="J633" s="197" t="s">
        <v>2731</v>
      </c>
      <c r="K633" s="196">
        <v>1443.5</v>
      </c>
      <c r="L633" s="196" t="s">
        <v>2299</v>
      </c>
      <c r="M633" s="197" t="s">
        <v>2138</v>
      </c>
      <c r="N633" s="197"/>
      <c r="O633" s="198" t="s">
        <v>2433</v>
      </c>
      <c r="P633" s="198" t="s">
        <v>2621</v>
      </c>
    </row>
    <row r="634" spans="1:16" ht="12.75" customHeight="1" thickBot="1">
      <c r="A634" s="32" t="str">
        <f t="shared" si="54"/>
        <v> AVSJ 6.29 </v>
      </c>
      <c r="B634" s="6" t="str">
        <f t="shared" si="55"/>
        <v>II</v>
      </c>
      <c r="C634" s="32">
        <f t="shared" si="56"/>
        <v>42047.622000000003</v>
      </c>
      <c r="D634" s="50" t="str">
        <f t="shared" si="57"/>
        <v>vis</v>
      </c>
      <c r="E634" s="195">
        <f>VLOOKUP(C634,'Active 1'!C$21:E$970,3,FALSE)</f>
        <v>1449.4758302756043</v>
      </c>
      <c r="F634" s="6" t="s">
        <v>1754</v>
      </c>
      <c r="G634" s="50" t="str">
        <f t="shared" si="58"/>
        <v>42047.622</v>
      </c>
      <c r="H634" s="32">
        <f t="shared" si="59"/>
        <v>1449.5</v>
      </c>
      <c r="I634" s="196" t="s">
        <v>2736</v>
      </c>
      <c r="J634" s="197" t="s">
        <v>2737</v>
      </c>
      <c r="K634" s="196">
        <v>1449.5</v>
      </c>
      <c r="L634" s="196" t="s">
        <v>2253</v>
      </c>
      <c r="M634" s="197" t="s">
        <v>2138</v>
      </c>
      <c r="N634" s="197"/>
      <c r="O634" s="198" t="s">
        <v>2738</v>
      </c>
      <c r="P634" s="198" t="s">
        <v>2739</v>
      </c>
    </row>
    <row r="635" spans="1:16" ht="12.75" customHeight="1" thickBot="1">
      <c r="A635" s="32" t="str">
        <f t="shared" si="54"/>
        <v> AVSJ 5.87 </v>
      </c>
      <c r="B635" s="6" t="str">
        <f t="shared" si="55"/>
        <v>II</v>
      </c>
      <c r="C635" s="32">
        <f t="shared" si="56"/>
        <v>42049.555999999997</v>
      </c>
      <c r="D635" s="50" t="str">
        <f t="shared" si="57"/>
        <v>vis</v>
      </c>
      <c r="E635" s="195">
        <f>VLOOKUP(C635,'Active 1'!C$21:E$970,3,FALSE)</f>
        <v>1455.4914918358343</v>
      </c>
      <c r="F635" s="6" t="s">
        <v>1754</v>
      </c>
      <c r="G635" s="50" t="str">
        <f t="shared" si="58"/>
        <v>42049.556</v>
      </c>
      <c r="H635" s="32">
        <f t="shared" si="59"/>
        <v>1455.5</v>
      </c>
      <c r="I635" s="196" t="s">
        <v>2740</v>
      </c>
      <c r="J635" s="197" t="s">
        <v>2741</v>
      </c>
      <c r="K635" s="196">
        <v>1455.5</v>
      </c>
      <c r="L635" s="196" t="s">
        <v>2068</v>
      </c>
      <c r="M635" s="197" t="s">
        <v>2138</v>
      </c>
      <c r="N635" s="197"/>
      <c r="O635" s="198" t="s">
        <v>2433</v>
      </c>
      <c r="P635" s="198" t="s">
        <v>2621</v>
      </c>
    </row>
    <row r="636" spans="1:16" ht="12.75" customHeight="1" thickBot="1">
      <c r="A636" s="32" t="str">
        <f t="shared" si="54"/>
        <v> AVSJ 6.29 </v>
      </c>
      <c r="B636" s="6" t="str">
        <f t="shared" si="55"/>
        <v>II</v>
      </c>
      <c r="C636" s="32">
        <f t="shared" si="56"/>
        <v>42067.563000000002</v>
      </c>
      <c r="D636" s="50" t="str">
        <f t="shared" si="57"/>
        <v>vis</v>
      </c>
      <c r="E636" s="195">
        <f>VLOOKUP(C636,'Active 1'!C$21:E$970,3,FALSE)</f>
        <v>1511.5018422574672</v>
      </c>
      <c r="F636" s="6" t="s">
        <v>1754</v>
      </c>
      <c r="G636" s="50" t="str">
        <f t="shared" si="58"/>
        <v>42067.563</v>
      </c>
      <c r="H636" s="32">
        <f t="shared" si="59"/>
        <v>1511.5</v>
      </c>
      <c r="I636" s="196" t="s">
        <v>2744</v>
      </c>
      <c r="J636" s="197" t="s">
        <v>2745</v>
      </c>
      <c r="K636" s="196">
        <v>1511.5</v>
      </c>
      <c r="L636" s="196" t="s">
        <v>2419</v>
      </c>
      <c r="M636" s="197" t="s">
        <v>2138</v>
      </c>
      <c r="N636" s="197"/>
      <c r="O636" s="198" t="s">
        <v>2433</v>
      </c>
      <c r="P636" s="198" t="s">
        <v>2739</v>
      </c>
    </row>
    <row r="637" spans="1:16" ht="12.75" customHeight="1" thickBot="1">
      <c r="A637" s="32" t="str">
        <f t="shared" si="54"/>
        <v> AVSJ 6.29 </v>
      </c>
      <c r="B637" s="6" t="str">
        <f t="shared" si="55"/>
        <v>I</v>
      </c>
      <c r="C637" s="32">
        <f t="shared" si="56"/>
        <v>42081.544999999998</v>
      </c>
      <c r="D637" s="50" t="str">
        <f t="shared" si="57"/>
        <v>vis</v>
      </c>
      <c r="E637" s="195">
        <f>VLOOKUP(C637,'Active 1'!C$21:E$970,3,FALSE)</f>
        <v>1554.9925247473238</v>
      </c>
      <c r="F637" s="6" t="s">
        <v>1754</v>
      </c>
      <c r="G637" s="50" t="str">
        <f t="shared" si="58"/>
        <v>42081.545</v>
      </c>
      <c r="H637" s="32">
        <f t="shared" si="59"/>
        <v>1555</v>
      </c>
      <c r="I637" s="196" t="s">
        <v>2748</v>
      </c>
      <c r="J637" s="197" t="s">
        <v>2749</v>
      </c>
      <c r="K637" s="196">
        <v>1555</v>
      </c>
      <c r="L637" s="196" t="s">
        <v>2240</v>
      </c>
      <c r="M637" s="197" t="s">
        <v>2138</v>
      </c>
      <c r="N637" s="197"/>
      <c r="O637" s="198" t="s">
        <v>2433</v>
      </c>
      <c r="P637" s="198" t="s">
        <v>2739</v>
      </c>
    </row>
    <row r="638" spans="1:16" ht="12.75" customHeight="1" thickBot="1">
      <c r="A638" s="32" t="str">
        <f t="shared" si="54"/>
        <v> AVSJ 6.29 </v>
      </c>
      <c r="B638" s="6" t="str">
        <f t="shared" si="55"/>
        <v>I</v>
      </c>
      <c r="C638" s="32">
        <f t="shared" si="56"/>
        <v>42090.546000000002</v>
      </c>
      <c r="D638" s="50" t="str">
        <f t="shared" si="57"/>
        <v>vis</v>
      </c>
      <c r="E638" s="195">
        <f>VLOOKUP(C638,'Active 1'!C$21:E$970,3,FALSE)</f>
        <v>1582.9899237668826</v>
      </c>
      <c r="F638" s="6" t="s">
        <v>1754</v>
      </c>
      <c r="G638" s="50" t="str">
        <f t="shared" si="58"/>
        <v>42090.546</v>
      </c>
      <c r="H638" s="32">
        <f t="shared" si="59"/>
        <v>1583</v>
      </c>
      <c r="I638" s="196" t="s">
        <v>2755</v>
      </c>
      <c r="J638" s="197" t="s">
        <v>2756</v>
      </c>
      <c r="K638" s="196">
        <v>1583</v>
      </c>
      <c r="L638" s="196" t="s">
        <v>2068</v>
      </c>
      <c r="M638" s="197" t="s">
        <v>2138</v>
      </c>
      <c r="N638" s="197"/>
      <c r="O638" s="198" t="s">
        <v>2352</v>
      </c>
      <c r="P638" s="198" t="s">
        <v>2739</v>
      </c>
    </row>
    <row r="639" spans="1:16" ht="12.75" customHeight="1" thickBot="1">
      <c r="A639" s="32" t="str">
        <f t="shared" si="54"/>
        <v> AVSJ 6.29 </v>
      </c>
      <c r="B639" s="6" t="str">
        <f t="shared" si="55"/>
        <v>II</v>
      </c>
      <c r="C639" s="32">
        <f t="shared" si="56"/>
        <v>42094.569000000003</v>
      </c>
      <c r="D639" s="50" t="str">
        <f t="shared" si="57"/>
        <v>vis</v>
      </c>
      <c r="E639" s="195">
        <f>VLOOKUP(C639,'Active 1'!C$21:E$970,3,FALSE)</f>
        <v>1595.5033707456255</v>
      </c>
      <c r="F639" s="6" t="s">
        <v>1754</v>
      </c>
      <c r="G639" s="50" t="str">
        <f t="shared" si="58"/>
        <v>42094.569</v>
      </c>
      <c r="H639" s="32">
        <f t="shared" si="59"/>
        <v>1595.5</v>
      </c>
      <c r="I639" s="196" t="s">
        <v>2757</v>
      </c>
      <c r="J639" s="197" t="s">
        <v>2758</v>
      </c>
      <c r="K639" s="196">
        <v>1595.5</v>
      </c>
      <c r="L639" s="196" t="s">
        <v>2419</v>
      </c>
      <c r="M639" s="197" t="s">
        <v>2138</v>
      </c>
      <c r="N639" s="197"/>
      <c r="O639" s="198" t="s">
        <v>2352</v>
      </c>
      <c r="P639" s="198" t="s">
        <v>2739</v>
      </c>
    </row>
    <row r="640" spans="1:16" ht="12.75" customHeight="1" thickBot="1">
      <c r="A640" s="32" t="str">
        <f t="shared" si="54"/>
        <v> AVSJ 6.29 </v>
      </c>
      <c r="B640" s="6" t="str">
        <f t="shared" si="55"/>
        <v>I</v>
      </c>
      <c r="C640" s="32">
        <f t="shared" si="56"/>
        <v>42099.546999999999</v>
      </c>
      <c r="D640" s="50" t="str">
        <f t="shared" si="57"/>
        <v>vis</v>
      </c>
      <c r="E640" s="195">
        <f>VLOOKUP(C640,'Active 1'!C$21:E$970,3,FALSE)</f>
        <v>1610.9873227864186</v>
      </c>
      <c r="F640" s="6" t="s">
        <v>1754</v>
      </c>
      <c r="G640" s="50" t="str">
        <f t="shared" si="58"/>
        <v>42099.547</v>
      </c>
      <c r="H640" s="32">
        <f t="shared" si="59"/>
        <v>1611</v>
      </c>
      <c r="I640" s="196" t="s">
        <v>2761</v>
      </c>
      <c r="J640" s="197" t="s">
        <v>2762</v>
      </c>
      <c r="K640" s="196">
        <v>1611</v>
      </c>
      <c r="L640" s="196" t="s">
        <v>2256</v>
      </c>
      <c r="M640" s="197" t="s">
        <v>2138</v>
      </c>
      <c r="N640" s="197"/>
      <c r="O640" s="198" t="s">
        <v>2352</v>
      </c>
      <c r="P640" s="198" t="s">
        <v>2739</v>
      </c>
    </row>
    <row r="641" spans="1:16" ht="12.75" customHeight="1" thickBot="1">
      <c r="A641" s="32" t="str">
        <f t="shared" si="54"/>
        <v> AVSJ 6.29 </v>
      </c>
      <c r="B641" s="6" t="str">
        <f t="shared" si="55"/>
        <v>II</v>
      </c>
      <c r="C641" s="32">
        <f t="shared" si="56"/>
        <v>42376.834000000003</v>
      </c>
      <c r="D641" s="50" t="str">
        <f t="shared" si="57"/>
        <v>vis</v>
      </c>
      <c r="E641" s="195">
        <f>VLOOKUP(C641,'Active 1'!C$21:E$970,3,FALSE)</f>
        <v>2473.4820213680377</v>
      </c>
      <c r="F641" s="6" t="s">
        <v>1754</v>
      </c>
      <c r="G641" s="50" t="str">
        <f t="shared" si="58"/>
        <v>42376.834</v>
      </c>
      <c r="H641" s="32">
        <f t="shared" si="59"/>
        <v>2473.5</v>
      </c>
      <c r="I641" s="196" t="s">
        <v>2778</v>
      </c>
      <c r="J641" s="197" t="s">
        <v>2779</v>
      </c>
      <c r="K641" s="196">
        <v>2473.5</v>
      </c>
      <c r="L641" s="196" t="s">
        <v>2332</v>
      </c>
      <c r="M641" s="197" t="s">
        <v>2138</v>
      </c>
      <c r="N641" s="197"/>
      <c r="O641" s="198" t="s">
        <v>2780</v>
      </c>
      <c r="P641" s="198" t="s">
        <v>2739</v>
      </c>
    </row>
    <row r="642" spans="1:16" ht="12.75" customHeight="1" thickBot="1">
      <c r="A642" s="32" t="str">
        <f t="shared" si="54"/>
        <v> AVSJ 6.29 </v>
      </c>
      <c r="B642" s="6" t="str">
        <f t="shared" si="55"/>
        <v>II</v>
      </c>
      <c r="C642" s="32">
        <f t="shared" si="56"/>
        <v>42376.834999999999</v>
      </c>
      <c r="D642" s="50" t="str">
        <f t="shared" si="57"/>
        <v>vis</v>
      </c>
      <c r="E642" s="195">
        <f>VLOOKUP(C642,'Active 1'!C$21:E$970,3,FALSE)</f>
        <v>2473.4851318445321</v>
      </c>
      <c r="F642" s="6" t="s">
        <v>1754</v>
      </c>
      <c r="G642" s="50" t="str">
        <f t="shared" si="58"/>
        <v>42376.835</v>
      </c>
      <c r="H642" s="32">
        <f t="shared" si="59"/>
        <v>2473.5</v>
      </c>
      <c r="I642" s="196" t="s">
        <v>2781</v>
      </c>
      <c r="J642" s="197" t="s">
        <v>2782</v>
      </c>
      <c r="K642" s="196">
        <v>2473.5</v>
      </c>
      <c r="L642" s="196" t="s">
        <v>2299</v>
      </c>
      <c r="M642" s="197" t="s">
        <v>2138</v>
      </c>
      <c r="N642" s="197"/>
      <c r="O642" s="198" t="s">
        <v>2783</v>
      </c>
      <c r="P642" s="198" t="s">
        <v>2739</v>
      </c>
    </row>
    <row r="643" spans="1:16" ht="12.75" customHeight="1" thickBot="1">
      <c r="A643" s="32" t="str">
        <f t="shared" si="54"/>
        <v> AVSJ 6.29 </v>
      </c>
      <c r="B643" s="6" t="str">
        <f t="shared" si="55"/>
        <v>I</v>
      </c>
      <c r="C643" s="32">
        <f t="shared" si="56"/>
        <v>42387.622000000003</v>
      </c>
      <c r="D643" s="50" t="str">
        <f t="shared" si="57"/>
        <v>vis</v>
      </c>
      <c r="E643" s="195">
        <f>VLOOKUP(C643,'Active 1'!C$21:E$970,3,FALSE)</f>
        <v>2507.0378419016324</v>
      </c>
      <c r="F643" s="6" t="s">
        <v>1754</v>
      </c>
      <c r="G643" s="50" t="str">
        <f t="shared" si="58"/>
        <v>42387.622</v>
      </c>
      <c r="H643" s="32">
        <f t="shared" si="59"/>
        <v>2507</v>
      </c>
      <c r="I643" s="196" t="s">
        <v>2787</v>
      </c>
      <c r="J643" s="197" t="s">
        <v>2788</v>
      </c>
      <c r="K643" s="196">
        <v>2507</v>
      </c>
      <c r="L643" s="196" t="s">
        <v>2263</v>
      </c>
      <c r="M643" s="197" t="s">
        <v>2138</v>
      </c>
      <c r="N643" s="197"/>
      <c r="O643" s="198" t="s">
        <v>2789</v>
      </c>
      <c r="P643" s="198" t="s">
        <v>2739</v>
      </c>
    </row>
    <row r="644" spans="1:16" ht="12.75" customHeight="1" thickBot="1">
      <c r="A644" s="32" t="str">
        <f t="shared" si="54"/>
        <v> AVSJ 7.35 </v>
      </c>
      <c r="B644" s="6" t="str">
        <f t="shared" si="55"/>
        <v>II</v>
      </c>
      <c r="C644" s="32">
        <f t="shared" si="56"/>
        <v>42399.644</v>
      </c>
      <c r="D644" s="50" t="str">
        <f t="shared" si="57"/>
        <v>vis</v>
      </c>
      <c r="E644" s="195">
        <f>VLOOKUP(C644,'Active 1'!C$21:E$970,3,FALSE)</f>
        <v>2544.4319904421181</v>
      </c>
      <c r="F644" s="6" t="s">
        <v>1754</v>
      </c>
      <c r="G644" s="50" t="str">
        <f t="shared" si="58"/>
        <v>42399.644</v>
      </c>
      <c r="H644" s="32">
        <f t="shared" si="59"/>
        <v>2544.5</v>
      </c>
      <c r="I644" s="196" t="s">
        <v>2796</v>
      </c>
      <c r="J644" s="197" t="s">
        <v>2797</v>
      </c>
      <c r="K644" s="196">
        <v>2544.5</v>
      </c>
      <c r="L644" s="196" t="s">
        <v>2798</v>
      </c>
      <c r="M644" s="197" t="s">
        <v>2138</v>
      </c>
      <c r="N644" s="197"/>
      <c r="O644" s="198" t="s">
        <v>2799</v>
      </c>
      <c r="P644" s="198" t="s">
        <v>2800</v>
      </c>
    </row>
    <row r="645" spans="1:16" ht="12.75" customHeight="1" thickBot="1">
      <c r="A645" s="32" t="str">
        <f t="shared" si="54"/>
        <v> AVSJ 7.35 </v>
      </c>
      <c r="B645" s="6" t="str">
        <f t="shared" si="55"/>
        <v>I</v>
      </c>
      <c r="C645" s="32">
        <f t="shared" si="56"/>
        <v>42414.603999999999</v>
      </c>
      <c r="D645" s="50" t="str">
        <f t="shared" si="57"/>
        <v>vis</v>
      </c>
      <c r="E645" s="195">
        <f>VLOOKUP(C645,'Active 1'!C$21:E$970,3,FALSE)</f>
        <v>2590.9647189536604</v>
      </c>
      <c r="F645" s="6" t="s">
        <v>1754</v>
      </c>
      <c r="G645" s="50" t="str">
        <f t="shared" si="58"/>
        <v>42414.604</v>
      </c>
      <c r="H645" s="32">
        <f t="shared" si="59"/>
        <v>2591</v>
      </c>
      <c r="I645" s="196" t="s">
        <v>2810</v>
      </c>
      <c r="J645" s="197" t="s">
        <v>2811</v>
      </c>
      <c r="K645" s="196">
        <v>2591</v>
      </c>
      <c r="L645" s="196" t="s">
        <v>2305</v>
      </c>
      <c r="M645" s="197" t="s">
        <v>2138</v>
      </c>
      <c r="N645" s="197"/>
      <c r="O645" s="198" t="s">
        <v>2812</v>
      </c>
      <c r="P645" s="198" t="s">
        <v>2800</v>
      </c>
    </row>
    <row r="646" spans="1:16" ht="12.75" customHeight="1" thickBot="1">
      <c r="A646" s="32" t="str">
        <f t="shared" si="54"/>
        <v> AVSJ 7.35 </v>
      </c>
      <c r="B646" s="6" t="str">
        <f t="shared" si="55"/>
        <v>I</v>
      </c>
      <c r="C646" s="32">
        <f t="shared" si="56"/>
        <v>42414.606</v>
      </c>
      <c r="D646" s="50" t="str">
        <f t="shared" si="57"/>
        <v>vis</v>
      </c>
      <c r="E646" s="195">
        <f>VLOOKUP(C646,'Active 1'!C$21:E$970,3,FALSE)</f>
        <v>2590.9709399066714</v>
      </c>
      <c r="F646" s="6" t="s">
        <v>1754</v>
      </c>
      <c r="G646" s="50" t="str">
        <f t="shared" si="58"/>
        <v>42414.606</v>
      </c>
      <c r="H646" s="32">
        <f t="shared" si="59"/>
        <v>2591</v>
      </c>
      <c r="I646" s="196" t="s">
        <v>2813</v>
      </c>
      <c r="J646" s="197" t="s">
        <v>2814</v>
      </c>
      <c r="K646" s="196">
        <v>2591</v>
      </c>
      <c r="L646" s="196" t="s">
        <v>2325</v>
      </c>
      <c r="M646" s="197" t="s">
        <v>2138</v>
      </c>
      <c r="N646" s="197"/>
      <c r="O646" s="198" t="s">
        <v>2815</v>
      </c>
      <c r="P646" s="198" t="s">
        <v>2800</v>
      </c>
    </row>
    <row r="647" spans="1:16" ht="12.75" customHeight="1" thickBot="1">
      <c r="A647" s="32" t="str">
        <f t="shared" si="54"/>
        <v> AVSJ 7.35 </v>
      </c>
      <c r="B647" s="6" t="str">
        <f t="shared" si="55"/>
        <v>I</v>
      </c>
      <c r="C647" s="32">
        <f t="shared" si="56"/>
        <v>42414.612000000001</v>
      </c>
      <c r="D647" s="50" t="str">
        <f t="shared" si="57"/>
        <v>vis</v>
      </c>
      <c r="E647" s="195">
        <f>VLOOKUP(C647,'Active 1'!C$21:E$970,3,FALSE)</f>
        <v>2590.9896027657037</v>
      </c>
      <c r="F647" s="6" t="s">
        <v>1754</v>
      </c>
      <c r="G647" s="50" t="str">
        <f t="shared" si="58"/>
        <v>42414.612</v>
      </c>
      <c r="H647" s="32">
        <f t="shared" si="59"/>
        <v>2591</v>
      </c>
      <c r="I647" s="196" t="s">
        <v>2816</v>
      </c>
      <c r="J647" s="197" t="s">
        <v>2817</v>
      </c>
      <c r="K647" s="196">
        <v>2591</v>
      </c>
      <c r="L647" s="196" t="s">
        <v>2068</v>
      </c>
      <c r="M647" s="197" t="s">
        <v>2138</v>
      </c>
      <c r="N647" s="197"/>
      <c r="O647" s="198" t="s">
        <v>2783</v>
      </c>
      <c r="P647" s="198" t="s">
        <v>2800</v>
      </c>
    </row>
    <row r="648" spans="1:16" ht="12.75" customHeight="1" thickBot="1">
      <c r="A648" s="32" t="str">
        <f t="shared" si="54"/>
        <v> AVSJ 7.35 </v>
      </c>
      <c r="B648" s="6" t="str">
        <f t="shared" si="55"/>
        <v>I</v>
      </c>
      <c r="C648" s="32">
        <f t="shared" si="56"/>
        <v>42422.633000000002</v>
      </c>
      <c r="D648" s="50" t="str">
        <f t="shared" si="57"/>
        <v>vis</v>
      </c>
      <c r="E648" s="195">
        <f>VLOOKUP(C648,'Active 1'!C$21:E$970,3,FALSE)</f>
        <v>2615.9387348105656</v>
      </c>
      <c r="F648" s="6" t="s">
        <v>1754</v>
      </c>
      <c r="G648" s="50" t="str">
        <f t="shared" si="58"/>
        <v>42422.633</v>
      </c>
      <c r="H648" s="32">
        <f t="shared" si="59"/>
        <v>2616</v>
      </c>
      <c r="I648" s="196" t="s">
        <v>2824</v>
      </c>
      <c r="J648" s="197" t="s">
        <v>2825</v>
      </c>
      <c r="K648" s="196">
        <v>2616</v>
      </c>
      <c r="L648" s="196" t="s">
        <v>2826</v>
      </c>
      <c r="M648" s="197" t="s">
        <v>2138</v>
      </c>
      <c r="N648" s="197"/>
      <c r="O648" s="198" t="s">
        <v>2799</v>
      </c>
      <c r="P648" s="198" t="s">
        <v>2800</v>
      </c>
    </row>
    <row r="649" spans="1:16" ht="12.75" customHeight="1" thickBot="1">
      <c r="A649" s="32" t="str">
        <f t="shared" si="54"/>
        <v> AVSJ 7.35 </v>
      </c>
      <c r="B649" s="6" t="str">
        <f t="shared" si="55"/>
        <v>I</v>
      </c>
      <c r="C649" s="32">
        <f t="shared" si="56"/>
        <v>42424.582999999999</v>
      </c>
      <c r="D649" s="50" t="str">
        <f t="shared" si="57"/>
        <v>vis</v>
      </c>
      <c r="E649" s="195">
        <f>VLOOKUP(C649,'Active 1'!C$21:E$970,3,FALSE)</f>
        <v>2622.0041639948827</v>
      </c>
      <c r="F649" s="6" t="s">
        <v>1754</v>
      </c>
      <c r="G649" s="50" t="str">
        <f t="shared" si="58"/>
        <v>42424.583</v>
      </c>
      <c r="H649" s="32">
        <f t="shared" si="59"/>
        <v>2622</v>
      </c>
      <c r="I649" s="196" t="s">
        <v>2834</v>
      </c>
      <c r="J649" s="197" t="s">
        <v>2835</v>
      </c>
      <c r="K649" s="196">
        <v>2622</v>
      </c>
      <c r="L649" s="196" t="s">
        <v>2419</v>
      </c>
      <c r="M649" s="197" t="s">
        <v>2138</v>
      </c>
      <c r="N649" s="197"/>
      <c r="O649" s="198" t="s">
        <v>2352</v>
      </c>
      <c r="P649" s="198" t="s">
        <v>2800</v>
      </c>
    </row>
    <row r="650" spans="1:16" ht="12.75" customHeight="1" thickBot="1">
      <c r="A650" s="32" t="str">
        <f t="shared" si="54"/>
        <v> AVSJ 6.29 </v>
      </c>
      <c r="B650" s="6" t="str">
        <f t="shared" si="55"/>
        <v>II</v>
      </c>
      <c r="C650" s="32">
        <f t="shared" si="56"/>
        <v>42427.635999999999</v>
      </c>
      <c r="D650" s="50" t="str">
        <f t="shared" si="57"/>
        <v>vis</v>
      </c>
      <c r="E650" s="195">
        <f>VLOOKUP(C650,'Active 1'!C$21:E$970,3,FALSE)</f>
        <v>2631.5004487639831</v>
      </c>
      <c r="F650" s="6" t="s">
        <v>1754</v>
      </c>
      <c r="G650" s="50" t="str">
        <f t="shared" si="58"/>
        <v>42427.636</v>
      </c>
      <c r="H650" s="32">
        <f t="shared" si="59"/>
        <v>2631.5</v>
      </c>
      <c r="I650" s="196" t="s">
        <v>2840</v>
      </c>
      <c r="J650" s="197" t="s">
        <v>2841</v>
      </c>
      <c r="K650" s="196">
        <v>2631.5</v>
      </c>
      <c r="L650" s="196" t="s">
        <v>2725</v>
      </c>
      <c r="M650" s="197" t="s">
        <v>2138</v>
      </c>
      <c r="N650" s="197"/>
      <c r="O650" s="198" t="s">
        <v>2842</v>
      </c>
      <c r="P650" s="198" t="s">
        <v>2739</v>
      </c>
    </row>
    <row r="651" spans="1:16" ht="12.75" customHeight="1" thickBot="1">
      <c r="A651" s="32" t="str">
        <f t="shared" ref="A651:A714" si="60">P651</f>
        <v> AVSJ 7.35 </v>
      </c>
      <c r="B651" s="6" t="str">
        <f t="shared" ref="B651:B714" si="61">IF(H651=INT(H651),"I","II")</f>
        <v>II</v>
      </c>
      <c r="C651" s="32">
        <f t="shared" ref="C651:C714" si="62">1*G651</f>
        <v>42429.56</v>
      </c>
      <c r="D651" s="50" t="str">
        <f t="shared" ref="D651:D714" si="63">VLOOKUP(F651,I$1:J$5,2,FALSE)</f>
        <v>vis</v>
      </c>
      <c r="E651" s="195">
        <f>VLOOKUP(C651,'Active 1'!C$21:E$970,3,FALSE)</f>
        <v>2637.4850055591814</v>
      </c>
      <c r="F651" s="6" t="s">
        <v>1754</v>
      </c>
      <c r="G651" s="50" t="str">
        <f t="shared" ref="G651:G714" si="64">MID(I651,3,LEN(I651)-3)</f>
        <v>42429.560</v>
      </c>
      <c r="H651" s="32">
        <f t="shared" ref="H651:H714" si="65">1*K651</f>
        <v>2637.5</v>
      </c>
      <c r="I651" s="196" t="s">
        <v>2843</v>
      </c>
      <c r="J651" s="197" t="s">
        <v>2844</v>
      </c>
      <c r="K651" s="196">
        <v>2637.5</v>
      </c>
      <c r="L651" s="196" t="s">
        <v>2299</v>
      </c>
      <c r="M651" s="197" t="s">
        <v>2138</v>
      </c>
      <c r="N651" s="197"/>
      <c r="O651" s="198" t="s">
        <v>2352</v>
      </c>
      <c r="P651" s="198" t="s">
        <v>2800</v>
      </c>
    </row>
    <row r="652" spans="1:16" ht="12.75" customHeight="1" thickBot="1">
      <c r="A652" s="32" t="str">
        <f t="shared" si="60"/>
        <v> AVSJ 7.35 </v>
      </c>
      <c r="B652" s="6" t="str">
        <f t="shared" si="61"/>
        <v>II</v>
      </c>
      <c r="C652" s="32">
        <f t="shared" si="62"/>
        <v>42429.565000000002</v>
      </c>
      <c r="D652" s="50" t="str">
        <f t="shared" si="63"/>
        <v>vis</v>
      </c>
      <c r="E652" s="195">
        <f>VLOOKUP(C652,'Active 1'!C$21:E$970,3,FALSE)</f>
        <v>2637.5005579417198</v>
      </c>
      <c r="F652" s="6" t="s">
        <v>1754</v>
      </c>
      <c r="G652" s="50" t="str">
        <f t="shared" si="64"/>
        <v>42429.565</v>
      </c>
      <c r="H652" s="32">
        <f t="shared" si="65"/>
        <v>2637.5</v>
      </c>
      <c r="I652" s="196" t="s">
        <v>2845</v>
      </c>
      <c r="J652" s="197" t="s">
        <v>2846</v>
      </c>
      <c r="K652" s="196">
        <v>2637.5</v>
      </c>
      <c r="L652" s="196" t="s">
        <v>2725</v>
      </c>
      <c r="M652" s="197" t="s">
        <v>2138</v>
      </c>
      <c r="N652" s="197"/>
      <c r="O652" s="198" t="s">
        <v>2842</v>
      </c>
      <c r="P652" s="198" t="s">
        <v>2800</v>
      </c>
    </row>
    <row r="653" spans="1:16" ht="12.75" customHeight="1" thickBot="1">
      <c r="A653" s="32" t="str">
        <f t="shared" si="60"/>
        <v> AVSJ 7.35 </v>
      </c>
      <c r="B653" s="6" t="str">
        <f t="shared" si="61"/>
        <v>I</v>
      </c>
      <c r="C653" s="32">
        <f t="shared" si="62"/>
        <v>42433.578000000001</v>
      </c>
      <c r="D653" s="50" t="str">
        <f t="shared" si="63"/>
        <v>vis</v>
      </c>
      <c r="E653" s="195">
        <f>VLOOKUP(C653,'Active 1'!C$21:E$970,3,FALSE)</f>
        <v>2649.9829001554085</v>
      </c>
      <c r="F653" s="6" t="s">
        <v>1754</v>
      </c>
      <c r="G653" s="50" t="str">
        <f t="shared" si="64"/>
        <v>42433.578</v>
      </c>
      <c r="H653" s="32">
        <f t="shared" si="65"/>
        <v>2650</v>
      </c>
      <c r="I653" s="196" t="s">
        <v>2849</v>
      </c>
      <c r="J653" s="197" t="s">
        <v>2850</v>
      </c>
      <c r="K653" s="196">
        <v>2650</v>
      </c>
      <c r="L653" s="196" t="s">
        <v>2299</v>
      </c>
      <c r="M653" s="197" t="s">
        <v>2138</v>
      </c>
      <c r="N653" s="197"/>
      <c r="O653" s="198" t="s">
        <v>2352</v>
      </c>
      <c r="P653" s="198" t="s">
        <v>2800</v>
      </c>
    </row>
    <row r="654" spans="1:16" ht="12.75" customHeight="1" thickBot="1">
      <c r="A654" s="32" t="str">
        <f t="shared" si="60"/>
        <v> AVSJ 7.35 </v>
      </c>
      <c r="B654" s="6" t="str">
        <f t="shared" si="61"/>
        <v>II</v>
      </c>
      <c r="C654" s="32">
        <f t="shared" si="62"/>
        <v>42445.642999999996</v>
      </c>
      <c r="D654" s="50" t="str">
        <f t="shared" si="63"/>
        <v>vis</v>
      </c>
      <c r="E654" s="195">
        <f>VLOOKUP(C654,'Active 1'!C$21:E$970,3,FALSE)</f>
        <v>2687.5107991855934</v>
      </c>
      <c r="F654" s="6" t="s">
        <v>1754</v>
      </c>
      <c r="G654" s="50" t="str">
        <f t="shared" si="64"/>
        <v>42445.643</v>
      </c>
      <c r="H654" s="32">
        <f t="shared" si="65"/>
        <v>2687.5</v>
      </c>
      <c r="I654" s="196" t="s">
        <v>2855</v>
      </c>
      <c r="J654" s="197" t="s">
        <v>2856</v>
      </c>
      <c r="K654" s="196">
        <v>2687.5</v>
      </c>
      <c r="L654" s="196" t="s">
        <v>2441</v>
      </c>
      <c r="M654" s="197" t="s">
        <v>2138</v>
      </c>
      <c r="N654" s="197"/>
      <c r="O654" s="198" t="s">
        <v>2842</v>
      </c>
      <c r="P654" s="198" t="s">
        <v>2800</v>
      </c>
    </row>
    <row r="655" spans="1:16" ht="12.75" customHeight="1" thickBot="1">
      <c r="A655" s="32" t="str">
        <f t="shared" si="60"/>
        <v> AVSJ 7.35 </v>
      </c>
      <c r="B655" s="6" t="str">
        <f t="shared" si="61"/>
        <v>I</v>
      </c>
      <c r="C655" s="32">
        <f t="shared" si="62"/>
        <v>42451.578999999998</v>
      </c>
      <c r="D655" s="50" t="str">
        <f t="shared" si="63"/>
        <v>vis</v>
      </c>
      <c r="E655" s="195">
        <f>VLOOKUP(C655,'Active 1'!C$21:E$970,3,FALSE)</f>
        <v>2705.9745877179867</v>
      </c>
      <c r="F655" s="6" t="s">
        <v>1754</v>
      </c>
      <c r="G655" s="50" t="str">
        <f t="shared" si="64"/>
        <v>42451.579</v>
      </c>
      <c r="H655" s="32">
        <f t="shared" si="65"/>
        <v>2706</v>
      </c>
      <c r="I655" s="196" t="s">
        <v>2868</v>
      </c>
      <c r="J655" s="197" t="s">
        <v>2869</v>
      </c>
      <c r="K655" s="196">
        <v>2706</v>
      </c>
      <c r="L655" s="196" t="s">
        <v>2253</v>
      </c>
      <c r="M655" s="197" t="s">
        <v>2138</v>
      </c>
      <c r="N655" s="197"/>
      <c r="O655" s="198" t="s">
        <v>2352</v>
      </c>
      <c r="P655" s="198" t="s">
        <v>2800</v>
      </c>
    </row>
    <row r="656" spans="1:16" ht="12.75" customHeight="1" thickBot="1">
      <c r="A656" s="32" t="str">
        <f t="shared" si="60"/>
        <v> AVSJ 7.35 </v>
      </c>
      <c r="B656" s="6" t="str">
        <f t="shared" si="61"/>
        <v>II</v>
      </c>
      <c r="C656" s="32">
        <f t="shared" si="62"/>
        <v>42455.61</v>
      </c>
      <c r="D656" s="50" t="str">
        <f t="shared" si="63"/>
        <v>vis</v>
      </c>
      <c r="E656" s="195">
        <f>VLOOKUP(C656,'Active 1'!C$21:E$970,3,FALSE)</f>
        <v>2718.5129185087731</v>
      </c>
      <c r="F656" s="6" t="s">
        <v>1754</v>
      </c>
      <c r="G656" s="50" t="str">
        <f t="shared" si="64"/>
        <v>42455.610</v>
      </c>
      <c r="H656" s="32">
        <f t="shared" si="65"/>
        <v>2718.5</v>
      </c>
      <c r="I656" s="196" t="s">
        <v>2870</v>
      </c>
      <c r="J656" s="197" t="s">
        <v>2871</v>
      </c>
      <c r="K656" s="196">
        <v>2718.5</v>
      </c>
      <c r="L656" s="196" t="s">
        <v>2412</v>
      </c>
      <c r="M656" s="197" t="s">
        <v>2138</v>
      </c>
      <c r="N656" s="197"/>
      <c r="O656" s="198" t="s">
        <v>2842</v>
      </c>
      <c r="P656" s="198" t="s">
        <v>2800</v>
      </c>
    </row>
    <row r="657" spans="1:16" ht="12.75" customHeight="1" thickBot="1">
      <c r="A657" s="32" t="str">
        <f t="shared" si="60"/>
        <v> AVSJ 7.35 </v>
      </c>
      <c r="B657" s="6" t="str">
        <f t="shared" si="61"/>
        <v>II</v>
      </c>
      <c r="C657" s="32">
        <f t="shared" si="62"/>
        <v>42456.567000000003</v>
      </c>
      <c r="D657" s="50" t="str">
        <f t="shared" si="63"/>
        <v>vis</v>
      </c>
      <c r="E657" s="195">
        <f>VLOOKUP(C657,'Active 1'!C$21:E$970,3,FALSE)</f>
        <v>2721.4896445238564</v>
      </c>
      <c r="F657" s="6" t="s">
        <v>1754</v>
      </c>
      <c r="G657" s="50" t="str">
        <f t="shared" si="64"/>
        <v>42456.567</v>
      </c>
      <c r="H657" s="32">
        <f t="shared" si="65"/>
        <v>2721.5</v>
      </c>
      <c r="I657" s="196" t="s">
        <v>2872</v>
      </c>
      <c r="J657" s="197" t="s">
        <v>2873</v>
      </c>
      <c r="K657" s="196">
        <v>2721.5</v>
      </c>
      <c r="L657" s="196" t="s">
        <v>2068</v>
      </c>
      <c r="M657" s="197" t="s">
        <v>2138</v>
      </c>
      <c r="N657" s="197"/>
      <c r="O657" s="198" t="s">
        <v>2352</v>
      </c>
      <c r="P657" s="198" t="s">
        <v>2800</v>
      </c>
    </row>
    <row r="658" spans="1:16" ht="12.75" customHeight="1" thickBot="1">
      <c r="A658" s="32" t="str">
        <f t="shared" si="60"/>
        <v> AVSJ 7.35 </v>
      </c>
      <c r="B658" s="6" t="str">
        <f t="shared" si="61"/>
        <v>II</v>
      </c>
      <c r="C658" s="32">
        <f t="shared" si="62"/>
        <v>42464.597999999998</v>
      </c>
      <c r="D658" s="50" t="str">
        <f t="shared" si="63"/>
        <v>vis</v>
      </c>
      <c r="E658" s="195">
        <f>VLOOKUP(C658,'Active 1'!C$21:E$970,3,FALSE)</f>
        <v>2746.46988133375</v>
      </c>
      <c r="F658" s="6" t="s">
        <v>1754</v>
      </c>
      <c r="G658" s="50" t="str">
        <f t="shared" si="64"/>
        <v>42464.598</v>
      </c>
      <c r="H658" s="32">
        <f t="shared" si="65"/>
        <v>2746.5</v>
      </c>
      <c r="I658" s="196" t="s">
        <v>2876</v>
      </c>
      <c r="J658" s="197" t="s">
        <v>2877</v>
      </c>
      <c r="K658" s="196">
        <v>2746.5</v>
      </c>
      <c r="L658" s="196" t="s">
        <v>2270</v>
      </c>
      <c r="M658" s="197" t="s">
        <v>2138</v>
      </c>
      <c r="N658" s="197"/>
      <c r="O658" s="198" t="s">
        <v>2812</v>
      </c>
      <c r="P658" s="198" t="s">
        <v>2800</v>
      </c>
    </row>
    <row r="659" spans="1:16" ht="12.75" customHeight="1" thickBot="1">
      <c r="A659" s="32" t="str">
        <f t="shared" si="60"/>
        <v> AVSJ 7.35 </v>
      </c>
      <c r="B659" s="6" t="str">
        <f t="shared" si="61"/>
        <v>II</v>
      </c>
      <c r="C659" s="32">
        <f t="shared" si="62"/>
        <v>42464.606</v>
      </c>
      <c r="D659" s="50" t="str">
        <f t="shared" si="63"/>
        <v>vis</v>
      </c>
      <c r="E659" s="195">
        <f>VLOOKUP(C659,'Active 1'!C$21:E$970,3,FALSE)</f>
        <v>2746.4947651457933</v>
      </c>
      <c r="F659" s="6" t="s">
        <v>1754</v>
      </c>
      <c r="G659" s="50" t="str">
        <f t="shared" si="64"/>
        <v>42464.606</v>
      </c>
      <c r="H659" s="32">
        <f t="shared" si="65"/>
        <v>2746.5</v>
      </c>
      <c r="I659" s="196" t="s">
        <v>2878</v>
      </c>
      <c r="J659" s="197" t="s">
        <v>2879</v>
      </c>
      <c r="K659" s="196">
        <v>2746.5</v>
      </c>
      <c r="L659" s="196" t="s">
        <v>2240</v>
      </c>
      <c r="M659" s="197" t="s">
        <v>2138</v>
      </c>
      <c r="N659" s="197"/>
      <c r="O659" s="198" t="s">
        <v>2352</v>
      </c>
      <c r="P659" s="198" t="s">
        <v>2800</v>
      </c>
    </row>
    <row r="660" spans="1:16" ht="12.75" customHeight="1" thickBot="1">
      <c r="A660" s="32" t="str">
        <f t="shared" si="60"/>
        <v> AVSJ 7.35 </v>
      </c>
      <c r="B660" s="6" t="str">
        <f t="shared" si="61"/>
        <v>II</v>
      </c>
      <c r="C660" s="32">
        <f t="shared" si="62"/>
        <v>42465.574000000001</v>
      </c>
      <c r="D660" s="50" t="str">
        <f t="shared" si="63"/>
        <v>vis</v>
      </c>
      <c r="E660" s="195">
        <f>VLOOKUP(C660,'Active 1'!C$21:E$970,3,FALSE)</f>
        <v>2749.5057064024249</v>
      </c>
      <c r="F660" s="6" t="s">
        <v>1754</v>
      </c>
      <c r="G660" s="50" t="str">
        <f t="shared" si="64"/>
        <v>42465.574</v>
      </c>
      <c r="H660" s="32">
        <f t="shared" si="65"/>
        <v>2749.5</v>
      </c>
      <c r="I660" s="196" t="s">
        <v>2880</v>
      </c>
      <c r="J660" s="197" t="s">
        <v>2881</v>
      </c>
      <c r="K660" s="196">
        <v>2749.5</v>
      </c>
      <c r="L660" s="196" t="s">
        <v>2376</v>
      </c>
      <c r="M660" s="197" t="s">
        <v>2138</v>
      </c>
      <c r="N660" s="197"/>
      <c r="O660" s="198" t="s">
        <v>2352</v>
      </c>
      <c r="P660" s="198" t="s">
        <v>2800</v>
      </c>
    </row>
    <row r="661" spans="1:16" ht="12.75" customHeight="1" thickBot="1">
      <c r="A661" s="32" t="str">
        <f t="shared" si="60"/>
        <v> AVSJ 7.35 </v>
      </c>
      <c r="B661" s="6" t="str">
        <f t="shared" si="61"/>
        <v>I</v>
      </c>
      <c r="C661" s="32">
        <f t="shared" si="62"/>
        <v>42469.584000000003</v>
      </c>
      <c r="D661" s="50" t="str">
        <f t="shared" si="63"/>
        <v>vis</v>
      </c>
      <c r="E661" s="195">
        <f>VLOOKUP(C661,'Active 1'!C$21:E$970,3,FALSE)</f>
        <v>2761.9787171866087</v>
      </c>
      <c r="F661" s="6" t="s">
        <v>1754</v>
      </c>
      <c r="G661" s="50" t="str">
        <f t="shared" si="64"/>
        <v>42469.584</v>
      </c>
      <c r="H661" s="32">
        <f t="shared" si="65"/>
        <v>2762</v>
      </c>
      <c r="I661" s="196" t="s">
        <v>2886</v>
      </c>
      <c r="J661" s="197" t="s">
        <v>2887</v>
      </c>
      <c r="K661" s="196">
        <v>2762</v>
      </c>
      <c r="L661" s="196" t="s">
        <v>2267</v>
      </c>
      <c r="M661" s="197" t="s">
        <v>2138</v>
      </c>
      <c r="N661" s="197"/>
      <c r="O661" s="198" t="s">
        <v>2799</v>
      </c>
      <c r="P661" s="198" t="s">
        <v>2800</v>
      </c>
    </row>
    <row r="662" spans="1:16" ht="12.75" customHeight="1" thickBot="1">
      <c r="A662" s="32" t="str">
        <f t="shared" si="60"/>
        <v> AVSJ 7.35 </v>
      </c>
      <c r="B662" s="6" t="str">
        <f t="shared" si="61"/>
        <v>I</v>
      </c>
      <c r="C662" s="32">
        <f t="shared" si="62"/>
        <v>42469.59</v>
      </c>
      <c r="D662" s="50" t="str">
        <f t="shared" si="63"/>
        <v>vis</v>
      </c>
      <c r="E662" s="195">
        <f>VLOOKUP(C662,'Active 1'!C$21:E$970,3,FALSE)</f>
        <v>2761.9973800456187</v>
      </c>
      <c r="F662" s="6" t="s">
        <v>1754</v>
      </c>
      <c r="G662" s="50" t="str">
        <f t="shared" si="64"/>
        <v>42469.590</v>
      </c>
      <c r="H662" s="32">
        <f t="shared" si="65"/>
        <v>2762</v>
      </c>
      <c r="I662" s="196" t="s">
        <v>2888</v>
      </c>
      <c r="J662" s="197" t="s">
        <v>2889</v>
      </c>
      <c r="K662" s="196">
        <v>2762</v>
      </c>
      <c r="L662" s="196" t="s">
        <v>2293</v>
      </c>
      <c r="M662" s="197" t="s">
        <v>2138</v>
      </c>
      <c r="N662" s="197"/>
      <c r="O662" s="198" t="s">
        <v>2842</v>
      </c>
      <c r="P662" s="198" t="s">
        <v>2800</v>
      </c>
    </row>
    <row r="663" spans="1:16" ht="12.75" customHeight="1" thickBot="1">
      <c r="A663" s="32" t="str">
        <f t="shared" si="60"/>
        <v> AVSJ 7.35 </v>
      </c>
      <c r="B663" s="6" t="str">
        <f t="shared" si="61"/>
        <v>II</v>
      </c>
      <c r="C663" s="32">
        <f t="shared" si="62"/>
        <v>42473.601000000002</v>
      </c>
      <c r="D663" s="50" t="str">
        <f t="shared" si="63"/>
        <v>vis</v>
      </c>
      <c r="E663" s="195">
        <f>VLOOKUP(C663,'Active 1'!C$21:E$970,3,FALSE)</f>
        <v>2774.4735013063191</v>
      </c>
      <c r="F663" s="6" t="s">
        <v>1754</v>
      </c>
      <c r="G663" s="50" t="str">
        <f t="shared" si="64"/>
        <v>42473.601</v>
      </c>
      <c r="H663" s="32">
        <f t="shared" si="65"/>
        <v>2774.5</v>
      </c>
      <c r="I663" s="196" t="s">
        <v>2890</v>
      </c>
      <c r="J663" s="197" t="s">
        <v>2891</v>
      </c>
      <c r="K663" s="196">
        <v>2774.5</v>
      </c>
      <c r="L663" s="196" t="s">
        <v>2325</v>
      </c>
      <c r="M663" s="197" t="s">
        <v>2138</v>
      </c>
      <c r="N663" s="197"/>
      <c r="O663" s="198" t="s">
        <v>2842</v>
      </c>
      <c r="P663" s="198" t="s">
        <v>2800</v>
      </c>
    </row>
    <row r="664" spans="1:16" ht="12.75" customHeight="1" thickBot="1">
      <c r="A664" s="32" t="str">
        <f t="shared" si="60"/>
        <v> AVSJ 7.35 </v>
      </c>
      <c r="B664" s="6" t="str">
        <f t="shared" si="61"/>
        <v>II</v>
      </c>
      <c r="C664" s="32">
        <f t="shared" si="62"/>
        <v>42473.61</v>
      </c>
      <c r="D664" s="50" t="str">
        <f t="shared" si="63"/>
        <v>vis</v>
      </c>
      <c r="E664" s="195">
        <f>VLOOKUP(C664,'Active 1'!C$21:E$970,3,FALSE)</f>
        <v>2774.5014955948568</v>
      </c>
      <c r="F664" s="6" t="s">
        <v>1754</v>
      </c>
      <c r="G664" s="50" t="str">
        <f t="shared" si="64"/>
        <v>42473.610</v>
      </c>
      <c r="H664" s="32">
        <f t="shared" si="65"/>
        <v>2774.5</v>
      </c>
      <c r="I664" s="196" t="s">
        <v>2892</v>
      </c>
      <c r="J664" s="197" t="s">
        <v>2893</v>
      </c>
      <c r="K664" s="196">
        <v>2774.5</v>
      </c>
      <c r="L664" s="196" t="s">
        <v>2725</v>
      </c>
      <c r="M664" s="197" t="s">
        <v>2138</v>
      </c>
      <c r="N664" s="197"/>
      <c r="O664" s="198" t="s">
        <v>2799</v>
      </c>
      <c r="P664" s="198" t="s">
        <v>2800</v>
      </c>
    </row>
    <row r="665" spans="1:16" ht="12.75" customHeight="1" thickBot="1">
      <c r="A665" s="32" t="str">
        <f t="shared" si="60"/>
        <v> AVSJ 7.35 </v>
      </c>
      <c r="B665" s="6" t="str">
        <f t="shared" si="61"/>
        <v>II</v>
      </c>
      <c r="C665" s="32">
        <f t="shared" si="62"/>
        <v>42474.565000000002</v>
      </c>
      <c r="D665" s="50" t="str">
        <f t="shared" si="63"/>
        <v>vis</v>
      </c>
      <c r="E665" s="195">
        <f>VLOOKUP(C665,'Active 1'!C$21:E$970,3,FALSE)</f>
        <v>2777.4720006569296</v>
      </c>
      <c r="F665" s="6" t="s">
        <v>1754</v>
      </c>
      <c r="G665" s="50" t="str">
        <f t="shared" si="64"/>
        <v>42474.565</v>
      </c>
      <c r="H665" s="32">
        <f t="shared" si="65"/>
        <v>2777.5</v>
      </c>
      <c r="I665" s="196" t="s">
        <v>2894</v>
      </c>
      <c r="J665" s="197" t="s">
        <v>2895</v>
      </c>
      <c r="K665" s="196">
        <v>2777.5</v>
      </c>
      <c r="L665" s="196" t="s">
        <v>2325</v>
      </c>
      <c r="M665" s="197" t="s">
        <v>2138</v>
      </c>
      <c r="N665" s="197"/>
      <c r="O665" s="198" t="s">
        <v>2799</v>
      </c>
      <c r="P665" s="198" t="s">
        <v>2800</v>
      </c>
    </row>
    <row r="666" spans="1:16" ht="12.75" customHeight="1" thickBot="1">
      <c r="A666" s="32" t="str">
        <f t="shared" si="60"/>
        <v> AVSJ 7.35 </v>
      </c>
      <c r="B666" s="6" t="str">
        <f t="shared" si="61"/>
        <v>I</v>
      </c>
      <c r="C666" s="32">
        <f t="shared" si="62"/>
        <v>42478.588000000003</v>
      </c>
      <c r="D666" s="50" t="str">
        <f t="shared" si="63"/>
        <v>vis</v>
      </c>
      <c r="E666" s="195">
        <f>VLOOKUP(C666,'Active 1'!C$21:E$970,3,FALSE)</f>
        <v>2789.9854476356722</v>
      </c>
      <c r="F666" s="6" t="s">
        <v>1754</v>
      </c>
      <c r="G666" s="50" t="str">
        <f t="shared" si="64"/>
        <v>42478.588</v>
      </c>
      <c r="H666" s="32">
        <f t="shared" si="65"/>
        <v>2790</v>
      </c>
      <c r="I666" s="196" t="s">
        <v>2898</v>
      </c>
      <c r="J666" s="197" t="s">
        <v>2899</v>
      </c>
      <c r="K666" s="196">
        <v>2790</v>
      </c>
      <c r="L666" s="196" t="s">
        <v>2299</v>
      </c>
      <c r="M666" s="197" t="s">
        <v>2138</v>
      </c>
      <c r="N666" s="197"/>
      <c r="O666" s="198" t="s">
        <v>2799</v>
      </c>
      <c r="P666" s="198" t="s">
        <v>2800</v>
      </c>
    </row>
    <row r="667" spans="1:16" ht="12.75" customHeight="1" thickBot="1">
      <c r="A667" s="32" t="str">
        <f t="shared" si="60"/>
        <v> AVSJ 7.35 </v>
      </c>
      <c r="B667" s="6" t="str">
        <f t="shared" si="61"/>
        <v>I</v>
      </c>
      <c r="C667" s="32">
        <f t="shared" si="62"/>
        <v>42486.616000000002</v>
      </c>
      <c r="D667" s="50" t="str">
        <f t="shared" si="63"/>
        <v>vis</v>
      </c>
      <c r="E667" s="195">
        <f>VLOOKUP(C667,'Active 1'!C$21:E$970,3,FALSE)</f>
        <v>2814.9563530160608</v>
      </c>
      <c r="F667" s="6" t="s">
        <v>1754</v>
      </c>
      <c r="G667" s="50" t="str">
        <f t="shared" si="64"/>
        <v>42486.616</v>
      </c>
      <c r="H667" s="32">
        <f t="shared" si="65"/>
        <v>2815</v>
      </c>
      <c r="I667" s="196" t="s">
        <v>2900</v>
      </c>
      <c r="J667" s="197" t="s">
        <v>2901</v>
      </c>
      <c r="K667" s="196">
        <v>2815</v>
      </c>
      <c r="L667" s="196" t="s">
        <v>2245</v>
      </c>
      <c r="M667" s="197" t="s">
        <v>2138</v>
      </c>
      <c r="N667" s="197"/>
      <c r="O667" s="198" t="s">
        <v>2780</v>
      </c>
      <c r="P667" s="198" t="s">
        <v>2800</v>
      </c>
    </row>
    <row r="668" spans="1:16" ht="12.75" customHeight="1" thickBot="1">
      <c r="A668" s="32" t="str">
        <f t="shared" si="60"/>
        <v> AVSJ 7.35 </v>
      </c>
      <c r="B668" s="6" t="str">
        <f t="shared" si="61"/>
        <v>II</v>
      </c>
      <c r="C668" s="32">
        <f t="shared" si="62"/>
        <v>42721.792999999998</v>
      </c>
      <c r="D668" s="50" t="str">
        <f t="shared" si="63"/>
        <v>vis</v>
      </c>
      <c r="E668" s="195">
        <f>VLOOKUP(C668,'Active 1'!C$21:E$970,3,FALSE)</f>
        <v>3546.4688859812672</v>
      </c>
      <c r="F668" s="6" t="s">
        <v>1754</v>
      </c>
      <c r="G668" s="50" t="str">
        <f t="shared" si="64"/>
        <v>42721.793</v>
      </c>
      <c r="H668" s="32">
        <f t="shared" si="65"/>
        <v>3546.5</v>
      </c>
      <c r="I668" s="196" t="s">
        <v>2909</v>
      </c>
      <c r="J668" s="197" t="s">
        <v>2910</v>
      </c>
      <c r="K668" s="196">
        <v>3546.5</v>
      </c>
      <c r="L668" s="196" t="s">
        <v>2270</v>
      </c>
      <c r="M668" s="197" t="s">
        <v>2138</v>
      </c>
      <c r="N668" s="197"/>
      <c r="O668" s="198" t="s">
        <v>2780</v>
      </c>
      <c r="P668" s="198" t="s">
        <v>2800</v>
      </c>
    </row>
    <row r="669" spans="1:16" ht="12.75" customHeight="1" thickBot="1">
      <c r="A669" s="32" t="str">
        <f t="shared" si="60"/>
        <v> BBS 26 </v>
      </c>
      <c r="B669" s="6" t="str">
        <f t="shared" si="61"/>
        <v>I</v>
      </c>
      <c r="C669" s="32">
        <f t="shared" si="62"/>
        <v>42838.332000000002</v>
      </c>
      <c r="D669" s="50" t="str">
        <f t="shared" si="63"/>
        <v>vis</v>
      </c>
      <c r="E669" s="195">
        <f>VLOOKUP(C669,'Active 1'!C$21:E$970,3,FALSE)</f>
        <v>3908.9607073721213</v>
      </c>
      <c r="F669" s="6" t="s">
        <v>1754</v>
      </c>
      <c r="G669" s="50" t="str">
        <f t="shared" si="64"/>
        <v>42838.332</v>
      </c>
      <c r="H669" s="32">
        <f t="shared" si="65"/>
        <v>3909</v>
      </c>
      <c r="I669" s="196" t="s">
        <v>2954</v>
      </c>
      <c r="J669" s="197" t="s">
        <v>2955</v>
      </c>
      <c r="K669" s="196">
        <v>3909</v>
      </c>
      <c r="L669" s="196" t="s">
        <v>2260</v>
      </c>
      <c r="M669" s="197" t="s">
        <v>2138</v>
      </c>
      <c r="N669" s="197"/>
      <c r="O669" s="198" t="s">
        <v>2302</v>
      </c>
      <c r="P669" s="198" t="s">
        <v>2923</v>
      </c>
    </row>
    <row r="670" spans="1:16" ht="12.75" customHeight="1" thickBot="1">
      <c r="A670" s="32" t="str">
        <f t="shared" si="60"/>
        <v>VSB 47 </v>
      </c>
      <c r="B670" s="6" t="str">
        <f t="shared" si="61"/>
        <v>I</v>
      </c>
      <c r="C670" s="32">
        <f t="shared" si="62"/>
        <v>48948.065999999999</v>
      </c>
      <c r="D670" s="50" t="str">
        <f t="shared" si="63"/>
        <v>vis</v>
      </c>
      <c r="E670" s="195">
        <f>VLOOKUP(C670,'Active 1'!C$21:E$970,3,FALSE)</f>
        <v>22913.14476484252</v>
      </c>
      <c r="F670" s="6" t="s">
        <v>1754</v>
      </c>
      <c r="G670" s="50" t="str">
        <f t="shared" si="64"/>
        <v>48948.066</v>
      </c>
      <c r="H670" s="32">
        <f t="shared" si="65"/>
        <v>22913</v>
      </c>
      <c r="I670" s="196" t="s">
        <v>343</v>
      </c>
      <c r="J670" s="197" t="s">
        <v>344</v>
      </c>
      <c r="K670" s="196">
        <v>22913</v>
      </c>
      <c r="L670" s="196" t="s">
        <v>336</v>
      </c>
      <c r="M670" s="197" t="s">
        <v>2176</v>
      </c>
      <c r="N670" s="197" t="s">
        <v>1687</v>
      </c>
      <c r="O670" s="198" t="s">
        <v>345</v>
      </c>
      <c r="P670" s="199" t="s">
        <v>346</v>
      </c>
    </row>
    <row r="671" spans="1:16" ht="12.75" customHeight="1" thickBot="1">
      <c r="A671" s="32" t="str">
        <f t="shared" si="60"/>
        <v>VSB 47 </v>
      </c>
      <c r="B671" s="6" t="str">
        <f t="shared" si="61"/>
        <v>I</v>
      </c>
      <c r="C671" s="32">
        <f t="shared" si="62"/>
        <v>49692.963000000003</v>
      </c>
      <c r="D671" s="50" t="str">
        <f t="shared" si="63"/>
        <v>vis</v>
      </c>
      <c r="E671" s="195">
        <f>VLOOKUP(C671,'Active 1'!C$21:E$970,3,FALSE)</f>
        <v>25230.129381825456</v>
      </c>
      <c r="F671" s="6" t="s">
        <v>1754</v>
      </c>
      <c r="G671" s="50" t="str">
        <f t="shared" si="64"/>
        <v>49692.963</v>
      </c>
      <c r="H671" s="32">
        <f t="shared" si="65"/>
        <v>25230</v>
      </c>
      <c r="I671" s="196" t="s">
        <v>376</v>
      </c>
      <c r="J671" s="197" t="s">
        <v>377</v>
      </c>
      <c r="K671" s="196">
        <v>25230</v>
      </c>
      <c r="L671" s="196" t="s">
        <v>330</v>
      </c>
      <c r="M671" s="197" t="s">
        <v>2176</v>
      </c>
      <c r="N671" s="197" t="s">
        <v>1754</v>
      </c>
      <c r="O671" s="198" t="s">
        <v>345</v>
      </c>
      <c r="P671" s="199" t="s">
        <v>346</v>
      </c>
    </row>
    <row r="672" spans="1:16" ht="12.75" customHeight="1" thickBot="1">
      <c r="A672" s="32" t="str">
        <f t="shared" si="60"/>
        <v>VSB 47 </v>
      </c>
      <c r="B672" s="6" t="str">
        <f t="shared" si="61"/>
        <v>I</v>
      </c>
      <c r="C672" s="32">
        <f t="shared" si="62"/>
        <v>49719.012000000002</v>
      </c>
      <c r="D672" s="50" t="str">
        <f t="shared" si="63"/>
        <v>vis</v>
      </c>
      <c r="E672" s="195">
        <f>VLOOKUP(C672,'Active 1'!C$21:E$970,3,FALSE)</f>
        <v>25311.154184298532</v>
      </c>
      <c r="F672" s="6" t="s">
        <v>1754</v>
      </c>
      <c r="G672" s="50" t="str">
        <f t="shared" si="64"/>
        <v>49719.012</v>
      </c>
      <c r="H672" s="32">
        <f t="shared" si="65"/>
        <v>25311</v>
      </c>
      <c r="I672" s="196" t="s">
        <v>386</v>
      </c>
      <c r="J672" s="197" t="s">
        <v>387</v>
      </c>
      <c r="K672" s="196">
        <v>25311</v>
      </c>
      <c r="L672" s="196" t="s">
        <v>351</v>
      </c>
      <c r="M672" s="197" t="s">
        <v>2138</v>
      </c>
      <c r="N672" s="197"/>
      <c r="O672" s="198" t="s">
        <v>388</v>
      </c>
      <c r="P672" s="199" t="s">
        <v>346</v>
      </c>
    </row>
    <row r="673" spans="1:16" ht="12.75" customHeight="1" thickBot="1">
      <c r="A673" s="32" t="str">
        <f t="shared" si="60"/>
        <v>VSB 47 </v>
      </c>
      <c r="B673" s="6" t="str">
        <f t="shared" si="61"/>
        <v>II</v>
      </c>
      <c r="C673" s="32">
        <f t="shared" si="62"/>
        <v>50046.141000000003</v>
      </c>
      <c r="D673" s="50" t="str">
        <f t="shared" si="63"/>
        <v>vis</v>
      </c>
      <c r="E673" s="195" t="e">
        <f>VLOOKUP(C673,'Active 1'!C$21:E$970,3,FALSE)</f>
        <v>#N/A</v>
      </c>
      <c r="F673" s="6" t="s">
        <v>1754</v>
      </c>
      <c r="G673" s="50" t="str">
        <f t="shared" si="64"/>
        <v>50046.141</v>
      </c>
      <c r="H673" s="32">
        <f t="shared" si="65"/>
        <v>26328.5</v>
      </c>
      <c r="I673" s="196" t="s">
        <v>422</v>
      </c>
      <c r="J673" s="197" t="s">
        <v>423</v>
      </c>
      <c r="K673" s="196">
        <v>26328.5</v>
      </c>
      <c r="L673" s="196" t="s">
        <v>354</v>
      </c>
      <c r="M673" s="197" t="s">
        <v>424</v>
      </c>
      <c r="N673" s="197" t="s">
        <v>1754</v>
      </c>
      <c r="O673" s="198" t="s">
        <v>425</v>
      </c>
      <c r="P673" s="199" t="s">
        <v>346</v>
      </c>
    </row>
    <row r="674" spans="1:16" ht="12.75" customHeight="1" thickBot="1">
      <c r="A674" s="32" t="str">
        <f t="shared" si="60"/>
        <v>VSB 47 </v>
      </c>
      <c r="B674" s="6" t="str">
        <f t="shared" si="61"/>
        <v>I</v>
      </c>
      <c r="C674" s="32">
        <f t="shared" si="62"/>
        <v>50049.195</v>
      </c>
      <c r="D674" s="50" t="str">
        <f t="shared" si="63"/>
        <v>vis</v>
      </c>
      <c r="E674" s="195" t="e">
        <f>VLOOKUP(C674,'Active 1'!C$21:E$970,3,FALSE)</f>
        <v>#N/A</v>
      </c>
      <c r="F674" s="6" t="s">
        <v>1754</v>
      </c>
      <c r="G674" s="50" t="str">
        <f t="shared" si="64"/>
        <v>50049.195</v>
      </c>
      <c r="H674" s="32">
        <f t="shared" si="65"/>
        <v>26338</v>
      </c>
      <c r="I674" s="196" t="s">
        <v>426</v>
      </c>
      <c r="J674" s="197" t="s">
        <v>427</v>
      </c>
      <c r="K674" s="196">
        <v>26338</v>
      </c>
      <c r="L674" s="196" t="s">
        <v>354</v>
      </c>
      <c r="M674" s="197" t="s">
        <v>424</v>
      </c>
      <c r="N674" s="197" t="s">
        <v>1754</v>
      </c>
      <c r="O674" s="198" t="s">
        <v>425</v>
      </c>
      <c r="P674" s="199" t="s">
        <v>346</v>
      </c>
    </row>
    <row r="675" spans="1:16" ht="12.75" customHeight="1" thickBot="1">
      <c r="A675" s="32" t="str">
        <f t="shared" si="60"/>
        <v>VSB 47 </v>
      </c>
      <c r="B675" s="6" t="str">
        <f t="shared" si="61"/>
        <v>I</v>
      </c>
      <c r="C675" s="32">
        <f t="shared" si="62"/>
        <v>50050.159</v>
      </c>
      <c r="D675" s="50" t="str">
        <f t="shared" si="63"/>
        <v>vis</v>
      </c>
      <c r="E675" s="195" t="e">
        <f>VLOOKUP(C675,'Active 1'!C$21:E$970,3,FALSE)</f>
        <v>#N/A</v>
      </c>
      <c r="F675" s="6" t="s">
        <v>1754</v>
      </c>
      <c r="G675" s="50" t="str">
        <f t="shared" si="64"/>
        <v>50050.159</v>
      </c>
      <c r="H675" s="32">
        <f t="shared" si="65"/>
        <v>26341</v>
      </c>
      <c r="I675" s="196" t="s">
        <v>428</v>
      </c>
      <c r="J675" s="197" t="s">
        <v>429</v>
      </c>
      <c r="K675" s="196">
        <v>26341</v>
      </c>
      <c r="L675" s="196" t="s">
        <v>354</v>
      </c>
      <c r="M675" s="197" t="s">
        <v>424</v>
      </c>
      <c r="N675" s="197" t="s">
        <v>1754</v>
      </c>
      <c r="O675" s="198" t="s">
        <v>425</v>
      </c>
      <c r="P675" s="199" t="s">
        <v>346</v>
      </c>
    </row>
    <row r="676" spans="1:16" ht="12.75" customHeight="1" thickBot="1">
      <c r="A676" s="32" t="str">
        <f t="shared" si="60"/>
        <v>VSB 47 </v>
      </c>
      <c r="B676" s="6" t="str">
        <f t="shared" si="61"/>
        <v>I</v>
      </c>
      <c r="C676" s="32">
        <f t="shared" si="62"/>
        <v>50071.055999999997</v>
      </c>
      <c r="D676" s="50" t="str">
        <f t="shared" si="63"/>
        <v>vis</v>
      </c>
      <c r="E676" s="195" t="e">
        <f>VLOOKUP(C676,'Active 1'!C$21:E$970,3,FALSE)</f>
        <v>#N/A</v>
      </c>
      <c r="F676" s="6" t="s">
        <v>1754</v>
      </c>
      <c r="G676" s="50" t="str">
        <f t="shared" si="64"/>
        <v>50071.056</v>
      </c>
      <c r="H676" s="32">
        <f t="shared" si="65"/>
        <v>26406</v>
      </c>
      <c r="I676" s="196" t="s">
        <v>438</v>
      </c>
      <c r="J676" s="197" t="s">
        <v>439</v>
      </c>
      <c r="K676" s="196">
        <v>26406</v>
      </c>
      <c r="L676" s="196" t="s">
        <v>415</v>
      </c>
      <c r="M676" s="197" t="s">
        <v>424</v>
      </c>
      <c r="N676" s="197" t="s">
        <v>1754</v>
      </c>
      <c r="O676" s="198" t="s">
        <v>345</v>
      </c>
      <c r="P676" s="199" t="s">
        <v>346</v>
      </c>
    </row>
    <row r="677" spans="1:16" ht="12.75" customHeight="1" thickBot="1">
      <c r="A677" s="32" t="str">
        <f t="shared" si="60"/>
        <v> BRNO 32 </v>
      </c>
      <c r="B677" s="6" t="str">
        <f t="shared" si="61"/>
        <v>I</v>
      </c>
      <c r="C677" s="32">
        <f t="shared" si="62"/>
        <v>50080.383800000003</v>
      </c>
      <c r="D677" s="50" t="str">
        <f t="shared" si="63"/>
        <v>vis</v>
      </c>
      <c r="E677" s="195">
        <f>VLOOKUP(C677,'Active 1'!C$21:E$970,3,FALSE)</f>
        <v>26435.192677689472</v>
      </c>
      <c r="F677" s="6" t="s">
        <v>1754</v>
      </c>
      <c r="G677" s="50" t="str">
        <f t="shared" si="64"/>
        <v>50080.3838</v>
      </c>
      <c r="H677" s="32">
        <f t="shared" si="65"/>
        <v>26435</v>
      </c>
      <c r="I677" s="196" t="s">
        <v>444</v>
      </c>
      <c r="J677" s="197" t="s">
        <v>445</v>
      </c>
      <c r="K677" s="196">
        <v>26435</v>
      </c>
      <c r="L677" s="196" t="s">
        <v>446</v>
      </c>
      <c r="M677" s="197" t="s">
        <v>2138</v>
      </c>
      <c r="N677" s="197"/>
      <c r="O677" s="198" t="s">
        <v>129</v>
      </c>
      <c r="P677" s="198" t="s">
        <v>447</v>
      </c>
    </row>
    <row r="678" spans="1:16" ht="12.75" customHeight="1" thickBot="1">
      <c r="A678" s="32" t="str">
        <f t="shared" si="60"/>
        <v> BRNO 32 </v>
      </c>
      <c r="B678" s="6" t="str">
        <f t="shared" si="61"/>
        <v>I</v>
      </c>
      <c r="C678" s="32">
        <f t="shared" si="62"/>
        <v>50081.353900000002</v>
      </c>
      <c r="D678" s="50" t="str">
        <f t="shared" si="63"/>
        <v>vis</v>
      </c>
      <c r="E678" s="195">
        <f>VLOOKUP(C678,'Active 1'!C$21:E$970,3,FALSE)</f>
        <v>26438.210150946757</v>
      </c>
      <c r="F678" s="6" t="s">
        <v>1754</v>
      </c>
      <c r="G678" s="50" t="str">
        <f t="shared" si="64"/>
        <v>50081.3539</v>
      </c>
      <c r="H678" s="32">
        <f t="shared" si="65"/>
        <v>26438</v>
      </c>
      <c r="I678" s="196" t="s">
        <v>448</v>
      </c>
      <c r="J678" s="197" t="s">
        <v>449</v>
      </c>
      <c r="K678" s="196">
        <v>26438</v>
      </c>
      <c r="L678" s="196" t="s">
        <v>450</v>
      </c>
      <c r="M678" s="197" t="s">
        <v>2138</v>
      </c>
      <c r="N678" s="197"/>
      <c r="O678" s="198" t="s">
        <v>237</v>
      </c>
      <c r="P678" s="198" t="s">
        <v>447</v>
      </c>
    </row>
    <row r="679" spans="1:16" ht="12.75" customHeight="1" thickBot="1">
      <c r="A679" s="32" t="str">
        <f t="shared" si="60"/>
        <v> BRNO 32 </v>
      </c>
      <c r="B679" s="6" t="str">
        <f t="shared" si="61"/>
        <v>I</v>
      </c>
      <c r="C679" s="32">
        <f t="shared" si="62"/>
        <v>50081.357400000001</v>
      </c>
      <c r="D679" s="50" t="str">
        <f t="shared" si="63"/>
        <v>vis</v>
      </c>
      <c r="E679" s="195">
        <f>VLOOKUP(C679,'Active 1'!C$21:E$970,3,FALSE)</f>
        <v>26438.221037614519</v>
      </c>
      <c r="F679" s="6" t="s">
        <v>1754</v>
      </c>
      <c r="G679" s="50" t="str">
        <f t="shared" si="64"/>
        <v>50081.3574</v>
      </c>
      <c r="H679" s="32">
        <f t="shared" si="65"/>
        <v>26438</v>
      </c>
      <c r="I679" s="196" t="s">
        <v>451</v>
      </c>
      <c r="J679" s="197" t="s">
        <v>452</v>
      </c>
      <c r="K679" s="196">
        <v>26438</v>
      </c>
      <c r="L679" s="196" t="s">
        <v>453</v>
      </c>
      <c r="M679" s="197" t="s">
        <v>2138</v>
      </c>
      <c r="N679" s="197"/>
      <c r="O679" s="198" t="s">
        <v>129</v>
      </c>
      <c r="P679" s="198" t="s">
        <v>447</v>
      </c>
    </row>
    <row r="680" spans="1:16" ht="12.75" customHeight="1" thickBot="1">
      <c r="A680" s="32" t="str">
        <f t="shared" si="60"/>
        <v> BRNO 32 </v>
      </c>
      <c r="B680" s="6" t="str">
        <f t="shared" si="61"/>
        <v>I</v>
      </c>
      <c r="C680" s="32">
        <f t="shared" si="62"/>
        <v>50082.2955</v>
      </c>
      <c r="D680" s="50" t="str">
        <f t="shared" si="63"/>
        <v>vis</v>
      </c>
      <c r="E680" s="195">
        <f>VLOOKUP(C680,'Active 1'!C$21:E$970,3,FALSE)</f>
        <v>26441.138975623653</v>
      </c>
      <c r="F680" s="6" t="s">
        <v>1754</v>
      </c>
      <c r="G680" s="50" t="str">
        <f t="shared" si="64"/>
        <v>50082.2955</v>
      </c>
      <c r="H680" s="32">
        <f t="shared" si="65"/>
        <v>26441</v>
      </c>
      <c r="I680" s="196" t="s">
        <v>454</v>
      </c>
      <c r="J680" s="197" t="s">
        <v>455</v>
      </c>
      <c r="K680" s="196">
        <v>26441</v>
      </c>
      <c r="L680" s="196" t="s">
        <v>456</v>
      </c>
      <c r="M680" s="197" t="s">
        <v>2138</v>
      </c>
      <c r="N680" s="197"/>
      <c r="O680" s="198" t="s">
        <v>129</v>
      </c>
      <c r="P680" s="198" t="s">
        <v>447</v>
      </c>
    </row>
    <row r="681" spans="1:16" ht="12.75" customHeight="1" thickBot="1">
      <c r="A681" s="32" t="str">
        <f t="shared" si="60"/>
        <v>VSB 47 </v>
      </c>
      <c r="B681" s="6" t="str">
        <f t="shared" si="61"/>
        <v>I</v>
      </c>
      <c r="C681" s="32">
        <f t="shared" si="62"/>
        <v>50137.927000000003</v>
      </c>
      <c r="D681" s="50" t="str">
        <f t="shared" si="63"/>
        <v>vis</v>
      </c>
      <c r="E681" s="195">
        <f>VLOOKUP(C681,'Active 1'!C$21:E$970,3,FALSE)</f>
        <v>26614.179449299467</v>
      </c>
      <c r="F681" s="6" t="s">
        <v>1754</v>
      </c>
      <c r="G681" s="50" t="str">
        <f t="shared" si="64"/>
        <v>50137.927</v>
      </c>
      <c r="H681" s="32">
        <f t="shared" si="65"/>
        <v>26614</v>
      </c>
      <c r="I681" s="196" t="s">
        <v>490</v>
      </c>
      <c r="J681" s="197" t="s">
        <v>491</v>
      </c>
      <c r="K681" s="196">
        <v>26614</v>
      </c>
      <c r="L681" s="196" t="s">
        <v>354</v>
      </c>
      <c r="M681" s="197" t="s">
        <v>2176</v>
      </c>
      <c r="N681" s="197" t="s">
        <v>492</v>
      </c>
      <c r="O681" s="198" t="s">
        <v>345</v>
      </c>
      <c r="P681" s="199" t="s">
        <v>346</v>
      </c>
    </row>
    <row r="682" spans="1:16" ht="12.75" customHeight="1" thickBot="1">
      <c r="A682" s="32" t="str">
        <f t="shared" si="60"/>
        <v>VSB 47 </v>
      </c>
      <c r="B682" s="6" t="str">
        <f t="shared" si="61"/>
        <v>I</v>
      </c>
      <c r="C682" s="32">
        <f t="shared" si="62"/>
        <v>50137.928</v>
      </c>
      <c r="D682" s="50" t="str">
        <f t="shared" si="63"/>
        <v>vis</v>
      </c>
      <c r="E682" s="195">
        <f>VLOOKUP(C682,'Active 1'!C$21:E$970,3,FALSE)</f>
        <v>26614.182559775963</v>
      </c>
      <c r="F682" s="6" t="s">
        <v>1754</v>
      </c>
      <c r="G682" s="50" t="str">
        <f t="shared" si="64"/>
        <v>50137.928</v>
      </c>
      <c r="H682" s="32">
        <f t="shared" si="65"/>
        <v>26614</v>
      </c>
      <c r="I682" s="196" t="s">
        <v>493</v>
      </c>
      <c r="J682" s="197" t="s">
        <v>494</v>
      </c>
      <c r="K682" s="196">
        <v>26614</v>
      </c>
      <c r="L682" s="196" t="s">
        <v>495</v>
      </c>
      <c r="M682" s="197" t="s">
        <v>2138</v>
      </c>
      <c r="N682" s="197"/>
      <c r="O682" s="198" t="s">
        <v>496</v>
      </c>
      <c r="P682" s="199" t="s">
        <v>346</v>
      </c>
    </row>
    <row r="683" spans="1:16" ht="12.75" customHeight="1" thickBot="1">
      <c r="A683" s="32" t="str">
        <f t="shared" si="60"/>
        <v>VSB 47 </v>
      </c>
      <c r="B683" s="6" t="str">
        <f t="shared" si="61"/>
        <v>I</v>
      </c>
      <c r="C683" s="32">
        <f t="shared" si="62"/>
        <v>50137.928999999996</v>
      </c>
      <c r="D683" s="50" t="str">
        <f t="shared" si="63"/>
        <v>vis</v>
      </c>
      <c r="E683" s="195">
        <f>VLOOKUP(C683,'Active 1'!C$21:E$970,3,FALSE)</f>
        <v>26614.185670252456</v>
      </c>
      <c r="F683" s="6" t="s">
        <v>1754</v>
      </c>
      <c r="G683" s="50" t="str">
        <f t="shared" si="64"/>
        <v>50137.929</v>
      </c>
      <c r="H683" s="32">
        <f t="shared" si="65"/>
        <v>26614</v>
      </c>
      <c r="I683" s="196" t="s">
        <v>497</v>
      </c>
      <c r="J683" s="197" t="s">
        <v>498</v>
      </c>
      <c r="K683" s="196">
        <v>26614</v>
      </c>
      <c r="L683" s="196" t="s">
        <v>434</v>
      </c>
      <c r="M683" s="197" t="s">
        <v>2138</v>
      </c>
      <c r="N683" s="197"/>
      <c r="O683" s="198" t="s">
        <v>499</v>
      </c>
      <c r="P683" s="199" t="s">
        <v>346</v>
      </c>
    </row>
    <row r="684" spans="1:16" ht="12.75" customHeight="1" thickBot="1">
      <c r="A684" s="32" t="str">
        <f t="shared" si="60"/>
        <v>VSB 47 </v>
      </c>
      <c r="B684" s="6" t="str">
        <f t="shared" si="61"/>
        <v>I</v>
      </c>
      <c r="C684" s="32">
        <f t="shared" si="62"/>
        <v>50137.932000000001</v>
      </c>
      <c r="D684" s="50" t="str">
        <f t="shared" si="63"/>
        <v>vis</v>
      </c>
      <c r="E684" s="195">
        <f>VLOOKUP(C684,'Active 1'!C$21:E$970,3,FALSE)</f>
        <v>26614.195001681983</v>
      </c>
      <c r="F684" s="6" t="s">
        <v>1754</v>
      </c>
      <c r="G684" s="50" t="str">
        <f t="shared" si="64"/>
        <v>50137.932</v>
      </c>
      <c r="H684" s="32">
        <f t="shared" si="65"/>
        <v>26614</v>
      </c>
      <c r="I684" s="196" t="s">
        <v>500</v>
      </c>
      <c r="J684" s="197" t="s">
        <v>501</v>
      </c>
      <c r="K684" s="196">
        <v>26614</v>
      </c>
      <c r="L684" s="196" t="s">
        <v>502</v>
      </c>
      <c r="M684" s="197" t="s">
        <v>2138</v>
      </c>
      <c r="N684" s="197"/>
      <c r="O684" s="198" t="s">
        <v>503</v>
      </c>
      <c r="P684" s="199" t="s">
        <v>346</v>
      </c>
    </row>
    <row r="685" spans="1:16" ht="12.75" customHeight="1" thickBot="1">
      <c r="A685" s="32" t="str">
        <f t="shared" si="60"/>
        <v>VSB 47 </v>
      </c>
      <c r="B685" s="6" t="str">
        <f t="shared" si="61"/>
        <v>I</v>
      </c>
      <c r="C685" s="32">
        <f t="shared" si="62"/>
        <v>50443.033000000003</v>
      </c>
      <c r="D685" s="50" t="str">
        <f t="shared" si="63"/>
        <v>vis</v>
      </c>
      <c r="E685" s="195">
        <f>VLOOKUP(C685,'Active 1'!C$21:E$970,3,FALSE)</f>
        <v>27563.204493767618</v>
      </c>
      <c r="F685" s="6" t="s">
        <v>1754</v>
      </c>
      <c r="G685" s="50" t="str">
        <f t="shared" si="64"/>
        <v>50443.033</v>
      </c>
      <c r="H685" s="32">
        <f t="shared" si="65"/>
        <v>27563</v>
      </c>
      <c r="I685" s="196" t="s">
        <v>512</v>
      </c>
      <c r="J685" s="197" t="s">
        <v>513</v>
      </c>
      <c r="K685" s="196">
        <v>27563</v>
      </c>
      <c r="L685" s="196" t="s">
        <v>514</v>
      </c>
      <c r="M685" s="197" t="s">
        <v>2138</v>
      </c>
      <c r="N685" s="197"/>
      <c r="O685" s="198" t="s">
        <v>496</v>
      </c>
      <c r="P685" s="199" t="s">
        <v>346</v>
      </c>
    </row>
    <row r="686" spans="1:16" ht="12.75" customHeight="1" thickBot="1">
      <c r="A686" s="32" t="str">
        <f t="shared" si="60"/>
        <v>VSB 47 </v>
      </c>
      <c r="B686" s="6" t="str">
        <f t="shared" si="61"/>
        <v>I</v>
      </c>
      <c r="C686" s="32">
        <f t="shared" si="62"/>
        <v>50443.993999999999</v>
      </c>
      <c r="D686" s="50" t="str">
        <f t="shared" si="63"/>
        <v>vis</v>
      </c>
      <c r="E686" s="195" t="e">
        <f>VLOOKUP(C686,'Active 1'!C$21:E$970,3,FALSE)</f>
        <v>#N/A</v>
      </c>
      <c r="F686" s="6" t="s">
        <v>1754</v>
      </c>
      <c r="G686" s="50" t="str">
        <f t="shared" si="64"/>
        <v>50443.994</v>
      </c>
      <c r="H686" s="32">
        <f t="shared" si="65"/>
        <v>27566</v>
      </c>
      <c r="I686" s="196" t="s">
        <v>515</v>
      </c>
      <c r="J686" s="197" t="s">
        <v>516</v>
      </c>
      <c r="K686" s="196">
        <v>27566</v>
      </c>
      <c r="L686" s="196" t="s">
        <v>517</v>
      </c>
      <c r="M686" s="197" t="s">
        <v>424</v>
      </c>
      <c r="N686" s="197" t="s">
        <v>1754</v>
      </c>
      <c r="O686" s="198" t="s">
        <v>345</v>
      </c>
      <c r="P686" s="199" t="s">
        <v>346</v>
      </c>
    </row>
    <row r="687" spans="1:16" ht="12.75" customHeight="1" thickBot="1">
      <c r="A687" s="32" t="str">
        <f t="shared" si="60"/>
        <v>VSB 47 </v>
      </c>
      <c r="B687" s="6" t="str">
        <f t="shared" si="61"/>
        <v>I</v>
      </c>
      <c r="C687" s="32">
        <f t="shared" si="62"/>
        <v>50452.021999999997</v>
      </c>
      <c r="D687" s="50" t="str">
        <f t="shared" si="63"/>
        <v>vis</v>
      </c>
      <c r="E687" s="195">
        <f>VLOOKUP(C687,'Active 1'!C$21:E$970,3,FALSE)</f>
        <v>27591.164567069089</v>
      </c>
      <c r="F687" s="6" t="s">
        <v>1754</v>
      </c>
      <c r="G687" s="50" t="str">
        <f t="shared" si="64"/>
        <v>50452.022</v>
      </c>
      <c r="H687" s="32">
        <f t="shared" si="65"/>
        <v>27591</v>
      </c>
      <c r="I687" s="196" t="s">
        <v>518</v>
      </c>
      <c r="J687" s="197" t="s">
        <v>519</v>
      </c>
      <c r="K687" s="196">
        <v>27591</v>
      </c>
      <c r="L687" s="196" t="s">
        <v>370</v>
      </c>
      <c r="M687" s="197" t="s">
        <v>2138</v>
      </c>
      <c r="N687" s="197"/>
      <c r="O687" s="198" t="s">
        <v>496</v>
      </c>
      <c r="P687" s="199" t="s">
        <v>346</v>
      </c>
    </row>
    <row r="688" spans="1:16" ht="12.75" customHeight="1" thickBot="1">
      <c r="A688" s="32" t="str">
        <f t="shared" si="60"/>
        <v>VSB 47 </v>
      </c>
      <c r="B688" s="6" t="str">
        <f t="shared" si="61"/>
        <v>I</v>
      </c>
      <c r="C688" s="32">
        <f t="shared" si="62"/>
        <v>50459.095000000001</v>
      </c>
      <c r="D688" s="50" t="str">
        <f t="shared" si="63"/>
        <v>vis</v>
      </c>
      <c r="E688" s="195">
        <f>VLOOKUP(C688,'Active 1'!C$21:E$970,3,FALSE)</f>
        <v>27613.164967387427</v>
      </c>
      <c r="F688" s="6" t="s">
        <v>1754</v>
      </c>
      <c r="G688" s="50" t="str">
        <f t="shared" si="64"/>
        <v>50459.095</v>
      </c>
      <c r="H688" s="32">
        <f t="shared" si="65"/>
        <v>27613</v>
      </c>
      <c r="I688" s="196" t="s">
        <v>522</v>
      </c>
      <c r="J688" s="197" t="s">
        <v>523</v>
      </c>
      <c r="K688" s="196">
        <v>27613</v>
      </c>
      <c r="L688" s="196" t="s">
        <v>370</v>
      </c>
      <c r="M688" s="197" t="s">
        <v>2138</v>
      </c>
      <c r="N688" s="197"/>
      <c r="O688" s="198" t="s">
        <v>524</v>
      </c>
      <c r="P688" s="199" t="s">
        <v>346</v>
      </c>
    </row>
    <row r="689" spans="1:16" ht="12.75" customHeight="1" thickBot="1">
      <c r="A689" s="32" t="str">
        <f t="shared" si="60"/>
        <v>IBVS 4670 </v>
      </c>
      <c r="B689" s="6" t="str">
        <f t="shared" si="61"/>
        <v>II</v>
      </c>
      <c r="C689" s="32">
        <f t="shared" si="62"/>
        <v>50759.546799999996</v>
      </c>
      <c r="D689" s="50" t="str">
        <f t="shared" si="63"/>
        <v>vis</v>
      </c>
      <c r="E689" s="195" t="e">
        <f>VLOOKUP(C689,'Active 1'!C$21:E$970,3,FALSE)</f>
        <v>#N/A</v>
      </c>
      <c r="F689" s="6" t="s">
        <v>1754</v>
      </c>
      <c r="G689" s="50" t="str">
        <f t="shared" si="64"/>
        <v>50759.5468</v>
      </c>
      <c r="H689" s="32">
        <f t="shared" si="65"/>
        <v>28547.5</v>
      </c>
      <c r="I689" s="196" t="s">
        <v>550</v>
      </c>
      <c r="J689" s="197" t="s">
        <v>551</v>
      </c>
      <c r="K689" s="196">
        <v>28547.5</v>
      </c>
      <c r="L689" s="196" t="s">
        <v>552</v>
      </c>
      <c r="M689" s="197" t="s">
        <v>2176</v>
      </c>
      <c r="N689" s="197" t="s">
        <v>2177</v>
      </c>
      <c r="O689" s="198" t="s">
        <v>548</v>
      </c>
      <c r="P689" s="199" t="s">
        <v>549</v>
      </c>
    </row>
    <row r="690" spans="1:16" ht="12.75" customHeight="1" thickBot="1">
      <c r="A690" s="32" t="str">
        <f t="shared" si="60"/>
        <v>VSB 47 </v>
      </c>
      <c r="B690" s="6" t="str">
        <f t="shared" si="61"/>
        <v>II</v>
      </c>
      <c r="C690" s="32">
        <f t="shared" si="62"/>
        <v>50819.989000000001</v>
      </c>
      <c r="D690" s="50" t="str">
        <f t="shared" si="63"/>
        <v>vis</v>
      </c>
      <c r="E690" s="195" t="e">
        <f>VLOOKUP(C690,'Active 1'!C$21:E$970,3,FALSE)</f>
        <v>#N/A</v>
      </c>
      <c r="F690" s="6" t="s">
        <v>1754</v>
      </c>
      <c r="G690" s="50" t="str">
        <f t="shared" si="64"/>
        <v>50819.989</v>
      </c>
      <c r="H690" s="32">
        <f t="shared" si="65"/>
        <v>28735.5</v>
      </c>
      <c r="I690" s="196" t="s">
        <v>556</v>
      </c>
      <c r="J690" s="197" t="s">
        <v>557</v>
      </c>
      <c r="K690" s="196">
        <v>28735.5</v>
      </c>
      <c r="L690" s="196" t="s">
        <v>407</v>
      </c>
      <c r="M690" s="197" t="s">
        <v>424</v>
      </c>
      <c r="N690" s="197" t="s">
        <v>1754</v>
      </c>
      <c r="O690" s="198" t="s">
        <v>345</v>
      </c>
      <c r="P690" s="199" t="s">
        <v>346</v>
      </c>
    </row>
    <row r="691" spans="1:16" ht="12.75" customHeight="1" thickBot="1">
      <c r="A691" s="32" t="str">
        <f t="shared" si="60"/>
        <v>VSB 47 </v>
      </c>
      <c r="B691" s="6" t="str">
        <f t="shared" si="61"/>
        <v>II</v>
      </c>
      <c r="C691" s="32">
        <f t="shared" si="62"/>
        <v>50829.953999999998</v>
      </c>
      <c r="D691" s="50" t="str">
        <f t="shared" si="63"/>
        <v>vis</v>
      </c>
      <c r="E691" s="195" t="e">
        <f>VLOOKUP(C691,'Active 1'!C$21:E$970,3,FALSE)</f>
        <v>#N/A</v>
      </c>
      <c r="F691" s="6" t="s">
        <v>1754</v>
      </c>
      <c r="G691" s="50" t="str">
        <f t="shared" si="64"/>
        <v>50829.954</v>
      </c>
      <c r="H691" s="32">
        <f t="shared" si="65"/>
        <v>28766.5</v>
      </c>
      <c r="I691" s="196" t="s">
        <v>565</v>
      </c>
      <c r="J691" s="197" t="s">
        <v>566</v>
      </c>
      <c r="K691" s="196">
        <v>28766.5</v>
      </c>
      <c r="L691" s="196" t="s">
        <v>567</v>
      </c>
      <c r="M691" s="197" t="s">
        <v>424</v>
      </c>
      <c r="N691" s="197" t="s">
        <v>1754</v>
      </c>
      <c r="O691" s="198" t="s">
        <v>345</v>
      </c>
      <c r="P691" s="199" t="s">
        <v>346</v>
      </c>
    </row>
    <row r="692" spans="1:16" ht="12.75" customHeight="1" thickBot="1">
      <c r="A692" s="32" t="str">
        <f t="shared" si="60"/>
        <v>VSB 47 </v>
      </c>
      <c r="B692" s="6" t="str">
        <f t="shared" si="61"/>
        <v>I</v>
      </c>
      <c r="C692" s="32">
        <f t="shared" si="62"/>
        <v>50834.938000000002</v>
      </c>
      <c r="D692" s="50" t="str">
        <f t="shared" si="63"/>
        <v>vis</v>
      </c>
      <c r="E692" s="195" t="e">
        <f>VLOOKUP(C692,'Active 1'!C$21:E$970,3,FALSE)</f>
        <v>#N/A</v>
      </c>
      <c r="F692" s="6" t="s">
        <v>1754</v>
      </c>
      <c r="G692" s="50" t="str">
        <f t="shared" si="64"/>
        <v>50834.938</v>
      </c>
      <c r="H692" s="32">
        <f t="shared" si="65"/>
        <v>28782</v>
      </c>
      <c r="I692" s="196" t="s">
        <v>570</v>
      </c>
      <c r="J692" s="197" t="s">
        <v>571</v>
      </c>
      <c r="K692" s="196">
        <v>28782</v>
      </c>
      <c r="L692" s="196" t="s">
        <v>567</v>
      </c>
      <c r="M692" s="197" t="s">
        <v>424</v>
      </c>
      <c r="N692" s="197" t="s">
        <v>1754</v>
      </c>
      <c r="O692" s="198" t="s">
        <v>345</v>
      </c>
      <c r="P692" s="199" t="s">
        <v>346</v>
      </c>
    </row>
    <row r="693" spans="1:16" ht="12.75" customHeight="1" thickBot="1">
      <c r="A693" s="32" t="str">
        <f t="shared" si="60"/>
        <v>VSB 47 </v>
      </c>
      <c r="B693" s="6" t="str">
        <f t="shared" si="61"/>
        <v>II</v>
      </c>
      <c r="C693" s="32">
        <f t="shared" si="62"/>
        <v>51126.053</v>
      </c>
      <c r="D693" s="50" t="str">
        <f t="shared" si="63"/>
        <v>vis</v>
      </c>
      <c r="E693" s="195" t="e">
        <f>VLOOKUP(C693,'Active 1'!C$21:E$970,3,FALSE)</f>
        <v>#N/A</v>
      </c>
      <c r="F693" s="6" t="s">
        <v>1754</v>
      </c>
      <c r="G693" s="50" t="str">
        <f t="shared" si="64"/>
        <v>51126.053</v>
      </c>
      <c r="H693" s="32">
        <f t="shared" si="65"/>
        <v>29687.5</v>
      </c>
      <c r="I693" s="196" t="s">
        <v>584</v>
      </c>
      <c r="J693" s="197" t="s">
        <v>585</v>
      </c>
      <c r="K693" s="196">
        <v>29687.5</v>
      </c>
      <c r="L693" s="196" t="s">
        <v>586</v>
      </c>
      <c r="M693" s="197" t="s">
        <v>424</v>
      </c>
      <c r="N693" s="197" t="s">
        <v>1754</v>
      </c>
      <c r="O693" s="198" t="s">
        <v>345</v>
      </c>
      <c r="P693" s="199" t="s">
        <v>346</v>
      </c>
    </row>
    <row r="694" spans="1:16" ht="12.75" customHeight="1" thickBot="1">
      <c r="A694" s="32" t="str">
        <f t="shared" si="60"/>
        <v>VSB 47 </v>
      </c>
      <c r="B694" s="6" t="str">
        <f t="shared" si="61"/>
        <v>II</v>
      </c>
      <c r="C694" s="32">
        <f t="shared" si="62"/>
        <v>51179.105000000003</v>
      </c>
      <c r="D694" s="50" t="str">
        <f t="shared" si="63"/>
        <v>vis</v>
      </c>
      <c r="E694" s="195">
        <f>VLOOKUP(C694,'Active 1'!C$21:E$970,3,FALSE)</f>
        <v>29852.739155595835</v>
      </c>
      <c r="F694" s="6" t="s">
        <v>1754</v>
      </c>
      <c r="G694" s="50" t="str">
        <f t="shared" si="64"/>
        <v>51179.105</v>
      </c>
      <c r="H694" s="32">
        <f t="shared" si="65"/>
        <v>29852.5</v>
      </c>
      <c r="I694" s="196" t="s">
        <v>599</v>
      </c>
      <c r="J694" s="197" t="s">
        <v>600</v>
      </c>
      <c r="K694" s="196">
        <v>29852.5</v>
      </c>
      <c r="L694" s="196" t="s">
        <v>593</v>
      </c>
      <c r="M694" s="197" t="s">
        <v>2138</v>
      </c>
      <c r="N694" s="197"/>
      <c r="O694" s="198" t="s">
        <v>524</v>
      </c>
      <c r="P694" s="199" t="s">
        <v>346</v>
      </c>
    </row>
    <row r="695" spans="1:16" ht="12.75" customHeight="1" thickBot="1">
      <c r="A695" s="32" t="str">
        <f t="shared" si="60"/>
        <v>VSB 47 </v>
      </c>
      <c r="B695" s="6" t="str">
        <f t="shared" si="61"/>
        <v>II</v>
      </c>
      <c r="C695" s="32">
        <f t="shared" si="62"/>
        <v>51200.964</v>
      </c>
      <c r="D695" s="50" t="str">
        <f t="shared" si="63"/>
        <v>vis</v>
      </c>
      <c r="E695" s="195" t="e">
        <f>VLOOKUP(C695,'Active 1'!C$21:E$970,3,FALSE)</f>
        <v>#N/A</v>
      </c>
      <c r="F695" s="6" t="s">
        <v>1754</v>
      </c>
      <c r="G695" s="50" t="str">
        <f t="shared" si="64"/>
        <v>51200.964</v>
      </c>
      <c r="H695" s="32">
        <f t="shared" si="65"/>
        <v>29920.5</v>
      </c>
      <c r="I695" s="196" t="s">
        <v>606</v>
      </c>
      <c r="J695" s="197" t="s">
        <v>607</v>
      </c>
      <c r="K695" s="196">
        <v>29920.5</v>
      </c>
      <c r="L695" s="196" t="s">
        <v>603</v>
      </c>
      <c r="M695" s="197" t="s">
        <v>424</v>
      </c>
      <c r="N695" s="197" t="s">
        <v>1754</v>
      </c>
      <c r="O695" s="198" t="s">
        <v>345</v>
      </c>
      <c r="P695" s="199" t="s">
        <v>346</v>
      </c>
    </row>
    <row r="696" spans="1:16" ht="12.75" customHeight="1" thickBot="1">
      <c r="A696" s="32" t="str">
        <f t="shared" si="60"/>
        <v> AOEB 6 </v>
      </c>
      <c r="B696" s="6" t="str">
        <f t="shared" si="61"/>
        <v>II</v>
      </c>
      <c r="C696" s="32">
        <f t="shared" si="62"/>
        <v>51496.739000000001</v>
      </c>
      <c r="D696" s="50" t="str">
        <f t="shared" si="63"/>
        <v>vis</v>
      </c>
      <c r="E696" s="195">
        <f>VLOOKUP(C696,'Active 1'!C$21:E$970,3,FALSE)</f>
        <v>30840.732249715893</v>
      </c>
      <c r="F696" s="6" t="s">
        <v>1754</v>
      </c>
      <c r="G696" s="50" t="str">
        <f t="shared" si="64"/>
        <v>51496.739</v>
      </c>
      <c r="H696" s="32">
        <f t="shared" si="65"/>
        <v>30840.5</v>
      </c>
      <c r="I696" s="196" t="s">
        <v>628</v>
      </c>
      <c r="J696" s="197" t="s">
        <v>629</v>
      </c>
      <c r="K696" s="196">
        <v>30840.5</v>
      </c>
      <c r="L696" s="196" t="s">
        <v>564</v>
      </c>
      <c r="M696" s="197" t="s">
        <v>2138</v>
      </c>
      <c r="N696" s="197"/>
      <c r="O696" s="198" t="s">
        <v>2780</v>
      </c>
      <c r="P696" s="198" t="s">
        <v>630</v>
      </c>
    </row>
    <row r="697" spans="1:16" ht="12.75" customHeight="1" thickBot="1">
      <c r="A697" s="32" t="str">
        <f t="shared" si="60"/>
        <v> AOEB 6 </v>
      </c>
      <c r="B697" s="6" t="str">
        <f t="shared" si="61"/>
        <v>I</v>
      </c>
      <c r="C697" s="32">
        <f t="shared" si="62"/>
        <v>51510.726999999999</v>
      </c>
      <c r="D697" s="50" t="str">
        <f t="shared" si="63"/>
        <v>vis</v>
      </c>
      <c r="E697" s="195">
        <f>VLOOKUP(C697,'Active 1'!C$21:E$970,3,FALSE)</f>
        <v>30884.241595064781</v>
      </c>
      <c r="F697" s="6" t="s">
        <v>1754</v>
      </c>
      <c r="G697" s="50" t="str">
        <f t="shared" si="64"/>
        <v>51510.727</v>
      </c>
      <c r="H697" s="32">
        <f t="shared" si="65"/>
        <v>30884</v>
      </c>
      <c r="I697" s="196" t="s">
        <v>634</v>
      </c>
      <c r="J697" s="197" t="s">
        <v>635</v>
      </c>
      <c r="K697" s="196">
        <v>30884</v>
      </c>
      <c r="L697" s="196" t="s">
        <v>610</v>
      </c>
      <c r="M697" s="197" t="s">
        <v>2138</v>
      </c>
      <c r="N697" s="197"/>
      <c r="O697" s="198" t="s">
        <v>2780</v>
      </c>
      <c r="P697" s="198" t="s">
        <v>630</v>
      </c>
    </row>
    <row r="698" spans="1:16" ht="12.75" customHeight="1" thickBot="1">
      <c r="A698" s="32" t="str">
        <f t="shared" si="60"/>
        <v> AOEB 6 </v>
      </c>
      <c r="B698" s="6" t="str">
        <f t="shared" si="61"/>
        <v>II</v>
      </c>
      <c r="C698" s="32">
        <f t="shared" si="62"/>
        <v>51516.675999999999</v>
      </c>
      <c r="D698" s="50" t="str">
        <f t="shared" si="63"/>
        <v>vis</v>
      </c>
      <c r="E698" s="195">
        <f>VLOOKUP(C698,'Active 1'!C$21:E$970,3,FALSE)</f>
        <v>30902.745819791733</v>
      </c>
      <c r="F698" s="6" t="s">
        <v>1754</v>
      </c>
      <c r="G698" s="50" t="str">
        <f t="shared" si="64"/>
        <v>51516.676</v>
      </c>
      <c r="H698" s="32">
        <f t="shared" si="65"/>
        <v>30902.5</v>
      </c>
      <c r="I698" s="196" t="s">
        <v>636</v>
      </c>
      <c r="J698" s="197" t="s">
        <v>637</v>
      </c>
      <c r="K698" s="196">
        <v>30902.5</v>
      </c>
      <c r="L698" s="196" t="s">
        <v>616</v>
      </c>
      <c r="M698" s="197" t="s">
        <v>2138</v>
      </c>
      <c r="N698" s="197"/>
      <c r="O698" s="198" t="s">
        <v>2916</v>
      </c>
      <c r="P698" s="198" t="s">
        <v>630</v>
      </c>
    </row>
    <row r="699" spans="1:16" ht="12.75" customHeight="1" thickBot="1">
      <c r="A699" s="32" t="str">
        <f t="shared" si="60"/>
        <v>VSB 47 </v>
      </c>
      <c r="B699" s="6" t="str">
        <f t="shared" si="61"/>
        <v>II</v>
      </c>
      <c r="C699" s="32">
        <f t="shared" si="62"/>
        <v>51535.966999999997</v>
      </c>
      <c r="D699" s="50" t="str">
        <f t="shared" si="63"/>
        <v>vis</v>
      </c>
      <c r="E699" s="195">
        <f>VLOOKUP(C699,'Active 1'!C$21:E$970,3,FALSE)</f>
        <v>30962.750022045486</v>
      </c>
      <c r="F699" s="6" t="s">
        <v>1754</v>
      </c>
      <c r="G699" s="50" t="str">
        <f t="shared" si="64"/>
        <v>51535.967</v>
      </c>
      <c r="H699" s="32">
        <f t="shared" si="65"/>
        <v>30962.5</v>
      </c>
      <c r="I699" s="196" t="s">
        <v>644</v>
      </c>
      <c r="J699" s="197" t="s">
        <v>645</v>
      </c>
      <c r="K699" s="196">
        <v>30962.5</v>
      </c>
      <c r="L699" s="196" t="s">
        <v>646</v>
      </c>
      <c r="M699" s="197" t="s">
        <v>424</v>
      </c>
      <c r="N699" s="197" t="s">
        <v>1754</v>
      </c>
      <c r="O699" s="198" t="s">
        <v>345</v>
      </c>
      <c r="P699" s="199" t="s">
        <v>346</v>
      </c>
    </row>
    <row r="700" spans="1:16" ht="12.75" customHeight="1" thickBot="1">
      <c r="A700" s="32" t="str">
        <f t="shared" si="60"/>
        <v> AOEB 6 </v>
      </c>
      <c r="B700" s="6" t="str">
        <f t="shared" si="61"/>
        <v>I</v>
      </c>
      <c r="C700" s="32">
        <f t="shared" si="62"/>
        <v>51539.671000000002</v>
      </c>
      <c r="D700" s="50" t="str">
        <f t="shared" si="63"/>
        <v>vis</v>
      </c>
      <c r="E700" s="195">
        <f>VLOOKUP(C700,'Active 1'!C$21:E$970,3,FALSE)</f>
        <v>30974.271227019213</v>
      </c>
      <c r="F700" s="6" t="s">
        <v>1754</v>
      </c>
      <c r="G700" s="50" t="str">
        <f t="shared" si="64"/>
        <v>51539.671</v>
      </c>
      <c r="H700" s="32">
        <f t="shared" si="65"/>
        <v>30974</v>
      </c>
      <c r="I700" s="196" t="s">
        <v>655</v>
      </c>
      <c r="J700" s="197" t="s">
        <v>656</v>
      </c>
      <c r="K700" s="196">
        <v>30974</v>
      </c>
      <c r="L700" s="196" t="s">
        <v>657</v>
      </c>
      <c r="M700" s="197" t="s">
        <v>2138</v>
      </c>
      <c r="N700" s="197"/>
      <c r="O700" s="198" t="s">
        <v>2916</v>
      </c>
      <c r="P700" s="198" t="s">
        <v>630</v>
      </c>
    </row>
    <row r="701" spans="1:16" ht="12.75" customHeight="1" thickBot="1">
      <c r="A701" s="32" t="str">
        <f t="shared" si="60"/>
        <v> AOEB 6 </v>
      </c>
      <c r="B701" s="6" t="str">
        <f t="shared" si="61"/>
        <v>I</v>
      </c>
      <c r="C701" s="32">
        <f t="shared" si="62"/>
        <v>51541.595200000003</v>
      </c>
      <c r="D701" s="50" t="str">
        <f t="shared" si="63"/>
        <v>vis</v>
      </c>
      <c r="E701" s="195">
        <f>VLOOKUP(C701,'Active 1'!C$21:E$970,3,FALSE)</f>
        <v>30980.25640590972</v>
      </c>
      <c r="F701" s="6" t="s">
        <v>1754</v>
      </c>
      <c r="G701" s="50" t="str">
        <f t="shared" si="64"/>
        <v>51541.5952</v>
      </c>
      <c r="H701" s="32">
        <f t="shared" si="65"/>
        <v>30980</v>
      </c>
      <c r="I701" s="196" t="s">
        <v>658</v>
      </c>
      <c r="J701" s="197" t="s">
        <v>659</v>
      </c>
      <c r="K701" s="196">
        <v>30980</v>
      </c>
      <c r="L701" s="196" t="s">
        <v>660</v>
      </c>
      <c r="M701" s="197" t="s">
        <v>424</v>
      </c>
      <c r="N701" s="197" t="s">
        <v>661</v>
      </c>
      <c r="O701" s="198" t="s">
        <v>662</v>
      </c>
      <c r="P701" s="198" t="s">
        <v>630</v>
      </c>
    </row>
    <row r="702" spans="1:16" ht="12.75" customHeight="1" thickBot="1">
      <c r="A702" s="32" t="str">
        <f t="shared" si="60"/>
        <v> AOEB 6 </v>
      </c>
      <c r="B702" s="6" t="str">
        <f t="shared" si="61"/>
        <v>II</v>
      </c>
      <c r="C702" s="32">
        <f t="shared" si="62"/>
        <v>51544.641000000003</v>
      </c>
      <c r="D702" s="50" t="str">
        <f t="shared" si="63"/>
        <v>vis</v>
      </c>
      <c r="E702" s="195">
        <f>VLOOKUP(C702,'Active 1'!C$21:E$970,3,FALSE)</f>
        <v>30989.730295247988</v>
      </c>
      <c r="F702" s="6" t="s">
        <v>1754</v>
      </c>
      <c r="G702" s="50" t="str">
        <f t="shared" si="64"/>
        <v>51544.641</v>
      </c>
      <c r="H702" s="32">
        <f t="shared" si="65"/>
        <v>30989.5</v>
      </c>
      <c r="I702" s="196" t="s">
        <v>663</v>
      </c>
      <c r="J702" s="197" t="s">
        <v>664</v>
      </c>
      <c r="K702" s="196">
        <v>30989.5</v>
      </c>
      <c r="L702" s="196" t="s">
        <v>603</v>
      </c>
      <c r="M702" s="197" t="s">
        <v>2138</v>
      </c>
      <c r="N702" s="197"/>
      <c r="O702" s="198" t="s">
        <v>2780</v>
      </c>
      <c r="P702" s="198" t="s">
        <v>630</v>
      </c>
    </row>
    <row r="703" spans="1:16" ht="12.75" customHeight="1" thickBot="1">
      <c r="A703" s="32" t="str">
        <f t="shared" si="60"/>
        <v> AOEB 6 </v>
      </c>
      <c r="B703" s="6" t="str">
        <f t="shared" si="61"/>
        <v>II</v>
      </c>
      <c r="C703" s="32">
        <f t="shared" si="62"/>
        <v>51546.580999999998</v>
      </c>
      <c r="D703" s="50" t="str">
        <f t="shared" si="63"/>
        <v>vis</v>
      </c>
      <c r="E703" s="195">
        <f>VLOOKUP(C703,'Active 1'!C$21:E$970,3,FALSE)</f>
        <v>30995.76461966725</v>
      </c>
      <c r="F703" s="6" t="s">
        <v>1754</v>
      </c>
      <c r="G703" s="50" t="str">
        <f t="shared" si="64"/>
        <v>51546.581</v>
      </c>
      <c r="H703" s="32">
        <f t="shared" si="65"/>
        <v>30995.5</v>
      </c>
      <c r="I703" s="196" t="s">
        <v>665</v>
      </c>
      <c r="J703" s="197" t="s">
        <v>666</v>
      </c>
      <c r="K703" s="196">
        <v>30995.5</v>
      </c>
      <c r="L703" s="196" t="s">
        <v>621</v>
      </c>
      <c r="M703" s="197" t="s">
        <v>2138</v>
      </c>
      <c r="N703" s="197"/>
      <c r="O703" s="198" t="s">
        <v>2916</v>
      </c>
      <c r="P703" s="198" t="s">
        <v>630</v>
      </c>
    </row>
    <row r="704" spans="1:16" ht="12.75" customHeight="1" thickBot="1">
      <c r="A704" s="32" t="str">
        <f t="shared" si="60"/>
        <v> AOEB 6 </v>
      </c>
      <c r="B704" s="6" t="str">
        <f t="shared" si="61"/>
        <v>I</v>
      </c>
      <c r="C704" s="32">
        <f t="shared" si="62"/>
        <v>51551.548999999999</v>
      </c>
      <c r="D704" s="50" t="str">
        <f t="shared" si="63"/>
        <v>vis</v>
      </c>
      <c r="E704" s="195">
        <f>VLOOKUP(C704,'Active 1'!C$21:E$970,3,FALSE)</f>
        <v>31011.21746694301</v>
      </c>
      <c r="F704" s="6" t="s">
        <v>1754</v>
      </c>
      <c r="G704" s="50" t="str">
        <f t="shared" si="64"/>
        <v>51551.549</v>
      </c>
      <c r="H704" s="32">
        <f t="shared" si="65"/>
        <v>31011</v>
      </c>
      <c r="I704" s="196" t="s">
        <v>667</v>
      </c>
      <c r="J704" s="197" t="s">
        <v>668</v>
      </c>
      <c r="K704" s="196">
        <v>31011</v>
      </c>
      <c r="L704" s="196" t="s">
        <v>407</v>
      </c>
      <c r="M704" s="197" t="s">
        <v>2138</v>
      </c>
      <c r="N704" s="197"/>
      <c r="O704" s="198" t="s">
        <v>411</v>
      </c>
      <c r="P704" s="198" t="s">
        <v>630</v>
      </c>
    </row>
    <row r="705" spans="1:16" ht="12.75" customHeight="1" thickBot="1">
      <c r="A705" s="32" t="str">
        <f t="shared" si="60"/>
        <v> AOEB 6 </v>
      </c>
      <c r="B705" s="6" t="str">
        <f t="shared" si="61"/>
        <v>I</v>
      </c>
      <c r="C705" s="32">
        <f t="shared" si="62"/>
        <v>51560.563600000001</v>
      </c>
      <c r="D705" s="50" t="str">
        <f t="shared" si="63"/>
        <v>vis</v>
      </c>
      <c r="E705" s="195">
        <f>VLOOKUP(C705,'Active 1'!C$21:E$970,3,FALSE)</f>
        <v>31039.25716844303</v>
      </c>
      <c r="F705" s="6" t="s">
        <v>1754</v>
      </c>
      <c r="G705" s="50" t="str">
        <f t="shared" si="64"/>
        <v>51560.5636</v>
      </c>
      <c r="H705" s="32">
        <f t="shared" si="65"/>
        <v>31039</v>
      </c>
      <c r="I705" s="196" t="s">
        <v>669</v>
      </c>
      <c r="J705" s="197" t="s">
        <v>670</v>
      </c>
      <c r="K705" s="196">
        <v>31039</v>
      </c>
      <c r="L705" s="196" t="s">
        <v>671</v>
      </c>
      <c r="M705" s="197" t="s">
        <v>424</v>
      </c>
      <c r="N705" s="197" t="s">
        <v>661</v>
      </c>
      <c r="O705" s="198" t="s">
        <v>662</v>
      </c>
      <c r="P705" s="198" t="s">
        <v>630</v>
      </c>
    </row>
    <row r="706" spans="1:16" ht="12.75" customHeight="1" thickBot="1">
      <c r="A706" s="32" t="str">
        <f t="shared" si="60"/>
        <v>BAVM 131 </v>
      </c>
      <c r="B706" s="6" t="str">
        <f t="shared" si="61"/>
        <v>II</v>
      </c>
      <c r="C706" s="32">
        <f t="shared" si="62"/>
        <v>51571.345000000001</v>
      </c>
      <c r="D706" s="50" t="str">
        <f t="shared" si="63"/>
        <v>vis</v>
      </c>
      <c r="E706" s="195">
        <f>VLOOKUP(C706,'Active 1'!C$21:E$970,3,FALSE)</f>
        <v>31072.792459831689</v>
      </c>
      <c r="F706" s="6" t="s">
        <v>1754</v>
      </c>
      <c r="G706" s="50" t="str">
        <f t="shared" si="64"/>
        <v>51571.345</v>
      </c>
      <c r="H706" s="32">
        <f t="shared" si="65"/>
        <v>31072.5</v>
      </c>
      <c r="I706" s="196" t="s">
        <v>677</v>
      </c>
      <c r="J706" s="197" t="s">
        <v>678</v>
      </c>
      <c r="K706" s="196" t="s">
        <v>679</v>
      </c>
      <c r="L706" s="196" t="s">
        <v>680</v>
      </c>
      <c r="M706" s="197" t="s">
        <v>2138</v>
      </c>
      <c r="N706" s="197"/>
      <c r="O706" s="198" t="s">
        <v>681</v>
      </c>
      <c r="P706" s="199" t="s">
        <v>682</v>
      </c>
    </row>
    <row r="707" spans="1:16" ht="12.75" customHeight="1" thickBot="1">
      <c r="A707" s="32" t="str">
        <f t="shared" si="60"/>
        <v> AOEB 6 </v>
      </c>
      <c r="B707" s="6" t="str">
        <f t="shared" si="61"/>
        <v>I</v>
      </c>
      <c r="C707" s="32">
        <f t="shared" si="62"/>
        <v>51573.415999999997</v>
      </c>
      <c r="D707" s="50" t="str">
        <f t="shared" si="63"/>
        <v>vis</v>
      </c>
      <c r="E707" s="195">
        <f>VLOOKUP(C707,'Active 1'!C$21:E$970,3,FALSE)</f>
        <v>31079.234256673084</v>
      </c>
      <c r="F707" s="6" t="s">
        <v>1754</v>
      </c>
      <c r="G707" s="50" t="str">
        <f t="shared" si="64"/>
        <v>51573.416</v>
      </c>
      <c r="H707" s="32">
        <f t="shared" si="65"/>
        <v>31079</v>
      </c>
      <c r="I707" s="196" t="s">
        <v>683</v>
      </c>
      <c r="J707" s="197" t="s">
        <v>684</v>
      </c>
      <c r="K707" s="196" t="s">
        <v>685</v>
      </c>
      <c r="L707" s="196" t="s">
        <v>564</v>
      </c>
      <c r="M707" s="197" t="s">
        <v>2138</v>
      </c>
      <c r="N707" s="197"/>
      <c r="O707" s="198" t="s">
        <v>686</v>
      </c>
      <c r="P707" s="198" t="s">
        <v>630</v>
      </c>
    </row>
    <row r="708" spans="1:16" ht="12.75" customHeight="1" thickBot="1">
      <c r="A708" s="32" t="str">
        <f t="shared" si="60"/>
        <v> AOEB 6 </v>
      </c>
      <c r="B708" s="6" t="str">
        <f t="shared" si="61"/>
        <v>II</v>
      </c>
      <c r="C708" s="32">
        <f t="shared" si="62"/>
        <v>51574.552000000003</v>
      </c>
      <c r="D708" s="50" t="str">
        <f t="shared" si="63"/>
        <v>vis</v>
      </c>
      <c r="E708" s="195">
        <f>VLOOKUP(C708,'Active 1'!C$21:E$970,3,FALSE)</f>
        <v>31082.767757982536</v>
      </c>
      <c r="F708" s="6" t="s">
        <v>1754</v>
      </c>
      <c r="G708" s="50" t="str">
        <f t="shared" si="64"/>
        <v>51574.552</v>
      </c>
      <c r="H708" s="32">
        <f t="shared" si="65"/>
        <v>31082.5</v>
      </c>
      <c r="I708" s="196" t="s">
        <v>687</v>
      </c>
      <c r="J708" s="197" t="s">
        <v>688</v>
      </c>
      <c r="K708" s="196" t="s">
        <v>689</v>
      </c>
      <c r="L708" s="196" t="s">
        <v>690</v>
      </c>
      <c r="M708" s="197" t="s">
        <v>2138</v>
      </c>
      <c r="N708" s="197"/>
      <c r="O708" s="198" t="s">
        <v>2916</v>
      </c>
      <c r="P708" s="198" t="s">
        <v>630</v>
      </c>
    </row>
    <row r="709" spans="1:16" ht="12.75" customHeight="1" thickBot="1">
      <c r="A709" s="32" t="str">
        <f t="shared" si="60"/>
        <v> AOEB 6 </v>
      </c>
      <c r="B709" s="6" t="str">
        <f t="shared" si="61"/>
        <v>I</v>
      </c>
      <c r="C709" s="32">
        <f t="shared" si="62"/>
        <v>51576.63</v>
      </c>
      <c r="D709" s="50" t="str">
        <f t="shared" si="63"/>
        <v>vis</v>
      </c>
      <c r="E709" s="195">
        <f>VLOOKUP(C709,'Active 1'!C$21:E$970,3,FALSE)</f>
        <v>31089.231328159454</v>
      </c>
      <c r="F709" s="6" t="s">
        <v>1754</v>
      </c>
      <c r="G709" s="50" t="str">
        <f t="shared" si="64"/>
        <v>51576.630</v>
      </c>
      <c r="H709" s="32">
        <f t="shared" si="65"/>
        <v>31089</v>
      </c>
      <c r="I709" s="196" t="s">
        <v>691</v>
      </c>
      <c r="J709" s="197" t="s">
        <v>692</v>
      </c>
      <c r="K709" s="196" t="s">
        <v>693</v>
      </c>
      <c r="L709" s="196" t="s">
        <v>603</v>
      </c>
      <c r="M709" s="197" t="s">
        <v>2138</v>
      </c>
      <c r="N709" s="197"/>
      <c r="O709" s="198" t="s">
        <v>2780</v>
      </c>
      <c r="P709" s="198" t="s">
        <v>630</v>
      </c>
    </row>
    <row r="710" spans="1:16" ht="12.75" customHeight="1" thickBot="1">
      <c r="A710" s="32" t="str">
        <f t="shared" si="60"/>
        <v> AOEB 6 </v>
      </c>
      <c r="B710" s="6" t="str">
        <f t="shared" si="61"/>
        <v>II</v>
      </c>
      <c r="C710" s="32">
        <f t="shared" si="62"/>
        <v>51581.618999999999</v>
      </c>
      <c r="D710" s="50" t="str">
        <f t="shared" si="63"/>
        <v>vis</v>
      </c>
      <c r="E710" s="195">
        <f>VLOOKUP(C710,'Active 1'!C$21:E$970,3,FALSE)</f>
        <v>31104.749495441818</v>
      </c>
      <c r="F710" s="6" t="s">
        <v>1754</v>
      </c>
      <c r="G710" s="50" t="str">
        <f t="shared" si="64"/>
        <v>51581.619</v>
      </c>
      <c r="H710" s="32">
        <f t="shared" si="65"/>
        <v>31104.5</v>
      </c>
      <c r="I710" s="196" t="s">
        <v>694</v>
      </c>
      <c r="J710" s="197" t="s">
        <v>695</v>
      </c>
      <c r="K710" s="196" t="s">
        <v>696</v>
      </c>
      <c r="L710" s="196" t="s">
        <v>646</v>
      </c>
      <c r="M710" s="197" t="s">
        <v>2138</v>
      </c>
      <c r="N710" s="197"/>
      <c r="O710" s="198" t="s">
        <v>2916</v>
      </c>
      <c r="P710" s="198" t="s">
        <v>630</v>
      </c>
    </row>
    <row r="711" spans="1:16" ht="12.75" customHeight="1" thickBot="1">
      <c r="A711" s="32" t="str">
        <f t="shared" si="60"/>
        <v> AOEB 6 </v>
      </c>
      <c r="B711" s="6" t="str">
        <f t="shared" si="61"/>
        <v>II</v>
      </c>
      <c r="C711" s="32">
        <f t="shared" si="62"/>
        <v>51582.595000000001</v>
      </c>
      <c r="D711" s="50" t="str">
        <f t="shared" si="63"/>
        <v>vis</v>
      </c>
      <c r="E711" s="195">
        <f>VLOOKUP(C711,'Active 1'!C$21:E$970,3,FALSE)</f>
        <v>31107.785320510491</v>
      </c>
      <c r="F711" s="6" t="s">
        <v>1754</v>
      </c>
      <c r="G711" s="50" t="str">
        <f t="shared" si="64"/>
        <v>51582.595</v>
      </c>
      <c r="H711" s="32">
        <f t="shared" si="65"/>
        <v>31107.5</v>
      </c>
      <c r="I711" s="196" t="s">
        <v>697</v>
      </c>
      <c r="J711" s="197" t="s">
        <v>698</v>
      </c>
      <c r="K711" s="196" t="s">
        <v>699</v>
      </c>
      <c r="L711" s="196" t="s">
        <v>700</v>
      </c>
      <c r="M711" s="197" t="s">
        <v>2138</v>
      </c>
      <c r="N711" s="197"/>
      <c r="O711" s="198" t="s">
        <v>2780</v>
      </c>
      <c r="P711" s="198" t="s">
        <v>630</v>
      </c>
    </row>
    <row r="712" spans="1:16" ht="12.75" customHeight="1" thickBot="1">
      <c r="A712" s="32" t="str">
        <f t="shared" si="60"/>
        <v>BAVM 131 </v>
      </c>
      <c r="B712" s="6" t="str">
        <f t="shared" si="61"/>
        <v>I</v>
      </c>
      <c r="C712" s="32">
        <f t="shared" si="62"/>
        <v>51586.298999999999</v>
      </c>
      <c r="D712" s="50" t="str">
        <f t="shared" si="63"/>
        <v>vis</v>
      </c>
      <c r="E712" s="195">
        <f>VLOOKUP(C712,'Active 1'!C$21:E$970,3,FALSE)</f>
        <v>31119.3065254842</v>
      </c>
      <c r="F712" s="6" t="s">
        <v>1754</v>
      </c>
      <c r="G712" s="50" t="str">
        <f t="shared" si="64"/>
        <v>51586.299</v>
      </c>
      <c r="H712" s="32">
        <f t="shared" si="65"/>
        <v>31119</v>
      </c>
      <c r="I712" s="196" t="s">
        <v>701</v>
      </c>
      <c r="J712" s="197" t="s">
        <v>702</v>
      </c>
      <c r="K712" s="196" t="s">
        <v>703</v>
      </c>
      <c r="L712" s="196" t="s">
        <v>704</v>
      </c>
      <c r="M712" s="197" t="s">
        <v>2138</v>
      </c>
      <c r="N712" s="197"/>
      <c r="O712" s="198" t="s">
        <v>681</v>
      </c>
      <c r="P712" s="199" t="s">
        <v>682</v>
      </c>
    </row>
    <row r="713" spans="1:16" ht="12.75" customHeight="1" thickBot="1">
      <c r="A713" s="32" t="str">
        <f t="shared" si="60"/>
        <v> AOEB 6 </v>
      </c>
      <c r="B713" s="6" t="str">
        <f t="shared" si="61"/>
        <v>I</v>
      </c>
      <c r="C713" s="32">
        <f t="shared" si="62"/>
        <v>51586.597000000002</v>
      </c>
      <c r="D713" s="50" t="str">
        <f t="shared" si="63"/>
        <v>vis</v>
      </c>
      <c r="E713" s="195">
        <f>VLOOKUP(C713,'Active 1'!C$21:E$970,3,FALSE)</f>
        <v>31120.233447482635</v>
      </c>
      <c r="F713" s="6" t="s">
        <v>1754</v>
      </c>
      <c r="G713" s="50" t="str">
        <f t="shared" si="64"/>
        <v>51586.597</v>
      </c>
      <c r="H713" s="32">
        <f t="shared" si="65"/>
        <v>31120</v>
      </c>
      <c r="I713" s="196" t="s">
        <v>705</v>
      </c>
      <c r="J713" s="197" t="s">
        <v>706</v>
      </c>
      <c r="K713" s="196" t="s">
        <v>707</v>
      </c>
      <c r="L713" s="196" t="s">
        <v>564</v>
      </c>
      <c r="M713" s="197" t="s">
        <v>2138</v>
      </c>
      <c r="N713" s="197"/>
      <c r="O713" s="198" t="s">
        <v>2916</v>
      </c>
      <c r="P713" s="198" t="s">
        <v>630</v>
      </c>
    </row>
    <row r="714" spans="1:16" ht="12.75" customHeight="1" thickBot="1">
      <c r="A714" s="32" t="str">
        <f t="shared" si="60"/>
        <v> AOEB 6 </v>
      </c>
      <c r="B714" s="6" t="str">
        <f t="shared" si="61"/>
        <v>II</v>
      </c>
      <c r="C714" s="32">
        <f t="shared" si="62"/>
        <v>51592.56</v>
      </c>
      <c r="D714" s="50" t="str">
        <f t="shared" si="63"/>
        <v>vis</v>
      </c>
      <c r="E714" s="195">
        <f>VLOOKUP(C714,'Active 1'!C$21:E$970,3,FALSE)</f>
        <v>31138.781218880638</v>
      </c>
      <c r="F714" s="6" t="s">
        <v>1754</v>
      </c>
      <c r="G714" s="50" t="str">
        <f t="shared" si="64"/>
        <v>51592.560</v>
      </c>
      <c r="H714" s="32">
        <f t="shared" si="65"/>
        <v>31138.5</v>
      </c>
      <c r="I714" s="196" t="s">
        <v>708</v>
      </c>
      <c r="J714" s="197" t="s">
        <v>709</v>
      </c>
      <c r="K714" s="196" t="s">
        <v>710</v>
      </c>
      <c r="L714" s="196" t="s">
        <v>711</v>
      </c>
      <c r="M714" s="197" t="s">
        <v>2138</v>
      </c>
      <c r="N714" s="197"/>
      <c r="O714" s="198" t="s">
        <v>2916</v>
      </c>
      <c r="P714" s="198" t="s">
        <v>630</v>
      </c>
    </row>
    <row r="715" spans="1:16" ht="12.75" customHeight="1" thickBot="1">
      <c r="A715" s="32" t="str">
        <f t="shared" ref="A715:A778" si="66">P715</f>
        <v> AOEB 6 </v>
      </c>
      <c r="B715" s="6" t="str">
        <f t="shared" ref="B715:B778" si="67">IF(H715=INT(H715),"I","II")</f>
        <v>I</v>
      </c>
      <c r="C715" s="32">
        <f t="shared" ref="C715:C778" si="68">1*G715</f>
        <v>51595.595999999998</v>
      </c>
      <c r="D715" s="50" t="str">
        <f t="shared" ref="D715:D778" si="69">VLOOKUP(F715,I$1:J$5,2,FALSE)</f>
        <v>vis</v>
      </c>
      <c r="E715" s="195">
        <f>VLOOKUP(C715,'Active 1'!C$21:E$970,3,FALSE)</f>
        <v>31148.224625549159</v>
      </c>
      <c r="F715" s="6" t="s">
        <v>1754</v>
      </c>
      <c r="G715" s="50" t="str">
        <f t="shared" ref="G715:G778" si="70">MID(I715,3,LEN(I715)-3)</f>
        <v>51595.596</v>
      </c>
      <c r="H715" s="32">
        <f t="shared" ref="H715:H778" si="71">1*K715</f>
        <v>31148</v>
      </c>
      <c r="I715" s="196" t="s">
        <v>712</v>
      </c>
      <c r="J715" s="197" t="s">
        <v>713</v>
      </c>
      <c r="K715" s="196" t="s">
        <v>714</v>
      </c>
      <c r="L715" s="196" t="s">
        <v>581</v>
      </c>
      <c r="M715" s="197" t="s">
        <v>2138</v>
      </c>
      <c r="N715" s="197"/>
      <c r="O715" s="198" t="s">
        <v>2780</v>
      </c>
      <c r="P715" s="198" t="s">
        <v>630</v>
      </c>
    </row>
    <row r="716" spans="1:16" ht="12.75" customHeight="1" thickBot="1">
      <c r="A716" s="32" t="str">
        <f t="shared" si="66"/>
        <v> AOEB 6 </v>
      </c>
      <c r="B716" s="6" t="str">
        <f t="shared" si="67"/>
        <v>II</v>
      </c>
      <c r="C716" s="32">
        <f t="shared" si="68"/>
        <v>51601.552000000003</v>
      </c>
      <c r="D716" s="50" t="str">
        <f t="shared" si="69"/>
        <v>vis</v>
      </c>
      <c r="E716" s="195">
        <f>VLOOKUP(C716,'Active 1'!C$21:E$970,3,FALSE)</f>
        <v>31166.750623611661</v>
      </c>
      <c r="F716" s="6" t="s">
        <v>1754</v>
      </c>
      <c r="G716" s="50" t="str">
        <f t="shared" si="70"/>
        <v>51601.552</v>
      </c>
      <c r="H716" s="32">
        <f t="shared" si="71"/>
        <v>31166.5</v>
      </c>
      <c r="I716" s="196" t="s">
        <v>723</v>
      </c>
      <c r="J716" s="197" t="s">
        <v>724</v>
      </c>
      <c r="K716" s="196" t="s">
        <v>725</v>
      </c>
      <c r="L716" s="196" t="s">
        <v>596</v>
      </c>
      <c r="M716" s="197" t="s">
        <v>2138</v>
      </c>
      <c r="N716" s="197"/>
      <c r="O716" s="198" t="s">
        <v>2916</v>
      </c>
      <c r="P716" s="198" t="s">
        <v>630</v>
      </c>
    </row>
    <row r="717" spans="1:16" ht="12.75" customHeight="1" thickBot="1">
      <c r="A717" s="32" t="str">
        <f t="shared" si="66"/>
        <v> AOEB 6 </v>
      </c>
      <c r="B717" s="6" t="str">
        <f t="shared" si="67"/>
        <v>II</v>
      </c>
      <c r="C717" s="32">
        <f t="shared" si="68"/>
        <v>51609.584999999999</v>
      </c>
      <c r="D717" s="50" t="str">
        <f t="shared" si="69"/>
        <v>vis</v>
      </c>
      <c r="E717" s="195">
        <f>VLOOKUP(C717,'Active 1'!C$21:E$970,3,FALSE)</f>
        <v>31191.737081374566</v>
      </c>
      <c r="F717" s="6" t="s">
        <v>1754</v>
      </c>
      <c r="G717" s="50" t="str">
        <f t="shared" si="70"/>
        <v>51609.585</v>
      </c>
      <c r="H717" s="32">
        <f t="shared" si="71"/>
        <v>31191.5</v>
      </c>
      <c r="I717" s="196" t="s">
        <v>726</v>
      </c>
      <c r="J717" s="197" t="s">
        <v>727</v>
      </c>
      <c r="K717" s="196" t="s">
        <v>728</v>
      </c>
      <c r="L717" s="196" t="s">
        <v>729</v>
      </c>
      <c r="M717" s="197" t="s">
        <v>2138</v>
      </c>
      <c r="N717" s="197"/>
      <c r="O717" s="198" t="s">
        <v>2780</v>
      </c>
      <c r="P717" s="198" t="s">
        <v>630</v>
      </c>
    </row>
    <row r="718" spans="1:16" ht="12.75" customHeight="1" thickBot="1">
      <c r="A718" s="32" t="str">
        <f t="shared" si="66"/>
        <v>VSB 38 </v>
      </c>
      <c r="B718" s="6" t="str">
        <f t="shared" si="67"/>
        <v>I</v>
      </c>
      <c r="C718" s="32">
        <f t="shared" si="68"/>
        <v>51815.190999999999</v>
      </c>
      <c r="D718" s="50" t="str">
        <f t="shared" si="69"/>
        <v>vis</v>
      </c>
      <c r="E718" s="195">
        <f>VLOOKUP(C718,'Active 1'!C$21:E$970,3,FALSE)</f>
        <v>31831.269713616861</v>
      </c>
      <c r="F718" s="6" t="s">
        <v>1754</v>
      </c>
      <c r="G718" s="50" t="str">
        <f t="shared" si="70"/>
        <v>51815.1910</v>
      </c>
      <c r="H718" s="32">
        <f t="shared" si="71"/>
        <v>31831</v>
      </c>
      <c r="I718" s="196" t="s">
        <v>730</v>
      </c>
      <c r="J718" s="197" t="s">
        <v>731</v>
      </c>
      <c r="K718" s="196" t="s">
        <v>732</v>
      </c>
      <c r="L718" s="196" t="s">
        <v>733</v>
      </c>
      <c r="M718" s="197" t="s">
        <v>2176</v>
      </c>
      <c r="N718" s="197" t="s">
        <v>2177</v>
      </c>
      <c r="O718" s="198" t="s">
        <v>425</v>
      </c>
      <c r="P718" s="199" t="s">
        <v>734</v>
      </c>
    </row>
    <row r="719" spans="1:16" ht="12.75" customHeight="1" thickBot="1">
      <c r="A719" s="32" t="str">
        <f t="shared" si="66"/>
        <v>VSB 38 </v>
      </c>
      <c r="B719" s="6" t="str">
        <f t="shared" si="67"/>
        <v>II</v>
      </c>
      <c r="C719" s="32">
        <f t="shared" si="68"/>
        <v>51867.1126</v>
      </c>
      <c r="D719" s="50" t="str">
        <f t="shared" si="69"/>
        <v>vis</v>
      </c>
      <c r="E719" s="195">
        <f>VLOOKUP(C719,'Active 1'!C$21:E$970,3,FALSE)</f>
        <v>31992.770630507577</v>
      </c>
      <c r="F719" s="6" t="s">
        <v>1754</v>
      </c>
      <c r="G719" s="50" t="str">
        <f t="shared" si="70"/>
        <v>51867.1126</v>
      </c>
      <c r="H719" s="32">
        <f t="shared" si="71"/>
        <v>31992.5</v>
      </c>
      <c r="I719" s="196" t="s">
        <v>735</v>
      </c>
      <c r="J719" s="197" t="s">
        <v>736</v>
      </c>
      <c r="K719" s="196" t="s">
        <v>737</v>
      </c>
      <c r="L719" s="196" t="s">
        <v>738</v>
      </c>
      <c r="M719" s="197" t="s">
        <v>2176</v>
      </c>
      <c r="N719" s="197" t="s">
        <v>2177</v>
      </c>
      <c r="O719" s="198" t="s">
        <v>345</v>
      </c>
      <c r="P719" s="199" t="s">
        <v>734</v>
      </c>
    </row>
    <row r="720" spans="1:16" ht="12.75" customHeight="1" thickBot="1">
      <c r="A720" s="32" t="str">
        <f t="shared" si="66"/>
        <v> AOEB 7 </v>
      </c>
      <c r="B720" s="6" t="str">
        <f t="shared" si="67"/>
        <v>II</v>
      </c>
      <c r="C720" s="32">
        <f t="shared" si="68"/>
        <v>51870.649299999997</v>
      </c>
      <c r="D720" s="50" t="str">
        <f t="shared" si="69"/>
        <v>vis</v>
      </c>
      <c r="E720" s="195">
        <f>VLOOKUP(C720,'Active 1'!C$21:E$970,3,FALSE)</f>
        <v>32003.77145276203</v>
      </c>
      <c r="F720" s="6" t="s">
        <v>1754</v>
      </c>
      <c r="G720" s="50" t="str">
        <f t="shared" si="70"/>
        <v>51870.6493</v>
      </c>
      <c r="H720" s="32">
        <f t="shared" si="71"/>
        <v>32003.5</v>
      </c>
      <c r="I720" s="196" t="s">
        <v>739</v>
      </c>
      <c r="J720" s="197" t="s">
        <v>740</v>
      </c>
      <c r="K720" s="196" t="s">
        <v>741</v>
      </c>
      <c r="L720" s="196" t="s">
        <v>742</v>
      </c>
      <c r="M720" s="197" t="s">
        <v>424</v>
      </c>
      <c r="N720" s="197" t="s">
        <v>661</v>
      </c>
      <c r="O720" s="198" t="s">
        <v>662</v>
      </c>
      <c r="P720" s="198" t="s">
        <v>743</v>
      </c>
    </row>
    <row r="721" spans="1:16" ht="12.75" customHeight="1" thickBot="1">
      <c r="A721" s="32" t="str">
        <f t="shared" si="66"/>
        <v>VSB 38 </v>
      </c>
      <c r="B721" s="6" t="str">
        <f t="shared" si="67"/>
        <v>I</v>
      </c>
      <c r="C721" s="32">
        <f t="shared" si="68"/>
        <v>51873.059699999998</v>
      </c>
      <c r="D721" s="50" t="str">
        <f t="shared" si="69"/>
        <v>vis</v>
      </c>
      <c r="E721" s="195">
        <f>VLOOKUP(C721,'Active 1'!C$21:E$970,3,FALSE)</f>
        <v>32011.26894532916</v>
      </c>
      <c r="F721" s="6" t="s">
        <v>1754</v>
      </c>
      <c r="G721" s="50" t="str">
        <f t="shared" si="70"/>
        <v>51873.0597</v>
      </c>
      <c r="H721" s="32">
        <f t="shared" si="71"/>
        <v>32011</v>
      </c>
      <c r="I721" s="196" t="s">
        <v>744</v>
      </c>
      <c r="J721" s="197" t="s">
        <v>745</v>
      </c>
      <c r="K721" s="196" t="s">
        <v>746</v>
      </c>
      <c r="L721" s="196" t="s">
        <v>747</v>
      </c>
      <c r="M721" s="197" t="s">
        <v>2176</v>
      </c>
      <c r="N721" s="197" t="s">
        <v>2177</v>
      </c>
      <c r="O721" s="198" t="s">
        <v>345</v>
      </c>
      <c r="P721" s="199" t="s">
        <v>734</v>
      </c>
    </row>
    <row r="722" spans="1:16" ht="12.75" customHeight="1" thickBot="1">
      <c r="A722" s="32" t="str">
        <f t="shared" si="66"/>
        <v> AOEB 7 </v>
      </c>
      <c r="B722" s="6" t="str">
        <f t="shared" si="67"/>
        <v>I</v>
      </c>
      <c r="C722" s="32">
        <f t="shared" si="68"/>
        <v>51881.747600000002</v>
      </c>
      <c r="D722" s="50" t="str">
        <f t="shared" si="69"/>
        <v>vis</v>
      </c>
      <c r="E722" s="195">
        <f>VLOOKUP(C722,'Active 1'!C$21:E$970,3,FALSE)</f>
        <v>32038.292454155075</v>
      </c>
      <c r="F722" s="6" t="s">
        <v>1754</v>
      </c>
      <c r="G722" s="50" t="str">
        <f t="shared" si="70"/>
        <v>51881.7476</v>
      </c>
      <c r="H722" s="32">
        <f t="shared" si="71"/>
        <v>32038</v>
      </c>
      <c r="I722" s="196" t="s">
        <v>748</v>
      </c>
      <c r="J722" s="197" t="s">
        <v>749</v>
      </c>
      <c r="K722" s="196" t="s">
        <v>750</v>
      </c>
      <c r="L722" s="196" t="s">
        <v>751</v>
      </c>
      <c r="M722" s="197" t="s">
        <v>424</v>
      </c>
      <c r="N722" s="197" t="s">
        <v>661</v>
      </c>
      <c r="O722" s="198" t="s">
        <v>662</v>
      </c>
      <c r="P722" s="198" t="s">
        <v>743</v>
      </c>
    </row>
    <row r="723" spans="1:16" ht="12.75" customHeight="1" thickBot="1">
      <c r="A723" s="32" t="str">
        <f t="shared" si="66"/>
        <v> AOEB 7 </v>
      </c>
      <c r="B723" s="6" t="str">
        <f t="shared" si="67"/>
        <v>II</v>
      </c>
      <c r="C723" s="32">
        <f t="shared" si="68"/>
        <v>51887.697</v>
      </c>
      <c r="D723" s="50" t="str">
        <f t="shared" si="69"/>
        <v>vis</v>
      </c>
      <c r="E723" s="195">
        <f>VLOOKUP(C723,'Active 1'!C$21:E$970,3,FALSE)</f>
        <v>32056.79792307262</v>
      </c>
      <c r="F723" s="6" t="s">
        <v>1754</v>
      </c>
      <c r="G723" s="50" t="str">
        <f t="shared" si="70"/>
        <v>51887.697</v>
      </c>
      <c r="H723" s="32">
        <f t="shared" si="71"/>
        <v>32056.5</v>
      </c>
      <c r="I723" s="196" t="s">
        <v>752</v>
      </c>
      <c r="J723" s="197" t="s">
        <v>753</v>
      </c>
      <c r="K723" s="196" t="s">
        <v>754</v>
      </c>
      <c r="L723" s="196" t="s">
        <v>755</v>
      </c>
      <c r="M723" s="197" t="s">
        <v>2138</v>
      </c>
      <c r="N723" s="197"/>
      <c r="O723" s="198" t="s">
        <v>2916</v>
      </c>
      <c r="P723" s="198" t="s">
        <v>743</v>
      </c>
    </row>
    <row r="724" spans="1:16" ht="12.75" customHeight="1" thickBot="1">
      <c r="A724" s="32" t="str">
        <f t="shared" si="66"/>
        <v> AOEB 7 </v>
      </c>
      <c r="B724" s="6" t="str">
        <f t="shared" si="67"/>
        <v>II</v>
      </c>
      <c r="C724" s="32">
        <f t="shared" si="68"/>
        <v>51888.653599999998</v>
      </c>
      <c r="D724" s="50" t="str">
        <f t="shared" si="69"/>
        <v>vis</v>
      </c>
      <c r="E724" s="195">
        <f>VLOOKUP(C724,'Active 1'!C$21:E$970,3,FALSE)</f>
        <v>32059.773404897089</v>
      </c>
      <c r="F724" s="6" t="s">
        <v>1754</v>
      </c>
      <c r="G724" s="50" t="str">
        <f t="shared" si="70"/>
        <v>51888.6536</v>
      </c>
      <c r="H724" s="32">
        <f t="shared" si="71"/>
        <v>32059.5</v>
      </c>
      <c r="I724" s="196" t="s">
        <v>756</v>
      </c>
      <c r="J724" s="197" t="s">
        <v>757</v>
      </c>
      <c r="K724" s="196" t="s">
        <v>758</v>
      </c>
      <c r="L724" s="196" t="s">
        <v>759</v>
      </c>
      <c r="M724" s="197" t="s">
        <v>424</v>
      </c>
      <c r="N724" s="197" t="s">
        <v>661</v>
      </c>
      <c r="O724" s="198" t="s">
        <v>662</v>
      </c>
      <c r="P724" s="198" t="s">
        <v>743</v>
      </c>
    </row>
    <row r="725" spans="1:16" ht="12.75" customHeight="1" thickBot="1">
      <c r="A725" s="32" t="str">
        <f t="shared" si="66"/>
        <v> AOEB 7 </v>
      </c>
      <c r="B725" s="6" t="str">
        <f t="shared" si="67"/>
        <v>II</v>
      </c>
      <c r="C725" s="32">
        <f t="shared" si="68"/>
        <v>51895.713000000003</v>
      </c>
      <c r="D725" s="50" t="str">
        <f t="shared" si="69"/>
        <v>vis</v>
      </c>
      <c r="E725" s="195">
        <f>VLOOKUP(C725,'Active 1'!C$21:E$970,3,FALSE)</f>
        <v>32081.731502734965</v>
      </c>
      <c r="F725" s="6" t="s">
        <v>1754</v>
      </c>
      <c r="G725" s="50" t="str">
        <f t="shared" si="70"/>
        <v>51895.713</v>
      </c>
      <c r="H725" s="32">
        <f t="shared" si="71"/>
        <v>32081.5</v>
      </c>
      <c r="I725" s="196" t="s">
        <v>760</v>
      </c>
      <c r="J725" s="197" t="s">
        <v>762</v>
      </c>
      <c r="K725" s="196" t="s">
        <v>763</v>
      </c>
      <c r="L725" s="196" t="s">
        <v>603</v>
      </c>
      <c r="M725" s="197" t="s">
        <v>2138</v>
      </c>
      <c r="N725" s="197"/>
      <c r="O725" s="198" t="s">
        <v>2780</v>
      </c>
      <c r="P725" s="198" t="s">
        <v>743</v>
      </c>
    </row>
    <row r="726" spans="1:16" ht="12.75" customHeight="1" thickBot="1">
      <c r="A726" s="32" t="str">
        <f t="shared" si="66"/>
        <v> AOEB 7 </v>
      </c>
      <c r="B726" s="6" t="str">
        <f t="shared" si="67"/>
        <v>II</v>
      </c>
      <c r="C726" s="32">
        <f t="shared" si="68"/>
        <v>51897.65</v>
      </c>
      <c r="D726" s="50" t="str">
        <f t="shared" si="69"/>
        <v>vis</v>
      </c>
      <c r="E726" s="195">
        <f>VLOOKUP(C726,'Active 1'!C$21:E$970,3,FALSE)</f>
        <v>32087.756495724723</v>
      </c>
      <c r="F726" s="6" t="s">
        <v>1754</v>
      </c>
      <c r="G726" s="50" t="str">
        <f t="shared" si="70"/>
        <v>51897.650</v>
      </c>
      <c r="H726" s="32">
        <f t="shared" si="71"/>
        <v>32087.5</v>
      </c>
      <c r="I726" s="196" t="s">
        <v>764</v>
      </c>
      <c r="J726" s="197" t="s">
        <v>765</v>
      </c>
      <c r="K726" s="196" t="s">
        <v>766</v>
      </c>
      <c r="L726" s="196" t="s">
        <v>2907</v>
      </c>
      <c r="M726" s="197" t="s">
        <v>2138</v>
      </c>
      <c r="N726" s="197"/>
      <c r="O726" s="198" t="s">
        <v>2780</v>
      </c>
      <c r="P726" s="198" t="s">
        <v>743</v>
      </c>
    </row>
    <row r="727" spans="1:16" ht="12.75" customHeight="1" thickBot="1">
      <c r="A727" s="32" t="str">
        <f t="shared" si="66"/>
        <v> AOEB 7 </v>
      </c>
      <c r="B727" s="6" t="str">
        <f t="shared" si="67"/>
        <v>II</v>
      </c>
      <c r="C727" s="32">
        <f t="shared" si="68"/>
        <v>51906.654000000002</v>
      </c>
      <c r="D727" s="50" t="str">
        <f t="shared" si="69"/>
        <v>vis</v>
      </c>
      <c r="E727" s="195">
        <f>VLOOKUP(C727,'Active 1'!C$21:E$970,3,FALSE)</f>
        <v>32115.763226173789</v>
      </c>
      <c r="F727" s="6" t="s">
        <v>1754</v>
      </c>
      <c r="G727" s="50" t="str">
        <f t="shared" si="70"/>
        <v>51906.654</v>
      </c>
      <c r="H727" s="32">
        <f t="shared" si="71"/>
        <v>32115.5</v>
      </c>
      <c r="I727" s="196" t="s">
        <v>771</v>
      </c>
      <c r="J727" s="197" t="s">
        <v>772</v>
      </c>
      <c r="K727" s="196" t="s">
        <v>773</v>
      </c>
      <c r="L727" s="196" t="s">
        <v>621</v>
      </c>
      <c r="M727" s="197" t="s">
        <v>2138</v>
      </c>
      <c r="N727" s="197"/>
      <c r="O727" s="198" t="s">
        <v>2780</v>
      </c>
      <c r="P727" s="198" t="s">
        <v>743</v>
      </c>
    </row>
    <row r="728" spans="1:16" ht="12.75" customHeight="1" thickBot="1">
      <c r="A728" s="32" t="str">
        <f t="shared" si="66"/>
        <v>VSB 38 </v>
      </c>
      <c r="B728" s="6" t="str">
        <f t="shared" si="67"/>
        <v>I</v>
      </c>
      <c r="C728" s="32">
        <f t="shared" si="68"/>
        <v>51908.108999999997</v>
      </c>
      <c r="D728" s="50" t="str">
        <f t="shared" si="69"/>
        <v>vis</v>
      </c>
      <c r="E728" s="195">
        <f>VLOOKUP(C728,'Active 1'!C$21:E$970,3,FALSE)</f>
        <v>32120.288969488229</v>
      </c>
      <c r="F728" s="6" t="s">
        <v>1754</v>
      </c>
      <c r="G728" s="50" t="str">
        <f t="shared" si="70"/>
        <v>51908.109</v>
      </c>
      <c r="H728" s="32">
        <f t="shared" si="71"/>
        <v>32120</v>
      </c>
      <c r="I728" s="196" t="s">
        <v>774</v>
      </c>
      <c r="J728" s="197" t="s">
        <v>775</v>
      </c>
      <c r="K728" s="196" t="s">
        <v>776</v>
      </c>
      <c r="L728" s="196" t="s">
        <v>777</v>
      </c>
      <c r="M728" s="197" t="s">
        <v>2138</v>
      </c>
      <c r="N728" s="197"/>
      <c r="O728" s="198" t="s">
        <v>778</v>
      </c>
      <c r="P728" s="199" t="s">
        <v>734</v>
      </c>
    </row>
    <row r="729" spans="1:16" ht="12.75" customHeight="1" thickBot="1">
      <c r="A729" s="32" t="str">
        <f t="shared" si="66"/>
        <v>VSB 39 </v>
      </c>
      <c r="B729" s="6" t="str">
        <f t="shared" si="67"/>
        <v>I</v>
      </c>
      <c r="C729" s="32">
        <f t="shared" si="68"/>
        <v>51911.000999999997</v>
      </c>
      <c r="D729" s="50" t="str">
        <f t="shared" si="69"/>
        <v>vis</v>
      </c>
      <c r="E729" s="195">
        <f>VLOOKUP(C729,'Active 1'!C$21:E$970,3,FALSE)</f>
        <v>32129.284467540059</v>
      </c>
      <c r="F729" s="6" t="s">
        <v>1754</v>
      </c>
      <c r="G729" s="50" t="str">
        <f t="shared" si="70"/>
        <v>51911.001</v>
      </c>
      <c r="H729" s="32">
        <f t="shared" si="71"/>
        <v>32129</v>
      </c>
      <c r="I729" s="196" t="s">
        <v>779</v>
      </c>
      <c r="J729" s="197" t="s">
        <v>780</v>
      </c>
      <c r="K729" s="196" t="s">
        <v>781</v>
      </c>
      <c r="L729" s="196" t="s">
        <v>782</v>
      </c>
      <c r="M729" s="197" t="s">
        <v>2138</v>
      </c>
      <c r="N729" s="197"/>
      <c r="O729" s="198" t="s">
        <v>778</v>
      </c>
      <c r="P729" s="199" t="s">
        <v>783</v>
      </c>
    </row>
    <row r="730" spans="1:16" ht="12.75" customHeight="1" thickBot="1">
      <c r="A730" s="32" t="str">
        <f t="shared" si="66"/>
        <v>VSB 39 </v>
      </c>
      <c r="B730" s="6" t="str">
        <f t="shared" si="67"/>
        <v>II</v>
      </c>
      <c r="C730" s="32">
        <f t="shared" si="68"/>
        <v>51911.161999999997</v>
      </c>
      <c r="D730" s="50" t="str">
        <f t="shared" si="69"/>
        <v>vis</v>
      </c>
      <c r="E730" s="195">
        <f>VLOOKUP(C730,'Active 1'!C$21:E$970,3,FALSE)</f>
        <v>32129.785254257327</v>
      </c>
      <c r="F730" s="6" t="s">
        <v>1754</v>
      </c>
      <c r="G730" s="50" t="str">
        <f t="shared" si="70"/>
        <v>51911.162</v>
      </c>
      <c r="H730" s="32">
        <f t="shared" si="71"/>
        <v>32129.5</v>
      </c>
      <c r="I730" s="196" t="s">
        <v>784</v>
      </c>
      <c r="J730" s="197" t="s">
        <v>785</v>
      </c>
      <c r="K730" s="196" t="s">
        <v>786</v>
      </c>
      <c r="L730" s="196" t="s">
        <v>700</v>
      </c>
      <c r="M730" s="197" t="s">
        <v>2138</v>
      </c>
      <c r="N730" s="197"/>
      <c r="O730" s="198" t="s">
        <v>778</v>
      </c>
      <c r="P730" s="199" t="s">
        <v>783</v>
      </c>
    </row>
    <row r="731" spans="1:16" ht="12.75" customHeight="1" thickBot="1">
      <c r="A731" s="32" t="str">
        <f t="shared" si="66"/>
        <v> AOEB 7 </v>
      </c>
      <c r="B731" s="6" t="str">
        <f t="shared" si="67"/>
        <v>I</v>
      </c>
      <c r="C731" s="32">
        <f t="shared" si="68"/>
        <v>51911.637999999999</v>
      </c>
      <c r="D731" s="50" t="str">
        <f t="shared" si="69"/>
        <v>vis</v>
      </c>
      <c r="E731" s="195">
        <f>VLOOKUP(C731,'Active 1'!C$21:E$970,3,FALSE)</f>
        <v>32131.265841073611</v>
      </c>
      <c r="F731" s="6" t="s">
        <v>1754</v>
      </c>
      <c r="G731" s="50" t="str">
        <f t="shared" si="70"/>
        <v>51911.638</v>
      </c>
      <c r="H731" s="32">
        <f t="shared" si="71"/>
        <v>32131</v>
      </c>
      <c r="I731" s="196" t="s">
        <v>787</v>
      </c>
      <c r="J731" s="197" t="s">
        <v>788</v>
      </c>
      <c r="K731" s="196" t="s">
        <v>789</v>
      </c>
      <c r="L731" s="196" t="s">
        <v>621</v>
      </c>
      <c r="M731" s="197" t="s">
        <v>2138</v>
      </c>
      <c r="N731" s="197"/>
      <c r="O731" s="198" t="s">
        <v>2916</v>
      </c>
      <c r="P731" s="198" t="s">
        <v>743</v>
      </c>
    </row>
    <row r="732" spans="1:16" ht="12.75" customHeight="1" thickBot="1">
      <c r="A732" s="32" t="str">
        <f t="shared" si="66"/>
        <v>BAVM 143 </v>
      </c>
      <c r="B732" s="6" t="str">
        <f t="shared" si="67"/>
        <v>II</v>
      </c>
      <c r="C732" s="32">
        <f t="shared" si="68"/>
        <v>51913.408000000003</v>
      </c>
      <c r="D732" s="50" t="str">
        <f t="shared" si="69"/>
        <v>vis</v>
      </c>
      <c r="E732" s="195">
        <f>VLOOKUP(C732,'Active 1'!C$21:E$970,3,FALSE)</f>
        <v>32136.771384487092</v>
      </c>
      <c r="F732" s="6" t="s">
        <v>1754</v>
      </c>
      <c r="G732" s="50" t="str">
        <f t="shared" si="70"/>
        <v>51913.408</v>
      </c>
      <c r="H732" s="32">
        <f t="shared" si="71"/>
        <v>32136.5</v>
      </c>
      <c r="I732" s="196" t="s">
        <v>790</v>
      </c>
      <c r="J732" s="197" t="s">
        <v>791</v>
      </c>
      <c r="K732" s="196" t="s">
        <v>792</v>
      </c>
      <c r="L732" s="196" t="s">
        <v>657</v>
      </c>
      <c r="M732" s="197" t="s">
        <v>2138</v>
      </c>
      <c r="N732" s="197"/>
      <c r="O732" s="198" t="s">
        <v>681</v>
      </c>
      <c r="P732" s="199" t="s">
        <v>793</v>
      </c>
    </row>
    <row r="733" spans="1:16" ht="12.75" customHeight="1" thickBot="1">
      <c r="A733" s="32" t="str">
        <f t="shared" si="66"/>
        <v> AOEB 7 </v>
      </c>
      <c r="B733" s="6" t="str">
        <f t="shared" si="67"/>
        <v>I</v>
      </c>
      <c r="C733" s="32">
        <f t="shared" si="68"/>
        <v>51921.603499999997</v>
      </c>
      <c r="D733" s="50" t="str">
        <f t="shared" si="69"/>
        <v>vis</v>
      </c>
      <c r="E733" s="195">
        <f>VLOOKUP(C733,'Active 1'!C$21:E$970,3,FALSE)</f>
        <v>32162.263294682016</v>
      </c>
      <c r="F733" s="6" t="s">
        <v>1754</v>
      </c>
      <c r="G733" s="50" t="str">
        <f t="shared" si="70"/>
        <v>51921.6035</v>
      </c>
      <c r="H733" s="32">
        <f t="shared" si="71"/>
        <v>32162</v>
      </c>
      <c r="I733" s="196" t="s">
        <v>794</v>
      </c>
      <c r="J733" s="197" t="s">
        <v>795</v>
      </c>
      <c r="K733" s="196" t="s">
        <v>796</v>
      </c>
      <c r="L733" s="196" t="s">
        <v>797</v>
      </c>
      <c r="M733" s="197" t="s">
        <v>424</v>
      </c>
      <c r="N733" s="197" t="s">
        <v>661</v>
      </c>
      <c r="O733" s="198" t="s">
        <v>662</v>
      </c>
      <c r="P733" s="198" t="s">
        <v>743</v>
      </c>
    </row>
    <row r="734" spans="1:16" ht="12.75" customHeight="1" thickBot="1">
      <c r="A734" s="32" t="str">
        <f t="shared" si="66"/>
        <v> AOEB 7 </v>
      </c>
      <c r="B734" s="6" t="str">
        <f t="shared" si="67"/>
        <v>I</v>
      </c>
      <c r="C734" s="32">
        <f t="shared" si="68"/>
        <v>51922.576999999997</v>
      </c>
      <c r="D734" s="50" t="str">
        <f t="shared" si="69"/>
        <v>vis</v>
      </c>
      <c r="E734" s="195">
        <f>VLOOKUP(C734,'Active 1'!C$21:E$970,3,FALSE)</f>
        <v>32165.291343559424</v>
      </c>
      <c r="F734" s="6" t="s">
        <v>1754</v>
      </c>
      <c r="G734" s="50" t="str">
        <f t="shared" si="70"/>
        <v>51922.577</v>
      </c>
      <c r="H734" s="32">
        <f t="shared" si="71"/>
        <v>32165</v>
      </c>
      <c r="I734" s="196" t="s">
        <v>798</v>
      </c>
      <c r="J734" s="197" t="s">
        <v>799</v>
      </c>
      <c r="K734" s="196" t="s">
        <v>800</v>
      </c>
      <c r="L734" s="196" t="s">
        <v>680</v>
      </c>
      <c r="M734" s="197" t="s">
        <v>2138</v>
      </c>
      <c r="N734" s="197"/>
      <c r="O734" s="198" t="s">
        <v>2916</v>
      </c>
      <c r="P734" s="198" t="s">
        <v>743</v>
      </c>
    </row>
    <row r="735" spans="1:16" ht="12.75" customHeight="1" thickBot="1">
      <c r="A735" s="32" t="str">
        <f t="shared" si="66"/>
        <v>BAVM 143 </v>
      </c>
      <c r="B735" s="6" t="str">
        <f t="shared" si="67"/>
        <v>II</v>
      </c>
      <c r="C735" s="32">
        <f t="shared" si="68"/>
        <v>51923.381000000001</v>
      </c>
      <c r="D735" s="50" t="str">
        <f t="shared" si="69"/>
        <v>vis</v>
      </c>
      <c r="E735" s="195">
        <f>VLOOKUP(C735,'Active 1'!C$21:E$970,3,FALSE)</f>
        <v>32167.792166669278</v>
      </c>
      <c r="F735" s="6" t="s">
        <v>1754</v>
      </c>
      <c r="G735" s="50" t="str">
        <f t="shared" si="70"/>
        <v>51923.381</v>
      </c>
      <c r="H735" s="32">
        <f t="shared" si="71"/>
        <v>32167.5</v>
      </c>
      <c r="I735" s="196" t="s">
        <v>801</v>
      </c>
      <c r="J735" s="197" t="s">
        <v>802</v>
      </c>
      <c r="K735" s="196" t="s">
        <v>803</v>
      </c>
      <c r="L735" s="196" t="s">
        <v>680</v>
      </c>
      <c r="M735" s="197" t="s">
        <v>2138</v>
      </c>
      <c r="N735" s="197"/>
      <c r="O735" s="198" t="s">
        <v>681</v>
      </c>
      <c r="P735" s="199" t="s">
        <v>793</v>
      </c>
    </row>
    <row r="736" spans="1:16" ht="12.75" customHeight="1" thickBot="1">
      <c r="A736" s="32" t="str">
        <f t="shared" si="66"/>
        <v> AOEB 7 </v>
      </c>
      <c r="B736" s="6" t="str">
        <f t="shared" si="67"/>
        <v>I</v>
      </c>
      <c r="C736" s="32">
        <f t="shared" si="68"/>
        <v>51929.637000000002</v>
      </c>
      <c r="D736" s="50" t="str">
        <f t="shared" si="69"/>
        <v>vis</v>
      </c>
      <c r="E736" s="195">
        <f>VLOOKUP(C736,'Active 1'!C$21:E$970,3,FALSE)</f>
        <v>32187.251307683204</v>
      </c>
      <c r="F736" s="6" t="s">
        <v>1754</v>
      </c>
      <c r="G736" s="50" t="str">
        <f t="shared" si="70"/>
        <v>51929.637</v>
      </c>
      <c r="H736" s="32">
        <f t="shared" si="71"/>
        <v>32187</v>
      </c>
      <c r="I736" s="196" t="s">
        <v>804</v>
      </c>
      <c r="J736" s="197" t="s">
        <v>805</v>
      </c>
      <c r="K736" s="196" t="s">
        <v>806</v>
      </c>
      <c r="L736" s="196" t="s">
        <v>596</v>
      </c>
      <c r="M736" s="197" t="s">
        <v>2138</v>
      </c>
      <c r="N736" s="197"/>
      <c r="O736" s="198" t="s">
        <v>2916</v>
      </c>
      <c r="P736" s="198" t="s">
        <v>743</v>
      </c>
    </row>
    <row r="737" spans="1:16" ht="12.75" customHeight="1" thickBot="1">
      <c r="A737" s="32" t="str">
        <f t="shared" si="66"/>
        <v> AOEB 7 </v>
      </c>
      <c r="B737" s="6" t="str">
        <f t="shared" si="67"/>
        <v>I</v>
      </c>
      <c r="C737" s="32">
        <f t="shared" si="68"/>
        <v>51930.597000000002</v>
      </c>
      <c r="D737" s="50" t="str">
        <f t="shared" si="69"/>
        <v>vis</v>
      </c>
      <c r="E737" s="195">
        <f>VLOOKUP(C737,'Active 1'!C$21:E$970,3,FALSE)</f>
        <v>32190.237365127792</v>
      </c>
      <c r="F737" s="6" t="s">
        <v>1754</v>
      </c>
      <c r="G737" s="50" t="str">
        <f t="shared" si="70"/>
        <v>51930.597</v>
      </c>
      <c r="H737" s="32">
        <f t="shared" si="71"/>
        <v>32190</v>
      </c>
      <c r="I737" s="196" t="s">
        <v>807</v>
      </c>
      <c r="J737" s="197" t="s">
        <v>808</v>
      </c>
      <c r="K737" s="196" t="s">
        <v>809</v>
      </c>
      <c r="L737" s="196" t="s">
        <v>729</v>
      </c>
      <c r="M737" s="197" t="s">
        <v>2138</v>
      </c>
      <c r="N737" s="197"/>
      <c r="O737" s="198" t="s">
        <v>2780</v>
      </c>
      <c r="P737" s="198" t="s">
        <v>743</v>
      </c>
    </row>
    <row r="738" spans="1:16" ht="12.75" customHeight="1" thickBot="1">
      <c r="A738" s="32" t="str">
        <f t="shared" si="66"/>
        <v> AOEB 7 </v>
      </c>
      <c r="B738" s="6" t="str">
        <f t="shared" si="67"/>
        <v>I</v>
      </c>
      <c r="C738" s="32">
        <f t="shared" si="68"/>
        <v>51930.603999999999</v>
      </c>
      <c r="D738" s="50" t="str">
        <f t="shared" si="69"/>
        <v>vis</v>
      </c>
      <c r="E738" s="195">
        <f>VLOOKUP(C738,'Active 1'!C$21:E$970,3,FALSE)</f>
        <v>32190.259138463316</v>
      </c>
      <c r="F738" s="6" t="s">
        <v>1754</v>
      </c>
      <c r="G738" s="50" t="str">
        <f t="shared" si="70"/>
        <v>51930.604</v>
      </c>
      <c r="H738" s="32">
        <f t="shared" si="71"/>
        <v>32190</v>
      </c>
      <c r="I738" s="196" t="s">
        <v>810</v>
      </c>
      <c r="J738" s="197" t="s">
        <v>811</v>
      </c>
      <c r="K738" s="196" t="s">
        <v>809</v>
      </c>
      <c r="L738" s="196" t="s">
        <v>812</v>
      </c>
      <c r="M738" s="197" t="s">
        <v>2138</v>
      </c>
      <c r="N738" s="197"/>
      <c r="O738" s="198" t="s">
        <v>2916</v>
      </c>
      <c r="P738" s="198" t="s">
        <v>743</v>
      </c>
    </row>
    <row r="739" spans="1:16" ht="12.75" customHeight="1" thickBot="1">
      <c r="A739" s="32" t="str">
        <f t="shared" si="66"/>
        <v> AOEB 7 </v>
      </c>
      <c r="B739" s="6" t="str">
        <f t="shared" si="67"/>
        <v>I</v>
      </c>
      <c r="C739" s="32">
        <f t="shared" si="68"/>
        <v>51930.609600000003</v>
      </c>
      <c r="D739" s="50" t="str">
        <f t="shared" si="69"/>
        <v>vis</v>
      </c>
      <c r="E739" s="195">
        <f>VLOOKUP(C739,'Active 1'!C$21:E$970,3,FALSE)</f>
        <v>32190.276557131758</v>
      </c>
      <c r="F739" s="6" t="s">
        <v>1754</v>
      </c>
      <c r="G739" s="50" t="str">
        <f t="shared" si="70"/>
        <v>51930.6096</v>
      </c>
      <c r="H739" s="32">
        <f t="shared" si="71"/>
        <v>32190</v>
      </c>
      <c r="I739" s="196" t="s">
        <v>813</v>
      </c>
      <c r="J739" s="197" t="s">
        <v>814</v>
      </c>
      <c r="K739" s="196" t="s">
        <v>809</v>
      </c>
      <c r="L739" s="196" t="s">
        <v>815</v>
      </c>
      <c r="M739" s="197" t="s">
        <v>424</v>
      </c>
      <c r="N739" s="197" t="s">
        <v>661</v>
      </c>
      <c r="O739" s="198" t="s">
        <v>662</v>
      </c>
      <c r="P739" s="198" t="s">
        <v>743</v>
      </c>
    </row>
    <row r="740" spans="1:16" ht="12.75" customHeight="1" thickBot="1">
      <c r="A740" s="32" t="str">
        <f t="shared" si="66"/>
        <v> AOEB 7 </v>
      </c>
      <c r="B740" s="6" t="str">
        <f t="shared" si="67"/>
        <v>II</v>
      </c>
      <c r="C740" s="32">
        <f t="shared" si="68"/>
        <v>51935.592400000001</v>
      </c>
      <c r="D740" s="50" t="str">
        <f t="shared" si="69"/>
        <v>vis</v>
      </c>
      <c r="E740" s="195">
        <f>VLOOKUP(C740,'Active 1'!C$21:E$970,3,FALSE)</f>
        <v>32205.77543945978</v>
      </c>
      <c r="F740" s="6" t="s">
        <v>1754</v>
      </c>
      <c r="G740" s="50" t="str">
        <f t="shared" si="70"/>
        <v>51935.5924</v>
      </c>
      <c r="H740" s="32">
        <f t="shared" si="71"/>
        <v>32205.5</v>
      </c>
      <c r="I740" s="196" t="s">
        <v>816</v>
      </c>
      <c r="J740" s="197" t="s">
        <v>817</v>
      </c>
      <c r="K740" s="196" t="s">
        <v>818</v>
      </c>
      <c r="L740" s="196" t="s">
        <v>819</v>
      </c>
      <c r="M740" s="197" t="s">
        <v>424</v>
      </c>
      <c r="N740" s="197" t="s">
        <v>661</v>
      </c>
      <c r="O740" s="198" t="s">
        <v>662</v>
      </c>
      <c r="P740" s="198" t="s">
        <v>743</v>
      </c>
    </row>
    <row r="741" spans="1:16" ht="12.75" customHeight="1" thickBot="1">
      <c r="A741" s="32" t="str">
        <f t="shared" si="66"/>
        <v> AOEB 7 </v>
      </c>
      <c r="B741" s="6" t="str">
        <f t="shared" si="67"/>
        <v>I</v>
      </c>
      <c r="C741" s="32">
        <f t="shared" si="68"/>
        <v>51937.675000000003</v>
      </c>
      <c r="D741" s="50" t="str">
        <f t="shared" si="69"/>
        <v>vis</v>
      </c>
      <c r="E741" s="195">
        <f>VLOOKUP(C741,'Active 1'!C$21:E$970,3,FALSE)</f>
        <v>32212.253317828647</v>
      </c>
      <c r="F741" s="6" t="s">
        <v>1754</v>
      </c>
      <c r="G741" s="50" t="str">
        <f t="shared" si="70"/>
        <v>51937.675</v>
      </c>
      <c r="H741" s="32">
        <f t="shared" si="71"/>
        <v>32212</v>
      </c>
      <c r="I741" s="196" t="s">
        <v>820</v>
      </c>
      <c r="J741" s="197" t="s">
        <v>821</v>
      </c>
      <c r="K741" s="196" t="s">
        <v>822</v>
      </c>
      <c r="L741" s="196" t="s">
        <v>596</v>
      </c>
      <c r="M741" s="197" t="s">
        <v>2138</v>
      </c>
      <c r="N741" s="197"/>
      <c r="O741" s="198" t="s">
        <v>2780</v>
      </c>
      <c r="P741" s="198" t="s">
        <v>743</v>
      </c>
    </row>
    <row r="742" spans="1:16" ht="12.75" customHeight="1" thickBot="1">
      <c r="A742" s="32" t="str">
        <f t="shared" si="66"/>
        <v> AOEB 7 </v>
      </c>
      <c r="B742" s="6" t="str">
        <f t="shared" si="67"/>
        <v>I</v>
      </c>
      <c r="C742" s="32">
        <f t="shared" si="68"/>
        <v>51957.616000000002</v>
      </c>
      <c r="D742" s="50" t="str">
        <f t="shared" si="69"/>
        <v>vis</v>
      </c>
      <c r="E742" s="195">
        <f>VLOOKUP(C742,'Active 1'!C$21:E$970,3,FALSE)</f>
        <v>32274.27932981051</v>
      </c>
      <c r="F742" s="6" t="s">
        <v>1754</v>
      </c>
      <c r="G742" s="50" t="str">
        <f t="shared" si="70"/>
        <v>51957.616</v>
      </c>
      <c r="H742" s="32">
        <f t="shared" si="71"/>
        <v>32274</v>
      </c>
      <c r="I742" s="196" t="s">
        <v>823</v>
      </c>
      <c r="J742" s="197" t="s">
        <v>824</v>
      </c>
      <c r="K742" s="196" t="s">
        <v>825</v>
      </c>
      <c r="L742" s="196" t="s">
        <v>711</v>
      </c>
      <c r="M742" s="197" t="s">
        <v>2138</v>
      </c>
      <c r="N742" s="197"/>
      <c r="O742" s="198" t="s">
        <v>2780</v>
      </c>
      <c r="P742" s="198" t="s">
        <v>743</v>
      </c>
    </row>
    <row r="743" spans="1:16" ht="12.75" customHeight="1" thickBot="1">
      <c r="A743" s="32" t="str">
        <f t="shared" si="66"/>
        <v> AOEB 7 </v>
      </c>
      <c r="B743" s="6" t="str">
        <f t="shared" si="67"/>
        <v>I</v>
      </c>
      <c r="C743" s="32">
        <f t="shared" si="68"/>
        <v>51959.545100000003</v>
      </c>
      <c r="D743" s="50" t="str">
        <f t="shared" si="69"/>
        <v>vis</v>
      </c>
      <c r="E743" s="195">
        <f>VLOOKUP(C743,'Active 1'!C$21:E$970,3,FALSE)</f>
        <v>32280.279750035887</v>
      </c>
      <c r="F743" s="6" t="s">
        <v>1754</v>
      </c>
      <c r="G743" s="50" t="str">
        <f t="shared" si="70"/>
        <v>51959.5451</v>
      </c>
      <c r="H743" s="32">
        <f t="shared" si="71"/>
        <v>32280</v>
      </c>
      <c r="I743" s="196" t="s">
        <v>826</v>
      </c>
      <c r="J743" s="197" t="s">
        <v>827</v>
      </c>
      <c r="K743" s="196" t="s">
        <v>828</v>
      </c>
      <c r="L743" s="196" t="s">
        <v>829</v>
      </c>
      <c r="M743" s="197" t="s">
        <v>424</v>
      </c>
      <c r="N743" s="197" t="s">
        <v>661</v>
      </c>
      <c r="O743" s="198" t="s">
        <v>662</v>
      </c>
      <c r="P743" s="198" t="s">
        <v>743</v>
      </c>
    </row>
    <row r="744" spans="1:16" ht="12.75" customHeight="1" thickBot="1">
      <c r="A744" s="32" t="str">
        <f t="shared" si="66"/>
        <v>VSB 39 </v>
      </c>
      <c r="B744" s="6" t="str">
        <f t="shared" si="67"/>
        <v>I</v>
      </c>
      <c r="C744" s="32">
        <f t="shared" si="68"/>
        <v>52195.203099999999</v>
      </c>
      <c r="D744" s="50" t="str">
        <f t="shared" si="69"/>
        <v>vis</v>
      </c>
      <c r="E744" s="195">
        <f>VLOOKUP(C744,'Active 1'!C$21:E$970,3,FALSE)</f>
        <v>33013.288422199897</v>
      </c>
      <c r="F744" s="6" t="s">
        <v>1754</v>
      </c>
      <c r="G744" s="50" t="str">
        <f t="shared" si="70"/>
        <v>52195.2031</v>
      </c>
      <c r="H744" s="32">
        <f t="shared" si="71"/>
        <v>33013</v>
      </c>
      <c r="I744" s="196" t="s">
        <v>830</v>
      </c>
      <c r="J744" s="197" t="s">
        <v>831</v>
      </c>
      <c r="K744" s="196" t="s">
        <v>832</v>
      </c>
      <c r="L744" s="196" t="s">
        <v>833</v>
      </c>
      <c r="M744" s="197" t="s">
        <v>2176</v>
      </c>
      <c r="N744" s="197" t="s">
        <v>2177</v>
      </c>
      <c r="O744" s="198" t="s">
        <v>345</v>
      </c>
      <c r="P744" s="199" t="s">
        <v>783</v>
      </c>
    </row>
    <row r="745" spans="1:16" ht="12.75" customHeight="1" thickBot="1">
      <c r="A745" s="32" t="str">
        <f t="shared" si="66"/>
        <v>VSB 39 </v>
      </c>
      <c r="B745" s="6" t="str">
        <f t="shared" si="67"/>
        <v>II</v>
      </c>
      <c r="C745" s="32">
        <f t="shared" si="68"/>
        <v>52209.190399999999</v>
      </c>
      <c r="D745" s="50" t="str">
        <f t="shared" si="69"/>
        <v>vis</v>
      </c>
      <c r="E745" s="195">
        <f>VLOOKUP(C745,'Active 1'!C$21:E$970,3,FALSE)</f>
        <v>33056.795590215239</v>
      </c>
      <c r="F745" s="6" t="s">
        <v>1754</v>
      </c>
      <c r="G745" s="50" t="str">
        <f t="shared" si="70"/>
        <v>52209.1904</v>
      </c>
      <c r="H745" s="32">
        <f t="shared" si="71"/>
        <v>33056.5</v>
      </c>
      <c r="I745" s="196" t="s">
        <v>834</v>
      </c>
      <c r="J745" s="197" t="s">
        <v>835</v>
      </c>
      <c r="K745" s="196" t="s">
        <v>836</v>
      </c>
      <c r="L745" s="196" t="s">
        <v>837</v>
      </c>
      <c r="M745" s="197" t="s">
        <v>2176</v>
      </c>
      <c r="N745" s="197" t="s">
        <v>2177</v>
      </c>
      <c r="O745" s="198" t="s">
        <v>425</v>
      </c>
      <c r="P745" s="199" t="s">
        <v>783</v>
      </c>
    </row>
    <row r="746" spans="1:16" ht="12.75" customHeight="1" thickBot="1">
      <c r="A746" s="32" t="str">
        <f t="shared" si="66"/>
        <v>VSB 39 </v>
      </c>
      <c r="B746" s="6" t="str">
        <f t="shared" si="67"/>
        <v>I</v>
      </c>
      <c r="C746" s="32">
        <f t="shared" si="68"/>
        <v>52224.14</v>
      </c>
      <c r="D746" s="50" t="str">
        <f t="shared" si="69"/>
        <v>vis</v>
      </c>
      <c r="E746" s="195">
        <f>VLOOKUP(C746,'Active 1'!C$21:E$970,3,FALSE)</f>
        <v>33103.295969771134</v>
      </c>
      <c r="F746" s="6" t="s">
        <v>1754</v>
      </c>
      <c r="G746" s="50" t="str">
        <f t="shared" si="70"/>
        <v>52224.140</v>
      </c>
      <c r="H746" s="32">
        <f t="shared" si="71"/>
        <v>33103</v>
      </c>
      <c r="I746" s="196" t="s">
        <v>838</v>
      </c>
      <c r="J746" s="197" t="s">
        <v>839</v>
      </c>
      <c r="K746" s="196" t="s">
        <v>840</v>
      </c>
      <c r="L746" s="196" t="s">
        <v>841</v>
      </c>
      <c r="M746" s="197" t="s">
        <v>2138</v>
      </c>
      <c r="N746" s="197"/>
      <c r="O746" s="198" t="s">
        <v>778</v>
      </c>
      <c r="P746" s="199" t="s">
        <v>783</v>
      </c>
    </row>
    <row r="747" spans="1:16" ht="12.75" customHeight="1" thickBot="1">
      <c r="A747" s="32" t="str">
        <f t="shared" si="66"/>
        <v> AOEB 7 </v>
      </c>
      <c r="B747" s="6" t="str">
        <f t="shared" si="67"/>
        <v>I</v>
      </c>
      <c r="C747" s="32">
        <f t="shared" si="68"/>
        <v>52224.790999999997</v>
      </c>
      <c r="D747" s="50" t="str">
        <f t="shared" si="69"/>
        <v>vis</v>
      </c>
      <c r="E747" s="195">
        <f>VLOOKUP(C747,'Active 1'!C$21:E$970,3,FALSE)</f>
        <v>33105.320889975745</v>
      </c>
      <c r="F747" s="6" t="s">
        <v>1754</v>
      </c>
      <c r="G747" s="50" t="str">
        <f t="shared" si="70"/>
        <v>52224.791</v>
      </c>
      <c r="H747" s="32">
        <f t="shared" si="71"/>
        <v>33105</v>
      </c>
      <c r="I747" s="196" t="s">
        <v>842</v>
      </c>
      <c r="J747" s="197" t="s">
        <v>843</v>
      </c>
      <c r="K747" s="196" t="s">
        <v>844</v>
      </c>
      <c r="L747" s="196" t="s">
        <v>845</v>
      </c>
      <c r="M747" s="197" t="s">
        <v>2138</v>
      </c>
      <c r="N747" s="197"/>
      <c r="O747" s="198" t="s">
        <v>846</v>
      </c>
      <c r="P747" s="198" t="s">
        <v>743</v>
      </c>
    </row>
    <row r="748" spans="1:16" ht="12.75" customHeight="1" thickBot="1">
      <c r="A748" s="32" t="str">
        <f t="shared" si="66"/>
        <v>VSB 39 </v>
      </c>
      <c r="B748" s="6" t="str">
        <f t="shared" si="67"/>
        <v>II</v>
      </c>
      <c r="C748" s="32">
        <f t="shared" si="68"/>
        <v>52230.09</v>
      </c>
      <c r="D748" s="50" t="str">
        <f t="shared" si="69"/>
        <v>vis</v>
      </c>
      <c r="E748" s="195">
        <f>VLOOKUP(C748,'Active 1'!C$21:E$970,3,FALSE)</f>
        <v>33121.803304974579</v>
      </c>
      <c r="F748" s="6" t="s">
        <v>1754</v>
      </c>
      <c r="G748" s="50" t="str">
        <f t="shared" si="70"/>
        <v>52230.090</v>
      </c>
      <c r="H748" s="32">
        <f t="shared" si="71"/>
        <v>33121.5</v>
      </c>
      <c r="I748" s="196" t="s">
        <v>847</v>
      </c>
      <c r="J748" s="197" t="s">
        <v>848</v>
      </c>
      <c r="K748" s="196" t="s">
        <v>849</v>
      </c>
      <c r="L748" s="196" t="s">
        <v>850</v>
      </c>
      <c r="M748" s="197" t="s">
        <v>2138</v>
      </c>
      <c r="N748" s="197"/>
      <c r="O748" s="198" t="s">
        <v>778</v>
      </c>
      <c r="P748" s="199" t="s">
        <v>783</v>
      </c>
    </row>
    <row r="749" spans="1:16" ht="12.75" customHeight="1" thickBot="1">
      <c r="A749" s="32" t="str">
        <f t="shared" si="66"/>
        <v> AOEB 7 </v>
      </c>
      <c r="B749" s="6" t="str">
        <f t="shared" si="67"/>
        <v>II</v>
      </c>
      <c r="C749" s="32">
        <f t="shared" si="68"/>
        <v>52230.709000000003</v>
      </c>
      <c r="D749" s="50" t="str">
        <f t="shared" si="69"/>
        <v>vis</v>
      </c>
      <c r="E749" s="195">
        <f>VLOOKUP(C749,'Active 1'!C$21:E$970,3,FALSE)</f>
        <v>33123.728689931064</v>
      </c>
      <c r="F749" s="6" t="s">
        <v>1754</v>
      </c>
      <c r="G749" s="50" t="str">
        <f t="shared" si="70"/>
        <v>52230.709</v>
      </c>
      <c r="H749" s="32">
        <f t="shared" si="71"/>
        <v>33123.5</v>
      </c>
      <c r="I749" s="196" t="s">
        <v>851</v>
      </c>
      <c r="J749" s="197" t="s">
        <v>852</v>
      </c>
      <c r="K749" s="196" t="s">
        <v>853</v>
      </c>
      <c r="L749" s="196" t="s">
        <v>603</v>
      </c>
      <c r="M749" s="197" t="s">
        <v>2138</v>
      </c>
      <c r="N749" s="197"/>
      <c r="O749" s="198" t="s">
        <v>2916</v>
      </c>
      <c r="P749" s="198" t="s">
        <v>743</v>
      </c>
    </row>
    <row r="750" spans="1:16" ht="12.75" customHeight="1" thickBot="1">
      <c r="A750" s="32" t="str">
        <f t="shared" si="66"/>
        <v>VSB 39 </v>
      </c>
      <c r="B750" s="6" t="str">
        <f t="shared" si="67"/>
        <v>II</v>
      </c>
      <c r="C750" s="32">
        <f t="shared" si="68"/>
        <v>52238.124000000003</v>
      </c>
      <c r="D750" s="50" t="str">
        <f t="shared" si="69"/>
        <v>vis</v>
      </c>
      <c r="E750" s="195">
        <f>VLOOKUP(C750,'Active 1'!C$21:E$970,3,FALSE)</f>
        <v>33146.792873214028</v>
      </c>
      <c r="F750" s="6" t="s">
        <v>1754</v>
      </c>
      <c r="G750" s="50" t="str">
        <f t="shared" si="70"/>
        <v>52238.124</v>
      </c>
      <c r="H750" s="32">
        <f t="shared" si="71"/>
        <v>33146.5</v>
      </c>
      <c r="I750" s="196" t="s">
        <v>854</v>
      </c>
      <c r="J750" s="197" t="s">
        <v>855</v>
      </c>
      <c r="K750" s="196" t="s">
        <v>856</v>
      </c>
      <c r="L750" s="196" t="s">
        <v>680</v>
      </c>
      <c r="M750" s="197" t="s">
        <v>2138</v>
      </c>
      <c r="N750" s="197"/>
      <c r="O750" s="198" t="s">
        <v>778</v>
      </c>
      <c r="P750" s="199" t="s">
        <v>783</v>
      </c>
    </row>
    <row r="751" spans="1:16" ht="12.75" customHeight="1" thickBot="1">
      <c r="A751" s="32" t="str">
        <f t="shared" si="66"/>
        <v>VSB 39 </v>
      </c>
      <c r="B751" s="6" t="str">
        <f t="shared" si="67"/>
        <v>II</v>
      </c>
      <c r="C751" s="32">
        <f t="shared" si="68"/>
        <v>52240.054600000003</v>
      </c>
      <c r="D751" s="50" t="str">
        <f t="shared" si="69"/>
        <v>vis</v>
      </c>
      <c r="E751" s="195">
        <f>VLOOKUP(C751,'Active 1'!C$21:E$970,3,FALSE)</f>
        <v>33152.797959154159</v>
      </c>
      <c r="F751" s="6" t="s">
        <v>1754</v>
      </c>
      <c r="G751" s="50" t="str">
        <f t="shared" si="70"/>
        <v>52240.0546</v>
      </c>
      <c r="H751" s="32">
        <f t="shared" si="71"/>
        <v>33152.5</v>
      </c>
      <c r="I751" s="196" t="s">
        <v>857</v>
      </c>
      <c r="J751" s="197" t="s">
        <v>858</v>
      </c>
      <c r="K751" s="196" t="s">
        <v>859</v>
      </c>
      <c r="L751" s="196" t="s">
        <v>860</v>
      </c>
      <c r="M751" s="197" t="s">
        <v>2176</v>
      </c>
      <c r="N751" s="197" t="s">
        <v>2177</v>
      </c>
      <c r="O751" s="198" t="s">
        <v>345</v>
      </c>
      <c r="P751" s="199" t="s">
        <v>783</v>
      </c>
    </row>
    <row r="752" spans="1:16" ht="12.75" customHeight="1" thickBot="1">
      <c r="A752" s="32" t="str">
        <f t="shared" si="66"/>
        <v>VSB 39 </v>
      </c>
      <c r="B752" s="6" t="str">
        <f t="shared" si="67"/>
        <v>II</v>
      </c>
      <c r="C752" s="32">
        <f t="shared" si="68"/>
        <v>52250.987999999998</v>
      </c>
      <c r="D752" s="50" t="str">
        <f t="shared" si="69"/>
        <v>vis</v>
      </c>
      <c r="E752" s="195">
        <f>VLOOKUP(C752,'Active 1'!C$21:E$970,3,FALSE)</f>
        <v>33186.806042971526</v>
      </c>
      <c r="F752" s="6" t="s">
        <v>1754</v>
      </c>
      <c r="G752" s="50" t="str">
        <f t="shared" si="70"/>
        <v>52250.988</v>
      </c>
      <c r="H752" s="32">
        <f t="shared" si="71"/>
        <v>33186.5</v>
      </c>
      <c r="I752" s="196" t="s">
        <v>861</v>
      </c>
      <c r="J752" s="197" t="s">
        <v>862</v>
      </c>
      <c r="K752" s="196" t="s">
        <v>863</v>
      </c>
      <c r="L752" s="196" t="s">
        <v>850</v>
      </c>
      <c r="M752" s="197" t="s">
        <v>2138</v>
      </c>
      <c r="N752" s="197"/>
      <c r="O752" s="198" t="s">
        <v>778</v>
      </c>
      <c r="P752" s="199" t="s">
        <v>783</v>
      </c>
    </row>
    <row r="753" spans="1:16" ht="12.75" customHeight="1" thickBot="1">
      <c r="A753" s="32" t="str">
        <f t="shared" si="66"/>
        <v> AOEB 7 </v>
      </c>
      <c r="B753" s="6" t="str">
        <f t="shared" si="67"/>
        <v>I</v>
      </c>
      <c r="C753" s="32">
        <f t="shared" si="68"/>
        <v>52252.741999999998</v>
      </c>
      <c r="D753" s="50" t="str">
        <f t="shared" si="69"/>
        <v>vis</v>
      </c>
      <c r="E753" s="195">
        <f>VLOOKUP(C753,'Active 1'!C$21:E$970,3,FALSE)</f>
        <v>33192.261818760919</v>
      </c>
      <c r="F753" s="6" t="s">
        <v>1754</v>
      </c>
      <c r="G753" s="50" t="str">
        <f t="shared" si="70"/>
        <v>52252.742</v>
      </c>
      <c r="H753" s="32">
        <f t="shared" si="71"/>
        <v>33192</v>
      </c>
      <c r="I753" s="196" t="s">
        <v>864</v>
      </c>
      <c r="J753" s="197" t="s">
        <v>865</v>
      </c>
      <c r="K753" s="196" t="s">
        <v>866</v>
      </c>
      <c r="L753" s="196" t="s">
        <v>626</v>
      </c>
      <c r="M753" s="197" t="s">
        <v>2138</v>
      </c>
      <c r="N753" s="197"/>
      <c r="O753" s="198" t="s">
        <v>2780</v>
      </c>
      <c r="P753" s="198" t="s">
        <v>743</v>
      </c>
    </row>
    <row r="754" spans="1:16" ht="12.75" customHeight="1" thickBot="1">
      <c r="A754" s="32" t="str">
        <f t="shared" si="66"/>
        <v> AOEB 7 </v>
      </c>
      <c r="B754" s="6" t="str">
        <f t="shared" si="67"/>
        <v>I</v>
      </c>
      <c r="C754" s="32">
        <f t="shared" si="68"/>
        <v>52256.614000000001</v>
      </c>
      <c r="D754" s="50" t="str">
        <f t="shared" si="69"/>
        <v>vis</v>
      </c>
      <c r="E754" s="195">
        <f>VLOOKUP(C754,'Active 1'!C$21:E$970,3,FALSE)</f>
        <v>33204.305583787449</v>
      </c>
      <c r="F754" s="6" t="s">
        <v>1754</v>
      </c>
      <c r="G754" s="50" t="str">
        <f t="shared" si="70"/>
        <v>52256.614</v>
      </c>
      <c r="H754" s="32">
        <f t="shared" si="71"/>
        <v>33204</v>
      </c>
      <c r="I754" s="196" t="s">
        <v>867</v>
      </c>
      <c r="J754" s="197" t="s">
        <v>868</v>
      </c>
      <c r="K754" s="196" t="s">
        <v>869</v>
      </c>
      <c r="L754" s="196" t="s">
        <v>850</v>
      </c>
      <c r="M754" s="197" t="s">
        <v>2138</v>
      </c>
      <c r="N754" s="197"/>
      <c r="O754" s="198" t="s">
        <v>2916</v>
      </c>
      <c r="P754" s="198" t="s">
        <v>743</v>
      </c>
    </row>
    <row r="755" spans="1:16" ht="12.75" customHeight="1" thickBot="1">
      <c r="A755" s="32" t="str">
        <f t="shared" si="66"/>
        <v>VSB 39 </v>
      </c>
      <c r="B755" s="6" t="str">
        <f t="shared" si="67"/>
        <v>II</v>
      </c>
      <c r="C755" s="32">
        <f t="shared" si="68"/>
        <v>52258.061000000002</v>
      </c>
      <c r="D755" s="50" t="str">
        <f t="shared" si="69"/>
        <v>vis</v>
      </c>
      <c r="E755" s="195">
        <f>VLOOKUP(C755,'Active 1'!C$21:E$970,3,FALSE)</f>
        <v>33208.806443289868</v>
      </c>
      <c r="F755" s="6" t="s">
        <v>1754</v>
      </c>
      <c r="G755" s="50" t="str">
        <f t="shared" si="70"/>
        <v>52258.061</v>
      </c>
      <c r="H755" s="32">
        <f t="shared" si="71"/>
        <v>33208.5</v>
      </c>
      <c r="I755" s="196" t="s">
        <v>870</v>
      </c>
      <c r="J755" s="197" t="s">
        <v>871</v>
      </c>
      <c r="K755" s="196" t="s">
        <v>872</v>
      </c>
      <c r="L755" s="196" t="s">
        <v>704</v>
      </c>
      <c r="M755" s="197" t="s">
        <v>2138</v>
      </c>
      <c r="N755" s="197"/>
      <c r="O755" s="198" t="s">
        <v>778</v>
      </c>
      <c r="P755" s="199" t="s">
        <v>783</v>
      </c>
    </row>
    <row r="756" spans="1:16" ht="12.75" customHeight="1" thickBot="1">
      <c r="A756" s="32" t="str">
        <f t="shared" si="66"/>
        <v> AOEB 7 </v>
      </c>
      <c r="B756" s="6" t="str">
        <f t="shared" si="67"/>
        <v>II</v>
      </c>
      <c r="C756" s="32">
        <f t="shared" si="68"/>
        <v>52261.593999999997</v>
      </c>
      <c r="D756" s="50" t="str">
        <f t="shared" si="69"/>
        <v>vis</v>
      </c>
      <c r="E756" s="195">
        <f>VLOOKUP(C756,'Active 1'!C$21:E$970,3,FALSE)</f>
        <v>33219.795756781248</v>
      </c>
      <c r="F756" s="6" t="s">
        <v>1754</v>
      </c>
      <c r="G756" s="50" t="str">
        <f t="shared" si="70"/>
        <v>52261.594</v>
      </c>
      <c r="H756" s="32">
        <f t="shared" si="71"/>
        <v>33219.5</v>
      </c>
      <c r="I756" s="196" t="s">
        <v>873</v>
      </c>
      <c r="J756" s="197" t="s">
        <v>874</v>
      </c>
      <c r="K756" s="196" t="s">
        <v>875</v>
      </c>
      <c r="L756" s="196" t="s">
        <v>841</v>
      </c>
      <c r="M756" s="197" t="s">
        <v>2138</v>
      </c>
      <c r="N756" s="197"/>
      <c r="O756" s="198" t="s">
        <v>2916</v>
      </c>
      <c r="P756" s="198" t="s">
        <v>743</v>
      </c>
    </row>
    <row r="757" spans="1:16" ht="12.75" customHeight="1" thickBot="1">
      <c r="A757" s="32" t="str">
        <f t="shared" si="66"/>
        <v> AOEB 7 </v>
      </c>
      <c r="B757" s="6" t="str">
        <f t="shared" si="67"/>
        <v>I</v>
      </c>
      <c r="C757" s="32">
        <f t="shared" si="68"/>
        <v>52265.62</v>
      </c>
      <c r="D757" s="50" t="str">
        <f t="shared" si="69"/>
        <v>vis</v>
      </c>
      <c r="E757" s="195">
        <f>VLOOKUP(C757,'Active 1'!C$21:E$970,3,FALSE)</f>
        <v>33232.318535189523</v>
      </c>
      <c r="F757" s="6" t="s">
        <v>1754</v>
      </c>
      <c r="G757" s="50" t="str">
        <f t="shared" si="70"/>
        <v>52265.620</v>
      </c>
      <c r="H757" s="32">
        <f t="shared" si="71"/>
        <v>33232</v>
      </c>
      <c r="I757" s="196" t="s">
        <v>876</v>
      </c>
      <c r="J757" s="197" t="s">
        <v>877</v>
      </c>
      <c r="K757" s="196" t="s">
        <v>878</v>
      </c>
      <c r="L757" s="196" t="s">
        <v>879</v>
      </c>
      <c r="M757" s="197" t="s">
        <v>2138</v>
      </c>
      <c r="N757" s="197"/>
      <c r="O757" s="198" t="s">
        <v>2916</v>
      </c>
      <c r="P757" s="198" t="s">
        <v>743</v>
      </c>
    </row>
    <row r="758" spans="1:16" ht="12.75" customHeight="1" thickBot="1">
      <c r="A758" s="32" t="str">
        <f t="shared" si="66"/>
        <v> AOEB 7 </v>
      </c>
      <c r="B758" s="6" t="str">
        <f t="shared" si="67"/>
        <v>II</v>
      </c>
      <c r="C758" s="32">
        <f t="shared" si="68"/>
        <v>52269.637000000002</v>
      </c>
      <c r="D758" s="50" t="str">
        <f t="shared" si="69"/>
        <v>vis</v>
      </c>
      <c r="E758" s="195">
        <f>VLOOKUP(C758,'Active 1'!C$21:E$970,3,FALSE)</f>
        <v>33244.813319309229</v>
      </c>
      <c r="F758" s="6" t="s">
        <v>1754</v>
      </c>
      <c r="G758" s="50" t="str">
        <f t="shared" si="70"/>
        <v>52269.637</v>
      </c>
      <c r="H758" s="32">
        <f t="shared" si="71"/>
        <v>33244.5</v>
      </c>
      <c r="I758" s="196" t="s">
        <v>880</v>
      </c>
      <c r="J758" s="197" t="s">
        <v>881</v>
      </c>
      <c r="K758" s="196" t="s">
        <v>882</v>
      </c>
      <c r="L758" s="196" t="s">
        <v>883</v>
      </c>
      <c r="M758" s="197" t="s">
        <v>2138</v>
      </c>
      <c r="N758" s="197"/>
      <c r="O758" s="198" t="s">
        <v>2780</v>
      </c>
      <c r="P758" s="198" t="s">
        <v>743</v>
      </c>
    </row>
    <row r="759" spans="1:16" ht="12.75" customHeight="1" thickBot="1">
      <c r="A759" s="32" t="str">
        <f t="shared" si="66"/>
        <v> AOEB 7 </v>
      </c>
      <c r="B759" s="6" t="str">
        <f t="shared" si="67"/>
        <v>I</v>
      </c>
      <c r="C759" s="32">
        <f t="shared" si="68"/>
        <v>52276.550999999999</v>
      </c>
      <c r="D759" s="50" t="str">
        <f t="shared" si="69"/>
        <v>vis</v>
      </c>
      <c r="E759" s="195">
        <f>VLOOKUP(C759,'Active 1'!C$21:E$970,3,FALSE)</f>
        <v>33266.319153863289</v>
      </c>
      <c r="F759" s="6" t="s">
        <v>1754</v>
      </c>
      <c r="G759" s="50" t="str">
        <f t="shared" si="70"/>
        <v>52276.551</v>
      </c>
      <c r="H759" s="32">
        <f t="shared" si="71"/>
        <v>33266</v>
      </c>
      <c r="I759" s="196" t="s">
        <v>884</v>
      </c>
      <c r="J759" s="197" t="s">
        <v>885</v>
      </c>
      <c r="K759" s="196" t="s">
        <v>886</v>
      </c>
      <c r="L759" s="196" t="s">
        <v>845</v>
      </c>
      <c r="M759" s="197" t="s">
        <v>2138</v>
      </c>
      <c r="N759" s="197"/>
      <c r="O759" s="198" t="s">
        <v>2916</v>
      </c>
      <c r="P759" s="198" t="s">
        <v>743</v>
      </c>
    </row>
    <row r="760" spans="1:16" ht="12.75" customHeight="1" thickBot="1">
      <c r="A760" s="32" t="str">
        <f t="shared" si="66"/>
        <v> AOEB 7 </v>
      </c>
      <c r="B760" s="6" t="str">
        <f t="shared" si="67"/>
        <v>II</v>
      </c>
      <c r="C760" s="32">
        <f t="shared" si="68"/>
        <v>52278.6348</v>
      </c>
      <c r="D760" s="50" t="str">
        <f t="shared" si="69"/>
        <v>vis</v>
      </c>
      <c r="E760" s="195">
        <f>VLOOKUP(C760,'Active 1'!C$21:E$970,3,FALSE)</f>
        <v>33272.800764803957</v>
      </c>
      <c r="F760" s="6" t="s">
        <v>1754</v>
      </c>
      <c r="G760" s="50" t="str">
        <f t="shared" si="70"/>
        <v>52278.6348</v>
      </c>
      <c r="H760" s="32">
        <f t="shared" si="71"/>
        <v>33272.5</v>
      </c>
      <c r="I760" s="196" t="s">
        <v>887</v>
      </c>
      <c r="J760" s="197" t="s">
        <v>888</v>
      </c>
      <c r="K760" s="196" t="s">
        <v>889</v>
      </c>
      <c r="L760" s="196" t="s">
        <v>890</v>
      </c>
      <c r="M760" s="197" t="s">
        <v>424</v>
      </c>
      <c r="N760" s="197" t="s">
        <v>661</v>
      </c>
      <c r="O760" s="198" t="s">
        <v>662</v>
      </c>
      <c r="P760" s="198" t="s">
        <v>743</v>
      </c>
    </row>
    <row r="761" spans="1:16" ht="12.75" customHeight="1" thickBot="1">
      <c r="A761" s="32" t="str">
        <f t="shared" si="66"/>
        <v> AOEB 7 </v>
      </c>
      <c r="B761" s="6" t="str">
        <f t="shared" si="67"/>
        <v>I</v>
      </c>
      <c r="C761" s="32">
        <f t="shared" si="68"/>
        <v>52283.616800000003</v>
      </c>
      <c r="D761" s="50" t="str">
        <f t="shared" si="69"/>
        <v>vis</v>
      </c>
      <c r="E761" s="195">
        <f>VLOOKUP(C761,'Active 1'!C$21:E$970,3,FALSE)</f>
        <v>33288.297158750793</v>
      </c>
      <c r="F761" s="6" t="s">
        <v>1754</v>
      </c>
      <c r="G761" s="50" t="str">
        <f t="shared" si="70"/>
        <v>52283.6168</v>
      </c>
      <c r="H761" s="32">
        <f t="shared" si="71"/>
        <v>33288</v>
      </c>
      <c r="I761" s="196" t="s">
        <v>891</v>
      </c>
      <c r="J761" s="197" t="s">
        <v>892</v>
      </c>
      <c r="K761" s="196" t="s">
        <v>893</v>
      </c>
      <c r="L761" s="196" t="s">
        <v>894</v>
      </c>
      <c r="M761" s="197" t="s">
        <v>424</v>
      </c>
      <c r="N761" s="197" t="s">
        <v>661</v>
      </c>
      <c r="O761" s="198" t="s">
        <v>662</v>
      </c>
      <c r="P761" s="198" t="s">
        <v>743</v>
      </c>
    </row>
    <row r="762" spans="1:16" ht="12.75" customHeight="1" thickBot="1">
      <c r="A762" s="32" t="str">
        <f t="shared" si="66"/>
        <v> AOEB 7 </v>
      </c>
      <c r="B762" s="6" t="str">
        <f t="shared" si="67"/>
        <v>II</v>
      </c>
      <c r="C762" s="32">
        <f t="shared" si="68"/>
        <v>52295.656999999999</v>
      </c>
      <c r="D762" s="50" t="str">
        <f t="shared" si="69"/>
        <v>vis</v>
      </c>
      <c r="E762" s="195">
        <f>VLOOKUP(C762,'Active 1'!C$21:E$970,3,FALSE)</f>
        <v>33325.747917963658</v>
      </c>
      <c r="F762" s="6" t="s">
        <v>1754</v>
      </c>
      <c r="G762" s="50" t="str">
        <f t="shared" si="70"/>
        <v>52295.657</v>
      </c>
      <c r="H762" s="32">
        <f t="shared" si="71"/>
        <v>33325.5</v>
      </c>
      <c r="I762" s="196" t="s">
        <v>895</v>
      </c>
      <c r="J762" s="197" t="s">
        <v>896</v>
      </c>
      <c r="K762" s="196" t="s">
        <v>897</v>
      </c>
      <c r="L762" s="196" t="s">
        <v>646</v>
      </c>
      <c r="M762" s="197" t="s">
        <v>2138</v>
      </c>
      <c r="N762" s="197"/>
      <c r="O762" s="198" t="s">
        <v>2916</v>
      </c>
      <c r="P762" s="198" t="s">
        <v>743</v>
      </c>
    </row>
    <row r="763" spans="1:16" ht="12.75" customHeight="1" thickBot="1">
      <c r="A763" s="32" t="str">
        <f t="shared" si="66"/>
        <v> AOEB 7 </v>
      </c>
      <c r="B763" s="6" t="str">
        <f t="shared" si="67"/>
        <v>I</v>
      </c>
      <c r="C763" s="32">
        <f t="shared" si="68"/>
        <v>52311.584999999999</v>
      </c>
      <c r="D763" s="50" t="str">
        <f t="shared" si="69"/>
        <v>vis</v>
      </c>
      <c r="E763" s="195">
        <f>VLOOKUP(C763,'Active 1'!C$21:E$970,3,FALSE)</f>
        <v>33375.291587731837</v>
      </c>
      <c r="F763" s="6" t="s">
        <v>1754</v>
      </c>
      <c r="G763" s="50" t="str">
        <f t="shared" si="70"/>
        <v>52311.585</v>
      </c>
      <c r="H763" s="32">
        <f t="shared" si="71"/>
        <v>33375</v>
      </c>
      <c r="I763" s="196" t="s">
        <v>898</v>
      </c>
      <c r="J763" s="197" t="s">
        <v>899</v>
      </c>
      <c r="K763" s="196" t="s">
        <v>900</v>
      </c>
      <c r="L763" s="196" t="s">
        <v>680</v>
      </c>
      <c r="M763" s="197" t="s">
        <v>2138</v>
      </c>
      <c r="N763" s="197"/>
      <c r="O763" s="198" t="s">
        <v>2780</v>
      </c>
      <c r="P763" s="198" t="s">
        <v>743</v>
      </c>
    </row>
    <row r="764" spans="1:16" ht="12.75" customHeight="1" thickBot="1">
      <c r="A764" s="32" t="str">
        <f t="shared" si="66"/>
        <v> AOEB 7 </v>
      </c>
      <c r="B764" s="6" t="str">
        <f t="shared" si="67"/>
        <v>I</v>
      </c>
      <c r="C764" s="32">
        <f t="shared" si="68"/>
        <v>52319.620999999999</v>
      </c>
      <c r="D764" s="50" t="str">
        <f t="shared" si="69"/>
        <v>vis</v>
      </c>
      <c r="E764" s="195">
        <f>VLOOKUP(C764,'Active 1'!C$21:E$970,3,FALSE)</f>
        <v>33400.287376924265</v>
      </c>
      <c r="F764" s="6" t="s">
        <v>1754</v>
      </c>
      <c r="G764" s="50" t="str">
        <f t="shared" si="70"/>
        <v>52319.621</v>
      </c>
      <c r="H764" s="32">
        <f t="shared" si="71"/>
        <v>33400</v>
      </c>
      <c r="I764" s="196" t="s">
        <v>901</v>
      </c>
      <c r="J764" s="197" t="s">
        <v>902</v>
      </c>
      <c r="K764" s="196" t="s">
        <v>903</v>
      </c>
      <c r="L764" s="196" t="s">
        <v>700</v>
      </c>
      <c r="M764" s="197" t="s">
        <v>2138</v>
      </c>
      <c r="N764" s="197"/>
      <c r="O764" s="198" t="s">
        <v>2780</v>
      </c>
      <c r="P764" s="198" t="s">
        <v>743</v>
      </c>
    </row>
    <row r="765" spans="1:16" ht="12.75" customHeight="1" thickBot="1">
      <c r="A765" s="32" t="str">
        <f t="shared" si="66"/>
        <v> AOEB 7 </v>
      </c>
      <c r="B765" s="6" t="str">
        <f t="shared" si="67"/>
        <v>II</v>
      </c>
      <c r="C765" s="32">
        <f t="shared" si="68"/>
        <v>52323.629000000001</v>
      </c>
      <c r="D765" s="50" t="str">
        <f t="shared" si="69"/>
        <v>vis</v>
      </c>
      <c r="E765" s="195">
        <f>VLOOKUP(C765,'Active 1'!C$21:E$970,3,FALSE)</f>
        <v>33412.75416675544</v>
      </c>
      <c r="F765" s="6" t="s">
        <v>1754</v>
      </c>
      <c r="G765" s="50" t="str">
        <f t="shared" si="70"/>
        <v>52323.629</v>
      </c>
      <c r="H765" s="32">
        <f t="shared" si="71"/>
        <v>33412.5</v>
      </c>
      <c r="I765" s="196" t="s">
        <v>904</v>
      </c>
      <c r="J765" s="197" t="s">
        <v>905</v>
      </c>
      <c r="K765" s="196" t="s">
        <v>906</v>
      </c>
      <c r="L765" s="196" t="s">
        <v>2907</v>
      </c>
      <c r="M765" s="197" t="s">
        <v>2138</v>
      </c>
      <c r="N765" s="197"/>
      <c r="O765" s="198" t="s">
        <v>2916</v>
      </c>
      <c r="P765" s="198" t="s">
        <v>743</v>
      </c>
    </row>
    <row r="766" spans="1:16" ht="12.75" customHeight="1" thickBot="1">
      <c r="A766" s="32" t="str">
        <f t="shared" si="66"/>
        <v> AOEB 7 </v>
      </c>
      <c r="B766" s="6" t="str">
        <f t="shared" si="67"/>
        <v>II</v>
      </c>
      <c r="C766" s="32">
        <f t="shared" si="68"/>
        <v>52323.645799999998</v>
      </c>
      <c r="D766" s="50" t="str">
        <f t="shared" si="69"/>
        <v>vis</v>
      </c>
      <c r="E766" s="195">
        <f>VLOOKUP(C766,'Active 1'!C$21:E$970,3,FALSE)</f>
        <v>33412.80642276071</v>
      </c>
      <c r="F766" s="6" t="s">
        <v>1754</v>
      </c>
      <c r="G766" s="50" t="str">
        <f t="shared" si="70"/>
        <v>52323.6458</v>
      </c>
      <c r="H766" s="32">
        <f t="shared" si="71"/>
        <v>33412.5</v>
      </c>
      <c r="I766" s="196" t="s">
        <v>907</v>
      </c>
      <c r="J766" s="197" t="s">
        <v>908</v>
      </c>
      <c r="K766" s="196" t="s">
        <v>906</v>
      </c>
      <c r="L766" s="196" t="s">
        <v>909</v>
      </c>
      <c r="M766" s="197" t="s">
        <v>424</v>
      </c>
      <c r="N766" s="197" t="s">
        <v>661</v>
      </c>
      <c r="O766" s="198" t="s">
        <v>910</v>
      </c>
      <c r="P766" s="198" t="s">
        <v>743</v>
      </c>
    </row>
    <row r="767" spans="1:16" ht="12.75" customHeight="1" thickBot="1">
      <c r="A767" s="32" t="str">
        <f t="shared" si="66"/>
        <v> AOEB 7 </v>
      </c>
      <c r="B767" s="6" t="str">
        <f t="shared" si="67"/>
        <v>I</v>
      </c>
      <c r="C767" s="32">
        <f t="shared" si="68"/>
        <v>52330.548000000003</v>
      </c>
      <c r="D767" s="50" t="str">
        <f t="shared" si="69"/>
        <v>vis</v>
      </c>
      <c r="E767" s="195">
        <f>VLOOKUP(C767,'Active 1'!C$21:E$970,3,FALSE)</f>
        <v>33434.27555369203</v>
      </c>
      <c r="F767" s="6" t="s">
        <v>1754</v>
      </c>
      <c r="G767" s="50" t="str">
        <f t="shared" si="70"/>
        <v>52330.548</v>
      </c>
      <c r="H767" s="32">
        <f t="shared" si="71"/>
        <v>33434</v>
      </c>
      <c r="I767" s="196" t="s">
        <v>911</v>
      </c>
      <c r="J767" s="197" t="s">
        <v>912</v>
      </c>
      <c r="K767" s="196" t="s">
        <v>913</v>
      </c>
      <c r="L767" s="196" t="s">
        <v>914</v>
      </c>
      <c r="M767" s="197" t="s">
        <v>2138</v>
      </c>
      <c r="N767" s="197"/>
      <c r="O767" s="198" t="s">
        <v>2916</v>
      </c>
      <c r="P767" s="198" t="s">
        <v>743</v>
      </c>
    </row>
    <row r="768" spans="1:16" ht="12.75" customHeight="1" thickBot="1">
      <c r="A768" s="32" t="str">
        <f t="shared" si="66"/>
        <v>VSB 40 </v>
      </c>
      <c r="B768" s="6" t="str">
        <f t="shared" si="67"/>
        <v>II</v>
      </c>
      <c r="C768" s="32">
        <f t="shared" si="68"/>
        <v>52581.164700000001</v>
      </c>
      <c r="D768" s="50" t="str">
        <f t="shared" si="69"/>
        <v>vis</v>
      </c>
      <c r="E768" s="195">
        <f>VLOOKUP(C768,'Active 1'!C$21:E$970,3,FALSE)</f>
        <v>34213.812910748136</v>
      </c>
      <c r="F768" s="6" t="s">
        <v>1754</v>
      </c>
      <c r="G768" s="50" t="str">
        <f t="shared" si="70"/>
        <v>52581.1647</v>
      </c>
      <c r="H768" s="32">
        <f t="shared" si="71"/>
        <v>34213.5</v>
      </c>
      <c r="I768" s="196" t="s">
        <v>921</v>
      </c>
      <c r="J768" s="197" t="s">
        <v>922</v>
      </c>
      <c r="K768" s="196" t="s">
        <v>923</v>
      </c>
      <c r="L768" s="196" t="s">
        <v>924</v>
      </c>
      <c r="M768" s="197" t="s">
        <v>2176</v>
      </c>
      <c r="N768" s="197" t="s">
        <v>2177</v>
      </c>
      <c r="O768" s="198" t="s">
        <v>345</v>
      </c>
      <c r="P768" s="199" t="s">
        <v>925</v>
      </c>
    </row>
    <row r="769" spans="1:16" ht="12.75" customHeight="1" thickBot="1">
      <c r="A769" s="32" t="str">
        <f t="shared" si="66"/>
        <v>VSB 40 </v>
      </c>
      <c r="B769" s="6" t="str">
        <f t="shared" si="67"/>
        <v>I</v>
      </c>
      <c r="C769" s="32">
        <f t="shared" si="68"/>
        <v>52582.288999999997</v>
      </c>
      <c r="D769" s="50" t="str">
        <f t="shared" si="69"/>
        <v>vis</v>
      </c>
      <c r="E769" s="195">
        <f>VLOOKUP(C769,'Active 1'!C$21:E$970,3,FALSE)</f>
        <v>34217.310019482451</v>
      </c>
      <c r="F769" s="6" t="s">
        <v>1754</v>
      </c>
      <c r="G769" s="50" t="str">
        <f t="shared" si="70"/>
        <v>52582.289</v>
      </c>
      <c r="H769" s="32">
        <f t="shared" si="71"/>
        <v>34217</v>
      </c>
      <c r="I769" s="196" t="s">
        <v>926</v>
      </c>
      <c r="J769" s="197" t="s">
        <v>927</v>
      </c>
      <c r="K769" s="196" t="s">
        <v>928</v>
      </c>
      <c r="L769" s="196" t="s">
        <v>929</v>
      </c>
      <c r="M769" s="197" t="s">
        <v>2138</v>
      </c>
      <c r="N769" s="197"/>
      <c r="O769" s="198" t="s">
        <v>778</v>
      </c>
      <c r="P769" s="199" t="s">
        <v>925</v>
      </c>
    </row>
    <row r="770" spans="1:16" ht="12.75" customHeight="1" thickBot="1">
      <c r="A770" s="32" t="str">
        <f t="shared" si="66"/>
        <v> AOEB 9 </v>
      </c>
      <c r="B770" s="6" t="str">
        <f t="shared" si="67"/>
        <v>I</v>
      </c>
      <c r="C770" s="32">
        <f t="shared" si="68"/>
        <v>52586.777999999998</v>
      </c>
      <c r="D770" s="50" t="str">
        <f t="shared" si="69"/>
        <v>vis</v>
      </c>
      <c r="E770" s="195">
        <f>VLOOKUP(C770,'Active 1'!C$21:E$970,3,FALSE)</f>
        <v>34231.272948512422</v>
      </c>
      <c r="F770" s="6" t="s">
        <v>1754</v>
      </c>
      <c r="G770" s="50" t="str">
        <f t="shared" si="70"/>
        <v>52586.778</v>
      </c>
      <c r="H770" s="32">
        <f t="shared" si="71"/>
        <v>34231</v>
      </c>
      <c r="I770" s="196" t="s">
        <v>930</v>
      </c>
      <c r="J770" s="197" t="s">
        <v>931</v>
      </c>
      <c r="K770" s="196" t="s">
        <v>932</v>
      </c>
      <c r="L770" s="196" t="s">
        <v>933</v>
      </c>
      <c r="M770" s="197" t="s">
        <v>2138</v>
      </c>
      <c r="N770" s="197"/>
      <c r="O770" s="198" t="s">
        <v>2916</v>
      </c>
      <c r="P770" s="198" t="s">
        <v>934</v>
      </c>
    </row>
    <row r="771" spans="1:16" ht="12.75" customHeight="1" thickBot="1">
      <c r="A771" s="32" t="str">
        <f t="shared" si="66"/>
        <v>VSB 40 </v>
      </c>
      <c r="B771" s="6" t="str">
        <f t="shared" si="67"/>
        <v>I</v>
      </c>
      <c r="C771" s="32">
        <f t="shared" si="68"/>
        <v>52588.078000000001</v>
      </c>
      <c r="D771" s="50" t="str">
        <f t="shared" si="69"/>
        <v>vis</v>
      </c>
      <c r="E771" s="195">
        <f>VLOOKUP(C771,'Active 1'!C$21:E$970,3,FALSE)</f>
        <v>34235.31656796865</v>
      </c>
      <c r="F771" s="6" t="s">
        <v>1754</v>
      </c>
      <c r="G771" s="50" t="str">
        <f t="shared" si="70"/>
        <v>52588.078</v>
      </c>
      <c r="H771" s="32">
        <f t="shared" si="71"/>
        <v>34235</v>
      </c>
      <c r="I771" s="196" t="s">
        <v>935</v>
      </c>
      <c r="J771" s="197" t="s">
        <v>936</v>
      </c>
      <c r="K771" s="196" t="s">
        <v>937</v>
      </c>
      <c r="L771" s="196" t="s">
        <v>879</v>
      </c>
      <c r="M771" s="197" t="s">
        <v>2138</v>
      </c>
      <c r="N771" s="197"/>
      <c r="O771" s="198" t="s">
        <v>778</v>
      </c>
      <c r="P771" s="199" t="s">
        <v>925</v>
      </c>
    </row>
    <row r="772" spans="1:16" ht="12.75" customHeight="1" thickBot="1">
      <c r="A772" s="32" t="str">
        <f t="shared" si="66"/>
        <v>VSB 40 </v>
      </c>
      <c r="B772" s="6" t="str">
        <f t="shared" si="67"/>
        <v>I</v>
      </c>
      <c r="C772" s="32">
        <f t="shared" si="68"/>
        <v>52607.046999999999</v>
      </c>
      <c r="D772" s="50" t="str">
        <f t="shared" si="69"/>
        <v>vis</v>
      </c>
      <c r="E772" s="195">
        <f>VLOOKUP(C772,'Active 1'!C$21:E$970,3,FALSE)</f>
        <v>34294.319196787859</v>
      </c>
      <c r="F772" s="6" t="s">
        <v>1754</v>
      </c>
      <c r="G772" s="50" t="str">
        <f t="shared" si="70"/>
        <v>52607.047</v>
      </c>
      <c r="H772" s="32">
        <f t="shared" si="71"/>
        <v>34294</v>
      </c>
      <c r="I772" s="196" t="s">
        <v>938</v>
      </c>
      <c r="J772" s="197" t="s">
        <v>939</v>
      </c>
      <c r="K772" s="196" t="s">
        <v>940</v>
      </c>
      <c r="L772" s="196" t="s">
        <v>845</v>
      </c>
      <c r="M772" s="197" t="s">
        <v>2138</v>
      </c>
      <c r="N772" s="197"/>
      <c r="O772" s="198" t="s">
        <v>778</v>
      </c>
      <c r="P772" s="199" t="s">
        <v>925</v>
      </c>
    </row>
    <row r="773" spans="1:16" ht="12.75" customHeight="1" thickBot="1">
      <c r="A773" s="32" t="str">
        <f t="shared" si="66"/>
        <v> AOEB 9 </v>
      </c>
      <c r="B773" s="6" t="str">
        <f t="shared" si="67"/>
        <v>I</v>
      </c>
      <c r="C773" s="32">
        <f t="shared" si="68"/>
        <v>52609.614000000001</v>
      </c>
      <c r="D773" s="50" t="str">
        <f t="shared" si="69"/>
        <v>vis</v>
      </c>
      <c r="E773" s="195">
        <f>VLOOKUP(C773,'Active 1'!C$21:E$970,3,FALSE)</f>
        <v>34302.303789975645</v>
      </c>
      <c r="F773" s="6" t="s">
        <v>1754</v>
      </c>
      <c r="G773" s="50" t="str">
        <f t="shared" si="70"/>
        <v>52609.614</v>
      </c>
      <c r="H773" s="32">
        <f t="shared" si="71"/>
        <v>34302</v>
      </c>
      <c r="I773" s="196" t="s">
        <v>941</v>
      </c>
      <c r="J773" s="197" t="s">
        <v>942</v>
      </c>
      <c r="K773" s="196" t="s">
        <v>943</v>
      </c>
      <c r="L773" s="196" t="s">
        <v>850</v>
      </c>
      <c r="M773" s="197" t="s">
        <v>2138</v>
      </c>
      <c r="N773" s="197"/>
      <c r="O773" s="198" t="s">
        <v>2916</v>
      </c>
      <c r="P773" s="198" t="s">
        <v>934</v>
      </c>
    </row>
    <row r="774" spans="1:16" ht="12.75" customHeight="1" thickBot="1">
      <c r="A774" s="32" t="str">
        <f t="shared" si="66"/>
        <v> AOEB 9 </v>
      </c>
      <c r="B774" s="6" t="str">
        <f t="shared" si="67"/>
        <v>II</v>
      </c>
      <c r="C774" s="32">
        <f t="shared" si="68"/>
        <v>52631.64</v>
      </c>
      <c r="D774" s="50" t="str">
        <f t="shared" si="69"/>
        <v>vis</v>
      </c>
      <c r="E774" s="195">
        <f>VLOOKUP(C774,'Active 1'!C$21:E$970,3,FALSE)</f>
        <v>34370.815145469976</v>
      </c>
      <c r="F774" s="6" t="s">
        <v>1754</v>
      </c>
      <c r="G774" s="50" t="str">
        <f t="shared" si="70"/>
        <v>52631.6400</v>
      </c>
      <c r="H774" s="32">
        <f t="shared" si="71"/>
        <v>34370.5</v>
      </c>
      <c r="I774" s="196" t="s">
        <v>948</v>
      </c>
      <c r="J774" s="197" t="s">
        <v>949</v>
      </c>
      <c r="K774" s="196" t="s">
        <v>950</v>
      </c>
      <c r="L774" s="196" t="s">
        <v>947</v>
      </c>
      <c r="M774" s="197" t="s">
        <v>424</v>
      </c>
      <c r="N774" s="197" t="s">
        <v>661</v>
      </c>
      <c r="O774" s="198" t="s">
        <v>662</v>
      </c>
      <c r="P774" s="198" t="s">
        <v>934</v>
      </c>
    </row>
    <row r="775" spans="1:16" ht="12.75" customHeight="1" thickBot="1">
      <c r="A775" s="32" t="str">
        <f t="shared" si="66"/>
        <v> AOEB 9 </v>
      </c>
      <c r="B775" s="6" t="str">
        <f t="shared" si="67"/>
        <v>I</v>
      </c>
      <c r="C775" s="32">
        <f t="shared" si="68"/>
        <v>52636.622000000003</v>
      </c>
      <c r="D775" s="50" t="str">
        <f t="shared" si="69"/>
        <v>vis</v>
      </c>
      <c r="E775" s="195">
        <f>VLOOKUP(C775,'Active 1'!C$21:E$970,3,FALSE)</f>
        <v>34386.311539416813</v>
      </c>
      <c r="F775" s="6" t="s">
        <v>1754</v>
      </c>
      <c r="G775" s="50" t="str">
        <f t="shared" si="70"/>
        <v>52636.622</v>
      </c>
      <c r="H775" s="32">
        <f t="shared" si="71"/>
        <v>34386</v>
      </c>
      <c r="I775" s="196" t="s">
        <v>951</v>
      </c>
      <c r="J775" s="197" t="s">
        <v>952</v>
      </c>
      <c r="K775" s="196" t="s">
        <v>953</v>
      </c>
      <c r="L775" s="196" t="s">
        <v>929</v>
      </c>
      <c r="M775" s="197" t="s">
        <v>2138</v>
      </c>
      <c r="N775" s="197"/>
      <c r="O775" s="198" t="s">
        <v>2780</v>
      </c>
      <c r="P775" s="198" t="s">
        <v>934</v>
      </c>
    </row>
    <row r="776" spans="1:16" ht="12.75" customHeight="1" thickBot="1">
      <c r="A776" s="32" t="str">
        <f t="shared" si="66"/>
        <v> AOEB 9 </v>
      </c>
      <c r="B776" s="6" t="str">
        <f t="shared" si="67"/>
        <v>II</v>
      </c>
      <c r="C776" s="32">
        <f t="shared" si="68"/>
        <v>52639.678999999996</v>
      </c>
      <c r="D776" s="50" t="str">
        <f t="shared" si="69"/>
        <v>vis</v>
      </c>
      <c r="E776" s="195">
        <f>VLOOKUP(C776,'Active 1'!C$21:E$970,3,FALSE)</f>
        <v>34395.820266091912</v>
      </c>
      <c r="F776" s="6" t="s">
        <v>1754</v>
      </c>
      <c r="G776" s="50" t="str">
        <f t="shared" si="70"/>
        <v>52639.679</v>
      </c>
      <c r="H776" s="32">
        <f t="shared" si="71"/>
        <v>34395.5</v>
      </c>
      <c r="I776" s="196" t="s">
        <v>954</v>
      </c>
      <c r="J776" s="197" t="s">
        <v>955</v>
      </c>
      <c r="K776" s="196" t="s">
        <v>956</v>
      </c>
      <c r="L776" s="196" t="s">
        <v>845</v>
      </c>
      <c r="M776" s="197" t="s">
        <v>2138</v>
      </c>
      <c r="N776" s="197"/>
      <c r="O776" s="198" t="s">
        <v>2780</v>
      </c>
      <c r="P776" s="198" t="s">
        <v>934</v>
      </c>
    </row>
    <row r="777" spans="1:16" ht="12.75" customHeight="1" thickBot="1">
      <c r="A777" s="32" t="str">
        <f t="shared" si="66"/>
        <v> AOEB 9 </v>
      </c>
      <c r="B777" s="6" t="str">
        <f t="shared" si="67"/>
        <v>I</v>
      </c>
      <c r="C777" s="32">
        <f t="shared" si="68"/>
        <v>52643.675000000003</v>
      </c>
      <c r="D777" s="50" t="str">
        <f t="shared" si="69"/>
        <v>vis</v>
      </c>
      <c r="E777" s="195">
        <f>VLOOKUP(C777,'Active 1'!C$21:E$970,3,FALSE)</f>
        <v>34408.249730205047</v>
      </c>
      <c r="F777" s="6" t="s">
        <v>1754</v>
      </c>
      <c r="G777" s="50" t="str">
        <f t="shared" si="70"/>
        <v>52643.675</v>
      </c>
      <c r="H777" s="32">
        <f t="shared" si="71"/>
        <v>34408</v>
      </c>
      <c r="I777" s="196" t="s">
        <v>957</v>
      </c>
      <c r="J777" s="197" t="s">
        <v>958</v>
      </c>
      <c r="K777" s="196" t="s">
        <v>959</v>
      </c>
      <c r="L777" s="196" t="s">
        <v>646</v>
      </c>
      <c r="M777" s="197" t="s">
        <v>2138</v>
      </c>
      <c r="N777" s="197"/>
      <c r="O777" s="198" t="s">
        <v>2916</v>
      </c>
      <c r="P777" s="198" t="s">
        <v>934</v>
      </c>
    </row>
    <row r="778" spans="1:16" ht="12.75" customHeight="1" thickBot="1">
      <c r="A778" s="32" t="str">
        <f t="shared" si="66"/>
        <v> AOEB 9 </v>
      </c>
      <c r="B778" s="6" t="str">
        <f t="shared" si="67"/>
        <v>I</v>
      </c>
      <c r="C778" s="32">
        <f t="shared" si="68"/>
        <v>52644.648000000001</v>
      </c>
      <c r="D778" s="50" t="str">
        <f t="shared" si="69"/>
        <v>vis</v>
      </c>
      <c r="E778" s="195">
        <f>VLOOKUP(C778,'Active 1'!C$21:E$970,3,FALSE)</f>
        <v>34411.276223844194</v>
      </c>
      <c r="F778" s="6" t="s">
        <v>1754</v>
      </c>
      <c r="G778" s="50" t="str">
        <f t="shared" si="70"/>
        <v>52644.648</v>
      </c>
      <c r="H778" s="32">
        <f t="shared" si="71"/>
        <v>34411</v>
      </c>
      <c r="I778" s="196" t="s">
        <v>960</v>
      </c>
      <c r="J778" s="197" t="s">
        <v>961</v>
      </c>
      <c r="K778" s="196" t="s">
        <v>962</v>
      </c>
      <c r="L778" s="196" t="s">
        <v>914</v>
      </c>
      <c r="M778" s="197" t="s">
        <v>2138</v>
      </c>
      <c r="N778" s="197"/>
      <c r="O778" s="198" t="s">
        <v>2916</v>
      </c>
      <c r="P778" s="198" t="s">
        <v>934</v>
      </c>
    </row>
    <row r="779" spans="1:16" ht="12.75" customHeight="1" thickBot="1">
      <c r="A779" s="32" t="str">
        <f t="shared" ref="A779:A842" si="72">P779</f>
        <v>IBVS 5636 </v>
      </c>
      <c r="B779" s="6" t="str">
        <f t="shared" ref="B779:B842" si="73">IF(H779=INT(H779),"I","II")</f>
        <v>I</v>
      </c>
      <c r="C779" s="32">
        <f t="shared" ref="C779:C842" si="74">1*G779</f>
        <v>52935.938999999998</v>
      </c>
      <c r="D779" s="50" t="str">
        <f t="shared" ref="D779:D842" si="75">VLOOKUP(F779,I$1:J$5,2,FALSE)</f>
        <v>vis</v>
      </c>
      <c r="E779" s="195">
        <f>VLOOKUP(C779,'Active 1'!C$21:E$970,3,FALSE)</f>
        <v>35317.330035398765</v>
      </c>
      <c r="F779" s="6" t="s">
        <v>1754</v>
      </c>
      <c r="G779" s="50" t="str">
        <f t="shared" ref="G779:G842" si="76">MID(I779,3,LEN(I779)-3)</f>
        <v>52935.9390</v>
      </c>
      <c r="H779" s="32">
        <f t="shared" ref="H779:H842" si="77">1*K779</f>
        <v>35317</v>
      </c>
      <c r="I779" s="196" t="s">
        <v>969</v>
      </c>
      <c r="J779" s="197" t="s">
        <v>970</v>
      </c>
      <c r="K779" s="196" t="s">
        <v>971</v>
      </c>
      <c r="L779" s="196" t="s">
        <v>972</v>
      </c>
      <c r="M779" s="197" t="s">
        <v>2176</v>
      </c>
      <c r="N779" s="197" t="s">
        <v>1889</v>
      </c>
      <c r="O779" s="198" t="s">
        <v>973</v>
      </c>
      <c r="P779" s="199" t="s">
        <v>974</v>
      </c>
    </row>
    <row r="780" spans="1:16" ht="12.75" customHeight="1" thickBot="1">
      <c r="A780" s="32" t="str">
        <f t="shared" si="72"/>
        <v> AOEB 9 </v>
      </c>
      <c r="B780" s="6" t="str">
        <f t="shared" si="73"/>
        <v>I</v>
      </c>
      <c r="C780" s="32">
        <f t="shared" si="74"/>
        <v>52951.690999999999</v>
      </c>
      <c r="D780" s="50" t="str">
        <f t="shared" si="75"/>
        <v>vis</v>
      </c>
      <c r="E780" s="195">
        <f>VLOOKUP(C780,'Active 1'!C$21:E$970,3,FALSE)</f>
        <v>35366.3262613021</v>
      </c>
      <c r="F780" s="6" t="s">
        <v>1754</v>
      </c>
      <c r="G780" s="50" t="str">
        <f t="shared" si="76"/>
        <v>52951.6910</v>
      </c>
      <c r="H780" s="32">
        <f t="shared" si="77"/>
        <v>35366</v>
      </c>
      <c r="I780" s="196" t="s">
        <v>975</v>
      </c>
      <c r="J780" s="197" t="s">
        <v>976</v>
      </c>
      <c r="K780" s="196" t="s">
        <v>977</v>
      </c>
      <c r="L780" s="196" t="s">
        <v>978</v>
      </c>
      <c r="M780" s="197" t="s">
        <v>424</v>
      </c>
      <c r="N780" s="197" t="s">
        <v>661</v>
      </c>
      <c r="O780" s="198" t="s">
        <v>2780</v>
      </c>
      <c r="P780" s="198" t="s">
        <v>934</v>
      </c>
    </row>
    <row r="781" spans="1:16" ht="12.75" customHeight="1" thickBot="1">
      <c r="A781" s="32" t="str">
        <f t="shared" si="72"/>
        <v>VSB 42 </v>
      </c>
      <c r="B781" s="6" t="str">
        <f t="shared" si="73"/>
        <v>II</v>
      </c>
      <c r="C781" s="32">
        <f t="shared" si="74"/>
        <v>52956.9951</v>
      </c>
      <c r="D781" s="50" t="str">
        <f t="shared" si="75"/>
        <v>vis</v>
      </c>
      <c r="E781" s="195">
        <f>VLOOKUP(C781,'Active 1'!C$21:E$970,3,FALSE)</f>
        <v>35382.824539731118</v>
      </c>
      <c r="F781" s="6" t="s">
        <v>1754</v>
      </c>
      <c r="G781" s="50" t="str">
        <f t="shared" si="76"/>
        <v>52956.9951</v>
      </c>
      <c r="H781" s="32">
        <f t="shared" si="77"/>
        <v>35382.5</v>
      </c>
      <c r="I781" s="196" t="s">
        <v>979</v>
      </c>
      <c r="J781" s="197" t="s">
        <v>980</v>
      </c>
      <c r="K781" s="196" t="s">
        <v>981</v>
      </c>
      <c r="L781" s="196" t="s">
        <v>982</v>
      </c>
      <c r="M781" s="197" t="s">
        <v>2176</v>
      </c>
      <c r="N781" s="197" t="s">
        <v>2177</v>
      </c>
      <c r="O781" s="198" t="s">
        <v>345</v>
      </c>
      <c r="P781" s="199" t="s">
        <v>983</v>
      </c>
    </row>
    <row r="782" spans="1:16" ht="12.75" customHeight="1" thickBot="1">
      <c r="A782" s="32" t="str">
        <f t="shared" si="72"/>
        <v>VSB 42 </v>
      </c>
      <c r="B782" s="6" t="str">
        <f t="shared" si="73"/>
        <v>I</v>
      </c>
      <c r="C782" s="32">
        <f t="shared" si="74"/>
        <v>52957.156600000002</v>
      </c>
      <c r="D782" s="50" t="str">
        <f t="shared" si="75"/>
        <v>vis</v>
      </c>
      <c r="E782" s="195">
        <f>VLOOKUP(C782,'Active 1'!C$21:E$970,3,FALSE)</f>
        <v>35383.326881686648</v>
      </c>
      <c r="F782" s="6" t="s">
        <v>1754</v>
      </c>
      <c r="G782" s="50" t="str">
        <f t="shared" si="76"/>
        <v>52957.1566</v>
      </c>
      <c r="H782" s="32">
        <f t="shared" si="77"/>
        <v>35383</v>
      </c>
      <c r="I782" s="196" t="s">
        <v>984</v>
      </c>
      <c r="J782" s="197" t="s">
        <v>985</v>
      </c>
      <c r="K782" s="196" t="s">
        <v>986</v>
      </c>
      <c r="L782" s="196" t="s">
        <v>987</v>
      </c>
      <c r="M782" s="197" t="s">
        <v>2176</v>
      </c>
      <c r="N782" s="197" t="s">
        <v>2177</v>
      </c>
      <c r="O782" s="198" t="s">
        <v>345</v>
      </c>
      <c r="P782" s="199" t="s">
        <v>983</v>
      </c>
    </row>
    <row r="783" spans="1:16" ht="12.75" customHeight="1" thickBot="1">
      <c r="A783" s="32" t="str">
        <f t="shared" si="72"/>
        <v>VSB 42 </v>
      </c>
      <c r="B783" s="6" t="str">
        <f t="shared" si="73"/>
        <v>I</v>
      </c>
      <c r="C783" s="32">
        <f t="shared" si="74"/>
        <v>52960.050199999998</v>
      </c>
      <c r="D783" s="50" t="str">
        <f t="shared" si="75"/>
        <v>vis</v>
      </c>
      <c r="E783" s="195">
        <f>VLOOKUP(C783,'Active 1'!C$21:E$970,3,FALSE)</f>
        <v>35392.327356500871</v>
      </c>
      <c r="F783" s="6" t="s">
        <v>1754</v>
      </c>
      <c r="G783" s="50" t="str">
        <f t="shared" si="76"/>
        <v>52960.0502</v>
      </c>
      <c r="H783" s="32">
        <f t="shared" si="77"/>
        <v>35392</v>
      </c>
      <c r="I783" s="196" t="s">
        <v>988</v>
      </c>
      <c r="J783" s="197" t="s">
        <v>989</v>
      </c>
      <c r="K783" s="196" t="s">
        <v>990</v>
      </c>
      <c r="L783" s="196" t="s">
        <v>991</v>
      </c>
      <c r="M783" s="197" t="s">
        <v>2176</v>
      </c>
      <c r="N783" s="197" t="s">
        <v>2177</v>
      </c>
      <c r="O783" s="198" t="s">
        <v>345</v>
      </c>
      <c r="P783" s="199" t="s">
        <v>983</v>
      </c>
    </row>
    <row r="784" spans="1:16" ht="12.75" customHeight="1" thickBot="1">
      <c r="A784" s="32" t="str">
        <f t="shared" si="72"/>
        <v>BAVM 171 </v>
      </c>
      <c r="B784" s="6" t="str">
        <f t="shared" si="73"/>
        <v>II</v>
      </c>
      <c r="C784" s="32">
        <f t="shared" si="74"/>
        <v>52981.432999999997</v>
      </c>
      <c r="D784" s="50" t="str">
        <f t="shared" si="75"/>
        <v>vis</v>
      </c>
      <c r="E784" s="195">
        <f>VLOOKUP(C784,'Active 1'!C$21:E$970,3,FALSE)</f>
        <v>35458.83805350733</v>
      </c>
      <c r="F784" s="6" t="s">
        <v>1754</v>
      </c>
      <c r="G784" s="50" t="str">
        <f t="shared" si="76"/>
        <v>52981.433</v>
      </c>
      <c r="H784" s="32">
        <f t="shared" si="77"/>
        <v>35458.5</v>
      </c>
      <c r="I784" s="196" t="s">
        <v>992</v>
      </c>
      <c r="J784" s="197" t="s">
        <v>993</v>
      </c>
      <c r="K784" s="196" t="s">
        <v>994</v>
      </c>
      <c r="L784" s="196" t="s">
        <v>995</v>
      </c>
      <c r="M784" s="197" t="s">
        <v>2138</v>
      </c>
      <c r="N784" s="197"/>
      <c r="O784" s="198" t="s">
        <v>681</v>
      </c>
      <c r="P784" s="199" t="s">
        <v>996</v>
      </c>
    </row>
    <row r="785" spans="1:16" ht="12.75" customHeight="1" thickBot="1">
      <c r="A785" s="32" t="str">
        <f t="shared" si="72"/>
        <v>VSB 42 </v>
      </c>
      <c r="B785" s="6" t="str">
        <f t="shared" si="73"/>
        <v>I</v>
      </c>
      <c r="C785" s="32">
        <f t="shared" si="74"/>
        <v>52986.093000000001</v>
      </c>
      <c r="D785" s="50" t="str">
        <f t="shared" si="75"/>
        <v>vis</v>
      </c>
      <c r="E785" s="195">
        <f>VLOOKUP(C785,'Active 1'!C$21:E$970,3,FALSE)</f>
        <v>35473.33287401963</v>
      </c>
      <c r="F785" s="6" t="s">
        <v>1754</v>
      </c>
      <c r="G785" s="50" t="str">
        <f t="shared" si="76"/>
        <v>52986.093</v>
      </c>
      <c r="H785" s="32">
        <f t="shared" si="77"/>
        <v>35473</v>
      </c>
      <c r="I785" s="196" t="s">
        <v>997</v>
      </c>
      <c r="J785" s="197" t="s">
        <v>998</v>
      </c>
      <c r="K785" s="196" t="s">
        <v>999</v>
      </c>
      <c r="L785" s="196" t="s">
        <v>1000</v>
      </c>
      <c r="M785" s="197" t="s">
        <v>2138</v>
      </c>
      <c r="N785" s="197"/>
      <c r="O785" s="198" t="s">
        <v>778</v>
      </c>
      <c r="P785" s="199" t="s">
        <v>983</v>
      </c>
    </row>
    <row r="786" spans="1:16" ht="12.75" customHeight="1" thickBot="1">
      <c r="A786" s="32" t="str">
        <f t="shared" si="72"/>
        <v>VSB 42 </v>
      </c>
      <c r="B786" s="6" t="str">
        <f t="shared" si="73"/>
        <v>I</v>
      </c>
      <c r="C786" s="32">
        <f t="shared" si="74"/>
        <v>52987.055</v>
      </c>
      <c r="D786" s="50" t="str">
        <f t="shared" si="75"/>
        <v>vis</v>
      </c>
      <c r="E786" s="195">
        <f>VLOOKUP(C786,'Active 1'!C$21:E$970,3,FALSE)</f>
        <v>35476.32515241723</v>
      </c>
      <c r="F786" s="6" t="s">
        <v>1754</v>
      </c>
      <c r="G786" s="50" t="str">
        <f t="shared" si="76"/>
        <v>52987.055</v>
      </c>
      <c r="H786" s="32">
        <f t="shared" si="77"/>
        <v>35476</v>
      </c>
      <c r="I786" s="196" t="s">
        <v>1001</v>
      </c>
      <c r="J786" s="197" t="s">
        <v>1002</v>
      </c>
      <c r="K786" s="196" t="s">
        <v>1003</v>
      </c>
      <c r="L786" s="196" t="s">
        <v>1004</v>
      </c>
      <c r="M786" s="197" t="s">
        <v>2138</v>
      </c>
      <c r="N786" s="197"/>
      <c r="O786" s="198" t="s">
        <v>778</v>
      </c>
      <c r="P786" s="199" t="s">
        <v>983</v>
      </c>
    </row>
    <row r="787" spans="1:16" ht="12.75" customHeight="1" thickBot="1">
      <c r="A787" s="32" t="str">
        <f t="shared" si="72"/>
        <v>VSB 42 </v>
      </c>
      <c r="B787" s="6" t="str">
        <f t="shared" si="73"/>
        <v>I</v>
      </c>
      <c r="C787" s="32">
        <f t="shared" si="74"/>
        <v>52988.023999999998</v>
      </c>
      <c r="D787" s="50" t="str">
        <f t="shared" si="75"/>
        <v>vis</v>
      </c>
      <c r="E787" s="195">
        <f>VLOOKUP(C787,'Active 1'!C$21:E$970,3,FALSE)</f>
        <v>35479.339204150354</v>
      </c>
      <c r="F787" s="6" t="s">
        <v>1754</v>
      </c>
      <c r="G787" s="50" t="str">
        <f t="shared" si="76"/>
        <v>52988.024</v>
      </c>
      <c r="H787" s="32">
        <f t="shared" si="77"/>
        <v>35479</v>
      </c>
      <c r="I787" s="196" t="s">
        <v>1005</v>
      </c>
      <c r="J787" s="197" t="s">
        <v>1006</v>
      </c>
      <c r="K787" s="196" t="s">
        <v>1007</v>
      </c>
      <c r="L787" s="196" t="s">
        <v>995</v>
      </c>
      <c r="M787" s="197" t="s">
        <v>2138</v>
      </c>
      <c r="N787" s="197"/>
      <c r="O787" s="198" t="s">
        <v>778</v>
      </c>
      <c r="P787" s="199" t="s">
        <v>983</v>
      </c>
    </row>
    <row r="788" spans="1:16" ht="12.75" customHeight="1" thickBot="1">
      <c r="A788" s="32" t="str">
        <f t="shared" si="72"/>
        <v>VSB 42 </v>
      </c>
      <c r="B788" s="6" t="str">
        <f t="shared" si="73"/>
        <v>II</v>
      </c>
      <c r="C788" s="32">
        <f t="shared" si="74"/>
        <v>52988.182000000001</v>
      </c>
      <c r="D788" s="50" t="str">
        <f t="shared" si="75"/>
        <v>vis</v>
      </c>
      <c r="E788" s="195">
        <f>VLOOKUP(C788,'Active 1'!C$21:E$970,3,FALSE)</f>
        <v>35479.830659438121</v>
      </c>
      <c r="F788" s="6" t="s">
        <v>1754</v>
      </c>
      <c r="G788" s="50" t="str">
        <f t="shared" si="76"/>
        <v>52988.182</v>
      </c>
      <c r="H788" s="32">
        <f t="shared" si="77"/>
        <v>35479.5</v>
      </c>
      <c r="I788" s="196" t="s">
        <v>1008</v>
      </c>
      <c r="J788" s="197" t="s">
        <v>1009</v>
      </c>
      <c r="K788" s="196" t="s">
        <v>1010</v>
      </c>
      <c r="L788" s="196" t="s">
        <v>1011</v>
      </c>
      <c r="M788" s="197" t="s">
        <v>2138</v>
      </c>
      <c r="N788" s="197"/>
      <c r="O788" s="198" t="s">
        <v>778</v>
      </c>
      <c r="P788" s="199" t="s">
        <v>983</v>
      </c>
    </row>
    <row r="789" spans="1:16" ht="12.75" customHeight="1" thickBot="1">
      <c r="A789" s="32" t="str">
        <f t="shared" si="72"/>
        <v>VSB 42 </v>
      </c>
      <c r="B789" s="6" t="str">
        <f t="shared" si="73"/>
        <v>I</v>
      </c>
      <c r="C789" s="32">
        <f t="shared" si="74"/>
        <v>52989.951000000001</v>
      </c>
      <c r="D789" s="50" t="str">
        <f t="shared" si="75"/>
        <v>vis</v>
      </c>
      <c r="E789" s="195">
        <f>VLOOKUP(C789,'Active 1'!C$21:E$970,3,FALSE)</f>
        <v>35485.333092375084</v>
      </c>
      <c r="F789" s="6" t="s">
        <v>1754</v>
      </c>
      <c r="G789" s="50" t="str">
        <f t="shared" si="76"/>
        <v>52989.951</v>
      </c>
      <c r="H789" s="32">
        <f t="shared" si="77"/>
        <v>35485</v>
      </c>
      <c r="I789" s="196" t="s">
        <v>1012</v>
      </c>
      <c r="J789" s="197" t="s">
        <v>1013</v>
      </c>
      <c r="K789" s="196" t="s">
        <v>1014</v>
      </c>
      <c r="L789" s="196" t="s">
        <v>1000</v>
      </c>
      <c r="M789" s="197" t="s">
        <v>2138</v>
      </c>
      <c r="N789" s="197"/>
      <c r="O789" s="198" t="s">
        <v>778</v>
      </c>
      <c r="P789" s="199" t="s">
        <v>983</v>
      </c>
    </row>
    <row r="790" spans="1:16" ht="12.75" customHeight="1" thickBot="1">
      <c r="A790" s="32" t="str">
        <f t="shared" si="72"/>
        <v>VSB 42 </v>
      </c>
      <c r="B790" s="6" t="str">
        <f t="shared" si="73"/>
        <v>I</v>
      </c>
      <c r="C790" s="32">
        <f t="shared" si="74"/>
        <v>52990.917999999998</v>
      </c>
      <c r="D790" s="50" t="str">
        <f t="shared" si="75"/>
        <v>vis</v>
      </c>
      <c r="E790" s="195">
        <f>VLOOKUP(C790,'Active 1'!C$21:E$970,3,FALSE)</f>
        <v>35488.3409231552</v>
      </c>
      <c r="F790" s="6" t="s">
        <v>1754</v>
      </c>
      <c r="G790" s="50" t="str">
        <f t="shared" si="76"/>
        <v>52990.918</v>
      </c>
      <c r="H790" s="32">
        <f t="shared" si="77"/>
        <v>35488</v>
      </c>
      <c r="I790" s="196" t="s">
        <v>1015</v>
      </c>
      <c r="J790" s="197" t="s">
        <v>1016</v>
      </c>
      <c r="K790" s="196" t="s">
        <v>1017</v>
      </c>
      <c r="L790" s="196" t="s">
        <v>1018</v>
      </c>
      <c r="M790" s="197" t="s">
        <v>2138</v>
      </c>
      <c r="N790" s="197"/>
      <c r="O790" s="198" t="s">
        <v>778</v>
      </c>
      <c r="P790" s="199" t="s">
        <v>983</v>
      </c>
    </row>
    <row r="791" spans="1:16" ht="12.75" customHeight="1" thickBot="1">
      <c r="A791" s="32" t="str">
        <f t="shared" si="72"/>
        <v>VSB 42 </v>
      </c>
      <c r="B791" s="6" t="str">
        <f t="shared" si="73"/>
        <v>II</v>
      </c>
      <c r="C791" s="32">
        <f t="shared" si="74"/>
        <v>52991.076000000001</v>
      </c>
      <c r="D791" s="50" t="str">
        <f t="shared" si="75"/>
        <v>vis</v>
      </c>
      <c r="E791" s="195">
        <f>VLOOKUP(C791,'Active 1'!C$21:E$970,3,FALSE)</f>
        <v>35488.832378442959</v>
      </c>
      <c r="F791" s="6" t="s">
        <v>1754</v>
      </c>
      <c r="G791" s="50" t="str">
        <f t="shared" si="76"/>
        <v>52991.076</v>
      </c>
      <c r="H791" s="32">
        <f t="shared" si="77"/>
        <v>35488.5</v>
      </c>
      <c r="I791" s="196" t="s">
        <v>1019</v>
      </c>
      <c r="J791" s="197" t="s">
        <v>1020</v>
      </c>
      <c r="K791" s="196" t="s">
        <v>1021</v>
      </c>
      <c r="L791" s="196" t="s">
        <v>1000</v>
      </c>
      <c r="M791" s="197" t="s">
        <v>2138</v>
      </c>
      <c r="N791" s="197"/>
      <c r="O791" s="198" t="s">
        <v>778</v>
      </c>
      <c r="P791" s="199" t="s">
        <v>983</v>
      </c>
    </row>
    <row r="792" spans="1:16" ht="12.75" customHeight="1" thickBot="1">
      <c r="A792" s="32" t="str">
        <f t="shared" si="72"/>
        <v>VSB 42 </v>
      </c>
      <c r="B792" s="6" t="str">
        <f t="shared" si="73"/>
        <v>II</v>
      </c>
      <c r="C792" s="32">
        <f t="shared" si="74"/>
        <v>52994.936000000002</v>
      </c>
      <c r="D792" s="50" t="str">
        <f t="shared" si="75"/>
        <v>vis</v>
      </c>
      <c r="E792" s="195">
        <f>VLOOKUP(C792,'Active 1'!C$21:E$970,3,FALSE)</f>
        <v>35500.838817751421</v>
      </c>
      <c r="F792" s="6" t="s">
        <v>1754</v>
      </c>
      <c r="G792" s="50" t="str">
        <f t="shared" si="76"/>
        <v>52994.936</v>
      </c>
      <c r="H792" s="32">
        <f t="shared" si="77"/>
        <v>35500.5</v>
      </c>
      <c r="I792" s="196" t="s">
        <v>1022</v>
      </c>
      <c r="J792" s="197" t="s">
        <v>1023</v>
      </c>
      <c r="K792" s="196" t="s">
        <v>1024</v>
      </c>
      <c r="L792" s="196" t="s">
        <v>995</v>
      </c>
      <c r="M792" s="197" t="s">
        <v>2138</v>
      </c>
      <c r="N792" s="197"/>
      <c r="O792" s="198" t="s">
        <v>778</v>
      </c>
      <c r="P792" s="199" t="s">
        <v>983</v>
      </c>
    </row>
    <row r="793" spans="1:16" ht="12.75" customHeight="1" thickBot="1">
      <c r="A793" s="32" t="str">
        <f t="shared" si="72"/>
        <v>VSB 42 </v>
      </c>
      <c r="B793" s="6" t="str">
        <f t="shared" si="73"/>
        <v>I</v>
      </c>
      <c r="C793" s="32">
        <f t="shared" si="74"/>
        <v>52995.091</v>
      </c>
      <c r="D793" s="50" t="str">
        <f t="shared" si="75"/>
        <v>vis</v>
      </c>
      <c r="E793" s="195">
        <f>VLOOKUP(C793,'Active 1'!C$21:E$970,3,FALSE)</f>
        <v>35501.320941609658</v>
      </c>
      <c r="F793" s="6" t="s">
        <v>1754</v>
      </c>
      <c r="G793" s="50" t="str">
        <f t="shared" si="76"/>
        <v>52995.091</v>
      </c>
      <c r="H793" s="32">
        <f t="shared" si="77"/>
        <v>35501</v>
      </c>
      <c r="I793" s="196" t="s">
        <v>1025</v>
      </c>
      <c r="J793" s="197" t="s">
        <v>1026</v>
      </c>
      <c r="K793" s="196" t="s">
        <v>1027</v>
      </c>
      <c r="L793" s="196" t="s">
        <v>845</v>
      </c>
      <c r="M793" s="197" t="s">
        <v>2138</v>
      </c>
      <c r="N793" s="197"/>
      <c r="O793" s="198" t="s">
        <v>778</v>
      </c>
      <c r="P793" s="199" t="s">
        <v>983</v>
      </c>
    </row>
    <row r="794" spans="1:16" ht="12.75" customHeight="1" thickBot="1">
      <c r="A794" s="32" t="str">
        <f t="shared" si="72"/>
        <v>BAVM 171 </v>
      </c>
      <c r="B794" s="6" t="str">
        <f t="shared" si="73"/>
        <v>I</v>
      </c>
      <c r="C794" s="32">
        <f t="shared" si="74"/>
        <v>52997.34</v>
      </c>
      <c r="D794" s="50" t="str">
        <f t="shared" si="75"/>
        <v>vis</v>
      </c>
      <c r="E794" s="195">
        <f>VLOOKUP(C794,'Active 1'!C$21:E$970,3,FALSE)</f>
        <v>35508.316403268902</v>
      </c>
      <c r="F794" s="6" t="s">
        <v>1754</v>
      </c>
      <c r="G794" s="50" t="str">
        <f t="shared" si="76"/>
        <v>52997.340</v>
      </c>
      <c r="H794" s="32">
        <f t="shared" si="77"/>
        <v>35508</v>
      </c>
      <c r="I794" s="196" t="s">
        <v>1028</v>
      </c>
      <c r="J794" s="197" t="s">
        <v>1029</v>
      </c>
      <c r="K794" s="196" t="s">
        <v>1030</v>
      </c>
      <c r="L794" s="196" t="s">
        <v>879</v>
      </c>
      <c r="M794" s="197" t="s">
        <v>2138</v>
      </c>
      <c r="N794" s="197"/>
      <c r="O794" s="198" t="s">
        <v>681</v>
      </c>
      <c r="P794" s="199" t="s">
        <v>996</v>
      </c>
    </row>
    <row r="795" spans="1:16" ht="12.75" customHeight="1" thickBot="1">
      <c r="A795" s="32" t="str">
        <f t="shared" si="72"/>
        <v> AOEB 9 </v>
      </c>
      <c r="B795" s="6" t="str">
        <f t="shared" si="73"/>
        <v>I</v>
      </c>
      <c r="C795" s="32">
        <f t="shared" si="74"/>
        <v>52999.601999999999</v>
      </c>
      <c r="D795" s="50" t="str">
        <f t="shared" si="75"/>
        <v>vis</v>
      </c>
      <c r="E795" s="195">
        <f>VLOOKUP(C795,'Active 1'!C$21:E$970,3,FALSE)</f>
        <v>35515.35230112273</v>
      </c>
      <c r="F795" s="6" t="s">
        <v>1754</v>
      </c>
      <c r="G795" s="50" t="str">
        <f t="shared" si="76"/>
        <v>52999.602</v>
      </c>
      <c r="H795" s="32">
        <f t="shared" si="77"/>
        <v>35515</v>
      </c>
      <c r="I795" s="196" t="s">
        <v>1031</v>
      </c>
      <c r="J795" s="197" t="s">
        <v>1032</v>
      </c>
      <c r="K795" s="196" t="s">
        <v>1033</v>
      </c>
      <c r="L795" s="196" t="s">
        <v>1034</v>
      </c>
      <c r="M795" s="197" t="s">
        <v>2138</v>
      </c>
      <c r="N795" s="197"/>
      <c r="O795" s="198" t="s">
        <v>2780</v>
      </c>
      <c r="P795" s="198" t="s">
        <v>934</v>
      </c>
    </row>
    <row r="796" spans="1:16" ht="12.75" customHeight="1" thickBot="1">
      <c r="A796" s="32" t="str">
        <f t="shared" si="72"/>
        <v> AOEB 9 </v>
      </c>
      <c r="B796" s="6" t="str">
        <f t="shared" si="73"/>
        <v>I</v>
      </c>
      <c r="C796" s="32">
        <f t="shared" si="74"/>
        <v>53010.525099999999</v>
      </c>
      <c r="D796" s="50" t="str">
        <f t="shared" si="75"/>
        <v>vis</v>
      </c>
      <c r="E796" s="195">
        <f>VLOOKUP(C796,'Active 1'!C$21:E$970,3,FALSE)</f>
        <v>35549.328347032118</v>
      </c>
      <c r="F796" s="6" t="s">
        <v>1754</v>
      </c>
      <c r="G796" s="50" t="str">
        <f t="shared" si="76"/>
        <v>53010.5251</v>
      </c>
      <c r="H796" s="32">
        <f t="shared" si="77"/>
        <v>35549</v>
      </c>
      <c r="I796" s="196" t="s">
        <v>1035</v>
      </c>
      <c r="J796" s="197" t="s">
        <v>1036</v>
      </c>
      <c r="K796" s="196" t="s">
        <v>1037</v>
      </c>
      <c r="L796" s="196" t="s">
        <v>1038</v>
      </c>
      <c r="M796" s="197" t="s">
        <v>424</v>
      </c>
      <c r="N796" s="197" t="s">
        <v>661</v>
      </c>
      <c r="O796" s="198" t="s">
        <v>662</v>
      </c>
      <c r="P796" s="198" t="s">
        <v>934</v>
      </c>
    </row>
    <row r="797" spans="1:16" ht="12.75" customHeight="1" thickBot="1">
      <c r="A797" s="32" t="str">
        <f t="shared" si="72"/>
        <v>IBVS 5636 </v>
      </c>
      <c r="B797" s="6" t="str">
        <f t="shared" si="73"/>
        <v>I</v>
      </c>
      <c r="C797" s="32">
        <f t="shared" si="74"/>
        <v>53014.701200000003</v>
      </c>
      <c r="D797" s="50" t="str">
        <f t="shared" si="75"/>
        <v>vis</v>
      </c>
      <c r="E797" s="195">
        <f>VLOOKUP(C797,'Active 1'!C$21:E$970,3,FALSE)</f>
        <v>35562.318007963753</v>
      </c>
      <c r="F797" s="6" t="s">
        <v>1754</v>
      </c>
      <c r="G797" s="50" t="str">
        <f t="shared" si="76"/>
        <v>53014.7012</v>
      </c>
      <c r="H797" s="32">
        <f t="shared" si="77"/>
        <v>35562</v>
      </c>
      <c r="I797" s="196" t="s">
        <v>1039</v>
      </c>
      <c r="J797" s="197" t="s">
        <v>1040</v>
      </c>
      <c r="K797" s="196" t="s">
        <v>1041</v>
      </c>
      <c r="L797" s="196" t="s">
        <v>1042</v>
      </c>
      <c r="M797" s="197" t="s">
        <v>2176</v>
      </c>
      <c r="N797" s="197" t="s">
        <v>2177</v>
      </c>
      <c r="O797" s="198" t="s">
        <v>973</v>
      </c>
      <c r="P797" s="199" t="s">
        <v>974</v>
      </c>
    </row>
    <row r="798" spans="1:16" ht="12.75" customHeight="1" thickBot="1">
      <c r="A798" s="32" t="str">
        <f t="shared" si="72"/>
        <v> AOEB 9 </v>
      </c>
      <c r="B798" s="6" t="str">
        <f t="shared" si="73"/>
        <v>II</v>
      </c>
      <c r="C798" s="32">
        <f t="shared" si="74"/>
        <v>53038.659</v>
      </c>
      <c r="D798" s="50" t="str">
        <f t="shared" si="75"/>
        <v>vis</v>
      </c>
      <c r="E798" s="195">
        <f>VLOOKUP(C798,'Active 1'!C$21:E$970,3,FALSE)</f>
        <v>35636.838181970023</v>
      </c>
      <c r="F798" s="6" t="s">
        <v>1754</v>
      </c>
      <c r="G798" s="50" t="str">
        <f t="shared" si="76"/>
        <v>53038.659</v>
      </c>
      <c r="H798" s="32">
        <f t="shared" si="77"/>
        <v>35636.5</v>
      </c>
      <c r="I798" s="196" t="s">
        <v>1047</v>
      </c>
      <c r="J798" s="197" t="s">
        <v>1048</v>
      </c>
      <c r="K798" s="196" t="s">
        <v>1049</v>
      </c>
      <c r="L798" s="196" t="s">
        <v>995</v>
      </c>
      <c r="M798" s="197" t="s">
        <v>2138</v>
      </c>
      <c r="N798" s="197"/>
      <c r="O798" s="198" t="s">
        <v>2916</v>
      </c>
      <c r="P798" s="198" t="s">
        <v>934</v>
      </c>
    </row>
    <row r="799" spans="1:16" ht="12.75" customHeight="1" thickBot="1">
      <c r="A799" s="32" t="str">
        <f t="shared" si="72"/>
        <v> AOEB 9 </v>
      </c>
      <c r="B799" s="6" t="str">
        <f t="shared" si="73"/>
        <v>II</v>
      </c>
      <c r="C799" s="32">
        <f t="shared" si="74"/>
        <v>53057.625099999997</v>
      </c>
      <c r="D799" s="50" t="str">
        <f t="shared" si="75"/>
        <v>vis</v>
      </c>
      <c r="E799" s="195">
        <f>VLOOKUP(C799,'Active 1'!C$21:E$970,3,FALSE)</f>
        <v>35695.83179040737</v>
      </c>
      <c r="F799" s="6" t="s">
        <v>1754</v>
      </c>
      <c r="G799" s="50" t="str">
        <f t="shared" si="76"/>
        <v>53057.6251</v>
      </c>
      <c r="H799" s="32">
        <f t="shared" si="77"/>
        <v>35695.5</v>
      </c>
      <c r="I799" s="196" t="s">
        <v>1050</v>
      </c>
      <c r="J799" s="197" t="s">
        <v>1051</v>
      </c>
      <c r="K799" s="196" t="s">
        <v>1052</v>
      </c>
      <c r="L799" s="196" t="s">
        <v>1053</v>
      </c>
      <c r="M799" s="197" t="s">
        <v>424</v>
      </c>
      <c r="N799" s="197" t="s">
        <v>661</v>
      </c>
      <c r="O799" s="198" t="s">
        <v>2780</v>
      </c>
      <c r="P799" s="198" t="s">
        <v>934</v>
      </c>
    </row>
    <row r="800" spans="1:16" ht="12.75" customHeight="1" thickBot="1">
      <c r="A800" s="32" t="str">
        <f t="shared" si="72"/>
        <v>IBVS 5636 </v>
      </c>
      <c r="B800" s="6" t="str">
        <f t="shared" si="73"/>
        <v>I</v>
      </c>
      <c r="C800" s="32">
        <f t="shared" si="74"/>
        <v>53281.869599999998</v>
      </c>
      <c r="D800" s="50" t="str">
        <f t="shared" si="75"/>
        <v>vis</v>
      </c>
      <c r="E800" s="195">
        <f>VLOOKUP(C800,'Active 1'!C$21:E$970,3,FALSE)</f>
        <v>36393.339038984057</v>
      </c>
      <c r="F800" s="6" t="s">
        <v>1754</v>
      </c>
      <c r="G800" s="50" t="str">
        <f t="shared" si="76"/>
        <v>53281.8696</v>
      </c>
      <c r="H800" s="32">
        <f t="shared" si="77"/>
        <v>36393</v>
      </c>
      <c r="I800" s="196" t="s">
        <v>1054</v>
      </c>
      <c r="J800" s="197" t="s">
        <v>1055</v>
      </c>
      <c r="K800" s="196" t="s">
        <v>1056</v>
      </c>
      <c r="L800" s="196" t="s">
        <v>1057</v>
      </c>
      <c r="M800" s="197" t="s">
        <v>2176</v>
      </c>
      <c r="N800" s="197" t="s">
        <v>1889</v>
      </c>
      <c r="O800" s="198" t="s">
        <v>973</v>
      </c>
      <c r="P800" s="199" t="s">
        <v>974</v>
      </c>
    </row>
    <row r="801" spans="1:16" ht="12.75" customHeight="1" thickBot="1">
      <c r="A801" s="32" t="str">
        <f t="shared" si="72"/>
        <v>IBVS 5636 </v>
      </c>
      <c r="B801" s="6" t="str">
        <f t="shared" si="73"/>
        <v>II</v>
      </c>
      <c r="C801" s="32">
        <f t="shared" si="74"/>
        <v>53282.0311</v>
      </c>
      <c r="D801" s="50" t="str">
        <f t="shared" si="75"/>
        <v>vis</v>
      </c>
      <c r="E801" s="195">
        <f>VLOOKUP(C801,'Active 1'!C$21:E$970,3,FALSE)</f>
        <v>36393.841380939586</v>
      </c>
      <c r="F801" s="6" t="s">
        <v>1754</v>
      </c>
      <c r="G801" s="50" t="str">
        <f t="shared" si="76"/>
        <v>53282.0311</v>
      </c>
      <c r="H801" s="32">
        <f t="shared" si="77"/>
        <v>36393.5</v>
      </c>
      <c r="I801" s="196" t="s">
        <v>1058</v>
      </c>
      <c r="J801" s="197" t="s">
        <v>1059</v>
      </c>
      <c r="K801" s="196" t="s">
        <v>1060</v>
      </c>
      <c r="L801" s="196" t="s">
        <v>1061</v>
      </c>
      <c r="M801" s="197" t="s">
        <v>2176</v>
      </c>
      <c r="N801" s="197" t="s">
        <v>1889</v>
      </c>
      <c r="O801" s="198" t="s">
        <v>973</v>
      </c>
      <c r="P801" s="199" t="s">
        <v>974</v>
      </c>
    </row>
    <row r="802" spans="1:16" ht="12.75" customHeight="1" thickBot="1">
      <c r="A802" s="32" t="str">
        <f t="shared" si="72"/>
        <v> AOEB 11 </v>
      </c>
      <c r="B802" s="6" t="str">
        <f t="shared" si="73"/>
        <v>II</v>
      </c>
      <c r="C802" s="32">
        <f t="shared" si="74"/>
        <v>53288.783199999998</v>
      </c>
      <c r="D802" s="50" t="str">
        <f t="shared" si="75"/>
        <v>vis</v>
      </c>
      <c r="E802" s="195">
        <f>VLOOKUP(C802,'Active 1'!C$21:E$970,3,FALSE)</f>
        <v>36414.843629347517</v>
      </c>
      <c r="F802" s="6" t="s">
        <v>1754</v>
      </c>
      <c r="G802" s="50" t="str">
        <f t="shared" si="76"/>
        <v>53288.7832</v>
      </c>
      <c r="H802" s="32">
        <f t="shared" si="77"/>
        <v>36414.5</v>
      </c>
      <c r="I802" s="196" t="s">
        <v>1062</v>
      </c>
      <c r="J802" s="197" t="s">
        <v>1063</v>
      </c>
      <c r="K802" s="196" t="s">
        <v>1064</v>
      </c>
      <c r="L802" s="196" t="s">
        <v>1065</v>
      </c>
      <c r="M802" s="197" t="s">
        <v>424</v>
      </c>
      <c r="N802" s="197" t="s">
        <v>661</v>
      </c>
      <c r="O802" s="198" t="s">
        <v>2780</v>
      </c>
      <c r="P802" s="198" t="s">
        <v>1066</v>
      </c>
    </row>
    <row r="803" spans="1:16" ht="12.75" customHeight="1" thickBot="1">
      <c r="A803" s="32" t="str">
        <f t="shared" si="72"/>
        <v>IBVS 5636 </v>
      </c>
      <c r="B803" s="6" t="str">
        <f t="shared" si="73"/>
        <v>I</v>
      </c>
      <c r="C803" s="32">
        <f t="shared" si="74"/>
        <v>53290.871500000001</v>
      </c>
      <c r="D803" s="50" t="str">
        <f t="shared" si="75"/>
        <v>vis</v>
      </c>
      <c r="E803" s="195">
        <f>VLOOKUP(C803,'Active 1'!C$21:E$970,3,FALSE)</f>
        <v>36421.339237432461</v>
      </c>
      <c r="F803" s="6" t="s">
        <v>1754</v>
      </c>
      <c r="G803" s="50" t="str">
        <f t="shared" si="76"/>
        <v>53290.8715</v>
      </c>
      <c r="H803" s="32">
        <f t="shared" si="77"/>
        <v>36421</v>
      </c>
      <c r="I803" s="196" t="s">
        <v>1067</v>
      </c>
      <c r="J803" s="197" t="s">
        <v>1068</v>
      </c>
      <c r="K803" s="196" t="s">
        <v>1069</v>
      </c>
      <c r="L803" s="196" t="s">
        <v>1070</v>
      </c>
      <c r="M803" s="197" t="s">
        <v>2176</v>
      </c>
      <c r="N803" s="197" t="s">
        <v>1889</v>
      </c>
      <c r="O803" s="198" t="s">
        <v>973</v>
      </c>
      <c r="P803" s="199" t="s">
        <v>974</v>
      </c>
    </row>
    <row r="804" spans="1:16" ht="12.75" customHeight="1" thickBot="1">
      <c r="A804" s="32" t="str">
        <f t="shared" si="72"/>
        <v>VSB 43 </v>
      </c>
      <c r="B804" s="6" t="str">
        <f t="shared" si="73"/>
        <v>II</v>
      </c>
      <c r="C804" s="32">
        <f t="shared" si="74"/>
        <v>53293.286999999997</v>
      </c>
      <c r="D804" s="50" t="str">
        <f t="shared" si="75"/>
        <v>vis</v>
      </c>
      <c r="E804" s="195">
        <f>VLOOKUP(C804,'Active 1'!C$21:E$970,3,FALSE)</f>
        <v>36428.85259342975</v>
      </c>
      <c r="F804" s="6" t="s">
        <v>1754</v>
      </c>
      <c r="G804" s="50" t="str">
        <f t="shared" si="76"/>
        <v>53293.287</v>
      </c>
      <c r="H804" s="32">
        <f t="shared" si="77"/>
        <v>36428.5</v>
      </c>
      <c r="I804" s="196" t="s">
        <v>1071</v>
      </c>
      <c r="J804" s="197" t="s">
        <v>1072</v>
      </c>
      <c r="K804" s="196" t="s">
        <v>1073</v>
      </c>
      <c r="L804" s="196" t="s">
        <v>1034</v>
      </c>
      <c r="M804" s="197" t="s">
        <v>2138</v>
      </c>
      <c r="N804" s="197"/>
      <c r="O804" s="198" t="s">
        <v>778</v>
      </c>
      <c r="P804" s="199" t="s">
        <v>1074</v>
      </c>
    </row>
    <row r="805" spans="1:16" ht="12.75" customHeight="1" thickBot="1">
      <c r="A805" s="32" t="str">
        <f t="shared" si="72"/>
        <v>IBVS 5636 </v>
      </c>
      <c r="B805" s="6" t="str">
        <f t="shared" si="73"/>
        <v>I</v>
      </c>
      <c r="C805" s="32">
        <f t="shared" si="74"/>
        <v>53297.9447</v>
      </c>
      <c r="D805" s="50" t="str">
        <f t="shared" si="75"/>
        <v>vis</v>
      </c>
      <c r="E805" s="195">
        <f>VLOOKUP(C805,'Active 1'!C$21:E$970,3,FALSE)</f>
        <v>36443.340259846089</v>
      </c>
      <c r="F805" s="6" t="s">
        <v>1754</v>
      </c>
      <c r="G805" s="50" t="str">
        <f t="shared" si="76"/>
        <v>53297.9447</v>
      </c>
      <c r="H805" s="32">
        <f t="shared" si="77"/>
        <v>36443</v>
      </c>
      <c r="I805" s="196" t="s">
        <v>1075</v>
      </c>
      <c r="J805" s="197" t="s">
        <v>1076</v>
      </c>
      <c r="K805" s="196" t="s">
        <v>1077</v>
      </c>
      <c r="L805" s="196" t="s">
        <v>1078</v>
      </c>
      <c r="M805" s="197" t="s">
        <v>2176</v>
      </c>
      <c r="N805" s="197" t="s">
        <v>1889</v>
      </c>
      <c r="O805" s="198" t="s">
        <v>973</v>
      </c>
      <c r="P805" s="199" t="s">
        <v>974</v>
      </c>
    </row>
    <row r="806" spans="1:16" ht="12.75" customHeight="1" thickBot="1">
      <c r="A806" s="32" t="str">
        <f t="shared" si="72"/>
        <v>VSB 43 </v>
      </c>
      <c r="B806" s="6" t="str">
        <f t="shared" si="73"/>
        <v>I</v>
      </c>
      <c r="C806" s="32">
        <f t="shared" si="74"/>
        <v>53311.125800000002</v>
      </c>
      <c r="D806" s="50" t="str">
        <f t="shared" si="75"/>
        <v>vis</v>
      </c>
      <c r="E806" s="195">
        <f>VLOOKUP(C806,'Active 1'!C$21:E$970,3,FALSE)</f>
        <v>36484.339761703282</v>
      </c>
      <c r="F806" s="6" t="s">
        <v>1754</v>
      </c>
      <c r="G806" s="50" t="str">
        <f t="shared" si="76"/>
        <v>53311.1258</v>
      </c>
      <c r="H806" s="32">
        <f t="shared" si="77"/>
        <v>36484</v>
      </c>
      <c r="I806" s="196" t="s">
        <v>1094</v>
      </c>
      <c r="J806" s="197" t="s">
        <v>1095</v>
      </c>
      <c r="K806" s="196" t="s">
        <v>1096</v>
      </c>
      <c r="L806" s="196" t="s">
        <v>1097</v>
      </c>
      <c r="M806" s="197" t="s">
        <v>2176</v>
      </c>
      <c r="N806" s="197" t="s">
        <v>2177</v>
      </c>
      <c r="O806" s="198" t="s">
        <v>345</v>
      </c>
      <c r="P806" s="199" t="s">
        <v>1074</v>
      </c>
    </row>
    <row r="807" spans="1:16" ht="12.75" customHeight="1" thickBot="1">
      <c r="A807" s="32" t="str">
        <f t="shared" si="72"/>
        <v>VSB 43 </v>
      </c>
      <c r="B807" s="6" t="str">
        <f t="shared" si="73"/>
        <v>II</v>
      </c>
      <c r="C807" s="32">
        <f t="shared" si="74"/>
        <v>53353.082999999999</v>
      </c>
      <c r="D807" s="50" t="str">
        <f t="shared" si="75"/>
        <v>vis</v>
      </c>
      <c r="E807" s="195">
        <f>VLOOKUP(C807,'Active 1'!C$21:E$970,3,FALSE)</f>
        <v>36614.84664650973</v>
      </c>
      <c r="F807" s="6" t="s">
        <v>1754</v>
      </c>
      <c r="G807" s="50" t="str">
        <f t="shared" si="76"/>
        <v>53353.083</v>
      </c>
      <c r="H807" s="32">
        <f t="shared" si="77"/>
        <v>36614.5</v>
      </c>
      <c r="I807" s="196" t="s">
        <v>1098</v>
      </c>
      <c r="J807" s="197" t="s">
        <v>1099</v>
      </c>
      <c r="K807" s="196" t="s">
        <v>1100</v>
      </c>
      <c r="L807" s="196" t="s">
        <v>1101</v>
      </c>
      <c r="M807" s="197" t="s">
        <v>2138</v>
      </c>
      <c r="N807" s="197"/>
      <c r="O807" s="198" t="s">
        <v>778</v>
      </c>
      <c r="P807" s="199" t="s">
        <v>1074</v>
      </c>
    </row>
    <row r="808" spans="1:16" ht="12.75" customHeight="1" thickBot="1">
      <c r="A808" s="32" t="str">
        <f t="shared" si="72"/>
        <v> AOEB 11 </v>
      </c>
      <c r="B808" s="6" t="str">
        <f t="shared" si="73"/>
        <v>II</v>
      </c>
      <c r="C808" s="32">
        <f t="shared" si="74"/>
        <v>53365.621200000001</v>
      </c>
      <c r="D808" s="50" t="str">
        <f t="shared" si="75"/>
        <v>vis</v>
      </c>
      <c r="E808" s="195">
        <f>VLOOKUP(C808,'Active 1'!C$21:E$970,3,FALSE)</f>
        <v>36653.846423021998</v>
      </c>
      <c r="F808" s="6" t="s">
        <v>1754</v>
      </c>
      <c r="G808" s="50" t="str">
        <f t="shared" si="76"/>
        <v>53365.6212</v>
      </c>
      <c r="H808" s="32">
        <f t="shared" si="77"/>
        <v>36653.5</v>
      </c>
      <c r="I808" s="196" t="s">
        <v>1102</v>
      </c>
      <c r="J808" s="197" t="s">
        <v>1103</v>
      </c>
      <c r="K808" s="196" t="s">
        <v>1104</v>
      </c>
      <c r="L808" s="196" t="s">
        <v>1105</v>
      </c>
      <c r="M808" s="197" t="s">
        <v>424</v>
      </c>
      <c r="N808" s="197" t="s">
        <v>661</v>
      </c>
      <c r="O808" s="198" t="s">
        <v>1106</v>
      </c>
      <c r="P808" s="198" t="s">
        <v>1066</v>
      </c>
    </row>
    <row r="809" spans="1:16" ht="12.75" customHeight="1" thickBot="1">
      <c r="A809" s="32" t="str">
        <f t="shared" si="72"/>
        <v> AOEB 11 </v>
      </c>
      <c r="B809" s="6" t="str">
        <f t="shared" si="73"/>
        <v>II</v>
      </c>
      <c r="C809" s="32">
        <f t="shared" si="74"/>
        <v>53366.585800000001</v>
      </c>
      <c r="D809" s="50" t="str">
        <f t="shared" si="75"/>
        <v>vis</v>
      </c>
      <c r="E809" s="195">
        <f>VLOOKUP(C809,'Active 1'!C$21:E$970,3,FALSE)</f>
        <v>36656.846788658513</v>
      </c>
      <c r="F809" s="6" t="s">
        <v>1754</v>
      </c>
      <c r="G809" s="50" t="str">
        <f t="shared" si="76"/>
        <v>53366.5858</v>
      </c>
      <c r="H809" s="32">
        <f t="shared" si="77"/>
        <v>36656.5</v>
      </c>
      <c r="I809" s="196" t="s">
        <v>1107</v>
      </c>
      <c r="J809" s="197" t="s">
        <v>1108</v>
      </c>
      <c r="K809" s="196" t="s">
        <v>1109</v>
      </c>
      <c r="L809" s="196" t="s">
        <v>1110</v>
      </c>
      <c r="M809" s="197" t="s">
        <v>424</v>
      </c>
      <c r="N809" s="197" t="s">
        <v>661</v>
      </c>
      <c r="O809" s="198" t="s">
        <v>662</v>
      </c>
      <c r="P809" s="198" t="s">
        <v>1066</v>
      </c>
    </row>
    <row r="810" spans="1:16" ht="12.75" customHeight="1" thickBot="1">
      <c r="A810" s="32" t="str">
        <f t="shared" si="72"/>
        <v> AOEB 11 </v>
      </c>
      <c r="B810" s="6" t="str">
        <f t="shared" si="73"/>
        <v>II</v>
      </c>
      <c r="C810" s="32">
        <f t="shared" si="74"/>
        <v>53373.667000000001</v>
      </c>
      <c r="D810" s="50" t="str">
        <f t="shared" si="75"/>
        <v>vis</v>
      </c>
      <c r="E810" s="195">
        <f>VLOOKUP(C810,'Active 1'!C$21:E$970,3,FALSE)</f>
        <v>36678.87269488418</v>
      </c>
      <c r="F810" s="6" t="s">
        <v>1754</v>
      </c>
      <c r="G810" s="50" t="str">
        <f t="shared" si="76"/>
        <v>53373.667</v>
      </c>
      <c r="H810" s="32">
        <f t="shared" si="77"/>
        <v>36678.5</v>
      </c>
      <c r="I810" s="196" t="s">
        <v>1111</v>
      </c>
      <c r="J810" s="197" t="s">
        <v>1112</v>
      </c>
      <c r="K810" s="196" t="s">
        <v>1113</v>
      </c>
      <c r="L810" s="196" t="s">
        <v>1114</v>
      </c>
      <c r="M810" s="197" t="s">
        <v>2138</v>
      </c>
      <c r="N810" s="197"/>
      <c r="O810" s="198" t="s">
        <v>2916</v>
      </c>
      <c r="P810" s="198" t="s">
        <v>1066</v>
      </c>
    </row>
    <row r="811" spans="1:16" ht="12.75" customHeight="1" thickBot="1">
      <c r="A811" s="32" t="str">
        <f t="shared" si="72"/>
        <v> AOEB 11 </v>
      </c>
      <c r="B811" s="6" t="str">
        <f t="shared" si="73"/>
        <v>II</v>
      </c>
      <c r="C811" s="32">
        <f t="shared" si="74"/>
        <v>53391.665999999997</v>
      </c>
      <c r="D811" s="50" t="str">
        <f t="shared" si="75"/>
        <v>vis</v>
      </c>
      <c r="E811" s="195">
        <f>VLOOKUP(C811,'Active 1'!C$21:E$970,3,FALSE)</f>
        <v>36734.85816149375</v>
      </c>
      <c r="F811" s="6" t="s">
        <v>1754</v>
      </c>
      <c r="G811" s="50" t="str">
        <f t="shared" si="76"/>
        <v>53391.666</v>
      </c>
      <c r="H811" s="32">
        <f t="shared" si="77"/>
        <v>36734.5</v>
      </c>
      <c r="I811" s="196" t="s">
        <v>1115</v>
      </c>
      <c r="J811" s="197" t="s">
        <v>1116</v>
      </c>
      <c r="K811" s="196" t="s">
        <v>1117</v>
      </c>
      <c r="L811" s="196" t="s">
        <v>1118</v>
      </c>
      <c r="M811" s="197" t="s">
        <v>2138</v>
      </c>
      <c r="N811" s="197"/>
      <c r="O811" s="198" t="s">
        <v>2916</v>
      </c>
      <c r="P811" s="198" t="s">
        <v>1066</v>
      </c>
    </row>
    <row r="812" spans="1:16" ht="12.75" customHeight="1" thickBot="1">
      <c r="A812" s="32" t="str">
        <f t="shared" si="72"/>
        <v> AOEB 11 </v>
      </c>
      <c r="B812" s="6" t="str">
        <f t="shared" si="73"/>
        <v>I</v>
      </c>
      <c r="C812" s="32">
        <f t="shared" si="74"/>
        <v>53414.648999999998</v>
      </c>
      <c r="D812" s="50" t="str">
        <f t="shared" si="75"/>
        <v>vis</v>
      </c>
      <c r="E812" s="195">
        <f>VLOOKUP(C812,'Active 1'!C$21:E$970,3,FALSE)</f>
        <v>36806.346243003165</v>
      </c>
      <c r="F812" s="6" t="s">
        <v>1754</v>
      </c>
      <c r="G812" s="50" t="str">
        <f t="shared" si="76"/>
        <v>53414.649</v>
      </c>
      <c r="H812" s="32">
        <f t="shared" si="77"/>
        <v>36806</v>
      </c>
      <c r="I812" s="196" t="s">
        <v>1119</v>
      </c>
      <c r="J812" s="197" t="s">
        <v>1120</v>
      </c>
      <c r="K812" s="196" t="s">
        <v>1121</v>
      </c>
      <c r="L812" s="196" t="s">
        <v>1101</v>
      </c>
      <c r="M812" s="197" t="s">
        <v>424</v>
      </c>
      <c r="N812" s="197" t="s">
        <v>661</v>
      </c>
      <c r="O812" s="198" t="s">
        <v>113</v>
      </c>
      <c r="P812" s="198" t="s">
        <v>1066</v>
      </c>
    </row>
    <row r="813" spans="1:16" ht="12.75" customHeight="1" thickBot="1">
      <c r="A813" s="32" t="str">
        <f t="shared" si="72"/>
        <v>VSB 44 </v>
      </c>
      <c r="B813" s="6" t="str">
        <f t="shared" si="73"/>
        <v>II</v>
      </c>
      <c r="C813" s="32">
        <f t="shared" si="74"/>
        <v>53697.086000000003</v>
      </c>
      <c r="D813" s="50" t="str">
        <f t="shared" si="75"/>
        <v>vis</v>
      </c>
      <c r="E813" s="195">
        <f>VLOOKUP(C813,'Active 1'!C$21:E$970,3,FALSE)</f>
        <v>37684.859895584414</v>
      </c>
      <c r="F813" s="6" t="s">
        <v>1754</v>
      </c>
      <c r="G813" s="50" t="str">
        <f t="shared" si="76"/>
        <v>53697.0860</v>
      </c>
      <c r="H813" s="32">
        <f t="shared" si="77"/>
        <v>37684.5</v>
      </c>
      <c r="I813" s="196" t="s">
        <v>1122</v>
      </c>
      <c r="J813" s="197" t="s">
        <v>1123</v>
      </c>
      <c r="K813" s="196" t="s">
        <v>1124</v>
      </c>
      <c r="L813" s="196" t="s">
        <v>1132</v>
      </c>
      <c r="M813" s="197" t="s">
        <v>2176</v>
      </c>
      <c r="N813" s="197" t="s">
        <v>2177</v>
      </c>
      <c r="O813" s="198" t="s">
        <v>425</v>
      </c>
      <c r="P813" s="199" t="s">
        <v>1133</v>
      </c>
    </row>
    <row r="814" spans="1:16" ht="12.75" customHeight="1" thickBot="1">
      <c r="A814" s="32" t="str">
        <f t="shared" si="72"/>
        <v>VSB 44 </v>
      </c>
      <c r="B814" s="6" t="str">
        <f t="shared" si="73"/>
        <v>I</v>
      </c>
      <c r="C814" s="32">
        <f t="shared" si="74"/>
        <v>53699.182000000001</v>
      </c>
      <c r="D814" s="50" t="str">
        <f t="shared" si="75"/>
        <v>vis</v>
      </c>
      <c r="E814" s="195">
        <f>VLOOKUP(C814,'Active 1'!C$21:E$970,3,FALSE)</f>
        <v>37691.379454338436</v>
      </c>
      <c r="F814" s="6" t="s">
        <v>1754</v>
      </c>
      <c r="G814" s="50" t="str">
        <f t="shared" si="76"/>
        <v>53699.182</v>
      </c>
      <c r="H814" s="32">
        <f t="shared" si="77"/>
        <v>37691</v>
      </c>
      <c r="I814" s="196" t="s">
        <v>1134</v>
      </c>
      <c r="J814" s="197" t="s">
        <v>1135</v>
      </c>
      <c r="K814" s="196" t="s">
        <v>1136</v>
      </c>
      <c r="L814" s="196" t="s">
        <v>1137</v>
      </c>
      <c r="M814" s="197" t="s">
        <v>2138</v>
      </c>
      <c r="N814" s="197"/>
      <c r="O814" s="198" t="s">
        <v>1138</v>
      </c>
      <c r="P814" s="199" t="s">
        <v>1133</v>
      </c>
    </row>
    <row r="815" spans="1:16" ht="12.75" customHeight="1" thickBot="1">
      <c r="A815" s="32" t="str">
        <f t="shared" si="72"/>
        <v>VSB 44 </v>
      </c>
      <c r="B815" s="6" t="str">
        <f t="shared" si="73"/>
        <v>I</v>
      </c>
      <c r="C815" s="32">
        <f t="shared" si="74"/>
        <v>53700.139000000003</v>
      </c>
      <c r="D815" s="50" t="str">
        <f t="shared" si="75"/>
        <v>vis</v>
      </c>
      <c r="E815" s="195">
        <f>VLOOKUP(C815,'Active 1'!C$21:E$970,3,FALSE)</f>
        <v>37694.356180353512</v>
      </c>
      <c r="F815" s="6" t="s">
        <v>1754</v>
      </c>
      <c r="G815" s="50" t="str">
        <f t="shared" si="76"/>
        <v>53700.1390</v>
      </c>
      <c r="H815" s="32">
        <f t="shared" si="77"/>
        <v>37694</v>
      </c>
      <c r="I815" s="196" t="s">
        <v>1139</v>
      </c>
      <c r="J815" s="197" t="s">
        <v>1140</v>
      </c>
      <c r="K815" s="196" t="s">
        <v>1141</v>
      </c>
      <c r="L815" s="196" t="s">
        <v>1142</v>
      </c>
      <c r="M815" s="197" t="s">
        <v>2176</v>
      </c>
      <c r="N815" s="197" t="s">
        <v>2177</v>
      </c>
      <c r="O815" s="198" t="s">
        <v>345</v>
      </c>
      <c r="P815" s="199" t="s">
        <v>1133</v>
      </c>
    </row>
    <row r="816" spans="1:16" ht="12.75" customHeight="1" thickBot="1">
      <c r="A816" s="32" t="str">
        <f t="shared" si="72"/>
        <v>VSB 44 </v>
      </c>
      <c r="B816" s="6" t="str">
        <f t="shared" si="73"/>
        <v>I</v>
      </c>
      <c r="C816" s="32">
        <f t="shared" si="74"/>
        <v>53701.112000000001</v>
      </c>
      <c r="D816" s="50" t="str">
        <f t="shared" si="75"/>
        <v>vis</v>
      </c>
      <c r="E816" s="195">
        <f>VLOOKUP(C816,'Active 1'!C$21:E$970,3,FALSE)</f>
        <v>37697.382673992666</v>
      </c>
      <c r="F816" s="6" t="s">
        <v>1754</v>
      </c>
      <c r="G816" s="50" t="str">
        <f t="shared" si="76"/>
        <v>53701.112</v>
      </c>
      <c r="H816" s="32">
        <f t="shared" si="77"/>
        <v>37697</v>
      </c>
      <c r="I816" s="196" t="s">
        <v>1143</v>
      </c>
      <c r="J816" s="197" t="s">
        <v>1144</v>
      </c>
      <c r="K816" s="196" t="s">
        <v>1145</v>
      </c>
      <c r="L816" s="196" t="s">
        <v>1146</v>
      </c>
      <c r="M816" s="197" t="s">
        <v>2138</v>
      </c>
      <c r="N816" s="197"/>
      <c r="O816" s="198" t="s">
        <v>1138</v>
      </c>
      <c r="P816" s="199" t="s">
        <v>1133</v>
      </c>
    </row>
    <row r="817" spans="1:16" ht="12.75" customHeight="1" thickBot="1">
      <c r="A817" s="32" t="str">
        <f t="shared" si="72"/>
        <v>VSB 44 </v>
      </c>
      <c r="B817" s="6" t="str">
        <f t="shared" si="73"/>
        <v>I</v>
      </c>
      <c r="C817" s="32">
        <f t="shared" si="74"/>
        <v>53702.067999999999</v>
      </c>
      <c r="D817" s="50" t="str">
        <f t="shared" si="75"/>
        <v>vis</v>
      </c>
      <c r="E817" s="195">
        <f>VLOOKUP(C817,'Active 1'!C$21:E$970,3,FALSE)</f>
        <v>37700.356289531228</v>
      </c>
      <c r="F817" s="6" t="s">
        <v>1754</v>
      </c>
      <c r="G817" s="50" t="str">
        <f t="shared" si="76"/>
        <v>53702.068</v>
      </c>
      <c r="H817" s="32">
        <f t="shared" si="77"/>
        <v>37700</v>
      </c>
      <c r="I817" s="196" t="s">
        <v>1147</v>
      </c>
      <c r="J817" s="197" t="s">
        <v>1148</v>
      </c>
      <c r="K817" s="196" t="s">
        <v>1149</v>
      </c>
      <c r="L817" s="196" t="s">
        <v>1118</v>
      </c>
      <c r="M817" s="197" t="s">
        <v>2138</v>
      </c>
      <c r="N817" s="197"/>
      <c r="O817" s="198" t="s">
        <v>1150</v>
      </c>
      <c r="P817" s="199" t="s">
        <v>1133</v>
      </c>
    </row>
    <row r="818" spans="1:16" ht="12.75" customHeight="1" thickBot="1">
      <c r="A818" s="32" t="str">
        <f t="shared" si="72"/>
        <v>VSB 44 </v>
      </c>
      <c r="B818" s="6" t="str">
        <f t="shared" si="73"/>
        <v>I</v>
      </c>
      <c r="C818" s="32">
        <f t="shared" si="74"/>
        <v>53702.069000000003</v>
      </c>
      <c r="D818" s="50" t="str">
        <f t="shared" si="75"/>
        <v>vis</v>
      </c>
      <c r="E818" s="195">
        <f>VLOOKUP(C818,'Active 1'!C$21:E$970,3,FALSE)</f>
        <v>37700.35940000775</v>
      </c>
      <c r="F818" s="6" t="s">
        <v>1754</v>
      </c>
      <c r="G818" s="50" t="str">
        <f t="shared" si="76"/>
        <v>53702.069</v>
      </c>
      <c r="H818" s="32">
        <f t="shared" si="77"/>
        <v>37700</v>
      </c>
      <c r="I818" s="196" t="s">
        <v>1151</v>
      </c>
      <c r="J818" s="197" t="s">
        <v>1152</v>
      </c>
      <c r="K818" s="196" t="s">
        <v>1149</v>
      </c>
      <c r="L818" s="196" t="s">
        <v>1153</v>
      </c>
      <c r="M818" s="197" t="s">
        <v>2138</v>
      </c>
      <c r="N818" s="197"/>
      <c r="O818" s="198" t="s">
        <v>778</v>
      </c>
      <c r="P818" s="199" t="s">
        <v>1133</v>
      </c>
    </row>
    <row r="819" spans="1:16" ht="12.75" customHeight="1" thickBot="1">
      <c r="A819" s="32" t="str">
        <f t="shared" si="72"/>
        <v>VSB 44 </v>
      </c>
      <c r="B819" s="6" t="str">
        <f t="shared" si="73"/>
        <v>II</v>
      </c>
      <c r="C819" s="32">
        <f t="shared" si="74"/>
        <v>53708.021000000001</v>
      </c>
      <c r="D819" s="50" t="str">
        <f t="shared" si="75"/>
        <v>vis</v>
      </c>
      <c r="E819" s="195">
        <f>VLOOKUP(C819,'Active 1'!C$21:E$970,3,FALSE)</f>
        <v>37718.872956164203</v>
      </c>
      <c r="F819" s="6" t="s">
        <v>1754</v>
      </c>
      <c r="G819" s="50" t="str">
        <f t="shared" si="76"/>
        <v>53708.021</v>
      </c>
      <c r="H819" s="32">
        <f t="shared" si="77"/>
        <v>37718.5</v>
      </c>
      <c r="I819" s="196" t="s">
        <v>1154</v>
      </c>
      <c r="J819" s="197" t="s">
        <v>1155</v>
      </c>
      <c r="K819" s="196" t="s">
        <v>1156</v>
      </c>
      <c r="L819" s="196" t="s">
        <v>1114</v>
      </c>
      <c r="M819" s="197" t="s">
        <v>2138</v>
      </c>
      <c r="N819" s="197"/>
      <c r="O819" s="198" t="s">
        <v>778</v>
      </c>
      <c r="P819" s="199" t="s">
        <v>1133</v>
      </c>
    </row>
    <row r="820" spans="1:16" ht="12.75" customHeight="1" thickBot="1">
      <c r="A820" s="32" t="str">
        <f t="shared" si="72"/>
        <v>VSB 44 </v>
      </c>
      <c r="B820" s="6" t="str">
        <f t="shared" si="73"/>
        <v>II</v>
      </c>
      <c r="C820" s="32">
        <f t="shared" si="74"/>
        <v>53717.018900000003</v>
      </c>
      <c r="D820" s="50" t="str">
        <f t="shared" si="75"/>
        <v>vis</v>
      </c>
      <c r="E820" s="195">
        <f>VLOOKUP(C820,'Active 1'!C$21:E$970,3,FALSE)</f>
        <v>37746.860712706592</v>
      </c>
      <c r="F820" s="6" t="s">
        <v>1754</v>
      </c>
      <c r="G820" s="50" t="str">
        <f t="shared" si="76"/>
        <v>53717.0189</v>
      </c>
      <c r="H820" s="32">
        <f t="shared" si="77"/>
        <v>37746.5</v>
      </c>
      <c r="I820" s="196" t="s">
        <v>1157</v>
      </c>
      <c r="J820" s="197" t="s">
        <v>1158</v>
      </c>
      <c r="K820" s="196" t="s">
        <v>1159</v>
      </c>
      <c r="L820" s="196" t="s">
        <v>1160</v>
      </c>
      <c r="M820" s="197" t="s">
        <v>2176</v>
      </c>
      <c r="N820" s="197" t="s">
        <v>2177</v>
      </c>
      <c r="O820" s="198" t="s">
        <v>345</v>
      </c>
      <c r="P820" s="199" t="s">
        <v>1133</v>
      </c>
    </row>
    <row r="821" spans="1:16" ht="12.75" customHeight="1" thickBot="1">
      <c r="A821" s="32" t="str">
        <f t="shared" si="72"/>
        <v>VSB 44 </v>
      </c>
      <c r="B821" s="6" t="str">
        <f t="shared" si="73"/>
        <v>II</v>
      </c>
      <c r="C821" s="32">
        <f t="shared" si="74"/>
        <v>53724.09</v>
      </c>
      <c r="D821" s="50" t="str">
        <f t="shared" si="75"/>
        <v>vis</v>
      </c>
      <c r="E821" s="195">
        <f>VLOOKUP(C821,'Active 1'!C$21:E$970,3,FALSE)</f>
        <v>37768.855203119543</v>
      </c>
      <c r="F821" s="6" t="s">
        <v>1754</v>
      </c>
      <c r="G821" s="50" t="str">
        <f t="shared" si="76"/>
        <v>53724.090</v>
      </c>
      <c r="H821" s="32">
        <f t="shared" si="77"/>
        <v>37768.5</v>
      </c>
      <c r="I821" s="196" t="s">
        <v>1161</v>
      </c>
      <c r="J821" s="197" t="s">
        <v>1162</v>
      </c>
      <c r="K821" s="196" t="s">
        <v>1163</v>
      </c>
      <c r="L821" s="196" t="s">
        <v>1164</v>
      </c>
      <c r="M821" s="197" t="s">
        <v>2138</v>
      </c>
      <c r="N821" s="197"/>
      <c r="O821" s="198" t="s">
        <v>1150</v>
      </c>
      <c r="P821" s="199" t="s">
        <v>1133</v>
      </c>
    </row>
    <row r="822" spans="1:16" ht="12.75" customHeight="1" thickBot="1">
      <c r="A822" s="32" t="str">
        <f t="shared" si="72"/>
        <v>VSB 44 </v>
      </c>
      <c r="B822" s="6" t="str">
        <f t="shared" si="73"/>
        <v>II</v>
      </c>
      <c r="C822" s="32">
        <f t="shared" si="74"/>
        <v>53724.093000000001</v>
      </c>
      <c r="D822" s="50" t="str">
        <f t="shared" si="75"/>
        <v>vis</v>
      </c>
      <c r="E822" s="195">
        <f>VLOOKUP(C822,'Active 1'!C$21:E$970,3,FALSE)</f>
        <v>37768.864534549066</v>
      </c>
      <c r="F822" s="6" t="s">
        <v>1754</v>
      </c>
      <c r="G822" s="50" t="str">
        <f t="shared" si="76"/>
        <v>53724.093</v>
      </c>
      <c r="H822" s="32">
        <f t="shared" si="77"/>
        <v>37768.5</v>
      </c>
      <c r="I822" s="196" t="s">
        <v>1165</v>
      </c>
      <c r="J822" s="197" t="s">
        <v>1166</v>
      </c>
      <c r="K822" s="196" t="s">
        <v>1163</v>
      </c>
      <c r="L822" s="196" t="s">
        <v>1167</v>
      </c>
      <c r="M822" s="197" t="s">
        <v>2138</v>
      </c>
      <c r="N822" s="197"/>
      <c r="O822" s="198" t="s">
        <v>778</v>
      </c>
      <c r="P822" s="199" t="s">
        <v>1133</v>
      </c>
    </row>
    <row r="823" spans="1:16" ht="12.75" customHeight="1" thickBot="1">
      <c r="A823" s="32" t="str">
        <f t="shared" si="72"/>
        <v> AOEB 11 </v>
      </c>
      <c r="B823" s="6" t="str">
        <f t="shared" si="73"/>
        <v>II</v>
      </c>
      <c r="C823" s="32">
        <f t="shared" si="74"/>
        <v>53725.6993</v>
      </c>
      <c r="D823" s="50" t="str">
        <f t="shared" si="75"/>
        <v>vis</v>
      </c>
      <c r="E823" s="195">
        <f>VLOOKUP(C823,'Active 1'!C$21:E$970,3,FALSE)</f>
        <v>37773.860892958699</v>
      </c>
      <c r="F823" s="6" t="s">
        <v>1754</v>
      </c>
      <c r="G823" s="50" t="str">
        <f t="shared" si="76"/>
        <v>53725.6993</v>
      </c>
      <c r="H823" s="32">
        <f t="shared" si="77"/>
        <v>37773.5</v>
      </c>
      <c r="I823" s="196" t="s">
        <v>1168</v>
      </c>
      <c r="J823" s="197" t="s">
        <v>1169</v>
      </c>
      <c r="K823" s="196" t="s">
        <v>1170</v>
      </c>
      <c r="L823" s="196" t="s">
        <v>1160</v>
      </c>
      <c r="M823" s="197" t="s">
        <v>424</v>
      </c>
      <c r="N823" s="197" t="s">
        <v>661</v>
      </c>
      <c r="O823" s="198" t="s">
        <v>1171</v>
      </c>
      <c r="P823" s="198" t="s">
        <v>1066</v>
      </c>
    </row>
    <row r="824" spans="1:16" ht="12.75" customHeight="1" thickBot="1">
      <c r="A824" s="32" t="str">
        <f t="shared" si="72"/>
        <v>VSB 44 </v>
      </c>
      <c r="B824" s="6" t="str">
        <f t="shared" si="73"/>
        <v>II</v>
      </c>
      <c r="C824" s="32">
        <f t="shared" si="74"/>
        <v>53734.059000000001</v>
      </c>
      <c r="D824" s="50" t="str">
        <f t="shared" si="75"/>
        <v>vis</v>
      </c>
      <c r="E824" s="195">
        <f>VLOOKUP(C824,'Active 1'!C$21:E$970,3,FALSE)</f>
        <v>37799.863543395732</v>
      </c>
      <c r="F824" s="6" t="s">
        <v>1754</v>
      </c>
      <c r="G824" s="50" t="str">
        <f t="shared" si="76"/>
        <v>53734.059</v>
      </c>
      <c r="H824" s="32">
        <f t="shared" si="77"/>
        <v>37799.5</v>
      </c>
      <c r="I824" s="196" t="s">
        <v>1172</v>
      </c>
      <c r="J824" s="197" t="s">
        <v>1173</v>
      </c>
      <c r="K824" s="196" t="s">
        <v>1174</v>
      </c>
      <c r="L824" s="196" t="s">
        <v>1167</v>
      </c>
      <c r="M824" s="197" t="s">
        <v>2138</v>
      </c>
      <c r="N824" s="197"/>
      <c r="O824" s="198" t="s">
        <v>778</v>
      </c>
      <c r="P824" s="199" t="s">
        <v>1133</v>
      </c>
    </row>
    <row r="825" spans="1:16" ht="12.75" customHeight="1" thickBot="1">
      <c r="A825" s="32" t="str">
        <f t="shared" si="72"/>
        <v> AOEB 12 </v>
      </c>
      <c r="B825" s="6" t="str">
        <f t="shared" si="73"/>
        <v>I</v>
      </c>
      <c r="C825" s="32">
        <f t="shared" si="74"/>
        <v>53750.936199999996</v>
      </c>
      <c r="D825" s="50" t="str">
        <f t="shared" si="75"/>
        <v>vis</v>
      </c>
      <c r="E825" s="195">
        <f>VLOOKUP(C825,'Active 1'!C$21:E$970,3,FALSE)</f>
        <v>37852.359677462227</v>
      </c>
      <c r="F825" s="6" t="s">
        <v>1754</v>
      </c>
      <c r="G825" s="50" t="str">
        <f t="shared" si="76"/>
        <v>53750.9362</v>
      </c>
      <c r="H825" s="32">
        <f t="shared" si="77"/>
        <v>37852</v>
      </c>
      <c r="I825" s="196" t="s">
        <v>1175</v>
      </c>
      <c r="J825" s="197" t="s">
        <v>1176</v>
      </c>
      <c r="K825" s="196" t="s">
        <v>1183</v>
      </c>
      <c r="L825" s="196" t="s">
        <v>1184</v>
      </c>
      <c r="M825" s="197" t="s">
        <v>2176</v>
      </c>
      <c r="N825" s="197" t="s">
        <v>661</v>
      </c>
      <c r="O825" s="198" t="s">
        <v>1185</v>
      </c>
      <c r="P825" s="198" t="s">
        <v>1186</v>
      </c>
    </row>
    <row r="826" spans="1:16" ht="12.75" customHeight="1" thickBot="1">
      <c r="A826" s="32" t="str">
        <f t="shared" si="72"/>
        <v> AOEB 11 </v>
      </c>
      <c r="B826" s="6" t="str">
        <f t="shared" si="73"/>
        <v>I</v>
      </c>
      <c r="C826" s="32">
        <f t="shared" si="74"/>
        <v>53758.654999999999</v>
      </c>
      <c r="D826" s="50" t="str">
        <f t="shared" si="75"/>
        <v>vis</v>
      </c>
      <c r="E826" s="195">
        <f>VLOOKUP(C826,'Active 1'!C$21:E$970,3,FALSE)</f>
        <v>37876.36882350735</v>
      </c>
      <c r="F826" s="6" t="s">
        <v>1754</v>
      </c>
      <c r="G826" s="50" t="str">
        <f t="shared" si="76"/>
        <v>53758.655</v>
      </c>
      <c r="H826" s="32">
        <f t="shared" si="77"/>
        <v>37876</v>
      </c>
      <c r="I826" s="196" t="s">
        <v>1187</v>
      </c>
      <c r="J826" s="197" t="s">
        <v>1188</v>
      </c>
      <c r="K826" s="196" t="s">
        <v>1189</v>
      </c>
      <c r="L826" s="196" t="s">
        <v>1190</v>
      </c>
      <c r="M826" s="197" t="s">
        <v>2138</v>
      </c>
      <c r="N826" s="197"/>
      <c r="O826" s="198" t="s">
        <v>2916</v>
      </c>
      <c r="P826" s="198" t="s">
        <v>1066</v>
      </c>
    </row>
    <row r="827" spans="1:16" ht="12.75" customHeight="1" thickBot="1">
      <c r="A827" s="32" t="str">
        <f t="shared" si="72"/>
        <v> AOEB 11 </v>
      </c>
      <c r="B827" s="6" t="str">
        <f t="shared" si="73"/>
        <v>I</v>
      </c>
      <c r="C827" s="32">
        <f t="shared" si="74"/>
        <v>53761.544900000001</v>
      </c>
      <c r="D827" s="50" t="str">
        <f t="shared" si="75"/>
        <v>vis</v>
      </c>
      <c r="E827" s="195">
        <f>VLOOKUP(C827,'Active 1'!C$21:E$970,3,FALSE)</f>
        <v>37885.357789558526</v>
      </c>
      <c r="F827" s="6" t="s">
        <v>1754</v>
      </c>
      <c r="G827" s="50" t="str">
        <f t="shared" si="76"/>
        <v>53761.5449</v>
      </c>
      <c r="H827" s="32">
        <f t="shared" si="77"/>
        <v>37885</v>
      </c>
      <c r="I827" s="196" t="s">
        <v>1191</v>
      </c>
      <c r="J827" s="197" t="s">
        <v>1192</v>
      </c>
      <c r="K827" s="196" t="s">
        <v>1193</v>
      </c>
      <c r="L827" s="196" t="s">
        <v>1194</v>
      </c>
      <c r="M827" s="197" t="s">
        <v>424</v>
      </c>
      <c r="N827" s="197" t="s">
        <v>661</v>
      </c>
      <c r="O827" s="198" t="s">
        <v>2780</v>
      </c>
      <c r="P827" s="198" t="s">
        <v>1066</v>
      </c>
    </row>
    <row r="828" spans="1:16" ht="12.75" customHeight="1" thickBot="1">
      <c r="A828" s="32" t="str">
        <f t="shared" si="72"/>
        <v> AOEB 11 </v>
      </c>
      <c r="B828" s="6" t="str">
        <f t="shared" si="73"/>
        <v>I</v>
      </c>
      <c r="C828" s="32">
        <f t="shared" si="74"/>
        <v>53776.665000000001</v>
      </c>
      <c r="D828" s="50" t="str">
        <f t="shared" si="75"/>
        <v>vis</v>
      </c>
      <c r="E828" s="195">
        <f>VLOOKUP(C828,'Active 1'!C$21:E$970,3,FALSE)</f>
        <v>37932.388505358489</v>
      </c>
      <c r="F828" s="6" t="s">
        <v>1754</v>
      </c>
      <c r="G828" s="50" t="str">
        <f t="shared" si="76"/>
        <v>53776.665</v>
      </c>
      <c r="H828" s="32">
        <f t="shared" si="77"/>
        <v>37932</v>
      </c>
      <c r="I828" s="196" t="s">
        <v>1195</v>
      </c>
      <c r="J828" s="197" t="s">
        <v>1196</v>
      </c>
      <c r="K828" s="196" t="s">
        <v>1197</v>
      </c>
      <c r="L828" s="196" t="s">
        <v>1198</v>
      </c>
      <c r="M828" s="197" t="s">
        <v>2138</v>
      </c>
      <c r="N828" s="197"/>
      <c r="O828" s="198" t="s">
        <v>2916</v>
      </c>
      <c r="P828" s="198" t="s">
        <v>1066</v>
      </c>
    </row>
    <row r="829" spans="1:16" ht="12.75" customHeight="1" thickBot="1">
      <c r="A829" s="32" t="str">
        <f t="shared" si="72"/>
        <v>VSB 45 </v>
      </c>
      <c r="B829" s="6" t="str">
        <f t="shared" si="73"/>
        <v>I</v>
      </c>
      <c r="C829" s="32">
        <f t="shared" si="74"/>
        <v>54016.171999999999</v>
      </c>
      <c r="D829" s="50" t="str">
        <f t="shared" si="75"/>
        <v>vis</v>
      </c>
      <c r="E829" s="195">
        <f>VLOOKUP(C829,'Active 1'!C$21:E$970,3,FALSE)</f>
        <v>38677.369401589407</v>
      </c>
      <c r="F829" s="6" t="s">
        <v>1754</v>
      </c>
      <c r="G829" s="50" t="str">
        <f t="shared" si="76"/>
        <v>54016.172</v>
      </c>
      <c r="H829" s="32">
        <f t="shared" si="77"/>
        <v>38677</v>
      </c>
      <c r="I829" s="196" t="s">
        <v>1199</v>
      </c>
      <c r="J829" s="197" t="s">
        <v>1200</v>
      </c>
      <c r="K829" s="196" t="s">
        <v>1201</v>
      </c>
      <c r="L829" s="196" t="s">
        <v>1190</v>
      </c>
      <c r="M829" s="197" t="s">
        <v>2138</v>
      </c>
      <c r="N829" s="197"/>
      <c r="O829" s="198" t="s">
        <v>1202</v>
      </c>
      <c r="P829" s="199" t="s">
        <v>1203</v>
      </c>
    </row>
    <row r="830" spans="1:16" ht="12.75" customHeight="1" thickBot="1">
      <c r="A830" s="32" t="str">
        <f t="shared" si="72"/>
        <v>VSB 45 </v>
      </c>
      <c r="B830" s="6" t="str">
        <f t="shared" si="73"/>
        <v>II</v>
      </c>
      <c r="C830" s="32">
        <f t="shared" si="74"/>
        <v>54018.269</v>
      </c>
      <c r="D830" s="50" t="str">
        <f t="shared" si="75"/>
        <v>vis</v>
      </c>
      <c r="E830" s="195">
        <f>VLOOKUP(C830,'Active 1'!C$21:E$970,3,FALSE)</f>
        <v>38683.892070819944</v>
      </c>
      <c r="F830" s="6" t="s">
        <v>1754</v>
      </c>
      <c r="G830" s="50" t="str">
        <f t="shared" si="76"/>
        <v>54018.269</v>
      </c>
      <c r="H830" s="32">
        <f t="shared" si="77"/>
        <v>38683.5</v>
      </c>
      <c r="I830" s="196" t="s">
        <v>1204</v>
      </c>
      <c r="J830" s="197" t="s">
        <v>1205</v>
      </c>
      <c r="K830" s="196" t="s">
        <v>1206</v>
      </c>
      <c r="L830" s="196" t="s">
        <v>1207</v>
      </c>
      <c r="M830" s="197" t="s">
        <v>2138</v>
      </c>
      <c r="N830" s="197"/>
      <c r="O830" s="198" t="s">
        <v>1202</v>
      </c>
      <c r="P830" s="199" t="s">
        <v>1203</v>
      </c>
    </row>
    <row r="831" spans="1:16" ht="12.75" customHeight="1" thickBot="1">
      <c r="A831" s="32" t="str">
        <f t="shared" si="72"/>
        <v>VSB 45 </v>
      </c>
      <c r="B831" s="6" t="str">
        <f t="shared" si="73"/>
        <v>I</v>
      </c>
      <c r="C831" s="32">
        <f t="shared" si="74"/>
        <v>54023.246200000001</v>
      </c>
      <c r="D831" s="50" t="str">
        <f t="shared" si="75"/>
        <v>vis</v>
      </c>
      <c r="E831" s="195">
        <f>VLOOKUP(C831,'Active 1'!C$21:E$970,3,FALSE)</f>
        <v>38699.37353447955</v>
      </c>
      <c r="F831" s="6" t="s">
        <v>1754</v>
      </c>
      <c r="G831" s="50" t="str">
        <f t="shared" si="76"/>
        <v>54023.2462</v>
      </c>
      <c r="H831" s="32">
        <f t="shared" si="77"/>
        <v>38699</v>
      </c>
      <c r="I831" s="196" t="s">
        <v>1208</v>
      </c>
      <c r="J831" s="197" t="s">
        <v>1209</v>
      </c>
      <c r="K831" s="196" t="s">
        <v>1210</v>
      </c>
      <c r="L831" s="196" t="s">
        <v>1211</v>
      </c>
      <c r="M831" s="197" t="s">
        <v>2176</v>
      </c>
      <c r="N831" s="197" t="s">
        <v>2177</v>
      </c>
      <c r="O831" s="198" t="s">
        <v>1202</v>
      </c>
      <c r="P831" s="199" t="s">
        <v>1203</v>
      </c>
    </row>
    <row r="832" spans="1:16" ht="12.75" customHeight="1" thickBot="1">
      <c r="A832" s="32" t="str">
        <f t="shared" si="72"/>
        <v>VSB 45 </v>
      </c>
      <c r="B832" s="6" t="str">
        <f t="shared" si="73"/>
        <v>I</v>
      </c>
      <c r="C832" s="32">
        <f t="shared" si="74"/>
        <v>54023.248</v>
      </c>
      <c r="D832" s="50" t="str">
        <f t="shared" si="75"/>
        <v>vis</v>
      </c>
      <c r="E832" s="195">
        <f>VLOOKUP(C832,'Active 1'!C$21:E$970,3,FALSE)</f>
        <v>38699.37913333725</v>
      </c>
      <c r="F832" s="6" t="s">
        <v>1754</v>
      </c>
      <c r="G832" s="50" t="str">
        <f t="shared" si="76"/>
        <v>54023.248</v>
      </c>
      <c r="H832" s="32">
        <f t="shared" si="77"/>
        <v>38699</v>
      </c>
      <c r="I832" s="196" t="s">
        <v>1212</v>
      </c>
      <c r="J832" s="197" t="s">
        <v>1213</v>
      </c>
      <c r="K832" s="196" t="s">
        <v>1210</v>
      </c>
      <c r="L832" s="196" t="s">
        <v>1137</v>
      </c>
      <c r="M832" s="197" t="s">
        <v>2138</v>
      </c>
      <c r="N832" s="197"/>
      <c r="O832" s="198" t="s">
        <v>1202</v>
      </c>
      <c r="P832" s="199" t="s">
        <v>1203</v>
      </c>
    </row>
    <row r="833" spans="1:16" ht="12.75" customHeight="1" thickBot="1">
      <c r="A833" s="32" t="str">
        <f t="shared" si="72"/>
        <v>VSB 45 </v>
      </c>
      <c r="B833" s="6" t="str">
        <f t="shared" si="73"/>
        <v>I</v>
      </c>
      <c r="C833" s="32">
        <f t="shared" si="74"/>
        <v>54024.21</v>
      </c>
      <c r="D833" s="50" t="str">
        <f t="shared" si="75"/>
        <v>vis</v>
      </c>
      <c r="E833" s="195">
        <f>VLOOKUP(C833,'Active 1'!C$21:E$970,3,FALSE)</f>
        <v>38702.37141173485</v>
      </c>
      <c r="F833" s="6" t="s">
        <v>1754</v>
      </c>
      <c r="G833" s="50" t="str">
        <f t="shared" si="76"/>
        <v>54024.210</v>
      </c>
      <c r="H833" s="32">
        <f t="shared" si="77"/>
        <v>38702</v>
      </c>
      <c r="I833" s="196" t="s">
        <v>1214</v>
      </c>
      <c r="J833" s="197" t="s">
        <v>1215</v>
      </c>
      <c r="K833" s="196" t="s">
        <v>1216</v>
      </c>
      <c r="L833" s="196" t="s">
        <v>1190</v>
      </c>
      <c r="M833" s="197" t="s">
        <v>2138</v>
      </c>
      <c r="N833" s="197"/>
      <c r="O833" s="198" t="s">
        <v>1202</v>
      </c>
      <c r="P833" s="199" t="s">
        <v>1203</v>
      </c>
    </row>
    <row r="834" spans="1:16" ht="12.75" customHeight="1" thickBot="1">
      <c r="A834" s="32" t="str">
        <f t="shared" si="72"/>
        <v>VSB 45 </v>
      </c>
      <c r="B834" s="6" t="str">
        <f t="shared" si="73"/>
        <v>I</v>
      </c>
      <c r="C834" s="32">
        <f t="shared" si="74"/>
        <v>54047.036999999997</v>
      </c>
      <c r="D834" s="50" t="str">
        <f t="shared" si="75"/>
        <v>vis</v>
      </c>
      <c r="E834" s="195">
        <f>VLOOKUP(C834,'Active 1'!C$21:E$970,3,FALSE)</f>
        <v>38773.374258909513</v>
      </c>
      <c r="F834" s="6" t="s">
        <v>1754</v>
      </c>
      <c r="G834" s="50" t="str">
        <f t="shared" si="76"/>
        <v>54047.037</v>
      </c>
      <c r="H834" s="32">
        <f t="shared" si="77"/>
        <v>38773</v>
      </c>
      <c r="I834" s="196" t="s">
        <v>1225</v>
      </c>
      <c r="J834" s="197" t="s">
        <v>1226</v>
      </c>
      <c r="K834" s="196" t="s">
        <v>1227</v>
      </c>
      <c r="L834" s="196" t="s">
        <v>1114</v>
      </c>
      <c r="M834" s="197" t="s">
        <v>2138</v>
      </c>
      <c r="N834" s="197"/>
      <c r="O834" s="198" t="s">
        <v>1202</v>
      </c>
      <c r="P834" s="199" t="s">
        <v>1203</v>
      </c>
    </row>
    <row r="835" spans="1:16" ht="12.75" customHeight="1" thickBot="1">
      <c r="A835" s="32" t="str">
        <f t="shared" si="72"/>
        <v>VSB 45 </v>
      </c>
      <c r="B835" s="6" t="str">
        <f t="shared" si="73"/>
        <v>II</v>
      </c>
      <c r="C835" s="32">
        <f t="shared" si="74"/>
        <v>54047.197999999997</v>
      </c>
      <c r="D835" s="50" t="str">
        <f t="shared" si="75"/>
        <v>vis</v>
      </c>
      <c r="E835" s="195">
        <f>VLOOKUP(C835,'Active 1'!C$21:E$970,3,FALSE)</f>
        <v>38773.875045626781</v>
      </c>
      <c r="F835" s="6" t="s">
        <v>1754</v>
      </c>
      <c r="G835" s="50" t="str">
        <f t="shared" si="76"/>
        <v>54047.198</v>
      </c>
      <c r="H835" s="32">
        <f t="shared" si="77"/>
        <v>38773.5</v>
      </c>
      <c r="I835" s="196" t="s">
        <v>1228</v>
      </c>
      <c r="J835" s="197" t="s">
        <v>1229</v>
      </c>
      <c r="K835" s="196" t="s">
        <v>1230</v>
      </c>
      <c r="L835" s="196" t="s">
        <v>1231</v>
      </c>
      <c r="M835" s="197" t="s">
        <v>2138</v>
      </c>
      <c r="N835" s="197"/>
      <c r="O835" s="198" t="s">
        <v>1202</v>
      </c>
      <c r="P835" s="199" t="s">
        <v>1203</v>
      </c>
    </row>
    <row r="836" spans="1:16" ht="12.75" customHeight="1" thickBot="1">
      <c r="A836" s="32" t="str">
        <f t="shared" si="72"/>
        <v>VSB 45 </v>
      </c>
      <c r="B836" s="6" t="str">
        <f t="shared" si="73"/>
        <v>II</v>
      </c>
      <c r="C836" s="32">
        <f t="shared" si="74"/>
        <v>54048.165999999997</v>
      </c>
      <c r="D836" s="50" t="str">
        <f t="shared" si="75"/>
        <v>vis</v>
      </c>
      <c r="E836" s="195">
        <f>VLOOKUP(C836,'Active 1'!C$21:E$970,3,FALSE)</f>
        <v>38776.885986883419</v>
      </c>
      <c r="F836" s="6" t="s">
        <v>1754</v>
      </c>
      <c r="G836" s="50" t="str">
        <f t="shared" si="76"/>
        <v>54048.166</v>
      </c>
      <c r="H836" s="32">
        <f t="shared" si="77"/>
        <v>38776.5</v>
      </c>
      <c r="I836" s="196" t="s">
        <v>1236</v>
      </c>
      <c r="J836" s="197" t="s">
        <v>1237</v>
      </c>
      <c r="K836" s="196" t="s">
        <v>1238</v>
      </c>
      <c r="L836" s="196" t="s">
        <v>1239</v>
      </c>
      <c r="M836" s="197" t="s">
        <v>2138</v>
      </c>
      <c r="N836" s="197"/>
      <c r="O836" s="198" t="s">
        <v>1202</v>
      </c>
      <c r="P836" s="199" t="s">
        <v>1203</v>
      </c>
    </row>
    <row r="837" spans="1:16" ht="12.75" customHeight="1" thickBot="1">
      <c r="A837" s="32" t="str">
        <f t="shared" si="72"/>
        <v> AOEB 12 </v>
      </c>
      <c r="B837" s="6" t="str">
        <f t="shared" si="73"/>
        <v>I</v>
      </c>
      <c r="C837" s="32">
        <f t="shared" si="74"/>
        <v>54075.650699999998</v>
      </c>
      <c r="D837" s="50" t="str">
        <f t="shared" si="75"/>
        <v>vis</v>
      </c>
      <c r="E837" s="195">
        <f>VLOOKUP(C837,'Active 1'!C$21:E$970,3,FALSE)</f>
        <v>38862.376500474413</v>
      </c>
      <c r="F837" s="6" t="s">
        <v>1754</v>
      </c>
      <c r="G837" s="50" t="str">
        <f t="shared" si="76"/>
        <v>54075.6507</v>
      </c>
      <c r="H837" s="32">
        <f t="shared" si="77"/>
        <v>38862</v>
      </c>
      <c r="I837" s="196" t="s">
        <v>1267</v>
      </c>
      <c r="J837" s="197" t="s">
        <v>1268</v>
      </c>
      <c r="K837" s="196" t="s">
        <v>1269</v>
      </c>
      <c r="L837" s="196" t="s">
        <v>1247</v>
      </c>
      <c r="M837" s="197" t="s">
        <v>424</v>
      </c>
      <c r="N837" s="197" t="s">
        <v>661</v>
      </c>
      <c r="O837" s="198" t="s">
        <v>1171</v>
      </c>
      <c r="P837" s="198" t="s">
        <v>1186</v>
      </c>
    </row>
    <row r="838" spans="1:16" ht="12.75" customHeight="1" thickBot="1">
      <c r="A838" s="32" t="str">
        <f t="shared" si="72"/>
        <v>VSB 45 </v>
      </c>
      <c r="B838" s="6" t="str">
        <f t="shared" si="73"/>
        <v>I</v>
      </c>
      <c r="C838" s="32">
        <f t="shared" si="74"/>
        <v>54093.006999999998</v>
      </c>
      <c r="D838" s="50" t="str">
        <f t="shared" si="75"/>
        <v>vis</v>
      </c>
      <c r="E838" s="195">
        <f>VLOOKUP(C838,'Active 1'!C$21:E$970,3,FALSE)</f>
        <v>38916.362863834365</v>
      </c>
      <c r="F838" s="6" t="s">
        <v>1754</v>
      </c>
      <c r="G838" s="50" t="str">
        <f t="shared" si="76"/>
        <v>54093.007</v>
      </c>
      <c r="H838" s="32">
        <f t="shared" si="77"/>
        <v>38916</v>
      </c>
      <c r="I838" s="196" t="s">
        <v>1270</v>
      </c>
      <c r="J838" s="197" t="s">
        <v>1271</v>
      </c>
      <c r="K838" s="196" t="s">
        <v>1272</v>
      </c>
      <c r="L838" s="196" t="s">
        <v>1167</v>
      </c>
      <c r="M838" s="197" t="s">
        <v>2138</v>
      </c>
      <c r="N838" s="197"/>
      <c r="O838" s="198" t="s">
        <v>1202</v>
      </c>
      <c r="P838" s="199" t="s">
        <v>1203</v>
      </c>
    </row>
    <row r="839" spans="1:16" ht="12.75" customHeight="1" thickBot="1">
      <c r="A839" s="32" t="str">
        <f t="shared" si="72"/>
        <v>VSB 45 </v>
      </c>
      <c r="B839" s="6" t="str">
        <f t="shared" si="73"/>
        <v>I</v>
      </c>
      <c r="C839" s="32">
        <f t="shared" si="74"/>
        <v>54093.011400000003</v>
      </c>
      <c r="D839" s="50" t="str">
        <f t="shared" si="75"/>
        <v>vis</v>
      </c>
      <c r="E839" s="195">
        <f>VLOOKUP(C839,'Active 1'!C$21:E$970,3,FALSE)</f>
        <v>38916.376549931003</v>
      </c>
      <c r="F839" s="6" t="s">
        <v>1754</v>
      </c>
      <c r="G839" s="50" t="str">
        <f t="shared" si="76"/>
        <v>54093.0114</v>
      </c>
      <c r="H839" s="32">
        <f t="shared" si="77"/>
        <v>38916</v>
      </c>
      <c r="I839" s="196" t="s">
        <v>1273</v>
      </c>
      <c r="J839" s="197" t="s">
        <v>1274</v>
      </c>
      <c r="K839" s="196" t="s">
        <v>1272</v>
      </c>
      <c r="L839" s="196" t="s">
        <v>1263</v>
      </c>
      <c r="M839" s="197" t="s">
        <v>2176</v>
      </c>
      <c r="N839" s="197" t="s">
        <v>2177</v>
      </c>
      <c r="O839" s="198" t="s">
        <v>1202</v>
      </c>
      <c r="P839" s="199" t="s">
        <v>1203</v>
      </c>
    </row>
    <row r="840" spans="1:16" ht="12.75" customHeight="1" thickBot="1">
      <c r="A840" s="32" t="str">
        <f t="shared" si="72"/>
        <v> AOEB 12 </v>
      </c>
      <c r="B840" s="6" t="str">
        <f t="shared" si="73"/>
        <v>II</v>
      </c>
      <c r="C840" s="32">
        <f t="shared" si="74"/>
        <v>54127.576999999997</v>
      </c>
      <c r="D840" s="50" t="str">
        <f t="shared" si="75"/>
        <v>vis</v>
      </c>
      <c r="E840" s="195">
        <f>VLOOKUP(C840,'Active 1'!C$21:E$970,3,FALSE)</f>
        <v>39023.892036604695</v>
      </c>
      <c r="F840" s="6" t="s">
        <v>1754</v>
      </c>
      <c r="G840" s="50" t="str">
        <f t="shared" si="76"/>
        <v>54127.577</v>
      </c>
      <c r="H840" s="32">
        <f t="shared" si="77"/>
        <v>39023.5</v>
      </c>
      <c r="I840" s="196" t="s">
        <v>1275</v>
      </c>
      <c r="J840" s="197" t="s">
        <v>1276</v>
      </c>
      <c r="K840" s="196" t="s">
        <v>1277</v>
      </c>
      <c r="L840" s="196" t="s">
        <v>1207</v>
      </c>
      <c r="M840" s="197" t="s">
        <v>2138</v>
      </c>
      <c r="N840" s="197"/>
      <c r="O840" s="198" t="s">
        <v>2916</v>
      </c>
      <c r="P840" s="198" t="s">
        <v>1186</v>
      </c>
    </row>
    <row r="841" spans="1:16" ht="12.75" customHeight="1" thickBot="1">
      <c r="A841" s="32" t="str">
        <f t="shared" si="72"/>
        <v>VSB 46 </v>
      </c>
      <c r="B841" s="6" t="str">
        <f t="shared" si="73"/>
        <v>II</v>
      </c>
      <c r="C841" s="32">
        <f t="shared" si="74"/>
        <v>54135.932399999998</v>
      </c>
      <c r="D841" s="50" t="str">
        <f t="shared" si="75"/>
        <v>vis</v>
      </c>
      <c r="E841" s="195">
        <f>VLOOKUP(C841,'Active 1'!C$21:E$970,3,FALSE)</f>
        <v>39049.881311992751</v>
      </c>
      <c r="F841" s="6" t="s">
        <v>1754</v>
      </c>
      <c r="G841" s="50" t="str">
        <f t="shared" si="76"/>
        <v>54135.9324</v>
      </c>
      <c r="H841" s="32">
        <f t="shared" si="77"/>
        <v>39049.5</v>
      </c>
      <c r="I841" s="196" t="s">
        <v>1278</v>
      </c>
      <c r="J841" s="197" t="s">
        <v>1279</v>
      </c>
      <c r="K841" s="196" t="s">
        <v>1280</v>
      </c>
      <c r="L841" s="196" t="s">
        <v>1281</v>
      </c>
      <c r="M841" s="197" t="s">
        <v>424</v>
      </c>
      <c r="N841" s="197" t="s">
        <v>1282</v>
      </c>
      <c r="O841" s="198" t="s">
        <v>345</v>
      </c>
      <c r="P841" s="199" t="s">
        <v>1283</v>
      </c>
    </row>
    <row r="842" spans="1:16" ht="12.75" customHeight="1" thickBot="1">
      <c r="A842" s="32" t="str">
        <f t="shared" si="72"/>
        <v>VSB 46 </v>
      </c>
      <c r="B842" s="6" t="str">
        <f t="shared" si="73"/>
        <v>II</v>
      </c>
      <c r="C842" s="32">
        <f t="shared" si="74"/>
        <v>54380.275000000001</v>
      </c>
      <c r="D842" s="50" t="str">
        <f t="shared" si="75"/>
        <v>vis</v>
      </c>
      <c r="E842" s="195">
        <f>VLOOKUP(C842,'Active 1'!C$21:E$970,3,FALSE)</f>
        <v>39809.903228410221</v>
      </c>
      <c r="F842" s="6" t="s">
        <v>1754</v>
      </c>
      <c r="G842" s="50" t="str">
        <f t="shared" si="76"/>
        <v>54380.275</v>
      </c>
      <c r="H842" s="32">
        <f t="shared" si="77"/>
        <v>39809.5</v>
      </c>
      <c r="I842" s="196" t="s">
        <v>1297</v>
      </c>
      <c r="J842" s="197" t="s">
        <v>1298</v>
      </c>
      <c r="K842" s="196" t="s">
        <v>1299</v>
      </c>
      <c r="L842" s="196" t="s">
        <v>1300</v>
      </c>
      <c r="M842" s="197" t="s">
        <v>2138</v>
      </c>
      <c r="N842" s="197"/>
      <c r="O842" s="198" t="s">
        <v>1301</v>
      </c>
      <c r="P842" s="199" t="s">
        <v>1283</v>
      </c>
    </row>
    <row r="843" spans="1:16" ht="12.75" customHeight="1" thickBot="1">
      <c r="A843" s="32" t="str">
        <f t="shared" ref="A843:A906" si="78">P843</f>
        <v>VSB 46 </v>
      </c>
      <c r="B843" s="6" t="str">
        <f t="shared" ref="B843:B906" si="79">IF(H843=INT(H843),"I","II")</f>
        <v>II</v>
      </c>
      <c r="C843" s="32">
        <f t="shared" ref="C843:C906" si="80">1*G843</f>
        <v>54382.201999999997</v>
      </c>
      <c r="D843" s="50" t="str">
        <f t="shared" ref="D843:D906" si="81">VLOOKUP(F843,I$1:J$5,2,FALSE)</f>
        <v>vis</v>
      </c>
      <c r="E843" s="195">
        <f>VLOOKUP(C843,'Active 1'!C$21:E$970,3,FALSE)</f>
        <v>39815.897116634922</v>
      </c>
      <c r="F843" s="6" t="s">
        <v>1754</v>
      </c>
      <c r="G843" s="50" t="str">
        <f t="shared" ref="G843:G906" si="82">MID(I843,3,LEN(I843)-3)</f>
        <v>54382.202</v>
      </c>
      <c r="H843" s="32">
        <f t="shared" ref="H843:H906" si="83">1*K843</f>
        <v>39815.5</v>
      </c>
      <c r="I843" s="196" t="s">
        <v>1302</v>
      </c>
      <c r="J843" s="197" t="s">
        <v>1303</v>
      </c>
      <c r="K843" s="196" t="s">
        <v>1304</v>
      </c>
      <c r="L843" s="196" t="s">
        <v>1305</v>
      </c>
      <c r="M843" s="197" t="s">
        <v>2138</v>
      </c>
      <c r="N843" s="197"/>
      <c r="O843" s="198" t="s">
        <v>1301</v>
      </c>
      <c r="P843" s="199" t="s">
        <v>1283</v>
      </c>
    </row>
    <row r="844" spans="1:16" ht="12.75" customHeight="1" thickBot="1">
      <c r="A844" s="32" t="str">
        <f t="shared" si="78"/>
        <v>VSB 46 </v>
      </c>
      <c r="B844" s="6" t="str">
        <f t="shared" si="79"/>
        <v>II</v>
      </c>
      <c r="C844" s="32">
        <f t="shared" si="80"/>
        <v>54394.093999999997</v>
      </c>
      <c r="D844" s="50" t="str">
        <f t="shared" si="81"/>
        <v>vis</v>
      </c>
      <c r="E844" s="195">
        <f>VLOOKUP(C844,'Active 1'!C$21:E$970,3,FALSE)</f>
        <v>39852.886903229795</v>
      </c>
      <c r="F844" s="6" t="s">
        <v>1754</v>
      </c>
      <c r="G844" s="50" t="str">
        <f t="shared" si="82"/>
        <v>54394.094</v>
      </c>
      <c r="H844" s="32">
        <f t="shared" si="83"/>
        <v>39852.5</v>
      </c>
      <c r="I844" s="196" t="s">
        <v>1306</v>
      </c>
      <c r="J844" s="197" t="s">
        <v>1307</v>
      </c>
      <c r="K844" s="196" t="s">
        <v>1308</v>
      </c>
      <c r="L844" s="196" t="s">
        <v>1239</v>
      </c>
      <c r="M844" s="197" t="s">
        <v>2138</v>
      </c>
      <c r="N844" s="197"/>
      <c r="O844" s="198" t="s">
        <v>1301</v>
      </c>
      <c r="P844" s="199" t="s">
        <v>1283</v>
      </c>
    </row>
    <row r="845" spans="1:16" ht="12.75" customHeight="1" thickBot="1">
      <c r="A845" s="32" t="str">
        <f t="shared" si="78"/>
        <v>VSB 46 </v>
      </c>
      <c r="B845" s="6" t="str">
        <f t="shared" si="79"/>
        <v>I</v>
      </c>
      <c r="C845" s="32">
        <f t="shared" si="80"/>
        <v>54394.256999999998</v>
      </c>
      <c r="D845" s="50" t="str">
        <f t="shared" si="81"/>
        <v>vis</v>
      </c>
      <c r="E845" s="195">
        <f>VLOOKUP(C845,'Active 1'!C$21:E$970,3,FALSE)</f>
        <v>39853.393910900071</v>
      </c>
      <c r="F845" s="6" t="s">
        <v>1754</v>
      </c>
      <c r="G845" s="50" t="str">
        <f t="shared" si="82"/>
        <v>54394.257</v>
      </c>
      <c r="H845" s="32">
        <f t="shared" si="83"/>
        <v>39853</v>
      </c>
      <c r="I845" s="196" t="s">
        <v>1309</v>
      </c>
      <c r="J845" s="197" t="s">
        <v>1310</v>
      </c>
      <c r="K845" s="196" t="s">
        <v>1311</v>
      </c>
      <c r="L845" s="196" t="s">
        <v>1312</v>
      </c>
      <c r="M845" s="197" t="s">
        <v>2138</v>
      </c>
      <c r="N845" s="197"/>
      <c r="O845" s="198" t="s">
        <v>1301</v>
      </c>
      <c r="P845" s="199" t="s">
        <v>1283</v>
      </c>
    </row>
    <row r="846" spans="1:16" ht="12.75" customHeight="1" thickBot="1">
      <c r="A846" s="32" t="str">
        <f t="shared" si="78"/>
        <v>VSB 46 </v>
      </c>
      <c r="B846" s="6" t="str">
        <f t="shared" si="79"/>
        <v>II</v>
      </c>
      <c r="C846" s="32">
        <f t="shared" si="80"/>
        <v>54395.06</v>
      </c>
      <c r="D846" s="50" t="str">
        <f t="shared" si="81"/>
        <v>vis</v>
      </c>
      <c r="E846" s="195">
        <f>VLOOKUP(C846,'Active 1'!C$21:E$970,3,FALSE)</f>
        <v>39855.891623533411</v>
      </c>
      <c r="F846" s="6" t="s">
        <v>1754</v>
      </c>
      <c r="G846" s="50" t="str">
        <f t="shared" si="82"/>
        <v>54395.060</v>
      </c>
      <c r="H846" s="32">
        <f t="shared" si="83"/>
        <v>39855.5</v>
      </c>
      <c r="I846" s="196" t="s">
        <v>1318</v>
      </c>
      <c r="J846" s="197" t="s">
        <v>1319</v>
      </c>
      <c r="K846" s="196" t="s">
        <v>1320</v>
      </c>
      <c r="L846" s="196" t="s">
        <v>1207</v>
      </c>
      <c r="M846" s="197" t="s">
        <v>2138</v>
      </c>
      <c r="N846" s="197"/>
      <c r="O846" s="198" t="s">
        <v>1301</v>
      </c>
      <c r="P846" s="199" t="s">
        <v>1283</v>
      </c>
    </row>
    <row r="847" spans="1:16" ht="12.75" customHeight="1" thickBot="1">
      <c r="A847" s="32" t="str">
        <f t="shared" si="78"/>
        <v>VSB 46 </v>
      </c>
      <c r="B847" s="6" t="str">
        <f t="shared" si="79"/>
        <v>I</v>
      </c>
      <c r="C847" s="32">
        <f t="shared" si="80"/>
        <v>54397.142999999996</v>
      </c>
      <c r="D847" s="50" t="str">
        <f t="shared" si="81"/>
        <v>vis</v>
      </c>
      <c r="E847" s="195">
        <f>VLOOKUP(C847,'Active 1'!C$21:E$970,3,FALSE)</f>
        <v>39862.370746092871</v>
      </c>
      <c r="F847" s="6" t="s">
        <v>1754</v>
      </c>
      <c r="G847" s="50" t="str">
        <f t="shared" si="82"/>
        <v>54397.143</v>
      </c>
      <c r="H847" s="32">
        <f t="shared" si="83"/>
        <v>39862</v>
      </c>
      <c r="I847" s="196" t="s">
        <v>1321</v>
      </c>
      <c r="J847" s="197" t="s">
        <v>1322</v>
      </c>
      <c r="K847" s="196" t="s">
        <v>1323</v>
      </c>
      <c r="L847" s="196" t="s">
        <v>1190</v>
      </c>
      <c r="M847" s="197" t="s">
        <v>2138</v>
      </c>
      <c r="N847" s="197"/>
      <c r="O847" s="198" t="s">
        <v>1301</v>
      </c>
      <c r="P847" s="199" t="s">
        <v>1283</v>
      </c>
    </row>
    <row r="848" spans="1:16" ht="12.75" customHeight="1" thickBot="1">
      <c r="A848" s="32" t="str">
        <f t="shared" si="78"/>
        <v>VSB 46 </v>
      </c>
      <c r="B848" s="6" t="str">
        <f t="shared" si="79"/>
        <v>I</v>
      </c>
      <c r="C848" s="32">
        <f t="shared" si="80"/>
        <v>54401.326999999997</v>
      </c>
      <c r="D848" s="50" t="str">
        <f t="shared" si="81"/>
        <v>vis</v>
      </c>
      <c r="E848" s="195">
        <f>VLOOKUP(C848,'Active 1'!C$21:E$970,3,FALSE)</f>
        <v>39875.384979788883</v>
      </c>
      <c r="F848" s="6" t="s">
        <v>1754</v>
      </c>
      <c r="G848" s="50" t="str">
        <f t="shared" si="82"/>
        <v>54401.327</v>
      </c>
      <c r="H848" s="32">
        <f t="shared" si="83"/>
        <v>39875</v>
      </c>
      <c r="I848" s="196" t="s">
        <v>1324</v>
      </c>
      <c r="J848" s="197" t="s">
        <v>1325</v>
      </c>
      <c r="K848" s="196" t="s">
        <v>1326</v>
      </c>
      <c r="L848" s="196" t="s">
        <v>1239</v>
      </c>
      <c r="M848" s="197" t="s">
        <v>2138</v>
      </c>
      <c r="N848" s="197"/>
      <c r="O848" s="198" t="s">
        <v>1301</v>
      </c>
      <c r="P848" s="199" t="s">
        <v>1283</v>
      </c>
    </row>
    <row r="849" spans="1:16" ht="12.75" customHeight="1" thickBot="1">
      <c r="A849" s="32" t="str">
        <f t="shared" si="78"/>
        <v>VSB 46 </v>
      </c>
      <c r="B849" s="6" t="str">
        <f t="shared" si="79"/>
        <v>I</v>
      </c>
      <c r="C849" s="32">
        <f t="shared" si="80"/>
        <v>54413.224000000002</v>
      </c>
      <c r="D849" s="50" t="str">
        <f t="shared" si="81"/>
        <v>vis</v>
      </c>
      <c r="E849" s="195">
        <f>VLOOKUP(C849,'Active 1'!C$21:E$970,3,FALSE)</f>
        <v>39912.390318766295</v>
      </c>
      <c r="F849" s="6" t="s">
        <v>1754</v>
      </c>
      <c r="G849" s="50" t="str">
        <f t="shared" si="82"/>
        <v>54413.224</v>
      </c>
      <c r="H849" s="32">
        <f t="shared" si="83"/>
        <v>39912</v>
      </c>
      <c r="I849" s="196" t="s">
        <v>1332</v>
      </c>
      <c r="J849" s="197" t="s">
        <v>1333</v>
      </c>
      <c r="K849" s="196" t="s">
        <v>1334</v>
      </c>
      <c r="L849" s="196" t="s">
        <v>1198</v>
      </c>
      <c r="M849" s="197" t="s">
        <v>2138</v>
      </c>
      <c r="N849" s="197"/>
      <c r="O849" s="198" t="s">
        <v>1301</v>
      </c>
      <c r="P849" s="199" t="s">
        <v>1283</v>
      </c>
    </row>
    <row r="850" spans="1:16" ht="12.75" customHeight="1" thickBot="1">
      <c r="A850" s="32" t="str">
        <f t="shared" si="78"/>
        <v>VSB 46 </v>
      </c>
      <c r="B850" s="6" t="str">
        <f t="shared" si="79"/>
        <v>I</v>
      </c>
      <c r="C850" s="32">
        <f t="shared" si="80"/>
        <v>54416.118000000002</v>
      </c>
      <c r="D850" s="50" t="str">
        <f t="shared" si="81"/>
        <v>vis</v>
      </c>
      <c r="E850" s="195">
        <f>VLOOKUP(C850,'Active 1'!C$21:E$970,3,FALSE)</f>
        <v>39921.39203777114</v>
      </c>
      <c r="F850" s="6" t="s">
        <v>1754</v>
      </c>
      <c r="G850" s="50" t="str">
        <f t="shared" si="82"/>
        <v>54416.118</v>
      </c>
      <c r="H850" s="32">
        <f t="shared" si="83"/>
        <v>39921</v>
      </c>
      <c r="I850" s="196" t="s">
        <v>1335</v>
      </c>
      <c r="J850" s="197" t="s">
        <v>1336</v>
      </c>
      <c r="K850" s="196" t="s">
        <v>1337</v>
      </c>
      <c r="L850" s="196" t="s">
        <v>1207</v>
      </c>
      <c r="M850" s="197" t="s">
        <v>2138</v>
      </c>
      <c r="N850" s="197"/>
      <c r="O850" s="198" t="s">
        <v>1301</v>
      </c>
      <c r="P850" s="199" t="s">
        <v>1283</v>
      </c>
    </row>
    <row r="851" spans="1:16" ht="12.75" customHeight="1" thickBot="1">
      <c r="A851" s="32" t="str">
        <f t="shared" si="78"/>
        <v>VSB 46 </v>
      </c>
      <c r="B851" s="6" t="str">
        <f t="shared" si="79"/>
        <v>I</v>
      </c>
      <c r="C851" s="32">
        <f t="shared" si="80"/>
        <v>54418.044999999998</v>
      </c>
      <c r="D851" s="50" t="str">
        <f t="shared" si="81"/>
        <v>vis</v>
      </c>
      <c r="E851" s="195">
        <f>VLOOKUP(C851,'Active 1'!C$21:E$970,3,FALSE)</f>
        <v>39927.385925995841</v>
      </c>
      <c r="F851" s="6" t="s">
        <v>1754</v>
      </c>
      <c r="G851" s="50" t="str">
        <f t="shared" si="82"/>
        <v>54418.045</v>
      </c>
      <c r="H851" s="32">
        <f t="shared" si="83"/>
        <v>39927</v>
      </c>
      <c r="I851" s="196" t="s">
        <v>1338</v>
      </c>
      <c r="J851" s="197" t="s">
        <v>1339</v>
      </c>
      <c r="K851" s="196" t="s">
        <v>1340</v>
      </c>
      <c r="L851" s="196" t="s">
        <v>1239</v>
      </c>
      <c r="M851" s="197" t="s">
        <v>2138</v>
      </c>
      <c r="N851" s="197"/>
      <c r="O851" s="198" t="s">
        <v>1301</v>
      </c>
      <c r="P851" s="199" t="s">
        <v>1283</v>
      </c>
    </row>
    <row r="852" spans="1:16" ht="12.75" customHeight="1" thickBot="1">
      <c r="A852" s="32" t="str">
        <f t="shared" si="78"/>
        <v>VSB 48 </v>
      </c>
      <c r="B852" s="6" t="str">
        <f t="shared" si="79"/>
        <v>II</v>
      </c>
      <c r="C852" s="32">
        <f t="shared" si="80"/>
        <v>54718.1662</v>
      </c>
      <c r="D852" s="50" t="str">
        <f t="shared" si="81"/>
        <v>vis</v>
      </c>
      <c r="E852" s="195">
        <f>VLOOKUP(C852,'Active 1'!C$21:E$970,3,FALSE)</f>
        <v>40860.905867182955</v>
      </c>
      <c r="F852" s="6" t="s">
        <v>1754</v>
      </c>
      <c r="G852" s="50" t="str">
        <f t="shared" si="82"/>
        <v>54718.1662</v>
      </c>
      <c r="H852" s="32">
        <f t="shared" si="83"/>
        <v>40860.5</v>
      </c>
      <c r="I852" s="196" t="s">
        <v>1369</v>
      </c>
      <c r="J852" s="197" t="s">
        <v>1370</v>
      </c>
      <c r="K852" s="196" t="s">
        <v>1371</v>
      </c>
      <c r="L852" s="196" t="s">
        <v>1372</v>
      </c>
      <c r="M852" s="197" t="s">
        <v>424</v>
      </c>
      <c r="N852" s="197" t="s">
        <v>1754</v>
      </c>
      <c r="O852" s="198" t="s">
        <v>425</v>
      </c>
      <c r="P852" s="199" t="s">
        <v>1373</v>
      </c>
    </row>
    <row r="853" spans="1:16" ht="12.75" customHeight="1" thickBot="1">
      <c r="A853" s="32" t="str">
        <f t="shared" si="78"/>
        <v>VSB 48 </v>
      </c>
      <c r="B853" s="6" t="str">
        <f t="shared" si="79"/>
        <v>II</v>
      </c>
      <c r="C853" s="32">
        <f t="shared" si="80"/>
        <v>54732.315000000002</v>
      </c>
      <c r="D853" s="50" t="str">
        <f t="shared" si="81"/>
        <v>vis</v>
      </c>
      <c r="E853" s="195">
        <f>VLOOKUP(C853,'Active 1'!C$21:E$970,3,FALSE)</f>
        <v>40904.915377153826</v>
      </c>
      <c r="F853" s="6" t="s">
        <v>1754</v>
      </c>
      <c r="G853" s="50" t="str">
        <f t="shared" si="82"/>
        <v>54732.315</v>
      </c>
      <c r="H853" s="32">
        <f t="shared" si="83"/>
        <v>40904.5</v>
      </c>
      <c r="I853" s="196" t="s">
        <v>1374</v>
      </c>
      <c r="J853" s="197" t="s">
        <v>1375</v>
      </c>
      <c r="K853" s="196" t="s">
        <v>1376</v>
      </c>
      <c r="L853" s="196" t="s">
        <v>1377</v>
      </c>
      <c r="M853" s="197" t="s">
        <v>2138</v>
      </c>
      <c r="N853" s="197"/>
      <c r="O853" s="198" t="s">
        <v>1301</v>
      </c>
      <c r="P853" s="199" t="s">
        <v>1373</v>
      </c>
    </row>
    <row r="854" spans="1:16" ht="12.75" customHeight="1" thickBot="1">
      <c r="A854" s="32" t="str">
        <f t="shared" si="78"/>
        <v>VSB 48 </v>
      </c>
      <c r="B854" s="6" t="str">
        <f t="shared" si="79"/>
        <v>II</v>
      </c>
      <c r="C854" s="32">
        <f t="shared" si="80"/>
        <v>54733.277000000002</v>
      </c>
      <c r="D854" s="50" t="str">
        <f t="shared" si="81"/>
        <v>vis</v>
      </c>
      <c r="E854" s="195">
        <f>VLOOKUP(C854,'Active 1'!C$21:E$970,3,FALSE)</f>
        <v>40907.907655551426</v>
      </c>
      <c r="F854" s="6" t="s">
        <v>1754</v>
      </c>
      <c r="G854" s="50" t="str">
        <f t="shared" si="82"/>
        <v>54733.277</v>
      </c>
      <c r="H854" s="32">
        <f t="shared" si="83"/>
        <v>40907.5</v>
      </c>
      <c r="I854" s="196" t="s">
        <v>1378</v>
      </c>
      <c r="J854" s="197" t="s">
        <v>1379</v>
      </c>
      <c r="K854" s="196" t="s">
        <v>1380</v>
      </c>
      <c r="L854" s="196" t="s">
        <v>1381</v>
      </c>
      <c r="M854" s="197" t="s">
        <v>2138</v>
      </c>
      <c r="N854" s="197"/>
      <c r="O854" s="198" t="s">
        <v>1301</v>
      </c>
      <c r="P854" s="199" t="s">
        <v>1373</v>
      </c>
    </row>
    <row r="855" spans="1:16" ht="12.75" customHeight="1" thickBot="1">
      <c r="A855" s="32" t="str">
        <f t="shared" si="78"/>
        <v>VSB 48 </v>
      </c>
      <c r="B855" s="6" t="str">
        <f t="shared" si="79"/>
        <v>II</v>
      </c>
      <c r="C855" s="32">
        <f t="shared" si="80"/>
        <v>54736.171999999999</v>
      </c>
      <c r="D855" s="50" t="str">
        <f t="shared" si="81"/>
        <v>vis</v>
      </c>
      <c r="E855" s="195">
        <f>VLOOKUP(C855,'Active 1'!C$21:E$970,3,FALSE)</f>
        <v>40916.912485032764</v>
      </c>
      <c r="F855" s="6" t="s">
        <v>1754</v>
      </c>
      <c r="G855" s="50" t="str">
        <f t="shared" si="82"/>
        <v>54736.172</v>
      </c>
      <c r="H855" s="32">
        <f t="shared" si="83"/>
        <v>40916.5</v>
      </c>
      <c r="I855" s="196" t="s">
        <v>1382</v>
      </c>
      <c r="J855" s="197" t="s">
        <v>1383</v>
      </c>
      <c r="K855" s="196" t="s">
        <v>1384</v>
      </c>
      <c r="L855" s="196" t="s">
        <v>1385</v>
      </c>
      <c r="M855" s="197" t="s">
        <v>2138</v>
      </c>
      <c r="N855" s="197"/>
      <c r="O855" s="198" t="s">
        <v>1301</v>
      </c>
      <c r="P855" s="199" t="s">
        <v>1373</v>
      </c>
    </row>
    <row r="856" spans="1:16" ht="12.75" customHeight="1" thickBot="1">
      <c r="A856" s="32" t="str">
        <f t="shared" si="78"/>
        <v>VSB 48 </v>
      </c>
      <c r="B856" s="6" t="str">
        <f t="shared" si="79"/>
        <v>I</v>
      </c>
      <c r="C856" s="32">
        <f t="shared" si="80"/>
        <v>54741.154000000002</v>
      </c>
      <c r="D856" s="50" t="str">
        <f t="shared" si="81"/>
        <v>vis</v>
      </c>
      <c r="E856" s="195">
        <f>VLOOKUP(C856,'Active 1'!C$21:E$970,3,FALSE)</f>
        <v>40932.408878979601</v>
      </c>
      <c r="F856" s="6" t="s">
        <v>1754</v>
      </c>
      <c r="G856" s="50" t="str">
        <f t="shared" si="82"/>
        <v>54741.154</v>
      </c>
      <c r="H856" s="32">
        <f t="shared" si="83"/>
        <v>40932</v>
      </c>
      <c r="I856" s="196" t="s">
        <v>1386</v>
      </c>
      <c r="J856" s="197" t="s">
        <v>1387</v>
      </c>
      <c r="K856" s="196" t="s">
        <v>1388</v>
      </c>
      <c r="L856" s="196" t="s">
        <v>1381</v>
      </c>
      <c r="M856" s="197" t="s">
        <v>2138</v>
      </c>
      <c r="N856" s="197"/>
      <c r="O856" s="198" t="s">
        <v>1301</v>
      </c>
      <c r="P856" s="199" t="s">
        <v>1373</v>
      </c>
    </row>
    <row r="857" spans="1:16" ht="12.75" customHeight="1" thickBot="1">
      <c r="A857" s="32" t="str">
        <f t="shared" si="78"/>
        <v>VSB 48 </v>
      </c>
      <c r="B857" s="6" t="str">
        <f t="shared" si="79"/>
        <v>II</v>
      </c>
      <c r="C857" s="32">
        <f t="shared" si="80"/>
        <v>54741.313999999998</v>
      </c>
      <c r="D857" s="50" t="str">
        <f t="shared" si="81"/>
        <v>vis</v>
      </c>
      <c r="E857" s="195">
        <f>VLOOKUP(C857,'Active 1'!C$21:E$970,3,FALSE)</f>
        <v>40932.906555220354</v>
      </c>
      <c r="F857" s="6" t="s">
        <v>1754</v>
      </c>
      <c r="G857" s="50" t="str">
        <f t="shared" si="82"/>
        <v>54741.314</v>
      </c>
      <c r="H857" s="32">
        <f t="shared" si="83"/>
        <v>40932.5</v>
      </c>
      <c r="I857" s="196" t="s">
        <v>1389</v>
      </c>
      <c r="J857" s="197" t="s">
        <v>1390</v>
      </c>
      <c r="K857" s="196" t="s">
        <v>1391</v>
      </c>
      <c r="L857" s="196" t="s">
        <v>1381</v>
      </c>
      <c r="M857" s="197" t="s">
        <v>2138</v>
      </c>
      <c r="N857" s="197"/>
      <c r="O857" s="198" t="s">
        <v>1301</v>
      </c>
      <c r="P857" s="199" t="s">
        <v>1373</v>
      </c>
    </row>
    <row r="858" spans="1:16" ht="12.75" customHeight="1" thickBot="1">
      <c r="A858" s="32" t="str">
        <f t="shared" si="78"/>
        <v>VSB 48 </v>
      </c>
      <c r="B858" s="6" t="str">
        <f t="shared" si="79"/>
        <v>II</v>
      </c>
      <c r="C858" s="32">
        <f t="shared" si="80"/>
        <v>54764.14</v>
      </c>
      <c r="D858" s="50" t="str">
        <f t="shared" si="81"/>
        <v>vis</v>
      </c>
      <c r="E858" s="195">
        <f>VLOOKUP(C858,'Active 1'!C$21:E$970,3,FALSE)</f>
        <v>41003.906291918523</v>
      </c>
      <c r="F858" s="6" t="s">
        <v>1754</v>
      </c>
      <c r="G858" s="50" t="str">
        <f t="shared" si="82"/>
        <v>54764.140</v>
      </c>
      <c r="H858" s="32">
        <f t="shared" si="83"/>
        <v>41003.5</v>
      </c>
      <c r="I858" s="196" t="s">
        <v>1397</v>
      </c>
      <c r="J858" s="197" t="s">
        <v>1398</v>
      </c>
      <c r="K858" s="196" t="s">
        <v>1399</v>
      </c>
      <c r="L858" s="196" t="s">
        <v>1381</v>
      </c>
      <c r="M858" s="197" t="s">
        <v>2138</v>
      </c>
      <c r="N858" s="197"/>
      <c r="O858" s="198" t="s">
        <v>1301</v>
      </c>
      <c r="P858" s="199" t="s">
        <v>1373</v>
      </c>
    </row>
    <row r="859" spans="1:16" ht="12.75" customHeight="1" thickBot="1">
      <c r="A859" s="32" t="str">
        <f t="shared" si="78"/>
        <v>VSB 48 </v>
      </c>
      <c r="B859" s="6" t="str">
        <f t="shared" si="79"/>
        <v>I</v>
      </c>
      <c r="C859" s="32">
        <f t="shared" si="80"/>
        <v>54767.190999999999</v>
      </c>
      <c r="D859" s="50" t="str">
        <f t="shared" si="81"/>
        <v>vis</v>
      </c>
      <c r="E859" s="195">
        <f>VLOOKUP(C859,'Active 1'!C$21:E$970,3,FALSE)</f>
        <v>41013.396355734614</v>
      </c>
      <c r="F859" s="6" t="s">
        <v>1754</v>
      </c>
      <c r="G859" s="50" t="str">
        <f t="shared" si="82"/>
        <v>54767.191</v>
      </c>
      <c r="H859" s="32">
        <f t="shared" si="83"/>
        <v>41013</v>
      </c>
      <c r="I859" s="196" t="s">
        <v>1400</v>
      </c>
      <c r="J859" s="197" t="s">
        <v>1401</v>
      </c>
      <c r="K859" s="196" t="s">
        <v>1402</v>
      </c>
      <c r="L859" s="196" t="s">
        <v>1312</v>
      </c>
      <c r="M859" s="197" t="s">
        <v>2138</v>
      </c>
      <c r="N859" s="197"/>
      <c r="O859" s="198" t="s">
        <v>1301</v>
      </c>
      <c r="P859" s="199" t="s">
        <v>1373</v>
      </c>
    </row>
    <row r="860" spans="1:16" ht="12.75" customHeight="1" thickBot="1">
      <c r="A860" s="32" t="str">
        <f t="shared" si="78"/>
        <v>VSB 48 </v>
      </c>
      <c r="B860" s="6" t="str">
        <f t="shared" si="79"/>
        <v>I</v>
      </c>
      <c r="C860" s="32">
        <f t="shared" si="80"/>
        <v>54769.125999999997</v>
      </c>
      <c r="D860" s="50" t="str">
        <f t="shared" si="81"/>
        <v>vis</v>
      </c>
      <c r="E860" s="195">
        <f>VLOOKUP(C860,'Active 1'!C$21:E$970,3,FALSE)</f>
        <v>41019.415127771361</v>
      </c>
      <c r="F860" s="6" t="s">
        <v>1754</v>
      </c>
      <c r="G860" s="50" t="str">
        <f t="shared" si="82"/>
        <v>54769.126</v>
      </c>
      <c r="H860" s="32">
        <f t="shared" si="83"/>
        <v>41019</v>
      </c>
      <c r="I860" s="196" t="s">
        <v>1403</v>
      </c>
      <c r="J860" s="197" t="s">
        <v>1404</v>
      </c>
      <c r="K860" s="196" t="s">
        <v>1405</v>
      </c>
      <c r="L860" s="196" t="s">
        <v>1385</v>
      </c>
      <c r="M860" s="197" t="s">
        <v>2138</v>
      </c>
      <c r="N860" s="197"/>
      <c r="O860" s="198" t="s">
        <v>1301</v>
      </c>
      <c r="P860" s="199" t="s">
        <v>1373</v>
      </c>
    </row>
    <row r="861" spans="1:16" ht="12.75" customHeight="1" thickBot="1">
      <c r="A861" s="32" t="str">
        <f t="shared" si="78"/>
        <v>VSB 48 </v>
      </c>
      <c r="B861" s="6" t="str">
        <f t="shared" si="79"/>
        <v>II</v>
      </c>
      <c r="C861" s="32">
        <f t="shared" si="80"/>
        <v>54771.218000000001</v>
      </c>
      <c r="D861" s="50" t="str">
        <f t="shared" si="81"/>
        <v>vis</v>
      </c>
      <c r="E861" s="195">
        <f>VLOOKUP(C861,'Active 1'!C$21:E$970,3,FALSE)</f>
        <v>41025.922244619374</v>
      </c>
      <c r="F861" s="6" t="s">
        <v>1754</v>
      </c>
      <c r="G861" s="50" t="str">
        <f t="shared" si="82"/>
        <v>54771.218</v>
      </c>
      <c r="H861" s="32">
        <f t="shared" si="83"/>
        <v>41025.5</v>
      </c>
      <c r="I861" s="196" t="s">
        <v>1406</v>
      </c>
      <c r="J861" s="197" t="s">
        <v>1407</v>
      </c>
      <c r="K861" s="196" t="s">
        <v>1408</v>
      </c>
      <c r="L861" s="196" t="s">
        <v>1409</v>
      </c>
      <c r="M861" s="197" t="s">
        <v>2138</v>
      </c>
      <c r="N861" s="197"/>
      <c r="O861" s="198" t="s">
        <v>1301</v>
      </c>
      <c r="P861" s="199" t="s">
        <v>1373</v>
      </c>
    </row>
    <row r="862" spans="1:16" ht="12.75" customHeight="1" thickBot="1">
      <c r="A862" s="32" t="str">
        <f t="shared" si="78"/>
        <v>VSB 48 </v>
      </c>
      <c r="B862" s="6" t="str">
        <f t="shared" si="79"/>
        <v>II</v>
      </c>
      <c r="C862" s="32">
        <f t="shared" si="80"/>
        <v>54775.07</v>
      </c>
      <c r="D862" s="50" t="str">
        <f t="shared" si="81"/>
        <v>vis</v>
      </c>
      <c r="E862" s="195">
        <f>VLOOKUP(C862,'Active 1'!C$21:E$970,3,FALSE)</f>
        <v>41037.903800115797</v>
      </c>
      <c r="F862" s="6" t="s">
        <v>1754</v>
      </c>
      <c r="G862" s="50" t="str">
        <f t="shared" si="82"/>
        <v>54775.070</v>
      </c>
      <c r="H862" s="32">
        <f t="shared" si="83"/>
        <v>41037.5</v>
      </c>
      <c r="I862" s="196" t="s">
        <v>1410</v>
      </c>
      <c r="J862" s="197" t="s">
        <v>1411</v>
      </c>
      <c r="K862" s="196" t="s">
        <v>1412</v>
      </c>
      <c r="L862" s="196" t="s">
        <v>1300</v>
      </c>
      <c r="M862" s="197" t="s">
        <v>2138</v>
      </c>
      <c r="N862" s="197"/>
      <c r="O862" s="198" t="s">
        <v>1301</v>
      </c>
      <c r="P862" s="199" t="s">
        <v>1373</v>
      </c>
    </row>
    <row r="863" spans="1:16" ht="12.75" customHeight="1" thickBot="1">
      <c r="A863" s="32" t="str">
        <f t="shared" si="78"/>
        <v>VSB 48 </v>
      </c>
      <c r="B863" s="6" t="str">
        <f t="shared" si="79"/>
        <v>II</v>
      </c>
      <c r="C863" s="32">
        <f t="shared" si="80"/>
        <v>54776.034800000001</v>
      </c>
      <c r="D863" s="50" t="str">
        <f t="shared" si="81"/>
        <v>vis</v>
      </c>
      <c r="E863" s="195">
        <f>VLOOKUP(C863,'Active 1'!C$21:E$970,3,FALSE)</f>
        <v>41040.904787847612</v>
      </c>
      <c r="F863" s="6" t="s">
        <v>1754</v>
      </c>
      <c r="G863" s="50" t="str">
        <f t="shared" si="82"/>
        <v>54776.0348</v>
      </c>
      <c r="H863" s="32">
        <f t="shared" si="83"/>
        <v>41040.5</v>
      </c>
      <c r="I863" s="196" t="s">
        <v>1413</v>
      </c>
      <c r="J863" s="197" t="s">
        <v>1414</v>
      </c>
      <c r="K863" s="196" t="s">
        <v>1415</v>
      </c>
      <c r="L863" s="196" t="s">
        <v>1416</v>
      </c>
      <c r="M863" s="197" t="s">
        <v>424</v>
      </c>
      <c r="N863" s="197" t="s">
        <v>1282</v>
      </c>
      <c r="O863" s="198" t="s">
        <v>345</v>
      </c>
      <c r="P863" s="199" t="s">
        <v>1373</v>
      </c>
    </row>
    <row r="864" spans="1:16" ht="12.75" customHeight="1" thickBot="1">
      <c r="A864" s="32" t="str">
        <f t="shared" si="78"/>
        <v>VSB 48 </v>
      </c>
      <c r="B864" s="6" t="str">
        <f t="shared" si="79"/>
        <v>I</v>
      </c>
      <c r="C864" s="32">
        <f t="shared" si="80"/>
        <v>54776.192999999999</v>
      </c>
      <c r="D864" s="50" t="str">
        <f t="shared" si="81"/>
        <v>vis</v>
      </c>
      <c r="E864" s="195">
        <f>VLOOKUP(C864,'Active 1'!C$21:E$970,3,FALSE)</f>
        <v>41041.396865230665</v>
      </c>
      <c r="F864" s="6" t="s">
        <v>1754</v>
      </c>
      <c r="G864" s="50" t="str">
        <f t="shared" si="82"/>
        <v>54776.193</v>
      </c>
      <c r="H864" s="32">
        <f t="shared" si="83"/>
        <v>41041</v>
      </c>
      <c r="I864" s="196" t="s">
        <v>1417</v>
      </c>
      <c r="J864" s="197" t="s">
        <v>1418</v>
      </c>
      <c r="K864" s="196" t="s">
        <v>1419</v>
      </c>
      <c r="L864" s="196" t="s">
        <v>1305</v>
      </c>
      <c r="M864" s="197" t="s">
        <v>2138</v>
      </c>
      <c r="N864" s="197"/>
      <c r="O864" s="198" t="s">
        <v>1301</v>
      </c>
      <c r="P864" s="199" t="s">
        <v>1373</v>
      </c>
    </row>
    <row r="865" spans="1:16" ht="12.75" customHeight="1" thickBot="1">
      <c r="A865" s="32" t="str">
        <f t="shared" si="78"/>
        <v>VSB 48 </v>
      </c>
      <c r="B865" s="6" t="str">
        <f t="shared" si="79"/>
        <v>II</v>
      </c>
      <c r="C865" s="32">
        <f t="shared" si="80"/>
        <v>54784.074000000001</v>
      </c>
      <c r="D865" s="50" t="str">
        <f t="shared" si="81"/>
        <v>vis</v>
      </c>
      <c r="E865" s="195">
        <f>VLOOKUP(C865,'Active 1'!C$21:E$970,3,FALSE)</f>
        <v>41065.910530564855</v>
      </c>
      <c r="F865" s="6" t="s">
        <v>1754</v>
      </c>
      <c r="G865" s="50" t="str">
        <f t="shared" si="82"/>
        <v>54784.074</v>
      </c>
      <c r="H865" s="32">
        <f t="shared" si="83"/>
        <v>41065.5</v>
      </c>
      <c r="I865" s="196" t="s">
        <v>1420</v>
      </c>
      <c r="J865" s="197" t="s">
        <v>1421</v>
      </c>
      <c r="K865" s="196" t="s">
        <v>1422</v>
      </c>
      <c r="L865" s="196" t="s">
        <v>1423</v>
      </c>
      <c r="M865" s="197" t="s">
        <v>2138</v>
      </c>
      <c r="N865" s="197"/>
      <c r="O865" s="198" t="s">
        <v>1301</v>
      </c>
      <c r="P865" s="199" t="s">
        <v>1373</v>
      </c>
    </row>
    <row r="866" spans="1:16" ht="12.75" customHeight="1" thickBot="1">
      <c r="A866" s="32" t="str">
        <f t="shared" si="78"/>
        <v>VSB 48 </v>
      </c>
      <c r="B866" s="6" t="str">
        <f t="shared" si="79"/>
        <v>II</v>
      </c>
      <c r="C866" s="32">
        <f t="shared" si="80"/>
        <v>54785.034</v>
      </c>
      <c r="D866" s="50" t="str">
        <f t="shared" si="81"/>
        <v>vis</v>
      </c>
      <c r="E866" s="195">
        <f>VLOOKUP(C866,'Active 1'!C$21:E$970,3,FALSE)</f>
        <v>41068.896588009447</v>
      </c>
      <c r="F866" s="6" t="s">
        <v>1754</v>
      </c>
      <c r="G866" s="50" t="str">
        <f t="shared" si="82"/>
        <v>54785.034</v>
      </c>
      <c r="H866" s="32">
        <f t="shared" si="83"/>
        <v>41068.5</v>
      </c>
      <c r="I866" s="196" t="s">
        <v>1424</v>
      </c>
      <c r="J866" s="197" t="s">
        <v>1425</v>
      </c>
      <c r="K866" s="196" t="s">
        <v>1426</v>
      </c>
      <c r="L866" s="196" t="s">
        <v>1305</v>
      </c>
      <c r="M866" s="197" t="s">
        <v>2138</v>
      </c>
      <c r="N866" s="197"/>
      <c r="O866" s="198" t="s">
        <v>1301</v>
      </c>
      <c r="P866" s="199" t="s">
        <v>1373</v>
      </c>
    </row>
    <row r="867" spans="1:16" ht="12.75" customHeight="1" thickBot="1">
      <c r="A867" s="32" t="str">
        <f t="shared" si="78"/>
        <v>VSB 48 </v>
      </c>
      <c r="B867" s="6" t="str">
        <f t="shared" si="79"/>
        <v>II</v>
      </c>
      <c r="C867" s="32">
        <f t="shared" si="80"/>
        <v>54794.039400000001</v>
      </c>
      <c r="D867" s="50" t="str">
        <f t="shared" si="81"/>
        <v>vis</v>
      </c>
      <c r="E867" s="195">
        <f>VLOOKUP(C867,'Active 1'!C$21:E$970,3,FALSE)</f>
        <v>41096.907673125621</v>
      </c>
      <c r="F867" s="6" t="s">
        <v>1754</v>
      </c>
      <c r="G867" s="50" t="str">
        <f t="shared" si="82"/>
        <v>54794.0394</v>
      </c>
      <c r="H867" s="32">
        <f t="shared" si="83"/>
        <v>41096.5</v>
      </c>
      <c r="I867" s="196" t="s">
        <v>1430</v>
      </c>
      <c r="J867" s="197" t="s">
        <v>1431</v>
      </c>
      <c r="K867" s="196" t="s">
        <v>1432</v>
      </c>
      <c r="L867" s="196" t="s">
        <v>1433</v>
      </c>
      <c r="M867" s="197" t="s">
        <v>424</v>
      </c>
      <c r="N867" s="197" t="s">
        <v>1754</v>
      </c>
      <c r="O867" s="198" t="s">
        <v>425</v>
      </c>
      <c r="P867" s="199" t="s">
        <v>1373</v>
      </c>
    </row>
    <row r="868" spans="1:16" ht="12.75" customHeight="1" thickBot="1">
      <c r="A868" s="32" t="str">
        <f t="shared" si="78"/>
        <v>VSB 48 </v>
      </c>
      <c r="B868" s="6" t="str">
        <f t="shared" si="79"/>
        <v>I</v>
      </c>
      <c r="C868" s="32">
        <f t="shared" si="80"/>
        <v>54828.921199999997</v>
      </c>
      <c r="D868" s="50" t="str">
        <f t="shared" si="81"/>
        <v>vis</v>
      </c>
      <c r="E868" s="195">
        <f>VLOOKUP(C868,'Active 1'!C$21:E$970,3,FALSE)</f>
        <v>41205.406692470126</v>
      </c>
      <c r="F868" s="6" t="s">
        <v>1754</v>
      </c>
      <c r="G868" s="50" t="str">
        <f t="shared" si="82"/>
        <v>54828.9212</v>
      </c>
      <c r="H868" s="32">
        <f t="shared" si="83"/>
        <v>41205</v>
      </c>
      <c r="I868" s="196" t="s">
        <v>1438</v>
      </c>
      <c r="J868" s="197" t="s">
        <v>1439</v>
      </c>
      <c r="K868" s="196" t="s">
        <v>1440</v>
      </c>
      <c r="L868" s="196" t="s">
        <v>1441</v>
      </c>
      <c r="M868" s="197" t="s">
        <v>424</v>
      </c>
      <c r="N868" s="197" t="s">
        <v>1282</v>
      </c>
      <c r="O868" s="198" t="s">
        <v>345</v>
      </c>
      <c r="P868" s="199" t="s">
        <v>1373</v>
      </c>
    </row>
    <row r="869" spans="1:16" ht="12.75" customHeight="1" thickBot="1">
      <c r="A869" s="32" t="str">
        <f t="shared" si="78"/>
        <v>VSB 50 </v>
      </c>
      <c r="B869" s="6" t="str">
        <f t="shared" si="79"/>
        <v>II</v>
      </c>
      <c r="C869" s="32">
        <f t="shared" si="80"/>
        <v>54851.908100000001</v>
      </c>
      <c r="D869" s="50" t="str">
        <f t="shared" si="81"/>
        <v>vis</v>
      </c>
      <c r="E869" s="195">
        <f>VLOOKUP(C869,'Active 1'!C$21:E$970,3,FALSE)</f>
        <v>41276.906904837917</v>
      </c>
      <c r="F869" s="6" t="s">
        <v>1754</v>
      </c>
      <c r="G869" s="50" t="str">
        <f t="shared" si="82"/>
        <v>54851.9081</v>
      </c>
      <c r="H869" s="32">
        <f t="shared" si="83"/>
        <v>41276.5</v>
      </c>
      <c r="I869" s="196" t="s">
        <v>1442</v>
      </c>
      <c r="J869" s="197" t="s">
        <v>1443</v>
      </c>
      <c r="K869" s="196" t="s">
        <v>1444</v>
      </c>
      <c r="L869" s="196" t="s">
        <v>1445</v>
      </c>
      <c r="M869" s="197" t="s">
        <v>424</v>
      </c>
      <c r="N869" s="197" t="s">
        <v>1282</v>
      </c>
      <c r="O869" s="198" t="s">
        <v>1446</v>
      </c>
      <c r="P869" s="199" t="s">
        <v>1447</v>
      </c>
    </row>
    <row r="870" spans="1:16" ht="12.75" customHeight="1" thickBot="1">
      <c r="A870" s="32" t="str">
        <f t="shared" si="78"/>
        <v>VSB 50 </v>
      </c>
      <c r="B870" s="6" t="str">
        <f t="shared" si="79"/>
        <v>I</v>
      </c>
      <c r="C870" s="32">
        <f t="shared" si="80"/>
        <v>54852.069000000003</v>
      </c>
      <c r="D870" s="50" t="str">
        <f t="shared" si="81"/>
        <v>vis</v>
      </c>
      <c r="E870" s="195">
        <f>VLOOKUP(C870,'Active 1'!C$21:E$970,3,FALSE)</f>
        <v>41277.407380507546</v>
      </c>
      <c r="F870" s="6" t="s">
        <v>1754</v>
      </c>
      <c r="G870" s="50" t="str">
        <f t="shared" si="82"/>
        <v>54852.0690</v>
      </c>
      <c r="H870" s="32">
        <f t="shared" si="83"/>
        <v>41277</v>
      </c>
      <c r="I870" s="196" t="s">
        <v>1448</v>
      </c>
      <c r="J870" s="197" t="s">
        <v>1449</v>
      </c>
      <c r="K870" s="196" t="s">
        <v>1450</v>
      </c>
      <c r="L870" s="196" t="s">
        <v>1451</v>
      </c>
      <c r="M870" s="197" t="s">
        <v>424</v>
      </c>
      <c r="N870" s="197" t="s">
        <v>1282</v>
      </c>
      <c r="O870" s="198" t="s">
        <v>1446</v>
      </c>
      <c r="P870" s="199" t="s">
        <v>1447</v>
      </c>
    </row>
    <row r="871" spans="1:16" ht="12.75" customHeight="1" thickBot="1">
      <c r="A871" s="32" t="str">
        <f t="shared" si="78"/>
        <v>VSB 50 </v>
      </c>
      <c r="B871" s="6" t="str">
        <f t="shared" si="79"/>
        <v>II</v>
      </c>
      <c r="C871" s="32">
        <f t="shared" si="80"/>
        <v>55126.146200000003</v>
      </c>
      <c r="D871" s="50" t="str">
        <f t="shared" si="81"/>
        <v>vis</v>
      </c>
      <c r="E871" s="195">
        <f>VLOOKUP(C871,'Active 1'!C$21:E$970,3,FALSE)</f>
        <v>42129.918071604101</v>
      </c>
      <c r="F871" s="6" t="s">
        <v>1754</v>
      </c>
      <c r="G871" s="50" t="str">
        <f t="shared" si="82"/>
        <v>55126.1462</v>
      </c>
      <c r="H871" s="32">
        <f t="shared" si="83"/>
        <v>42129.5</v>
      </c>
      <c r="I871" s="196" t="s">
        <v>1461</v>
      </c>
      <c r="J871" s="197" t="s">
        <v>1462</v>
      </c>
      <c r="K871" s="196" t="s">
        <v>1463</v>
      </c>
      <c r="L871" s="196" t="s">
        <v>1464</v>
      </c>
      <c r="M871" s="197" t="s">
        <v>424</v>
      </c>
      <c r="N871" s="197" t="s">
        <v>1754</v>
      </c>
      <c r="O871" s="198" t="s">
        <v>425</v>
      </c>
      <c r="P871" s="199" t="s">
        <v>1447</v>
      </c>
    </row>
    <row r="872" spans="1:16" ht="12.75" customHeight="1" thickBot="1">
      <c r="A872" s="32" t="str">
        <f t="shared" si="78"/>
        <v>VSB 50 </v>
      </c>
      <c r="B872" s="6" t="str">
        <f t="shared" si="79"/>
        <v>II</v>
      </c>
      <c r="C872" s="32">
        <f t="shared" si="80"/>
        <v>55133.220999999998</v>
      </c>
      <c r="D872" s="50" t="str">
        <f t="shared" si="81"/>
        <v>vis</v>
      </c>
      <c r="E872" s="195">
        <f>VLOOKUP(C872,'Active 1'!C$21:E$970,3,FALSE)</f>
        <v>42151.924070780122</v>
      </c>
      <c r="F872" s="6" t="s">
        <v>1754</v>
      </c>
      <c r="G872" s="50" t="str">
        <f t="shared" si="82"/>
        <v>55133.221</v>
      </c>
      <c r="H872" s="32">
        <f t="shared" si="83"/>
        <v>42151.5</v>
      </c>
      <c r="I872" s="196" t="s">
        <v>1465</v>
      </c>
      <c r="J872" s="197" t="s">
        <v>1466</v>
      </c>
      <c r="K872" s="196" t="s">
        <v>1467</v>
      </c>
      <c r="L872" s="196" t="s">
        <v>1409</v>
      </c>
      <c r="M872" s="197" t="s">
        <v>2138</v>
      </c>
      <c r="N872" s="197"/>
      <c r="O872" s="198" t="s">
        <v>1301</v>
      </c>
      <c r="P872" s="199" t="s">
        <v>1447</v>
      </c>
    </row>
    <row r="873" spans="1:16" ht="12.75" customHeight="1" thickBot="1">
      <c r="A873" s="32" t="str">
        <f t="shared" si="78"/>
        <v>VSB 50 </v>
      </c>
      <c r="B873" s="6" t="str">
        <f t="shared" si="79"/>
        <v>I</v>
      </c>
      <c r="C873" s="32">
        <f t="shared" si="80"/>
        <v>55139.166700000002</v>
      </c>
      <c r="D873" s="50" t="str">
        <f t="shared" si="81"/>
        <v>vis</v>
      </c>
      <c r="E873" s="195">
        <f>VLOOKUP(C873,'Active 1'!C$21:E$970,3,FALSE)</f>
        <v>42170.418030934619</v>
      </c>
      <c r="F873" s="6" t="s">
        <v>1754</v>
      </c>
      <c r="G873" s="50" t="str">
        <f t="shared" si="82"/>
        <v>55139.1667</v>
      </c>
      <c r="H873" s="32">
        <f t="shared" si="83"/>
        <v>42170</v>
      </c>
      <c r="I873" s="196" t="s">
        <v>1468</v>
      </c>
      <c r="J873" s="197" t="s">
        <v>1469</v>
      </c>
      <c r="K873" s="196" t="s">
        <v>1470</v>
      </c>
      <c r="L873" s="196" t="s">
        <v>1464</v>
      </c>
      <c r="M873" s="197" t="s">
        <v>424</v>
      </c>
      <c r="N873" s="197" t="s">
        <v>1471</v>
      </c>
      <c r="O873" s="198" t="s">
        <v>345</v>
      </c>
      <c r="P873" s="199" t="s">
        <v>1447</v>
      </c>
    </row>
    <row r="874" spans="1:16" ht="12.75" customHeight="1" thickBot="1">
      <c r="A874" s="32" t="str">
        <f t="shared" si="78"/>
        <v>VSB 50 </v>
      </c>
      <c r="B874" s="6" t="str">
        <f t="shared" si="79"/>
        <v>I</v>
      </c>
      <c r="C874" s="32">
        <f t="shared" si="80"/>
        <v>55141.097000000002</v>
      </c>
      <c r="D874" s="50" t="str">
        <f t="shared" si="81"/>
        <v>vis</v>
      </c>
      <c r="E874" s="195">
        <f>VLOOKUP(C874,'Active 1'!C$21:E$970,3,FALSE)</f>
        <v>42176.422183731804</v>
      </c>
      <c r="F874" s="6" t="s">
        <v>1754</v>
      </c>
      <c r="G874" s="50" t="str">
        <f t="shared" si="82"/>
        <v>55141.097</v>
      </c>
      <c r="H874" s="32">
        <f t="shared" si="83"/>
        <v>42176</v>
      </c>
      <c r="I874" s="196" t="s">
        <v>1472</v>
      </c>
      <c r="J874" s="197" t="s">
        <v>1473</v>
      </c>
      <c r="K874" s="196" t="s">
        <v>1474</v>
      </c>
      <c r="L874" s="196" t="s">
        <v>1409</v>
      </c>
      <c r="M874" s="197" t="s">
        <v>2138</v>
      </c>
      <c r="N874" s="197"/>
      <c r="O874" s="198" t="s">
        <v>1301</v>
      </c>
      <c r="P874" s="199" t="s">
        <v>1447</v>
      </c>
    </row>
    <row r="875" spans="1:16" ht="12.75" customHeight="1" thickBot="1">
      <c r="A875" s="32" t="str">
        <f t="shared" si="78"/>
        <v>VSB 50 </v>
      </c>
      <c r="B875" s="6" t="str">
        <f t="shared" si="79"/>
        <v>II</v>
      </c>
      <c r="C875" s="32">
        <f t="shared" si="80"/>
        <v>55155.082999999999</v>
      </c>
      <c r="D875" s="50" t="str">
        <f t="shared" si="81"/>
        <v>vis</v>
      </c>
      <c r="E875" s="195">
        <f>VLOOKUP(C875,'Active 1'!C$21:E$970,3,FALSE)</f>
        <v>42219.925308127677</v>
      </c>
      <c r="F875" s="6" t="s">
        <v>1754</v>
      </c>
      <c r="G875" s="50" t="str">
        <f t="shared" si="82"/>
        <v>55155.083</v>
      </c>
      <c r="H875" s="32">
        <f t="shared" si="83"/>
        <v>42219.5</v>
      </c>
      <c r="I875" s="196" t="s">
        <v>1479</v>
      </c>
      <c r="J875" s="197" t="s">
        <v>1480</v>
      </c>
      <c r="K875" s="196" t="s">
        <v>1481</v>
      </c>
      <c r="L875" s="196" t="s">
        <v>1482</v>
      </c>
      <c r="M875" s="197" t="s">
        <v>2138</v>
      </c>
      <c r="N875" s="197"/>
      <c r="O875" s="198" t="s">
        <v>1301</v>
      </c>
      <c r="P875" s="199" t="s">
        <v>1447</v>
      </c>
    </row>
    <row r="876" spans="1:16" ht="12.75" customHeight="1" thickBot="1">
      <c r="A876" s="32" t="str">
        <f t="shared" si="78"/>
        <v>VSB 50 </v>
      </c>
      <c r="B876" s="6" t="str">
        <f t="shared" si="79"/>
        <v>I</v>
      </c>
      <c r="C876" s="32">
        <f t="shared" si="80"/>
        <v>55157.171999999999</v>
      </c>
      <c r="D876" s="50" t="str">
        <f t="shared" si="81"/>
        <v>vis</v>
      </c>
      <c r="E876" s="195">
        <f>VLOOKUP(C876,'Active 1'!C$21:E$970,3,FALSE)</f>
        <v>42226.423093546167</v>
      </c>
      <c r="F876" s="6" t="s">
        <v>1754</v>
      </c>
      <c r="G876" s="50" t="str">
        <f t="shared" si="82"/>
        <v>55157.172</v>
      </c>
      <c r="H876" s="32">
        <f t="shared" si="83"/>
        <v>42226</v>
      </c>
      <c r="I876" s="196" t="s">
        <v>1483</v>
      </c>
      <c r="J876" s="197" t="s">
        <v>1484</v>
      </c>
      <c r="K876" s="196" t="s">
        <v>1485</v>
      </c>
      <c r="L876" s="196" t="s">
        <v>1409</v>
      </c>
      <c r="M876" s="197" t="s">
        <v>2138</v>
      </c>
      <c r="N876" s="197"/>
      <c r="O876" s="198" t="s">
        <v>1301</v>
      </c>
      <c r="P876" s="199" t="s">
        <v>1447</v>
      </c>
    </row>
    <row r="877" spans="1:16" ht="12.75" customHeight="1" thickBot="1">
      <c r="A877" s="32" t="str">
        <f t="shared" si="78"/>
        <v>VSB 50 </v>
      </c>
      <c r="B877" s="6" t="str">
        <f t="shared" si="79"/>
        <v>I</v>
      </c>
      <c r="C877" s="32">
        <f t="shared" si="80"/>
        <v>55159.099000000002</v>
      </c>
      <c r="D877" s="50" t="str">
        <f t="shared" si="81"/>
        <v>vis</v>
      </c>
      <c r="E877" s="195" t="e">
        <f>VLOOKUP(C877,'Active 1'!C$21:E$970,3,FALSE)</f>
        <v>#N/A</v>
      </c>
      <c r="F877" s="6" t="s">
        <v>1754</v>
      </c>
      <c r="G877" s="50" t="str">
        <f t="shared" si="82"/>
        <v>55159.099</v>
      </c>
      <c r="H877" s="32">
        <f t="shared" si="83"/>
        <v>42232</v>
      </c>
      <c r="I877" s="196" t="s">
        <v>1486</v>
      </c>
      <c r="J877" s="197" t="s">
        <v>1487</v>
      </c>
      <c r="K877" s="196" t="s">
        <v>1488</v>
      </c>
      <c r="L877" s="196" t="s">
        <v>1377</v>
      </c>
      <c r="M877" s="197" t="s">
        <v>2138</v>
      </c>
      <c r="N877" s="197"/>
      <c r="O877" s="198" t="s">
        <v>1301</v>
      </c>
      <c r="P877" s="199" t="s">
        <v>1447</v>
      </c>
    </row>
    <row r="878" spans="1:16" ht="12.75" customHeight="1" thickBot="1">
      <c r="A878" s="32" t="str">
        <f t="shared" si="78"/>
        <v>VSB 51 </v>
      </c>
      <c r="B878" s="6" t="str">
        <f t="shared" si="79"/>
        <v>I</v>
      </c>
      <c r="C878" s="32">
        <f t="shared" si="80"/>
        <v>55453.271999999997</v>
      </c>
      <c r="D878" s="50" t="str">
        <f t="shared" si="81"/>
        <v>vis</v>
      </c>
      <c r="E878" s="195" t="e">
        <f>VLOOKUP(C878,'Active 1'!C$21:E$970,3,FALSE)</f>
        <v>#N/A</v>
      </c>
      <c r="F878" s="6" t="s">
        <v>1754</v>
      </c>
      <c r="G878" s="50" t="str">
        <f t="shared" si="82"/>
        <v>55453.272</v>
      </c>
      <c r="H878" s="32">
        <f t="shared" si="83"/>
        <v>43147</v>
      </c>
      <c r="I878" s="196" t="s">
        <v>1498</v>
      </c>
      <c r="J878" s="197" t="s">
        <v>1499</v>
      </c>
      <c r="K878" s="196" t="s">
        <v>1500</v>
      </c>
      <c r="L878" s="196" t="s">
        <v>1501</v>
      </c>
      <c r="M878" s="197" t="s">
        <v>424</v>
      </c>
      <c r="N878" s="197" t="s">
        <v>1502</v>
      </c>
      <c r="O878" s="198" t="s">
        <v>1503</v>
      </c>
      <c r="P878" s="199" t="s">
        <v>1504</v>
      </c>
    </row>
    <row r="879" spans="1:16" ht="12.75" customHeight="1" thickBot="1">
      <c r="A879" s="32" t="str">
        <f t="shared" si="78"/>
        <v>IBVS 5960 </v>
      </c>
      <c r="B879" s="6" t="str">
        <f t="shared" si="79"/>
        <v>II</v>
      </c>
      <c r="C879" s="32">
        <f t="shared" si="80"/>
        <v>55476.900300000001</v>
      </c>
      <c r="D879" s="50" t="str">
        <f t="shared" si="81"/>
        <v>vis</v>
      </c>
      <c r="E879" s="195" t="e">
        <f>VLOOKUP(C879,'Active 1'!C$21:E$970,3,FALSE)</f>
        <v>#N/A</v>
      </c>
      <c r="F879" s="6" t="s">
        <v>1754</v>
      </c>
      <c r="G879" s="50" t="str">
        <f t="shared" si="82"/>
        <v>55476.9003</v>
      </c>
      <c r="H879" s="32">
        <f t="shared" si="83"/>
        <v>43220.5</v>
      </c>
      <c r="I879" s="196" t="s">
        <v>1505</v>
      </c>
      <c r="J879" s="197" t="s">
        <v>1506</v>
      </c>
      <c r="K879" s="196" t="s">
        <v>1507</v>
      </c>
      <c r="L879" s="196" t="s">
        <v>1508</v>
      </c>
      <c r="M879" s="197" t="s">
        <v>424</v>
      </c>
      <c r="N879" s="197" t="s">
        <v>1754</v>
      </c>
      <c r="O879" s="198" t="s">
        <v>2319</v>
      </c>
      <c r="P879" s="199" t="s">
        <v>1509</v>
      </c>
    </row>
    <row r="880" spans="1:16" ht="12.75" customHeight="1" thickBot="1">
      <c r="A880" s="32" t="str">
        <f t="shared" si="78"/>
        <v>VSB 51 </v>
      </c>
      <c r="B880" s="6" t="str">
        <f t="shared" si="79"/>
        <v>II</v>
      </c>
      <c r="C880" s="32">
        <f t="shared" si="80"/>
        <v>55487.19</v>
      </c>
      <c r="D880" s="50" t="str">
        <f t="shared" si="81"/>
        <v>vis</v>
      </c>
      <c r="E880" s="195" t="e">
        <f>VLOOKUP(C880,'Active 1'!C$21:E$970,3,FALSE)</f>
        <v>#N/A</v>
      </c>
      <c r="F880" s="6" t="s">
        <v>1754</v>
      </c>
      <c r="G880" s="50" t="str">
        <f t="shared" si="82"/>
        <v>55487.190</v>
      </c>
      <c r="H880" s="32">
        <f t="shared" si="83"/>
        <v>43252.5</v>
      </c>
      <c r="I880" s="196" t="s">
        <v>1510</v>
      </c>
      <c r="J880" s="197" t="s">
        <v>1511</v>
      </c>
      <c r="K880" s="196" t="s">
        <v>1512</v>
      </c>
      <c r="L880" s="196" t="s">
        <v>1501</v>
      </c>
      <c r="M880" s="197" t="s">
        <v>2138</v>
      </c>
      <c r="N880" s="197"/>
      <c r="O880" s="198" t="s">
        <v>1301</v>
      </c>
      <c r="P880" s="199" t="s">
        <v>1504</v>
      </c>
    </row>
    <row r="881" spans="1:16" ht="12.75" customHeight="1" thickBot="1">
      <c r="A881" s="32" t="str">
        <f t="shared" si="78"/>
        <v>VSB 51 </v>
      </c>
      <c r="B881" s="6" t="str">
        <f t="shared" si="79"/>
        <v>I</v>
      </c>
      <c r="C881" s="32">
        <f t="shared" si="80"/>
        <v>55504.071000000004</v>
      </c>
      <c r="D881" s="50" t="str">
        <f t="shared" si="81"/>
        <v>vis</v>
      </c>
      <c r="E881" s="195" t="e">
        <f>VLOOKUP(C881,'Active 1'!C$21:E$970,3,FALSE)</f>
        <v>#N/A</v>
      </c>
      <c r="F881" s="6" t="s">
        <v>1754</v>
      </c>
      <c r="G881" s="50" t="str">
        <f t="shared" si="82"/>
        <v>55504.071</v>
      </c>
      <c r="H881" s="32">
        <f t="shared" si="83"/>
        <v>43305</v>
      </c>
      <c r="I881" s="196" t="s">
        <v>1513</v>
      </c>
      <c r="J881" s="197" t="s">
        <v>1514</v>
      </c>
      <c r="K881" s="196" t="s">
        <v>1515</v>
      </c>
      <c r="L881" s="196" t="s">
        <v>1516</v>
      </c>
      <c r="M881" s="197" t="s">
        <v>2138</v>
      </c>
      <c r="N881" s="197"/>
      <c r="O881" s="198" t="s">
        <v>1301</v>
      </c>
      <c r="P881" s="199" t="s">
        <v>1504</v>
      </c>
    </row>
    <row r="882" spans="1:16" ht="12.75" customHeight="1" thickBot="1">
      <c r="A882" s="32" t="str">
        <f t="shared" si="78"/>
        <v>VSB 51 </v>
      </c>
      <c r="B882" s="6" t="str">
        <f t="shared" si="79"/>
        <v>II</v>
      </c>
      <c r="C882" s="32">
        <f t="shared" si="80"/>
        <v>55504.232000000004</v>
      </c>
      <c r="D882" s="50" t="str">
        <f t="shared" si="81"/>
        <v>vis</v>
      </c>
      <c r="E882" s="195" t="e">
        <f>VLOOKUP(C882,'Active 1'!C$21:E$970,3,FALSE)</f>
        <v>#N/A</v>
      </c>
      <c r="F882" s="6" t="s">
        <v>1754</v>
      </c>
      <c r="G882" s="50" t="str">
        <f t="shared" si="82"/>
        <v>55504.232</v>
      </c>
      <c r="H882" s="32">
        <f t="shared" si="83"/>
        <v>43305.5</v>
      </c>
      <c r="I882" s="196" t="s">
        <v>1517</v>
      </c>
      <c r="J882" s="197" t="s">
        <v>1518</v>
      </c>
      <c r="K882" s="196" t="s">
        <v>1519</v>
      </c>
      <c r="L882" s="196" t="s">
        <v>1516</v>
      </c>
      <c r="M882" s="197" t="s">
        <v>2138</v>
      </c>
      <c r="N882" s="197"/>
      <c r="O882" s="198" t="s">
        <v>1301</v>
      </c>
      <c r="P882" s="199" t="s">
        <v>1504</v>
      </c>
    </row>
    <row r="883" spans="1:16" ht="12.75" customHeight="1" thickBot="1">
      <c r="A883" s="32" t="str">
        <f t="shared" si="78"/>
        <v>VSB 51 </v>
      </c>
      <c r="B883" s="6" t="str">
        <f t="shared" si="79"/>
        <v>II</v>
      </c>
      <c r="C883" s="32">
        <f t="shared" si="80"/>
        <v>55505.192999999999</v>
      </c>
      <c r="D883" s="50" t="str">
        <f t="shared" si="81"/>
        <v>vis</v>
      </c>
      <c r="E883" s="195" t="e">
        <f>VLOOKUP(C883,'Active 1'!C$21:E$970,3,FALSE)</f>
        <v>#N/A</v>
      </c>
      <c r="F883" s="6" t="s">
        <v>1754</v>
      </c>
      <c r="G883" s="50" t="str">
        <f t="shared" si="82"/>
        <v>55505.193</v>
      </c>
      <c r="H883" s="32">
        <f t="shared" si="83"/>
        <v>43308.5</v>
      </c>
      <c r="I883" s="196" t="s">
        <v>1520</v>
      </c>
      <c r="J883" s="197" t="s">
        <v>1521</v>
      </c>
      <c r="K883" s="196" t="s">
        <v>1522</v>
      </c>
      <c r="L883" s="196" t="s">
        <v>1501</v>
      </c>
      <c r="M883" s="197" t="s">
        <v>2138</v>
      </c>
      <c r="N883" s="197"/>
      <c r="O883" s="198" t="s">
        <v>1301</v>
      </c>
      <c r="P883" s="199" t="s">
        <v>1504</v>
      </c>
    </row>
    <row r="884" spans="1:16" ht="12.75" customHeight="1" thickBot="1">
      <c r="A884" s="32" t="str">
        <f t="shared" si="78"/>
        <v>VSB 51 </v>
      </c>
      <c r="B884" s="6" t="str">
        <f t="shared" si="79"/>
        <v>II</v>
      </c>
      <c r="C884" s="32">
        <f t="shared" si="80"/>
        <v>55510.014999999999</v>
      </c>
      <c r="D884" s="50" t="str">
        <f t="shared" si="81"/>
        <v>vis</v>
      </c>
      <c r="E884" s="195" t="e">
        <f>VLOOKUP(C884,'Active 1'!C$21:E$970,3,FALSE)</f>
        <v>#N/A</v>
      </c>
      <c r="F884" s="6" t="s">
        <v>1754</v>
      </c>
      <c r="G884" s="50" t="str">
        <f t="shared" si="82"/>
        <v>55510.015</v>
      </c>
      <c r="H884" s="32">
        <f t="shared" si="83"/>
        <v>43323.5</v>
      </c>
      <c r="I884" s="196" t="s">
        <v>1523</v>
      </c>
      <c r="J884" s="197" t="s">
        <v>1524</v>
      </c>
      <c r="K884" s="196" t="s">
        <v>1525</v>
      </c>
      <c r="L884" s="196" t="s">
        <v>1526</v>
      </c>
      <c r="M884" s="197" t="s">
        <v>2138</v>
      </c>
      <c r="N884" s="197"/>
      <c r="O884" s="198" t="s">
        <v>1301</v>
      </c>
      <c r="P884" s="199" t="s">
        <v>1504</v>
      </c>
    </row>
    <row r="885" spans="1:16" ht="12.75" customHeight="1" thickBot="1">
      <c r="A885" s="32" t="str">
        <f t="shared" si="78"/>
        <v>VSB 51 </v>
      </c>
      <c r="B885" s="6" t="str">
        <f t="shared" si="79"/>
        <v>I</v>
      </c>
      <c r="C885" s="32">
        <f t="shared" si="80"/>
        <v>55510.173999999999</v>
      </c>
      <c r="D885" s="50" t="str">
        <f t="shared" si="81"/>
        <v>vis</v>
      </c>
      <c r="E885" s="195" t="e">
        <f>VLOOKUP(C885,'Active 1'!C$21:E$970,3,FALSE)</f>
        <v>#N/A</v>
      </c>
      <c r="F885" s="6" t="s">
        <v>1754</v>
      </c>
      <c r="G885" s="50" t="str">
        <f t="shared" si="82"/>
        <v>55510.174</v>
      </c>
      <c r="H885" s="32">
        <f t="shared" si="83"/>
        <v>43324</v>
      </c>
      <c r="I885" s="196" t="s">
        <v>1527</v>
      </c>
      <c r="J885" s="197" t="s">
        <v>1528</v>
      </c>
      <c r="K885" s="196" t="s">
        <v>1529</v>
      </c>
      <c r="L885" s="196" t="s">
        <v>1482</v>
      </c>
      <c r="M885" s="197" t="s">
        <v>2138</v>
      </c>
      <c r="N885" s="197"/>
      <c r="O885" s="198" t="s">
        <v>1301</v>
      </c>
      <c r="P885" s="199" t="s">
        <v>1504</v>
      </c>
    </row>
    <row r="886" spans="1:16" ht="12.75" customHeight="1" thickBot="1">
      <c r="A886" s="32" t="str">
        <f t="shared" si="78"/>
        <v>VSB 51 </v>
      </c>
      <c r="B886" s="6" t="str">
        <f t="shared" si="79"/>
        <v>I</v>
      </c>
      <c r="C886" s="32">
        <f t="shared" si="80"/>
        <v>55511.137999999999</v>
      </c>
      <c r="D886" s="50" t="str">
        <f t="shared" si="81"/>
        <v>vis</v>
      </c>
      <c r="E886" s="195" t="e">
        <f>VLOOKUP(C886,'Active 1'!C$21:E$970,3,FALSE)</f>
        <v>#N/A</v>
      </c>
      <c r="F886" s="6" t="s">
        <v>1754</v>
      </c>
      <c r="G886" s="50" t="str">
        <f t="shared" si="82"/>
        <v>55511.138</v>
      </c>
      <c r="H886" s="32">
        <f t="shared" si="83"/>
        <v>43327</v>
      </c>
      <c r="I886" s="196" t="s">
        <v>1530</v>
      </c>
      <c r="J886" s="197" t="s">
        <v>1531</v>
      </c>
      <c r="K886" s="196" t="s">
        <v>1532</v>
      </c>
      <c r="L886" s="196" t="s">
        <v>1482</v>
      </c>
      <c r="M886" s="197" t="s">
        <v>2138</v>
      </c>
      <c r="N886" s="197"/>
      <c r="O886" s="198" t="s">
        <v>1301</v>
      </c>
      <c r="P886" s="199" t="s">
        <v>1504</v>
      </c>
    </row>
    <row r="887" spans="1:16" ht="12.75" customHeight="1" thickBot="1">
      <c r="A887" s="32" t="str">
        <f t="shared" si="78"/>
        <v>VSB 51 </v>
      </c>
      <c r="B887" s="6" t="str">
        <f t="shared" si="79"/>
        <v>I</v>
      </c>
      <c r="C887" s="32">
        <f t="shared" si="80"/>
        <v>55512.104700000004</v>
      </c>
      <c r="D887" s="50" t="str">
        <f t="shared" si="81"/>
        <v>vis</v>
      </c>
      <c r="E887" s="195" t="e">
        <f>VLOOKUP(C887,'Active 1'!C$21:E$970,3,FALSE)</f>
        <v>#N/A</v>
      </c>
      <c r="F887" s="6" t="s">
        <v>1754</v>
      </c>
      <c r="G887" s="50" t="str">
        <f t="shared" si="82"/>
        <v>55512.1047</v>
      </c>
      <c r="H887" s="32">
        <f t="shared" si="83"/>
        <v>43330</v>
      </c>
      <c r="I887" s="196" t="s">
        <v>1533</v>
      </c>
      <c r="J887" s="197" t="s">
        <v>1534</v>
      </c>
      <c r="K887" s="196" t="s">
        <v>1535</v>
      </c>
      <c r="L887" s="196" t="s">
        <v>1536</v>
      </c>
      <c r="M887" s="197" t="s">
        <v>424</v>
      </c>
      <c r="N887" s="197" t="s">
        <v>1282</v>
      </c>
      <c r="O887" s="198" t="s">
        <v>345</v>
      </c>
      <c r="P887" s="199" t="s">
        <v>1504</v>
      </c>
    </row>
    <row r="888" spans="1:16" ht="12.75" customHeight="1" thickBot="1">
      <c r="A888" s="32" t="str">
        <f t="shared" si="78"/>
        <v>VSB 51 </v>
      </c>
      <c r="B888" s="6" t="str">
        <f t="shared" si="79"/>
        <v>II</v>
      </c>
      <c r="C888" s="32">
        <f t="shared" si="80"/>
        <v>55536.057200000003</v>
      </c>
      <c r="D888" s="50" t="str">
        <f t="shared" si="81"/>
        <v>vis</v>
      </c>
      <c r="E888" s="195" t="e">
        <f>VLOOKUP(C888,'Active 1'!C$21:E$970,3,FALSE)</f>
        <v>#N/A</v>
      </c>
      <c r="F888" s="6" t="s">
        <v>1754</v>
      </c>
      <c r="G888" s="50" t="str">
        <f t="shared" si="82"/>
        <v>55536.0572</v>
      </c>
      <c r="H888" s="32">
        <f t="shared" si="83"/>
        <v>43404.5</v>
      </c>
      <c r="I888" s="196" t="s">
        <v>1537</v>
      </c>
      <c r="J888" s="197" t="s">
        <v>1538</v>
      </c>
      <c r="K888" s="196" t="s">
        <v>1539</v>
      </c>
      <c r="L888" s="196" t="s">
        <v>1540</v>
      </c>
      <c r="M888" s="197" t="s">
        <v>424</v>
      </c>
      <c r="N888" s="197" t="s">
        <v>1282</v>
      </c>
      <c r="O888" s="198" t="s">
        <v>345</v>
      </c>
      <c r="P888" s="199" t="s">
        <v>1504</v>
      </c>
    </row>
    <row r="889" spans="1:16" ht="12.75" customHeight="1" thickBot="1">
      <c r="A889" s="32" t="str">
        <f t="shared" si="78"/>
        <v>VSB 51 </v>
      </c>
      <c r="B889" s="6" t="str">
        <f t="shared" si="79"/>
        <v>I</v>
      </c>
      <c r="C889" s="32">
        <f t="shared" si="80"/>
        <v>55551.006300000001</v>
      </c>
      <c r="D889" s="50" t="str">
        <f t="shared" si="81"/>
        <v>vis</v>
      </c>
      <c r="E889" s="195" t="e">
        <f>VLOOKUP(C889,'Active 1'!C$21:E$970,3,FALSE)</f>
        <v>#N/A</v>
      </c>
      <c r="F889" s="6" t="s">
        <v>1754</v>
      </c>
      <c r="G889" s="50" t="str">
        <f t="shared" si="82"/>
        <v>55551.0063</v>
      </c>
      <c r="H889" s="32">
        <f t="shared" si="83"/>
        <v>43451</v>
      </c>
      <c r="I889" s="196" t="s">
        <v>1541</v>
      </c>
      <c r="J889" s="197" t="s">
        <v>1542</v>
      </c>
      <c r="K889" s="196" t="s">
        <v>1543</v>
      </c>
      <c r="L889" s="196" t="s">
        <v>1544</v>
      </c>
      <c r="M889" s="197" t="s">
        <v>424</v>
      </c>
      <c r="N889" s="197" t="s">
        <v>1282</v>
      </c>
      <c r="O889" s="198" t="s">
        <v>345</v>
      </c>
      <c r="P889" s="199" t="s">
        <v>1504</v>
      </c>
    </row>
    <row r="890" spans="1:16" ht="12.75" customHeight="1" thickBot="1">
      <c r="A890" s="32" t="str">
        <f t="shared" si="78"/>
        <v>VSB 53 </v>
      </c>
      <c r="B890" s="6" t="str">
        <f t="shared" si="79"/>
        <v>II</v>
      </c>
      <c r="C890" s="32">
        <f t="shared" si="80"/>
        <v>55565.956100000003</v>
      </c>
      <c r="D890" s="50" t="str">
        <f t="shared" si="81"/>
        <v>vis</v>
      </c>
      <c r="E890" s="195" t="e">
        <f>VLOOKUP(C890,'Active 1'!C$21:E$970,3,FALSE)</f>
        <v>#N/A</v>
      </c>
      <c r="F890" s="6" t="s">
        <v>1754</v>
      </c>
      <c r="G890" s="50" t="str">
        <f t="shared" si="82"/>
        <v>55565.9561</v>
      </c>
      <c r="H890" s="32">
        <f t="shared" si="83"/>
        <v>43497.5</v>
      </c>
      <c r="I890" s="196" t="s">
        <v>1545</v>
      </c>
      <c r="J890" s="197" t="s">
        <v>1546</v>
      </c>
      <c r="K890" s="196" t="s">
        <v>1547</v>
      </c>
      <c r="L890" s="196" t="s">
        <v>1548</v>
      </c>
      <c r="M890" s="197" t="s">
        <v>424</v>
      </c>
      <c r="N890" s="197" t="s">
        <v>1282</v>
      </c>
      <c r="O890" s="198" t="s">
        <v>345</v>
      </c>
      <c r="P890" s="199" t="s">
        <v>1549</v>
      </c>
    </row>
    <row r="891" spans="1:16" ht="12.75" customHeight="1" thickBot="1">
      <c r="A891" s="32" t="str">
        <f t="shared" si="78"/>
        <v>VSB 53 </v>
      </c>
      <c r="B891" s="6" t="str">
        <f t="shared" si="79"/>
        <v>II</v>
      </c>
      <c r="C891" s="32">
        <f t="shared" si="80"/>
        <v>55585.565000000002</v>
      </c>
      <c r="D891" s="50" t="str">
        <f t="shared" si="81"/>
        <v>vis</v>
      </c>
      <c r="E891" s="195" t="e">
        <f>VLOOKUP(C891,'Active 1'!C$21:E$970,3,FALSE)</f>
        <v>#N/A</v>
      </c>
      <c r="F891" s="6" t="s">
        <v>1754</v>
      </c>
      <c r="G891" s="50" t="str">
        <f t="shared" si="82"/>
        <v>55585.565</v>
      </c>
      <c r="H891" s="32">
        <f t="shared" si="83"/>
        <v>43558.5</v>
      </c>
      <c r="I891" s="196" t="s">
        <v>1550</v>
      </c>
      <c r="J891" s="197" t="s">
        <v>1551</v>
      </c>
      <c r="K891" s="196" t="s">
        <v>1552</v>
      </c>
      <c r="L891" s="196" t="s">
        <v>1553</v>
      </c>
      <c r="M891" s="197" t="s">
        <v>2138</v>
      </c>
      <c r="N891" s="197"/>
      <c r="O891" s="198" t="s">
        <v>2916</v>
      </c>
      <c r="P891" s="199" t="s">
        <v>1549</v>
      </c>
    </row>
    <row r="892" spans="1:16" ht="12.75" customHeight="1" thickBot="1">
      <c r="A892" s="32" t="str">
        <f t="shared" si="78"/>
        <v>VSB 53 </v>
      </c>
      <c r="B892" s="6" t="str">
        <f t="shared" si="79"/>
        <v>I</v>
      </c>
      <c r="C892" s="32">
        <f t="shared" si="80"/>
        <v>55863.181100000002</v>
      </c>
      <c r="D892" s="50" t="str">
        <f t="shared" si="81"/>
        <v>vis</v>
      </c>
      <c r="E892" s="195" t="e">
        <f>VLOOKUP(C892,'Active 1'!C$21:E$970,3,FALSE)</f>
        <v>#N/A</v>
      </c>
      <c r="F892" s="6" t="s">
        <v>1754</v>
      </c>
      <c r="G892" s="50" t="str">
        <f t="shared" si="82"/>
        <v>55863.1811</v>
      </c>
      <c r="H892" s="32">
        <f t="shared" si="83"/>
        <v>44422</v>
      </c>
      <c r="I892" s="196" t="s">
        <v>1568</v>
      </c>
      <c r="J892" s="197" t="s">
        <v>1569</v>
      </c>
      <c r="K892" s="196" t="s">
        <v>1570</v>
      </c>
      <c r="L892" s="196" t="s">
        <v>1571</v>
      </c>
      <c r="M892" s="197" t="s">
        <v>424</v>
      </c>
      <c r="N892" s="197" t="s">
        <v>1754</v>
      </c>
      <c r="O892" s="198" t="s">
        <v>425</v>
      </c>
      <c r="P892" s="199" t="s">
        <v>1549</v>
      </c>
    </row>
    <row r="893" spans="1:16" ht="12.75" customHeight="1" thickBot="1">
      <c r="A893" s="32" t="str">
        <f t="shared" si="78"/>
        <v>IBVS 6011 </v>
      </c>
      <c r="B893" s="6" t="str">
        <f t="shared" si="79"/>
        <v>II</v>
      </c>
      <c r="C893" s="32">
        <f t="shared" si="80"/>
        <v>55866.878299999997</v>
      </c>
      <c r="D893" s="50" t="str">
        <f t="shared" si="81"/>
        <v>vis</v>
      </c>
      <c r="E893" s="195" t="e">
        <f>VLOOKUP(C893,'Active 1'!C$21:E$970,3,FALSE)</f>
        <v>#N/A</v>
      </c>
      <c r="F893" s="6" t="s">
        <v>1754</v>
      </c>
      <c r="G893" s="50" t="str">
        <f t="shared" si="82"/>
        <v>55866.8783</v>
      </c>
      <c r="H893" s="32">
        <f t="shared" si="83"/>
        <v>44433.5</v>
      </c>
      <c r="I893" s="196" t="s">
        <v>1572</v>
      </c>
      <c r="J893" s="197" t="s">
        <v>1573</v>
      </c>
      <c r="K893" s="196" t="s">
        <v>1574</v>
      </c>
      <c r="L893" s="196" t="s">
        <v>1571</v>
      </c>
      <c r="M893" s="197" t="s">
        <v>424</v>
      </c>
      <c r="N893" s="197" t="s">
        <v>1754</v>
      </c>
      <c r="O893" s="198" t="s">
        <v>2319</v>
      </c>
      <c r="P893" s="199" t="s">
        <v>1575</v>
      </c>
    </row>
    <row r="894" spans="1:16" ht="12.75" customHeight="1" thickBot="1">
      <c r="A894" s="32" t="str">
        <f t="shared" si="78"/>
        <v>VSB 53 </v>
      </c>
      <c r="B894" s="6" t="str">
        <f t="shared" si="79"/>
        <v>II</v>
      </c>
      <c r="C894" s="32">
        <f t="shared" si="80"/>
        <v>55870.0933</v>
      </c>
      <c r="D894" s="50" t="str">
        <f t="shared" si="81"/>
        <v>vis</v>
      </c>
      <c r="E894" s="195" t="e">
        <f>VLOOKUP(C894,'Active 1'!C$21:E$970,3,FALSE)</f>
        <v>#N/A</v>
      </c>
      <c r="F894" s="6" t="s">
        <v>1754</v>
      </c>
      <c r="G894" s="50" t="str">
        <f t="shared" si="82"/>
        <v>55870.0933</v>
      </c>
      <c r="H894" s="32">
        <f t="shared" si="83"/>
        <v>44443.5</v>
      </c>
      <c r="I894" s="196" t="s">
        <v>1576</v>
      </c>
      <c r="J894" s="197" t="s">
        <v>1577</v>
      </c>
      <c r="K894" s="196" t="s">
        <v>1578</v>
      </c>
      <c r="L894" s="196" t="s">
        <v>1571</v>
      </c>
      <c r="M894" s="197" t="s">
        <v>424</v>
      </c>
      <c r="N894" s="197" t="s">
        <v>1282</v>
      </c>
      <c r="O894" s="198" t="s">
        <v>345</v>
      </c>
      <c r="P894" s="199" t="s">
        <v>1549</v>
      </c>
    </row>
    <row r="895" spans="1:16" ht="12.75" customHeight="1" thickBot="1">
      <c r="A895" s="32" t="str">
        <f t="shared" si="78"/>
        <v>VSB 53 </v>
      </c>
      <c r="B895" s="6" t="str">
        <f t="shared" si="79"/>
        <v>II</v>
      </c>
      <c r="C895" s="32">
        <f t="shared" si="80"/>
        <v>55887.127999999997</v>
      </c>
      <c r="D895" s="50" t="str">
        <f t="shared" si="81"/>
        <v>vis</v>
      </c>
      <c r="E895" s="195" t="e">
        <f>VLOOKUP(C895,'Active 1'!C$21:E$970,3,FALSE)</f>
        <v>#N/A</v>
      </c>
      <c r="F895" s="6" t="s">
        <v>1754</v>
      </c>
      <c r="G895" s="50" t="str">
        <f t="shared" si="82"/>
        <v>55887.128</v>
      </c>
      <c r="H895" s="32">
        <f t="shared" si="83"/>
        <v>44496.5</v>
      </c>
      <c r="I895" s="196" t="s">
        <v>1579</v>
      </c>
      <c r="J895" s="197" t="s">
        <v>1580</v>
      </c>
      <c r="K895" s="196" t="s">
        <v>1581</v>
      </c>
      <c r="L895" s="196" t="s">
        <v>1501</v>
      </c>
      <c r="M895" s="197" t="s">
        <v>2138</v>
      </c>
      <c r="N895" s="197"/>
      <c r="O895" s="198" t="s">
        <v>1301</v>
      </c>
      <c r="P895" s="199" t="s">
        <v>1549</v>
      </c>
    </row>
    <row r="896" spans="1:16" ht="12.75" customHeight="1" thickBot="1">
      <c r="A896" s="32" t="str">
        <f t="shared" si="78"/>
        <v>IBVS 6095 </v>
      </c>
      <c r="B896" s="6" t="str">
        <f t="shared" si="79"/>
        <v>I</v>
      </c>
      <c r="C896" s="32">
        <f t="shared" si="80"/>
        <v>55891.472600000001</v>
      </c>
      <c r="D896" s="50" t="str">
        <f t="shared" si="81"/>
        <v>vis</v>
      </c>
      <c r="E896" s="195" t="e">
        <f>VLOOKUP(C896,'Active 1'!C$21:E$970,3,FALSE)</f>
        <v>#N/A</v>
      </c>
      <c r="F896" s="6" t="s">
        <v>1754</v>
      </c>
      <c r="G896" s="50" t="str">
        <f t="shared" si="82"/>
        <v>55891.4726</v>
      </c>
      <c r="H896" s="32">
        <f t="shared" si="83"/>
        <v>44510</v>
      </c>
      <c r="I896" s="196" t="s">
        <v>1582</v>
      </c>
      <c r="J896" s="197" t="s">
        <v>1583</v>
      </c>
      <c r="K896" s="196" t="s">
        <v>1584</v>
      </c>
      <c r="L896" s="196" t="s">
        <v>1571</v>
      </c>
      <c r="M896" s="197" t="s">
        <v>424</v>
      </c>
      <c r="N896" s="197" t="s">
        <v>1585</v>
      </c>
      <c r="O896" s="198" t="s">
        <v>1586</v>
      </c>
      <c r="P896" s="199" t="s">
        <v>1587</v>
      </c>
    </row>
    <row r="897" spans="1:16" ht="12.75" customHeight="1" thickBot="1">
      <c r="A897" s="32" t="str">
        <f t="shared" si="78"/>
        <v>VSB 53 </v>
      </c>
      <c r="B897" s="6" t="str">
        <f t="shared" si="79"/>
        <v>I</v>
      </c>
      <c r="C897" s="32">
        <f t="shared" si="80"/>
        <v>55892.116000000002</v>
      </c>
      <c r="D897" s="50" t="str">
        <f t="shared" si="81"/>
        <v>vis</v>
      </c>
      <c r="E897" s="195" t="e">
        <f>VLOOKUP(C897,'Active 1'!C$21:E$970,3,FALSE)</f>
        <v>#N/A</v>
      </c>
      <c r="F897" s="6" t="s">
        <v>1754</v>
      </c>
      <c r="G897" s="50" t="str">
        <f t="shared" si="82"/>
        <v>55892.116</v>
      </c>
      <c r="H897" s="32">
        <f t="shared" si="83"/>
        <v>44512</v>
      </c>
      <c r="I897" s="196" t="s">
        <v>1588</v>
      </c>
      <c r="J897" s="197" t="s">
        <v>1589</v>
      </c>
      <c r="K897" s="196" t="s">
        <v>1590</v>
      </c>
      <c r="L897" s="196" t="s">
        <v>1591</v>
      </c>
      <c r="M897" s="197" t="s">
        <v>2138</v>
      </c>
      <c r="N897" s="197"/>
      <c r="O897" s="198" t="s">
        <v>1301</v>
      </c>
      <c r="P897" s="199" t="s">
        <v>1549</v>
      </c>
    </row>
    <row r="898" spans="1:16" ht="12.75" customHeight="1" thickBot="1">
      <c r="A898" s="32" t="str">
        <f t="shared" si="78"/>
        <v>VSB 53 </v>
      </c>
      <c r="B898" s="6" t="str">
        <f t="shared" si="79"/>
        <v>II</v>
      </c>
      <c r="C898" s="32">
        <f t="shared" si="80"/>
        <v>55892.601000000002</v>
      </c>
      <c r="D898" s="50" t="str">
        <f t="shared" si="81"/>
        <v>vis</v>
      </c>
      <c r="E898" s="195" t="e">
        <f>VLOOKUP(C898,'Active 1'!C$21:E$970,3,FALSE)</f>
        <v>#N/A</v>
      </c>
      <c r="F898" s="6" t="s">
        <v>1754</v>
      </c>
      <c r="G898" s="50" t="str">
        <f t="shared" si="82"/>
        <v>55892.601</v>
      </c>
      <c r="H898" s="32">
        <f t="shared" si="83"/>
        <v>44513.5</v>
      </c>
      <c r="I898" s="196" t="s">
        <v>1592</v>
      </c>
      <c r="J898" s="197" t="s">
        <v>1593</v>
      </c>
      <c r="K898" s="196" t="s">
        <v>1594</v>
      </c>
      <c r="L898" s="196" t="s">
        <v>1595</v>
      </c>
      <c r="M898" s="197" t="s">
        <v>2138</v>
      </c>
      <c r="N898" s="197"/>
      <c r="O898" s="198" t="s">
        <v>2916</v>
      </c>
      <c r="P898" s="199" t="s">
        <v>1549</v>
      </c>
    </row>
    <row r="899" spans="1:16" ht="12.75" customHeight="1" thickBot="1">
      <c r="A899" s="32" t="str">
        <f t="shared" si="78"/>
        <v>IBVS 6095 </v>
      </c>
      <c r="B899" s="6" t="str">
        <f t="shared" si="79"/>
        <v>II</v>
      </c>
      <c r="C899" s="32">
        <f t="shared" si="80"/>
        <v>55894.5262</v>
      </c>
      <c r="D899" s="50" t="str">
        <f t="shared" si="81"/>
        <v>vis</v>
      </c>
      <c r="E899" s="195" t="e">
        <f>VLOOKUP(C899,'Active 1'!C$21:E$970,3,FALSE)</f>
        <v>#N/A</v>
      </c>
      <c r="F899" s="6" t="s">
        <v>1754</v>
      </c>
      <c r="G899" s="50" t="str">
        <f t="shared" si="82"/>
        <v>55894.5262</v>
      </c>
      <c r="H899" s="32">
        <f t="shared" si="83"/>
        <v>44519.5</v>
      </c>
      <c r="I899" s="196" t="s">
        <v>1596</v>
      </c>
      <c r="J899" s="197" t="s">
        <v>1597</v>
      </c>
      <c r="K899" s="196" t="s">
        <v>1598</v>
      </c>
      <c r="L899" s="196" t="s">
        <v>1599</v>
      </c>
      <c r="M899" s="197" t="s">
        <v>424</v>
      </c>
      <c r="N899" s="197" t="s">
        <v>1585</v>
      </c>
      <c r="O899" s="198" t="s">
        <v>1586</v>
      </c>
      <c r="P899" s="199" t="s">
        <v>1587</v>
      </c>
    </row>
    <row r="900" spans="1:16" ht="12.75" customHeight="1" thickBot="1">
      <c r="A900" s="32" t="str">
        <f t="shared" si="78"/>
        <v>VSB 53 </v>
      </c>
      <c r="B900" s="6" t="str">
        <f t="shared" si="79"/>
        <v>I</v>
      </c>
      <c r="C900" s="32">
        <f t="shared" si="80"/>
        <v>55916.55</v>
      </c>
      <c r="D900" s="50" t="str">
        <f t="shared" si="81"/>
        <v>vis</v>
      </c>
      <c r="E900" s="195" t="e">
        <f>VLOOKUP(C900,'Active 1'!C$21:E$970,3,FALSE)</f>
        <v>#N/A</v>
      </c>
      <c r="F900" s="6" t="s">
        <v>1754</v>
      </c>
      <c r="G900" s="50" t="str">
        <f t="shared" si="82"/>
        <v>55916.550</v>
      </c>
      <c r="H900" s="32">
        <f t="shared" si="83"/>
        <v>44588</v>
      </c>
      <c r="I900" s="196" t="s">
        <v>1604</v>
      </c>
      <c r="J900" s="197" t="s">
        <v>1605</v>
      </c>
      <c r="K900" s="196" t="s">
        <v>1606</v>
      </c>
      <c r="L900" s="196" t="s">
        <v>1607</v>
      </c>
      <c r="M900" s="197" t="s">
        <v>2138</v>
      </c>
      <c r="N900" s="197"/>
      <c r="O900" s="198" t="s">
        <v>2916</v>
      </c>
      <c r="P900" s="199" t="s">
        <v>1549</v>
      </c>
    </row>
    <row r="901" spans="1:16" ht="12.75" customHeight="1" thickBot="1">
      <c r="A901" s="32" t="str">
        <f t="shared" si="78"/>
        <v>VSB 53 </v>
      </c>
      <c r="B901" s="6" t="str">
        <f t="shared" si="79"/>
        <v>II</v>
      </c>
      <c r="C901" s="32">
        <f t="shared" si="80"/>
        <v>55919.603000000003</v>
      </c>
      <c r="D901" s="50" t="str">
        <f t="shared" si="81"/>
        <v>vis</v>
      </c>
      <c r="E901" s="195" t="e">
        <f>VLOOKUP(C901,'Active 1'!C$21:E$970,3,FALSE)</f>
        <v>#N/A</v>
      </c>
      <c r="F901" s="6" t="s">
        <v>1754</v>
      </c>
      <c r="G901" s="50" t="str">
        <f t="shared" si="82"/>
        <v>55919.603</v>
      </c>
      <c r="H901" s="32">
        <f t="shared" si="83"/>
        <v>44597.5</v>
      </c>
      <c r="I901" s="196" t="s">
        <v>1608</v>
      </c>
      <c r="J901" s="197" t="s">
        <v>1609</v>
      </c>
      <c r="K901" s="196" t="s">
        <v>1610</v>
      </c>
      <c r="L901" s="196" t="s">
        <v>1591</v>
      </c>
      <c r="M901" s="197" t="s">
        <v>2138</v>
      </c>
      <c r="N901" s="197"/>
      <c r="O901" s="198" t="s">
        <v>2916</v>
      </c>
      <c r="P901" s="199" t="s">
        <v>1549</v>
      </c>
    </row>
    <row r="902" spans="1:16" ht="12.75" customHeight="1" thickBot="1">
      <c r="A902" s="32" t="str">
        <f t="shared" si="78"/>
        <v>VSB 53 </v>
      </c>
      <c r="B902" s="6" t="str">
        <f t="shared" si="79"/>
        <v>I</v>
      </c>
      <c r="C902" s="32">
        <f t="shared" si="80"/>
        <v>55924.591999999997</v>
      </c>
      <c r="D902" s="50" t="str">
        <f t="shared" si="81"/>
        <v>vis</v>
      </c>
      <c r="E902" s="195" t="e">
        <f>VLOOKUP(C902,'Active 1'!C$21:E$970,3,FALSE)</f>
        <v>#N/A</v>
      </c>
      <c r="F902" s="6" t="s">
        <v>1754</v>
      </c>
      <c r="G902" s="50" t="str">
        <f t="shared" si="82"/>
        <v>55924.592</v>
      </c>
      <c r="H902" s="32">
        <f t="shared" si="83"/>
        <v>44613</v>
      </c>
      <c r="I902" s="196" t="s">
        <v>1611</v>
      </c>
      <c r="J902" s="197" t="s">
        <v>1612</v>
      </c>
      <c r="K902" s="196" t="s">
        <v>1613</v>
      </c>
      <c r="L902" s="196" t="s">
        <v>1614</v>
      </c>
      <c r="M902" s="197" t="s">
        <v>2138</v>
      </c>
      <c r="N902" s="197"/>
      <c r="O902" s="198" t="s">
        <v>2916</v>
      </c>
      <c r="P902" s="199" t="s">
        <v>1549</v>
      </c>
    </row>
    <row r="903" spans="1:16" ht="12.75" customHeight="1" thickBot="1">
      <c r="A903" s="32" t="str">
        <f t="shared" si="78"/>
        <v>VSB 55 </v>
      </c>
      <c r="B903" s="6" t="str">
        <f t="shared" si="79"/>
        <v>II</v>
      </c>
      <c r="C903" s="32">
        <f t="shared" si="80"/>
        <v>55928.926599999999</v>
      </c>
      <c r="D903" s="50" t="str">
        <f t="shared" si="81"/>
        <v>vis</v>
      </c>
      <c r="E903" s="195" t="e">
        <f>VLOOKUP(C903,'Active 1'!C$21:E$970,3,FALSE)</f>
        <v>#N/A</v>
      </c>
      <c r="F903" s="6" t="s">
        <v>1754</v>
      </c>
      <c r="G903" s="50" t="str">
        <f t="shared" si="82"/>
        <v>55928.9266</v>
      </c>
      <c r="H903" s="32">
        <f t="shared" si="83"/>
        <v>44626.5</v>
      </c>
      <c r="I903" s="196" t="s">
        <v>1618</v>
      </c>
      <c r="J903" s="197" t="s">
        <v>1619</v>
      </c>
      <c r="K903" s="196" t="s">
        <v>1620</v>
      </c>
      <c r="L903" s="196" t="s">
        <v>1621</v>
      </c>
      <c r="M903" s="197" t="s">
        <v>424</v>
      </c>
      <c r="N903" s="197" t="s">
        <v>1282</v>
      </c>
      <c r="O903" s="198" t="s">
        <v>345</v>
      </c>
      <c r="P903" s="199" t="s">
        <v>1622</v>
      </c>
    </row>
    <row r="904" spans="1:16" ht="12.75" customHeight="1" thickBot="1">
      <c r="A904" s="32" t="str">
        <f t="shared" si="78"/>
        <v>VSB 55 </v>
      </c>
      <c r="B904" s="6" t="str">
        <f t="shared" si="79"/>
        <v>II</v>
      </c>
      <c r="C904" s="32">
        <f t="shared" si="80"/>
        <v>55947.574999999997</v>
      </c>
      <c r="D904" s="50" t="str">
        <f t="shared" si="81"/>
        <v>vis</v>
      </c>
      <c r="E904" s="195" t="e">
        <f>VLOOKUP(C904,'Active 1'!C$21:E$970,3,FALSE)</f>
        <v>#N/A</v>
      </c>
      <c r="F904" s="6" t="s">
        <v>1754</v>
      </c>
      <c r="G904" s="50" t="str">
        <f t="shared" si="82"/>
        <v>55947.575</v>
      </c>
      <c r="H904" s="32">
        <f t="shared" si="83"/>
        <v>44684.5</v>
      </c>
      <c r="I904" s="196" t="s">
        <v>1628</v>
      </c>
      <c r="J904" s="197" t="s">
        <v>1629</v>
      </c>
      <c r="K904" s="196" t="s">
        <v>1630</v>
      </c>
      <c r="L904" s="196" t="s">
        <v>1631</v>
      </c>
      <c r="M904" s="197" t="s">
        <v>2138</v>
      </c>
      <c r="N904" s="197"/>
      <c r="O904" s="198" t="s">
        <v>2916</v>
      </c>
      <c r="P904" s="199" t="s">
        <v>1622</v>
      </c>
    </row>
    <row r="905" spans="1:16" ht="12.75" customHeight="1" thickBot="1">
      <c r="A905" s="32" t="str">
        <f t="shared" si="78"/>
        <v>VSB 55 </v>
      </c>
      <c r="B905" s="6" t="str">
        <f t="shared" si="79"/>
        <v>I</v>
      </c>
      <c r="C905" s="32">
        <f t="shared" si="80"/>
        <v>55976.026400000002</v>
      </c>
      <c r="D905" s="50" t="str">
        <f t="shared" si="81"/>
        <v>vis</v>
      </c>
      <c r="E905" s="195" t="e">
        <f>VLOOKUP(C905,'Active 1'!C$21:E$970,3,FALSE)</f>
        <v>#N/A</v>
      </c>
      <c r="F905" s="6" t="s">
        <v>1754</v>
      </c>
      <c r="G905" s="50" t="str">
        <f t="shared" si="82"/>
        <v>55976.0264</v>
      </c>
      <c r="H905" s="32">
        <f t="shared" si="83"/>
        <v>44773</v>
      </c>
      <c r="I905" s="196" t="s">
        <v>1632</v>
      </c>
      <c r="J905" s="197" t="s">
        <v>1633</v>
      </c>
      <c r="K905" s="196" t="s">
        <v>1634</v>
      </c>
      <c r="L905" s="196" t="s">
        <v>1635</v>
      </c>
      <c r="M905" s="197" t="s">
        <v>424</v>
      </c>
      <c r="N905" s="197" t="s">
        <v>1502</v>
      </c>
      <c r="O905" s="198" t="s">
        <v>1636</v>
      </c>
      <c r="P905" s="199" t="s">
        <v>1622</v>
      </c>
    </row>
    <row r="906" spans="1:16" ht="12.75" customHeight="1" thickBot="1">
      <c r="A906" s="32" t="str">
        <f t="shared" si="78"/>
        <v>VSB 55 </v>
      </c>
      <c r="B906" s="6" t="str">
        <f t="shared" si="79"/>
        <v>I</v>
      </c>
      <c r="C906" s="32">
        <f t="shared" si="80"/>
        <v>56246.085099999997</v>
      </c>
      <c r="D906" s="50" t="str">
        <f t="shared" si="81"/>
        <v>vis</v>
      </c>
      <c r="E906" s="195" t="e">
        <f>VLOOKUP(C906,'Active 1'!C$21:E$970,3,FALSE)</f>
        <v>#N/A</v>
      </c>
      <c r="F906" s="6" t="s">
        <v>1754</v>
      </c>
      <c r="G906" s="50" t="str">
        <f t="shared" si="82"/>
        <v>56246.0851</v>
      </c>
      <c r="H906" s="32">
        <f t="shared" si="83"/>
        <v>45613</v>
      </c>
      <c r="I906" s="196" t="s">
        <v>1642</v>
      </c>
      <c r="J906" s="197" t="s">
        <v>1643</v>
      </c>
      <c r="K906" s="196" t="s">
        <v>1644</v>
      </c>
      <c r="L906" s="196" t="s">
        <v>1645</v>
      </c>
      <c r="M906" s="197" t="s">
        <v>424</v>
      </c>
      <c r="N906" s="197" t="s">
        <v>1282</v>
      </c>
      <c r="O906" s="198" t="s">
        <v>345</v>
      </c>
      <c r="P906" s="199" t="s">
        <v>1622</v>
      </c>
    </row>
    <row r="907" spans="1:16" ht="12.75" customHeight="1" thickBot="1">
      <c r="A907" s="32" t="str">
        <f t="shared" ref="A907:A913" si="84">P907</f>
        <v> JAAVSO 41;122 </v>
      </c>
      <c r="B907" s="6" t="str">
        <f t="shared" ref="B907:B913" si="85">IF(H907=INT(H907),"I","II")</f>
        <v>II</v>
      </c>
      <c r="C907" s="32">
        <f t="shared" ref="C907:C913" si="86">1*G907</f>
        <v>56261.6774</v>
      </c>
      <c r="D907" s="50" t="str">
        <f t="shared" ref="D907:D913" si="87">VLOOKUP(F907,I$1:J$5,2,FALSE)</f>
        <v>vis</v>
      </c>
      <c r="E907" s="195" t="e">
        <f>VLOOKUP(C907,'Active 1'!C$21:E$970,3,FALSE)</f>
        <v>#N/A</v>
      </c>
      <c r="F907" s="6" t="s">
        <v>1754</v>
      </c>
      <c r="G907" s="50" t="str">
        <f t="shared" ref="G907:G913" si="88">MID(I907,3,LEN(I907)-3)</f>
        <v>56261.6774</v>
      </c>
      <c r="H907" s="32">
        <f t="shared" ref="H907:H913" si="89">1*K907</f>
        <v>45661.5</v>
      </c>
      <c r="I907" s="196" t="s">
        <v>1646</v>
      </c>
      <c r="J907" s="197" t="s">
        <v>1647</v>
      </c>
      <c r="K907" s="196" t="s">
        <v>1648</v>
      </c>
      <c r="L907" s="196" t="s">
        <v>1649</v>
      </c>
      <c r="M907" s="197" t="s">
        <v>424</v>
      </c>
      <c r="N907" s="197" t="s">
        <v>1754</v>
      </c>
      <c r="O907" s="198" t="s">
        <v>1171</v>
      </c>
      <c r="P907" s="198" t="s">
        <v>1627</v>
      </c>
    </row>
    <row r="908" spans="1:16" ht="12.75" customHeight="1" thickBot="1">
      <c r="A908" s="32" t="str">
        <f t="shared" si="84"/>
        <v>VSB 56 </v>
      </c>
      <c r="B908" s="6" t="str">
        <f t="shared" si="85"/>
        <v>I</v>
      </c>
      <c r="C908" s="32">
        <f t="shared" si="86"/>
        <v>56294.952599999997</v>
      </c>
      <c r="D908" s="50" t="str">
        <f t="shared" si="87"/>
        <v>vis</v>
      </c>
      <c r="E908" s="195" t="e">
        <f>VLOOKUP(C908,'Active 1'!C$21:E$970,3,FALSE)</f>
        <v>#N/A</v>
      </c>
      <c r="F908" s="6" t="s">
        <v>1754</v>
      </c>
      <c r="G908" s="50" t="str">
        <f t="shared" si="88"/>
        <v>56294.9526</v>
      </c>
      <c r="H908" s="32">
        <f t="shared" si="89"/>
        <v>45765</v>
      </c>
      <c r="I908" s="196" t="s">
        <v>1650</v>
      </c>
      <c r="J908" s="197" t="s">
        <v>1651</v>
      </c>
      <c r="K908" s="196" t="s">
        <v>1652</v>
      </c>
      <c r="L908" s="196" t="s">
        <v>1653</v>
      </c>
      <c r="M908" s="197" t="s">
        <v>424</v>
      </c>
      <c r="N908" s="197" t="s">
        <v>1282</v>
      </c>
      <c r="O908" s="198" t="s">
        <v>345</v>
      </c>
      <c r="P908" s="199" t="s">
        <v>1654</v>
      </c>
    </row>
    <row r="909" spans="1:16" ht="12.75" customHeight="1" thickBot="1">
      <c r="A909" s="32" t="str">
        <f t="shared" si="84"/>
        <v>IBVS 6093 </v>
      </c>
      <c r="B909" s="6" t="str">
        <f t="shared" si="85"/>
        <v>II</v>
      </c>
      <c r="C909" s="32">
        <f t="shared" si="86"/>
        <v>56575.135699999999</v>
      </c>
      <c r="D909" s="50" t="str">
        <f t="shared" si="87"/>
        <v>vis</v>
      </c>
      <c r="E909" s="195" t="e">
        <f>VLOOKUP(C909,'Active 1'!C$21:E$970,3,FALSE)</f>
        <v>#N/A</v>
      </c>
      <c r="F909" s="6" t="s">
        <v>1754</v>
      </c>
      <c r="G909" s="50" t="str">
        <f t="shared" si="88"/>
        <v>56575.1357</v>
      </c>
      <c r="H909" s="32">
        <f t="shared" si="89"/>
        <v>46636.5</v>
      </c>
      <c r="I909" s="196" t="s">
        <v>1655</v>
      </c>
      <c r="J909" s="197" t="s">
        <v>1656</v>
      </c>
      <c r="K909" s="196" t="s">
        <v>1657</v>
      </c>
      <c r="L909" s="196" t="s">
        <v>1658</v>
      </c>
      <c r="M909" s="197" t="s">
        <v>424</v>
      </c>
      <c r="N909" s="197" t="s">
        <v>1754</v>
      </c>
      <c r="O909" s="198" t="s">
        <v>2319</v>
      </c>
      <c r="P909" s="199" t="s">
        <v>1659</v>
      </c>
    </row>
    <row r="910" spans="1:16" ht="12.75" customHeight="1" thickBot="1">
      <c r="A910" s="32" t="str">
        <f t="shared" si="84"/>
        <v>VSB 56 </v>
      </c>
      <c r="B910" s="6" t="str">
        <f t="shared" si="85"/>
        <v>II</v>
      </c>
      <c r="C910" s="32">
        <f t="shared" si="86"/>
        <v>56624.966</v>
      </c>
      <c r="D910" s="50" t="str">
        <f t="shared" si="87"/>
        <v>vis</v>
      </c>
      <c r="E910" s="195" t="e">
        <f>VLOOKUP(C910,'Active 1'!C$21:E$970,3,FALSE)</f>
        <v>#N/A</v>
      </c>
      <c r="F910" s="6" t="s">
        <v>1754</v>
      </c>
      <c r="G910" s="50" t="str">
        <f t="shared" si="88"/>
        <v>56624.966</v>
      </c>
      <c r="H910" s="32">
        <f t="shared" si="89"/>
        <v>46791.5</v>
      </c>
      <c r="I910" s="196" t="s">
        <v>1660</v>
      </c>
      <c r="J910" s="197" t="s">
        <v>1661</v>
      </c>
      <c r="K910" s="196" t="s">
        <v>1662</v>
      </c>
      <c r="L910" s="196" t="s">
        <v>1663</v>
      </c>
      <c r="M910" s="197" t="s">
        <v>424</v>
      </c>
      <c r="N910" s="197" t="s">
        <v>1282</v>
      </c>
      <c r="O910" s="198" t="s">
        <v>345</v>
      </c>
      <c r="P910" s="199" t="s">
        <v>1654</v>
      </c>
    </row>
    <row r="911" spans="1:16" ht="12.75" customHeight="1" thickBot="1">
      <c r="A911" s="32" t="str">
        <f t="shared" si="84"/>
        <v>VSB 56 </v>
      </c>
      <c r="B911" s="6" t="str">
        <f t="shared" si="85"/>
        <v>I</v>
      </c>
      <c r="C911" s="32">
        <f t="shared" si="86"/>
        <v>56637.024700000002</v>
      </c>
      <c r="D911" s="50" t="str">
        <f t="shared" si="87"/>
        <v>vis</v>
      </c>
      <c r="E911" s="195" t="e">
        <f>VLOOKUP(C911,'Active 1'!C$21:E$970,3,FALSE)</f>
        <v>#N/A</v>
      </c>
      <c r="F911" s="6" t="s">
        <v>1754</v>
      </c>
      <c r="G911" s="50" t="str">
        <f t="shared" si="88"/>
        <v>56637.0247</v>
      </c>
      <c r="H911" s="32">
        <f t="shared" si="89"/>
        <v>46829</v>
      </c>
      <c r="I911" s="196" t="s">
        <v>1664</v>
      </c>
      <c r="J911" s="197" t="s">
        <v>1665</v>
      </c>
      <c r="K911" s="196" t="s">
        <v>1666</v>
      </c>
      <c r="L911" s="196" t="s">
        <v>1667</v>
      </c>
      <c r="M911" s="197" t="s">
        <v>424</v>
      </c>
      <c r="N911" s="197" t="s">
        <v>1687</v>
      </c>
      <c r="O911" s="198" t="s">
        <v>345</v>
      </c>
      <c r="P911" s="199" t="s">
        <v>1654</v>
      </c>
    </row>
    <row r="912" spans="1:16" ht="12.75" customHeight="1" thickBot="1">
      <c r="A912" s="32" t="str">
        <f t="shared" si="84"/>
        <v>VSB 56 </v>
      </c>
      <c r="B912" s="6" t="str">
        <f t="shared" si="85"/>
        <v>I</v>
      </c>
      <c r="C912" s="32">
        <f t="shared" si="86"/>
        <v>56637.024899999997</v>
      </c>
      <c r="D912" s="50" t="str">
        <f t="shared" si="87"/>
        <v>vis</v>
      </c>
      <c r="E912" s="195" t="e">
        <f>VLOOKUP(C912,'Active 1'!C$21:E$970,3,FALSE)</f>
        <v>#N/A</v>
      </c>
      <c r="F912" s="6" t="s">
        <v>1754</v>
      </c>
      <c r="G912" s="50" t="str">
        <f t="shared" si="88"/>
        <v>56637.0249</v>
      </c>
      <c r="H912" s="32">
        <f t="shared" si="89"/>
        <v>46829</v>
      </c>
      <c r="I912" s="196" t="s">
        <v>1668</v>
      </c>
      <c r="J912" s="197" t="s">
        <v>1665</v>
      </c>
      <c r="K912" s="196" t="s">
        <v>1666</v>
      </c>
      <c r="L912" s="196" t="s">
        <v>1669</v>
      </c>
      <c r="M912" s="197" t="s">
        <v>424</v>
      </c>
      <c r="N912" s="197" t="s">
        <v>1754</v>
      </c>
      <c r="O912" s="198" t="s">
        <v>345</v>
      </c>
      <c r="P912" s="199" t="s">
        <v>1654</v>
      </c>
    </row>
    <row r="913" spans="1:16" ht="12.75" customHeight="1" thickBot="1">
      <c r="A913" s="32" t="str">
        <f t="shared" si="84"/>
        <v>VSB 56 </v>
      </c>
      <c r="B913" s="6" t="str">
        <f t="shared" si="85"/>
        <v>I</v>
      </c>
      <c r="C913" s="32">
        <f t="shared" si="86"/>
        <v>56637.024899999997</v>
      </c>
      <c r="D913" s="50" t="str">
        <f t="shared" si="87"/>
        <v>vis</v>
      </c>
      <c r="E913" s="195" t="e">
        <f>VLOOKUP(C913,'Active 1'!C$21:E$970,3,FALSE)</f>
        <v>#N/A</v>
      </c>
      <c r="F913" s="6" t="s">
        <v>1754</v>
      </c>
      <c r="G913" s="50" t="str">
        <f t="shared" si="88"/>
        <v>56637.0249</v>
      </c>
      <c r="H913" s="32">
        <f t="shared" si="89"/>
        <v>46829</v>
      </c>
      <c r="I913" s="196" t="s">
        <v>1668</v>
      </c>
      <c r="J913" s="197" t="s">
        <v>1665</v>
      </c>
      <c r="K913" s="196" t="s">
        <v>1666</v>
      </c>
      <c r="L913" s="196" t="s">
        <v>1669</v>
      </c>
      <c r="M913" s="197" t="s">
        <v>424</v>
      </c>
      <c r="N913" s="197" t="s">
        <v>1282</v>
      </c>
      <c r="O913" s="198" t="s">
        <v>345</v>
      </c>
      <c r="P913" s="199" t="s">
        <v>1654</v>
      </c>
    </row>
    <row r="914" spans="1:16">
      <c r="B914" s="6"/>
      <c r="F914" s="6"/>
    </row>
    <row r="915" spans="1:16">
      <c r="B915" s="6"/>
      <c r="F915" s="6"/>
    </row>
    <row r="916" spans="1:16">
      <c r="B916" s="6"/>
      <c r="F916" s="6"/>
    </row>
    <row r="917" spans="1:16">
      <c r="B917" s="6"/>
      <c r="F917" s="6"/>
    </row>
    <row r="918" spans="1:16">
      <c r="B918" s="6"/>
      <c r="F918" s="6"/>
    </row>
    <row r="919" spans="1:16">
      <c r="B919" s="6"/>
      <c r="F919" s="6"/>
    </row>
    <row r="920" spans="1:16">
      <c r="B920" s="6"/>
      <c r="F920" s="6"/>
    </row>
    <row r="921" spans="1:16">
      <c r="B921" s="6"/>
      <c r="F921" s="6"/>
    </row>
    <row r="922" spans="1:16">
      <c r="B922" s="6"/>
      <c r="F922" s="6"/>
    </row>
    <row r="923" spans="1:16">
      <c r="B923" s="6"/>
      <c r="F923" s="6"/>
    </row>
    <row r="924" spans="1:16">
      <c r="B924" s="6"/>
      <c r="F924" s="6"/>
    </row>
    <row r="925" spans="1:16">
      <c r="B925" s="6"/>
      <c r="F925" s="6"/>
    </row>
    <row r="926" spans="1:16">
      <c r="B926" s="6"/>
      <c r="F926" s="6"/>
    </row>
    <row r="927" spans="1:16">
      <c r="B927" s="6"/>
      <c r="F927" s="6"/>
    </row>
    <row r="928" spans="1:16">
      <c r="B928" s="6"/>
      <c r="F928" s="6"/>
    </row>
    <row r="929" spans="2:6">
      <c r="B929" s="6"/>
      <c r="F929" s="6"/>
    </row>
    <row r="930" spans="2:6">
      <c r="B930" s="6"/>
      <c r="F930" s="6"/>
    </row>
    <row r="931" spans="2:6">
      <c r="B931" s="6"/>
      <c r="F931" s="6"/>
    </row>
    <row r="932" spans="2:6">
      <c r="B932" s="6"/>
      <c r="F932" s="6"/>
    </row>
    <row r="933" spans="2:6">
      <c r="B933" s="6"/>
      <c r="F933" s="6"/>
    </row>
    <row r="934" spans="2:6">
      <c r="B934" s="6"/>
      <c r="F934" s="6"/>
    </row>
    <row r="935" spans="2:6">
      <c r="B935" s="6"/>
      <c r="F935" s="6"/>
    </row>
    <row r="936" spans="2:6">
      <c r="B936" s="6"/>
      <c r="F936" s="6"/>
    </row>
    <row r="937" spans="2:6">
      <c r="B937" s="6"/>
      <c r="F937" s="6"/>
    </row>
    <row r="938" spans="2:6">
      <c r="B938" s="6"/>
      <c r="F938" s="6"/>
    </row>
    <row r="939" spans="2:6">
      <c r="B939" s="6"/>
      <c r="F939" s="6"/>
    </row>
    <row r="940" spans="2:6">
      <c r="B940" s="6"/>
      <c r="F940" s="6"/>
    </row>
    <row r="941" spans="2:6">
      <c r="B941" s="6"/>
      <c r="F941" s="6"/>
    </row>
    <row r="942" spans="2:6">
      <c r="B942" s="6"/>
      <c r="F942" s="6"/>
    </row>
    <row r="943" spans="2:6">
      <c r="B943" s="6"/>
      <c r="F943" s="6"/>
    </row>
    <row r="944" spans="2:6">
      <c r="B944" s="6"/>
      <c r="F944" s="6"/>
    </row>
    <row r="945" spans="2:6">
      <c r="B945" s="6"/>
      <c r="F945" s="6"/>
    </row>
    <row r="946" spans="2:6">
      <c r="B946" s="6"/>
      <c r="F946" s="6"/>
    </row>
    <row r="947" spans="2:6">
      <c r="B947" s="6"/>
      <c r="F947" s="6"/>
    </row>
    <row r="948" spans="2:6">
      <c r="B948" s="6"/>
      <c r="F948" s="6"/>
    </row>
    <row r="949" spans="2:6">
      <c r="B949" s="6"/>
      <c r="F949" s="6"/>
    </row>
    <row r="950" spans="2:6">
      <c r="B950" s="6"/>
      <c r="F950" s="6"/>
    </row>
    <row r="951" spans="2:6">
      <c r="B951" s="6"/>
      <c r="F951" s="6"/>
    </row>
    <row r="952" spans="2:6">
      <c r="B952" s="6"/>
      <c r="F952" s="6"/>
    </row>
    <row r="953" spans="2:6">
      <c r="B953" s="6"/>
      <c r="F953" s="6"/>
    </row>
    <row r="954" spans="2:6">
      <c r="B954" s="6"/>
      <c r="F954" s="6"/>
    </row>
    <row r="955" spans="2:6">
      <c r="B955" s="6"/>
      <c r="F955" s="6"/>
    </row>
    <row r="956" spans="2:6">
      <c r="B956" s="6"/>
      <c r="F956" s="6"/>
    </row>
    <row r="957" spans="2:6">
      <c r="B957" s="6"/>
      <c r="F957" s="6"/>
    </row>
    <row r="958" spans="2:6">
      <c r="B958" s="6"/>
      <c r="F958" s="6"/>
    </row>
    <row r="959" spans="2:6">
      <c r="B959" s="6"/>
      <c r="F959" s="6"/>
    </row>
    <row r="960" spans="2:6">
      <c r="B960" s="6"/>
      <c r="F960" s="6"/>
    </row>
    <row r="961" spans="2:6">
      <c r="B961" s="6"/>
      <c r="F961" s="6"/>
    </row>
    <row r="962" spans="2:6">
      <c r="B962" s="6"/>
      <c r="F962" s="6"/>
    </row>
    <row r="963" spans="2:6">
      <c r="B963" s="6"/>
      <c r="F963" s="6"/>
    </row>
    <row r="964" spans="2:6">
      <c r="B964" s="6"/>
      <c r="F964" s="6"/>
    </row>
    <row r="965" spans="2:6">
      <c r="B965" s="6"/>
      <c r="F965" s="6"/>
    </row>
    <row r="966" spans="2:6">
      <c r="B966" s="6"/>
      <c r="F966" s="6"/>
    </row>
    <row r="967" spans="2:6">
      <c r="B967" s="6"/>
      <c r="F967" s="6"/>
    </row>
    <row r="968" spans="2:6">
      <c r="B968" s="6"/>
      <c r="F968" s="6"/>
    </row>
    <row r="969" spans="2:6">
      <c r="B969" s="6"/>
      <c r="F969" s="6"/>
    </row>
    <row r="970" spans="2:6">
      <c r="B970" s="6"/>
      <c r="F970" s="6"/>
    </row>
    <row r="971" spans="2:6">
      <c r="B971" s="6"/>
      <c r="F971" s="6"/>
    </row>
    <row r="972" spans="2:6">
      <c r="B972" s="6"/>
      <c r="F972" s="6"/>
    </row>
    <row r="973" spans="2:6">
      <c r="B973" s="6"/>
      <c r="F973" s="6"/>
    </row>
    <row r="974" spans="2:6">
      <c r="B974" s="6"/>
      <c r="F974" s="6"/>
    </row>
    <row r="975" spans="2:6">
      <c r="B975" s="6"/>
      <c r="F975" s="6"/>
    </row>
    <row r="976" spans="2:6">
      <c r="B976" s="6"/>
      <c r="F976" s="6"/>
    </row>
    <row r="977" spans="2:6">
      <c r="B977" s="6"/>
      <c r="F977" s="6"/>
    </row>
    <row r="978" spans="2:6">
      <c r="B978" s="6"/>
      <c r="F978" s="6"/>
    </row>
    <row r="979" spans="2:6">
      <c r="B979" s="6"/>
      <c r="F979" s="6"/>
    </row>
    <row r="980" spans="2:6">
      <c r="B980" s="6"/>
      <c r="F980" s="6"/>
    </row>
    <row r="981" spans="2:6">
      <c r="B981" s="6"/>
      <c r="F981" s="6"/>
    </row>
    <row r="982" spans="2:6">
      <c r="B982" s="6"/>
      <c r="F982" s="6"/>
    </row>
    <row r="983" spans="2:6">
      <c r="B983" s="6"/>
      <c r="F983" s="6"/>
    </row>
    <row r="984" spans="2:6">
      <c r="B984" s="6"/>
      <c r="F984" s="6"/>
    </row>
    <row r="985" spans="2:6">
      <c r="B985" s="6"/>
      <c r="F985" s="6"/>
    </row>
    <row r="986" spans="2:6">
      <c r="B986" s="6"/>
      <c r="F986" s="6"/>
    </row>
    <row r="987" spans="2:6">
      <c r="B987" s="6"/>
      <c r="F987" s="6"/>
    </row>
    <row r="988" spans="2:6">
      <c r="B988" s="6"/>
      <c r="F988" s="6"/>
    </row>
    <row r="989" spans="2:6">
      <c r="B989" s="6"/>
      <c r="F989" s="6"/>
    </row>
    <row r="990" spans="2:6">
      <c r="B990" s="6"/>
      <c r="F990" s="6"/>
    </row>
    <row r="991" spans="2:6">
      <c r="B991" s="6"/>
      <c r="F991" s="6"/>
    </row>
    <row r="992" spans="2:6">
      <c r="B992" s="6"/>
      <c r="F992" s="6"/>
    </row>
    <row r="993" spans="2:6">
      <c r="B993" s="6"/>
      <c r="F993" s="6"/>
    </row>
    <row r="994" spans="2:6">
      <c r="B994" s="6"/>
      <c r="F994" s="6"/>
    </row>
    <row r="995" spans="2:6">
      <c r="B995" s="6"/>
      <c r="F995" s="6"/>
    </row>
    <row r="996" spans="2:6">
      <c r="B996" s="6"/>
      <c r="F996" s="6"/>
    </row>
    <row r="997" spans="2:6">
      <c r="B997" s="6"/>
      <c r="F997" s="6"/>
    </row>
    <row r="998" spans="2:6">
      <c r="B998" s="6"/>
      <c r="F998" s="6"/>
    </row>
    <row r="999" spans="2:6">
      <c r="B999" s="6"/>
      <c r="F999" s="6"/>
    </row>
    <row r="1000" spans="2:6">
      <c r="B1000" s="6"/>
      <c r="F1000" s="6"/>
    </row>
    <row r="1001" spans="2:6">
      <c r="B1001" s="6"/>
      <c r="F1001" s="6"/>
    </row>
    <row r="1002" spans="2:6">
      <c r="B1002" s="6"/>
      <c r="F1002" s="6"/>
    </row>
    <row r="1003" spans="2:6">
      <c r="B1003" s="6"/>
      <c r="F1003" s="6"/>
    </row>
    <row r="1004" spans="2:6">
      <c r="B1004" s="6"/>
      <c r="F1004" s="6"/>
    </row>
    <row r="1005" spans="2:6">
      <c r="B1005" s="6"/>
      <c r="F1005" s="6"/>
    </row>
    <row r="1006" spans="2:6">
      <c r="B1006" s="6"/>
      <c r="F1006" s="6"/>
    </row>
    <row r="1007" spans="2:6">
      <c r="B1007" s="6"/>
      <c r="F1007" s="6"/>
    </row>
    <row r="1008" spans="2:6">
      <c r="B1008" s="6"/>
      <c r="F1008" s="6"/>
    </row>
    <row r="1009" spans="2:6">
      <c r="B1009" s="6"/>
      <c r="F1009" s="6"/>
    </row>
    <row r="1010" spans="2:6">
      <c r="B1010" s="6"/>
      <c r="F1010" s="6"/>
    </row>
    <row r="1011" spans="2:6">
      <c r="B1011" s="6"/>
      <c r="F1011" s="6"/>
    </row>
    <row r="1012" spans="2:6">
      <c r="B1012" s="6"/>
      <c r="F1012" s="6"/>
    </row>
    <row r="1013" spans="2:6">
      <c r="B1013" s="6"/>
      <c r="F1013" s="6"/>
    </row>
    <row r="1014" spans="2:6">
      <c r="B1014" s="6"/>
      <c r="F1014" s="6"/>
    </row>
    <row r="1015" spans="2:6">
      <c r="B1015" s="6"/>
      <c r="F1015" s="6"/>
    </row>
    <row r="1016" spans="2:6">
      <c r="B1016" s="6"/>
      <c r="F1016" s="6"/>
    </row>
    <row r="1017" spans="2:6">
      <c r="B1017" s="6"/>
      <c r="F1017" s="6"/>
    </row>
    <row r="1018" spans="2:6">
      <c r="B1018" s="6"/>
      <c r="F1018" s="6"/>
    </row>
    <row r="1019" spans="2:6">
      <c r="B1019" s="6"/>
      <c r="F1019" s="6"/>
    </row>
    <row r="1020" spans="2:6">
      <c r="B1020" s="6"/>
      <c r="F1020" s="6"/>
    </row>
    <row r="1021" spans="2:6">
      <c r="B1021" s="6"/>
      <c r="F1021" s="6"/>
    </row>
    <row r="1022" spans="2:6">
      <c r="B1022" s="6"/>
      <c r="F1022" s="6"/>
    </row>
    <row r="1023" spans="2:6">
      <c r="B1023" s="6"/>
      <c r="F1023" s="6"/>
    </row>
    <row r="1024" spans="2:6">
      <c r="B1024" s="6"/>
      <c r="F1024" s="6"/>
    </row>
    <row r="1025" spans="2:6">
      <c r="B1025" s="6"/>
      <c r="F1025" s="6"/>
    </row>
    <row r="1026" spans="2:6">
      <c r="B1026" s="6"/>
      <c r="F1026" s="6"/>
    </row>
    <row r="1027" spans="2:6">
      <c r="B1027" s="6"/>
      <c r="F1027" s="6"/>
    </row>
    <row r="1028" spans="2:6">
      <c r="B1028" s="6"/>
      <c r="F1028" s="6"/>
    </row>
    <row r="1029" spans="2:6">
      <c r="B1029" s="6"/>
      <c r="F1029" s="6"/>
    </row>
    <row r="1030" spans="2:6">
      <c r="B1030" s="6"/>
      <c r="F1030" s="6"/>
    </row>
    <row r="1031" spans="2:6">
      <c r="B1031" s="6"/>
      <c r="F1031" s="6"/>
    </row>
    <row r="1032" spans="2:6">
      <c r="B1032" s="6"/>
      <c r="F1032" s="6"/>
    </row>
    <row r="1033" spans="2:6">
      <c r="B1033" s="6"/>
      <c r="F1033" s="6"/>
    </row>
    <row r="1034" spans="2:6">
      <c r="B1034" s="6"/>
      <c r="F1034" s="6"/>
    </row>
    <row r="1035" spans="2:6">
      <c r="B1035" s="6"/>
      <c r="F1035" s="6"/>
    </row>
    <row r="1036" spans="2:6">
      <c r="B1036" s="6"/>
      <c r="F1036" s="6"/>
    </row>
    <row r="1037" spans="2:6">
      <c r="B1037" s="6"/>
      <c r="F1037" s="6"/>
    </row>
    <row r="1038" spans="2:6">
      <c r="B1038" s="6"/>
      <c r="F1038" s="6"/>
    </row>
    <row r="1039" spans="2:6">
      <c r="B1039" s="6"/>
      <c r="F1039" s="6"/>
    </row>
    <row r="1040" spans="2:6">
      <c r="B1040" s="6"/>
      <c r="F1040" s="6"/>
    </row>
    <row r="1041" spans="2:6">
      <c r="B1041" s="6"/>
      <c r="F1041" s="6"/>
    </row>
    <row r="1042" spans="2:6">
      <c r="B1042" s="6"/>
      <c r="F1042" s="6"/>
    </row>
    <row r="1043" spans="2:6">
      <c r="B1043" s="6"/>
      <c r="F1043" s="6"/>
    </row>
    <row r="1044" spans="2:6">
      <c r="B1044" s="6"/>
      <c r="F1044" s="6"/>
    </row>
    <row r="1045" spans="2:6">
      <c r="B1045" s="6"/>
      <c r="F1045" s="6"/>
    </row>
    <row r="1046" spans="2:6">
      <c r="B1046" s="6"/>
      <c r="F1046" s="6"/>
    </row>
    <row r="1047" spans="2:6">
      <c r="B1047" s="6"/>
      <c r="F1047" s="6"/>
    </row>
    <row r="1048" spans="2:6">
      <c r="B1048" s="6"/>
      <c r="F1048" s="6"/>
    </row>
    <row r="1049" spans="2:6">
      <c r="B1049" s="6"/>
      <c r="F1049" s="6"/>
    </row>
    <row r="1050" spans="2:6">
      <c r="B1050" s="6"/>
      <c r="F1050" s="6"/>
    </row>
    <row r="1051" spans="2:6">
      <c r="B1051" s="6"/>
      <c r="F1051" s="6"/>
    </row>
    <row r="1052" spans="2:6">
      <c r="B1052" s="6"/>
      <c r="F1052" s="6"/>
    </row>
    <row r="1053" spans="2:6">
      <c r="B1053" s="6"/>
      <c r="F1053" s="6"/>
    </row>
    <row r="1054" spans="2:6">
      <c r="B1054" s="6"/>
      <c r="F1054" s="6"/>
    </row>
    <row r="1055" spans="2:6">
      <c r="B1055" s="6"/>
      <c r="F1055" s="6"/>
    </row>
    <row r="1056" spans="2:6">
      <c r="B1056" s="6"/>
      <c r="F1056" s="6"/>
    </row>
    <row r="1057" spans="2:6">
      <c r="B1057" s="6"/>
      <c r="F1057" s="6"/>
    </row>
    <row r="1058" spans="2:6">
      <c r="B1058" s="6"/>
      <c r="F1058" s="6"/>
    </row>
    <row r="1059" spans="2:6">
      <c r="B1059" s="6"/>
      <c r="F1059" s="6"/>
    </row>
    <row r="1060" spans="2:6">
      <c r="B1060" s="6"/>
      <c r="F1060" s="6"/>
    </row>
    <row r="1061" spans="2:6">
      <c r="B1061" s="6"/>
      <c r="F1061" s="6"/>
    </row>
    <row r="1062" spans="2:6">
      <c r="B1062" s="6"/>
      <c r="F1062" s="6"/>
    </row>
    <row r="1063" spans="2:6">
      <c r="B1063" s="6"/>
      <c r="F1063" s="6"/>
    </row>
    <row r="1064" spans="2:6">
      <c r="B1064" s="6"/>
      <c r="F1064" s="6"/>
    </row>
    <row r="1065" spans="2:6">
      <c r="B1065" s="6"/>
      <c r="F1065" s="6"/>
    </row>
    <row r="1066" spans="2:6">
      <c r="B1066" s="6"/>
      <c r="F1066" s="6"/>
    </row>
    <row r="1067" spans="2:6">
      <c r="B1067" s="6"/>
      <c r="F1067" s="6"/>
    </row>
    <row r="1068" spans="2:6">
      <c r="B1068" s="6"/>
      <c r="F1068" s="6"/>
    </row>
    <row r="1069" spans="2:6">
      <c r="B1069" s="6"/>
      <c r="F1069" s="6"/>
    </row>
    <row r="1070" spans="2:6">
      <c r="B1070" s="6"/>
      <c r="F1070" s="6"/>
    </row>
    <row r="1071" spans="2:6">
      <c r="B1071" s="6"/>
      <c r="F1071" s="6"/>
    </row>
    <row r="1072" spans="2:6">
      <c r="B1072" s="6"/>
      <c r="F1072" s="6"/>
    </row>
    <row r="1073" spans="2:6">
      <c r="B1073" s="6"/>
      <c r="F1073" s="6"/>
    </row>
    <row r="1074" spans="2:6">
      <c r="B1074" s="6"/>
      <c r="F1074" s="6"/>
    </row>
    <row r="1075" spans="2:6">
      <c r="B1075" s="6"/>
      <c r="F1075" s="6"/>
    </row>
    <row r="1076" spans="2:6">
      <c r="B1076" s="6"/>
      <c r="F1076" s="6"/>
    </row>
    <row r="1077" spans="2:6">
      <c r="B1077" s="6"/>
      <c r="F1077" s="6"/>
    </row>
    <row r="1078" spans="2:6">
      <c r="B1078" s="6"/>
      <c r="F1078" s="6"/>
    </row>
    <row r="1079" spans="2:6">
      <c r="B1079" s="6"/>
      <c r="F1079" s="6"/>
    </row>
    <row r="1080" spans="2:6">
      <c r="B1080" s="6"/>
      <c r="F1080" s="6"/>
    </row>
    <row r="1081" spans="2:6">
      <c r="B1081" s="6"/>
      <c r="F1081" s="6"/>
    </row>
    <row r="1082" spans="2:6">
      <c r="B1082" s="6"/>
      <c r="F1082" s="6"/>
    </row>
    <row r="1083" spans="2:6">
      <c r="B1083" s="6"/>
      <c r="F1083" s="6"/>
    </row>
    <row r="1084" spans="2:6">
      <c r="B1084" s="6"/>
      <c r="F1084" s="6"/>
    </row>
    <row r="1085" spans="2:6">
      <c r="B1085" s="6"/>
      <c r="F1085" s="6"/>
    </row>
    <row r="1086" spans="2:6">
      <c r="B1086" s="6"/>
      <c r="F1086" s="6"/>
    </row>
    <row r="1087" spans="2:6">
      <c r="B1087" s="6"/>
      <c r="F1087" s="6"/>
    </row>
    <row r="1088" spans="2:6">
      <c r="B1088" s="6"/>
      <c r="F1088" s="6"/>
    </row>
    <row r="1089" spans="2:6">
      <c r="B1089" s="6"/>
      <c r="F1089" s="6"/>
    </row>
    <row r="1090" spans="2:6">
      <c r="B1090" s="6"/>
      <c r="F1090" s="6"/>
    </row>
    <row r="1091" spans="2:6">
      <c r="B1091" s="6"/>
      <c r="F1091" s="6"/>
    </row>
    <row r="1092" spans="2:6">
      <c r="B1092" s="6"/>
      <c r="F1092" s="6"/>
    </row>
    <row r="1093" spans="2:6">
      <c r="B1093" s="6"/>
      <c r="F1093" s="6"/>
    </row>
    <row r="1094" spans="2:6">
      <c r="B1094" s="6"/>
      <c r="F1094" s="6"/>
    </row>
    <row r="1095" spans="2:6">
      <c r="B1095" s="6"/>
      <c r="F1095" s="6"/>
    </row>
    <row r="1096" spans="2:6">
      <c r="B1096" s="6"/>
      <c r="F1096" s="6"/>
    </row>
    <row r="1097" spans="2:6">
      <c r="B1097" s="6"/>
      <c r="F1097" s="6"/>
    </row>
    <row r="1098" spans="2:6">
      <c r="B1098" s="6"/>
      <c r="F1098" s="6"/>
    </row>
    <row r="1099" spans="2:6">
      <c r="B1099" s="6"/>
      <c r="F1099" s="6"/>
    </row>
    <row r="1100" spans="2:6">
      <c r="B1100" s="6"/>
      <c r="F1100" s="6"/>
    </row>
    <row r="1101" spans="2:6">
      <c r="B1101" s="6"/>
      <c r="F1101" s="6"/>
    </row>
    <row r="1102" spans="2:6">
      <c r="B1102" s="6"/>
      <c r="F1102" s="6"/>
    </row>
    <row r="1103" spans="2:6">
      <c r="B1103" s="6"/>
      <c r="F1103" s="6"/>
    </row>
    <row r="1104" spans="2:6">
      <c r="B1104" s="6"/>
      <c r="F1104" s="6"/>
    </row>
    <row r="1105" spans="2:6">
      <c r="B1105" s="6"/>
      <c r="F1105" s="6"/>
    </row>
    <row r="1106" spans="2:6">
      <c r="B1106" s="6"/>
      <c r="F1106" s="6"/>
    </row>
    <row r="1107" spans="2:6">
      <c r="B1107" s="6"/>
      <c r="F1107" s="6"/>
    </row>
    <row r="1108" spans="2:6">
      <c r="B1108" s="6"/>
      <c r="F1108" s="6"/>
    </row>
    <row r="1109" spans="2:6">
      <c r="B1109" s="6"/>
      <c r="F1109" s="6"/>
    </row>
    <row r="1110" spans="2:6">
      <c r="B1110" s="6"/>
      <c r="F1110" s="6"/>
    </row>
    <row r="1111" spans="2:6">
      <c r="B1111" s="6"/>
      <c r="F1111" s="6"/>
    </row>
    <row r="1112" spans="2:6">
      <c r="B1112" s="6"/>
      <c r="F1112" s="6"/>
    </row>
    <row r="1113" spans="2:6">
      <c r="B1113" s="6"/>
      <c r="F1113" s="6"/>
    </row>
    <row r="1114" spans="2:6">
      <c r="B1114" s="6"/>
      <c r="F1114" s="6"/>
    </row>
    <row r="1115" spans="2:6">
      <c r="B1115" s="6"/>
      <c r="F1115" s="6"/>
    </row>
    <row r="1116" spans="2:6">
      <c r="B1116" s="6"/>
      <c r="F1116" s="6"/>
    </row>
    <row r="1117" spans="2:6">
      <c r="B1117" s="6"/>
      <c r="F1117" s="6"/>
    </row>
    <row r="1118" spans="2:6">
      <c r="B1118" s="6"/>
      <c r="F1118" s="6"/>
    </row>
    <row r="1119" spans="2:6">
      <c r="B1119" s="6"/>
      <c r="F1119" s="6"/>
    </row>
    <row r="1120" spans="2:6">
      <c r="B1120" s="6"/>
      <c r="F1120" s="6"/>
    </row>
    <row r="1121" spans="2:6">
      <c r="B1121" s="6"/>
      <c r="F1121" s="6"/>
    </row>
    <row r="1122" spans="2:6">
      <c r="B1122" s="6"/>
      <c r="F1122" s="6"/>
    </row>
    <row r="1123" spans="2:6">
      <c r="B1123" s="6"/>
      <c r="F1123" s="6"/>
    </row>
    <row r="1124" spans="2:6">
      <c r="B1124" s="6"/>
      <c r="F1124" s="6"/>
    </row>
    <row r="1125" spans="2:6">
      <c r="B1125" s="6"/>
      <c r="F1125" s="6"/>
    </row>
    <row r="1126" spans="2:6">
      <c r="B1126" s="6"/>
      <c r="F1126" s="6"/>
    </row>
    <row r="1127" spans="2:6">
      <c r="B1127" s="6"/>
      <c r="F1127" s="6"/>
    </row>
    <row r="1128" spans="2:6">
      <c r="B1128" s="6"/>
      <c r="F1128" s="6"/>
    </row>
    <row r="1129" spans="2:6">
      <c r="B1129" s="6"/>
      <c r="F1129" s="6"/>
    </row>
    <row r="1130" spans="2:6">
      <c r="B1130" s="6"/>
      <c r="F1130" s="6"/>
    </row>
    <row r="1131" spans="2:6">
      <c r="B1131" s="6"/>
      <c r="F1131" s="6"/>
    </row>
    <row r="1132" spans="2:6">
      <c r="B1132" s="6"/>
      <c r="F1132" s="6"/>
    </row>
    <row r="1133" spans="2:6">
      <c r="B1133" s="6"/>
      <c r="F1133" s="6"/>
    </row>
    <row r="1134" spans="2:6">
      <c r="B1134" s="6"/>
      <c r="F1134" s="6"/>
    </row>
    <row r="1135" spans="2:6">
      <c r="B1135" s="6"/>
      <c r="F1135" s="6"/>
    </row>
    <row r="1136" spans="2:6">
      <c r="B1136" s="6"/>
      <c r="F1136" s="6"/>
    </row>
    <row r="1137" spans="2:6">
      <c r="B1137" s="6"/>
      <c r="F1137" s="6"/>
    </row>
    <row r="1138" spans="2:6">
      <c r="B1138" s="6"/>
      <c r="F1138" s="6"/>
    </row>
    <row r="1139" spans="2:6">
      <c r="B1139" s="6"/>
      <c r="F1139" s="6"/>
    </row>
  </sheetData>
  <phoneticPr fontId="10" type="noConversion"/>
  <hyperlinks>
    <hyperlink ref="A3" r:id="rId1" xr:uid="{00000000-0004-0000-0900-000000000000}"/>
    <hyperlink ref="P44" r:id="rId2" display="http://www.konkoly.hu/cgi-bin/IBVS?795" xr:uid="{00000000-0004-0000-0900-000001000000}"/>
    <hyperlink ref="P45" r:id="rId3" display="http://www.konkoly.hu/cgi-bin/IBVS?456" xr:uid="{00000000-0004-0000-0900-000002000000}"/>
    <hyperlink ref="P47" r:id="rId4" display="http://www.konkoly.hu/cgi-bin/IBVS?795" xr:uid="{00000000-0004-0000-0900-000003000000}"/>
    <hyperlink ref="P52" r:id="rId5" display="http://www.konkoly.hu/cgi-bin/IBVS?795" xr:uid="{00000000-0004-0000-0900-000004000000}"/>
    <hyperlink ref="P53" r:id="rId6" display="http://www.konkoly.hu/cgi-bin/IBVS?795" xr:uid="{00000000-0004-0000-0900-000005000000}"/>
    <hyperlink ref="P54" r:id="rId7" display="http://www.konkoly.hu/cgi-bin/IBVS?795" xr:uid="{00000000-0004-0000-0900-000006000000}"/>
    <hyperlink ref="P71" r:id="rId8" display="http://www.konkoly.hu/cgi-bin/IBVS?795" xr:uid="{00000000-0004-0000-0900-000007000000}"/>
    <hyperlink ref="P87" r:id="rId9" display="http://www.konkoly.hu/cgi-bin/IBVS?530" xr:uid="{00000000-0004-0000-0900-000008000000}"/>
    <hyperlink ref="P165" r:id="rId10" display="http://www.konkoly.hu/cgi-bin/IBVS?937" xr:uid="{00000000-0004-0000-0900-000009000000}"/>
    <hyperlink ref="P181" r:id="rId11" display="http://www.konkoly.hu/cgi-bin/IBVS?937" xr:uid="{00000000-0004-0000-0900-00000A000000}"/>
    <hyperlink ref="P275" r:id="rId12" display="http://www.konkoly.hu/cgi-bin/IBVS?1449" xr:uid="{00000000-0004-0000-0900-00000B000000}"/>
    <hyperlink ref="P279" r:id="rId13" display="http://www.konkoly.hu/cgi-bin/IBVS?1502" xr:uid="{00000000-0004-0000-0900-00000C000000}"/>
    <hyperlink ref="P343" r:id="rId14" display="http://www.konkoly.hu/cgi-bin/IBVS?2300" xr:uid="{00000000-0004-0000-0900-00000D000000}"/>
    <hyperlink ref="P362" r:id="rId15" display="http://www.konkoly.hu/cgi-bin/IBVS?3935" xr:uid="{00000000-0004-0000-0900-00000E000000}"/>
    <hyperlink ref="P363" r:id="rId16" display="http://www.konkoly.hu/cgi-bin/IBVS?3935" xr:uid="{00000000-0004-0000-0900-00000F000000}"/>
    <hyperlink ref="P364" r:id="rId17" display="http://www.konkoly.hu/cgi-bin/IBVS?3935" xr:uid="{00000000-0004-0000-0900-000010000000}"/>
    <hyperlink ref="P366" r:id="rId18" display="http://www.konkoly.hu/cgi-bin/IBVS?3935" xr:uid="{00000000-0004-0000-0900-000011000000}"/>
    <hyperlink ref="P367" r:id="rId19" display="http://www.konkoly.hu/cgi-bin/IBVS?3935" xr:uid="{00000000-0004-0000-0900-000012000000}"/>
    <hyperlink ref="P369" r:id="rId20" display="http://www.konkoly.hu/cgi-bin/IBVS?3935" xr:uid="{00000000-0004-0000-0900-000013000000}"/>
    <hyperlink ref="P383" r:id="rId21" display="http://www.konkoly.hu/cgi-bin/IBVS?3935" xr:uid="{00000000-0004-0000-0900-000014000000}"/>
    <hyperlink ref="P384" r:id="rId22" display="http://www.konkoly.hu/cgi-bin/IBVS?3935" xr:uid="{00000000-0004-0000-0900-000015000000}"/>
    <hyperlink ref="P426" r:id="rId23" display="http://www.konkoly.hu/cgi-bin/IBVS?4948" xr:uid="{00000000-0004-0000-0900-000016000000}"/>
    <hyperlink ref="P670" r:id="rId24" display="http://vsolj.cetus-net.org/no47.pdf" xr:uid="{00000000-0004-0000-0900-000017000000}"/>
    <hyperlink ref="P671" r:id="rId25" display="http://vsolj.cetus-net.org/no47.pdf" xr:uid="{00000000-0004-0000-0900-000018000000}"/>
    <hyperlink ref="P672" r:id="rId26" display="http://vsolj.cetus-net.org/no47.pdf" xr:uid="{00000000-0004-0000-0900-000019000000}"/>
    <hyperlink ref="P453" r:id="rId27" display="http://www.konkoly.hu/cgi-bin/IBVS?4948" xr:uid="{00000000-0004-0000-0900-00001A000000}"/>
    <hyperlink ref="P673" r:id="rId28" display="http://vsolj.cetus-net.org/no47.pdf" xr:uid="{00000000-0004-0000-0900-00001B000000}"/>
    <hyperlink ref="P674" r:id="rId29" display="http://vsolj.cetus-net.org/no47.pdf" xr:uid="{00000000-0004-0000-0900-00001C000000}"/>
    <hyperlink ref="P675" r:id="rId30" display="http://vsolj.cetus-net.org/no47.pdf" xr:uid="{00000000-0004-0000-0900-00001D000000}"/>
    <hyperlink ref="P456" r:id="rId31" display="http://www.konkoly.hu/cgi-bin/IBVS?4948" xr:uid="{00000000-0004-0000-0900-00001E000000}"/>
    <hyperlink ref="P676" r:id="rId32" display="http://vsolj.cetus-net.org/no47.pdf" xr:uid="{00000000-0004-0000-0900-00001F000000}"/>
    <hyperlink ref="P462" r:id="rId33" display="http://www.bav-astro.de/sfs/BAVM_link.php?BAVMnr=91" xr:uid="{00000000-0004-0000-0900-000020000000}"/>
    <hyperlink ref="P465" r:id="rId34" display="http://www.bav-astro.de/sfs/BAVM_link.php?BAVMnr=91" xr:uid="{00000000-0004-0000-0900-000021000000}"/>
    <hyperlink ref="P681" r:id="rId35" display="http://vsolj.cetus-net.org/no47.pdf" xr:uid="{00000000-0004-0000-0900-000022000000}"/>
    <hyperlink ref="P682" r:id="rId36" display="http://vsolj.cetus-net.org/no47.pdf" xr:uid="{00000000-0004-0000-0900-000023000000}"/>
    <hyperlink ref="P683" r:id="rId37" display="http://vsolj.cetus-net.org/no47.pdf" xr:uid="{00000000-0004-0000-0900-000024000000}"/>
    <hyperlink ref="P684" r:id="rId38" display="http://vsolj.cetus-net.org/no47.pdf" xr:uid="{00000000-0004-0000-0900-000025000000}"/>
    <hyperlink ref="P685" r:id="rId39" display="http://vsolj.cetus-net.org/no47.pdf" xr:uid="{00000000-0004-0000-0900-000026000000}"/>
    <hyperlink ref="P686" r:id="rId40" display="http://vsolj.cetus-net.org/no47.pdf" xr:uid="{00000000-0004-0000-0900-000027000000}"/>
    <hyperlink ref="P687" r:id="rId41" display="http://vsolj.cetus-net.org/no47.pdf" xr:uid="{00000000-0004-0000-0900-000028000000}"/>
    <hyperlink ref="P688" r:id="rId42" display="http://vsolj.cetus-net.org/no47.pdf" xr:uid="{00000000-0004-0000-0900-000029000000}"/>
    <hyperlink ref="P477" r:id="rId43" display="http://www.bav-astro.de/sfs/BAVM_link.php?BAVMnr=102" xr:uid="{00000000-0004-0000-0900-00002A000000}"/>
    <hyperlink ref="P482" r:id="rId44" display="http://www.konkoly.hu/cgi-bin/IBVS?4670" xr:uid="{00000000-0004-0000-0900-00002B000000}"/>
    <hyperlink ref="P689" r:id="rId45" display="http://www.konkoly.hu/cgi-bin/IBVS?4670" xr:uid="{00000000-0004-0000-0900-00002C000000}"/>
    <hyperlink ref="P690" r:id="rId46" display="http://vsolj.cetus-net.org/no47.pdf" xr:uid="{00000000-0004-0000-0900-00002D000000}"/>
    <hyperlink ref="P484" r:id="rId47" display="http://www.bav-astro.de/sfs/BAVM_link.php?BAVMnr=111" xr:uid="{00000000-0004-0000-0900-00002E000000}"/>
    <hyperlink ref="P691" r:id="rId48" display="http://vsolj.cetus-net.org/no47.pdf" xr:uid="{00000000-0004-0000-0900-00002F000000}"/>
    <hyperlink ref="P692" r:id="rId49" display="http://vsolj.cetus-net.org/no47.pdf" xr:uid="{00000000-0004-0000-0900-000030000000}"/>
    <hyperlink ref="P487" r:id="rId50" display="http://vsolj.cetus-net.org/no47.pdf" xr:uid="{00000000-0004-0000-0900-000031000000}"/>
    <hyperlink ref="P693" r:id="rId51" display="http://vsolj.cetus-net.org/no47.pdf" xr:uid="{00000000-0004-0000-0900-000032000000}"/>
    <hyperlink ref="P492" r:id="rId52" display="http://vsolj.cetus-net.org/no47.pdf" xr:uid="{00000000-0004-0000-0900-000033000000}"/>
    <hyperlink ref="P694" r:id="rId53" display="http://vsolj.cetus-net.org/no47.pdf" xr:uid="{00000000-0004-0000-0900-000034000000}"/>
    <hyperlink ref="P695" r:id="rId54" display="http://vsolj.cetus-net.org/no47.pdf" xr:uid="{00000000-0004-0000-0900-000035000000}"/>
    <hyperlink ref="P506" r:id="rId55" display="http://www.konkoly.hu/cgi-bin/IBVS?4948" xr:uid="{00000000-0004-0000-0900-000036000000}"/>
    <hyperlink ref="P507" r:id="rId56" display="http://www.konkoly.hu/cgi-bin/IBVS?4948" xr:uid="{00000000-0004-0000-0900-000037000000}"/>
    <hyperlink ref="P508" r:id="rId57" display="http://www.konkoly.hu/cgi-bin/IBVS?4948" xr:uid="{00000000-0004-0000-0900-000038000000}"/>
    <hyperlink ref="P699" r:id="rId58" display="http://vsolj.cetus-net.org/no47.pdf" xr:uid="{00000000-0004-0000-0900-000039000000}"/>
    <hyperlink ref="P509" r:id="rId59" display="http://www.konkoly.hu/cgi-bin/IBVS?4948" xr:uid="{00000000-0004-0000-0900-00003A000000}"/>
    <hyperlink ref="P510" r:id="rId60" display="http://www.konkoly.hu/cgi-bin/IBVS?4948" xr:uid="{00000000-0004-0000-0900-00003B000000}"/>
    <hyperlink ref="P511" r:id="rId61" display="http://www.konkoly.hu/cgi-bin/IBVS?4948" xr:uid="{00000000-0004-0000-0900-00003C000000}"/>
    <hyperlink ref="P512" r:id="rId62" display="http://www.bav-astro.de/sfs/BAVM_link.php?BAVMnr=152" xr:uid="{00000000-0004-0000-0900-00003D000000}"/>
    <hyperlink ref="P706" r:id="rId63" display="http://www.bav-astro.de/sfs/BAVM_link.php?BAVMnr=131" xr:uid="{00000000-0004-0000-0900-00003E000000}"/>
    <hyperlink ref="P712" r:id="rId64" display="http://www.bav-astro.de/sfs/BAVM_link.php?BAVMnr=131" xr:uid="{00000000-0004-0000-0900-00003F000000}"/>
    <hyperlink ref="P513" r:id="rId65" display="http://www.konkoly.hu/cgi-bin/IBVS?4948" xr:uid="{00000000-0004-0000-0900-000040000000}"/>
    <hyperlink ref="P514" r:id="rId66" display="http://www.konkoly.hu/cgi-bin/IBVS?4948" xr:uid="{00000000-0004-0000-0900-000041000000}"/>
    <hyperlink ref="P718" r:id="rId67" display="http://vsolj.cetus-net.org/no38.pdf" xr:uid="{00000000-0004-0000-0900-000042000000}"/>
    <hyperlink ref="P719" r:id="rId68" display="http://vsolj.cetus-net.org/no38.pdf" xr:uid="{00000000-0004-0000-0900-000043000000}"/>
    <hyperlink ref="P721" r:id="rId69" display="http://vsolj.cetus-net.org/no38.pdf" xr:uid="{00000000-0004-0000-0900-000044000000}"/>
    <hyperlink ref="P515" r:id="rId70" display="http://www.bav-astro.de/sfs/BAVM_link.php?BAVMnr=152" xr:uid="{00000000-0004-0000-0900-000045000000}"/>
    <hyperlink ref="P728" r:id="rId71" display="http://vsolj.cetus-net.org/no38.pdf" xr:uid="{00000000-0004-0000-0900-000046000000}"/>
    <hyperlink ref="P729" r:id="rId72" display="http://vsolj.cetus-net.org/no39.pdf" xr:uid="{00000000-0004-0000-0900-000047000000}"/>
    <hyperlink ref="P730" r:id="rId73" display="http://vsolj.cetus-net.org/no39.pdf" xr:uid="{00000000-0004-0000-0900-000048000000}"/>
    <hyperlink ref="P732" r:id="rId74" display="http://www.bav-astro.de/sfs/BAVM_link.php?BAVMnr=143" xr:uid="{00000000-0004-0000-0900-000049000000}"/>
    <hyperlink ref="P735" r:id="rId75" display="http://www.bav-astro.de/sfs/BAVM_link.php?BAVMnr=143" xr:uid="{00000000-0004-0000-0900-00004A000000}"/>
    <hyperlink ref="P744" r:id="rId76" display="http://vsolj.cetus-net.org/no39.pdf" xr:uid="{00000000-0004-0000-0900-00004B000000}"/>
    <hyperlink ref="P745" r:id="rId77" display="http://vsolj.cetus-net.org/no39.pdf" xr:uid="{00000000-0004-0000-0900-00004C000000}"/>
    <hyperlink ref="P746" r:id="rId78" display="http://vsolj.cetus-net.org/no39.pdf" xr:uid="{00000000-0004-0000-0900-00004D000000}"/>
    <hyperlink ref="P748" r:id="rId79" display="http://vsolj.cetus-net.org/no39.pdf" xr:uid="{00000000-0004-0000-0900-00004E000000}"/>
    <hyperlink ref="P750" r:id="rId80" display="http://vsolj.cetus-net.org/no39.pdf" xr:uid="{00000000-0004-0000-0900-00004F000000}"/>
    <hyperlink ref="P751" r:id="rId81" display="http://vsolj.cetus-net.org/no39.pdf" xr:uid="{00000000-0004-0000-0900-000050000000}"/>
    <hyperlink ref="P752" r:id="rId82" display="http://vsolj.cetus-net.org/no39.pdf" xr:uid="{00000000-0004-0000-0900-000051000000}"/>
    <hyperlink ref="P755" r:id="rId83" display="http://vsolj.cetus-net.org/no39.pdf" xr:uid="{00000000-0004-0000-0900-000052000000}"/>
    <hyperlink ref="P516" r:id="rId84" display="http://www.konkoly.hu/cgi-bin/IBVS?5371" xr:uid="{00000000-0004-0000-0900-000053000000}"/>
    <hyperlink ref="P768" r:id="rId85" display="http://vsolj.cetus-net.org/no40.pdf" xr:uid="{00000000-0004-0000-0900-000054000000}"/>
    <hyperlink ref="P769" r:id="rId86" display="http://vsolj.cetus-net.org/no40.pdf" xr:uid="{00000000-0004-0000-0900-000055000000}"/>
    <hyperlink ref="P771" r:id="rId87" display="http://vsolj.cetus-net.org/no40.pdf" xr:uid="{00000000-0004-0000-0900-000056000000}"/>
    <hyperlink ref="P772" r:id="rId88" display="http://vsolj.cetus-net.org/no40.pdf" xr:uid="{00000000-0004-0000-0900-000057000000}"/>
    <hyperlink ref="P517" r:id="rId89" display="http://www.konkoly.hu/cgi-bin/IBVS?5371" xr:uid="{00000000-0004-0000-0900-000058000000}"/>
    <hyperlink ref="P518" r:id="rId90" display="http://www.konkoly.hu/cgi-bin/IBVS?5583" xr:uid="{00000000-0004-0000-0900-000059000000}"/>
    <hyperlink ref="P779" r:id="rId91" display="http://www.konkoly.hu/cgi-bin/IBVS?5636" xr:uid="{00000000-0004-0000-0900-00005A000000}"/>
    <hyperlink ref="P781" r:id="rId92" display="http://vsolj.cetus-net.org/no42.pdf" xr:uid="{00000000-0004-0000-0900-00005B000000}"/>
    <hyperlink ref="P782" r:id="rId93" display="http://vsolj.cetus-net.org/no42.pdf" xr:uid="{00000000-0004-0000-0900-00005C000000}"/>
    <hyperlink ref="P783" r:id="rId94" display="http://vsolj.cetus-net.org/no42.pdf" xr:uid="{00000000-0004-0000-0900-00005D000000}"/>
    <hyperlink ref="P784" r:id="rId95" display="http://www.bav-astro.de/sfs/BAVM_link.php?BAVMnr=171" xr:uid="{00000000-0004-0000-0900-00005E000000}"/>
    <hyperlink ref="P785" r:id="rId96" display="http://vsolj.cetus-net.org/no42.pdf" xr:uid="{00000000-0004-0000-0900-00005F000000}"/>
    <hyperlink ref="P786" r:id="rId97" display="http://vsolj.cetus-net.org/no42.pdf" xr:uid="{00000000-0004-0000-0900-000060000000}"/>
    <hyperlink ref="P787" r:id="rId98" display="http://vsolj.cetus-net.org/no42.pdf" xr:uid="{00000000-0004-0000-0900-000061000000}"/>
    <hyperlink ref="P788" r:id="rId99" display="http://vsolj.cetus-net.org/no42.pdf" xr:uid="{00000000-0004-0000-0900-000062000000}"/>
    <hyperlink ref="P789" r:id="rId100" display="http://vsolj.cetus-net.org/no42.pdf" xr:uid="{00000000-0004-0000-0900-000063000000}"/>
    <hyperlink ref="P790" r:id="rId101" display="http://vsolj.cetus-net.org/no42.pdf" xr:uid="{00000000-0004-0000-0900-000064000000}"/>
    <hyperlink ref="P791" r:id="rId102" display="http://vsolj.cetus-net.org/no42.pdf" xr:uid="{00000000-0004-0000-0900-000065000000}"/>
    <hyperlink ref="P792" r:id="rId103" display="http://vsolj.cetus-net.org/no42.pdf" xr:uid="{00000000-0004-0000-0900-000066000000}"/>
    <hyperlink ref="P793" r:id="rId104" display="http://vsolj.cetus-net.org/no42.pdf" xr:uid="{00000000-0004-0000-0900-000067000000}"/>
    <hyperlink ref="P794" r:id="rId105" display="http://www.bav-astro.de/sfs/BAVM_link.php?BAVMnr=171" xr:uid="{00000000-0004-0000-0900-000068000000}"/>
    <hyperlink ref="P797" r:id="rId106" display="http://www.konkoly.hu/cgi-bin/IBVS?5636" xr:uid="{00000000-0004-0000-0900-000069000000}"/>
    <hyperlink ref="P519" r:id="rId107" display="http://www.konkoly.hu/cgi-bin/IBVS?5602" xr:uid="{00000000-0004-0000-0900-00006A000000}"/>
    <hyperlink ref="P800" r:id="rId108" display="http://www.konkoly.hu/cgi-bin/IBVS?5636" xr:uid="{00000000-0004-0000-0900-00006B000000}"/>
    <hyperlink ref="P801" r:id="rId109" display="http://www.konkoly.hu/cgi-bin/IBVS?5636" xr:uid="{00000000-0004-0000-0900-00006C000000}"/>
    <hyperlink ref="P803" r:id="rId110" display="http://www.konkoly.hu/cgi-bin/IBVS?5636" xr:uid="{00000000-0004-0000-0900-00006D000000}"/>
    <hyperlink ref="P804" r:id="rId111" display="http://vsolj.cetus-net.org/no43.pdf" xr:uid="{00000000-0004-0000-0900-00006E000000}"/>
    <hyperlink ref="P805" r:id="rId112" display="http://www.konkoly.hu/cgi-bin/IBVS?5636" xr:uid="{00000000-0004-0000-0900-00006F000000}"/>
    <hyperlink ref="P520" r:id="rId113" display="http://www.konkoly.hu/cgi-bin/IBVS?5843" xr:uid="{00000000-0004-0000-0900-000070000000}"/>
    <hyperlink ref="P521" r:id="rId114" display="http://www.konkoly.hu/cgi-bin/IBVS?5843" xr:uid="{00000000-0004-0000-0900-000071000000}"/>
    <hyperlink ref="P522" r:id="rId115" display="http://www.konkoly.hu/cgi-bin/IBVS?5649" xr:uid="{00000000-0004-0000-0900-000072000000}"/>
    <hyperlink ref="P806" r:id="rId116" display="http://vsolj.cetus-net.org/no43.pdf" xr:uid="{00000000-0004-0000-0900-000073000000}"/>
    <hyperlink ref="P807" r:id="rId117" display="http://vsolj.cetus-net.org/no43.pdf" xr:uid="{00000000-0004-0000-0900-000074000000}"/>
    <hyperlink ref="P813" r:id="rId118" display="http://vsolj.cetus-net.org/no44.pdf" xr:uid="{00000000-0004-0000-0900-000075000000}"/>
    <hyperlink ref="P814" r:id="rId119" display="http://vsolj.cetus-net.org/no44.pdf" xr:uid="{00000000-0004-0000-0900-000076000000}"/>
    <hyperlink ref="P815" r:id="rId120" display="http://vsolj.cetus-net.org/no44.pdf" xr:uid="{00000000-0004-0000-0900-000077000000}"/>
    <hyperlink ref="P816" r:id="rId121" display="http://vsolj.cetus-net.org/no44.pdf" xr:uid="{00000000-0004-0000-0900-000078000000}"/>
    <hyperlink ref="P817" r:id="rId122" display="http://vsolj.cetus-net.org/no44.pdf" xr:uid="{00000000-0004-0000-0900-000079000000}"/>
    <hyperlink ref="P818" r:id="rId123" display="http://vsolj.cetus-net.org/no44.pdf" xr:uid="{00000000-0004-0000-0900-00007A000000}"/>
    <hyperlink ref="P819" r:id="rId124" display="http://vsolj.cetus-net.org/no44.pdf" xr:uid="{00000000-0004-0000-0900-00007B000000}"/>
    <hyperlink ref="P820" r:id="rId125" display="http://vsolj.cetus-net.org/no44.pdf" xr:uid="{00000000-0004-0000-0900-00007C000000}"/>
    <hyperlink ref="P821" r:id="rId126" display="http://vsolj.cetus-net.org/no44.pdf" xr:uid="{00000000-0004-0000-0900-00007D000000}"/>
    <hyperlink ref="P822" r:id="rId127" display="http://vsolj.cetus-net.org/no44.pdf" xr:uid="{00000000-0004-0000-0900-00007E000000}"/>
    <hyperlink ref="P824" r:id="rId128" display="http://vsolj.cetus-net.org/no44.pdf" xr:uid="{00000000-0004-0000-0900-00007F000000}"/>
    <hyperlink ref="P829" r:id="rId129" display="http://vsolj.cetus-net.org/no45.pdf" xr:uid="{00000000-0004-0000-0900-000080000000}"/>
    <hyperlink ref="P830" r:id="rId130" display="http://vsolj.cetus-net.org/no45.pdf" xr:uid="{00000000-0004-0000-0900-000081000000}"/>
    <hyperlink ref="P831" r:id="rId131" display="http://vsolj.cetus-net.org/no45.pdf" xr:uid="{00000000-0004-0000-0900-000082000000}"/>
    <hyperlink ref="P832" r:id="rId132" display="http://vsolj.cetus-net.org/no45.pdf" xr:uid="{00000000-0004-0000-0900-000083000000}"/>
    <hyperlink ref="P833" r:id="rId133" display="http://vsolj.cetus-net.org/no45.pdf" xr:uid="{00000000-0004-0000-0900-000084000000}"/>
    <hyperlink ref="P523" r:id="rId134" display="http://www.konkoly.hu/cgi-bin/IBVS?5843" xr:uid="{00000000-0004-0000-0900-000085000000}"/>
    <hyperlink ref="P524" r:id="rId135" display="http://www.konkoly.hu/cgi-bin/IBVS?5843" xr:uid="{00000000-0004-0000-0900-000086000000}"/>
    <hyperlink ref="P834" r:id="rId136" display="http://vsolj.cetus-net.org/no45.pdf" xr:uid="{00000000-0004-0000-0900-000087000000}"/>
    <hyperlink ref="P835" r:id="rId137" display="http://vsolj.cetus-net.org/no45.pdf" xr:uid="{00000000-0004-0000-0900-000088000000}"/>
    <hyperlink ref="P525" r:id="rId138" display="http://www.konkoly.hu/cgi-bin/IBVS?5843" xr:uid="{00000000-0004-0000-0900-000089000000}"/>
    <hyperlink ref="P836" r:id="rId139" display="http://vsolj.cetus-net.org/no45.pdf" xr:uid="{00000000-0004-0000-0900-00008A000000}"/>
    <hyperlink ref="P526" r:id="rId140" display="http://www.konkoly.hu/cgi-bin/IBVS?5843" xr:uid="{00000000-0004-0000-0900-00008B000000}"/>
    <hyperlink ref="P527" r:id="rId141" display="http://www.konkoly.hu/cgi-bin/IBVS?5843" xr:uid="{00000000-0004-0000-0900-00008C000000}"/>
    <hyperlink ref="P528" r:id="rId142" display="http://www.konkoly.hu/cgi-bin/IBVS?5843" xr:uid="{00000000-0004-0000-0900-00008D000000}"/>
    <hyperlink ref="P529" r:id="rId143" display="http://www.konkoly.hu/cgi-bin/IBVS?5843" xr:uid="{00000000-0004-0000-0900-00008E000000}"/>
    <hyperlink ref="P530" r:id="rId144" display="http://www.konkoly.hu/cgi-bin/IBVS?5795" xr:uid="{00000000-0004-0000-0900-00008F000000}"/>
    <hyperlink ref="P531" r:id="rId145" display="http://www.konkoly.hu/cgi-bin/IBVS?5843" xr:uid="{00000000-0004-0000-0900-000090000000}"/>
    <hyperlink ref="P532" r:id="rId146" display="http://www.konkoly.hu/cgi-bin/IBVS?5843" xr:uid="{00000000-0004-0000-0900-000091000000}"/>
    <hyperlink ref="P838" r:id="rId147" display="http://vsolj.cetus-net.org/no45.pdf" xr:uid="{00000000-0004-0000-0900-000092000000}"/>
    <hyperlink ref="P839" r:id="rId148" display="http://vsolj.cetus-net.org/no45.pdf" xr:uid="{00000000-0004-0000-0900-000093000000}"/>
    <hyperlink ref="P841" r:id="rId149" display="http://vsolj.cetus-net.org/no46.pdf" xr:uid="{00000000-0004-0000-0900-000094000000}"/>
    <hyperlink ref="P533" r:id="rId150" display="http://var.astro.cz/oejv/issues/oejv0074.pdf" xr:uid="{00000000-0004-0000-0900-000095000000}"/>
    <hyperlink ref="P534" r:id="rId151" display="http://www.konkoly.hu/cgi-bin/IBVS?5887" xr:uid="{00000000-0004-0000-0900-000096000000}"/>
    <hyperlink ref="P842" r:id="rId152" display="http://vsolj.cetus-net.org/no46.pdf" xr:uid="{00000000-0004-0000-0900-000097000000}"/>
    <hyperlink ref="P843" r:id="rId153" display="http://vsolj.cetus-net.org/no46.pdf" xr:uid="{00000000-0004-0000-0900-000098000000}"/>
    <hyperlink ref="P844" r:id="rId154" display="http://vsolj.cetus-net.org/no46.pdf" xr:uid="{00000000-0004-0000-0900-000099000000}"/>
    <hyperlink ref="P845" r:id="rId155" display="http://vsolj.cetus-net.org/no46.pdf" xr:uid="{00000000-0004-0000-0900-00009A000000}"/>
    <hyperlink ref="P535" r:id="rId156" display="http://www.aavso.org/sites/default/files/jaavso/v36n2/171.pdf" xr:uid="{00000000-0004-0000-0900-00009B000000}"/>
    <hyperlink ref="P846" r:id="rId157" display="http://vsolj.cetus-net.org/no46.pdf" xr:uid="{00000000-0004-0000-0900-00009C000000}"/>
    <hyperlink ref="P847" r:id="rId158" display="http://vsolj.cetus-net.org/no46.pdf" xr:uid="{00000000-0004-0000-0900-00009D000000}"/>
    <hyperlink ref="P848" r:id="rId159" display="http://vsolj.cetus-net.org/no46.pdf" xr:uid="{00000000-0004-0000-0900-00009E000000}"/>
    <hyperlink ref="P536" r:id="rId160" display="http://www.konkoly.hu/cgi-bin/IBVS?5887" xr:uid="{00000000-0004-0000-0900-00009F000000}"/>
    <hyperlink ref="P849" r:id="rId161" display="http://vsolj.cetus-net.org/no46.pdf" xr:uid="{00000000-0004-0000-0900-0000A0000000}"/>
    <hyperlink ref="P850" r:id="rId162" display="http://vsolj.cetus-net.org/no46.pdf" xr:uid="{00000000-0004-0000-0900-0000A1000000}"/>
    <hyperlink ref="P851" r:id="rId163" display="http://vsolj.cetus-net.org/no46.pdf" xr:uid="{00000000-0004-0000-0900-0000A2000000}"/>
    <hyperlink ref="P537" r:id="rId164" display="http://www.aavso.org/sites/default/files/jaavso/v36n2/171.pdf" xr:uid="{00000000-0004-0000-0900-0000A3000000}"/>
    <hyperlink ref="P538" r:id="rId165" display="http://www.aavso.org/sites/default/files/jaavso/v36n2/171.pdf" xr:uid="{00000000-0004-0000-0900-0000A4000000}"/>
    <hyperlink ref="P539" r:id="rId166" display="http://www.aavso.org/sites/default/files/jaavso/v36n2/171.pdf" xr:uid="{00000000-0004-0000-0900-0000A5000000}"/>
    <hyperlink ref="P540" r:id="rId167" display="http://www.konkoly.hu/cgi-bin/IBVS?5887" xr:uid="{00000000-0004-0000-0900-0000A6000000}"/>
    <hyperlink ref="P541" r:id="rId168" display="http://www.konkoly.hu/cgi-bin/IBVS?5887" xr:uid="{00000000-0004-0000-0900-0000A7000000}"/>
    <hyperlink ref="P542" r:id="rId169" display="http://www.aavso.org/sites/default/files/jaavso/v36n2/171.pdf" xr:uid="{00000000-0004-0000-0900-0000A8000000}"/>
    <hyperlink ref="P543" r:id="rId170" display="http://www.aavso.org/sites/default/files/jaavso/v36n2/171.pdf" xr:uid="{00000000-0004-0000-0900-0000A9000000}"/>
    <hyperlink ref="P852" r:id="rId171" display="http://vsolj.cetus-net.org/no48.pdf" xr:uid="{00000000-0004-0000-0900-0000AA000000}"/>
    <hyperlink ref="P853" r:id="rId172" display="http://vsolj.cetus-net.org/no48.pdf" xr:uid="{00000000-0004-0000-0900-0000AB000000}"/>
    <hyperlink ref="P854" r:id="rId173" display="http://vsolj.cetus-net.org/no48.pdf" xr:uid="{00000000-0004-0000-0900-0000AC000000}"/>
    <hyperlink ref="P855" r:id="rId174" display="http://vsolj.cetus-net.org/no48.pdf" xr:uid="{00000000-0004-0000-0900-0000AD000000}"/>
    <hyperlink ref="P856" r:id="rId175" display="http://vsolj.cetus-net.org/no48.pdf" xr:uid="{00000000-0004-0000-0900-0000AE000000}"/>
    <hyperlink ref="P857" r:id="rId176" display="http://vsolj.cetus-net.org/no48.pdf" xr:uid="{00000000-0004-0000-0900-0000AF000000}"/>
    <hyperlink ref="P858" r:id="rId177" display="http://vsolj.cetus-net.org/no48.pdf" xr:uid="{00000000-0004-0000-0900-0000B0000000}"/>
    <hyperlink ref="P859" r:id="rId178" display="http://vsolj.cetus-net.org/no48.pdf" xr:uid="{00000000-0004-0000-0900-0000B1000000}"/>
    <hyperlink ref="P860" r:id="rId179" display="http://vsolj.cetus-net.org/no48.pdf" xr:uid="{00000000-0004-0000-0900-0000B2000000}"/>
    <hyperlink ref="P861" r:id="rId180" display="http://vsolj.cetus-net.org/no48.pdf" xr:uid="{00000000-0004-0000-0900-0000B3000000}"/>
    <hyperlink ref="P862" r:id="rId181" display="http://vsolj.cetus-net.org/no48.pdf" xr:uid="{00000000-0004-0000-0900-0000B4000000}"/>
    <hyperlink ref="P863" r:id="rId182" display="http://vsolj.cetus-net.org/no48.pdf" xr:uid="{00000000-0004-0000-0900-0000B5000000}"/>
    <hyperlink ref="P864" r:id="rId183" display="http://vsolj.cetus-net.org/no48.pdf" xr:uid="{00000000-0004-0000-0900-0000B6000000}"/>
    <hyperlink ref="P865" r:id="rId184" display="http://vsolj.cetus-net.org/no48.pdf" xr:uid="{00000000-0004-0000-0900-0000B7000000}"/>
    <hyperlink ref="P866" r:id="rId185" display="http://vsolj.cetus-net.org/no48.pdf" xr:uid="{00000000-0004-0000-0900-0000B8000000}"/>
    <hyperlink ref="P867" r:id="rId186" display="http://vsolj.cetus-net.org/no48.pdf" xr:uid="{00000000-0004-0000-0900-0000B9000000}"/>
    <hyperlink ref="P868" r:id="rId187" display="http://vsolj.cetus-net.org/no48.pdf" xr:uid="{00000000-0004-0000-0900-0000BA000000}"/>
    <hyperlink ref="P869" r:id="rId188" display="http://vsolj.cetus-net.org/vsoljno50.pdf" xr:uid="{00000000-0004-0000-0900-0000BB000000}"/>
    <hyperlink ref="P870" r:id="rId189" display="http://vsolj.cetus-net.org/vsoljno50.pdf" xr:uid="{00000000-0004-0000-0900-0000BC000000}"/>
    <hyperlink ref="P871" r:id="rId190" display="http://vsolj.cetus-net.org/vsoljno50.pdf" xr:uid="{00000000-0004-0000-0900-0000BD000000}"/>
    <hyperlink ref="P872" r:id="rId191" display="http://vsolj.cetus-net.org/vsoljno50.pdf" xr:uid="{00000000-0004-0000-0900-0000BE000000}"/>
    <hyperlink ref="P873" r:id="rId192" display="http://vsolj.cetus-net.org/vsoljno50.pdf" xr:uid="{00000000-0004-0000-0900-0000BF000000}"/>
    <hyperlink ref="P874" r:id="rId193" display="http://vsolj.cetus-net.org/vsoljno50.pdf" xr:uid="{00000000-0004-0000-0900-0000C0000000}"/>
    <hyperlink ref="P875" r:id="rId194" display="http://vsolj.cetus-net.org/vsoljno50.pdf" xr:uid="{00000000-0004-0000-0900-0000C1000000}"/>
    <hyperlink ref="P876" r:id="rId195" display="http://vsolj.cetus-net.org/vsoljno50.pdf" xr:uid="{00000000-0004-0000-0900-0000C2000000}"/>
    <hyperlink ref="P877" r:id="rId196" display="http://vsolj.cetus-net.org/vsoljno50.pdf" xr:uid="{00000000-0004-0000-0900-0000C3000000}"/>
    <hyperlink ref="P878" r:id="rId197" display="http://vsolj.cetus-net.org/vsoljno51.pdf" xr:uid="{00000000-0004-0000-0900-0000C4000000}"/>
    <hyperlink ref="P879" r:id="rId198" display="http://www.konkoly.hu/cgi-bin/IBVS?5960" xr:uid="{00000000-0004-0000-0900-0000C5000000}"/>
    <hyperlink ref="P880" r:id="rId199" display="http://vsolj.cetus-net.org/vsoljno51.pdf" xr:uid="{00000000-0004-0000-0900-0000C6000000}"/>
    <hyperlink ref="P881" r:id="rId200" display="http://vsolj.cetus-net.org/vsoljno51.pdf" xr:uid="{00000000-0004-0000-0900-0000C7000000}"/>
    <hyperlink ref="P882" r:id="rId201" display="http://vsolj.cetus-net.org/vsoljno51.pdf" xr:uid="{00000000-0004-0000-0900-0000C8000000}"/>
    <hyperlink ref="P883" r:id="rId202" display="http://vsolj.cetus-net.org/vsoljno51.pdf" xr:uid="{00000000-0004-0000-0900-0000C9000000}"/>
    <hyperlink ref="P884" r:id="rId203" display="http://vsolj.cetus-net.org/vsoljno51.pdf" xr:uid="{00000000-0004-0000-0900-0000CA000000}"/>
    <hyperlink ref="P885" r:id="rId204" display="http://vsolj.cetus-net.org/vsoljno51.pdf" xr:uid="{00000000-0004-0000-0900-0000CB000000}"/>
    <hyperlink ref="P886" r:id="rId205" display="http://vsolj.cetus-net.org/vsoljno51.pdf" xr:uid="{00000000-0004-0000-0900-0000CC000000}"/>
    <hyperlink ref="P887" r:id="rId206" display="http://vsolj.cetus-net.org/vsoljno51.pdf" xr:uid="{00000000-0004-0000-0900-0000CD000000}"/>
    <hyperlink ref="P888" r:id="rId207" display="http://vsolj.cetus-net.org/vsoljno51.pdf" xr:uid="{00000000-0004-0000-0900-0000CE000000}"/>
    <hyperlink ref="P889" r:id="rId208" display="http://vsolj.cetus-net.org/vsoljno51.pdf" xr:uid="{00000000-0004-0000-0900-0000CF000000}"/>
    <hyperlink ref="P890" r:id="rId209" display="http://vsolj.cetus-net.org/vsoljno53.pdf" xr:uid="{00000000-0004-0000-0900-0000D0000000}"/>
    <hyperlink ref="P891" r:id="rId210" display="http://vsolj.cetus-net.org/vsoljno53.pdf" xr:uid="{00000000-0004-0000-0900-0000D1000000}"/>
    <hyperlink ref="P892" r:id="rId211" display="http://vsolj.cetus-net.org/vsoljno53.pdf" xr:uid="{00000000-0004-0000-0900-0000D2000000}"/>
    <hyperlink ref="P893" r:id="rId212" display="http://www.konkoly.hu/cgi-bin/IBVS?6011" xr:uid="{00000000-0004-0000-0900-0000D3000000}"/>
    <hyperlink ref="P894" r:id="rId213" display="http://vsolj.cetus-net.org/vsoljno53.pdf" xr:uid="{00000000-0004-0000-0900-0000D4000000}"/>
    <hyperlink ref="P895" r:id="rId214" display="http://vsolj.cetus-net.org/vsoljno53.pdf" xr:uid="{00000000-0004-0000-0900-0000D5000000}"/>
    <hyperlink ref="P896" r:id="rId215" display="http://www.konkoly.hu/cgi-bin/IBVS?6095" xr:uid="{00000000-0004-0000-0900-0000D6000000}"/>
    <hyperlink ref="P897" r:id="rId216" display="http://vsolj.cetus-net.org/vsoljno53.pdf" xr:uid="{00000000-0004-0000-0900-0000D7000000}"/>
    <hyperlink ref="P898" r:id="rId217" display="http://vsolj.cetus-net.org/vsoljno53.pdf" xr:uid="{00000000-0004-0000-0900-0000D8000000}"/>
    <hyperlink ref="P899" r:id="rId218" display="http://www.konkoly.hu/cgi-bin/IBVS?6095" xr:uid="{00000000-0004-0000-0900-0000D9000000}"/>
    <hyperlink ref="P900" r:id="rId219" display="http://vsolj.cetus-net.org/vsoljno53.pdf" xr:uid="{00000000-0004-0000-0900-0000DA000000}"/>
    <hyperlink ref="P901" r:id="rId220" display="http://vsolj.cetus-net.org/vsoljno53.pdf" xr:uid="{00000000-0004-0000-0900-0000DB000000}"/>
    <hyperlink ref="P902" r:id="rId221" display="http://vsolj.cetus-net.org/vsoljno53.pdf" xr:uid="{00000000-0004-0000-0900-0000DC000000}"/>
    <hyperlink ref="P903" r:id="rId222" display="http://vsolj.cetus-net.org/vsoljno55.pdf" xr:uid="{00000000-0004-0000-0900-0000DD000000}"/>
    <hyperlink ref="P904" r:id="rId223" display="http://vsolj.cetus-net.org/vsoljno55.pdf" xr:uid="{00000000-0004-0000-0900-0000DE000000}"/>
    <hyperlink ref="P905" r:id="rId224" display="http://vsolj.cetus-net.org/vsoljno55.pdf" xr:uid="{00000000-0004-0000-0900-0000DF000000}"/>
    <hyperlink ref="P558" r:id="rId225" display="http://www.konkoly.hu/cgi-bin/IBVS?6042" xr:uid="{00000000-0004-0000-0900-0000E0000000}"/>
    <hyperlink ref="P906" r:id="rId226" display="http://vsolj.cetus-net.org/vsoljno55.pdf" xr:uid="{00000000-0004-0000-0900-0000E1000000}"/>
    <hyperlink ref="P908" r:id="rId227" display="http://vsolj.cetus-net.org/vsoljno56.pdf" xr:uid="{00000000-0004-0000-0900-0000E2000000}"/>
    <hyperlink ref="P909" r:id="rId228" display="http://www.konkoly.hu/cgi-bin/IBVS?6093" xr:uid="{00000000-0004-0000-0900-0000E3000000}"/>
    <hyperlink ref="P910" r:id="rId229" display="http://vsolj.cetus-net.org/vsoljno56.pdf" xr:uid="{00000000-0004-0000-0900-0000E4000000}"/>
    <hyperlink ref="P911" r:id="rId230" display="http://vsolj.cetus-net.org/vsoljno56.pdf" xr:uid="{00000000-0004-0000-0900-0000E5000000}"/>
    <hyperlink ref="P912" r:id="rId231" display="http://vsolj.cetus-net.org/vsoljno56.pdf" xr:uid="{00000000-0004-0000-0900-0000E6000000}"/>
    <hyperlink ref="P913" r:id="rId232" display="http://vsolj.cetus-net.org/vsoljno56.pdf" xr:uid="{00000000-0004-0000-0900-0000E7000000}"/>
  </hyperlinks>
  <pageMargins left="0.75" right="0.75" top="1" bottom="1" header="0.5" footer="0.5"/>
  <pageSetup orientation="portrait" verticalDpi="0" r:id="rId23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O1268"/>
  <sheetViews>
    <sheetView workbookViewId="0"/>
  </sheetViews>
  <sheetFormatPr defaultRowHeight="12.75"/>
  <cols>
    <col min="1" max="1" width="18.140625" style="32" customWidth="1"/>
    <col min="2" max="2" width="4.28515625" style="50" customWidth="1"/>
    <col min="3" max="3" width="10.7109375" style="50" customWidth="1"/>
    <col min="4" max="4" width="5" style="50" customWidth="1"/>
    <col min="5" max="5" width="17.28515625" style="50" customWidth="1"/>
    <col min="6" max="6" width="4" style="201" customWidth="1"/>
    <col min="7" max="11" width="9.140625" style="50"/>
    <col min="12" max="12" width="14" style="50" customWidth="1"/>
    <col min="13" max="13" width="12" style="50" customWidth="1"/>
    <col min="14" max="14" width="14.28515625" style="50" customWidth="1"/>
    <col min="15" max="16384" width="9.140625" style="50"/>
  </cols>
  <sheetData>
    <row r="1" spans="1:15" ht="18">
      <c r="A1" s="200" t="s">
        <v>2070</v>
      </c>
      <c r="F1" s="50"/>
    </row>
    <row r="2" spans="1:15">
      <c r="F2" s="50"/>
    </row>
    <row r="3" spans="1:15">
      <c r="A3" s="192" t="s">
        <v>2071</v>
      </c>
      <c r="F3" s="50"/>
    </row>
    <row r="4" spans="1:15">
      <c r="F4" s="50"/>
    </row>
    <row r="5" spans="1:15">
      <c r="F5" s="50"/>
    </row>
    <row r="6" spans="1:15">
      <c r="F6" s="50"/>
    </row>
    <row r="7" spans="1:15">
      <c r="F7" s="50"/>
    </row>
    <row r="8" spans="1:15">
      <c r="F8" s="50"/>
    </row>
    <row r="9" spans="1:15">
      <c r="F9" s="50"/>
    </row>
    <row r="10" spans="1:15" ht="13.5" thickBot="1">
      <c r="F10" s="69"/>
      <c r="G10" s="69"/>
      <c r="H10" s="69"/>
      <c r="I10" s="69"/>
      <c r="J10" s="69"/>
      <c r="K10" s="69"/>
      <c r="L10" s="69"/>
      <c r="M10" s="69"/>
      <c r="N10" s="69"/>
    </row>
    <row r="11" spans="1:15">
      <c r="A11" s="32" t="str">
        <f t="shared" ref="A11:A74" si="0">L11</f>
        <v>Koch</v>
      </c>
      <c r="B11" s="6" t="str">
        <f t="shared" ref="B11:B74" si="1">IF(J11="s","II","I")</f>
        <v>I</v>
      </c>
      <c r="C11" s="32">
        <f t="shared" ref="C11:C74" si="2">I11</f>
        <v>34901.919000000002</v>
      </c>
      <c r="D11" s="50" t="str">
        <f t="shared" ref="D11:D74" si="3">K11</f>
        <v>pg</v>
      </c>
      <c r="E11" s="195" t="s">
        <v>2072</v>
      </c>
      <c r="G11" s="50">
        <v>-3273</v>
      </c>
      <c r="H11" s="50">
        <v>7.5999999999999998E-2</v>
      </c>
      <c r="I11" s="50">
        <v>34901.919000000002</v>
      </c>
      <c r="J11" s="50" t="s">
        <v>2073</v>
      </c>
      <c r="K11" s="50" t="s">
        <v>1964</v>
      </c>
      <c r="L11" s="50" t="s">
        <v>2074</v>
      </c>
      <c r="O11" s="50" t="s">
        <v>2075</v>
      </c>
    </row>
    <row r="12" spans="1:15">
      <c r="A12" s="32">
        <f t="shared" si="0"/>
        <v>0</v>
      </c>
      <c r="B12" s="6" t="str">
        <f t="shared" si="1"/>
        <v>I</v>
      </c>
      <c r="C12" s="32">
        <f t="shared" si="2"/>
        <v>0</v>
      </c>
      <c r="D12" s="50">
        <f t="shared" si="3"/>
        <v>0</v>
      </c>
      <c r="E12" s="195" t="s">
        <v>2072</v>
      </c>
    </row>
    <row r="13" spans="1:15">
      <c r="A13" s="32">
        <f t="shared" si="0"/>
        <v>0</v>
      </c>
      <c r="B13" s="6" t="str">
        <f t="shared" si="1"/>
        <v>I</v>
      </c>
      <c r="C13" s="32">
        <f t="shared" si="2"/>
        <v>0</v>
      </c>
      <c r="D13" s="50">
        <f t="shared" si="3"/>
        <v>0</v>
      </c>
      <c r="E13" s="195" t="s">
        <v>2072</v>
      </c>
    </row>
    <row r="14" spans="1:15">
      <c r="A14" s="32">
        <f t="shared" si="0"/>
        <v>0</v>
      </c>
      <c r="B14" s="6" t="str">
        <f t="shared" si="1"/>
        <v>I</v>
      </c>
      <c r="C14" s="32">
        <f t="shared" si="2"/>
        <v>0</v>
      </c>
      <c r="D14" s="50">
        <f t="shared" si="3"/>
        <v>0</v>
      </c>
      <c r="E14" s="195" t="s">
        <v>2072</v>
      </c>
    </row>
    <row r="15" spans="1:15">
      <c r="A15" s="32">
        <f t="shared" si="0"/>
        <v>0</v>
      </c>
      <c r="B15" s="6" t="str">
        <f t="shared" si="1"/>
        <v>I</v>
      </c>
      <c r="C15" s="32">
        <f t="shared" si="2"/>
        <v>0</v>
      </c>
      <c r="D15" s="50">
        <f t="shared" si="3"/>
        <v>0</v>
      </c>
      <c r="E15" s="195" t="s">
        <v>2072</v>
      </c>
    </row>
    <row r="16" spans="1:15">
      <c r="A16" s="32">
        <f t="shared" si="0"/>
        <v>0</v>
      </c>
      <c r="B16" s="6" t="str">
        <f t="shared" si="1"/>
        <v>I</v>
      </c>
      <c r="C16" s="32">
        <f t="shared" si="2"/>
        <v>0</v>
      </c>
      <c r="D16" s="50">
        <f t="shared" si="3"/>
        <v>0</v>
      </c>
      <c r="E16" s="195" t="s">
        <v>2072</v>
      </c>
    </row>
    <row r="17" spans="1:5">
      <c r="A17" s="32">
        <f t="shared" si="0"/>
        <v>0</v>
      </c>
      <c r="B17" s="6" t="str">
        <f t="shared" si="1"/>
        <v>I</v>
      </c>
      <c r="C17" s="32">
        <f t="shared" si="2"/>
        <v>0</v>
      </c>
      <c r="D17" s="50">
        <f t="shared" si="3"/>
        <v>0</v>
      </c>
      <c r="E17" s="195" t="s">
        <v>2072</v>
      </c>
    </row>
    <row r="18" spans="1:5">
      <c r="A18" s="32">
        <f t="shared" si="0"/>
        <v>0</v>
      </c>
      <c r="B18" s="6" t="str">
        <f t="shared" si="1"/>
        <v>I</v>
      </c>
      <c r="C18" s="32">
        <f t="shared" si="2"/>
        <v>0</v>
      </c>
      <c r="D18" s="50">
        <f t="shared" si="3"/>
        <v>0</v>
      </c>
      <c r="E18" s="195" t="s">
        <v>2072</v>
      </c>
    </row>
    <row r="19" spans="1:5">
      <c r="A19" s="32">
        <f t="shared" si="0"/>
        <v>0</v>
      </c>
      <c r="B19" s="6" t="str">
        <f t="shared" si="1"/>
        <v>I</v>
      </c>
      <c r="C19" s="32">
        <f t="shared" si="2"/>
        <v>0</v>
      </c>
      <c r="D19" s="50">
        <f t="shared" si="3"/>
        <v>0</v>
      </c>
      <c r="E19" s="195" t="s">
        <v>2072</v>
      </c>
    </row>
    <row r="20" spans="1:5">
      <c r="A20" s="32">
        <f t="shared" si="0"/>
        <v>0</v>
      </c>
      <c r="B20" s="6" t="str">
        <f t="shared" si="1"/>
        <v>I</v>
      </c>
      <c r="C20" s="32">
        <f t="shared" si="2"/>
        <v>0</v>
      </c>
      <c r="D20" s="50">
        <f t="shared" si="3"/>
        <v>0</v>
      </c>
      <c r="E20" s="195" t="s">
        <v>2072</v>
      </c>
    </row>
    <row r="21" spans="1:5">
      <c r="A21" s="32">
        <f t="shared" si="0"/>
        <v>0</v>
      </c>
      <c r="B21" s="6" t="str">
        <f t="shared" si="1"/>
        <v>I</v>
      </c>
      <c r="C21" s="32">
        <f t="shared" si="2"/>
        <v>0</v>
      </c>
      <c r="D21" s="50">
        <f t="shared" si="3"/>
        <v>0</v>
      </c>
      <c r="E21" s="195" t="s">
        <v>2072</v>
      </c>
    </row>
    <row r="22" spans="1:5">
      <c r="A22" s="32">
        <f t="shared" si="0"/>
        <v>0</v>
      </c>
      <c r="B22" s="6" t="str">
        <f t="shared" si="1"/>
        <v>I</v>
      </c>
      <c r="C22" s="32">
        <f t="shared" si="2"/>
        <v>0</v>
      </c>
      <c r="D22" s="50">
        <f t="shared" si="3"/>
        <v>0</v>
      </c>
      <c r="E22" s="195" t="s">
        <v>2072</v>
      </c>
    </row>
    <row r="23" spans="1:5">
      <c r="A23" s="32">
        <f t="shared" si="0"/>
        <v>0</v>
      </c>
      <c r="B23" s="6" t="str">
        <f t="shared" si="1"/>
        <v>I</v>
      </c>
      <c r="C23" s="32">
        <f t="shared" si="2"/>
        <v>0</v>
      </c>
      <c r="D23" s="50">
        <f t="shared" si="3"/>
        <v>0</v>
      </c>
      <c r="E23" s="195" t="s">
        <v>2072</v>
      </c>
    </row>
    <row r="24" spans="1:5">
      <c r="A24" s="32">
        <f t="shared" si="0"/>
        <v>0</v>
      </c>
      <c r="B24" s="6" t="str">
        <f t="shared" si="1"/>
        <v>I</v>
      </c>
      <c r="C24" s="32">
        <f t="shared" si="2"/>
        <v>0</v>
      </c>
      <c r="D24" s="50">
        <f t="shared" si="3"/>
        <v>0</v>
      </c>
      <c r="E24" s="195" t="s">
        <v>2072</v>
      </c>
    </row>
    <row r="25" spans="1:5">
      <c r="A25" s="32">
        <f t="shared" si="0"/>
        <v>0</v>
      </c>
      <c r="B25" s="6" t="str">
        <f t="shared" si="1"/>
        <v>I</v>
      </c>
      <c r="C25" s="32">
        <f t="shared" si="2"/>
        <v>0</v>
      </c>
      <c r="D25" s="50">
        <f t="shared" si="3"/>
        <v>0</v>
      </c>
      <c r="E25" s="195" t="s">
        <v>2072</v>
      </c>
    </row>
    <row r="26" spans="1:5">
      <c r="A26" s="32">
        <f t="shared" si="0"/>
        <v>0</v>
      </c>
      <c r="B26" s="6" t="str">
        <f t="shared" si="1"/>
        <v>I</v>
      </c>
      <c r="C26" s="32">
        <f t="shared" si="2"/>
        <v>0</v>
      </c>
      <c r="D26" s="50">
        <f t="shared" si="3"/>
        <v>0</v>
      </c>
      <c r="E26" s="195" t="s">
        <v>2072</v>
      </c>
    </row>
    <row r="27" spans="1:5">
      <c r="A27" s="32">
        <f t="shared" si="0"/>
        <v>0</v>
      </c>
      <c r="B27" s="6" t="str">
        <f t="shared" si="1"/>
        <v>I</v>
      </c>
      <c r="C27" s="32">
        <f t="shared" si="2"/>
        <v>0</v>
      </c>
      <c r="D27" s="50">
        <f t="shared" si="3"/>
        <v>0</v>
      </c>
      <c r="E27" s="195" t="s">
        <v>2072</v>
      </c>
    </row>
    <row r="28" spans="1:5">
      <c r="A28" s="32">
        <f t="shared" si="0"/>
        <v>0</v>
      </c>
      <c r="B28" s="6" t="str">
        <f t="shared" si="1"/>
        <v>I</v>
      </c>
      <c r="C28" s="32">
        <f t="shared" si="2"/>
        <v>0</v>
      </c>
      <c r="D28" s="50">
        <f t="shared" si="3"/>
        <v>0</v>
      </c>
      <c r="E28" s="195" t="s">
        <v>2072</v>
      </c>
    </row>
    <row r="29" spans="1:5">
      <c r="A29" s="32">
        <f t="shared" si="0"/>
        <v>0</v>
      </c>
      <c r="B29" s="6" t="str">
        <f t="shared" si="1"/>
        <v>I</v>
      </c>
      <c r="C29" s="32">
        <f t="shared" si="2"/>
        <v>0</v>
      </c>
      <c r="D29" s="50">
        <f t="shared" si="3"/>
        <v>0</v>
      </c>
      <c r="E29" s="195" t="s">
        <v>2072</v>
      </c>
    </row>
    <row r="30" spans="1:5">
      <c r="A30" s="32">
        <f t="shared" si="0"/>
        <v>0</v>
      </c>
      <c r="B30" s="6" t="str">
        <f t="shared" si="1"/>
        <v>I</v>
      </c>
      <c r="C30" s="32">
        <f t="shared" si="2"/>
        <v>0</v>
      </c>
      <c r="D30" s="50">
        <f t="shared" si="3"/>
        <v>0</v>
      </c>
      <c r="E30" s="195" t="s">
        <v>2072</v>
      </c>
    </row>
    <row r="31" spans="1:5">
      <c r="A31" s="32">
        <f t="shared" si="0"/>
        <v>0</v>
      </c>
      <c r="B31" s="6" t="str">
        <f t="shared" si="1"/>
        <v>I</v>
      </c>
      <c r="C31" s="32">
        <f t="shared" si="2"/>
        <v>0</v>
      </c>
      <c r="D31" s="50">
        <f t="shared" si="3"/>
        <v>0</v>
      </c>
      <c r="E31" s="195" t="s">
        <v>2072</v>
      </c>
    </row>
    <row r="32" spans="1:5">
      <c r="A32" s="32">
        <f t="shared" si="0"/>
        <v>0</v>
      </c>
      <c r="B32" s="6" t="str">
        <f t="shared" si="1"/>
        <v>I</v>
      </c>
      <c r="C32" s="32">
        <f t="shared" si="2"/>
        <v>0</v>
      </c>
      <c r="D32" s="50">
        <f t="shared" si="3"/>
        <v>0</v>
      </c>
      <c r="E32" s="195" t="s">
        <v>2072</v>
      </c>
    </row>
    <row r="33" spans="1:5">
      <c r="A33" s="32">
        <f t="shared" si="0"/>
        <v>0</v>
      </c>
      <c r="B33" s="6" t="str">
        <f t="shared" si="1"/>
        <v>I</v>
      </c>
      <c r="C33" s="32">
        <f t="shared" si="2"/>
        <v>0</v>
      </c>
      <c r="D33" s="50">
        <f t="shared" si="3"/>
        <v>0</v>
      </c>
      <c r="E33" s="195" t="s">
        <v>2072</v>
      </c>
    </row>
    <row r="34" spans="1:5">
      <c r="A34" s="32">
        <f t="shared" si="0"/>
        <v>0</v>
      </c>
      <c r="B34" s="6" t="str">
        <f t="shared" si="1"/>
        <v>I</v>
      </c>
      <c r="C34" s="32">
        <f t="shared" si="2"/>
        <v>0</v>
      </c>
      <c r="D34" s="50">
        <f t="shared" si="3"/>
        <v>0</v>
      </c>
      <c r="E34" s="195" t="s">
        <v>2072</v>
      </c>
    </row>
    <row r="35" spans="1:5">
      <c r="A35" s="32">
        <f t="shared" si="0"/>
        <v>0</v>
      </c>
      <c r="B35" s="6" t="str">
        <f t="shared" si="1"/>
        <v>I</v>
      </c>
      <c r="C35" s="32">
        <f t="shared" si="2"/>
        <v>0</v>
      </c>
      <c r="D35" s="50">
        <f t="shared" si="3"/>
        <v>0</v>
      </c>
      <c r="E35" s="195" t="s">
        <v>2072</v>
      </c>
    </row>
    <row r="36" spans="1:5">
      <c r="A36" s="32">
        <f t="shared" si="0"/>
        <v>0</v>
      </c>
      <c r="B36" s="6" t="str">
        <f t="shared" si="1"/>
        <v>I</v>
      </c>
      <c r="C36" s="32">
        <f t="shared" si="2"/>
        <v>0</v>
      </c>
      <c r="D36" s="50">
        <f t="shared" si="3"/>
        <v>0</v>
      </c>
      <c r="E36" s="195" t="s">
        <v>2072</v>
      </c>
    </row>
    <row r="37" spans="1:5">
      <c r="A37" s="32">
        <f t="shared" si="0"/>
        <v>0</v>
      </c>
      <c r="B37" s="6" t="str">
        <f t="shared" si="1"/>
        <v>I</v>
      </c>
      <c r="C37" s="32">
        <f t="shared" si="2"/>
        <v>0</v>
      </c>
      <c r="D37" s="50">
        <f t="shared" si="3"/>
        <v>0</v>
      </c>
      <c r="E37" s="195" t="s">
        <v>2072</v>
      </c>
    </row>
    <row r="38" spans="1:5">
      <c r="A38" s="32">
        <f t="shared" si="0"/>
        <v>0</v>
      </c>
      <c r="B38" s="6" t="str">
        <f t="shared" si="1"/>
        <v>I</v>
      </c>
      <c r="C38" s="32">
        <f t="shared" si="2"/>
        <v>0</v>
      </c>
      <c r="D38" s="50">
        <f t="shared" si="3"/>
        <v>0</v>
      </c>
      <c r="E38" s="195" t="s">
        <v>2072</v>
      </c>
    </row>
    <row r="39" spans="1:5">
      <c r="A39" s="32">
        <f t="shared" si="0"/>
        <v>0</v>
      </c>
      <c r="B39" s="6" t="str">
        <f t="shared" si="1"/>
        <v>I</v>
      </c>
      <c r="C39" s="32">
        <f t="shared" si="2"/>
        <v>0</v>
      </c>
      <c r="D39" s="50">
        <f t="shared" si="3"/>
        <v>0</v>
      </c>
      <c r="E39" s="195" t="s">
        <v>2072</v>
      </c>
    </row>
    <row r="40" spans="1:5">
      <c r="A40" s="32">
        <f t="shared" si="0"/>
        <v>0</v>
      </c>
      <c r="B40" s="6" t="str">
        <f t="shared" si="1"/>
        <v>I</v>
      </c>
      <c r="C40" s="32">
        <f t="shared" si="2"/>
        <v>0</v>
      </c>
      <c r="D40" s="50">
        <f t="shared" si="3"/>
        <v>0</v>
      </c>
      <c r="E40" s="195" t="s">
        <v>2072</v>
      </c>
    </row>
    <row r="41" spans="1:5">
      <c r="A41" s="32">
        <f t="shared" si="0"/>
        <v>0</v>
      </c>
      <c r="B41" s="6" t="str">
        <f t="shared" si="1"/>
        <v>I</v>
      </c>
      <c r="C41" s="32">
        <f t="shared" si="2"/>
        <v>0</v>
      </c>
      <c r="D41" s="50">
        <f t="shared" si="3"/>
        <v>0</v>
      </c>
      <c r="E41" s="195" t="s">
        <v>2072</v>
      </c>
    </row>
    <row r="42" spans="1:5">
      <c r="A42" s="32">
        <f t="shared" si="0"/>
        <v>0</v>
      </c>
      <c r="B42" s="6" t="str">
        <f t="shared" si="1"/>
        <v>I</v>
      </c>
      <c r="C42" s="32">
        <f t="shared" si="2"/>
        <v>0</v>
      </c>
      <c r="D42" s="50">
        <f t="shared" si="3"/>
        <v>0</v>
      </c>
      <c r="E42" s="195" t="s">
        <v>2072</v>
      </c>
    </row>
    <row r="43" spans="1:5">
      <c r="A43" s="32">
        <f t="shared" si="0"/>
        <v>0</v>
      </c>
      <c r="B43" s="6" t="str">
        <f t="shared" si="1"/>
        <v>I</v>
      </c>
      <c r="C43" s="32">
        <f t="shared" si="2"/>
        <v>0</v>
      </c>
      <c r="D43" s="50">
        <f t="shared" si="3"/>
        <v>0</v>
      </c>
      <c r="E43" s="195" t="s">
        <v>2072</v>
      </c>
    </row>
    <row r="44" spans="1:5">
      <c r="A44" s="32">
        <f t="shared" si="0"/>
        <v>0</v>
      </c>
      <c r="B44" s="6" t="str">
        <f t="shared" si="1"/>
        <v>I</v>
      </c>
      <c r="C44" s="32">
        <f t="shared" si="2"/>
        <v>0</v>
      </c>
      <c r="D44" s="50">
        <f t="shared" si="3"/>
        <v>0</v>
      </c>
      <c r="E44" s="195" t="s">
        <v>2072</v>
      </c>
    </row>
    <row r="45" spans="1:5">
      <c r="A45" s="32">
        <f t="shared" si="0"/>
        <v>0</v>
      </c>
      <c r="B45" s="6" t="str">
        <f t="shared" si="1"/>
        <v>I</v>
      </c>
      <c r="C45" s="32">
        <f t="shared" si="2"/>
        <v>0</v>
      </c>
      <c r="D45" s="50">
        <f t="shared" si="3"/>
        <v>0</v>
      </c>
      <c r="E45" s="195" t="s">
        <v>2072</v>
      </c>
    </row>
    <row r="46" spans="1:5">
      <c r="A46" s="32">
        <f t="shared" si="0"/>
        <v>0</v>
      </c>
      <c r="B46" s="6" t="str">
        <f t="shared" si="1"/>
        <v>I</v>
      </c>
      <c r="C46" s="32">
        <f t="shared" si="2"/>
        <v>0</v>
      </c>
      <c r="D46" s="50">
        <f t="shared" si="3"/>
        <v>0</v>
      </c>
      <c r="E46" s="195" t="s">
        <v>2072</v>
      </c>
    </row>
    <row r="47" spans="1:5">
      <c r="A47" s="32">
        <f t="shared" si="0"/>
        <v>0</v>
      </c>
      <c r="B47" s="6" t="str">
        <f t="shared" si="1"/>
        <v>I</v>
      </c>
      <c r="C47" s="32">
        <f t="shared" si="2"/>
        <v>0</v>
      </c>
      <c r="D47" s="50">
        <f t="shared" si="3"/>
        <v>0</v>
      </c>
      <c r="E47" s="195" t="s">
        <v>2072</v>
      </c>
    </row>
    <row r="48" spans="1:5">
      <c r="A48" s="32">
        <f t="shared" si="0"/>
        <v>0</v>
      </c>
      <c r="B48" s="6" t="str">
        <f t="shared" si="1"/>
        <v>I</v>
      </c>
      <c r="C48" s="32">
        <f t="shared" si="2"/>
        <v>0</v>
      </c>
      <c r="D48" s="50">
        <f t="shared" si="3"/>
        <v>0</v>
      </c>
      <c r="E48" s="195" t="s">
        <v>2072</v>
      </c>
    </row>
    <row r="49" spans="1:5">
      <c r="A49" s="32">
        <f t="shared" si="0"/>
        <v>0</v>
      </c>
      <c r="B49" s="6" t="str">
        <f t="shared" si="1"/>
        <v>I</v>
      </c>
      <c r="C49" s="32">
        <f t="shared" si="2"/>
        <v>0</v>
      </c>
      <c r="D49" s="50">
        <f t="shared" si="3"/>
        <v>0</v>
      </c>
      <c r="E49" s="195" t="s">
        <v>2072</v>
      </c>
    </row>
    <row r="50" spans="1:5">
      <c r="A50" s="32">
        <f t="shared" si="0"/>
        <v>0</v>
      </c>
      <c r="B50" s="6" t="str">
        <f t="shared" si="1"/>
        <v>I</v>
      </c>
      <c r="C50" s="32">
        <f t="shared" si="2"/>
        <v>0</v>
      </c>
      <c r="D50" s="50">
        <f t="shared" si="3"/>
        <v>0</v>
      </c>
      <c r="E50" s="195" t="s">
        <v>2072</v>
      </c>
    </row>
    <row r="51" spans="1:5">
      <c r="A51" s="32">
        <f t="shared" si="0"/>
        <v>0</v>
      </c>
      <c r="B51" s="6" t="str">
        <f t="shared" si="1"/>
        <v>I</v>
      </c>
      <c r="C51" s="32">
        <f t="shared" si="2"/>
        <v>0</v>
      </c>
      <c r="D51" s="50">
        <f t="shared" si="3"/>
        <v>0</v>
      </c>
      <c r="E51" s="195" t="s">
        <v>2072</v>
      </c>
    </row>
    <row r="52" spans="1:5">
      <c r="A52" s="32">
        <f t="shared" si="0"/>
        <v>0</v>
      </c>
      <c r="B52" s="6" t="str">
        <f t="shared" si="1"/>
        <v>I</v>
      </c>
      <c r="C52" s="32">
        <f t="shared" si="2"/>
        <v>0</v>
      </c>
      <c r="D52" s="50">
        <f t="shared" si="3"/>
        <v>0</v>
      </c>
      <c r="E52" s="195" t="s">
        <v>2072</v>
      </c>
    </row>
    <row r="53" spans="1:5">
      <c r="A53" s="32">
        <f t="shared" si="0"/>
        <v>0</v>
      </c>
      <c r="B53" s="6" t="str">
        <f t="shared" si="1"/>
        <v>I</v>
      </c>
      <c r="C53" s="32">
        <f t="shared" si="2"/>
        <v>0</v>
      </c>
      <c r="D53" s="50">
        <f t="shared" si="3"/>
        <v>0</v>
      </c>
      <c r="E53" s="195" t="s">
        <v>2072</v>
      </c>
    </row>
    <row r="54" spans="1:5">
      <c r="A54" s="32">
        <f t="shared" si="0"/>
        <v>0</v>
      </c>
      <c r="B54" s="6" t="str">
        <f t="shared" si="1"/>
        <v>I</v>
      </c>
      <c r="C54" s="32">
        <f t="shared" si="2"/>
        <v>0</v>
      </c>
      <c r="D54" s="50">
        <f t="shared" si="3"/>
        <v>0</v>
      </c>
      <c r="E54" s="195" t="s">
        <v>2072</v>
      </c>
    </row>
    <row r="55" spans="1:5">
      <c r="A55" s="32">
        <f t="shared" si="0"/>
        <v>0</v>
      </c>
      <c r="B55" s="6" t="str">
        <f t="shared" si="1"/>
        <v>I</v>
      </c>
      <c r="C55" s="32">
        <f t="shared" si="2"/>
        <v>0</v>
      </c>
      <c r="D55" s="50">
        <f t="shared" si="3"/>
        <v>0</v>
      </c>
      <c r="E55" s="195" t="s">
        <v>2072</v>
      </c>
    </row>
    <row r="56" spans="1:5">
      <c r="A56" s="32">
        <f t="shared" si="0"/>
        <v>0</v>
      </c>
      <c r="B56" s="6" t="str">
        <f t="shared" si="1"/>
        <v>I</v>
      </c>
      <c r="C56" s="32">
        <f t="shared" si="2"/>
        <v>0</v>
      </c>
      <c r="D56" s="50">
        <f t="shared" si="3"/>
        <v>0</v>
      </c>
      <c r="E56" s="195" t="s">
        <v>2072</v>
      </c>
    </row>
    <row r="57" spans="1:5">
      <c r="A57" s="32">
        <f t="shared" si="0"/>
        <v>0</v>
      </c>
      <c r="B57" s="6" t="str">
        <f t="shared" si="1"/>
        <v>I</v>
      </c>
      <c r="C57" s="32">
        <f t="shared" si="2"/>
        <v>0</v>
      </c>
      <c r="D57" s="50">
        <f t="shared" si="3"/>
        <v>0</v>
      </c>
      <c r="E57" s="195" t="s">
        <v>2072</v>
      </c>
    </row>
    <row r="58" spans="1:5">
      <c r="A58" s="32">
        <f t="shared" si="0"/>
        <v>0</v>
      </c>
      <c r="B58" s="6" t="str">
        <f t="shared" si="1"/>
        <v>I</v>
      </c>
      <c r="C58" s="32">
        <f t="shared" si="2"/>
        <v>0</v>
      </c>
      <c r="D58" s="50">
        <f t="shared" si="3"/>
        <v>0</v>
      </c>
      <c r="E58" s="195" t="s">
        <v>2072</v>
      </c>
    </row>
    <row r="59" spans="1:5">
      <c r="A59" s="32">
        <f t="shared" si="0"/>
        <v>0</v>
      </c>
      <c r="B59" s="6" t="str">
        <f t="shared" si="1"/>
        <v>I</v>
      </c>
      <c r="C59" s="32">
        <f t="shared" si="2"/>
        <v>0</v>
      </c>
      <c r="D59" s="50">
        <f t="shared" si="3"/>
        <v>0</v>
      </c>
      <c r="E59" s="195" t="s">
        <v>2072</v>
      </c>
    </row>
    <row r="60" spans="1:5">
      <c r="A60" s="32">
        <f t="shared" si="0"/>
        <v>0</v>
      </c>
      <c r="B60" s="6" t="str">
        <f t="shared" si="1"/>
        <v>I</v>
      </c>
      <c r="C60" s="32">
        <f t="shared" si="2"/>
        <v>0</v>
      </c>
      <c r="D60" s="50">
        <f t="shared" si="3"/>
        <v>0</v>
      </c>
      <c r="E60" s="195" t="s">
        <v>2072</v>
      </c>
    </row>
    <row r="61" spans="1:5">
      <c r="A61" s="32">
        <f t="shared" si="0"/>
        <v>0</v>
      </c>
      <c r="B61" s="6" t="str">
        <f t="shared" si="1"/>
        <v>I</v>
      </c>
      <c r="C61" s="32">
        <f t="shared" si="2"/>
        <v>0</v>
      </c>
      <c r="D61" s="50">
        <f t="shared" si="3"/>
        <v>0</v>
      </c>
      <c r="E61" s="195" t="s">
        <v>2072</v>
      </c>
    </row>
    <row r="62" spans="1:5">
      <c r="A62" s="32">
        <f t="shared" si="0"/>
        <v>0</v>
      </c>
      <c r="B62" s="6" t="str">
        <f t="shared" si="1"/>
        <v>I</v>
      </c>
      <c r="C62" s="32">
        <f t="shared" si="2"/>
        <v>0</v>
      </c>
      <c r="D62" s="50">
        <f t="shared" si="3"/>
        <v>0</v>
      </c>
      <c r="E62" s="195" t="s">
        <v>2072</v>
      </c>
    </row>
    <row r="63" spans="1:5">
      <c r="A63" s="32">
        <f t="shared" si="0"/>
        <v>0</v>
      </c>
      <c r="B63" s="6" t="str">
        <f t="shared" si="1"/>
        <v>I</v>
      </c>
      <c r="C63" s="32">
        <f t="shared" si="2"/>
        <v>0</v>
      </c>
      <c r="D63" s="50">
        <f t="shared" si="3"/>
        <v>0</v>
      </c>
      <c r="E63" s="195" t="s">
        <v>2072</v>
      </c>
    </row>
    <row r="64" spans="1:5">
      <c r="A64" s="32">
        <f t="shared" si="0"/>
        <v>0</v>
      </c>
      <c r="B64" s="6" t="str">
        <f t="shared" si="1"/>
        <v>I</v>
      </c>
      <c r="C64" s="32">
        <f t="shared" si="2"/>
        <v>0</v>
      </c>
      <c r="D64" s="50">
        <f t="shared" si="3"/>
        <v>0</v>
      </c>
      <c r="E64" s="195" t="s">
        <v>2072</v>
      </c>
    </row>
    <row r="65" spans="1:5">
      <c r="A65" s="32">
        <f t="shared" si="0"/>
        <v>0</v>
      </c>
      <c r="B65" s="6" t="str">
        <f t="shared" si="1"/>
        <v>I</v>
      </c>
      <c r="C65" s="32">
        <f t="shared" si="2"/>
        <v>0</v>
      </c>
      <c r="D65" s="50">
        <f t="shared" si="3"/>
        <v>0</v>
      </c>
      <c r="E65" s="195" t="s">
        <v>2072</v>
      </c>
    </row>
    <row r="66" spans="1:5">
      <c r="A66" s="32">
        <f t="shared" si="0"/>
        <v>0</v>
      </c>
      <c r="B66" s="6" t="str">
        <f t="shared" si="1"/>
        <v>I</v>
      </c>
      <c r="C66" s="32">
        <f t="shared" si="2"/>
        <v>0</v>
      </c>
      <c r="D66" s="50">
        <f t="shared" si="3"/>
        <v>0</v>
      </c>
      <c r="E66" s="195" t="s">
        <v>2072</v>
      </c>
    </row>
    <row r="67" spans="1:5">
      <c r="A67" s="32">
        <f t="shared" si="0"/>
        <v>0</v>
      </c>
      <c r="B67" s="6" t="str">
        <f t="shared" si="1"/>
        <v>I</v>
      </c>
      <c r="C67" s="32">
        <f t="shared" si="2"/>
        <v>0</v>
      </c>
      <c r="D67" s="50">
        <f t="shared" si="3"/>
        <v>0</v>
      </c>
      <c r="E67" s="195" t="s">
        <v>2072</v>
      </c>
    </row>
    <row r="68" spans="1:5">
      <c r="A68" s="32">
        <f t="shared" si="0"/>
        <v>0</v>
      </c>
      <c r="B68" s="6" t="str">
        <f t="shared" si="1"/>
        <v>I</v>
      </c>
      <c r="C68" s="32">
        <f t="shared" si="2"/>
        <v>0</v>
      </c>
      <c r="D68" s="50">
        <f t="shared" si="3"/>
        <v>0</v>
      </c>
      <c r="E68" s="195" t="s">
        <v>2072</v>
      </c>
    </row>
    <row r="69" spans="1:5">
      <c r="A69" s="32">
        <f t="shared" si="0"/>
        <v>0</v>
      </c>
      <c r="B69" s="6" t="str">
        <f t="shared" si="1"/>
        <v>I</v>
      </c>
      <c r="C69" s="32">
        <f t="shared" si="2"/>
        <v>0</v>
      </c>
      <c r="D69" s="50">
        <f t="shared" si="3"/>
        <v>0</v>
      </c>
      <c r="E69" s="195" t="s">
        <v>2072</v>
      </c>
    </row>
    <row r="70" spans="1:5">
      <c r="A70" s="32">
        <f t="shared" si="0"/>
        <v>0</v>
      </c>
      <c r="B70" s="6" t="str">
        <f t="shared" si="1"/>
        <v>I</v>
      </c>
      <c r="C70" s="32">
        <f t="shared" si="2"/>
        <v>0</v>
      </c>
      <c r="D70" s="50">
        <f t="shared" si="3"/>
        <v>0</v>
      </c>
      <c r="E70" s="195" t="s">
        <v>2072</v>
      </c>
    </row>
    <row r="71" spans="1:5">
      <c r="A71" s="32">
        <f t="shared" si="0"/>
        <v>0</v>
      </c>
      <c r="B71" s="6" t="str">
        <f t="shared" si="1"/>
        <v>I</v>
      </c>
      <c r="C71" s="32">
        <f t="shared" si="2"/>
        <v>0</v>
      </c>
      <c r="D71" s="50">
        <f t="shared" si="3"/>
        <v>0</v>
      </c>
      <c r="E71" s="195" t="s">
        <v>2072</v>
      </c>
    </row>
    <row r="72" spans="1:5">
      <c r="A72" s="32">
        <f t="shared" si="0"/>
        <v>0</v>
      </c>
      <c r="B72" s="6" t="str">
        <f t="shared" si="1"/>
        <v>I</v>
      </c>
      <c r="C72" s="32">
        <f t="shared" si="2"/>
        <v>0</v>
      </c>
      <c r="D72" s="50">
        <f t="shared" si="3"/>
        <v>0</v>
      </c>
      <c r="E72" s="195" t="s">
        <v>2072</v>
      </c>
    </row>
    <row r="73" spans="1:5">
      <c r="A73" s="32">
        <f t="shared" si="0"/>
        <v>0</v>
      </c>
      <c r="B73" s="6" t="str">
        <f t="shared" si="1"/>
        <v>I</v>
      </c>
      <c r="C73" s="32">
        <f t="shared" si="2"/>
        <v>0</v>
      </c>
      <c r="D73" s="50">
        <f t="shared" si="3"/>
        <v>0</v>
      </c>
      <c r="E73" s="195" t="s">
        <v>2072</v>
      </c>
    </row>
    <row r="74" spans="1:5">
      <c r="A74" s="32">
        <f t="shared" si="0"/>
        <v>0</v>
      </c>
      <c r="B74" s="6" t="str">
        <f t="shared" si="1"/>
        <v>I</v>
      </c>
      <c r="C74" s="32">
        <f t="shared" si="2"/>
        <v>0</v>
      </c>
      <c r="D74" s="50">
        <f t="shared" si="3"/>
        <v>0</v>
      </c>
      <c r="E74" s="195" t="s">
        <v>2072</v>
      </c>
    </row>
    <row r="75" spans="1:5">
      <c r="A75" s="32">
        <f t="shared" ref="A75:A138" si="4">L75</f>
        <v>0</v>
      </c>
      <c r="B75" s="6" t="str">
        <f t="shared" ref="B75:B138" si="5">IF(J75="s","II","I")</f>
        <v>I</v>
      </c>
      <c r="C75" s="32">
        <f t="shared" ref="C75:C138" si="6">I75</f>
        <v>0</v>
      </c>
      <c r="D75" s="50">
        <f t="shared" ref="D75:D138" si="7">K75</f>
        <v>0</v>
      </c>
      <c r="E75" s="195" t="s">
        <v>2072</v>
      </c>
    </row>
    <row r="76" spans="1:5">
      <c r="A76" s="32">
        <f t="shared" si="4"/>
        <v>0</v>
      </c>
      <c r="B76" s="6" t="str">
        <f t="shared" si="5"/>
        <v>I</v>
      </c>
      <c r="C76" s="32">
        <f t="shared" si="6"/>
        <v>0</v>
      </c>
      <c r="D76" s="50">
        <f t="shared" si="7"/>
        <v>0</v>
      </c>
      <c r="E76" s="195" t="s">
        <v>2072</v>
      </c>
    </row>
    <row r="77" spans="1:5">
      <c r="A77" s="32">
        <f t="shared" si="4"/>
        <v>0</v>
      </c>
      <c r="B77" s="6" t="str">
        <f t="shared" si="5"/>
        <v>I</v>
      </c>
      <c r="C77" s="32">
        <f t="shared" si="6"/>
        <v>0</v>
      </c>
      <c r="D77" s="50">
        <f t="shared" si="7"/>
        <v>0</v>
      </c>
      <c r="E77" s="195" t="s">
        <v>2072</v>
      </c>
    </row>
    <row r="78" spans="1:5">
      <c r="A78" s="32">
        <f t="shared" si="4"/>
        <v>0</v>
      </c>
      <c r="B78" s="6" t="str">
        <f t="shared" si="5"/>
        <v>I</v>
      </c>
      <c r="C78" s="32">
        <f t="shared" si="6"/>
        <v>0</v>
      </c>
      <c r="D78" s="50">
        <f t="shared" si="7"/>
        <v>0</v>
      </c>
      <c r="E78" s="195" t="s">
        <v>2072</v>
      </c>
    </row>
    <row r="79" spans="1:5">
      <c r="A79" s="32">
        <f t="shared" si="4"/>
        <v>0</v>
      </c>
      <c r="B79" s="6" t="str">
        <f t="shared" si="5"/>
        <v>I</v>
      </c>
      <c r="C79" s="32">
        <f t="shared" si="6"/>
        <v>0</v>
      </c>
      <c r="D79" s="50">
        <f t="shared" si="7"/>
        <v>0</v>
      </c>
      <c r="E79" s="195" t="s">
        <v>2072</v>
      </c>
    </row>
    <row r="80" spans="1:5">
      <c r="A80" s="32">
        <f t="shared" si="4"/>
        <v>0</v>
      </c>
      <c r="B80" s="6" t="str">
        <f t="shared" si="5"/>
        <v>I</v>
      </c>
      <c r="C80" s="32">
        <f t="shared" si="6"/>
        <v>0</v>
      </c>
      <c r="D80" s="50">
        <f t="shared" si="7"/>
        <v>0</v>
      </c>
      <c r="E80" s="195" t="s">
        <v>2072</v>
      </c>
    </row>
    <row r="81" spans="1:5">
      <c r="A81" s="32">
        <f t="shared" si="4"/>
        <v>0</v>
      </c>
      <c r="B81" s="6" t="str">
        <f t="shared" si="5"/>
        <v>I</v>
      </c>
      <c r="C81" s="32">
        <f t="shared" si="6"/>
        <v>0</v>
      </c>
      <c r="D81" s="50">
        <f t="shared" si="7"/>
        <v>0</v>
      </c>
      <c r="E81" s="195" t="s">
        <v>2072</v>
      </c>
    </row>
    <row r="82" spans="1:5">
      <c r="A82" s="32">
        <f t="shared" si="4"/>
        <v>0</v>
      </c>
      <c r="B82" s="6" t="str">
        <f t="shared" si="5"/>
        <v>I</v>
      </c>
      <c r="C82" s="32">
        <f t="shared" si="6"/>
        <v>0</v>
      </c>
      <c r="D82" s="50">
        <f t="shared" si="7"/>
        <v>0</v>
      </c>
      <c r="E82" s="195" t="s">
        <v>2072</v>
      </c>
    </row>
    <row r="83" spans="1:5">
      <c r="A83" s="32">
        <f t="shared" si="4"/>
        <v>0</v>
      </c>
      <c r="B83" s="6" t="str">
        <f t="shared" si="5"/>
        <v>I</v>
      </c>
      <c r="C83" s="32">
        <f t="shared" si="6"/>
        <v>0</v>
      </c>
      <c r="D83" s="50">
        <f t="shared" si="7"/>
        <v>0</v>
      </c>
      <c r="E83" s="195" t="s">
        <v>2072</v>
      </c>
    </row>
    <row r="84" spans="1:5">
      <c r="A84" s="32">
        <f t="shared" si="4"/>
        <v>0</v>
      </c>
      <c r="B84" s="6" t="str">
        <f t="shared" si="5"/>
        <v>I</v>
      </c>
      <c r="C84" s="32">
        <f t="shared" si="6"/>
        <v>0</v>
      </c>
      <c r="D84" s="50">
        <f t="shared" si="7"/>
        <v>0</v>
      </c>
      <c r="E84" s="195" t="s">
        <v>2072</v>
      </c>
    </row>
    <row r="85" spans="1:5">
      <c r="A85" s="32">
        <f t="shared" si="4"/>
        <v>0</v>
      </c>
      <c r="B85" s="6" t="str">
        <f t="shared" si="5"/>
        <v>I</v>
      </c>
      <c r="C85" s="32">
        <f t="shared" si="6"/>
        <v>0</v>
      </c>
      <c r="D85" s="50">
        <f t="shared" si="7"/>
        <v>0</v>
      </c>
      <c r="E85" s="195" t="s">
        <v>2072</v>
      </c>
    </row>
    <row r="86" spans="1:5">
      <c r="A86" s="32">
        <f t="shared" si="4"/>
        <v>0</v>
      </c>
      <c r="B86" s="6" t="str">
        <f t="shared" si="5"/>
        <v>I</v>
      </c>
      <c r="C86" s="32">
        <f t="shared" si="6"/>
        <v>0</v>
      </c>
      <c r="D86" s="50">
        <f t="shared" si="7"/>
        <v>0</v>
      </c>
      <c r="E86" s="195" t="s">
        <v>2072</v>
      </c>
    </row>
    <row r="87" spans="1:5">
      <c r="A87" s="32">
        <f t="shared" si="4"/>
        <v>0</v>
      </c>
      <c r="B87" s="6" t="str">
        <f t="shared" si="5"/>
        <v>I</v>
      </c>
      <c r="C87" s="32">
        <f t="shared" si="6"/>
        <v>0</v>
      </c>
      <c r="D87" s="50">
        <f t="shared" si="7"/>
        <v>0</v>
      </c>
      <c r="E87" s="195" t="s">
        <v>2072</v>
      </c>
    </row>
    <row r="88" spans="1:5">
      <c r="A88" s="32">
        <f t="shared" si="4"/>
        <v>0</v>
      </c>
      <c r="B88" s="6" t="str">
        <f t="shared" si="5"/>
        <v>I</v>
      </c>
      <c r="C88" s="32">
        <f t="shared" si="6"/>
        <v>0</v>
      </c>
      <c r="D88" s="50">
        <f t="shared" si="7"/>
        <v>0</v>
      </c>
      <c r="E88" s="195" t="s">
        <v>2072</v>
      </c>
    </row>
    <row r="89" spans="1:5">
      <c r="A89" s="32">
        <f t="shared" si="4"/>
        <v>0</v>
      </c>
      <c r="B89" s="6" t="str">
        <f t="shared" si="5"/>
        <v>I</v>
      </c>
      <c r="C89" s="32">
        <f t="shared" si="6"/>
        <v>0</v>
      </c>
      <c r="D89" s="50">
        <f t="shared" si="7"/>
        <v>0</v>
      </c>
      <c r="E89" s="195" t="s">
        <v>2072</v>
      </c>
    </row>
    <row r="90" spans="1:5">
      <c r="A90" s="32">
        <f t="shared" si="4"/>
        <v>0</v>
      </c>
      <c r="B90" s="6" t="str">
        <f t="shared" si="5"/>
        <v>I</v>
      </c>
      <c r="C90" s="32">
        <f t="shared" si="6"/>
        <v>0</v>
      </c>
      <c r="D90" s="50">
        <f t="shared" si="7"/>
        <v>0</v>
      </c>
      <c r="E90" s="195" t="s">
        <v>2072</v>
      </c>
    </row>
    <row r="91" spans="1:5">
      <c r="A91" s="32">
        <f t="shared" si="4"/>
        <v>0</v>
      </c>
      <c r="B91" s="6" t="str">
        <f t="shared" si="5"/>
        <v>I</v>
      </c>
      <c r="C91" s="32">
        <f t="shared" si="6"/>
        <v>0</v>
      </c>
      <c r="D91" s="50">
        <f t="shared" si="7"/>
        <v>0</v>
      </c>
      <c r="E91" s="195" t="s">
        <v>2072</v>
      </c>
    </row>
    <row r="92" spans="1:5">
      <c r="A92" s="32">
        <f t="shared" si="4"/>
        <v>0</v>
      </c>
      <c r="B92" s="6" t="str">
        <f t="shared" si="5"/>
        <v>I</v>
      </c>
      <c r="C92" s="32">
        <f t="shared" si="6"/>
        <v>0</v>
      </c>
      <c r="D92" s="50">
        <f t="shared" si="7"/>
        <v>0</v>
      </c>
      <c r="E92" s="195" t="s">
        <v>2072</v>
      </c>
    </row>
    <row r="93" spans="1:5">
      <c r="A93" s="32">
        <f t="shared" si="4"/>
        <v>0</v>
      </c>
      <c r="B93" s="6" t="str">
        <f t="shared" si="5"/>
        <v>I</v>
      </c>
      <c r="C93" s="32">
        <f t="shared" si="6"/>
        <v>0</v>
      </c>
      <c r="D93" s="50">
        <f t="shared" si="7"/>
        <v>0</v>
      </c>
      <c r="E93" s="195" t="s">
        <v>2072</v>
      </c>
    </row>
    <row r="94" spans="1:5">
      <c r="A94" s="32">
        <f t="shared" si="4"/>
        <v>0</v>
      </c>
      <c r="B94" s="6" t="str">
        <f t="shared" si="5"/>
        <v>I</v>
      </c>
      <c r="C94" s="32">
        <f t="shared" si="6"/>
        <v>0</v>
      </c>
      <c r="D94" s="50">
        <f t="shared" si="7"/>
        <v>0</v>
      </c>
      <c r="E94" s="195" t="s">
        <v>2072</v>
      </c>
    </row>
    <row r="95" spans="1:5">
      <c r="A95" s="32">
        <f t="shared" si="4"/>
        <v>0</v>
      </c>
      <c r="B95" s="6" t="str">
        <f t="shared" si="5"/>
        <v>I</v>
      </c>
      <c r="C95" s="32">
        <f t="shared" si="6"/>
        <v>0</v>
      </c>
      <c r="D95" s="50">
        <f t="shared" si="7"/>
        <v>0</v>
      </c>
      <c r="E95" s="195" t="s">
        <v>2072</v>
      </c>
    </row>
    <row r="96" spans="1:5">
      <c r="A96" s="32">
        <f t="shared" si="4"/>
        <v>0</v>
      </c>
      <c r="B96" s="6" t="str">
        <f t="shared" si="5"/>
        <v>I</v>
      </c>
      <c r="C96" s="32">
        <f t="shared" si="6"/>
        <v>0</v>
      </c>
      <c r="D96" s="50">
        <f t="shared" si="7"/>
        <v>0</v>
      </c>
      <c r="E96" s="195" t="s">
        <v>2072</v>
      </c>
    </row>
    <row r="97" spans="1:5">
      <c r="A97" s="32">
        <f t="shared" si="4"/>
        <v>0</v>
      </c>
      <c r="B97" s="6" t="str">
        <f t="shared" si="5"/>
        <v>I</v>
      </c>
      <c r="C97" s="32">
        <f t="shared" si="6"/>
        <v>0</v>
      </c>
      <c r="D97" s="50">
        <f t="shared" si="7"/>
        <v>0</v>
      </c>
      <c r="E97" s="195" t="s">
        <v>2072</v>
      </c>
    </row>
    <row r="98" spans="1:5">
      <c r="A98" s="32">
        <f t="shared" si="4"/>
        <v>0</v>
      </c>
      <c r="B98" s="6" t="str">
        <f t="shared" si="5"/>
        <v>I</v>
      </c>
      <c r="C98" s="32">
        <f t="shared" si="6"/>
        <v>0</v>
      </c>
      <c r="D98" s="50">
        <f t="shared" si="7"/>
        <v>0</v>
      </c>
      <c r="E98" s="195" t="s">
        <v>2072</v>
      </c>
    </row>
    <row r="99" spans="1:5">
      <c r="A99" s="32">
        <f t="shared" si="4"/>
        <v>0</v>
      </c>
      <c r="B99" s="6" t="str">
        <f t="shared" si="5"/>
        <v>I</v>
      </c>
      <c r="C99" s="32">
        <f t="shared" si="6"/>
        <v>0</v>
      </c>
      <c r="D99" s="50">
        <f t="shared" si="7"/>
        <v>0</v>
      </c>
      <c r="E99" s="195" t="s">
        <v>2072</v>
      </c>
    </row>
    <row r="100" spans="1:5">
      <c r="A100" s="32">
        <f t="shared" si="4"/>
        <v>0</v>
      </c>
      <c r="B100" s="6" t="str">
        <f t="shared" si="5"/>
        <v>I</v>
      </c>
      <c r="C100" s="32">
        <f t="shared" si="6"/>
        <v>0</v>
      </c>
      <c r="D100" s="50">
        <f t="shared" si="7"/>
        <v>0</v>
      </c>
      <c r="E100" s="195" t="s">
        <v>2072</v>
      </c>
    </row>
    <row r="101" spans="1:5">
      <c r="A101" s="32">
        <f t="shared" si="4"/>
        <v>0</v>
      </c>
      <c r="B101" s="6" t="str">
        <f t="shared" si="5"/>
        <v>I</v>
      </c>
      <c r="C101" s="32">
        <f t="shared" si="6"/>
        <v>0</v>
      </c>
      <c r="D101" s="50">
        <f t="shared" si="7"/>
        <v>0</v>
      </c>
      <c r="E101" s="195" t="s">
        <v>2072</v>
      </c>
    </row>
    <row r="102" spans="1:5">
      <c r="A102" s="32">
        <f t="shared" si="4"/>
        <v>0</v>
      </c>
      <c r="B102" s="6" t="str">
        <f t="shared" si="5"/>
        <v>I</v>
      </c>
      <c r="C102" s="32">
        <f t="shared" si="6"/>
        <v>0</v>
      </c>
      <c r="D102" s="50">
        <f t="shared" si="7"/>
        <v>0</v>
      </c>
      <c r="E102" s="195" t="s">
        <v>2072</v>
      </c>
    </row>
    <row r="103" spans="1:5">
      <c r="A103" s="32">
        <f t="shared" si="4"/>
        <v>0</v>
      </c>
      <c r="B103" s="6" t="str">
        <f t="shared" si="5"/>
        <v>I</v>
      </c>
      <c r="C103" s="32">
        <f t="shared" si="6"/>
        <v>0</v>
      </c>
      <c r="D103" s="50">
        <f t="shared" si="7"/>
        <v>0</v>
      </c>
      <c r="E103" s="195" t="s">
        <v>2072</v>
      </c>
    </row>
    <row r="104" spans="1:5">
      <c r="A104" s="32">
        <f t="shared" si="4"/>
        <v>0</v>
      </c>
      <c r="B104" s="6" t="str">
        <f t="shared" si="5"/>
        <v>I</v>
      </c>
      <c r="C104" s="32">
        <f t="shared" si="6"/>
        <v>0</v>
      </c>
      <c r="D104" s="50">
        <f t="shared" si="7"/>
        <v>0</v>
      </c>
      <c r="E104" s="195" t="s">
        <v>2072</v>
      </c>
    </row>
    <row r="105" spans="1:5">
      <c r="A105" s="32">
        <f t="shared" si="4"/>
        <v>0</v>
      </c>
      <c r="B105" s="6" t="str">
        <f t="shared" si="5"/>
        <v>I</v>
      </c>
      <c r="C105" s="32">
        <f t="shared" si="6"/>
        <v>0</v>
      </c>
      <c r="D105" s="50">
        <f t="shared" si="7"/>
        <v>0</v>
      </c>
      <c r="E105" s="195" t="s">
        <v>2072</v>
      </c>
    </row>
    <row r="106" spans="1:5">
      <c r="A106" s="32">
        <f t="shared" si="4"/>
        <v>0</v>
      </c>
      <c r="B106" s="6" t="str">
        <f t="shared" si="5"/>
        <v>I</v>
      </c>
      <c r="C106" s="32">
        <f t="shared" si="6"/>
        <v>0</v>
      </c>
      <c r="D106" s="50">
        <f t="shared" si="7"/>
        <v>0</v>
      </c>
      <c r="E106" s="195" t="s">
        <v>2072</v>
      </c>
    </row>
    <row r="107" spans="1:5">
      <c r="A107" s="32">
        <f t="shared" si="4"/>
        <v>0</v>
      </c>
      <c r="B107" s="6" t="str">
        <f t="shared" si="5"/>
        <v>I</v>
      </c>
      <c r="C107" s="32">
        <f t="shared" si="6"/>
        <v>0</v>
      </c>
      <c r="D107" s="50">
        <f t="shared" si="7"/>
        <v>0</v>
      </c>
      <c r="E107" s="195" t="s">
        <v>2072</v>
      </c>
    </row>
    <row r="108" spans="1:5">
      <c r="A108" s="32">
        <f t="shared" si="4"/>
        <v>0</v>
      </c>
      <c r="B108" s="6" t="str">
        <f t="shared" si="5"/>
        <v>I</v>
      </c>
      <c r="C108" s="32">
        <f t="shared" si="6"/>
        <v>0</v>
      </c>
      <c r="D108" s="50">
        <f t="shared" si="7"/>
        <v>0</v>
      </c>
      <c r="E108" s="195" t="s">
        <v>2072</v>
      </c>
    </row>
    <row r="109" spans="1:5">
      <c r="A109" s="32">
        <f t="shared" si="4"/>
        <v>0</v>
      </c>
      <c r="B109" s="6" t="str">
        <f t="shared" si="5"/>
        <v>I</v>
      </c>
      <c r="C109" s="32">
        <f t="shared" si="6"/>
        <v>0</v>
      </c>
      <c r="D109" s="50">
        <f t="shared" si="7"/>
        <v>0</v>
      </c>
      <c r="E109" s="195" t="s">
        <v>2072</v>
      </c>
    </row>
    <row r="110" spans="1:5">
      <c r="A110" s="32">
        <f t="shared" si="4"/>
        <v>0</v>
      </c>
      <c r="B110" s="6" t="str">
        <f t="shared" si="5"/>
        <v>I</v>
      </c>
      <c r="C110" s="32">
        <f t="shared" si="6"/>
        <v>0</v>
      </c>
      <c r="D110" s="50">
        <f t="shared" si="7"/>
        <v>0</v>
      </c>
      <c r="E110" s="195" t="s">
        <v>2072</v>
      </c>
    </row>
    <row r="111" spans="1:5">
      <c r="A111" s="32">
        <f t="shared" si="4"/>
        <v>0</v>
      </c>
      <c r="B111" s="6" t="str">
        <f t="shared" si="5"/>
        <v>I</v>
      </c>
      <c r="C111" s="32">
        <f t="shared" si="6"/>
        <v>0</v>
      </c>
      <c r="D111" s="50">
        <f t="shared" si="7"/>
        <v>0</v>
      </c>
      <c r="E111" s="195" t="s">
        <v>2072</v>
      </c>
    </row>
    <row r="112" spans="1:5">
      <c r="A112" s="32">
        <f t="shared" si="4"/>
        <v>0</v>
      </c>
      <c r="B112" s="6" t="str">
        <f t="shared" si="5"/>
        <v>I</v>
      </c>
      <c r="C112" s="32">
        <f t="shared" si="6"/>
        <v>0</v>
      </c>
      <c r="D112" s="50">
        <f t="shared" si="7"/>
        <v>0</v>
      </c>
      <c r="E112" s="195" t="s">
        <v>2072</v>
      </c>
    </row>
    <row r="113" spans="1:5">
      <c r="A113" s="32">
        <f t="shared" si="4"/>
        <v>0</v>
      </c>
      <c r="B113" s="6" t="str">
        <f t="shared" si="5"/>
        <v>I</v>
      </c>
      <c r="C113" s="32">
        <f t="shared" si="6"/>
        <v>0</v>
      </c>
      <c r="D113" s="50">
        <f t="shared" si="7"/>
        <v>0</v>
      </c>
      <c r="E113" s="195" t="s">
        <v>2072</v>
      </c>
    </row>
    <row r="114" spans="1:5">
      <c r="A114" s="32">
        <f t="shared" si="4"/>
        <v>0</v>
      </c>
      <c r="B114" s="6" t="str">
        <f t="shared" si="5"/>
        <v>I</v>
      </c>
      <c r="C114" s="32">
        <f t="shared" si="6"/>
        <v>0</v>
      </c>
      <c r="D114" s="50">
        <f t="shared" si="7"/>
        <v>0</v>
      </c>
      <c r="E114" s="195" t="s">
        <v>2072</v>
      </c>
    </row>
    <row r="115" spans="1:5">
      <c r="A115" s="32">
        <f t="shared" si="4"/>
        <v>0</v>
      </c>
      <c r="B115" s="6" t="str">
        <f t="shared" si="5"/>
        <v>I</v>
      </c>
      <c r="C115" s="32">
        <f t="shared" si="6"/>
        <v>0</v>
      </c>
      <c r="D115" s="50">
        <f t="shared" si="7"/>
        <v>0</v>
      </c>
      <c r="E115" s="195" t="s">
        <v>2072</v>
      </c>
    </row>
    <row r="116" spans="1:5">
      <c r="A116" s="32">
        <f t="shared" si="4"/>
        <v>0</v>
      </c>
      <c r="B116" s="6" t="str">
        <f t="shared" si="5"/>
        <v>I</v>
      </c>
      <c r="C116" s="32">
        <f t="shared" si="6"/>
        <v>0</v>
      </c>
      <c r="D116" s="50">
        <f t="shared" si="7"/>
        <v>0</v>
      </c>
      <c r="E116" s="195" t="s">
        <v>2072</v>
      </c>
    </row>
    <row r="117" spans="1:5">
      <c r="A117" s="32">
        <f t="shared" si="4"/>
        <v>0</v>
      </c>
      <c r="B117" s="6" t="str">
        <f t="shared" si="5"/>
        <v>I</v>
      </c>
      <c r="C117" s="32">
        <f t="shared" si="6"/>
        <v>0</v>
      </c>
      <c r="D117" s="50">
        <f t="shared" si="7"/>
        <v>0</v>
      </c>
      <c r="E117" s="195" t="s">
        <v>2072</v>
      </c>
    </row>
    <row r="118" spans="1:5">
      <c r="A118" s="32">
        <f t="shared" si="4"/>
        <v>0</v>
      </c>
      <c r="B118" s="6" t="str">
        <f t="shared" si="5"/>
        <v>I</v>
      </c>
      <c r="C118" s="32">
        <f t="shared" si="6"/>
        <v>0</v>
      </c>
      <c r="D118" s="50">
        <f t="shared" si="7"/>
        <v>0</v>
      </c>
      <c r="E118" s="195" t="s">
        <v>2072</v>
      </c>
    </row>
    <row r="119" spans="1:5">
      <c r="A119" s="32">
        <f t="shared" si="4"/>
        <v>0</v>
      </c>
      <c r="B119" s="6" t="str">
        <f t="shared" si="5"/>
        <v>I</v>
      </c>
      <c r="C119" s="32">
        <f t="shared" si="6"/>
        <v>0</v>
      </c>
      <c r="D119" s="50">
        <f t="shared" si="7"/>
        <v>0</v>
      </c>
      <c r="E119" s="195" t="s">
        <v>2072</v>
      </c>
    </row>
    <row r="120" spans="1:5">
      <c r="A120" s="32">
        <f t="shared" si="4"/>
        <v>0</v>
      </c>
      <c r="B120" s="6" t="str">
        <f t="shared" si="5"/>
        <v>I</v>
      </c>
      <c r="C120" s="32">
        <f t="shared" si="6"/>
        <v>0</v>
      </c>
      <c r="D120" s="50">
        <f t="shared" si="7"/>
        <v>0</v>
      </c>
      <c r="E120" s="195" t="s">
        <v>2072</v>
      </c>
    </row>
    <row r="121" spans="1:5">
      <c r="A121" s="32">
        <f t="shared" si="4"/>
        <v>0</v>
      </c>
      <c r="B121" s="6" t="str">
        <f t="shared" si="5"/>
        <v>I</v>
      </c>
      <c r="C121" s="32">
        <f t="shared" si="6"/>
        <v>0</v>
      </c>
      <c r="D121" s="50">
        <f t="shared" si="7"/>
        <v>0</v>
      </c>
      <c r="E121" s="195" t="s">
        <v>2072</v>
      </c>
    </row>
    <row r="122" spans="1:5">
      <c r="A122" s="32">
        <f t="shared" si="4"/>
        <v>0</v>
      </c>
      <c r="B122" s="6" t="str">
        <f t="shared" si="5"/>
        <v>I</v>
      </c>
      <c r="C122" s="32">
        <f t="shared" si="6"/>
        <v>0</v>
      </c>
      <c r="D122" s="50">
        <f t="shared" si="7"/>
        <v>0</v>
      </c>
      <c r="E122" s="195" t="s">
        <v>2072</v>
      </c>
    </row>
    <row r="123" spans="1:5">
      <c r="A123" s="32">
        <f t="shared" si="4"/>
        <v>0</v>
      </c>
      <c r="B123" s="6" t="str">
        <f t="shared" si="5"/>
        <v>I</v>
      </c>
      <c r="C123" s="32">
        <f t="shared" si="6"/>
        <v>0</v>
      </c>
      <c r="D123" s="50">
        <f t="shared" si="7"/>
        <v>0</v>
      </c>
      <c r="E123" s="195" t="s">
        <v>2072</v>
      </c>
    </row>
    <row r="124" spans="1:5">
      <c r="A124" s="32">
        <f t="shared" si="4"/>
        <v>0</v>
      </c>
      <c r="B124" s="6" t="str">
        <f t="shared" si="5"/>
        <v>I</v>
      </c>
      <c r="C124" s="32">
        <f t="shared" si="6"/>
        <v>0</v>
      </c>
      <c r="D124" s="50">
        <f t="shared" si="7"/>
        <v>0</v>
      </c>
      <c r="E124" s="195" t="s">
        <v>2072</v>
      </c>
    </row>
    <row r="125" spans="1:5">
      <c r="A125" s="32">
        <f t="shared" si="4"/>
        <v>0</v>
      </c>
      <c r="B125" s="6" t="str">
        <f t="shared" si="5"/>
        <v>I</v>
      </c>
      <c r="C125" s="32">
        <f t="shared" si="6"/>
        <v>0</v>
      </c>
      <c r="D125" s="50">
        <f t="shared" si="7"/>
        <v>0</v>
      </c>
      <c r="E125" s="195" t="s">
        <v>2072</v>
      </c>
    </row>
    <row r="126" spans="1:5">
      <c r="A126" s="32">
        <f t="shared" si="4"/>
        <v>0</v>
      </c>
      <c r="B126" s="6" t="str">
        <f t="shared" si="5"/>
        <v>I</v>
      </c>
      <c r="C126" s="32">
        <f t="shared" si="6"/>
        <v>0</v>
      </c>
      <c r="D126" s="50">
        <f t="shared" si="7"/>
        <v>0</v>
      </c>
      <c r="E126" s="195" t="s">
        <v>2072</v>
      </c>
    </row>
    <row r="127" spans="1:5">
      <c r="A127" s="32">
        <f t="shared" si="4"/>
        <v>0</v>
      </c>
      <c r="B127" s="6" t="str">
        <f t="shared" si="5"/>
        <v>I</v>
      </c>
      <c r="C127" s="32">
        <f t="shared" si="6"/>
        <v>0</v>
      </c>
      <c r="D127" s="50">
        <f t="shared" si="7"/>
        <v>0</v>
      </c>
      <c r="E127" s="195" t="s">
        <v>2072</v>
      </c>
    </row>
    <row r="128" spans="1:5">
      <c r="A128" s="32">
        <f t="shared" si="4"/>
        <v>0</v>
      </c>
      <c r="B128" s="6" t="str">
        <f t="shared" si="5"/>
        <v>I</v>
      </c>
      <c r="C128" s="32">
        <f t="shared" si="6"/>
        <v>0</v>
      </c>
      <c r="D128" s="50">
        <f t="shared" si="7"/>
        <v>0</v>
      </c>
      <c r="E128" s="195" t="s">
        <v>2072</v>
      </c>
    </row>
    <row r="129" spans="1:5">
      <c r="A129" s="32">
        <f t="shared" si="4"/>
        <v>0</v>
      </c>
      <c r="B129" s="6" t="str">
        <f t="shared" si="5"/>
        <v>I</v>
      </c>
      <c r="C129" s="32">
        <f t="shared" si="6"/>
        <v>0</v>
      </c>
      <c r="D129" s="50">
        <f t="shared" si="7"/>
        <v>0</v>
      </c>
      <c r="E129" s="195" t="s">
        <v>2072</v>
      </c>
    </row>
    <row r="130" spans="1:5">
      <c r="A130" s="32">
        <f t="shared" si="4"/>
        <v>0</v>
      </c>
      <c r="B130" s="6" t="str">
        <f t="shared" si="5"/>
        <v>I</v>
      </c>
      <c r="C130" s="32">
        <f t="shared" si="6"/>
        <v>0</v>
      </c>
      <c r="D130" s="50">
        <f t="shared" si="7"/>
        <v>0</v>
      </c>
      <c r="E130" s="195" t="s">
        <v>2072</v>
      </c>
    </row>
    <row r="131" spans="1:5">
      <c r="A131" s="32">
        <f t="shared" si="4"/>
        <v>0</v>
      </c>
      <c r="B131" s="6" t="str">
        <f t="shared" si="5"/>
        <v>I</v>
      </c>
      <c r="C131" s="32">
        <f t="shared" si="6"/>
        <v>0</v>
      </c>
      <c r="D131" s="50">
        <f t="shared" si="7"/>
        <v>0</v>
      </c>
      <c r="E131" s="195" t="s">
        <v>2072</v>
      </c>
    </row>
    <row r="132" spans="1:5">
      <c r="A132" s="32">
        <f t="shared" si="4"/>
        <v>0</v>
      </c>
      <c r="B132" s="6" t="str">
        <f t="shared" si="5"/>
        <v>I</v>
      </c>
      <c r="C132" s="32">
        <f t="shared" si="6"/>
        <v>0</v>
      </c>
      <c r="D132" s="50">
        <f t="shared" si="7"/>
        <v>0</v>
      </c>
      <c r="E132" s="195" t="s">
        <v>2072</v>
      </c>
    </row>
    <row r="133" spans="1:5">
      <c r="A133" s="32">
        <f t="shared" si="4"/>
        <v>0</v>
      </c>
      <c r="B133" s="6" t="str">
        <f t="shared" si="5"/>
        <v>I</v>
      </c>
      <c r="C133" s="32">
        <f t="shared" si="6"/>
        <v>0</v>
      </c>
      <c r="D133" s="50">
        <f t="shared" si="7"/>
        <v>0</v>
      </c>
      <c r="E133" s="195" t="s">
        <v>2072</v>
      </c>
    </row>
    <row r="134" spans="1:5">
      <c r="A134" s="32">
        <f t="shared" si="4"/>
        <v>0</v>
      </c>
      <c r="B134" s="6" t="str">
        <f t="shared" si="5"/>
        <v>I</v>
      </c>
      <c r="C134" s="32">
        <f t="shared" si="6"/>
        <v>0</v>
      </c>
      <c r="D134" s="50">
        <f t="shared" si="7"/>
        <v>0</v>
      </c>
      <c r="E134" s="195" t="s">
        <v>2072</v>
      </c>
    </row>
    <row r="135" spans="1:5">
      <c r="A135" s="32">
        <f t="shared" si="4"/>
        <v>0</v>
      </c>
      <c r="B135" s="6" t="str">
        <f t="shared" si="5"/>
        <v>I</v>
      </c>
      <c r="C135" s="32">
        <f t="shared" si="6"/>
        <v>0</v>
      </c>
      <c r="D135" s="50">
        <f t="shared" si="7"/>
        <v>0</v>
      </c>
      <c r="E135" s="195" t="s">
        <v>2072</v>
      </c>
    </row>
    <row r="136" spans="1:5">
      <c r="A136" s="32">
        <f t="shared" si="4"/>
        <v>0</v>
      </c>
      <c r="B136" s="6" t="str">
        <f t="shared" si="5"/>
        <v>I</v>
      </c>
      <c r="C136" s="32">
        <f t="shared" si="6"/>
        <v>0</v>
      </c>
      <c r="D136" s="50">
        <f t="shared" si="7"/>
        <v>0</v>
      </c>
      <c r="E136" s="195" t="s">
        <v>2072</v>
      </c>
    </row>
    <row r="137" spans="1:5">
      <c r="A137" s="32">
        <f t="shared" si="4"/>
        <v>0</v>
      </c>
      <c r="B137" s="6" t="str">
        <f t="shared" si="5"/>
        <v>I</v>
      </c>
      <c r="C137" s="32">
        <f t="shared" si="6"/>
        <v>0</v>
      </c>
      <c r="D137" s="50">
        <f t="shared" si="7"/>
        <v>0</v>
      </c>
      <c r="E137" s="195" t="s">
        <v>2072</v>
      </c>
    </row>
    <row r="138" spans="1:5">
      <c r="A138" s="32">
        <f t="shared" si="4"/>
        <v>0</v>
      </c>
      <c r="B138" s="6" t="str">
        <f t="shared" si="5"/>
        <v>I</v>
      </c>
      <c r="C138" s="32">
        <f t="shared" si="6"/>
        <v>0</v>
      </c>
      <c r="D138" s="50">
        <f t="shared" si="7"/>
        <v>0</v>
      </c>
      <c r="E138" s="195" t="s">
        <v>2072</v>
      </c>
    </row>
    <row r="139" spans="1:5">
      <c r="A139" s="32">
        <f t="shared" ref="A139:A147" si="8">L139</f>
        <v>0</v>
      </c>
      <c r="B139" s="6" t="str">
        <f t="shared" ref="B139:B147" si="9">IF(J139="s","II","I")</f>
        <v>I</v>
      </c>
      <c r="C139" s="32">
        <f t="shared" ref="C139:C147" si="10">I139</f>
        <v>0</v>
      </c>
      <c r="D139" s="50">
        <f t="shared" ref="D139:D147" si="11">K139</f>
        <v>0</v>
      </c>
      <c r="E139" s="195" t="s">
        <v>2072</v>
      </c>
    </row>
    <row r="140" spans="1:5">
      <c r="A140" s="32">
        <f t="shared" si="8"/>
        <v>0</v>
      </c>
      <c r="B140" s="6" t="str">
        <f t="shared" si="9"/>
        <v>I</v>
      </c>
      <c r="C140" s="32">
        <f t="shared" si="10"/>
        <v>0</v>
      </c>
      <c r="D140" s="50">
        <f t="shared" si="11"/>
        <v>0</v>
      </c>
      <c r="E140" s="195" t="s">
        <v>2072</v>
      </c>
    </row>
    <row r="141" spans="1:5">
      <c r="A141" s="32">
        <f t="shared" si="8"/>
        <v>0</v>
      </c>
      <c r="B141" s="6" t="str">
        <f t="shared" si="9"/>
        <v>I</v>
      </c>
      <c r="C141" s="32">
        <f t="shared" si="10"/>
        <v>0</v>
      </c>
      <c r="D141" s="50">
        <f t="shared" si="11"/>
        <v>0</v>
      </c>
      <c r="E141" s="195" t="s">
        <v>2072</v>
      </c>
    </row>
    <row r="142" spans="1:5">
      <c r="A142" s="32">
        <f t="shared" si="8"/>
        <v>0</v>
      </c>
      <c r="B142" s="6" t="str">
        <f t="shared" si="9"/>
        <v>I</v>
      </c>
      <c r="C142" s="32">
        <f t="shared" si="10"/>
        <v>0</v>
      </c>
      <c r="D142" s="50">
        <f t="shared" si="11"/>
        <v>0</v>
      </c>
      <c r="E142" s="195" t="s">
        <v>2072</v>
      </c>
    </row>
    <row r="143" spans="1:5">
      <c r="A143" s="32">
        <f t="shared" si="8"/>
        <v>0</v>
      </c>
      <c r="B143" s="6" t="str">
        <f t="shared" si="9"/>
        <v>I</v>
      </c>
      <c r="C143" s="32">
        <f t="shared" si="10"/>
        <v>0</v>
      </c>
      <c r="D143" s="50">
        <f t="shared" si="11"/>
        <v>0</v>
      </c>
      <c r="E143" s="195" t="s">
        <v>2072</v>
      </c>
    </row>
    <row r="144" spans="1:5">
      <c r="A144" s="32">
        <f t="shared" si="8"/>
        <v>0</v>
      </c>
      <c r="B144" s="6" t="str">
        <f t="shared" si="9"/>
        <v>I</v>
      </c>
      <c r="C144" s="32">
        <f t="shared" si="10"/>
        <v>0</v>
      </c>
      <c r="D144" s="50">
        <f t="shared" si="11"/>
        <v>0</v>
      </c>
      <c r="E144" s="195" t="s">
        <v>2072</v>
      </c>
    </row>
    <row r="145" spans="1:5">
      <c r="A145" s="32">
        <f t="shared" si="8"/>
        <v>0</v>
      </c>
      <c r="B145" s="6" t="str">
        <f t="shared" si="9"/>
        <v>I</v>
      </c>
      <c r="C145" s="32">
        <f t="shared" si="10"/>
        <v>0</v>
      </c>
      <c r="D145" s="50">
        <f t="shared" si="11"/>
        <v>0</v>
      </c>
      <c r="E145" s="195" t="s">
        <v>2072</v>
      </c>
    </row>
    <row r="146" spans="1:5">
      <c r="A146" s="32">
        <f t="shared" si="8"/>
        <v>0</v>
      </c>
      <c r="B146" s="6" t="str">
        <f t="shared" si="9"/>
        <v>I</v>
      </c>
      <c r="C146" s="32">
        <f t="shared" si="10"/>
        <v>0</v>
      </c>
      <c r="D146" s="50">
        <f t="shared" si="11"/>
        <v>0</v>
      </c>
      <c r="E146" s="195" t="s">
        <v>2072</v>
      </c>
    </row>
    <row r="147" spans="1:5">
      <c r="A147" s="32">
        <f t="shared" si="8"/>
        <v>0</v>
      </c>
      <c r="B147" s="6" t="str">
        <f t="shared" si="9"/>
        <v>I</v>
      </c>
      <c r="C147" s="32">
        <f t="shared" si="10"/>
        <v>0</v>
      </c>
      <c r="D147" s="50">
        <f t="shared" si="11"/>
        <v>0</v>
      </c>
      <c r="E147" s="195" t="s">
        <v>2072</v>
      </c>
    </row>
    <row r="148" spans="1:5">
      <c r="B148" s="6"/>
      <c r="C148" s="32"/>
      <c r="E148" s="195"/>
    </row>
    <row r="149" spans="1:5">
      <c r="B149" s="6"/>
      <c r="C149" s="32"/>
      <c r="E149" s="195"/>
    </row>
    <row r="150" spans="1:5">
      <c r="B150" s="6"/>
      <c r="C150" s="32"/>
      <c r="E150" s="195"/>
    </row>
    <row r="151" spans="1:5">
      <c r="B151" s="6"/>
      <c r="C151" s="32"/>
      <c r="E151" s="195"/>
    </row>
    <row r="152" spans="1:5">
      <c r="B152" s="6"/>
      <c r="C152" s="32"/>
      <c r="E152" s="195"/>
    </row>
    <row r="153" spans="1:5">
      <c r="B153" s="6"/>
      <c r="C153" s="32"/>
      <c r="E153" s="195"/>
    </row>
    <row r="154" spans="1:5">
      <c r="B154" s="6"/>
      <c r="C154" s="32"/>
      <c r="E154" s="195"/>
    </row>
    <row r="155" spans="1:5">
      <c r="B155" s="6"/>
      <c r="C155" s="32"/>
      <c r="E155" s="195"/>
    </row>
    <row r="156" spans="1:5">
      <c r="B156" s="6"/>
      <c r="C156" s="32"/>
      <c r="E156" s="195"/>
    </row>
    <row r="157" spans="1:5">
      <c r="B157" s="6"/>
      <c r="C157" s="32"/>
      <c r="E157" s="195"/>
    </row>
    <row r="158" spans="1:5">
      <c r="B158" s="6"/>
      <c r="C158" s="32"/>
      <c r="E158" s="195"/>
    </row>
    <row r="159" spans="1:5">
      <c r="B159" s="6"/>
      <c r="C159" s="32"/>
      <c r="E159" s="195"/>
    </row>
    <row r="160" spans="1:5">
      <c r="B160" s="6"/>
      <c r="C160" s="32"/>
      <c r="E160" s="195"/>
    </row>
    <row r="161" spans="2:5">
      <c r="B161" s="6"/>
      <c r="C161" s="32"/>
      <c r="E161" s="195"/>
    </row>
    <row r="162" spans="2:5">
      <c r="B162" s="6"/>
      <c r="C162" s="32"/>
      <c r="E162" s="195"/>
    </row>
    <row r="163" spans="2:5">
      <c r="B163" s="6"/>
      <c r="C163" s="32"/>
      <c r="E163" s="195"/>
    </row>
    <row r="164" spans="2:5">
      <c r="B164" s="6"/>
      <c r="C164" s="32"/>
      <c r="E164" s="195"/>
    </row>
    <row r="165" spans="2:5">
      <c r="B165" s="6"/>
      <c r="C165" s="32"/>
      <c r="E165" s="195"/>
    </row>
    <row r="166" spans="2:5">
      <c r="B166" s="6"/>
      <c r="C166" s="32"/>
      <c r="E166" s="195"/>
    </row>
    <row r="167" spans="2:5">
      <c r="B167" s="6"/>
      <c r="C167" s="32"/>
      <c r="E167" s="195"/>
    </row>
    <row r="168" spans="2:5">
      <c r="B168" s="6"/>
      <c r="C168" s="32"/>
      <c r="E168" s="195"/>
    </row>
    <row r="169" spans="2:5">
      <c r="B169" s="6"/>
      <c r="C169" s="32"/>
      <c r="E169" s="195"/>
    </row>
    <row r="170" spans="2:5">
      <c r="B170" s="6"/>
      <c r="C170" s="32"/>
      <c r="E170" s="195"/>
    </row>
    <row r="171" spans="2:5">
      <c r="B171" s="6"/>
      <c r="C171" s="32"/>
      <c r="E171" s="195"/>
    </row>
    <row r="172" spans="2:5">
      <c r="B172" s="6"/>
      <c r="C172" s="32"/>
      <c r="E172" s="195"/>
    </row>
    <row r="173" spans="2:5">
      <c r="B173" s="6"/>
      <c r="C173" s="32"/>
      <c r="E173" s="195"/>
    </row>
    <row r="174" spans="2:5">
      <c r="B174" s="6"/>
      <c r="C174" s="32"/>
      <c r="E174" s="195"/>
    </row>
    <row r="175" spans="2:5">
      <c r="B175" s="6"/>
      <c r="C175" s="32"/>
      <c r="E175" s="195"/>
    </row>
    <row r="176" spans="2:5">
      <c r="B176" s="6"/>
      <c r="C176" s="32"/>
      <c r="E176" s="195"/>
    </row>
    <row r="177" spans="2:5">
      <c r="B177" s="6"/>
      <c r="C177" s="32"/>
      <c r="E177" s="195"/>
    </row>
    <row r="178" spans="2:5">
      <c r="B178" s="6"/>
      <c r="C178" s="32"/>
      <c r="E178" s="195"/>
    </row>
    <row r="179" spans="2:5">
      <c r="B179" s="6"/>
      <c r="C179" s="32"/>
      <c r="E179" s="195"/>
    </row>
    <row r="180" spans="2:5">
      <c r="B180" s="6"/>
      <c r="C180" s="32"/>
      <c r="E180" s="195"/>
    </row>
    <row r="181" spans="2:5">
      <c r="B181" s="6"/>
      <c r="C181" s="32"/>
      <c r="E181" s="195"/>
    </row>
    <row r="182" spans="2:5">
      <c r="B182" s="6"/>
      <c r="C182" s="32"/>
      <c r="E182" s="195"/>
    </row>
    <row r="183" spans="2:5">
      <c r="B183" s="6"/>
      <c r="C183" s="32"/>
      <c r="E183" s="195"/>
    </row>
    <row r="184" spans="2:5">
      <c r="B184" s="6"/>
      <c r="C184" s="32"/>
      <c r="E184" s="195"/>
    </row>
    <row r="185" spans="2:5">
      <c r="B185" s="6"/>
      <c r="C185" s="32"/>
      <c r="E185" s="195"/>
    </row>
    <row r="186" spans="2:5">
      <c r="B186" s="6"/>
      <c r="C186" s="32"/>
      <c r="E186" s="195"/>
    </row>
    <row r="187" spans="2:5">
      <c r="B187" s="6"/>
      <c r="C187" s="32"/>
      <c r="E187" s="195"/>
    </row>
    <row r="188" spans="2:5">
      <c r="B188" s="6"/>
      <c r="C188" s="32"/>
      <c r="E188" s="195"/>
    </row>
    <row r="189" spans="2:5">
      <c r="B189" s="6"/>
      <c r="C189" s="32"/>
      <c r="E189" s="195"/>
    </row>
    <row r="190" spans="2:5">
      <c r="B190" s="6"/>
      <c r="C190" s="32"/>
      <c r="E190" s="195"/>
    </row>
    <row r="191" spans="2:5">
      <c r="B191" s="6"/>
      <c r="C191" s="32"/>
      <c r="E191" s="195"/>
    </row>
    <row r="192" spans="2:5">
      <c r="B192" s="6"/>
      <c r="C192" s="32"/>
      <c r="E192" s="195"/>
    </row>
    <row r="193" spans="2:5">
      <c r="B193" s="6"/>
      <c r="C193" s="32"/>
      <c r="E193" s="195"/>
    </row>
    <row r="194" spans="2:5">
      <c r="B194" s="6"/>
      <c r="C194" s="32"/>
      <c r="E194" s="195"/>
    </row>
    <row r="195" spans="2:5">
      <c r="B195" s="6"/>
      <c r="C195" s="32"/>
      <c r="E195" s="195"/>
    </row>
    <row r="196" spans="2:5">
      <c r="B196" s="6"/>
      <c r="C196" s="32"/>
      <c r="E196" s="195"/>
    </row>
    <row r="197" spans="2:5">
      <c r="B197" s="6"/>
      <c r="C197" s="32"/>
      <c r="E197" s="195"/>
    </row>
    <row r="198" spans="2:5">
      <c r="B198" s="6"/>
      <c r="C198" s="32"/>
      <c r="E198" s="195"/>
    </row>
    <row r="199" spans="2:5">
      <c r="B199" s="6"/>
      <c r="C199" s="32"/>
      <c r="E199" s="195"/>
    </row>
    <row r="200" spans="2:5">
      <c r="B200" s="6"/>
      <c r="C200" s="32"/>
      <c r="E200" s="195"/>
    </row>
    <row r="201" spans="2:5">
      <c r="B201" s="6"/>
      <c r="C201" s="32"/>
      <c r="E201" s="195"/>
    </row>
    <row r="202" spans="2:5">
      <c r="B202" s="6"/>
      <c r="C202" s="32"/>
      <c r="E202" s="195"/>
    </row>
    <row r="203" spans="2:5">
      <c r="B203" s="6"/>
      <c r="C203" s="32"/>
      <c r="E203" s="195"/>
    </row>
    <row r="204" spans="2:5">
      <c r="B204" s="6"/>
      <c r="C204" s="32"/>
      <c r="E204" s="195"/>
    </row>
    <row r="205" spans="2:5">
      <c r="B205" s="6"/>
      <c r="C205" s="32"/>
      <c r="E205" s="195"/>
    </row>
    <row r="206" spans="2:5">
      <c r="B206" s="6"/>
      <c r="C206" s="32"/>
      <c r="E206" s="195"/>
    </row>
    <row r="207" spans="2:5">
      <c r="B207" s="6"/>
      <c r="C207" s="32"/>
      <c r="E207" s="195"/>
    </row>
    <row r="208" spans="2:5">
      <c r="B208" s="6"/>
      <c r="C208" s="32"/>
      <c r="E208" s="195"/>
    </row>
    <row r="209" spans="2:5">
      <c r="B209" s="6"/>
      <c r="C209" s="32"/>
      <c r="E209" s="195"/>
    </row>
    <row r="210" spans="2:5">
      <c r="B210" s="6"/>
      <c r="C210" s="32"/>
      <c r="E210" s="195"/>
    </row>
    <row r="211" spans="2:5">
      <c r="B211" s="6"/>
      <c r="C211" s="32"/>
      <c r="E211" s="195"/>
    </row>
    <row r="212" spans="2:5">
      <c r="B212" s="6"/>
      <c r="C212" s="32"/>
      <c r="E212" s="195"/>
    </row>
    <row r="213" spans="2:5">
      <c r="B213" s="6"/>
      <c r="C213" s="32"/>
      <c r="E213" s="195"/>
    </row>
    <row r="214" spans="2:5">
      <c r="B214" s="6"/>
      <c r="C214" s="32"/>
      <c r="E214" s="195"/>
    </row>
    <row r="215" spans="2:5">
      <c r="B215" s="6"/>
      <c r="C215" s="32"/>
      <c r="E215" s="195"/>
    </row>
    <row r="216" spans="2:5">
      <c r="B216" s="6"/>
      <c r="C216" s="32"/>
      <c r="E216" s="195"/>
    </row>
    <row r="217" spans="2:5">
      <c r="B217" s="6"/>
      <c r="C217" s="32"/>
      <c r="E217" s="195"/>
    </row>
    <row r="218" spans="2:5">
      <c r="B218" s="6"/>
      <c r="C218" s="32"/>
      <c r="E218" s="195"/>
    </row>
    <row r="219" spans="2:5">
      <c r="B219" s="6"/>
      <c r="C219" s="32"/>
      <c r="E219" s="195"/>
    </row>
    <row r="220" spans="2:5">
      <c r="B220" s="6"/>
      <c r="C220" s="32"/>
      <c r="E220" s="195"/>
    </row>
    <row r="221" spans="2:5">
      <c r="B221" s="6"/>
      <c r="C221" s="32"/>
      <c r="E221" s="195"/>
    </row>
    <row r="222" spans="2:5">
      <c r="B222" s="6"/>
      <c r="C222" s="32"/>
      <c r="E222" s="195"/>
    </row>
    <row r="223" spans="2:5">
      <c r="B223" s="6"/>
      <c r="C223" s="32"/>
      <c r="E223" s="195"/>
    </row>
    <row r="224" spans="2:5">
      <c r="B224" s="6"/>
      <c r="C224" s="32"/>
      <c r="E224" s="195"/>
    </row>
    <row r="225" spans="2:5">
      <c r="B225" s="6"/>
      <c r="C225" s="32"/>
      <c r="E225" s="195"/>
    </row>
    <row r="226" spans="2:5">
      <c r="B226" s="6"/>
      <c r="C226" s="32"/>
      <c r="E226" s="195"/>
    </row>
    <row r="227" spans="2:5">
      <c r="B227" s="6"/>
      <c r="C227" s="32"/>
      <c r="E227" s="195"/>
    </row>
    <row r="228" spans="2:5">
      <c r="B228" s="6"/>
      <c r="C228" s="32"/>
      <c r="E228" s="195"/>
    </row>
    <row r="229" spans="2:5">
      <c r="B229" s="6"/>
      <c r="C229" s="32"/>
      <c r="E229" s="195"/>
    </row>
    <row r="230" spans="2:5">
      <c r="B230" s="6"/>
      <c r="C230" s="32"/>
      <c r="E230" s="195"/>
    </row>
    <row r="231" spans="2:5">
      <c r="B231" s="6"/>
      <c r="C231" s="32"/>
      <c r="E231" s="195"/>
    </row>
    <row r="232" spans="2:5">
      <c r="B232" s="6"/>
      <c r="C232" s="32"/>
      <c r="E232" s="195"/>
    </row>
    <row r="233" spans="2:5">
      <c r="B233" s="6"/>
      <c r="C233" s="32"/>
      <c r="E233" s="195"/>
    </row>
    <row r="234" spans="2:5">
      <c r="B234" s="6"/>
      <c r="C234" s="32"/>
      <c r="E234" s="195"/>
    </row>
    <row r="235" spans="2:5">
      <c r="B235" s="6"/>
      <c r="C235" s="32"/>
      <c r="E235" s="195"/>
    </row>
    <row r="236" spans="2:5">
      <c r="B236" s="6"/>
      <c r="C236" s="32"/>
      <c r="E236" s="195"/>
    </row>
    <row r="237" spans="2:5">
      <c r="B237" s="6"/>
      <c r="C237" s="32"/>
      <c r="E237" s="195"/>
    </row>
    <row r="238" spans="2:5">
      <c r="B238" s="6"/>
      <c r="C238" s="32"/>
      <c r="E238" s="195"/>
    </row>
    <row r="239" spans="2:5">
      <c r="B239" s="6"/>
      <c r="C239" s="32"/>
      <c r="E239" s="195"/>
    </row>
    <row r="240" spans="2:5">
      <c r="B240" s="6"/>
      <c r="C240" s="32"/>
      <c r="E240" s="195"/>
    </row>
    <row r="241" spans="2:5">
      <c r="B241" s="6"/>
      <c r="C241" s="32"/>
      <c r="E241" s="195"/>
    </row>
    <row r="242" spans="2:5">
      <c r="B242" s="6"/>
      <c r="C242" s="32"/>
      <c r="E242" s="195"/>
    </row>
    <row r="243" spans="2:5">
      <c r="B243" s="6"/>
      <c r="C243" s="32"/>
      <c r="E243" s="195"/>
    </row>
    <row r="244" spans="2:5">
      <c r="B244" s="6"/>
      <c r="C244" s="32"/>
      <c r="E244" s="195"/>
    </row>
    <row r="245" spans="2:5">
      <c r="B245" s="6"/>
      <c r="C245" s="32"/>
      <c r="E245" s="195"/>
    </row>
    <row r="246" spans="2:5">
      <c r="B246" s="6"/>
      <c r="C246" s="32"/>
      <c r="E246" s="195"/>
    </row>
    <row r="247" spans="2:5">
      <c r="B247" s="6"/>
      <c r="C247" s="32"/>
      <c r="E247" s="195"/>
    </row>
    <row r="248" spans="2:5">
      <c r="B248" s="6"/>
      <c r="C248" s="32"/>
      <c r="E248" s="195"/>
    </row>
    <row r="249" spans="2:5">
      <c r="B249" s="6"/>
      <c r="C249" s="32"/>
      <c r="E249" s="195"/>
    </row>
    <row r="250" spans="2:5">
      <c r="B250" s="6"/>
      <c r="C250" s="32"/>
      <c r="E250" s="195"/>
    </row>
    <row r="251" spans="2:5">
      <c r="B251" s="6"/>
      <c r="C251" s="32"/>
      <c r="E251" s="195"/>
    </row>
    <row r="252" spans="2:5">
      <c r="B252" s="6"/>
      <c r="C252" s="32"/>
      <c r="E252" s="195"/>
    </row>
    <row r="253" spans="2:5">
      <c r="B253" s="6"/>
      <c r="C253" s="32"/>
      <c r="E253" s="195"/>
    </row>
    <row r="254" spans="2:5">
      <c r="B254" s="6"/>
      <c r="C254" s="32"/>
      <c r="E254" s="195"/>
    </row>
    <row r="255" spans="2:5">
      <c r="B255" s="6"/>
      <c r="C255" s="32"/>
      <c r="E255" s="195"/>
    </row>
    <row r="256" spans="2:5">
      <c r="B256" s="6"/>
      <c r="C256" s="32"/>
      <c r="E256" s="195"/>
    </row>
    <row r="257" spans="2:3">
      <c r="B257" s="6"/>
      <c r="C257" s="32"/>
    </row>
    <row r="258" spans="2:3">
      <c r="B258" s="6"/>
      <c r="C258" s="32"/>
    </row>
    <row r="259" spans="2:3">
      <c r="B259" s="6"/>
      <c r="C259" s="32"/>
    </row>
    <row r="260" spans="2:3">
      <c r="B260" s="6"/>
      <c r="C260" s="32"/>
    </row>
    <row r="261" spans="2:3">
      <c r="B261" s="6"/>
      <c r="C261" s="32"/>
    </row>
    <row r="262" spans="2:3">
      <c r="B262" s="6"/>
      <c r="C262" s="32"/>
    </row>
    <row r="263" spans="2:3">
      <c r="B263" s="6"/>
      <c r="C263" s="32"/>
    </row>
    <row r="264" spans="2:3">
      <c r="B264" s="6"/>
      <c r="C264" s="32"/>
    </row>
    <row r="265" spans="2:3">
      <c r="B265" s="6"/>
      <c r="C265" s="32"/>
    </row>
    <row r="266" spans="2:3">
      <c r="B266" s="6"/>
      <c r="C266" s="32"/>
    </row>
    <row r="267" spans="2:3">
      <c r="B267" s="6"/>
      <c r="C267" s="32"/>
    </row>
    <row r="268" spans="2:3">
      <c r="B268" s="6"/>
      <c r="C268" s="32"/>
    </row>
    <row r="269" spans="2:3">
      <c r="B269" s="6"/>
      <c r="C269" s="32"/>
    </row>
    <row r="270" spans="2:3">
      <c r="B270" s="6"/>
      <c r="C270" s="32"/>
    </row>
    <row r="271" spans="2:3">
      <c r="B271" s="6"/>
      <c r="C271" s="32"/>
    </row>
    <row r="272" spans="2:3">
      <c r="B272" s="6"/>
      <c r="C272" s="32"/>
    </row>
    <row r="273" spans="2:3">
      <c r="B273" s="6"/>
      <c r="C273" s="32"/>
    </row>
    <row r="274" spans="2:3">
      <c r="B274" s="6"/>
      <c r="C274" s="32"/>
    </row>
    <row r="275" spans="2:3">
      <c r="B275" s="6"/>
      <c r="C275" s="32"/>
    </row>
    <row r="276" spans="2:3">
      <c r="B276" s="6"/>
      <c r="C276" s="32"/>
    </row>
    <row r="277" spans="2:3">
      <c r="B277" s="6"/>
      <c r="C277" s="32"/>
    </row>
    <row r="278" spans="2:3">
      <c r="B278" s="6"/>
      <c r="C278" s="32"/>
    </row>
    <row r="279" spans="2:3">
      <c r="B279" s="6"/>
      <c r="C279" s="32"/>
    </row>
    <row r="280" spans="2:3">
      <c r="B280" s="6"/>
      <c r="C280" s="32"/>
    </row>
    <row r="281" spans="2:3">
      <c r="B281" s="6"/>
      <c r="C281" s="32"/>
    </row>
    <row r="282" spans="2:3">
      <c r="B282" s="6"/>
      <c r="C282" s="32"/>
    </row>
    <row r="283" spans="2:3">
      <c r="B283" s="6"/>
      <c r="C283" s="32"/>
    </row>
    <row r="284" spans="2:3">
      <c r="B284" s="6"/>
      <c r="C284" s="32"/>
    </row>
    <row r="285" spans="2:3">
      <c r="B285" s="6"/>
      <c r="C285" s="32"/>
    </row>
    <row r="286" spans="2:3">
      <c r="B286" s="6"/>
      <c r="C286" s="32"/>
    </row>
    <row r="287" spans="2:3">
      <c r="B287" s="6"/>
      <c r="C287" s="32"/>
    </row>
    <row r="288" spans="2:3">
      <c r="B288" s="6"/>
      <c r="C288" s="32"/>
    </row>
    <row r="289" spans="2:3">
      <c r="B289" s="6"/>
      <c r="C289" s="32"/>
    </row>
    <row r="290" spans="2:3">
      <c r="B290" s="6"/>
      <c r="C290" s="32"/>
    </row>
    <row r="291" spans="2:3">
      <c r="B291" s="6"/>
      <c r="C291" s="32"/>
    </row>
    <row r="292" spans="2:3">
      <c r="B292" s="6"/>
      <c r="C292" s="32"/>
    </row>
    <row r="293" spans="2:3">
      <c r="B293" s="6"/>
      <c r="C293" s="32"/>
    </row>
    <row r="294" spans="2:3">
      <c r="B294" s="6"/>
      <c r="C294" s="32"/>
    </row>
    <row r="295" spans="2:3">
      <c r="B295" s="6"/>
      <c r="C295" s="32"/>
    </row>
    <row r="296" spans="2:3">
      <c r="B296" s="6"/>
      <c r="C296" s="32"/>
    </row>
    <row r="297" spans="2:3">
      <c r="B297" s="6"/>
      <c r="C297" s="32"/>
    </row>
    <row r="298" spans="2:3">
      <c r="B298" s="6"/>
      <c r="C298" s="32"/>
    </row>
    <row r="299" spans="2:3">
      <c r="B299" s="6"/>
      <c r="C299" s="32"/>
    </row>
    <row r="300" spans="2:3">
      <c r="B300" s="6"/>
      <c r="C300" s="32"/>
    </row>
    <row r="301" spans="2:3">
      <c r="B301" s="6"/>
      <c r="C301" s="32"/>
    </row>
    <row r="302" spans="2:3">
      <c r="B302" s="6"/>
      <c r="C302" s="32"/>
    </row>
    <row r="303" spans="2:3">
      <c r="B303" s="6"/>
      <c r="C303" s="32"/>
    </row>
    <row r="304" spans="2:3">
      <c r="B304" s="6"/>
      <c r="C304" s="32"/>
    </row>
    <row r="305" spans="2:3">
      <c r="B305" s="6"/>
      <c r="C305" s="32"/>
    </row>
    <row r="306" spans="2:3">
      <c r="B306" s="6"/>
      <c r="C306" s="32"/>
    </row>
    <row r="307" spans="2:3">
      <c r="B307" s="6"/>
      <c r="C307" s="32"/>
    </row>
    <row r="308" spans="2:3">
      <c r="B308" s="6"/>
      <c r="C308" s="32"/>
    </row>
    <row r="309" spans="2:3">
      <c r="B309" s="6"/>
      <c r="C309" s="32"/>
    </row>
    <row r="310" spans="2:3">
      <c r="B310" s="6"/>
      <c r="C310" s="32"/>
    </row>
    <row r="311" spans="2:3">
      <c r="B311" s="6"/>
      <c r="C311" s="32"/>
    </row>
    <row r="312" spans="2:3">
      <c r="B312" s="6"/>
      <c r="C312" s="32"/>
    </row>
    <row r="313" spans="2:3">
      <c r="B313" s="6"/>
      <c r="C313" s="32"/>
    </row>
    <row r="314" spans="2:3">
      <c r="B314" s="6"/>
      <c r="C314" s="32"/>
    </row>
    <row r="315" spans="2:3">
      <c r="B315" s="6"/>
      <c r="C315" s="32"/>
    </row>
    <row r="316" spans="2:3">
      <c r="B316" s="6"/>
      <c r="C316" s="32"/>
    </row>
    <row r="317" spans="2:3">
      <c r="B317" s="6"/>
      <c r="C317" s="32"/>
    </row>
    <row r="318" spans="2:3">
      <c r="B318" s="6"/>
      <c r="C318" s="32"/>
    </row>
    <row r="319" spans="2:3">
      <c r="B319" s="6"/>
      <c r="C319" s="32"/>
    </row>
    <row r="320" spans="2:3">
      <c r="B320" s="6"/>
      <c r="C320" s="32"/>
    </row>
    <row r="321" spans="2:3">
      <c r="B321" s="6"/>
      <c r="C321" s="32"/>
    </row>
    <row r="322" spans="2:3">
      <c r="B322" s="6"/>
      <c r="C322" s="32"/>
    </row>
    <row r="323" spans="2:3">
      <c r="B323" s="6"/>
      <c r="C323" s="32"/>
    </row>
    <row r="324" spans="2:3">
      <c r="B324" s="6"/>
      <c r="C324" s="32"/>
    </row>
    <row r="325" spans="2:3">
      <c r="B325" s="6"/>
      <c r="C325" s="32"/>
    </row>
    <row r="326" spans="2:3">
      <c r="B326" s="6"/>
      <c r="C326" s="32"/>
    </row>
    <row r="327" spans="2:3">
      <c r="B327" s="6"/>
      <c r="C327" s="32"/>
    </row>
    <row r="328" spans="2:3">
      <c r="B328" s="6"/>
      <c r="C328" s="32"/>
    </row>
    <row r="329" spans="2:3">
      <c r="B329" s="6"/>
      <c r="C329" s="32"/>
    </row>
    <row r="330" spans="2:3">
      <c r="B330" s="6"/>
      <c r="C330" s="32"/>
    </row>
    <row r="331" spans="2:3">
      <c r="B331" s="6"/>
      <c r="C331" s="32"/>
    </row>
    <row r="332" spans="2:3">
      <c r="B332" s="6"/>
      <c r="C332" s="32"/>
    </row>
    <row r="333" spans="2:3">
      <c r="B333" s="6"/>
      <c r="C333" s="32"/>
    </row>
    <row r="334" spans="2:3">
      <c r="B334" s="6"/>
      <c r="C334" s="32"/>
    </row>
    <row r="335" spans="2:3">
      <c r="B335" s="6"/>
      <c r="C335" s="32"/>
    </row>
    <row r="336" spans="2:3">
      <c r="B336" s="6"/>
      <c r="C336" s="32"/>
    </row>
    <row r="337" spans="2:3">
      <c r="B337" s="6"/>
      <c r="C337" s="32"/>
    </row>
    <row r="338" spans="2:3">
      <c r="B338" s="6"/>
      <c r="C338" s="32"/>
    </row>
    <row r="339" spans="2:3">
      <c r="B339" s="6"/>
      <c r="C339" s="32"/>
    </row>
    <row r="340" spans="2:3">
      <c r="B340" s="6"/>
      <c r="C340" s="32"/>
    </row>
    <row r="341" spans="2:3">
      <c r="B341" s="6"/>
      <c r="C341" s="32"/>
    </row>
    <row r="342" spans="2:3">
      <c r="B342" s="6"/>
      <c r="C342" s="32"/>
    </row>
    <row r="343" spans="2:3">
      <c r="B343" s="6"/>
      <c r="C343" s="32"/>
    </row>
    <row r="344" spans="2:3">
      <c r="B344" s="6"/>
      <c r="C344" s="32"/>
    </row>
    <row r="345" spans="2:3">
      <c r="B345" s="6"/>
      <c r="C345" s="32"/>
    </row>
    <row r="346" spans="2:3">
      <c r="B346" s="6"/>
      <c r="C346" s="32"/>
    </row>
    <row r="347" spans="2:3">
      <c r="B347" s="6"/>
      <c r="C347" s="32"/>
    </row>
    <row r="348" spans="2:3">
      <c r="B348" s="6"/>
      <c r="C348" s="32"/>
    </row>
    <row r="349" spans="2:3">
      <c r="B349" s="6"/>
      <c r="C349" s="32"/>
    </row>
    <row r="350" spans="2:3">
      <c r="B350" s="6"/>
      <c r="C350" s="32"/>
    </row>
    <row r="351" spans="2:3">
      <c r="B351" s="6"/>
      <c r="C351" s="32"/>
    </row>
    <row r="352" spans="2:3">
      <c r="B352" s="6"/>
      <c r="C352" s="32"/>
    </row>
    <row r="353" spans="2:3">
      <c r="B353" s="6"/>
      <c r="C353" s="32"/>
    </row>
    <row r="354" spans="2:3">
      <c r="B354" s="6"/>
      <c r="C354" s="32"/>
    </row>
    <row r="355" spans="2:3">
      <c r="B355" s="6"/>
      <c r="C355" s="32"/>
    </row>
    <row r="356" spans="2:3">
      <c r="B356" s="6"/>
      <c r="C356" s="32"/>
    </row>
    <row r="357" spans="2:3">
      <c r="B357" s="6"/>
      <c r="C357" s="32"/>
    </row>
    <row r="358" spans="2:3">
      <c r="B358" s="6"/>
      <c r="C358" s="32"/>
    </row>
    <row r="359" spans="2:3">
      <c r="B359" s="6"/>
      <c r="C359" s="32"/>
    </row>
    <row r="360" spans="2:3">
      <c r="B360" s="6"/>
      <c r="C360" s="32"/>
    </row>
    <row r="361" spans="2:3">
      <c r="B361" s="6"/>
      <c r="C361" s="32"/>
    </row>
    <row r="362" spans="2:3">
      <c r="B362" s="6"/>
      <c r="C362" s="32"/>
    </row>
    <row r="363" spans="2:3">
      <c r="B363" s="6"/>
      <c r="C363" s="32"/>
    </row>
    <row r="364" spans="2:3">
      <c r="B364" s="6"/>
      <c r="C364" s="32"/>
    </row>
    <row r="365" spans="2:3">
      <c r="B365" s="6"/>
      <c r="C365" s="32"/>
    </row>
    <row r="366" spans="2:3">
      <c r="B366" s="6"/>
      <c r="C366" s="32"/>
    </row>
    <row r="367" spans="2:3">
      <c r="B367" s="6"/>
      <c r="C367" s="32"/>
    </row>
    <row r="368" spans="2:3">
      <c r="B368" s="6"/>
      <c r="C368" s="32"/>
    </row>
    <row r="369" spans="2:3">
      <c r="B369" s="6"/>
      <c r="C369" s="32"/>
    </row>
    <row r="370" spans="2:3">
      <c r="B370" s="6"/>
      <c r="C370" s="32"/>
    </row>
    <row r="371" spans="2:3">
      <c r="B371" s="6"/>
      <c r="C371" s="32"/>
    </row>
    <row r="372" spans="2:3">
      <c r="B372" s="6"/>
      <c r="C372" s="32"/>
    </row>
    <row r="373" spans="2:3">
      <c r="B373" s="6"/>
      <c r="C373" s="32"/>
    </row>
    <row r="374" spans="2:3">
      <c r="B374" s="6"/>
      <c r="C374" s="32"/>
    </row>
    <row r="375" spans="2:3">
      <c r="B375" s="6"/>
      <c r="C375" s="32"/>
    </row>
    <row r="376" spans="2:3">
      <c r="B376" s="6"/>
      <c r="C376" s="32"/>
    </row>
    <row r="377" spans="2:3">
      <c r="B377" s="6"/>
      <c r="C377" s="32"/>
    </row>
    <row r="378" spans="2:3">
      <c r="B378" s="6"/>
      <c r="C378" s="32"/>
    </row>
    <row r="379" spans="2:3">
      <c r="B379" s="6"/>
      <c r="C379" s="32"/>
    </row>
    <row r="380" spans="2:3">
      <c r="B380" s="6"/>
      <c r="C380" s="32"/>
    </row>
    <row r="381" spans="2:3">
      <c r="B381" s="6"/>
      <c r="C381" s="32"/>
    </row>
    <row r="382" spans="2:3">
      <c r="B382" s="6"/>
      <c r="C382" s="32"/>
    </row>
    <row r="383" spans="2:3">
      <c r="B383" s="6"/>
      <c r="C383" s="32"/>
    </row>
    <row r="384" spans="2:3">
      <c r="B384" s="6"/>
      <c r="C384" s="32"/>
    </row>
    <row r="385" spans="2:3">
      <c r="B385" s="6"/>
      <c r="C385" s="32"/>
    </row>
    <row r="386" spans="2:3">
      <c r="B386" s="6"/>
      <c r="C386" s="32"/>
    </row>
    <row r="387" spans="2:3">
      <c r="B387" s="6"/>
      <c r="C387" s="32"/>
    </row>
    <row r="388" spans="2:3">
      <c r="B388" s="6"/>
      <c r="C388" s="32"/>
    </row>
    <row r="389" spans="2:3">
      <c r="B389" s="6"/>
      <c r="C389" s="32"/>
    </row>
    <row r="390" spans="2:3">
      <c r="B390" s="6"/>
      <c r="C390" s="32"/>
    </row>
    <row r="391" spans="2:3">
      <c r="B391" s="6"/>
      <c r="C391" s="32"/>
    </row>
    <row r="392" spans="2:3">
      <c r="B392" s="6"/>
      <c r="C392" s="32"/>
    </row>
    <row r="393" spans="2:3">
      <c r="B393" s="6"/>
      <c r="C393" s="32"/>
    </row>
    <row r="394" spans="2:3">
      <c r="B394" s="6"/>
      <c r="C394" s="32"/>
    </row>
    <row r="395" spans="2:3">
      <c r="B395" s="6"/>
      <c r="C395" s="32"/>
    </row>
    <row r="396" spans="2:3">
      <c r="B396" s="6"/>
      <c r="C396" s="32"/>
    </row>
    <row r="397" spans="2:3">
      <c r="B397" s="6"/>
      <c r="C397" s="32"/>
    </row>
    <row r="398" spans="2:3">
      <c r="B398" s="6"/>
      <c r="C398" s="32"/>
    </row>
    <row r="399" spans="2:3">
      <c r="B399" s="6"/>
      <c r="C399" s="32"/>
    </row>
    <row r="400" spans="2:3">
      <c r="B400" s="6"/>
      <c r="C400" s="32"/>
    </row>
    <row r="401" spans="2:3">
      <c r="B401" s="6"/>
      <c r="C401" s="32"/>
    </row>
    <row r="402" spans="2:3">
      <c r="B402" s="6"/>
      <c r="C402" s="32"/>
    </row>
    <row r="403" spans="2:3">
      <c r="B403" s="6"/>
      <c r="C403" s="32"/>
    </row>
    <row r="404" spans="2:3">
      <c r="B404" s="6"/>
      <c r="C404" s="32"/>
    </row>
    <row r="405" spans="2:3">
      <c r="B405" s="6"/>
      <c r="C405" s="32"/>
    </row>
    <row r="406" spans="2:3">
      <c r="B406" s="6"/>
      <c r="C406" s="32"/>
    </row>
    <row r="407" spans="2:3">
      <c r="B407" s="6"/>
      <c r="C407" s="32"/>
    </row>
    <row r="408" spans="2:3">
      <c r="B408" s="6"/>
      <c r="C408" s="32"/>
    </row>
    <row r="409" spans="2:3">
      <c r="B409" s="6"/>
      <c r="C409" s="32"/>
    </row>
    <row r="410" spans="2:3">
      <c r="B410" s="6"/>
      <c r="C410" s="32"/>
    </row>
    <row r="411" spans="2:3">
      <c r="B411" s="6"/>
      <c r="C411" s="32"/>
    </row>
    <row r="412" spans="2:3">
      <c r="B412" s="6"/>
      <c r="C412" s="32"/>
    </row>
    <row r="413" spans="2:3">
      <c r="B413" s="6"/>
      <c r="C413" s="32"/>
    </row>
    <row r="414" spans="2:3">
      <c r="B414" s="6"/>
      <c r="C414" s="32"/>
    </row>
    <row r="415" spans="2:3">
      <c r="B415" s="6"/>
      <c r="C415" s="32"/>
    </row>
    <row r="416" spans="2:3">
      <c r="B416" s="6"/>
      <c r="C416" s="32"/>
    </row>
    <row r="417" spans="2:3">
      <c r="B417" s="6"/>
      <c r="C417" s="32"/>
    </row>
    <row r="418" spans="2:3">
      <c r="B418" s="6"/>
      <c r="C418" s="32"/>
    </row>
    <row r="419" spans="2:3">
      <c r="B419" s="6"/>
      <c r="C419" s="32"/>
    </row>
    <row r="420" spans="2:3">
      <c r="B420" s="6"/>
      <c r="C420" s="32"/>
    </row>
    <row r="421" spans="2:3">
      <c r="B421" s="6"/>
      <c r="C421" s="32"/>
    </row>
    <row r="422" spans="2:3">
      <c r="B422" s="6"/>
      <c r="C422" s="32"/>
    </row>
    <row r="423" spans="2:3">
      <c r="B423" s="6"/>
      <c r="C423" s="32"/>
    </row>
    <row r="424" spans="2:3">
      <c r="B424" s="6"/>
      <c r="C424" s="32"/>
    </row>
    <row r="425" spans="2:3">
      <c r="B425" s="6"/>
      <c r="C425" s="32"/>
    </row>
    <row r="426" spans="2:3">
      <c r="B426" s="6"/>
      <c r="C426" s="32"/>
    </row>
    <row r="427" spans="2:3">
      <c r="B427" s="6"/>
      <c r="C427" s="32"/>
    </row>
    <row r="428" spans="2:3">
      <c r="B428" s="6"/>
      <c r="C428" s="32"/>
    </row>
    <row r="429" spans="2:3">
      <c r="B429" s="6"/>
      <c r="C429" s="32"/>
    </row>
    <row r="430" spans="2:3">
      <c r="B430" s="6"/>
      <c r="C430" s="32"/>
    </row>
    <row r="431" spans="2:3">
      <c r="B431" s="6"/>
      <c r="C431" s="32"/>
    </row>
    <row r="432" spans="2:3">
      <c r="B432" s="6"/>
      <c r="C432" s="32"/>
    </row>
    <row r="433" spans="2:3">
      <c r="B433" s="6"/>
      <c r="C433" s="32"/>
    </row>
    <row r="434" spans="2:3">
      <c r="B434" s="6"/>
      <c r="C434" s="32"/>
    </row>
    <row r="435" spans="2:3">
      <c r="B435" s="6"/>
      <c r="C435" s="32"/>
    </row>
    <row r="436" spans="2:3">
      <c r="B436" s="6"/>
      <c r="C436" s="32"/>
    </row>
    <row r="437" spans="2:3">
      <c r="B437" s="6"/>
      <c r="C437" s="32"/>
    </row>
    <row r="438" spans="2:3">
      <c r="B438" s="6"/>
      <c r="C438" s="32"/>
    </row>
    <row r="439" spans="2:3">
      <c r="B439" s="6"/>
      <c r="C439" s="32"/>
    </row>
    <row r="440" spans="2:3">
      <c r="B440" s="6"/>
      <c r="C440" s="32"/>
    </row>
    <row r="441" spans="2:3">
      <c r="B441" s="6"/>
      <c r="C441" s="32"/>
    </row>
    <row r="442" spans="2:3">
      <c r="B442" s="6"/>
      <c r="C442" s="32"/>
    </row>
    <row r="443" spans="2:3">
      <c r="B443" s="6"/>
      <c r="C443" s="32"/>
    </row>
    <row r="444" spans="2:3">
      <c r="B444" s="6"/>
      <c r="C444" s="32"/>
    </row>
    <row r="445" spans="2:3">
      <c r="B445" s="6"/>
      <c r="C445" s="32"/>
    </row>
    <row r="446" spans="2:3">
      <c r="B446" s="6"/>
      <c r="C446" s="32"/>
    </row>
    <row r="447" spans="2:3">
      <c r="B447" s="6"/>
      <c r="C447" s="32"/>
    </row>
    <row r="448" spans="2:3">
      <c r="B448" s="6"/>
      <c r="C448" s="32"/>
    </row>
    <row r="449" spans="2:3">
      <c r="B449" s="6"/>
      <c r="C449" s="32"/>
    </row>
    <row r="450" spans="2:3">
      <c r="B450" s="6"/>
      <c r="C450" s="32"/>
    </row>
    <row r="451" spans="2:3">
      <c r="B451" s="6"/>
      <c r="C451" s="32"/>
    </row>
    <row r="452" spans="2:3">
      <c r="B452" s="6"/>
      <c r="C452" s="32"/>
    </row>
    <row r="453" spans="2:3">
      <c r="B453" s="6"/>
      <c r="C453" s="32"/>
    </row>
    <row r="454" spans="2:3">
      <c r="B454" s="6"/>
      <c r="C454" s="32"/>
    </row>
    <row r="455" spans="2:3">
      <c r="B455" s="6"/>
      <c r="C455" s="32"/>
    </row>
    <row r="456" spans="2:3">
      <c r="B456" s="6"/>
      <c r="C456" s="32"/>
    </row>
    <row r="457" spans="2:3">
      <c r="B457" s="6"/>
      <c r="C457" s="32"/>
    </row>
    <row r="458" spans="2:3">
      <c r="B458" s="6"/>
      <c r="C458" s="32"/>
    </row>
    <row r="459" spans="2:3">
      <c r="B459" s="6"/>
      <c r="C459" s="32"/>
    </row>
    <row r="460" spans="2:3">
      <c r="B460" s="6"/>
      <c r="C460" s="32"/>
    </row>
    <row r="461" spans="2:3">
      <c r="B461" s="6"/>
      <c r="C461" s="32"/>
    </row>
    <row r="462" spans="2:3">
      <c r="B462" s="6"/>
      <c r="C462" s="32"/>
    </row>
    <row r="463" spans="2:3">
      <c r="B463" s="6"/>
      <c r="C463" s="32"/>
    </row>
    <row r="464" spans="2:3">
      <c r="B464" s="6"/>
      <c r="C464" s="32"/>
    </row>
    <row r="465" spans="2:3">
      <c r="B465" s="6"/>
      <c r="C465" s="32"/>
    </row>
    <row r="466" spans="2:3">
      <c r="B466" s="6"/>
      <c r="C466" s="32"/>
    </row>
    <row r="467" spans="2:3">
      <c r="B467" s="6"/>
      <c r="C467" s="32"/>
    </row>
    <row r="468" spans="2:3">
      <c r="B468" s="6"/>
      <c r="C468" s="32"/>
    </row>
    <row r="469" spans="2:3">
      <c r="B469" s="6"/>
      <c r="C469" s="32"/>
    </row>
    <row r="470" spans="2:3">
      <c r="B470" s="6"/>
      <c r="C470" s="32"/>
    </row>
    <row r="471" spans="2:3">
      <c r="B471" s="6"/>
      <c r="C471" s="32"/>
    </row>
    <row r="472" spans="2:3">
      <c r="B472" s="6"/>
      <c r="C472" s="32"/>
    </row>
    <row r="473" spans="2:3">
      <c r="B473" s="6"/>
      <c r="C473" s="32"/>
    </row>
    <row r="474" spans="2:3">
      <c r="B474" s="6"/>
      <c r="C474" s="32"/>
    </row>
    <row r="475" spans="2:3">
      <c r="B475" s="6"/>
      <c r="C475" s="32"/>
    </row>
    <row r="476" spans="2:3">
      <c r="B476" s="6"/>
      <c r="C476" s="32"/>
    </row>
    <row r="477" spans="2:3">
      <c r="B477" s="6"/>
      <c r="C477" s="32"/>
    </row>
    <row r="478" spans="2:3">
      <c r="B478" s="6"/>
      <c r="C478" s="32"/>
    </row>
    <row r="479" spans="2:3">
      <c r="B479" s="6"/>
      <c r="C479" s="32"/>
    </row>
    <row r="480" spans="2:3">
      <c r="B480" s="6"/>
      <c r="C480" s="32"/>
    </row>
    <row r="481" spans="2:3">
      <c r="B481" s="6"/>
      <c r="C481" s="32"/>
    </row>
    <row r="482" spans="2:3">
      <c r="B482" s="6"/>
      <c r="C482" s="32"/>
    </row>
    <row r="483" spans="2:3">
      <c r="B483" s="6"/>
      <c r="C483" s="32"/>
    </row>
    <row r="484" spans="2:3">
      <c r="B484" s="6"/>
      <c r="C484" s="32"/>
    </row>
    <row r="485" spans="2:3">
      <c r="B485" s="6"/>
      <c r="C485" s="32"/>
    </row>
    <row r="486" spans="2:3">
      <c r="B486" s="6"/>
      <c r="C486" s="32"/>
    </row>
    <row r="487" spans="2:3">
      <c r="B487" s="6"/>
      <c r="C487" s="32"/>
    </row>
    <row r="488" spans="2:3">
      <c r="B488" s="6"/>
      <c r="C488" s="32"/>
    </row>
    <row r="489" spans="2:3">
      <c r="B489" s="6"/>
      <c r="C489" s="32"/>
    </row>
    <row r="490" spans="2:3">
      <c r="B490" s="6"/>
      <c r="C490" s="32"/>
    </row>
    <row r="491" spans="2:3">
      <c r="B491" s="6"/>
      <c r="C491" s="32"/>
    </row>
    <row r="492" spans="2:3">
      <c r="B492" s="6"/>
      <c r="C492" s="32"/>
    </row>
    <row r="493" spans="2:3">
      <c r="B493" s="6"/>
      <c r="C493" s="32"/>
    </row>
    <row r="494" spans="2:3">
      <c r="B494" s="6"/>
      <c r="C494" s="32"/>
    </row>
    <row r="495" spans="2:3">
      <c r="B495" s="6"/>
      <c r="C495" s="32"/>
    </row>
    <row r="496" spans="2:3">
      <c r="B496" s="6"/>
      <c r="C496" s="32"/>
    </row>
    <row r="497" spans="2:3">
      <c r="B497" s="6"/>
      <c r="C497" s="32"/>
    </row>
    <row r="498" spans="2:3">
      <c r="B498" s="6"/>
      <c r="C498" s="32"/>
    </row>
    <row r="499" spans="2:3">
      <c r="B499" s="6"/>
      <c r="C499" s="32"/>
    </row>
    <row r="500" spans="2:3">
      <c r="B500" s="6"/>
      <c r="C500" s="32"/>
    </row>
    <row r="501" spans="2:3">
      <c r="B501" s="6"/>
      <c r="C501" s="32"/>
    </row>
    <row r="502" spans="2:3">
      <c r="B502" s="6"/>
      <c r="C502" s="32"/>
    </row>
    <row r="503" spans="2:3">
      <c r="B503" s="6"/>
      <c r="C503" s="32"/>
    </row>
    <row r="504" spans="2:3">
      <c r="B504" s="6"/>
      <c r="C504" s="32"/>
    </row>
    <row r="505" spans="2:3">
      <c r="B505" s="6"/>
      <c r="C505" s="32"/>
    </row>
    <row r="506" spans="2:3">
      <c r="B506" s="6"/>
      <c r="C506" s="32"/>
    </row>
    <row r="507" spans="2:3">
      <c r="B507" s="6"/>
      <c r="C507" s="32"/>
    </row>
    <row r="508" spans="2:3">
      <c r="B508" s="6"/>
      <c r="C508" s="32"/>
    </row>
    <row r="509" spans="2:3">
      <c r="B509" s="6"/>
      <c r="C509" s="32"/>
    </row>
    <row r="510" spans="2:3">
      <c r="B510" s="6"/>
      <c r="C510" s="32"/>
    </row>
    <row r="511" spans="2:3">
      <c r="B511" s="6"/>
      <c r="C511" s="32"/>
    </row>
    <row r="512" spans="2:3">
      <c r="B512" s="6"/>
      <c r="C512" s="32"/>
    </row>
    <row r="513" spans="2:3">
      <c r="B513" s="6"/>
      <c r="C513" s="32"/>
    </row>
    <row r="514" spans="2:3">
      <c r="B514" s="6"/>
      <c r="C514" s="32"/>
    </row>
    <row r="515" spans="2:3">
      <c r="B515" s="6"/>
      <c r="C515" s="32"/>
    </row>
    <row r="516" spans="2:3">
      <c r="B516" s="6"/>
      <c r="C516" s="32"/>
    </row>
    <row r="517" spans="2:3">
      <c r="B517" s="6"/>
      <c r="C517" s="32"/>
    </row>
    <row r="518" spans="2:3">
      <c r="B518" s="6"/>
      <c r="C518" s="32"/>
    </row>
    <row r="519" spans="2:3">
      <c r="B519" s="6"/>
      <c r="C519" s="32"/>
    </row>
    <row r="520" spans="2:3">
      <c r="B520" s="6"/>
      <c r="C520" s="32"/>
    </row>
    <row r="521" spans="2:3">
      <c r="B521" s="6"/>
      <c r="C521" s="32"/>
    </row>
    <row r="522" spans="2:3">
      <c r="B522" s="6"/>
      <c r="C522" s="32"/>
    </row>
    <row r="523" spans="2:3">
      <c r="B523" s="6"/>
      <c r="C523" s="32"/>
    </row>
    <row r="524" spans="2:3">
      <c r="B524" s="6"/>
      <c r="C524" s="32"/>
    </row>
    <row r="525" spans="2:3">
      <c r="B525" s="6"/>
      <c r="C525" s="32"/>
    </row>
    <row r="526" spans="2:3">
      <c r="B526" s="6"/>
      <c r="C526" s="32"/>
    </row>
    <row r="527" spans="2:3">
      <c r="B527" s="6"/>
      <c r="C527" s="32"/>
    </row>
    <row r="528" spans="2:3">
      <c r="B528" s="6"/>
      <c r="C528" s="32"/>
    </row>
    <row r="529" spans="2:3">
      <c r="B529" s="6"/>
      <c r="C529" s="32"/>
    </row>
    <row r="530" spans="2:3">
      <c r="B530" s="6"/>
      <c r="C530" s="32"/>
    </row>
    <row r="531" spans="2:3">
      <c r="B531" s="6"/>
      <c r="C531" s="32"/>
    </row>
    <row r="532" spans="2:3">
      <c r="B532" s="6"/>
      <c r="C532" s="32"/>
    </row>
    <row r="533" spans="2:3">
      <c r="B533" s="6"/>
      <c r="C533" s="32"/>
    </row>
    <row r="534" spans="2:3">
      <c r="B534" s="6"/>
      <c r="C534" s="32"/>
    </row>
    <row r="535" spans="2:3">
      <c r="B535" s="6"/>
      <c r="C535" s="32"/>
    </row>
    <row r="536" spans="2:3">
      <c r="B536" s="6"/>
      <c r="C536" s="32"/>
    </row>
    <row r="537" spans="2:3">
      <c r="B537" s="6"/>
      <c r="C537" s="32"/>
    </row>
    <row r="538" spans="2:3">
      <c r="B538" s="6"/>
      <c r="C538" s="32"/>
    </row>
    <row r="539" spans="2:3">
      <c r="B539" s="6"/>
      <c r="C539" s="32"/>
    </row>
    <row r="540" spans="2:3">
      <c r="B540" s="6"/>
      <c r="C540" s="32"/>
    </row>
    <row r="541" spans="2:3">
      <c r="B541" s="6"/>
      <c r="C541" s="32"/>
    </row>
    <row r="542" spans="2:3">
      <c r="B542" s="6"/>
      <c r="C542" s="32"/>
    </row>
    <row r="543" spans="2:3">
      <c r="B543" s="6"/>
      <c r="C543" s="32"/>
    </row>
    <row r="544" spans="2:3">
      <c r="B544" s="6"/>
      <c r="C544" s="32"/>
    </row>
    <row r="545" spans="2:3">
      <c r="B545" s="6"/>
      <c r="C545" s="32"/>
    </row>
    <row r="546" spans="2:3">
      <c r="B546" s="6"/>
      <c r="C546" s="32"/>
    </row>
    <row r="547" spans="2:3">
      <c r="B547" s="6"/>
      <c r="C547" s="32"/>
    </row>
    <row r="548" spans="2:3">
      <c r="B548" s="6"/>
      <c r="C548" s="32"/>
    </row>
    <row r="549" spans="2:3">
      <c r="B549" s="6"/>
      <c r="C549" s="32"/>
    </row>
    <row r="550" spans="2:3">
      <c r="B550" s="6"/>
      <c r="C550" s="32"/>
    </row>
    <row r="551" spans="2:3">
      <c r="B551" s="6"/>
      <c r="C551" s="32"/>
    </row>
    <row r="552" spans="2:3">
      <c r="B552" s="6"/>
      <c r="C552" s="32"/>
    </row>
    <row r="553" spans="2:3">
      <c r="B553" s="6"/>
      <c r="C553" s="32"/>
    </row>
    <row r="554" spans="2:3">
      <c r="B554" s="6"/>
      <c r="C554" s="32"/>
    </row>
    <row r="555" spans="2:3">
      <c r="B555" s="6"/>
      <c r="C555" s="32"/>
    </row>
    <row r="556" spans="2:3">
      <c r="B556" s="6"/>
      <c r="C556" s="32"/>
    </row>
    <row r="557" spans="2:3">
      <c r="B557" s="6"/>
      <c r="C557" s="32"/>
    </row>
    <row r="558" spans="2:3">
      <c r="B558" s="6"/>
      <c r="C558" s="32"/>
    </row>
    <row r="559" spans="2:3">
      <c r="B559" s="6"/>
      <c r="C559" s="32"/>
    </row>
    <row r="560" spans="2:3">
      <c r="B560" s="6"/>
      <c r="C560" s="32"/>
    </row>
    <row r="561" spans="2:3">
      <c r="B561" s="6"/>
      <c r="C561" s="32"/>
    </row>
    <row r="562" spans="2:3">
      <c r="B562" s="6"/>
      <c r="C562" s="32"/>
    </row>
    <row r="563" spans="2:3">
      <c r="B563" s="6"/>
      <c r="C563" s="32"/>
    </row>
    <row r="564" spans="2:3">
      <c r="B564" s="6"/>
      <c r="C564" s="32"/>
    </row>
    <row r="565" spans="2:3">
      <c r="B565" s="6"/>
      <c r="C565" s="32"/>
    </row>
    <row r="566" spans="2:3">
      <c r="B566" s="6"/>
      <c r="C566" s="32"/>
    </row>
    <row r="567" spans="2:3">
      <c r="B567" s="6"/>
      <c r="C567" s="32"/>
    </row>
    <row r="568" spans="2:3">
      <c r="B568" s="6"/>
      <c r="C568" s="32"/>
    </row>
    <row r="569" spans="2:3">
      <c r="B569" s="6"/>
      <c r="C569" s="32"/>
    </row>
    <row r="570" spans="2:3">
      <c r="B570" s="6"/>
      <c r="C570" s="32"/>
    </row>
    <row r="571" spans="2:3">
      <c r="B571" s="6"/>
      <c r="C571" s="32"/>
    </row>
    <row r="572" spans="2:3">
      <c r="B572" s="6"/>
      <c r="C572" s="32"/>
    </row>
    <row r="573" spans="2:3">
      <c r="B573" s="6"/>
      <c r="C573" s="32"/>
    </row>
    <row r="574" spans="2:3">
      <c r="B574" s="6"/>
      <c r="C574" s="32"/>
    </row>
    <row r="575" spans="2:3">
      <c r="B575" s="6"/>
      <c r="C575" s="32"/>
    </row>
    <row r="576" spans="2:3">
      <c r="B576" s="6"/>
      <c r="C576" s="32"/>
    </row>
    <row r="577" spans="2:3">
      <c r="B577" s="6"/>
      <c r="C577" s="32"/>
    </row>
    <row r="578" spans="2:3">
      <c r="B578" s="6"/>
      <c r="C578" s="32"/>
    </row>
    <row r="579" spans="2:3">
      <c r="B579" s="6"/>
      <c r="C579" s="32"/>
    </row>
    <row r="580" spans="2:3">
      <c r="B580" s="6"/>
      <c r="C580" s="32"/>
    </row>
    <row r="581" spans="2:3">
      <c r="B581" s="6"/>
      <c r="C581" s="32"/>
    </row>
    <row r="582" spans="2:3">
      <c r="B582" s="6"/>
      <c r="C582" s="32"/>
    </row>
    <row r="583" spans="2:3">
      <c r="B583" s="6"/>
      <c r="C583" s="32"/>
    </row>
    <row r="584" spans="2:3">
      <c r="B584" s="6"/>
      <c r="C584" s="32"/>
    </row>
    <row r="585" spans="2:3">
      <c r="B585" s="6"/>
      <c r="C585" s="32"/>
    </row>
    <row r="586" spans="2:3">
      <c r="B586" s="6"/>
      <c r="C586" s="32"/>
    </row>
    <row r="587" spans="2:3">
      <c r="B587" s="6"/>
      <c r="C587" s="32"/>
    </row>
    <row r="588" spans="2:3">
      <c r="B588" s="6"/>
      <c r="C588" s="32"/>
    </row>
    <row r="589" spans="2:3">
      <c r="B589" s="6"/>
      <c r="C589" s="32"/>
    </row>
    <row r="590" spans="2:3">
      <c r="B590" s="6"/>
      <c r="C590" s="32"/>
    </row>
    <row r="591" spans="2:3">
      <c r="B591" s="6"/>
      <c r="C591" s="32"/>
    </row>
    <row r="592" spans="2:3">
      <c r="B592" s="6"/>
      <c r="C592" s="32"/>
    </row>
    <row r="593" spans="2:3">
      <c r="B593" s="6"/>
      <c r="C593" s="32"/>
    </row>
    <row r="594" spans="2:3">
      <c r="B594" s="6"/>
      <c r="C594" s="32"/>
    </row>
    <row r="595" spans="2:3">
      <c r="B595" s="6"/>
      <c r="C595" s="32"/>
    </row>
    <row r="596" spans="2:3">
      <c r="B596" s="6"/>
      <c r="C596" s="32"/>
    </row>
    <row r="597" spans="2:3">
      <c r="B597" s="6"/>
      <c r="C597" s="32"/>
    </row>
    <row r="598" spans="2:3">
      <c r="B598" s="6"/>
      <c r="C598" s="32"/>
    </row>
    <row r="599" spans="2:3">
      <c r="B599" s="6"/>
      <c r="C599" s="32"/>
    </row>
    <row r="600" spans="2:3">
      <c r="B600" s="6"/>
      <c r="C600" s="32"/>
    </row>
    <row r="601" spans="2:3">
      <c r="B601" s="6"/>
      <c r="C601" s="32"/>
    </row>
    <row r="602" spans="2:3">
      <c r="B602" s="6"/>
      <c r="C602" s="32"/>
    </row>
    <row r="603" spans="2:3">
      <c r="B603" s="6"/>
      <c r="C603" s="32"/>
    </row>
    <row r="604" spans="2:3">
      <c r="B604" s="6"/>
      <c r="C604" s="32"/>
    </row>
    <row r="605" spans="2:3">
      <c r="B605" s="6"/>
      <c r="C605" s="32"/>
    </row>
    <row r="606" spans="2:3">
      <c r="B606" s="6"/>
      <c r="C606" s="32"/>
    </row>
    <row r="607" spans="2:3">
      <c r="B607" s="6"/>
      <c r="C607" s="32"/>
    </row>
    <row r="608" spans="2:3">
      <c r="B608" s="6"/>
      <c r="C608" s="32"/>
    </row>
    <row r="609" spans="2:3">
      <c r="B609" s="6"/>
      <c r="C609" s="32"/>
    </row>
    <row r="610" spans="2:3">
      <c r="B610" s="6"/>
      <c r="C610" s="32"/>
    </row>
    <row r="611" spans="2:3">
      <c r="B611" s="6"/>
      <c r="C611" s="32"/>
    </row>
    <row r="612" spans="2:3">
      <c r="B612" s="6"/>
      <c r="C612" s="32"/>
    </row>
    <row r="613" spans="2:3">
      <c r="B613" s="6"/>
      <c r="C613" s="32"/>
    </row>
    <row r="614" spans="2:3">
      <c r="B614" s="6"/>
      <c r="C614" s="32"/>
    </row>
    <row r="615" spans="2:3">
      <c r="B615" s="6"/>
      <c r="C615" s="32"/>
    </row>
    <row r="616" spans="2:3">
      <c r="B616" s="6"/>
      <c r="C616" s="32"/>
    </row>
    <row r="617" spans="2:3">
      <c r="B617" s="6"/>
      <c r="C617" s="32"/>
    </row>
    <row r="618" spans="2:3">
      <c r="B618" s="6"/>
      <c r="C618" s="32"/>
    </row>
    <row r="619" spans="2:3">
      <c r="B619" s="6"/>
      <c r="C619" s="32"/>
    </row>
    <row r="620" spans="2:3">
      <c r="B620" s="6"/>
      <c r="C620" s="32"/>
    </row>
    <row r="621" spans="2:3">
      <c r="B621" s="6"/>
      <c r="C621" s="32"/>
    </row>
    <row r="622" spans="2:3">
      <c r="B622" s="6"/>
      <c r="C622" s="32"/>
    </row>
    <row r="623" spans="2:3">
      <c r="B623" s="6"/>
      <c r="C623" s="32"/>
    </row>
    <row r="624" spans="2:3">
      <c r="B624" s="6"/>
      <c r="C624" s="32"/>
    </row>
    <row r="625" spans="2:3">
      <c r="B625" s="6"/>
      <c r="C625" s="32"/>
    </row>
    <row r="626" spans="2:3">
      <c r="B626" s="6"/>
      <c r="C626" s="32"/>
    </row>
    <row r="627" spans="2:3">
      <c r="B627" s="6"/>
      <c r="C627" s="32"/>
    </row>
    <row r="628" spans="2:3">
      <c r="B628" s="6"/>
      <c r="C628" s="32"/>
    </row>
    <row r="629" spans="2:3">
      <c r="B629" s="6"/>
      <c r="C629" s="32"/>
    </row>
    <row r="630" spans="2:3">
      <c r="B630" s="6"/>
      <c r="C630" s="32"/>
    </row>
    <row r="631" spans="2:3">
      <c r="B631" s="6"/>
      <c r="C631" s="32"/>
    </row>
    <row r="632" spans="2:3">
      <c r="B632" s="6"/>
      <c r="C632" s="32"/>
    </row>
    <row r="633" spans="2:3">
      <c r="B633" s="6"/>
      <c r="C633" s="32"/>
    </row>
    <row r="634" spans="2:3">
      <c r="B634" s="6"/>
      <c r="C634" s="32"/>
    </row>
    <row r="635" spans="2:3">
      <c r="B635" s="6"/>
      <c r="C635" s="32"/>
    </row>
    <row r="636" spans="2:3">
      <c r="B636" s="6"/>
      <c r="C636" s="32"/>
    </row>
    <row r="637" spans="2:3">
      <c r="B637" s="6"/>
      <c r="C637" s="32"/>
    </row>
    <row r="638" spans="2:3">
      <c r="B638" s="6"/>
      <c r="C638" s="32"/>
    </row>
    <row r="639" spans="2:3">
      <c r="B639" s="6"/>
      <c r="C639" s="32"/>
    </row>
    <row r="640" spans="2:3">
      <c r="B640" s="6"/>
      <c r="C640" s="32"/>
    </row>
    <row r="641" spans="2:3">
      <c r="B641" s="6"/>
      <c r="C641" s="32"/>
    </row>
    <row r="642" spans="2:3">
      <c r="B642" s="6"/>
      <c r="C642" s="32"/>
    </row>
    <row r="643" spans="2:3">
      <c r="B643" s="6"/>
      <c r="C643" s="32"/>
    </row>
    <row r="644" spans="2:3">
      <c r="B644" s="6"/>
      <c r="C644" s="32"/>
    </row>
    <row r="645" spans="2:3">
      <c r="B645" s="6"/>
      <c r="C645" s="32"/>
    </row>
    <row r="646" spans="2:3">
      <c r="B646" s="6"/>
      <c r="C646" s="32"/>
    </row>
    <row r="647" spans="2:3">
      <c r="B647" s="6"/>
      <c r="C647" s="32"/>
    </row>
    <row r="648" spans="2:3">
      <c r="B648" s="6"/>
      <c r="C648" s="32"/>
    </row>
    <row r="649" spans="2:3">
      <c r="B649" s="6"/>
      <c r="C649" s="32"/>
    </row>
    <row r="650" spans="2:3">
      <c r="B650" s="6"/>
      <c r="C650" s="32"/>
    </row>
    <row r="651" spans="2:3">
      <c r="B651" s="6"/>
      <c r="C651" s="32"/>
    </row>
    <row r="652" spans="2:3">
      <c r="B652" s="6"/>
      <c r="C652" s="32"/>
    </row>
    <row r="653" spans="2:3">
      <c r="B653" s="6"/>
      <c r="C653" s="32"/>
    </row>
    <row r="654" spans="2:3">
      <c r="B654" s="6"/>
      <c r="C654" s="32"/>
    </row>
    <row r="655" spans="2:3">
      <c r="B655" s="6"/>
      <c r="C655" s="32"/>
    </row>
    <row r="656" spans="2:3">
      <c r="B656" s="6"/>
      <c r="C656" s="32"/>
    </row>
    <row r="657" spans="2:3">
      <c r="B657" s="6"/>
      <c r="C657" s="32"/>
    </row>
    <row r="658" spans="2:3">
      <c r="B658" s="6"/>
      <c r="C658" s="32"/>
    </row>
    <row r="659" spans="2:3">
      <c r="B659" s="6"/>
      <c r="C659" s="32"/>
    </row>
    <row r="660" spans="2:3">
      <c r="B660" s="6"/>
      <c r="C660" s="32"/>
    </row>
    <row r="661" spans="2:3">
      <c r="B661" s="6"/>
      <c r="C661" s="32"/>
    </row>
    <row r="662" spans="2:3">
      <c r="B662" s="6"/>
      <c r="C662" s="32"/>
    </row>
    <row r="663" spans="2:3">
      <c r="B663" s="6"/>
      <c r="C663" s="32"/>
    </row>
    <row r="664" spans="2:3">
      <c r="B664" s="6"/>
      <c r="C664" s="32"/>
    </row>
    <row r="665" spans="2:3">
      <c r="B665" s="6"/>
      <c r="C665" s="32"/>
    </row>
    <row r="666" spans="2:3">
      <c r="B666" s="6"/>
      <c r="C666" s="32"/>
    </row>
    <row r="667" spans="2:3">
      <c r="B667" s="6"/>
      <c r="C667" s="32"/>
    </row>
    <row r="668" spans="2:3">
      <c r="B668" s="6"/>
      <c r="C668" s="32"/>
    </row>
    <row r="669" spans="2:3">
      <c r="B669" s="6"/>
      <c r="C669" s="32"/>
    </row>
    <row r="670" spans="2:3">
      <c r="B670" s="6"/>
      <c r="C670" s="32"/>
    </row>
    <row r="671" spans="2:3">
      <c r="B671" s="6"/>
      <c r="C671" s="32"/>
    </row>
    <row r="672" spans="2:3">
      <c r="B672" s="6"/>
      <c r="C672" s="32"/>
    </row>
    <row r="673" spans="2:3">
      <c r="B673" s="6"/>
      <c r="C673" s="32"/>
    </row>
    <row r="674" spans="2:3">
      <c r="B674" s="6"/>
      <c r="C674" s="32"/>
    </row>
    <row r="675" spans="2:3">
      <c r="B675" s="6"/>
      <c r="C675" s="32"/>
    </row>
    <row r="676" spans="2:3">
      <c r="B676" s="6"/>
      <c r="C676" s="32"/>
    </row>
    <row r="677" spans="2:3">
      <c r="B677" s="6"/>
      <c r="C677" s="32"/>
    </row>
    <row r="678" spans="2:3">
      <c r="B678" s="6"/>
      <c r="C678" s="32"/>
    </row>
    <row r="679" spans="2:3">
      <c r="B679" s="6"/>
      <c r="C679" s="32"/>
    </row>
    <row r="680" spans="2:3">
      <c r="B680" s="6"/>
      <c r="C680" s="32"/>
    </row>
    <row r="681" spans="2:3">
      <c r="B681" s="6"/>
      <c r="C681" s="32"/>
    </row>
    <row r="682" spans="2:3">
      <c r="B682" s="6"/>
      <c r="C682" s="32"/>
    </row>
    <row r="683" spans="2:3">
      <c r="B683" s="6"/>
      <c r="C683" s="32"/>
    </row>
    <row r="684" spans="2:3">
      <c r="B684" s="6"/>
      <c r="C684" s="32"/>
    </row>
    <row r="685" spans="2:3">
      <c r="B685" s="6"/>
      <c r="C685" s="32"/>
    </row>
    <row r="686" spans="2:3">
      <c r="B686" s="6"/>
      <c r="C686" s="32"/>
    </row>
    <row r="687" spans="2:3">
      <c r="B687" s="6"/>
      <c r="C687" s="32"/>
    </row>
    <row r="688" spans="2:3">
      <c r="B688" s="6"/>
      <c r="C688" s="32"/>
    </row>
    <row r="689" spans="2:3">
      <c r="B689" s="6"/>
      <c r="C689" s="32"/>
    </row>
    <row r="690" spans="2:3">
      <c r="B690" s="6"/>
      <c r="C690" s="32"/>
    </row>
    <row r="691" spans="2:3">
      <c r="B691" s="6"/>
      <c r="C691" s="32"/>
    </row>
    <row r="692" spans="2:3">
      <c r="B692" s="6"/>
      <c r="C692" s="32"/>
    </row>
    <row r="693" spans="2:3">
      <c r="B693" s="6"/>
      <c r="C693" s="32"/>
    </row>
    <row r="694" spans="2:3">
      <c r="B694" s="6"/>
      <c r="C694" s="32"/>
    </row>
    <row r="695" spans="2:3">
      <c r="B695" s="6"/>
      <c r="C695" s="32"/>
    </row>
    <row r="696" spans="2:3">
      <c r="B696" s="6"/>
      <c r="C696" s="32"/>
    </row>
    <row r="697" spans="2:3">
      <c r="B697" s="6"/>
      <c r="C697" s="32"/>
    </row>
    <row r="698" spans="2:3">
      <c r="B698" s="6"/>
      <c r="C698" s="32"/>
    </row>
    <row r="699" spans="2:3">
      <c r="B699" s="6"/>
      <c r="C699" s="32"/>
    </row>
    <row r="700" spans="2:3">
      <c r="B700" s="6"/>
      <c r="C700" s="32"/>
    </row>
    <row r="701" spans="2:3">
      <c r="B701" s="6"/>
      <c r="C701" s="32"/>
    </row>
    <row r="702" spans="2:3">
      <c r="B702" s="6"/>
      <c r="C702" s="32"/>
    </row>
    <row r="703" spans="2:3">
      <c r="B703" s="6"/>
      <c r="C703" s="32"/>
    </row>
    <row r="704" spans="2:3">
      <c r="B704" s="6"/>
      <c r="C704" s="32"/>
    </row>
    <row r="705" spans="2:3">
      <c r="B705" s="6"/>
      <c r="C705" s="32"/>
    </row>
    <row r="706" spans="2:3">
      <c r="B706" s="6"/>
      <c r="C706" s="32"/>
    </row>
    <row r="707" spans="2:3">
      <c r="B707" s="6"/>
      <c r="C707" s="32"/>
    </row>
    <row r="708" spans="2:3">
      <c r="B708" s="6"/>
      <c r="C708" s="32"/>
    </row>
    <row r="709" spans="2:3">
      <c r="B709" s="6"/>
      <c r="C709" s="32"/>
    </row>
    <row r="710" spans="2:3">
      <c r="B710" s="6"/>
      <c r="C710" s="32"/>
    </row>
    <row r="711" spans="2:3">
      <c r="B711" s="6"/>
      <c r="C711" s="32"/>
    </row>
    <row r="712" spans="2:3">
      <c r="B712" s="6"/>
      <c r="C712" s="32"/>
    </row>
    <row r="713" spans="2:3">
      <c r="B713" s="6"/>
      <c r="C713" s="32"/>
    </row>
    <row r="714" spans="2:3">
      <c r="B714" s="6"/>
      <c r="C714" s="32"/>
    </row>
    <row r="715" spans="2:3">
      <c r="B715" s="6"/>
      <c r="C715" s="32"/>
    </row>
    <row r="716" spans="2:3">
      <c r="B716" s="6"/>
      <c r="C716" s="32"/>
    </row>
    <row r="717" spans="2:3">
      <c r="B717" s="6"/>
      <c r="C717" s="32"/>
    </row>
    <row r="718" spans="2:3">
      <c r="B718" s="6"/>
      <c r="C718" s="32"/>
    </row>
    <row r="719" spans="2:3">
      <c r="B719" s="6"/>
      <c r="C719" s="32"/>
    </row>
    <row r="720" spans="2:3">
      <c r="B720" s="6"/>
      <c r="C720" s="32"/>
    </row>
    <row r="721" spans="2:3">
      <c r="B721" s="6"/>
      <c r="C721" s="32"/>
    </row>
    <row r="722" spans="2:3">
      <c r="B722" s="6"/>
      <c r="C722" s="32"/>
    </row>
    <row r="723" spans="2:3">
      <c r="B723" s="6"/>
      <c r="C723" s="32"/>
    </row>
    <row r="724" spans="2:3">
      <c r="B724" s="6"/>
      <c r="C724" s="32"/>
    </row>
    <row r="725" spans="2:3">
      <c r="B725" s="6"/>
      <c r="C725" s="32"/>
    </row>
    <row r="726" spans="2:3">
      <c r="B726" s="6"/>
      <c r="C726" s="32"/>
    </row>
    <row r="727" spans="2:3">
      <c r="B727" s="6"/>
      <c r="C727" s="32"/>
    </row>
    <row r="728" spans="2:3">
      <c r="B728" s="6"/>
      <c r="C728" s="32"/>
    </row>
    <row r="729" spans="2:3">
      <c r="B729" s="6"/>
      <c r="C729" s="32"/>
    </row>
    <row r="730" spans="2:3">
      <c r="B730" s="6"/>
      <c r="C730" s="32"/>
    </row>
    <row r="731" spans="2:3">
      <c r="B731" s="6"/>
      <c r="C731" s="32"/>
    </row>
    <row r="732" spans="2:3">
      <c r="B732" s="6"/>
      <c r="C732" s="32"/>
    </row>
    <row r="733" spans="2:3">
      <c r="B733" s="6"/>
      <c r="C733" s="32"/>
    </row>
    <row r="734" spans="2:3">
      <c r="B734" s="6"/>
      <c r="C734" s="32"/>
    </row>
    <row r="735" spans="2:3">
      <c r="B735" s="6"/>
      <c r="C735" s="32"/>
    </row>
    <row r="736" spans="2:3">
      <c r="B736" s="6"/>
      <c r="C736" s="32"/>
    </row>
    <row r="737" spans="2:3">
      <c r="B737" s="6"/>
      <c r="C737" s="32"/>
    </row>
    <row r="738" spans="2:3">
      <c r="B738" s="6"/>
      <c r="C738" s="32"/>
    </row>
    <row r="739" spans="2:3">
      <c r="B739" s="6"/>
      <c r="C739" s="32"/>
    </row>
    <row r="740" spans="2:3">
      <c r="B740" s="6"/>
      <c r="C740" s="32"/>
    </row>
    <row r="741" spans="2:3">
      <c r="B741" s="6"/>
      <c r="C741" s="32"/>
    </row>
    <row r="742" spans="2:3">
      <c r="B742" s="6"/>
      <c r="C742" s="32"/>
    </row>
    <row r="743" spans="2:3">
      <c r="B743" s="6"/>
      <c r="C743" s="32"/>
    </row>
    <row r="744" spans="2:3">
      <c r="B744" s="6"/>
      <c r="C744" s="32"/>
    </row>
    <row r="745" spans="2:3">
      <c r="B745" s="6"/>
      <c r="C745" s="32"/>
    </row>
    <row r="746" spans="2:3">
      <c r="B746" s="6"/>
      <c r="C746" s="32"/>
    </row>
    <row r="747" spans="2:3">
      <c r="B747" s="6"/>
      <c r="C747" s="32"/>
    </row>
    <row r="748" spans="2:3">
      <c r="B748" s="6"/>
      <c r="C748" s="32"/>
    </row>
    <row r="749" spans="2:3">
      <c r="B749" s="6"/>
      <c r="C749" s="32"/>
    </row>
    <row r="750" spans="2:3">
      <c r="B750" s="6"/>
      <c r="C750" s="32"/>
    </row>
    <row r="751" spans="2:3">
      <c r="B751" s="6"/>
      <c r="C751" s="32"/>
    </row>
    <row r="752" spans="2:3">
      <c r="B752" s="6"/>
      <c r="C752" s="32"/>
    </row>
    <row r="753" spans="2:3">
      <c r="B753" s="6"/>
      <c r="C753" s="32"/>
    </row>
    <row r="754" spans="2:3">
      <c r="B754" s="6"/>
      <c r="C754" s="32"/>
    </row>
    <row r="755" spans="2:3">
      <c r="B755" s="6"/>
      <c r="C755" s="32"/>
    </row>
    <row r="756" spans="2:3">
      <c r="B756" s="6"/>
      <c r="C756" s="32"/>
    </row>
    <row r="757" spans="2:3">
      <c r="B757" s="6"/>
      <c r="C757" s="32"/>
    </row>
    <row r="758" spans="2:3">
      <c r="B758" s="6"/>
      <c r="C758" s="32"/>
    </row>
    <row r="759" spans="2:3">
      <c r="B759" s="6"/>
      <c r="C759" s="32"/>
    </row>
    <row r="760" spans="2:3">
      <c r="B760" s="6"/>
      <c r="C760" s="32"/>
    </row>
    <row r="761" spans="2:3">
      <c r="B761" s="6"/>
      <c r="C761" s="32"/>
    </row>
    <row r="762" spans="2:3">
      <c r="B762" s="6"/>
      <c r="C762" s="32"/>
    </row>
    <row r="763" spans="2:3">
      <c r="B763" s="6"/>
      <c r="C763" s="32"/>
    </row>
    <row r="764" spans="2:3">
      <c r="B764" s="6"/>
      <c r="C764" s="32"/>
    </row>
    <row r="765" spans="2:3">
      <c r="B765" s="6"/>
      <c r="C765" s="32"/>
    </row>
    <row r="766" spans="2:3">
      <c r="B766" s="6"/>
      <c r="C766" s="32"/>
    </row>
    <row r="767" spans="2:3">
      <c r="B767" s="6"/>
      <c r="C767" s="32"/>
    </row>
    <row r="768" spans="2:3">
      <c r="B768" s="6"/>
      <c r="C768" s="32"/>
    </row>
    <row r="769" spans="2:3">
      <c r="B769" s="6"/>
      <c r="C769" s="32"/>
    </row>
    <row r="770" spans="2:3">
      <c r="B770" s="6"/>
      <c r="C770" s="32"/>
    </row>
    <row r="771" spans="2:3">
      <c r="B771" s="6"/>
      <c r="C771" s="32"/>
    </row>
    <row r="772" spans="2:3">
      <c r="B772" s="6"/>
      <c r="C772" s="32"/>
    </row>
    <row r="773" spans="2:3">
      <c r="B773" s="6"/>
      <c r="C773" s="32"/>
    </row>
    <row r="774" spans="2:3">
      <c r="B774" s="6"/>
      <c r="C774" s="32"/>
    </row>
    <row r="775" spans="2:3">
      <c r="B775" s="6"/>
      <c r="C775" s="32"/>
    </row>
    <row r="776" spans="2:3">
      <c r="B776" s="6"/>
      <c r="C776" s="32"/>
    </row>
    <row r="777" spans="2:3">
      <c r="B777" s="6"/>
      <c r="C777" s="32"/>
    </row>
    <row r="778" spans="2:3">
      <c r="B778" s="6"/>
      <c r="C778" s="32"/>
    </row>
    <row r="779" spans="2:3">
      <c r="B779" s="6"/>
      <c r="C779" s="32"/>
    </row>
    <row r="780" spans="2:3">
      <c r="B780" s="6"/>
      <c r="C780" s="32"/>
    </row>
    <row r="781" spans="2:3">
      <c r="B781" s="6"/>
      <c r="C781" s="32"/>
    </row>
    <row r="782" spans="2:3">
      <c r="B782" s="6"/>
      <c r="C782" s="32"/>
    </row>
    <row r="783" spans="2:3">
      <c r="B783" s="6"/>
      <c r="C783" s="32"/>
    </row>
    <row r="784" spans="2:3">
      <c r="B784" s="6"/>
      <c r="C784" s="32"/>
    </row>
    <row r="785" spans="2:3">
      <c r="B785" s="6"/>
      <c r="C785" s="32"/>
    </row>
    <row r="786" spans="2:3">
      <c r="B786" s="6"/>
      <c r="C786" s="32"/>
    </row>
    <row r="787" spans="2:3">
      <c r="B787" s="6"/>
      <c r="C787" s="32"/>
    </row>
    <row r="788" spans="2:3">
      <c r="B788" s="6"/>
      <c r="C788" s="32"/>
    </row>
    <row r="789" spans="2:3">
      <c r="B789" s="6"/>
      <c r="C789" s="32"/>
    </row>
    <row r="790" spans="2:3">
      <c r="B790" s="6"/>
      <c r="C790" s="32"/>
    </row>
    <row r="791" spans="2:3">
      <c r="B791" s="6"/>
      <c r="C791" s="32"/>
    </row>
    <row r="792" spans="2:3">
      <c r="B792" s="6"/>
      <c r="C792" s="32"/>
    </row>
    <row r="793" spans="2:3">
      <c r="B793" s="6"/>
      <c r="C793" s="32"/>
    </row>
    <row r="794" spans="2:3">
      <c r="B794" s="6"/>
      <c r="C794" s="32"/>
    </row>
    <row r="795" spans="2:3">
      <c r="B795" s="6"/>
      <c r="C795" s="32"/>
    </row>
    <row r="796" spans="2:3">
      <c r="B796" s="6"/>
      <c r="C796" s="32"/>
    </row>
    <row r="797" spans="2:3">
      <c r="B797" s="6"/>
      <c r="C797" s="32"/>
    </row>
    <row r="798" spans="2:3">
      <c r="B798" s="6"/>
      <c r="C798" s="32"/>
    </row>
    <row r="799" spans="2:3">
      <c r="B799" s="6"/>
      <c r="C799" s="32"/>
    </row>
    <row r="800" spans="2:3">
      <c r="B800" s="6"/>
      <c r="C800" s="32"/>
    </row>
    <row r="801" spans="2:3">
      <c r="B801" s="6"/>
      <c r="C801" s="32"/>
    </row>
    <row r="802" spans="2:3">
      <c r="B802" s="6"/>
      <c r="C802" s="32"/>
    </row>
    <row r="803" spans="2:3">
      <c r="B803" s="6"/>
      <c r="C803" s="32"/>
    </row>
    <row r="804" spans="2:3">
      <c r="B804" s="6"/>
      <c r="C804" s="32"/>
    </row>
    <row r="805" spans="2:3">
      <c r="B805" s="6"/>
      <c r="C805" s="32"/>
    </row>
    <row r="806" spans="2:3">
      <c r="B806" s="6"/>
      <c r="C806" s="32"/>
    </row>
    <row r="807" spans="2:3">
      <c r="B807" s="6"/>
      <c r="C807" s="32"/>
    </row>
    <row r="808" spans="2:3">
      <c r="B808" s="6"/>
      <c r="C808" s="32"/>
    </row>
    <row r="809" spans="2:3">
      <c r="B809" s="6"/>
      <c r="C809" s="32"/>
    </row>
    <row r="810" spans="2:3">
      <c r="B810" s="6"/>
      <c r="C810" s="32"/>
    </row>
    <row r="811" spans="2:3">
      <c r="B811" s="6"/>
      <c r="C811" s="32"/>
    </row>
    <row r="812" spans="2:3">
      <c r="B812" s="6"/>
      <c r="C812" s="32"/>
    </row>
    <row r="813" spans="2:3">
      <c r="B813" s="6"/>
      <c r="C813" s="32"/>
    </row>
    <row r="814" spans="2:3">
      <c r="B814" s="6"/>
      <c r="C814" s="32"/>
    </row>
    <row r="815" spans="2:3">
      <c r="B815" s="6"/>
      <c r="C815" s="32"/>
    </row>
    <row r="816" spans="2:3">
      <c r="B816" s="6"/>
      <c r="C816" s="32"/>
    </row>
    <row r="817" spans="2:3">
      <c r="B817" s="6"/>
      <c r="C817" s="32"/>
    </row>
    <row r="818" spans="2:3">
      <c r="B818" s="6"/>
      <c r="C818" s="32"/>
    </row>
    <row r="819" spans="2:3">
      <c r="B819" s="6"/>
      <c r="C819" s="32"/>
    </row>
    <row r="820" spans="2:3">
      <c r="B820" s="6"/>
      <c r="C820" s="32"/>
    </row>
    <row r="821" spans="2:3">
      <c r="B821" s="6"/>
      <c r="C821" s="32"/>
    </row>
    <row r="822" spans="2:3">
      <c r="B822" s="6"/>
      <c r="C822" s="32"/>
    </row>
    <row r="823" spans="2:3">
      <c r="B823" s="6"/>
      <c r="C823" s="32"/>
    </row>
    <row r="824" spans="2:3">
      <c r="B824" s="6"/>
      <c r="C824" s="32"/>
    </row>
    <row r="825" spans="2:3">
      <c r="B825" s="6"/>
      <c r="C825" s="32"/>
    </row>
    <row r="826" spans="2:3">
      <c r="B826" s="6"/>
      <c r="C826" s="32"/>
    </row>
    <row r="827" spans="2:3">
      <c r="B827" s="6"/>
      <c r="C827" s="32"/>
    </row>
    <row r="828" spans="2:3">
      <c r="B828" s="6"/>
      <c r="C828" s="32"/>
    </row>
    <row r="829" spans="2:3">
      <c r="B829" s="6"/>
      <c r="C829" s="32"/>
    </row>
    <row r="830" spans="2:3">
      <c r="B830" s="6"/>
      <c r="C830" s="32"/>
    </row>
    <row r="831" spans="2:3">
      <c r="B831" s="6"/>
      <c r="C831" s="32"/>
    </row>
    <row r="832" spans="2:3">
      <c r="B832" s="6"/>
      <c r="C832" s="32"/>
    </row>
    <row r="833" spans="2:3">
      <c r="B833" s="6"/>
      <c r="C833" s="32"/>
    </row>
    <row r="834" spans="2:3">
      <c r="B834" s="6"/>
      <c r="C834" s="32"/>
    </row>
    <row r="835" spans="2:3">
      <c r="B835" s="6"/>
      <c r="C835" s="32"/>
    </row>
    <row r="836" spans="2:3">
      <c r="B836" s="6"/>
      <c r="C836" s="32"/>
    </row>
    <row r="837" spans="2:3">
      <c r="B837" s="6"/>
      <c r="C837" s="32"/>
    </row>
    <row r="838" spans="2:3">
      <c r="B838" s="6"/>
      <c r="C838" s="32"/>
    </row>
    <row r="839" spans="2:3">
      <c r="B839" s="6"/>
      <c r="C839" s="32"/>
    </row>
    <row r="840" spans="2:3">
      <c r="B840" s="6"/>
      <c r="C840" s="32"/>
    </row>
    <row r="841" spans="2:3">
      <c r="B841" s="6"/>
      <c r="C841" s="32"/>
    </row>
    <row r="842" spans="2:3">
      <c r="B842" s="6"/>
      <c r="C842" s="32"/>
    </row>
    <row r="843" spans="2:3">
      <c r="B843" s="6"/>
      <c r="C843" s="32"/>
    </row>
    <row r="844" spans="2:3">
      <c r="B844" s="6"/>
      <c r="C844" s="32"/>
    </row>
    <row r="845" spans="2:3">
      <c r="B845" s="6"/>
      <c r="C845" s="32"/>
    </row>
    <row r="846" spans="2:3">
      <c r="B846" s="6"/>
      <c r="C846" s="32"/>
    </row>
    <row r="847" spans="2:3">
      <c r="B847" s="6"/>
      <c r="C847" s="32"/>
    </row>
    <row r="848" spans="2:3">
      <c r="B848" s="6"/>
      <c r="C848" s="32"/>
    </row>
    <row r="849" spans="2:3">
      <c r="B849" s="6"/>
      <c r="C849" s="32"/>
    </row>
    <row r="850" spans="2:3">
      <c r="B850" s="6"/>
      <c r="C850" s="32"/>
    </row>
    <row r="851" spans="2:3">
      <c r="B851" s="6"/>
      <c r="C851" s="32"/>
    </row>
    <row r="852" spans="2:3">
      <c r="B852" s="6"/>
      <c r="C852" s="32"/>
    </row>
    <row r="853" spans="2:3">
      <c r="B853" s="6"/>
      <c r="C853" s="32"/>
    </row>
    <row r="854" spans="2:3">
      <c r="B854" s="6"/>
      <c r="C854" s="32"/>
    </row>
    <row r="855" spans="2:3">
      <c r="B855" s="6"/>
      <c r="C855" s="32"/>
    </row>
    <row r="856" spans="2:3">
      <c r="B856" s="6"/>
      <c r="C856" s="32"/>
    </row>
    <row r="857" spans="2:3">
      <c r="B857" s="6"/>
      <c r="C857" s="32"/>
    </row>
    <row r="858" spans="2:3">
      <c r="B858" s="6"/>
      <c r="C858" s="32"/>
    </row>
    <row r="859" spans="2:3">
      <c r="B859" s="6"/>
      <c r="C859" s="32"/>
    </row>
    <row r="860" spans="2:3">
      <c r="B860" s="6"/>
      <c r="C860" s="32"/>
    </row>
    <row r="861" spans="2:3">
      <c r="B861" s="6"/>
      <c r="C861" s="32"/>
    </row>
    <row r="862" spans="2:3">
      <c r="B862" s="6"/>
      <c r="C862" s="32"/>
    </row>
    <row r="863" spans="2:3">
      <c r="B863" s="6"/>
      <c r="C863" s="32"/>
    </row>
    <row r="864" spans="2:3">
      <c r="B864" s="6"/>
      <c r="C864" s="32"/>
    </row>
    <row r="865" spans="2:3">
      <c r="B865" s="6"/>
      <c r="C865" s="32"/>
    </row>
    <row r="866" spans="2:3">
      <c r="B866" s="6"/>
      <c r="C866" s="32"/>
    </row>
    <row r="867" spans="2:3">
      <c r="B867" s="6"/>
      <c r="C867" s="32"/>
    </row>
    <row r="868" spans="2:3">
      <c r="B868" s="6"/>
      <c r="C868" s="32"/>
    </row>
    <row r="869" spans="2:3">
      <c r="B869" s="6"/>
      <c r="C869" s="32"/>
    </row>
    <row r="870" spans="2:3">
      <c r="B870" s="6"/>
      <c r="C870" s="32"/>
    </row>
    <row r="871" spans="2:3">
      <c r="B871" s="6"/>
      <c r="C871" s="32"/>
    </row>
    <row r="872" spans="2:3">
      <c r="B872" s="6"/>
      <c r="C872" s="32"/>
    </row>
    <row r="873" spans="2:3">
      <c r="B873" s="6"/>
      <c r="C873" s="32"/>
    </row>
    <row r="874" spans="2:3">
      <c r="B874" s="6"/>
      <c r="C874" s="32"/>
    </row>
    <row r="875" spans="2:3">
      <c r="B875" s="6"/>
      <c r="C875" s="32"/>
    </row>
    <row r="876" spans="2:3">
      <c r="B876" s="6"/>
      <c r="C876" s="32"/>
    </row>
    <row r="877" spans="2:3">
      <c r="B877" s="6"/>
      <c r="C877" s="32"/>
    </row>
    <row r="878" spans="2:3">
      <c r="B878" s="6"/>
      <c r="C878" s="32"/>
    </row>
    <row r="879" spans="2:3">
      <c r="B879" s="6"/>
      <c r="C879" s="32"/>
    </row>
    <row r="880" spans="2:3">
      <c r="B880" s="6"/>
      <c r="C880" s="32"/>
    </row>
    <row r="881" spans="2:3">
      <c r="B881" s="6"/>
      <c r="C881" s="32"/>
    </row>
    <row r="882" spans="2:3">
      <c r="B882" s="6"/>
      <c r="C882" s="32"/>
    </row>
    <row r="883" spans="2:3">
      <c r="B883" s="6"/>
      <c r="C883" s="32"/>
    </row>
    <row r="884" spans="2:3">
      <c r="B884" s="6"/>
      <c r="C884" s="32"/>
    </row>
    <row r="885" spans="2:3">
      <c r="B885" s="6"/>
      <c r="C885" s="32"/>
    </row>
    <row r="886" spans="2:3">
      <c r="B886" s="6"/>
      <c r="C886" s="32"/>
    </row>
    <row r="887" spans="2:3">
      <c r="B887" s="6"/>
      <c r="C887" s="32"/>
    </row>
    <row r="888" spans="2:3">
      <c r="B888" s="6"/>
      <c r="C888" s="32"/>
    </row>
    <row r="889" spans="2:3">
      <c r="B889" s="6"/>
      <c r="C889" s="32"/>
    </row>
    <row r="890" spans="2:3">
      <c r="B890" s="6"/>
      <c r="C890" s="32"/>
    </row>
    <row r="891" spans="2:3">
      <c r="B891" s="6"/>
      <c r="C891" s="32"/>
    </row>
    <row r="892" spans="2:3">
      <c r="B892" s="6"/>
      <c r="C892" s="32"/>
    </row>
    <row r="893" spans="2:3">
      <c r="B893" s="6"/>
      <c r="C893" s="32"/>
    </row>
    <row r="894" spans="2:3">
      <c r="B894" s="6"/>
      <c r="C894" s="32"/>
    </row>
    <row r="895" spans="2:3">
      <c r="B895" s="6"/>
      <c r="C895" s="32"/>
    </row>
    <row r="896" spans="2:3">
      <c r="B896" s="6"/>
      <c r="C896" s="32"/>
    </row>
    <row r="897" spans="2:3">
      <c r="B897" s="6"/>
      <c r="C897" s="32"/>
    </row>
    <row r="898" spans="2:3">
      <c r="B898" s="6"/>
      <c r="C898" s="32"/>
    </row>
    <row r="899" spans="2:3">
      <c r="B899" s="6"/>
      <c r="C899" s="32"/>
    </row>
    <row r="900" spans="2:3">
      <c r="B900" s="6"/>
      <c r="C900" s="32"/>
    </row>
    <row r="901" spans="2:3">
      <c r="B901" s="6"/>
      <c r="C901" s="32"/>
    </row>
    <row r="902" spans="2:3">
      <c r="B902" s="6"/>
      <c r="C902" s="32"/>
    </row>
    <row r="903" spans="2:3">
      <c r="B903" s="6"/>
      <c r="C903" s="32"/>
    </row>
    <row r="904" spans="2:3">
      <c r="B904" s="6"/>
      <c r="C904" s="32"/>
    </row>
    <row r="905" spans="2:3">
      <c r="B905" s="6"/>
      <c r="C905" s="32"/>
    </row>
    <row r="906" spans="2:3">
      <c r="B906" s="6"/>
      <c r="C906" s="32"/>
    </row>
    <row r="907" spans="2:3">
      <c r="B907" s="6"/>
      <c r="C907" s="32"/>
    </row>
    <row r="908" spans="2:3">
      <c r="B908" s="6"/>
      <c r="C908" s="32"/>
    </row>
    <row r="909" spans="2:3">
      <c r="B909" s="6"/>
      <c r="C909" s="32"/>
    </row>
    <row r="910" spans="2:3">
      <c r="B910" s="6"/>
      <c r="C910" s="32"/>
    </row>
    <row r="911" spans="2:3">
      <c r="B911" s="6"/>
      <c r="C911" s="32"/>
    </row>
    <row r="912" spans="2:3">
      <c r="B912" s="6"/>
      <c r="C912" s="32"/>
    </row>
    <row r="913" spans="2:3">
      <c r="B913" s="6"/>
      <c r="C913" s="32"/>
    </row>
    <row r="914" spans="2:3">
      <c r="B914" s="6"/>
      <c r="C914" s="32"/>
    </row>
    <row r="915" spans="2:3">
      <c r="B915" s="6"/>
      <c r="C915" s="32"/>
    </row>
    <row r="916" spans="2:3">
      <c r="B916" s="6"/>
      <c r="C916" s="32"/>
    </row>
    <row r="917" spans="2:3">
      <c r="B917" s="6"/>
      <c r="C917" s="32"/>
    </row>
    <row r="918" spans="2:3">
      <c r="B918" s="6"/>
      <c r="C918" s="32"/>
    </row>
    <row r="919" spans="2:3">
      <c r="B919" s="6"/>
      <c r="C919" s="32"/>
    </row>
    <row r="920" spans="2:3">
      <c r="B920" s="6"/>
      <c r="C920" s="32"/>
    </row>
    <row r="921" spans="2:3">
      <c r="B921" s="6"/>
      <c r="C921" s="32"/>
    </row>
    <row r="922" spans="2:3">
      <c r="B922" s="6"/>
      <c r="C922" s="32"/>
    </row>
    <row r="923" spans="2:3">
      <c r="B923" s="6"/>
      <c r="C923" s="32"/>
    </row>
    <row r="924" spans="2:3">
      <c r="B924" s="6"/>
      <c r="C924" s="32"/>
    </row>
    <row r="925" spans="2:3">
      <c r="B925" s="6"/>
      <c r="C925" s="32"/>
    </row>
    <row r="926" spans="2:3">
      <c r="B926" s="6"/>
      <c r="C926" s="32"/>
    </row>
    <row r="927" spans="2:3">
      <c r="B927" s="6"/>
      <c r="C927" s="32"/>
    </row>
    <row r="928" spans="2:3">
      <c r="B928" s="6"/>
      <c r="C928" s="32"/>
    </row>
    <row r="929" spans="2:3">
      <c r="B929" s="6"/>
      <c r="C929" s="32"/>
    </row>
    <row r="930" spans="2:3">
      <c r="B930" s="6"/>
      <c r="C930" s="32"/>
    </row>
    <row r="931" spans="2:3">
      <c r="B931" s="6"/>
      <c r="C931" s="32"/>
    </row>
    <row r="932" spans="2:3">
      <c r="B932" s="6"/>
      <c r="C932" s="32"/>
    </row>
    <row r="933" spans="2:3">
      <c r="B933" s="6"/>
      <c r="C933" s="32"/>
    </row>
    <row r="934" spans="2:3">
      <c r="B934" s="6"/>
      <c r="C934" s="32"/>
    </row>
    <row r="935" spans="2:3">
      <c r="B935" s="6"/>
      <c r="C935" s="32"/>
    </row>
    <row r="936" spans="2:3">
      <c r="B936" s="6"/>
      <c r="C936" s="32"/>
    </row>
    <row r="937" spans="2:3">
      <c r="B937" s="6"/>
      <c r="C937" s="32"/>
    </row>
    <row r="938" spans="2:3">
      <c r="B938" s="6"/>
      <c r="C938" s="32"/>
    </row>
    <row r="939" spans="2:3">
      <c r="B939" s="6"/>
      <c r="C939" s="32"/>
    </row>
    <row r="940" spans="2:3">
      <c r="B940" s="6"/>
      <c r="C940" s="32"/>
    </row>
    <row r="941" spans="2:3">
      <c r="B941" s="6"/>
      <c r="C941" s="32"/>
    </row>
    <row r="942" spans="2:3">
      <c r="B942" s="6"/>
      <c r="C942" s="32"/>
    </row>
    <row r="943" spans="2:3">
      <c r="B943" s="6"/>
      <c r="C943" s="32"/>
    </row>
    <row r="944" spans="2:3">
      <c r="B944" s="6"/>
      <c r="C944" s="32"/>
    </row>
    <row r="945" spans="2:3">
      <c r="B945" s="6"/>
      <c r="C945" s="32"/>
    </row>
    <row r="946" spans="2:3">
      <c r="B946" s="6"/>
      <c r="C946" s="32"/>
    </row>
    <row r="947" spans="2:3">
      <c r="B947" s="6"/>
      <c r="C947" s="32"/>
    </row>
    <row r="948" spans="2:3">
      <c r="B948" s="6"/>
      <c r="C948" s="32"/>
    </row>
    <row r="949" spans="2:3">
      <c r="B949" s="6"/>
      <c r="C949" s="32"/>
    </row>
    <row r="950" spans="2:3">
      <c r="B950" s="6"/>
      <c r="C950" s="32"/>
    </row>
    <row r="951" spans="2:3">
      <c r="B951" s="6"/>
      <c r="C951" s="32"/>
    </row>
    <row r="952" spans="2:3">
      <c r="B952" s="6"/>
      <c r="C952" s="32"/>
    </row>
    <row r="953" spans="2:3">
      <c r="B953" s="6"/>
      <c r="C953" s="32"/>
    </row>
    <row r="954" spans="2:3">
      <c r="B954" s="6"/>
      <c r="C954" s="32"/>
    </row>
    <row r="955" spans="2:3">
      <c r="B955" s="6"/>
      <c r="C955" s="32"/>
    </row>
    <row r="956" spans="2:3">
      <c r="B956" s="6"/>
      <c r="C956" s="32"/>
    </row>
    <row r="957" spans="2:3">
      <c r="B957" s="6"/>
      <c r="C957" s="32"/>
    </row>
    <row r="958" spans="2:3">
      <c r="B958" s="6"/>
      <c r="C958" s="32"/>
    </row>
    <row r="959" spans="2:3">
      <c r="B959" s="6"/>
      <c r="C959" s="32"/>
    </row>
    <row r="960" spans="2:3">
      <c r="B960" s="6"/>
      <c r="C960" s="32"/>
    </row>
    <row r="961" spans="2:3">
      <c r="B961" s="6"/>
      <c r="C961" s="32"/>
    </row>
    <row r="962" spans="2:3">
      <c r="B962" s="6"/>
      <c r="C962" s="32"/>
    </row>
    <row r="963" spans="2:3">
      <c r="B963" s="6"/>
      <c r="C963" s="32"/>
    </row>
    <row r="964" spans="2:3">
      <c r="B964" s="6"/>
      <c r="C964" s="32"/>
    </row>
    <row r="965" spans="2:3">
      <c r="B965" s="6"/>
      <c r="C965" s="32"/>
    </row>
    <row r="966" spans="2:3">
      <c r="B966" s="6"/>
      <c r="C966" s="32"/>
    </row>
    <row r="967" spans="2:3">
      <c r="B967" s="6"/>
      <c r="C967" s="32"/>
    </row>
    <row r="968" spans="2:3">
      <c r="B968" s="6"/>
      <c r="C968" s="32"/>
    </row>
    <row r="969" spans="2:3">
      <c r="B969" s="6"/>
      <c r="C969" s="32"/>
    </row>
    <row r="970" spans="2:3">
      <c r="B970" s="6"/>
      <c r="C970" s="32"/>
    </row>
    <row r="971" spans="2:3">
      <c r="B971" s="6"/>
      <c r="C971" s="32"/>
    </row>
    <row r="972" spans="2:3">
      <c r="B972" s="6"/>
      <c r="C972" s="32"/>
    </row>
    <row r="973" spans="2:3">
      <c r="B973" s="6"/>
      <c r="C973" s="32"/>
    </row>
    <row r="974" spans="2:3">
      <c r="B974" s="6"/>
      <c r="C974" s="32"/>
    </row>
    <row r="975" spans="2:3">
      <c r="B975" s="6"/>
      <c r="C975" s="32"/>
    </row>
    <row r="976" spans="2:3">
      <c r="B976" s="6"/>
      <c r="C976" s="32"/>
    </row>
    <row r="977" spans="2:3">
      <c r="B977" s="6"/>
      <c r="C977" s="32"/>
    </row>
    <row r="978" spans="2:3">
      <c r="B978" s="6"/>
      <c r="C978" s="32"/>
    </row>
    <row r="979" spans="2:3">
      <c r="B979" s="6"/>
      <c r="C979" s="32"/>
    </row>
    <row r="980" spans="2:3">
      <c r="B980" s="6"/>
      <c r="C980" s="32"/>
    </row>
    <row r="981" spans="2:3">
      <c r="B981" s="6"/>
      <c r="C981" s="32"/>
    </row>
    <row r="982" spans="2:3">
      <c r="B982" s="6"/>
      <c r="C982" s="32"/>
    </row>
    <row r="983" spans="2:3">
      <c r="B983" s="6"/>
      <c r="C983" s="32"/>
    </row>
    <row r="984" spans="2:3">
      <c r="B984" s="6"/>
      <c r="C984" s="32"/>
    </row>
    <row r="985" spans="2:3">
      <c r="B985" s="6"/>
      <c r="C985" s="32"/>
    </row>
    <row r="986" spans="2:3">
      <c r="B986" s="6"/>
      <c r="C986" s="32"/>
    </row>
    <row r="987" spans="2:3">
      <c r="B987" s="6"/>
      <c r="C987" s="32"/>
    </row>
    <row r="988" spans="2:3">
      <c r="B988" s="6"/>
      <c r="C988" s="32"/>
    </row>
    <row r="989" spans="2:3">
      <c r="B989" s="6"/>
      <c r="C989" s="32"/>
    </row>
    <row r="990" spans="2:3">
      <c r="B990" s="6"/>
      <c r="C990" s="32"/>
    </row>
    <row r="991" spans="2:3">
      <c r="B991" s="6"/>
      <c r="C991" s="32"/>
    </row>
    <row r="992" spans="2:3">
      <c r="B992" s="6"/>
      <c r="C992" s="32"/>
    </row>
    <row r="993" spans="2:3">
      <c r="B993" s="6"/>
      <c r="C993" s="32"/>
    </row>
    <row r="994" spans="2:3">
      <c r="B994" s="6"/>
      <c r="C994" s="32"/>
    </row>
    <row r="995" spans="2:3">
      <c r="B995" s="6"/>
      <c r="C995" s="32"/>
    </row>
    <row r="996" spans="2:3">
      <c r="B996" s="6"/>
      <c r="C996" s="32"/>
    </row>
    <row r="997" spans="2:3">
      <c r="B997" s="6"/>
      <c r="C997" s="32"/>
    </row>
    <row r="998" spans="2:3">
      <c r="B998" s="6"/>
      <c r="C998" s="32"/>
    </row>
    <row r="999" spans="2:3">
      <c r="B999" s="6"/>
      <c r="C999" s="32"/>
    </row>
    <row r="1000" spans="2:3">
      <c r="B1000" s="6"/>
      <c r="C1000" s="32"/>
    </row>
    <row r="1001" spans="2:3">
      <c r="B1001" s="6"/>
      <c r="C1001" s="32"/>
    </row>
    <row r="1002" spans="2:3">
      <c r="B1002" s="6"/>
      <c r="C1002" s="32"/>
    </row>
    <row r="1003" spans="2:3">
      <c r="B1003" s="6"/>
      <c r="C1003" s="32"/>
    </row>
    <row r="1004" spans="2:3">
      <c r="B1004" s="6"/>
      <c r="C1004" s="32"/>
    </row>
    <row r="1005" spans="2:3">
      <c r="B1005" s="6"/>
      <c r="C1005" s="32"/>
    </row>
    <row r="1006" spans="2:3">
      <c r="B1006" s="6"/>
      <c r="C1006" s="32"/>
    </row>
    <row r="1007" spans="2:3">
      <c r="B1007" s="6"/>
      <c r="C1007" s="32"/>
    </row>
    <row r="1008" spans="2:3">
      <c r="B1008" s="6"/>
      <c r="C1008" s="32"/>
    </row>
    <row r="1009" spans="2:3">
      <c r="B1009" s="6"/>
      <c r="C1009" s="32"/>
    </row>
    <row r="1010" spans="2:3">
      <c r="B1010" s="6"/>
      <c r="C1010" s="32"/>
    </row>
    <row r="1011" spans="2:3">
      <c r="B1011" s="6"/>
      <c r="C1011" s="32"/>
    </row>
    <row r="1012" spans="2:3">
      <c r="B1012" s="6"/>
      <c r="C1012" s="32"/>
    </row>
    <row r="1013" spans="2:3">
      <c r="B1013" s="6"/>
      <c r="C1013" s="32"/>
    </row>
    <row r="1014" spans="2:3">
      <c r="B1014" s="6"/>
      <c r="C1014" s="32"/>
    </row>
    <row r="1015" spans="2:3">
      <c r="B1015" s="6"/>
      <c r="C1015" s="32"/>
    </row>
    <row r="1016" spans="2:3">
      <c r="B1016" s="6"/>
      <c r="C1016" s="32"/>
    </row>
    <row r="1017" spans="2:3">
      <c r="B1017" s="6"/>
      <c r="C1017" s="32"/>
    </row>
    <row r="1018" spans="2:3">
      <c r="B1018" s="6"/>
      <c r="C1018" s="32"/>
    </row>
    <row r="1019" spans="2:3">
      <c r="B1019" s="6"/>
      <c r="C1019" s="32"/>
    </row>
    <row r="1020" spans="2:3">
      <c r="B1020" s="6"/>
      <c r="C1020" s="32"/>
    </row>
    <row r="1021" spans="2:3">
      <c r="B1021" s="6"/>
      <c r="C1021" s="32"/>
    </row>
    <row r="1022" spans="2:3">
      <c r="B1022" s="6"/>
      <c r="C1022" s="32"/>
    </row>
    <row r="1023" spans="2:3">
      <c r="B1023" s="6"/>
      <c r="C1023" s="32"/>
    </row>
    <row r="1024" spans="2:3">
      <c r="B1024" s="6"/>
      <c r="C1024" s="32"/>
    </row>
    <row r="1025" spans="2:3">
      <c r="B1025" s="6"/>
      <c r="C1025" s="32"/>
    </row>
    <row r="1026" spans="2:3">
      <c r="B1026" s="6"/>
      <c r="C1026" s="32"/>
    </row>
    <row r="1027" spans="2:3">
      <c r="B1027" s="6"/>
      <c r="C1027" s="32"/>
    </row>
    <row r="1028" spans="2:3">
      <c r="B1028" s="6"/>
      <c r="C1028" s="32"/>
    </row>
    <row r="1029" spans="2:3">
      <c r="B1029" s="6"/>
      <c r="C1029" s="32"/>
    </row>
    <row r="1030" spans="2:3">
      <c r="B1030" s="6"/>
      <c r="C1030" s="32"/>
    </row>
    <row r="1031" spans="2:3">
      <c r="B1031" s="6"/>
      <c r="C1031" s="32"/>
    </row>
    <row r="1032" spans="2:3">
      <c r="B1032" s="6"/>
      <c r="C1032" s="32"/>
    </row>
    <row r="1033" spans="2:3">
      <c r="B1033" s="6"/>
      <c r="C1033" s="32"/>
    </row>
    <row r="1034" spans="2:3">
      <c r="B1034" s="6"/>
      <c r="C1034" s="32"/>
    </row>
    <row r="1035" spans="2:3">
      <c r="B1035" s="6"/>
      <c r="C1035" s="32"/>
    </row>
    <row r="1036" spans="2:3">
      <c r="B1036" s="6"/>
      <c r="C1036" s="32"/>
    </row>
    <row r="1037" spans="2:3">
      <c r="B1037" s="6"/>
      <c r="C1037" s="32"/>
    </row>
    <row r="1038" spans="2:3">
      <c r="B1038" s="6"/>
      <c r="C1038" s="32"/>
    </row>
    <row r="1039" spans="2:3">
      <c r="B1039" s="6"/>
      <c r="C1039" s="32"/>
    </row>
    <row r="1040" spans="2:3">
      <c r="B1040" s="6"/>
      <c r="C1040" s="32"/>
    </row>
    <row r="1041" spans="2:3">
      <c r="B1041" s="6"/>
      <c r="C1041" s="32"/>
    </row>
    <row r="1042" spans="2:3">
      <c r="B1042" s="6"/>
      <c r="C1042" s="32"/>
    </row>
    <row r="1043" spans="2:3">
      <c r="B1043" s="6"/>
      <c r="C1043" s="32"/>
    </row>
    <row r="1044" spans="2:3">
      <c r="B1044" s="6"/>
      <c r="C1044" s="32"/>
    </row>
    <row r="1045" spans="2:3">
      <c r="B1045" s="6"/>
      <c r="C1045" s="32"/>
    </row>
    <row r="1046" spans="2:3">
      <c r="B1046" s="6"/>
      <c r="C1046" s="32"/>
    </row>
    <row r="1047" spans="2:3">
      <c r="B1047" s="6"/>
      <c r="C1047" s="32"/>
    </row>
    <row r="1048" spans="2:3">
      <c r="B1048" s="6"/>
      <c r="C1048" s="32"/>
    </row>
    <row r="1049" spans="2:3">
      <c r="B1049" s="6"/>
      <c r="C1049" s="32"/>
    </row>
    <row r="1050" spans="2:3">
      <c r="B1050" s="6"/>
      <c r="C1050" s="32"/>
    </row>
    <row r="1051" spans="2:3">
      <c r="B1051" s="6"/>
      <c r="C1051" s="32"/>
    </row>
    <row r="1052" spans="2:3">
      <c r="B1052" s="6"/>
      <c r="C1052" s="32"/>
    </row>
    <row r="1053" spans="2:3">
      <c r="B1053" s="6"/>
      <c r="C1053" s="32"/>
    </row>
    <row r="1054" spans="2:3">
      <c r="B1054" s="6"/>
      <c r="C1054" s="32"/>
    </row>
    <row r="1055" spans="2:3">
      <c r="B1055" s="6"/>
      <c r="C1055" s="32"/>
    </row>
    <row r="1056" spans="2:3">
      <c r="B1056" s="6"/>
      <c r="C1056" s="32"/>
    </row>
    <row r="1057" spans="2:3">
      <c r="B1057" s="6"/>
      <c r="C1057" s="32"/>
    </row>
    <row r="1058" spans="2:3">
      <c r="B1058" s="6"/>
      <c r="C1058" s="32"/>
    </row>
    <row r="1059" spans="2:3">
      <c r="B1059" s="6"/>
      <c r="C1059" s="32"/>
    </row>
    <row r="1060" spans="2:3">
      <c r="B1060" s="6"/>
      <c r="C1060" s="32"/>
    </row>
    <row r="1061" spans="2:3">
      <c r="B1061" s="6"/>
      <c r="C1061" s="32"/>
    </row>
    <row r="1062" spans="2:3">
      <c r="B1062" s="6"/>
      <c r="C1062" s="32"/>
    </row>
    <row r="1063" spans="2:3">
      <c r="B1063" s="6"/>
      <c r="C1063" s="32"/>
    </row>
    <row r="1064" spans="2:3">
      <c r="B1064" s="6"/>
      <c r="C1064" s="32"/>
    </row>
    <row r="1065" spans="2:3">
      <c r="B1065" s="6"/>
      <c r="C1065" s="32"/>
    </row>
    <row r="1066" spans="2:3">
      <c r="B1066" s="6"/>
      <c r="C1066" s="32"/>
    </row>
    <row r="1067" spans="2:3">
      <c r="B1067" s="6"/>
      <c r="C1067" s="32"/>
    </row>
    <row r="1068" spans="2:3">
      <c r="B1068" s="6"/>
      <c r="C1068" s="32"/>
    </row>
    <row r="1069" spans="2:3">
      <c r="B1069" s="6"/>
      <c r="C1069" s="32"/>
    </row>
    <row r="1070" spans="2:3">
      <c r="B1070" s="6"/>
      <c r="C1070" s="32"/>
    </row>
    <row r="1071" spans="2:3">
      <c r="B1071" s="6"/>
      <c r="C1071" s="32"/>
    </row>
    <row r="1072" spans="2:3">
      <c r="B1072" s="6"/>
      <c r="C1072" s="32"/>
    </row>
    <row r="1073" spans="2:3">
      <c r="B1073" s="6"/>
      <c r="C1073" s="32"/>
    </row>
    <row r="1074" spans="2:3">
      <c r="B1074" s="6"/>
      <c r="C1074" s="32"/>
    </row>
    <row r="1075" spans="2:3">
      <c r="B1075" s="6"/>
      <c r="C1075" s="32"/>
    </row>
    <row r="1076" spans="2:3">
      <c r="B1076" s="6"/>
      <c r="C1076" s="32"/>
    </row>
    <row r="1077" spans="2:3">
      <c r="B1077" s="6"/>
      <c r="C1077" s="32"/>
    </row>
    <row r="1078" spans="2:3">
      <c r="B1078" s="6"/>
      <c r="C1078" s="32"/>
    </row>
    <row r="1079" spans="2:3">
      <c r="B1079" s="6"/>
      <c r="C1079" s="32"/>
    </row>
    <row r="1080" spans="2:3">
      <c r="B1080" s="6"/>
      <c r="C1080" s="32"/>
    </row>
    <row r="1081" spans="2:3">
      <c r="B1081" s="6"/>
      <c r="C1081" s="32"/>
    </row>
    <row r="1082" spans="2:3">
      <c r="B1082" s="6"/>
      <c r="C1082" s="32"/>
    </row>
    <row r="1083" spans="2:3">
      <c r="B1083" s="6"/>
      <c r="C1083" s="32"/>
    </row>
    <row r="1084" spans="2:3">
      <c r="B1084" s="6"/>
      <c r="C1084" s="32"/>
    </row>
    <row r="1085" spans="2:3">
      <c r="B1085" s="6"/>
      <c r="C1085" s="32"/>
    </row>
    <row r="1086" spans="2:3">
      <c r="B1086" s="6"/>
      <c r="C1086" s="32"/>
    </row>
    <row r="1087" spans="2:3">
      <c r="B1087" s="6"/>
      <c r="C1087" s="32"/>
    </row>
    <row r="1088" spans="2:3">
      <c r="B1088" s="6"/>
      <c r="C1088" s="32"/>
    </row>
    <row r="1089" spans="2:3">
      <c r="B1089" s="6"/>
      <c r="C1089" s="32"/>
    </row>
    <row r="1090" spans="2:3">
      <c r="B1090" s="6"/>
      <c r="C1090" s="32"/>
    </row>
    <row r="1091" spans="2:3">
      <c r="B1091" s="6"/>
      <c r="C1091" s="32"/>
    </row>
    <row r="1092" spans="2:3">
      <c r="B1092" s="6"/>
      <c r="C1092" s="32"/>
    </row>
    <row r="1093" spans="2:3">
      <c r="B1093" s="6"/>
      <c r="C1093" s="32"/>
    </row>
    <row r="1094" spans="2:3">
      <c r="B1094" s="6"/>
      <c r="C1094" s="32"/>
    </row>
    <row r="1095" spans="2:3">
      <c r="B1095" s="6"/>
      <c r="C1095" s="32"/>
    </row>
    <row r="1096" spans="2:3">
      <c r="B1096" s="6"/>
      <c r="C1096" s="32"/>
    </row>
    <row r="1097" spans="2:3">
      <c r="B1097" s="6"/>
      <c r="C1097" s="32"/>
    </row>
    <row r="1098" spans="2:3">
      <c r="B1098" s="6"/>
      <c r="C1098" s="32"/>
    </row>
    <row r="1099" spans="2:3">
      <c r="B1099" s="6"/>
      <c r="C1099" s="32"/>
    </row>
    <row r="1100" spans="2:3">
      <c r="B1100" s="6"/>
      <c r="C1100" s="32"/>
    </row>
    <row r="1101" spans="2:3">
      <c r="B1101" s="6"/>
      <c r="C1101" s="32"/>
    </row>
    <row r="1102" spans="2:3">
      <c r="B1102" s="6"/>
      <c r="C1102" s="32"/>
    </row>
    <row r="1103" spans="2:3">
      <c r="B1103" s="6"/>
      <c r="C1103" s="32"/>
    </row>
    <row r="1104" spans="2:3">
      <c r="B1104" s="6"/>
      <c r="C1104" s="32"/>
    </row>
    <row r="1105" spans="2:3">
      <c r="B1105" s="6"/>
      <c r="C1105" s="32"/>
    </row>
    <row r="1106" spans="2:3">
      <c r="B1106" s="6"/>
      <c r="C1106" s="32"/>
    </row>
    <row r="1107" spans="2:3">
      <c r="B1107" s="6"/>
      <c r="C1107" s="32"/>
    </row>
    <row r="1108" spans="2:3">
      <c r="B1108" s="6"/>
      <c r="C1108" s="32"/>
    </row>
    <row r="1109" spans="2:3">
      <c r="B1109" s="6"/>
      <c r="C1109" s="32"/>
    </row>
    <row r="1110" spans="2:3">
      <c r="B1110" s="6"/>
      <c r="C1110" s="32"/>
    </row>
    <row r="1111" spans="2:3">
      <c r="B1111" s="6"/>
      <c r="C1111" s="32"/>
    </row>
    <row r="1112" spans="2:3">
      <c r="B1112" s="6"/>
      <c r="C1112" s="32"/>
    </row>
    <row r="1113" spans="2:3">
      <c r="B1113" s="6"/>
      <c r="C1113" s="32"/>
    </row>
    <row r="1114" spans="2:3">
      <c r="B1114" s="6"/>
      <c r="C1114" s="32"/>
    </row>
    <row r="1115" spans="2:3">
      <c r="B1115" s="6"/>
      <c r="C1115" s="32"/>
    </row>
    <row r="1116" spans="2:3">
      <c r="B1116" s="6"/>
      <c r="C1116" s="32"/>
    </row>
    <row r="1117" spans="2:3">
      <c r="B1117" s="6"/>
      <c r="C1117" s="32"/>
    </row>
    <row r="1118" spans="2:3">
      <c r="B1118" s="6"/>
      <c r="C1118" s="32"/>
    </row>
    <row r="1119" spans="2:3">
      <c r="B1119" s="6"/>
      <c r="C1119" s="32"/>
    </row>
    <row r="1120" spans="2:3">
      <c r="B1120" s="6"/>
      <c r="C1120" s="32"/>
    </row>
    <row r="1121" spans="2:3">
      <c r="B1121" s="6"/>
      <c r="C1121" s="32"/>
    </row>
    <row r="1122" spans="2:3">
      <c r="B1122" s="6"/>
      <c r="C1122" s="32"/>
    </row>
    <row r="1123" spans="2:3">
      <c r="B1123" s="6"/>
      <c r="C1123" s="32"/>
    </row>
    <row r="1124" spans="2:3">
      <c r="B1124" s="6"/>
      <c r="C1124" s="32"/>
    </row>
    <row r="1125" spans="2:3">
      <c r="B1125" s="6"/>
      <c r="C1125" s="32"/>
    </row>
    <row r="1126" spans="2:3">
      <c r="B1126" s="6"/>
      <c r="C1126" s="32"/>
    </row>
    <row r="1127" spans="2:3">
      <c r="B1127" s="6"/>
      <c r="C1127" s="32"/>
    </row>
    <row r="1128" spans="2:3">
      <c r="B1128" s="6"/>
      <c r="C1128" s="32"/>
    </row>
    <row r="1129" spans="2:3">
      <c r="B1129" s="6"/>
      <c r="C1129" s="32"/>
    </row>
    <row r="1130" spans="2:3">
      <c r="B1130" s="6"/>
      <c r="C1130" s="32"/>
    </row>
    <row r="1131" spans="2:3">
      <c r="B1131" s="6"/>
      <c r="C1131" s="32"/>
    </row>
    <row r="1132" spans="2:3">
      <c r="B1132" s="6"/>
      <c r="C1132" s="32"/>
    </row>
    <row r="1133" spans="2:3">
      <c r="B1133" s="6"/>
      <c r="C1133" s="32"/>
    </row>
    <row r="1134" spans="2:3">
      <c r="B1134" s="6"/>
      <c r="C1134" s="32"/>
    </row>
    <row r="1135" spans="2:3">
      <c r="B1135" s="6"/>
      <c r="C1135" s="32"/>
    </row>
    <row r="1136" spans="2:3">
      <c r="B1136" s="6"/>
      <c r="C1136" s="32"/>
    </row>
    <row r="1137" spans="2:3">
      <c r="B1137" s="6"/>
      <c r="C1137" s="32"/>
    </row>
    <row r="1138" spans="2:3">
      <c r="B1138" s="6"/>
      <c r="C1138" s="32"/>
    </row>
    <row r="1139" spans="2:3">
      <c r="B1139" s="6"/>
      <c r="C1139" s="32"/>
    </row>
    <row r="1140" spans="2:3">
      <c r="B1140" s="6"/>
      <c r="C1140" s="32"/>
    </row>
    <row r="1141" spans="2:3">
      <c r="B1141" s="6"/>
      <c r="C1141" s="32"/>
    </row>
    <row r="1142" spans="2:3">
      <c r="B1142" s="6"/>
      <c r="C1142" s="32"/>
    </row>
    <row r="1143" spans="2:3">
      <c r="B1143" s="6"/>
      <c r="C1143" s="32"/>
    </row>
    <row r="1144" spans="2:3">
      <c r="B1144" s="6"/>
      <c r="C1144" s="32"/>
    </row>
    <row r="1145" spans="2:3">
      <c r="B1145" s="6"/>
      <c r="C1145" s="32"/>
    </row>
    <row r="1146" spans="2:3">
      <c r="B1146" s="6"/>
      <c r="C1146" s="32"/>
    </row>
    <row r="1147" spans="2:3">
      <c r="B1147" s="6"/>
      <c r="C1147" s="32"/>
    </row>
    <row r="1148" spans="2:3">
      <c r="B1148" s="6"/>
      <c r="C1148" s="32"/>
    </row>
    <row r="1149" spans="2:3">
      <c r="B1149" s="6"/>
      <c r="C1149" s="32"/>
    </row>
    <row r="1150" spans="2:3">
      <c r="B1150" s="6"/>
      <c r="C1150" s="32"/>
    </row>
    <row r="1151" spans="2:3">
      <c r="B1151" s="6"/>
      <c r="C1151" s="32"/>
    </row>
    <row r="1152" spans="2:3">
      <c r="B1152" s="6"/>
      <c r="C1152" s="32"/>
    </row>
    <row r="1153" spans="2:3">
      <c r="B1153" s="6"/>
      <c r="C1153" s="32"/>
    </row>
    <row r="1154" spans="2:3">
      <c r="B1154" s="6"/>
      <c r="C1154" s="32"/>
    </row>
    <row r="1155" spans="2:3">
      <c r="B1155" s="6"/>
      <c r="C1155" s="32"/>
    </row>
    <row r="1156" spans="2:3">
      <c r="B1156" s="6"/>
      <c r="C1156" s="32"/>
    </row>
    <row r="1157" spans="2:3">
      <c r="B1157" s="6"/>
      <c r="C1157" s="32"/>
    </row>
    <row r="1158" spans="2:3">
      <c r="B1158" s="6"/>
      <c r="C1158" s="32"/>
    </row>
    <row r="1159" spans="2:3">
      <c r="B1159" s="6"/>
      <c r="C1159" s="32"/>
    </row>
    <row r="1160" spans="2:3">
      <c r="B1160" s="6"/>
      <c r="C1160" s="32"/>
    </row>
    <row r="1161" spans="2:3">
      <c r="B1161" s="6"/>
      <c r="C1161" s="32"/>
    </row>
    <row r="1162" spans="2:3">
      <c r="B1162" s="6"/>
      <c r="C1162" s="32"/>
    </row>
    <row r="1163" spans="2:3">
      <c r="B1163" s="6"/>
      <c r="C1163" s="32"/>
    </row>
    <row r="1164" spans="2:3">
      <c r="B1164" s="6"/>
      <c r="C1164" s="32"/>
    </row>
    <row r="1165" spans="2:3">
      <c r="B1165" s="6"/>
      <c r="C1165" s="32"/>
    </row>
    <row r="1166" spans="2:3">
      <c r="B1166" s="6"/>
      <c r="C1166" s="32"/>
    </row>
    <row r="1167" spans="2:3">
      <c r="B1167" s="6"/>
      <c r="C1167" s="32"/>
    </row>
    <row r="1168" spans="2:3">
      <c r="B1168" s="6"/>
      <c r="C1168" s="32"/>
    </row>
    <row r="1169" spans="2:3">
      <c r="B1169" s="6"/>
      <c r="C1169" s="32"/>
    </row>
    <row r="1170" spans="2:3">
      <c r="B1170" s="6"/>
      <c r="C1170" s="32"/>
    </row>
    <row r="1171" spans="2:3">
      <c r="B1171" s="6"/>
      <c r="C1171" s="32"/>
    </row>
    <row r="1172" spans="2:3">
      <c r="B1172" s="6"/>
      <c r="C1172" s="32"/>
    </row>
    <row r="1173" spans="2:3">
      <c r="B1173" s="6"/>
      <c r="C1173" s="32"/>
    </row>
    <row r="1174" spans="2:3">
      <c r="B1174" s="6"/>
      <c r="C1174" s="32"/>
    </row>
    <row r="1175" spans="2:3">
      <c r="B1175" s="6"/>
      <c r="C1175" s="32"/>
    </row>
    <row r="1176" spans="2:3">
      <c r="B1176" s="6"/>
      <c r="C1176" s="32"/>
    </row>
    <row r="1177" spans="2:3">
      <c r="B1177" s="6"/>
      <c r="C1177" s="32"/>
    </row>
    <row r="1178" spans="2:3">
      <c r="B1178" s="6"/>
      <c r="C1178" s="32"/>
    </row>
    <row r="1179" spans="2:3">
      <c r="B1179" s="6"/>
      <c r="C1179" s="32"/>
    </row>
    <row r="1180" spans="2:3">
      <c r="B1180" s="6"/>
      <c r="C1180" s="32"/>
    </row>
    <row r="1181" spans="2:3">
      <c r="B1181" s="6"/>
      <c r="C1181" s="32"/>
    </row>
    <row r="1182" spans="2:3">
      <c r="B1182" s="6"/>
      <c r="C1182" s="32"/>
    </row>
    <row r="1183" spans="2:3">
      <c r="B1183" s="6"/>
      <c r="C1183" s="32"/>
    </row>
    <row r="1184" spans="2:3">
      <c r="B1184" s="6"/>
      <c r="C1184" s="32"/>
    </row>
    <row r="1185" spans="2:3">
      <c r="B1185" s="6"/>
      <c r="C1185" s="32"/>
    </row>
    <row r="1186" spans="2:3">
      <c r="B1186" s="6"/>
      <c r="C1186" s="32"/>
    </row>
    <row r="1187" spans="2:3">
      <c r="B1187" s="6"/>
      <c r="C1187" s="32"/>
    </row>
    <row r="1188" spans="2:3">
      <c r="B1188" s="6"/>
      <c r="C1188" s="32"/>
    </row>
    <row r="1189" spans="2:3">
      <c r="B1189" s="6"/>
      <c r="C1189" s="32"/>
    </row>
    <row r="1190" spans="2:3">
      <c r="B1190" s="6"/>
      <c r="C1190" s="32"/>
    </row>
    <row r="1191" spans="2:3">
      <c r="B1191" s="6"/>
      <c r="C1191" s="32"/>
    </row>
    <row r="1192" spans="2:3">
      <c r="B1192" s="6"/>
      <c r="C1192" s="32"/>
    </row>
    <row r="1193" spans="2:3">
      <c r="B1193" s="6"/>
      <c r="C1193" s="32"/>
    </row>
    <row r="1194" spans="2:3">
      <c r="B1194" s="6"/>
      <c r="C1194" s="32"/>
    </row>
    <row r="1195" spans="2:3">
      <c r="B1195" s="6"/>
      <c r="C1195" s="32"/>
    </row>
    <row r="1196" spans="2:3">
      <c r="B1196" s="6"/>
      <c r="C1196" s="32"/>
    </row>
    <row r="1197" spans="2:3">
      <c r="B1197" s="6"/>
      <c r="C1197" s="32"/>
    </row>
    <row r="1198" spans="2:3">
      <c r="B1198" s="6"/>
      <c r="C1198" s="32"/>
    </row>
    <row r="1199" spans="2:3">
      <c r="B1199" s="6"/>
      <c r="C1199" s="32"/>
    </row>
    <row r="1200" spans="2:3">
      <c r="B1200" s="6"/>
      <c r="C1200" s="32"/>
    </row>
    <row r="1201" spans="2:3">
      <c r="B1201" s="6"/>
      <c r="C1201" s="32"/>
    </row>
    <row r="1202" spans="2:3">
      <c r="B1202" s="6"/>
      <c r="C1202" s="32"/>
    </row>
    <row r="1203" spans="2:3">
      <c r="B1203" s="6"/>
      <c r="C1203" s="32"/>
    </row>
    <row r="1204" spans="2:3">
      <c r="B1204" s="6"/>
      <c r="C1204" s="32"/>
    </row>
    <row r="1205" spans="2:3">
      <c r="B1205" s="6"/>
      <c r="C1205" s="32"/>
    </row>
    <row r="1206" spans="2:3">
      <c r="B1206" s="6"/>
      <c r="C1206" s="32"/>
    </row>
    <row r="1207" spans="2:3">
      <c r="B1207" s="6"/>
      <c r="C1207" s="32"/>
    </row>
    <row r="1208" spans="2:3">
      <c r="B1208" s="6"/>
      <c r="C1208" s="32"/>
    </row>
    <row r="1209" spans="2:3">
      <c r="B1209" s="6"/>
      <c r="C1209" s="32"/>
    </row>
    <row r="1210" spans="2:3">
      <c r="B1210" s="6"/>
      <c r="C1210" s="32"/>
    </row>
    <row r="1211" spans="2:3">
      <c r="B1211" s="6"/>
      <c r="C1211" s="32"/>
    </row>
    <row r="1212" spans="2:3">
      <c r="B1212" s="6"/>
      <c r="C1212" s="32"/>
    </row>
    <row r="1213" spans="2:3">
      <c r="B1213" s="6"/>
      <c r="C1213" s="32"/>
    </row>
    <row r="1214" spans="2:3">
      <c r="B1214" s="6"/>
      <c r="C1214" s="32"/>
    </row>
    <row r="1215" spans="2:3">
      <c r="B1215" s="6"/>
      <c r="C1215" s="32"/>
    </row>
    <row r="1216" spans="2:3">
      <c r="B1216" s="6"/>
      <c r="C1216" s="32"/>
    </row>
    <row r="1217" spans="2:3">
      <c r="B1217" s="6"/>
      <c r="C1217" s="32"/>
    </row>
    <row r="1218" spans="2:3">
      <c r="B1218" s="6"/>
      <c r="C1218" s="32"/>
    </row>
    <row r="1219" spans="2:3">
      <c r="B1219" s="6"/>
      <c r="C1219" s="32"/>
    </row>
    <row r="1220" spans="2:3">
      <c r="B1220" s="6"/>
      <c r="C1220" s="32"/>
    </row>
    <row r="1221" spans="2:3">
      <c r="B1221" s="6"/>
      <c r="C1221" s="32"/>
    </row>
    <row r="1222" spans="2:3">
      <c r="B1222" s="6"/>
      <c r="C1222" s="32"/>
    </row>
    <row r="1223" spans="2:3">
      <c r="B1223" s="6"/>
      <c r="C1223" s="32"/>
    </row>
    <row r="1224" spans="2:3">
      <c r="B1224" s="6"/>
      <c r="C1224" s="32"/>
    </row>
    <row r="1225" spans="2:3">
      <c r="B1225" s="6"/>
      <c r="C1225" s="32"/>
    </row>
    <row r="1226" spans="2:3">
      <c r="B1226" s="6"/>
      <c r="C1226" s="32"/>
    </row>
    <row r="1227" spans="2:3">
      <c r="B1227" s="6"/>
      <c r="C1227" s="32"/>
    </row>
    <row r="1228" spans="2:3">
      <c r="B1228" s="6"/>
      <c r="C1228" s="32"/>
    </row>
    <row r="1229" spans="2:3">
      <c r="B1229" s="6"/>
      <c r="C1229" s="32"/>
    </row>
    <row r="1230" spans="2:3">
      <c r="B1230" s="6"/>
      <c r="C1230" s="32"/>
    </row>
    <row r="1231" spans="2:3">
      <c r="B1231" s="6"/>
      <c r="C1231" s="32"/>
    </row>
    <row r="1232" spans="2:3">
      <c r="B1232" s="6"/>
      <c r="C1232" s="32"/>
    </row>
    <row r="1233" spans="2:3">
      <c r="B1233" s="6"/>
      <c r="C1233" s="32"/>
    </row>
    <row r="1234" spans="2:3">
      <c r="B1234" s="6"/>
      <c r="C1234" s="32"/>
    </row>
    <row r="1235" spans="2:3">
      <c r="B1235" s="6"/>
      <c r="C1235" s="32"/>
    </row>
    <row r="1236" spans="2:3">
      <c r="B1236" s="6"/>
      <c r="C1236" s="32"/>
    </row>
    <row r="1237" spans="2:3">
      <c r="B1237" s="6"/>
      <c r="C1237" s="32"/>
    </row>
    <row r="1238" spans="2:3">
      <c r="B1238" s="6"/>
      <c r="C1238" s="32"/>
    </row>
    <row r="1239" spans="2:3">
      <c r="B1239" s="6"/>
      <c r="C1239" s="32"/>
    </row>
    <row r="1240" spans="2:3">
      <c r="B1240" s="6"/>
      <c r="C1240" s="32"/>
    </row>
    <row r="1241" spans="2:3">
      <c r="B1241" s="6"/>
      <c r="C1241" s="32"/>
    </row>
    <row r="1242" spans="2:3">
      <c r="B1242" s="6"/>
      <c r="C1242" s="32"/>
    </row>
    <row r="1243" spans="2:3">
      <c r="B1243" s="6"/>
      <c r="C1243" s="32"/>
    </row>
    <row r="1244" spans="2:3">
      <c r="B1244" s="6"/>
      <c r="C1244" s="32"/>
    </row>
    <row r="1245" spans="2:3">
      <c r="B1245" s="6"/>
      <c r="C1245" s="32"/>
    </row>
    <row r="1246" spans="2:3">
      <c r="B1246" s="6"/>
      <c r="C1246" s="32"/>
    </row>
    <row r="1247" spans="2:3">
      <c r="B1247" s="6"/>
      <c r="C1247" s="32"/>
    </row>
    <row r="1248" spans="2:3">
      <c r="B1248" s="6"/>
      <c r="C1248" s="32"/>
    </row>
    <row r="1249" spans="2:3">
      <c r="B1249" s="6"/>
      <c r="C1249" s="32"/>
    </row>
    <row r="1250" spans="2:3">
      <c r="B1250" s="6"/>
      <c r="C1250" s="32"/>
    </row>
    <row r="1251" spans="2:3">
      <c r="B1251" s="6"/>
      <c r="C1251" s="32"/>
    </row>
    <row r="1252" spans="2:3">
      <c r="B1252" s="6"/>
      <c r="C1252" s="32"/>
    </row>
    <row r="1253" spans="2:3">
      <c r="B1253" s="6"/>
      <c r="C1253" s="32"/>
    </row>
    <row r="1254" spans="2:3">
      <c r="B1254" s="6"/>
      <c r="C1254" s="32"/>
    </row>
    <row r="1255" spans="2:3">
      <c r="B1255" s="6"/>
      <c r="C1255" s="32"/>
    </row>
    <row r="1256" spans="2:3">
      <c r="B1256" s="6"/>
      <c r="C1256" s="32"/>
    </row>
    <row r="1257" spans="2:3">
      <c r="B1257" s="6"/>
      <c r="C1257" s="32"/>
    </row>
    <row r="1258" spans="2:3">
      <c r="B1258" s="6"/>
      <c r="C1258" s="32"/>
    </row>
    <row r="1259" spans="2:3">
      <c r="B1259" s="6"/>
      <c r="C1259" s="32"/>
    </row>
    <row r="1260" spans="2:3">
      <c r="B1260" s="6"/>
      <c r="C1260" s="32"/>
    </row>
    <row r="1261" spans="2:3">
      <c r="B1261" s="6"/>
      <c r="C1261" s="32"/>
    </row>
    <row r="1262" spans="2:3">
      <c r="B1262" s="6"/>
      <c r="C1262" s="32"/>
    </row>
    <row r="1263" spans="2:3">
      <c r="B1263" s="6"/>
      <c r="C1263" s="32"/>
    </row>
    <row r="1264" spans="2:3">
      <c r="B1264" s="6"/>
      <c r="C1264" s="32"/>
    </row>
    <row r="1265" spans="2:3">
      <c r="B1265" s="6"/>
      <c r="C1265" s="32"/>
    </row>
    <row r="1266" spans="2:3">
      <c r="B1266" s="6"/>
      <c r="C1266" s="32"/>
    </row>
    <row r="1267" spans="2:3">
      <c r="B1267" s="6"/>
      <c r="C1267" s="32"/>
    </row>
    <row r="1268" spans="2:3">
      <c r="B1268" s="6"/>
      <c r="C1268" s="32"/>
    </row>
  </sheetData>
  <phoneticPr fontId="10" type="noConversion"/>
  <hyperlinks>
    <hyperlink ref="A3" r:id="rId1" xr:uid="{00000000-0004-0000-0A00-000000000000}"/>
  </hyperlink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1"/>
  </sheetPr>
  <dimension ref="A1:BL2308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0.140625" customWidth="1"/>
    <col min="37" max="37" width="11.1406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1832</v>
      </c>
      <c r="T1" t="s">
        <v>1947</v>
      </c>
      <c r="Y1" t="s">
        <v>1938</v>
      </c>
      <c r="AA1" s="108" t="s">
        <v>1981</v>
      </c>
      <c r="AB1" s="109"/>
      <c r="AC1" s="109" t="s">
        <v>1982</v>
      </c>
      <c r="AD1" s="109" t="s">
        <v>1983</v>
      </c>
      <c r="AE1" s="30"/>
      <c r="AW1" s="110" t="s">
        <v>1793</v>
      </c>
      <c r="AX1" s="111" t="s">
        <v>1685</v>
      </c>
      <c r="AY1" s="9" t="s">
        <v>1984</v>
      </c>
      <c r="AZ1" s="112" t="s">
        <v>1985</v>
      </c>
      <c r="BA1" s="113" t="s">
        <v>1986</v>
      </c>
      <c r="BB1" s="112" t="s">
        <v>1987</v>
      </c>
      <c r="BC1" s="113" t="s">
        <v>1988</v>
      </c>
      <c r="BD1" s="112" t="s">
        <v>1989</v>
      </c>
      <c r="BE1" s="114" t="s">
        <v>1990</v>
      </c>
      <c r="BF1" s="113" t="s">
        <v>1991</v>
      </c>
      <c r="BG1" s="112" t="s">
        <v>1992</v>
      </c>
      <c r="BH1" s="114" t="s">
        <v>1993</v>
      </c>
      <c r="BI1" s="113" t="s">
        <v>1994</v>
      </c>
      <c r="BJ1" s="112" t="s">
        <v>1995</v>
      </c>
      <c r="BK1" s="114" t="s">
        <v>1996</v>
      </c>
      <c r="BL1" s="113" t="s">
        <v>1881</v>
      </c>
    </row>
    <row r="2" spans="1:64" ht="16.5" thickBot="1">
      <c r="A2" t="s">
        <v>1808</v>
      </c>
      <c r="B2" t="s">
        <v>1811</v>
      </c>
      <c r="C2" t="s">
        <v>1810</v>
      </c>
      <c r="T2" t="s">
        <v>1948</v>
      </c>
      <c r="U2">
        <f>C8*U15</f>
        <v>72779.427910977029</v>
      </c>
      <c r="V2" t="s">
        <v>1949</v>
      </c>
      <c r="X2">
        <v>-60000</v>
      </c>
      <c r="Y2">
        <f t="shared" ref="Y2:Y36" si="0">U$12+U$13*X2+U$14*SIN(2*PI()/U$15*(X2-U$16))</f>
        <v>-0.54122069297144482</v>
      </c>
      <c r="AA2" s="115" t="s">
        <v>2009</v>
      </c>
      <c r="AB2" s="116">
        <f>C7</f>
        <v>33617.519829999997</v>
      </c>
      <c r="AC2" s="117" t="s">
        <v>2010</v>
      </c>
      <c r="AD2" s="116">
        <f>C8</f>
        <v>0.321496212</v>
      </c>
      <c r="AE2" s="118" t="s">
        <v>1949</v>
      </c>
      <c r="AG2" s="6" t="s">
        <v>1678</v>
      </c>
      <c r="AH2" s="6" t="s">
        <v>1679</v>
      </c>
      <c r="AI2" s="6" t="s">
        <v>1680</v>
      </c>
      <c r="AJ2" s="6" t="s">
        <v>1681</v>
      </c>
      <c r="AK2" s="6" t="s">
        <v>1682</v>
      </c>
      <c r="AW2">
        <v>-30000</v>
      </c>
      <c r="AX2">
        <f t="shared" ref="AX2:AX33" si="1">AB$3+AB$4*AW2+AB$5*AW2^2+AZ2</f>
        <v>4.9715034557412406E-2</v>
      </c>
      <c r="AY2">
        <f t="shared" ref="AY2:AY33" si="2">AB$3+AB$4*AW2+AB$5*AW2^2</f>
        <v>4.6636247270373549E-2</v>
      </c>
      <c r="AZ2" s="134">
        <f t="shared" ref="AZ2:AZ33" si="3">$AB$6*($AB$11/BA2*BB2+$AB$12)</f>
        <v>3.0787872870388575E-3</v>
      </c>
      <c r="BA2">
        <f t="shared" ref="BA2:BA33" si="4">1+$AB$7*COS(BC2)</f>
        <v>0.47274917172912989</v>
      </c>
      <c r="BB2">
        <f t="shared" ref="BB2:BB33" si="5">SIN(BC2+RADIANS($AB$9))</f>
        <v>0.24642860722951501</v>
      </c>
      <c r="BC2">
        <f t="shared" ref="BC2:BC33" si="6">2*ATAN(BD2)</f>
        <v>3.0670904045967142</v>
      </c>
      <c r="BD2">
        <f t="shared" ref="BD2:BD33" si="7">SQRT((1+$AB$7)/(1-$AB$7))*TAN(BE2/2)</f>
        <v>26.832409006557004</v>
      </c>
      <c r="BE2">
        <f t="shared" ref="BE2:BK11" si="8">$BL2+$AB$7*SIN(BF2)</f>
        <v>-3.2756351001360287</v>
      </c>
      <c r="BF2">
        <f t="shared" si="8"/>
        <v>-3.2778651047553007</v>
      </c>
      <c r="BG2">
        <f t="shared" si="8"/>
        <v>-3.2736091040498683</v>
      </c>
      <c r="BH2">
        <f t="shared" si="8"/>
        <v>-3.2817339042453448</v>
      </c>
      <c r="BI2">
        <f t="shared" si="8"/>
        <v>-3.2662310921775046</v>
      </c>
      <c r="BJ2">
        <f t="shared" si="8"/>
        <v>-3.295841114537708</v>
      </c>
      <c r="BK2">
        <f t="shared" si="8"/>
        <v>-3.2393824787649677</v>
      </c>
      <c r="BL2">
        <f t="shared" ref="BL2:BL33" si="9">RADIANS($AB$9)+$AB$18*(AW2-AB$15)</f>
        <v>-3.3474619403961707</v>
      </c>
    </row>
    <row r="3" spans="1:64" ht="13.5" thickBot="1">
      <c r="A3" s="107" t="s">
        <v>1978</v>
      </c>
      <c r="U3">
        <f>U2/365.2422</f>
        <v>199.26346931153361</v>
      </c>
      <c r="V3" t="s">
        <v>1950</v>
      </c>
      <c r="X3">
        <v>-57000</v>
      </c>
      <c r="Y3">
        <f t="shared" si="0"/>
        <v>-0.46703859382786461</v>
      </c>
      <c r="AA3" s="119" t="s">
        <v>1971</v>
      </c>
      <c r="AB3" s="138">
        <f t="shared" ref="AB3:AB10" si="10">AC3*AD3</f>
        <v>5.2141642432835026E-4</v>
      </c>
      <c r="AC3" s="120">
        <v>5.2141642432835027E-2</v>
      </c>
      <c r="AD3">
        <v>0.01</v>
      </c>
      <c r="AE3" s="121"/>
      <c r="AG3" s="151">
        <v>-0.97838412300979383</v>
      </c>
      <c r="AH3" s="120">
        <v>5.2141642432835027E-2</v>
      </c>
      <c r="AI3" s="120">
        <v>0.58779792303868572</v>
      </c>
      <c r="AJ3" s="120"/>
      <c r="AK3" s="120"/>
      <c r="AW3">
        <v>-28000</v>
      </c>
      <c r="AX3">
        <f t="shared" si="1"/>
        <v>4.4111858526072661E-2</v>
      </c>
      <c r="AY3">
        <f t="shared" si="2"/>
        <v>4.2347897764369112E-2</v>
      </c>
      <c r="AZ3" s="134">
        <f t="shared" si="3"/>
        <v>1.7639607617035528E-3</v>
      </c>
      <c r="BA3">
        <f t="shared" si="4"/>
        <v>0.47129665315598923</v>
      </c>
      <c r="BB3">
        <f t="shared" si="5"/>
        <v>0.16639785461908427</v>
      </c>
      <c r="BC3">
        <f t="shared" si="6"/>
        <v>-3.1342768799531999</v>
      </c>
      <c r="BD3">
        <f t="shared" si="7"/>
        <v>-273.38066747957481</v>
      </c>
      <c r="BE3">
        <f t="shared" si="8"/>
        <v>-3.1284167966047107</v>
      </c>
      <c r="BF3">
        <f t="shared" si="8"/>
        <v>-3.1281828820286006</v>
      </c>
      <c r="BG3">
        <f t="shared" si="8"/>
        <v>-3.1286253393423897</v>
      </c>
      <c r="BH3">
        <f t="shared" si="8"/>
        <v>-3.1277884141922994</v>
      </c>
      <c r="BI3">
        <f t="shared" si="8"/>
        <v>-3.1293714828598551</v>
      </c>
      <c r="BJ3">
        <f t="shared" si="8"/>
        <v>-3.1263770326159608</v>
      </c>
      <c r="BK3">
        <f t="shared" si="8"/>
        <v>-3.1320410855218235</v>
      </c>
      <c r="BL3">
        <f t="shared" si="9"/>
        <v>-3.1213270282580723</v>
      </c>
    </row>
    <row r="4" spans="1:64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-0.3975671453528089</v>
      </c>
      <c r="AA4" s="122" t="s">
        <v>1941</v>
      </c>
      <c r="AB4" s="137">
        <f t="shared" si="10"/>
        <v>-8.8678918020074136E-7</v>
      </c>
      <c r="AC4" s="123">
        <v>-8.8678918020074136</v>
      </c>
      <c r="AD4">
        <v>9.9999999999999995E-8</v>
      </c>
      <c r="AE4" s="121"/>
      <c r="AG4" s="152">
        <v>-1.1091221204535886</v>
      </c>
      <c r="AH4" s="123">
        <v>-8.8678918020074136</v>
      </c>
      <c r="AI4" s="123">
        <v>-11.964429110599459</v>
      </c>
      <c r="AJ4" s="123"/>
      <c r="AK4" s="123"/>
      <c r="AW4">
        <v>-26000</v>
      </c>
      <c r="AX4">
        <f t="shared" si="1"/>
        <v>3.8642664361906207E-2</v>
      </c>
      <c r="AY4">
        <f t="shared" si="2"/>
        <v>3.8232980751164873E-2</v>
      </c>
      <c r="AZ4" s="134">
        <f t="shared" si="3"/>
        <v>4.096836107413351E-4</v>
      </c>
      <c r="BA4">
        <f t="shared" si="4"/>
        <v>0.47338764718723647</v>
      </c>
      <c r="BB4">
        <f t="shared" si="5"/>
        <v>8.5121682446157379E-2</v>
      </c>
      <c r="BC4">
        <f t="shared" si="6"/>
        <v>-3.0523262330712311</v>
      </c>
      <c r="BD4">
        <f t="shared" si="7"/>
        <v>-22.389961753482662</v>
      </c>
      <c r="BE4">
        <f t="shared" si="8"/>
        <v>-2.9810592124131614</v>
      </c>
      <c r="BF4">
        <f t="shared" si="8"/>
        <v>-2.9784637269482537</v>
      </c>
      <c r="BG4">
        <f t="shared" si="8"/>
        <v>-2.9834367827584951</v>
      </c>
      <c r="BH4">
        <f t="shared" si="8"/>
        <v>-2.9739046334248775</v>
      </c>
      <c r="BI4">
        <f t="shared" si="8"/>
        <v>-2.9921627302343135</v>
      </c>
      <c r="BJ4">
        <f t="shared" si="8"/>
        <v>-2.9571412858324533</v>
      </c>
      <c r="BK4">
        <f t="shared" si="8"/>
        <v>-3.0241541383375052</v>
      </c>
      <c r="BL4">
        <f t="shared" si="9"/>
        <v>-2.8951921161199721</v>
      </c>
    </row>
    <row r="5" spans="1:64" ht="13.5" thickTop="1">
      <c r="X5">
        <v>-51000</v>
      </c>
      <c r="Y5">
        <f t="shared" si="0"/>
        <v>-0.33296628688384711</v>
      </c>
      <c r="AA5" s="122" t="s">
        <v>1830</v>
      </c>
      <c r="AB5" s="137">
        <f t="shared" si="10"/>
        <v>2.1679061600025511E-11</v>
      </c>
      <c r="AC5" s="123">
        <v>2.1679061600025511</v>
      </c>
      <c r="AD5">
        <v>9.9999999999999994E-12</v>
      </c>
      <c r="AE5" s="121"/>
      <c r="AG5" s="152">
        <v>1.1634216889948452</v>
      </c>
      <c r="AH5" s="123">
        <v>2.1679061600025511</v>
      </c>
      <c r="AI5" s="123">
        <v>2.5448245143942434</v>
      </c>
      <c r="AJ5" s="123"/>
      <c r="AK5" s="123"/>
      <c r="AW5">
        <v>-24000</v>
      </c>
      <c r="AX5">
        <f t="shared" si="1"/>
        <v>3.3322871679375636E-2</v>
      </c>
      <c r="AY5">
        <f t="shared" si="2"/>
        <v>3.4291496230760839E-2</v>
      </c>
      <c r="AZ5" s="134">
        <f t="shared" si="3"/>
        <v>-9.6862455138520568E-4</v>
      </c>
      <c r="BA5">
        <f t="shared" si="4"/>
        <v>0.47915833272011332</v>
      </c>
      <c r="BB5">
        <f t="shared" si="5"/>
        <v>1.6720858057074081E-3</v>
      </c>
      <c r="BC5">
        <f t="shared" si="6"/>
        <v>-2.9687735062153595</v>
      </c>
      <c r="BD5">
        <f t="shared" si="7"/>
        <v>-11.543974193854204</v>
      </c>
      <c r="BE5">
        <f t="shared" si="8"/>
        <v>-2.8320571037942956</v>
      </c>
      <c r="BF5">
        <f t="shared" si="8"/>
        <v>-2.8281945528784975</v>
      </c>
      <c r="BG5">
        <f t="shared" si="8"/>
        <v>-2.8358646659225166</v>
      </c>
      <c r="BH5">
        <f t="shared" si="8"/>
        <v>-2.8206149298008465</v>
      </c>
      <c r="BI5">
        <f t="shared" si="8"/>
        <v>-2.8508627040258738</v>
      </c>
      <c r="BJ5">
        <f t="shared" si="8"/>
        <v>-2.7905667551086637</v>
      </c>
      <c r="BK5">
        <f t="shared" si="8"/>
        <v>-2.9097005154531761</v>
      </c>
      <c r="BL5">
        <f t="shared" si="9"/>
        <v>-2.6690572039818719</v>
      </c>
    </row>
    <row r="6" spans="1:64">
      <c r="A6" s="8" t="s">
        <v>1784</v>
      </c>
      <c r="X6">
        <v>-48000</v>
      </c>
      <c r="Y6">
        <f t="shared" si="0"/>
        <v>-0.27336220825972535</v>
      </c>
      <c r="AA6" s="122" t="s">
        <v>1997</v>
      </c>
      <c r="AB6" s="137">
        <f t="shared" si="10"/>
        <v>1.0849898235404843E-2</v>
      </c>
      <c r="AC6" s="123">
        <v>1.0849898235404842</v>
      </c>
      <c r="AD6">
        <v>0.01</v>
      </c>
      <c r="AE6" s="121" t="s">
        <v>1949</v>
      </c>
      <c r="AG6" s="152">
        <v>1.4223134388440055</v>
      </c>
      <c r="AH6" s="123">
        <v>1.0849898235404842</v>
      </c>
      <c r="AI6" s="123">
        <v>0.93742781888381022</v>
      </c>
      <c r="AJ6" s="123"/>
      <c r="AK6" s="123"/>
      <c r="AW6">
        <v>-22000</v>
      </c>
      <c r="AX6">
        <f t="shared" si="1"/>
        <v>2.8171474340813359E-2</v>
      </c>
      <c r="AY6">
        <f t="shared" si="2"/>
        <v>3.0523444203157009E-2</v>
      </c>
      <c r="AZ6">
        <f t="shared" si="3"/>
        <v>-2.3519698623436511E-3</v>
      </c>
      <c r="BA6">
        <f t="shared" si="4"/>
        <v>0.48897396548835914</v>
      </c>
      <c r="BB6">
        <f t="shared" si="5"/>
        <v>-8.482673297223306E-2</v>
      </c>
      <c r="BC6">
        <f t="shared" si="6"/>
        <v>-2.8821726263248499</v>
      </c>
      <c r="BD6">
        <f t="shared" si="7"/>
        <v>-7.6662197651285577</v>
      </c>
      <c r="BE6">
        <f t="shared" si="8"/>
        <v>-2.6800981111072231</v>
      </c>
      <c r="BF6">
        <f t="shared" si="8"/>
        <v>-2.6764088900581622</v>
      </c>
      <c r="BG6">
        <f t="shared" si="8"/>
        <v>-2.6842010196009505</v>
      </c>
      <c r="BH6">
        <f t="shared" si="8"/>
        <v>-2.6677070255511577</v>
      </c>
      <c r="BI6">
        <f t="shared" si="8"/>
        <v>-2.7024640260418673</v>
      </c>
      <c r="BJ6">
        <f t="shared" si="8"/>
        <v>-2.6284825022867362</v>
      </c>
      <c r="BK6">
        <f t="shared" si="8"/>
        <v>-2.7829934666482821</v>
      </c>
      <c r="BL6">
        <f t="shared" si="9"/>
        <v>-2.4429222918437734</v>
      </c>
    </row>
    <row r="7" spans="1:64">
      <c r="A7" t="s">
        <v>1785</v>
      </c>
      <c r="C7">
        <v>33617.519829999997</v>
      </c>
      <c r="D7" s="107" t="s">
        <v>1978</v>
      </c>
      <c r="X7">
        <v>-45000</v>
      </c>
      <c r="Y7">
        <f t="shared" si="0"/>
        <v>-0.21884647542038649</v>
      </c>
      <c r="AA7" s="124" t="s">
        <v>2005</v>
      </c>
      <c r="AB7" s="139">
        <f t="shared" si="10"/>
        <v>0.52871749540486968</v>
      </c>
      <c r="AC7" s="123">
        <v>0.52871749540486968</v>
      </c>
      <c r="AD7">
        <v>1</v>
      </c>
      <c r="AE7" s="121"/>
      <c r="AG7" s="152">
        <v>0.39119688634610045</v>
      </c>
      <c r="AH7" s="123">
        <v>0.52871749540486968</v>
      </c>
      <c r="AI7" s="123">
        <v>0.51157986673500244</v>
      </c>
      <c r="AJ7" s="123"/>
      <c r="AK7" s="123"/>
      <c r="AW7">
        <v>-20000</v>
      </c>
      <c r="AX7">
        <f t="shared" si="1"/>
        <v>2.321279310358685E-2</v>
      </c>
      <c r="AY7">
        <f t="shared" si="2"/>
        <v>2.692882466835338E-2</v>
      </c>
      <c r="AZ7">
        <f t="shared" si="3"/>
        <v>-3.7160315647665303E-3</v>
      </c>
      <c r="BA7">
        <f t="shared" si="4"/>
        <v>0.50344404968626533</v>
      </c>
      <c r="BB7">
        <f t="shared" si="5"/>
        <v>-0.17518885910690776</v>
      </c>
      <c r="BC7">
        <f t="shared" si="6"/>
        <v>-2.7910038290181802</v>
      </c>
      <c r="BD7">
        <f t="shared" si="7"/>
        <v>-5.6461368765277058</v>
      </c>
      <c r="BE7">
        <f t="shared" si="8"/>
        <v>-2.5240270161996197</v>
      </c>
      <c r="BF7">
        <f t="shared" si="8"/>
        <v>-2.5215085686070013</v>
      </c>
      <c r="BG7">
        <f t="shared" si="8"/>
        <v>-2.5273493848300737</v>
      </c>
      <c r="BH7">
        <f t="shared" si="8"/>
        <v>-2.5137657837943448</v>
      </c>
      <c r="BI7">
        <f t="shared" si="8"/>
        <v>-2.5451585671544703</v>
      </c>
      <c r="BJ7">
        <f t="shared" si="8"/>
        <v>-2.4714839869831513</v>
      </c>
      <c r="BK7">
        <f t="shared" si="8"/>
        <v>-2.6389701794542573</v>
      </c>
      <c r="BL7">
        <f t="shared" si="9"/>
        <v>-2.2167873797056732</v>
      </c>
    </row>
    <row r="8" spans="1:64" ht="15.75">
      <c r="A8" t="s">
        <v>1786</v>
      </c>
      <c r="C8">
        <v>0.321496212</v>
      </c>
      <c r="D8" s="107" t="s">
        <v>1978</v>
      </c>
      <c r="X8">
        <v>-42000</v>
      </c>
      <c r="Y8">
        <f t="shared" si="0"/>
        <v>-0.16947539592437366</v>
      </c>
      <c r="AA8" s="122" t="s">
        <v>2011</v>
      </c>
      <c r="AB8" s="139">
        <f t="shared" si="10"/>
        <v>48.914448079763567</v>
      </c>
      <c r="AC8" s="123">
        <v>4.8914448079763568</v>
      </c>
      <c r="AD8">
        <v>10</v>
      </c>
      <c r="AE8" s="121" t="s">
        <v>1950</v>
      </c>
      <c r="AG8" s="152">
        <v>5.4959764660203732</v>
      </c>
      <c r="AH8" s="123">
        <v>4.8914448079763568</v>
      </c>
      <c r="AI8" s="123">
        <v>4.5391920477580641</v>
      </c>
      <c r="AJ8" s="123"/>
      <c r="AK8" s="123"/>
      <c r="AW8">
        <v>-18000</v>
      </c>
      <c r="AX8">
        <f t="shared" si="1"/>
        <v>1.8475913775921123E-2</v>
      </c>
      <c r="AY8">
        <f t="shared" si="2"/>
        <v>2.3507637626349963E-2</v>
      </c>
      <c r="AZ8">
        <f t="shared" si="3"/>
        <v>-5.0317238504288386E-3</v>
      </c>
      <c r="BA8">
        <f t="shared" si="4"/>
        <v>0.52349890830642387</v>
      </c>
      <c r="BB8">
        <f t="shared" si="5"/>
        <v>-0.27027973329561444</v>
      </c>
      <c r="BC8">
        <f t="shared" si="6"/>
        <v>-2.6934178530889876</v>
      </c>
      <c r="BD8">
        <f t="shared" si="7"/>
        <v>-4.3875974606068144</v>
      </c>
      <c r="BE8">
        <f t="shared" si="8"/>
        <v>-2.3625697187504731</v>
      </c>
      <c r="BF8">
        <f t="shared" si="8"/>
        <v>-2.3613768177112857</v>
      </c>
      <c r="BG8">
        <f t="shared" si="8"/>
        <v>-2.3645462160867039</v>
      </c>
      <c r="BH8">
        <f t="shared" si="8"/>
        <v>-2.3561034835066161</v>
      </c>
      <c r="BI8">
        <f t="shared" si="8"/>
        <v>-2.3784405111503739</v>
      </c>
      <c r="BJ8">
        <f t="shared" si="8"/>
        <v>-2.3182085119866254</v>
      </c>
      <c r="BK8">
        <f t="shared" si="8"/>
        <v>-2.4734495747988525</v>
      </c>
      <c r="BL8">
        <f t="shared" si="9"/>
        <v>-1.990652467567573</v>
      </c>
    </row>
    <row r="9" spans="1:64" ht="15.75">
      <c r="A9" s="28" t="s">
        <v>1835</v>
      </c>
      <c r="B9" s="28"/>
      <c r="C9" s="28">
        <v>21</v>
      </c>
      <c r="D9" s="28" t="str">
        <f>"F"&amp;C9</f>
        <v>F21</v>
      </c>
      <c r="E9" s="28" t="str">
        <f>"G"&amp;C9</f>
        <v>G21</v>
      </c>
      <c r="X9">
        <v>-39000</v>
      </c>
      <c r="Y9">
        <f t="shared" si="0"/>
        <v>-0.12526962878010883</v>
      </c>
      <c r="AA9" s="125" t="s">
        <v>2018</v>
      </c>
      <c r="AB9" s="139">
        <f t="shared" si="10"/>
        <v>350.00238873210242</v>
      </c>
      <c r="AC9" s="123">
        <v>3.5000238873210243</v>
      </c>
      <c r="AD9">
        <v>100</v>
      </c>
      <c r="AE9" s="121" t="s">
        <v>2017</v>
      </c>
      <c r="AG9" s="152">
        <v>3.5905861553006471</v>
      </c>
      <c r="AH9" s="123">
        <v>3.5000238873210243</v>
      </c>
      <c r="AI9" s="123">
        <v>3.6441189989581266</v>
      </c>
      <c r="AJ9" s="123"/>
      <c r="AK9" s="123"/>
      <c r="AW9">
        <v>-16000</v>
      </c>
      <c r="AX9">
        <f t="shared" si="1"/>
        <v>1.3994397183645226E-2</v>
      </c>
      <c r="AY9">
        <f t="shared" si="2"/>
        <v>2.0259883077146743E-2</v>
      </c>
      <c r="AZ9">
        <f t="shared" si="3"/>
        <v>-6.265485893501517E-3</v>
      </c>
      <c r="BA9">
        <f t="shared" si="4"/>
        <v>0.55057152650965402</v>
      </c>
      <c r="BB9">
        <f t="shared" si="5"/>
        <v>-0.37115541440187266</v>
      </c>
      <c r="BC9">
        <f t="shared" si="6"/>
        <v>-2.5868484145584856</v>
      </c>
      <c r="BD9">
        <f t="shared" si="7"/>
        <v>-3.5123299295090735</v>
      </c>
      <c r="BE9">
        <f t="shared" si="8"/>
        <v>-2.1939605367810295</v>
      </c>
      <c r="BF9">
        <f t="shared" si="8"/>
        <v>-2.193618837103914</v>
      </c>
      <c r="BG9">
        <f t="shared" si="8"/>
        <v>-2.1947258993627434</v>
      </c>
      <c r="BH9">
        <f t="shared" si="8"/>
        <v>-2.1911329469001637</v>
      </c>
      <c r="BI9">
        <f t="shared" si="8"/>
        <v>-2.2027292588961034</v>
      </c>
      <c r="BJ9">
        <f t="shared" si="8"/>
        <v>-2.1645970105189747</v>
      </c>
      <c r="BK9">
        <f t="shared" si="8"/>
        <v>-2.2833452052677439</v>
      </c>
      <c r="BL9">
        <f t="shared" si="9"/>
        <v>-1.7645175554294745</v>
      </c>
    </row>
    <row r="10" spans="1:64" ht="13.5" thickBot="1">
      <c r="C10" s="7" t="s">
        <v>1803</v>
      </c>
      <c r="D10" s="7" t="s">
        <v>1804</v>
      </c>
      <c r="X10">
        <v>-36000</v>
      </c>
      <c r="Y10">
        <f t="shared" si="0"/>
        <v>-8.6214041294615962E-2</v>
      </c>
      <c r="AA10" s="126" t="s">
        <v>2007</v>
      </c>
      <c r="AB10" s="140">
        <f t="shared" si="10"/>
        <v>50860.284825683862</v>
      </c>
      <c r="AC10" s="127">
        <v>5.0860284825683859</v>
      </c>
      <c r="AD10">
        <v>10000</v>
      </c>
      <c r="AE10" s="121" t="s">
        <v>2006</v>
      </c>
      <c r="AG10" s="153">
        <v>5.1875433001473077</v>
      </c>
      <c r="AH10" s="127">
        <v>5.0860284825683859</v>
      </c>
      <c r="AI10" s="127">
        <v>5.2012276186765556</v>
      </c>
      <c r="AJ10" s="127"/>
      <c r="AK10" s="127"/>
      <c r="AW10">
        <v>-14000</v>
      </c>
      <c r="AX10">
        <f t="shared" si="1"/>
        <v>9.8093138874203005E-3</v>
      </c>
      <c r="AY10">
        <f t="shared" si="2"/>
        <v>1.7185561020743732E-2</v>
      </c>
      <c r="AZ10">
        <f t="shared" si="3"/>
        <v>-7.376247133323432E-3</v>
      </c>
      <c r="BA10">
        <f t="shared" si="4"/>
        <v>0.58692087159305861</v>
      </c>
      <c r="BB10">
        <f t="shared" si="5"/>
        <v>-0.47905950828064126</v>
      </c>
      <c r="BC10">
        <f t="shared" si="6"/>
        <v>-2.4675184614659722</v>
      </c>
      <c r="BD10">
        <f t="shared" si="7"/>
        <v>-2.8538266522336788</v>
      </c>
      <c r="BE10">
        <f t="shared" si="8"/>
        <v>-2.015650873109764</v>
      </c>
      <c r="BF10">
        <f t="shared" si="8"/>
        <v>-2.0156109602582326</v>
      </c>
      <c r="BG10">
        <f t="shared" si="8"/>
        <v>-2.0157863674361298</v>
      </c>
      <c r="BH10">
        <f t="shared" si="8"/>
        <v>-2.0150150138561198</v>
      </c>
      <c r="BI10">
        <f t="shared" si="8"/>
        <v>-2.018397776863698</v>
      </c>
      <c r="BJ10">
        <f t="shared" si="8"/>
        <v>-2.0033795408374209</v>
      </c>
      <c r="BK10">
        <f t="shared" si="8"/>
        <v>-2.0668224153202717</v>
      </c>
      <c r="BL10">
        <f t="shared" si="9"/>
        <v>-1.5383826432913743</v>
      </c>
    </row>
    <row r="11" spans="1:64" ht="15" thickBot="1">
      <c r="A11" t="s">
        <v>1799</v>
      </c>
      <c r="C11" s="31">
        <f ca="1">INTERCEPT(INDIRECT(E9):G508,INDIRECT(D9):$F508)</f>
        <v>-2.1306579476337963E-3</v>
      </c>
      <c r="D11" s="6">
        <f>+E11*F11</f>
        <v>-7.5586604332389413E-3</v>
      </c>
      <c r="E11" s="12">
        <v>-7558.6604332389416</v>
      </c>
      <c r="F11">
        <v>9.9999999999999995E-7</v>
      </c>
      <c r="X11">
        <v>-33000</v>
      </c>
      <c r="Y11">
        <f t="shared" si="0"/>
        <v>-5.2257813931617658E-2</v>
      </c>
      <c r="AA11" s="128" t="s">
        <v>1999</v>
      </c>
      <c r="AB11" s="27">
        <f>1-AB7^2</f>
        <v>0.72045781005280163</v>
      </c>
      <c r="AC11" s="27">
        <f>SUM(AE21:AE623)</f>
        <v>-1.191056108142614E-3</v>
      </c>
      <c r="AD11" s="128" t="s">
        <v>2019</v>
      </c>
      <c r="AE11" s="121"/>
      <c r="AG11" s="27">
        <v>7.0931361699156975E-4</v>
      </c>
      <c r="AH11" s="27">
        <v>5.7110201402206214E-4</v>
      </c>
      <c r="AI11" s="27">
        <v>7.5127397985777554E-4</v>
      </c>
      <c r="AJ11" s="27"/>
      <c r="AK11" s="27"/>
      <c r="AW11">
        <v>-12000</v>
      </c>
      <c r="AX11">
        <f t="shared" si="1"/>
        <v>5.9765749942043492E-3</v>
      </c>
      <c r="AY11">
        <f t="shared" si="2"/>
        <v>1.4284671457140921E-2</v>
      </c>
      <c r="AZ11">
        <f t="shared" si="3"/>
        <v>-8.3080964629365719E-3</v>
      </c>
      <c r="BA11">
        <f t="shared" si="4"/>
        <v>0.63616827270173082</v>
      </c>
      <c r="BB11">
        <f t="shared" si="5"/>
        <v>-0.59509387852946183</v>
      </c>
      <c r="BC11">
        <f t="shared" si="6"/>
        <v>-2.3297189616892462</v>
      </c>
      <c r="BD11">
        <f t="shared" si="7"/>
        <v>-2.3266148846866535</v>
      </c>
      <c r="BE11">
        <f t="shared" si="8"/>
        <v>-1.8240944706315707</v>
      </c>
      <c r="BF11">
        <f t="shared" si="8"/>
        <v>-1.8240945030881026</v>
      </c>
      <c r="BG11">
        <f t="shared" si="8"/>
        <v>-1.8240942581250419</v>
      </c>
      <c r="BH11">
        <f t="shared" si="8"/>
        <v>-1.8240961069582835</v>
      </c>
      <c r="BI11">
        <f t="shared" si="8"/>
        <v>-1.8240821527552584</v>
      </c>
      <c r="BJ11">
        <f t="shared" si="8"/>
        <v>-1.8241874545349295</v>
      </c>
      <c r="BK11">
        <f t="shared" si="8"/>
        <v>-1.8233917609470374</v>
      </c>
      <c r="BL11">
        <f t="shared" si="9"/>
        <v>-1.312247731153275</v>
      </c>
    </row>
    <row r="12" spans="1:64">
      <c r="A12" t="s">
        <v>1800</v>
      </c>
      <c r="C12" s="31">
        <f ca="1">SLOPE(INDIRECT(E9):G508,INDIRECT(D9):$F508)</f>
        <v>2.237811744181721E-7</v>
      </c>
      <c r="D12" s="6">
        <f>+E12*F12</f>
        <v>2.0765005889999329E-6</v>
      </c>
      <c r="E12" s="13">
        <v>2.0765005889999331</v>
      </c>
      <c r="F12">
        <v>9.9999999999999995E-7</v>
      </c>
      <c r="T12" t="s">
        <v>1940</v>
      </c>
      <c r="U12">
        <f>V12*W12</f>
        <v>-0.26545702589870829</v>
      </c>
      <c r="V12" s="12">
        <v>-0.26545702589870829</v>
      </c>
      <c r="W12">
        <v>1</v>
      </c>
      <c r="X12">
        <v>-30000</v>
      </c>
      <c r="Y12">
        <f t="shared" si="0"/>
        <v>-2.3314792452422739E-2</v>
      </c>
      <c r="AA12" s="130" t="s">
        <v>2000</v>
      </c>
      <c r="AB12" s="27">
        <f>AB7*SIN(RADIANS(AB9))</f>
        <v>-9.1789121490829975E-2</v>
      </c>
      <c r="AE12" s="121"/>
      <c r="AG12" s="6" t="s">
        <v>1683</v>
      </c>
      <c r="AI12" s="6" t="s">
        <v>1684</v>
      </c>
      <c r="AJ12" s="6"/>
      <c r="AK12" s="6"/>
      <c r="AW12">
        <v>-10000</v>
      </c>
      <c r="AX12">
        <f t="shared" si="1"/>
        <v>2.5782547823512986E-3</v>
      </c>
      <c r="AY12">
        <f t="shared" si="2"/>
        <v>1.1557214386338315E-2</v>
      </c>
      <c r="AZ12">
        <f t="shared" si="3"/>
        <v>-8.9789596039870165E-3</v>
      </c>
      <c r="BA12">
        <f t="shared" si="4"/>
        <v>0.70425334341378854</v>
      </c>
      <c r="BB12">
        <f t="shared" si="5"/>
        <v>-0.71922359732865382</v>
      </c>
      <c r="BC12">
        <f t="shared" si="6"/>
        <v>-2.1644172300308049</v>
      </c>
      <c r="BD12">
        <f t="shared" si="7"/>
        <v>-1.8812005925272171</v>
      </c>
      <c r="BE12">
        <f t="shared" ref="BE12:BK21" si="11">$BL12+$AB$7*SIN(BF12)</f>
        <v>-1.6143293997514474</v>
      </c>
      <c r="BF12">
        <f t="shared" si="11"/>
        <v>-1.6143293998741137</v>
      </c>
      <c r="BG12">
        <f t="shared" si="11"/>
        <v>-1.6143293945429806</v>
      </c>
      <c r="BH12">
        <f t="shared" si="11"/>
        <v>-1.6143296262358131</v>
      </c>
      <c r="BI12">
        <f t="shared" si="11"/>
        <v>-1.6143195556503076</v>
      </c>
      <c r="BJ12">
        <f t="shared" si="11"/>
        <v>-1.6147551483391458</v>
      </c>
      <c r="BK12">
        <f t="shared" si="11"/>
        <v>-1.5539339318913941</v>
      </c>
      <c r="BL12">
        <f t="shared" si="9"/>
        <v>-1.0861128190151765</v>
      </c>
    </row>
    <row r="13" spans="1:64" ht="13.5" thickBot="1">
      <c r="A13" t="s">
        <v>1802</v>
      </c>
      <c r="C13" s="6" t="s">
        <v>1797</v>
      </c>
      <c r="D13" s="6">
        <f>+E13*F13</f>
        <v>2.0765623496629527E-11</v>
      </c>
      <c r="E13" s="14">
        <v>2.0765623496629528</v>
      </c>
      <c r="F13">
        <v>9.9999999999999994E-12</v>
      </c>
      <c r="T13" t="s">
        <v>1941</v>
      </c>
      <c r="U13">
        <f>V13*W13</f>
        <v>1.546321855615706E-5</v>
      </c>
      <c r="V13" s="13">
        <v>154.63218556157059</v>
      </c>
      <c r="W13" s="92">
        <v>9.9999999999999995E-8</v>
      </c>
      <c r="X13">
        <v>-27000</v>
      </c>
      <c r="Y13">
        <f t="shared" si="0"/>
        <v>7.3591510047121833E-4</v>
      </c>
      <c r="AA13" s="129" t="s">
        <v>2001</v>
      </c>
      <c r="AB13" s="27">
        <f>AB6*86400*300000/149600000</f>
        <v>1.8798754161877911</v>
      </c>
      <c r="AC13" t="s">
        <v>2033</v>
      </c>
      <c r="AD13" s="92">
        <f>AB13*149600000</f>
        <v>281229362.26169354</v>
      </c>
      <c r="AE13" s="121" t="s">
        <v>2002</v>
      </c>
      <c r="AW13">
        <v>-8000</v>
      </c>
      <c r="AX13">
        <f t="shared" si="1"/>
        <v>-2.5909235781022139E-4</v>
      </c>
      <c r="AY13">
        <f t="shared" si="2"/>
        <v>9.0031898083359138E-3</v>
      </c>
      <c r="AZ13">
        <f t="shared" si="3"/>
        <v>-9.2622821661461352E-3</v>
      </c>
      <c r="BA13">
        <f t="shared" si="4"/>
        <v>0.80120776321865039</v>
      </c>
      <c r="BB13">
        <f t="shared" si="5"/>
        <v>-0.84727866673766261</v>
      </c>
      <c r="BC13">
        <f t="shared" si="6"/>
        <v>-1.95626074575452</v>
      </c>
      <c r="BD13">
        <f t="shared" si="7"/>
        <v>-1.48494928234987</v>
      </c>
      <c r="BE13">
        <f t="shared" si="11"/>
        <v>-1.3790004099314501</v>
      </c>
      <c r="BF13">
        <f t="shared" si="11"/>
        <v>-1.3789989045246331</v>
      </c>
      <c r="BG13">
        <f t="shared" si="11"/>
        <v>-1.3789839684429834</v>
      </c>
      <c r="BH13">
        <f t="shared" si="11"/>
        <v>-1.3788358404357548</v>
      </c>
      <c r="BI13">
        <f t="shared" si="11"/>
        <v>-1.3773728522978979</v>
      </c>
      <c r="BJ13">
        <f t="shared" si="11"/>
        <v>-1.363470512192215</v>
      </c>
      <c r="BK13">
        <f t="shared" si="11"/>
        <v>-1.2606549074089695</v>
      </c>
      <c r="BL13">
        <f t="shared" si="9"/>
        <v>-0.85997790687707631</v>
      </c>
    </row>
    <row r="14" spans="1:64">
      <c r="A14" t="s">
        <v>1807</v>
      </c>
      <c r="D14">
        <f>2*D13</f>
        <v>4.1531246993259053E-11</v>
      </c>
      <c r="E14">
        <f>SUM(R21:R1109)</f>
        <v>2.6959721608774725</v>
      </c>
      <c r="T14" t="s">
        <v>1942</v>
      </c>
      <c r="U14">
        <f>V14*W14</f>
        <v>-0.74545222852970261</v>
      </c>
      <c r="V14" s="13">
        <v>-74.545222852970255</v>
      </c>
      <c r="W14">
        <v>0.01</v>
      </c>
      <c r="X14">
        <v>-24000</v>
      </c>
      <c r="Y14">
        <f t="shared" si="0"/>
        <v>2.0049100713697698E-2</v>
      </c>
      <c r="AA14" s="129" t="s">
        <v>2003</v>
      </c>
      <c r="AB14" s="27">
        <f>2*AB5*365.24/C8</f>
        <v>4.925756611274361E-8</v>
      </c>
      <c r="AC14" t="s">
        <v>1979</v>
      </c>
      <c r="AD14" t="s">
        <v>2032</v>
      </c>
      <c r="AE14" s="155">
        <f>AB13^3/AB8^2</f>
        <v>2.7765972571568271E-3</v>
      </c>
      <c r="AW14">
        <v>-6000</v>
      </c>
      <c r="AX14">
        <f t="shared" si="1"/>
        <v>-2.3304681256062013E-3</v>
      </c>
      <c r="AY14">
        <f t="shared" si="2"/>
        <v>6.622597723133717E-3</v>
      </c>
      <c r="AZ14">
        <f t="shared" si="3"/>
        <v>-8.9530658487399183E-3</v>
      </c>
      <c r="BA14">
        <f t="shared" si="4"/>
        <v>0.94389416217651267</v>
      </c>
      <c r="BB14">
        <f t="shared" si="5"/>
        <v>-0.96083175583269453</v>
      </c>
      <c r="BC14">
        <f t="shared" si="6"/>
        <v>-1.677113357760053</v>
      </c>
      <c r="BD14">
        <f t="shared" si="7"/>
        <v>-1.112397824719261</v>
      </c>
      <c r="BE14">
        <f t="shared" si="11"/>
        <v>-1.1065820501342523</v>
      </c>
      <c r="BF14">
        <f t="shared" si="11"/>
        <v>-1.1064714471589798</v>
      </c>
      <c r="BG14">
        <f t="shared" si="11"/>
        <v>-1.1060045319878549</v>
      </c>
      <c r="BH14">
        <f t="shared" si="11"/>
        <v>-1.1040382016398524</v>
      </c>
      <c r="BI14">
        <f t="shared" si="11"/>
        <v>-1.0958401099582107</v>
      </c>
      <c r="BJ14">
        <f t="shared" si="11"/>
        <v>-1.0629772867301259</v>
      </c>
      <c r="BK14">
        <f t="shared" si="11"/>
        <v>-0.94697362900943505</v>
      </c>
      <c r="BL14">
        <f t="shared" si="9"/>
        <v>-0.63384299473897698</v>
      </c>
    </row>
    <row r="15" spans="1:64" ht="15.75">
      <c r="A15" s="5" t="s">
        <v>1801</v>
      </c>
      <c r="C15" s="25">
        <f ca="1">(C7+C11)+(C8+C12)*INT(MAX(F21:F3035))</f>
        <v>54467.204552622774</v>
      </c>
      <c r="D15" s="27">
        <f>+C7+INT(MAX(F21:F1090))*C8+D11+D12*INT(MAX(F21:F3525))+D13*INT(MAX(F21:F3552)^2)</f>
        <v>54467.406614209976</v>
      </c>
      <c r="T15" t="s">
        <v>1944</v>
      </c>
      <c r="U15">
        <f>V15*W15</f>
        <v>226377.24860962603</v>
      </c>
      <c r="V15" s="13">
        <v>22.637724860962603</v>
      </c>
      <c r="W15">
        <v>10000</v>
      </c>
      <c r="X15">
        <v>-21000</v>
      </c>
      <c r="Y15">
        <f t="shared" si="0"/>
        <v>3.4812383811823167E-2</v>
      </c>
      <c r="AA15" s="130" t="s">
        <v>2012</v>
      </c>
      <c r="AB15" s="27">
        <f>(AB10-AB2)/AD2</f>
        <v>53632.871405912134</v>
      </c>
      <c r="AC15" t="s">
        <v>2008</v>
      </c>
      <c r="AE15" s="121"/>
      <c r="AW15">
        <v>-4000</v>
      </c>
      <c r="AX15">
        <f t="shared" si="1"/>
        <v>-3.2956574762051062E-3</v>
      </c>
      <c r="AY15">
        <f t="shared" si="2"/>
        <v>4.4154381307317239E-3</v>
      </c>
      <c r="AZ15">
        <f t="shared" si="3"/>
        <v>-7.7110956069368301E-3</v>
      </c>
      <c r="BA15">
        <f t="shared" si="4"/>
        <v>1.1552030856580036</v>
      </c>
      <c r="BB15">
        <f t="shared" si="5"/>
        <v>-0.99239054902172008</v>
      </c>
      <c r="BC15">
        <f t="shared" si="6"/>
        <v>-1.2728618165240906</v>
      </c>
      <c r="BD15">
        <f t="shared" si="7"/>
        <v>-0.73901089991851121</v>
      </c>
      <c r="BE15">
        <f t="shared" si="11"/>
        <v>-0.7787507070391424</v>
      </c>
      <c r="BF15">
        <f t="shared" si="11"/>
        <v>-0.77789108667648899</v>
      </c>
      <c r="BG15">
        <f t="shared" si="11"/>
        <v>-0.77561140041742893</v>
      </c>
      <c r="BH15">
        <f t="shared" si="11"/>
        <v>-0.76959024599312609</v>
      </c>
      <c r="BI15">
        <f t="shared" si="11"/>
        <v>-0.75385285823473347</v>
      </c>
      <c r="BJ15">
        <f t="shared" si="11"/>
        <v>-0.71376923274784532</v>
      </c>
      <c r="BK15">
        <f t="shared" si="11"/>
        <v>-0.6173479098231045</v>
      </c>
      <c r="BL15">
        <f t="shared" si="9"/>
        <v>-0.40770808260087765</v>
      </c>
    </row>
    <row r="16" spans="1:64" ht="13.5" thickBot="1">
      <c r="A16" s="8" t="s">
        <v>1787</v>
      </c>
      <c r="C16" s="26">
        <f ca="1">+C8+C12</f>
        <v>0.32149643578117443</v>
      </c>
      <c r="D16" s="86">
        <f>+C8+D12+2*D13*MAX(F21:F28)</f>
        <v>0.32149763687532368</v>
      </c>
      <c r="T16" t="s">
        <v>1943</v>
      </c>
      <c r="U16">
        <f>V16*W16</f>
        <v>-211551.20252989995</v>
      </c>
      <c r="V16" s="14">
        <v>-21.155120252989995</v>
      </c>
      <c r="W16">
        <v>10000</v>
      </c>
      <c r="X16">
        <v>-18000</v>
      </c>
      <c r="Y16">
        <f t="shared" si="0"/>
        <v>4.5244911196875792E-2</v>
      </c>
      <c r="AA16" s="128" t="s">
        <v>1948</v>
      </c>
      <c r="AB16" s="27">
        <f>AB8*365.24</f>
        <v>17865.513016652847</v>
      </c>
      <c r="AC16" t="s">
        <v>1949</v>
      </c>
      <c r="AD16" s="27" t="s">
        <v>1975</v>
      </c>
      <c r="AE16" s="148">
        <f>(MAX(C21:C243)-MIN(C21:C243))/AB16</f>
        <v>1.5747114607779007</v>
      </c>
      <c r="AW16">
        <v>-2000</v>
      </c>
      <c r="AX16">
        <f t="shared" si="1"/>
        <v>-2.6852092700029502E-3</v>
      </c>
      <c r="AY16">
        <f t="shared" si="2"/>
        <v>2.3817110311299349E-3</v>
      </c>
      <c r="AZ16">
        <f t="shared" si="3"/>
        <v>-5.0669203011328851E-3</v>
      </c>
      <c r="BA16">
        <f t="shared" si="4"/>
        <v>1.4186939970592012</v>
      </c>
      <c r="BB16">
        <f t="shared" si="5"/>
        <v>-0.73885208030804828</v>
      </c>
      <c r="BC16">
        <f t="shared" si="6"/>
        <v>-0.65687405027694801</v>
      </c>
      <c r="BD16">
        <f t="shared" si="7"/>
        <v>-0.34077945232386364</v>
      </c>
      <c r="BE16">
        <f t="shared" si="11"/>
        <v>-0.37400406978662615</v>
      </c>
      <c r="BF16">
        <f t="shared" si="11"/>
        <v>-0.37251370302055054</v>
      </c>
      <c r="BG16">
        <f t="shared" si="11"/>
        <v>-0.36948908767285882</v>
      </c>
      <c r="BH16">
        <f t="shared" si="11"/>
        <v>-0.36336163762075147</v>
      </c>
      <c r="BI16">
        <f t="shared" si="11"/>
        <v>-0.35099159116179168</v>
      </c>
      <c r="BJ16">
        <f t="shared" si="11"/>
        <v>-0.32618632981434614</v>
      </c>
      <c r="BK16">
        <f t="shared" si="11"/>
        <v>-0.2770474451923155</v>
      </c>
      <c r="BL16">
        <f t="shared" si="9"/>
        <v>-0.18157317046277832</v>
      </c>
    </row>
    <row r="17" spans="1:64" ht="13.5" thickBot="1">
      <c r="A17" s="31" t="s">
        <v>1831</v>
      </c>
      <c r="C17">
        <f>COUNT(C21:C1693)</f>
        <v>189</v>
      </c>
      <c r="T17" t="s">
        <v>1946</v>
      </c>
      <c r="V17">
        <f>SUM(V21:V754)</f>
        <v>0.66539825378776907</v>
      </c>
      <c r="X17">
        <v>-15000</v>
      </c>
      <c r="Y17">
        <f t="shared" si="0"/>
        <v>5.159583852702776E-2</v>
      </c>
      <c r="AA17" s="128" t="s">
        <v>2016</v>
      </c>
      <c r="AB17" s="27">
        <f>2*AB5*365.24/AD2</f>
        <v>4.925756611274361E-8</v>
      </c>
      <c r="AE17" s="121"/>
      <c r="AW17">
        <v>0</v>
      </c>
      <c r="AX17">
        <f t="shared" si="1"/>
        <v>-5.0411046006192247E-4</v>
      </c>
      <c r="AY17">
        <f t="shared" si="2"/>
        <v>5.2141642432835026E-4</v>
      </c>
      <c r="AZ17">
        <f t="shared" si="3"/>
        <v>-1.0255268843902727E-3</v>
      </c>
      <c r="BA17">
        <f t="shared" si="4"/>
        <v>1.5212094309632431</v>
      </c>
      <c r="BB17">
        <f t="shared" si="5"/>
        <v>-5.7650391231985456E-3</v>
      </c>
      <c r="BC17">
        <f t="shared" si="6"/>
        <v>0.16872616290146017</v>
      </c>
      <c r="BD17">
        <f t="shared" si="7"/>
        <v>8.4563793860823327E-2</v>
      </c>
      <c r="BE17">
        <f t="shared" si="11"/>
        <v>9.3836684891086167E-2</v>
      </c>
      <c r="BF17">
        <f t="shared" si="11"/>
        <v>9.3332554982874905E-2</v>
      </c>
      <c r="BG17">
        <f t="shared" si="11"/>
        <v>9.2374933900132378E-2</v>
      </c>
      <c r="BH17">
        <f t="shared" si="11"/>
        <v>9.0556115843683477E-2</v>
      </c>
      <c r="BI17">
        <f t="shared" si="11"/>
        <v>8.7102440737249903E-2</v>
      </c>
      <c r="BJ17">
        <f t="shared" si="11"/>
        <v>8.054723730335106E-2</v>
      </c>
      <c r="BK17">
        <f t="shared" si="11"/>
        <v>6.8114517335779251E-2</v>
      </c>
      <c r="BL17">
        <f t="shared" si="9"/>
        <v>4.4561741675321898E-2</v>
      </c>
    </row>
    <row r="18" spans="1:64" ht="17.25" thickTop="1" thickBot="1">
      <c r="A18" s="8" t="s">
        <v>1788</v>
      </c>
      <c r="C18" s="47">
        <f ca="1">+C15</f>
        <v>54467.204552622774</v>
      </c>
      <c r="D18" s="48">
        <f ca="1">C16</f>
        <v>0.32149643578117443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5.4142603856645488E-2</v>
      </c>
      <c r="AA18" s="131" t="s">
        <v>2013</v>
      </c>
      <c r="AB18" s="141">
        <f>2*PI()/(AB8*365.2422)*AD2</f>
        <v>1.1306745606904979E-4</v>
      </c>
      <c r="AC18" s="106" t="s">
        <v>1998</v>
      </c>
      <c r="AD18" s="106"/>
      <c r="AE18" s="132"/>
      <c r="AW18">
        <v>2000</v>
      </c>
      <c r="AX18">
        <f t="shared" si="1"/>
        <v>1.9117166881145885E-3</v>
      </c>
      <c r="AY18">
        <f t="shared" si="2"/>
        <v>-1.1654456896730305E-3</v>
      </c>
      <c r="AZ18">
        <f t="shared" si="3"/>
        <v>3.0771623777876189E-3</v>
      </c>
      <c r="BA18">
        <f t="shared" si="4"/>
        <v>1.3160409090853544</v>
      </c>
      <c r="BB18">
        <f t="shared" si="5"/>
        <v>0.68573530938935634</v>
      </c>
      <c r="BC18">
        <f t="shared" si="6"/>
        <v>0.93010469979492627</v>
      </c>
      <c r="BD18">
        <f t="shared" si="7"/>
        <v>0.50175716145490079</v>
      </c>
      <c r="BE18">
        <f t="shared" si="11"/>
        <v>0.54340753352600824</v>
      </c>
      <c r="BF18">
        <f t="shared" si="11"/>
        <v>0.54193765090260981</v>
      </c>
      <c r="BG18">
        <f t="shared" si="11"/>
        <v>0.53869573434551199</v>
      </c>
      <c r="BH18">
        <f t="shared" si="11"/>
        <v>0.53156755082725282</v>
      </c>
      <c r="BI18">
        <f t="shared" si="11"/>
        <v>0.51599803540765454</v>
      </c>
      <c r="BJ18">
        <f t="shared" si="11"/>
        <v>0.4824551466413165</v>
      </c>
      <c r="BK18">
        <f t="shared" si="11"/>
        <v>0.41207718539765792</v>
      </c>
      <c r="BL18">
        <f t="shared" si="9"/>
        <v>0.27069665381342123</v>
      </c>
    </row>
    <row r="19" spans="1:64" ht="13.5" thickBot="1">
      <c r="A19" s="8" t="s">
        <v>1829</v>
      </c>
      <c r="C19" s="29">
        <f>+D15</f>
        <v>54467.406614209976</v>
      </c>
      <c r="D19" s="30">
        <f>+D16</f>
        <v>0.32149763687532368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5.3189005200755757E-2</v>
      </c>
      <c r="AA19" s="142"/>
      <c r="AC19" s="142"/>
      <c r="AW19">
        <v>4000</v>
      </c>
      <c r="AX19">
        <f t="shared" si="1"/>
        <v>3.368195371669493E-3</v>
      </c>
      <c r="AY19">
        <f t="shared" si="2"/>
        <v>-2.6788753108742073E-3</v>
      </c>
      <c r="AZ19">
        <f t="shared" si="3"/>
        <v>6.0470706825437003E-3</v>
      </c>
      <c r="BA19">
        <f t="shared" si="4"/>
        <v>1.0625564036095896</v>
      </c>
      <c r="BB19">
        <f t="shared" si="5"/>
        <v>0.95735677949776044</v>
      </c>
      <c r="BC19">
        <f t="shared" si="6"/>
        <v>1.4522012631350658</v>
      </c>
      <c r="BD19">
        <f t="shared" si="7"/>
        <v>0.88791962931911095</v>
      </c>
      <c r="BE19">
        <f t="shared" si="11"/>
        <v>0.91607078965450861</v>
      </c>
      <c r="BF19">
        <f t="shared" si="11"/>
        <v>0.91561287926424995</v>
      </c>
      <c r="BG19">
        <f t="shared" si="11"/>
        <v>0.91419277150968759</v>
      </c>
      <c r="BH19">
        <f t="shared" si="11"/>
        <v>0.90980515640212323</v>
      </c>
      <c r="BI19">
        <f t="shared" si="11"/>
        <v>0.89640239814617029</v>
      </c>
      <c r="BJ19">
        <f t="shared" si="11"/>
        <v>0.85677723077580104</v>
      </c>
      <c r="BK19">
        <f t="shared" si="11"/>
        <v>0.74884083404866808</v>
      </c>
      <c r="BL19">
        <f t="shared" si="9"/>
        <v>0.49683156595152056</v>
      </c>
    </row>
    <row r="20" spans="1:64" ht="1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1964</v>
      </c>
      <c r="I20" s="9" t="s">
        <v>1965</v>
      </c>
      <c r="J20" s="10" t="s">
        <v>1915</v>
      </c>
      <c r="K20" s="10" t="s">
        <v>1966</v>
      </c>
      <c r="L20" s="10" t="s">
        <v>2034</v>
      </c>
      <c r="M20" s="10" t="s">
        <v>2035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 t="s">
        <v>1968</v>
      </c>
      <c r="X20">
        <v>-6000</v>
      </c>
      <c r="Y20">
        <f t="shared" si="0"/>
        <v>4.9063095444958682E-2</v>
      </c>
      <c r="Z20" s="7" t="s">
        <v>1793</v>
      </c>
      <c r="AA20" s="9" t="s">
        <v>2015</v>
      </c>
      <c r="AB20" s="9" t="s">
        <v>1675</v>
      </c>
      <c r="AC20" s="9" t="s">
        <v>1676</v>
      </c>
      <c r="AD20" s="9" t="s">
        <v>1677</v>
      </c>
      <c r="AE20" s="9" t="s">
        <v>2020</v>
      </c>
      <c r="AG20" s="113" t="s">
        <v>1980</v>
      </c>
      <c r="AH20" s="9" t="s">
        <v>1985</v>
      </c>
      <c r="AI20" s="9" t="s">
        <v>1986</v>
      </c>
      <c r="AJ20" s="9" t="s">
        <v>1987</v>
      </c>
      <c r="AK20" s="9" t="s">
        <v>2004</v>
      </c>
      <c r="AL20" s="9" t="s">
        <v>1988</v>
      </c>
      <c r="AM20" s="9" t="s">
        <v>1989</v>
      </c>
      <c r="AN20" s="7" t="s">
        <v>1990</v>
      </c>
      <c r="AO20" s="7" t="s">
        <v>1991</v>
      </c>
      <c r="AP20" s="7" t="s">
        <v>1992</v>
      </c>
      <c r="AQ20" s="7" t="s">
        <v>1993</v>
      </c>
      <c r="AR20" s="7" t="s">
        <v>1994</v>
      </c>
      <c r="AS20" s="7" t="s">
        <v>1995</v>
      </c>
      <c r="AT20" s="7" t="s">
        <v>1996</v>
      </c>
      <c r="AU20" s="7" t="s">
        <v>1881</v>
      </c>
      <c r="AV20" s="133"/>
      <c r="AW20">
        <v>6000</v>
      </c>
      <c r="AX20">
        <f t="shared" si="1"/>
        <v>3.8479044797407828E-3</v>
      </c>
      <c r="AY20">
        <f t="shared" si="2"/>
        <v>-4.0188724392751802E-3</v>
      </c>
      <c r="AZ20">
        <f t="shared" si="3"/>
        <v>7.866776919015963E-3</v>
      </c>
      <c r="BA20">
        <f t="shared" si="4"/>
        <v>0.88076336330225258</v>
      </c>
      <c r="BB20">
        <f t="shared" si="5"/>
        <v>0.99859656827787124</v>
      </c>
      <c r="BC20">
        <f t="shared" si="6"/>
        <v>1.7982735988234553</v>
      </c>
      <c r="BD20">
        <f t="shared" si="7"/>
        <v>1.2579266823625928</v>
      </c>
      <c r="BE20">
        <f t="shared" si="11"/>
        <v>1.219363495682193</v>
      </c>
      <c r="BF20">
        <f t="shared" si="11"/>
        <v>1.2193333113058902</v>
      </c>
      <c r="BG20">
        <f t="shared" si="11"/>
        <v>1.2191675210646302</v>
      </c>
      <c r="BH20">
        <f t="shared" si="11"/>
        <v>1.2182582365765358</v>
      </c>
      <c r="BI20">
        <f t="shared" si="11"/>
        <v>1.2133106331425099</v>
      </c>
      <c r="BJ20">
        <f t="shared" si="11"/>
        <v>1.1874596992270843</v>
      </c>
      <c r="BK20">
        <f t="shared" si="11"/>
        <v>1.0727723084786538</v>
      </c>
      <c r="BL20">
        <f t="shared" si="9"/>
        <v>0.72296647808962078</v>
      </c>
    </row>
    <row r="21" spans="1:64">
      <c r="A21" s="90" t="s">
        <v>1917</v>
      </c>
      <c r="B21" s="91" t="s">
        <v>1817</v>
      </c>
      <c r="C21" s="90">
        <v>26334.366999999998</v>
      </c>
      <c r="D21" s="90" t="s">
        <v>1918</v>
      </c>
      <c r="E21">
        <f t="shared" ref="E21:E52" si="12">+(C21-C$7)/C$8</f>
        <v>-22653.930460617677</v>
      </c>
      <c r="F21">
        <f t="shared" ref="F21:F52" si="13">ROUND(2*E21,0)/2</f>
        <v>-22654</v>
      </c>
      <c r="G21">
        <f t="shared" ref="G21:G52" si="14">+C21-(C$7+F21*C$8)</f>
        <v>2.2356648001732538E-2</v>
      </c>
      <c r="I21">
        <v>2.2356648001732538E-2</v>
      </c>
      <c r="P21">
        <f t="shared" ref="P21:P52" si="15">+D$11+D$12*F21+D$13*F21^2</f>
        <v>-4.3942709632916237E-2</v>
      </c>
      <c r="Q21" s="2">
        <f t="shared" ref="Q21:Q52" si="16">+C21-15018.5</f>
        <v>11315.866999999998</v>
      </c>
      <c r="R21">
        <f t="shared" ref="R21:R52" si="17">+(P21-G21)^2</f>
        <v>4.395604822767062E-3</v>
      </c>
      <c r="T21">
        <f t="shared" ref="T21:T52" si="18">G21-P21</f>
        <v>6.6299357634648781E-2</v>
      </c>
      <c r="U21">
        <f t="shared" ref="U21:U52" si="19">U$12+U$13*F21+U$14*SIN(2*PI()/U$15*(F21-U$16))</f>
        <v>2.7223262361919298E-2</v>
      </c>
      <c r="V21">
        <f t="shared" ref="V21:V52" si="20">+(U21-T21)^2</f>
        <v>1.5269412217634314E-3</v>
      </c>
      <c r="W21">
        <v>0.1</v>
      </c>
      <c r="X21">
        <v>-3000</v>
      </c>
      <c r="Y21">
        <f t="shared" si="0"/>
        <v>4.2114909187458083E-2</v>
      </c>
      <c r="Z21">
        <f t="shared" ref="Z21:Z52" si="21">F21</f>
        <v>-22654</v>
      </c>
      <c r="AA21" s="134">
        <f t="shared" ref="AA21:AA52" si="22">AB$3+AB$4*Z21+AB$5*Z21^2+AH21</f>
        <v>2.9836067623388918E-2</v>
      </c>
      <c r="AB21" s="134">
        <f t="shared" ref="AB21:AB52" si="23">+G21-AA21</f>
        <v>-7.4794196216563802E-3</v>
      </c>
      <c r="AC21" s="134">
        <f t="shared" ref="AC21:AC52" si="24">+G21-P21</f>
        <v>6.6299357634648781E-2</v>
      </c>
      <c r="AD21" s="134">
        <f t="shared" ref="AD21:AD52" si="25">G21-AH21</f>
        <v>2.4257093863465563E-2</v>
      </c>
      <c r="AE21" s="134">
        <f t="shared" ref="AE21:AE52" si="26">+(G21-AA21)^2*T21</f>
        <v>3.7088999602118125E-6</v>
      </c>
      <c r="AG21" s="136"/>
      <c r="AH21">
        <f t="shared" ref="AH21:AH84" si="27">$AB$6*($AB$11/AI21*AJ21+$AB$12)</f>
        <v>-1.9004458617330245E-3</v>
      </c>
      <c r="AI21">
        <f t="shared" ref="AI21:AI84" si="28">1+$AB$7*COS(AL21)</f>
        <v>0.48528720291339411</v>
      </c>
      <c r="AJ21">
        <f t="shared" ref="AJ21:AJ84" si="29">SIN(AL21+RADIANS($AB$9))</f>
        <v>-5.6155713578473918E-2</v>
      </c>
      <c r="AK21">
        <f t="shared" ref="AK21:AK84" si="30">$AB$7*SIN(AL21)</f>
        <v>-0.1208839379838399</v>
      </c>
      <c r="AL21">
        <f t="shared" ref="AL21:AL84" si="31">2*ATAN(AM21)</f>
        <v>-2.9109161499191272</v>
      </c>
      <c r="AM21">
        <f t="shared" ref="AM21:AM84" si="32">SQRT((1+$AB$7)/(1-$AB$7))*TAN(AN21/2)</f>
        <v>-8.6316702607005098</v>
      </c>
      <c r="AN21" s="134">
        <f t="shared" ref="AN21:AT30" si="33">$AU21+$AB$7*SIN(AO21)</f>
        <v>-2.7301859672785267</v>
      </c>
      <c r="AO21" s="134">
        <f t="shared" si="33"/>
        <v>-2.7262950365359044</v>
      </c>
      <c r="AP21" s="134">
        <f t="shared" si="33"/>
        <v>-2.7343237707353936</v>
      </c>
      <c r="AQ21" s="134">
        <f t="shared" si="33"/>
        <v>-2.7177255763159653</v>
      </c>
      <c r="AR21" s="134">
        <f t="shared" si="33"/>
        <v>-2.7519097974927456</v>
      </c>
      <c r="AS21" s="134">
        <f t="shared" si="33"/>
        <v>-2.680920768883158</v>
      </c>
      <c r="AT21" s="134">
        <f t="shared" si="33"/>
        <v>-2.8261013256958449</v>
      </c>
      <c r="AU21" s="134">
        <f t="shared" ref="AU21:AU84" si="34">RADIANS($AB$9)+$AB$18*(F21-AB$15)</f>
        <v>-2.5168684081129307</v>
      </c>
      <c r="AV21" s="134"/>
      <c r="AW21">
        <v>8000</v>
      </c>
      <c r="AX21">
        <f t="shared" si="1"/>
        <v>3.6634769085292004E-3</v>
      </c>
      <c r="AY21">
        <f t="shared" si="2"/>
        <v>-5.1854370748759485E-3</v>
      </c>
      <c r="AZ21">
        <f t="shared" si="3"/>
        <v>8.8489139834051489E-3</v>
      </c>
      <c r="BA21">
        <f t="shared" si="4"/>
        <v>0.75865852056473415</v>
      </c>
      <c r="BB21">
        <f t="shared" si="5"/>
        <v>0.9554759319563072</v>
      </c>
      <c r="BC21">
        <f t="shared" si="6"/>
        <v>2.0448153448211639</v>
      </c>
      <c r="BD21">
        <f t="shared" si="7"/>
        <v>1.6369549728198947</v>
      </c>
      <c r="BE21">
        <f t="shared" si="11"/>
        <v>1.4754157124695655</v>
      </c>
      <c r="BF21">
        <f t="shared" si="11"/>
        <v>1.4754156660912412</v>
      </c>
      <c r="BG21">
        <f t="shared" si="11"/>
        <v>1.4754147450318162</v>
      </c>
      <c r="BH21">
        <f t="shared" si="11"/>
        <v>1.475396454907925</v>
      </c>
      <c r="BI21">
        <f t="shared" si="11"/>
        <v>1.4750339763161215</v>
      </c>
      <c r="BJ21">
        <f t="shared" si="11"/>
        <v>1.4681131018305367</v>
      </c>
      <c r="BK21">
        <f t="shared" si="11"/>
        <v>1.3788918611766472</v>
      </c>
      <c r="BL21">
        <f t="shared" si="9"/>
        <v>0.94910139022772011</v>
      </c>
    </row>
    <row r="22" spans="1:64">
      <c r="A22" s="90" t="s">
        <v>1919</v>
      </c>
      <c r="B22" s="91" t="s">
        <v>1814</v>
      </c>
      <c r="C22" s="90">
        <v>27119.312000000002</v>
      </c>
      <c r="D22" s="90" t="s">
        <v>1920</v>
      </c>
      <c r="E22">
        <f t="shared" si="12"/>
        <v>-20212.393140109518</v>
      </c>
      <c r="F22">
        <f t="shared" si="13"/>
        <v>-20212.5</v>
      </c>
      <c r="G22">
        <f t="shared" si="14"/>
        <v>3.435505000379635E-2</v>
      </c>
      <c r="H22">
        <v>3.435505000379635E-2</v>
      </c>
      <c r="P22">
        <f t="shared" si="15"/>
        <v>-4.1046233692340908E-2</v>
      </c>
      <c r="Q22" s="2">
        <f t="shared" si="16"/>
        <v>12100.812000000002</v>
      </c>
      <c r="R22">
        <f t="shared" si="17"/>
        <v>5.6853535830253743E-3</v>
      </c>
      <c r="T22">
        <f t="shared" si="18"/>
        <v>7.5401283696137258E-2</v>
      </c>
      <c r="U22">
        <f t="shared" si="19"/>
        <v>3.7960494332812011E-2</v>
      </c>
      <c r="V22">
        <f t="shared" si="20"/>
        <v>1.401812708148889E-3</v>
      </c>
      <c r="W22">
        <v>0.1</v>
      </c>
      <c r="X22">
        <v>0</v>
      </c>
      <c r="Y22">
        <f t="shared" si="0"/>
        <v>3.2714037264481188E-2</v>
      </c>
      <c r="Z22">
        <f t="shared" si="21"/>
        <v>-20212.5</v>
      </c>
      <c r="AA22" s="134">
        <f t="shared" si="22"/>
        <v>2.372966528576357E-2</v>
      </c>
      <c r="AB22" s="134">
        <f t="shared" si="23"/>
        <v>1.0625384718032781E-2</v>
      </c>
      <c r="AC22" s="134">
        <f t="shared" si="24"/>
        <v>7.5401283696137258E-2</v>
      </c>
      <c r="AD22" s="134">
        <f t="shared" si="25"/>
        <v>3.7927903055904419E-2</v>
      </c>
      <c r="AE22" s="134">
        <f t="shared" si="26"/>
        <v>8.5127144783818069E-6</v>
      </c>
      <c r="AG22" s="136"/>
      <c r="AH22">
        <f t="shared" si="27"/>
        <v>-3.5728530521080661E-3</v>
      </c>
      <c r="AI22">
        <f t="shared" si="28"/>
        <v>0.50166104481653073</v>
      </c>
      <c r="AJ22">
        <f t="shared" si="29"/>
        <v>-0.16537970905796276</v>
      </c>
      <c r="AK22">
        <f t="shared" si="30"/>
        <v>-0.17663656386446891</v>
      </c>
      <c r="AL22">
        <f t="shared" si="31"/>
        <v>-2.8009584100724259</v>
      </c>
      <c r="AM22">
        <f t="shared" si="32"/>
        <v>-5.8145178332181935</v>
      </c>
      <c r="AN22" s="134">
        <f t="shared" si="33"/>
        <v>-2.540840193426503</v>
      </c>
      <c r="AO22" s="134">
        <f t="shared" si="33"/>
        <v>-2.5381749724235609</v>
      </c>
      <c r="AP22" s="134">
        <f t="shared" si="33"/>
        <v>-2.5442842174998535</v>
      </c>
      <c r="AQ22" s="134">
        <f t="shared" si="33"/>
        <v>-2.5302422105293516</v>
      </c>
      <c r="AR22" s="134">
        <f t="shared" si="33"/>
        <v>-2.5623202249580652</v>
      </c>
      <c r="AS22" s="134">
        <f t="shared" si="33"/>
        <v>-2.4879445418297341</v>
      </c>
      <c r="AT22" s="134">
        <f t="shared" si="33"/>
        <v>-2.6552285692058426</v>
      </c>
      <c r="AU22" s="134">
        <f t="shared" si="34"/>
        <v>-2.2408142141203466</v>
      </c>
      <c r="AV22" s="134"/>
      <c r="AW22">
        <v>10000</v>
      </c>
      <c r="AX22">
        <f t="shared" si="1"/>
        <v>3.0577570561671026E-3</v>
      </c>
      <c r="AY22">
        <f t="shared" si="2"/>
        <v>-6.1785692176765114E-3</v>
      </c>
      <c r="AZ22">
        <f t="shared" si="3"/>
        <v>9.236326273843614E-3</v>
      </c>
      <c r="BA22">
        <f t="shared" si="4"/>
        <v>0.67464922051767939</v>
      </c>
      <c r="BB22">
        <f t="shared" si="5"/>
        <v>0.8831084726509234</v>
      </c>
      <c r="BC22">
        <f t="shared" si="6"/>
        <v>2.2336369580866653</v>
      </c>
      <c r="BD22">
        <f t="shared" si="7"/>
        <v>2.0493038559953014</v>
      </c>
      <c r="BE22">
        <f t="shared" ref="BE22:BK31" si="35">$BL22+$AB$7*SIN(BF22)</f>
        <v>1.6995756916085336</v>
      </c>
      <c r="BF22">
        <f t="shared" si="35"/>
        <v>1.6995757402386802</v>
      </c>
      <c r="BG22">
        <f t="shared" si="35"/>
        <v>1.6995750240330689</v>
      </c>
      <c r="BH22">
        <f t="shared" si="35"/>
        <v>1.6995855716263417</v>
      </c>
      <c r="BI22">
        <f t="shared" si="35"/>
        <v>1.6994301497938964</v>
      </c>
      <c r="BJ22">
        <f t="shared" si="35"/>
        <v>1.7017017661277278</v>
      </c>
      <c r="BK22">
        <f t="shared" si="35"/>
        <v>1.6631267179529527</v>
      </c>
      <c r="BL22">
        <f t="shared" si="9"/>
        <v>1.1752363023658194</v>
      </c>
    </row>
    <row r="23" spans="1:64">
      <c r="A23" s="90" t="s">
        <v>1921</v>
      </c>
      <c r="B23" s="91" t="s">
        <v>1817</v>
      </c>
      <c r="C23" s="90">
        <v>27364.44</v>
      </c>
      <c r="D23" s="90" t="s">
        <v>1920</v>
      </c>
      <c r="E23">
        <f t="shared" si="12"/>
        <v>-19449.933145713079</v>
      </c>
      <c r="F23">
        <f t="shared" si="13"/>
        <v>-19450</v>
      </c>
      <c r="G23">
        <f t="shared" si="14"/>
        <v>2.1493399999599205E-2</v>
      </c>
      <c r="H23">
        <v>2.1493399999599205E-2</v>
      </c>
      <c r="P23">
        <f t="shared" si="15"/>
        <v>-4.0090909606453944E-2</v>
      </c>
      <c r="Q23" s="2">
        <f t="shared" si="16"/>
        <v>12345.939999999999</v>
      </c>
      <c r="R23">
        <f t="shared" si="17"/>
        <v>3.7926271896542101E-3</v>
      </c>
      <c r="T23">
        <f t="shared" si="18"/>
        <v>6.1584309606053149E-2</v>
      </c>
      <c r="U23">
        <f t="shared" si="19"/>
        <v>4.0728221281253196E-2</v>
      </c>
      <c r="V23">
        <f t="shared" si="20"/>
        <v>4.3497642021185691E-4</v>
      </c>
      <c r="W23">
        <v>0.1</v>
      </c>
      <c r="X23">
        <v>3000</v>
      </c>
      <c r="Y23">
        <f t="shared" si="0"/>
        <v>2.1247065765781087E-2</v>
      </c>
      <c r="Z23">
        <f t="shared" si="21"/>
        <v>-19450</v>
      </c>
      <c r="AA23" s="134">
        <f t="shared" si="22"/>
        <v>2.1886708941417178E-2</v>
      </c>
      <c r="AB23" s="134">
        <f t="shared" si="23"/>
        <v>-3.9330894181797277E-4</v>
      </c>
      <c r="AC23" s="134">
        <f t="shared" si="24"/>
        <v>6.1584309606053149E-2</v>
      </c>
      <c r="AD23" s="134">
        <f t="shared" si="25"/>
        <v>2.5577400238358448E-2</v>
      </c>
      <c r="AE23" s="134">
        <f t="shared" si="26"/>
        <v>9.5265953235572997E-9</v>
      </c>
      <c r="AG23" s="136"/>
      <c r="AH23">
        <f t="shared" si="27"/>
        <v>-4.0840002387592415E-3</v>
      </c>
      <c r="AI23">
        <f t="shared" si="28"/>
        <v>0.50835296309664035</v>
      </c>
      <c r="AJ23">
        <f t="shared" si="29"/>
        <v>-0.20082702756236528</v>
      </c>
      <c r="AK23">
        <f t="shared" si="30"/>
        <v>-0.19448748301971763</v>
      </c>
      <c r="AL23">
        <f t="shared" si="31"/>
        <v>-2.7648993445395824</v>
      </c>
      <c r="AM23">
        <f t="shared" si="32"/>
        <v>-5.2464277724483797</v>
      </c>
      <c r="AN23" s="134">
        <f t="shared" si="33"/>
        <v>-2.4802260694049081</v>
      </c>
      <c r="AO23" s="134">
        <f t="shared" si="33"/>
        <v>-2.4780919737859528</v>
      </c>
      <c r="AP23" s="134">
        <f t="shared" si="33"/>
        <v>-2.48320509840784</v>
      </c>
      <c r="AQ23" s="134">
        <f t="shared" si="33"/>
        <v>-2.4709200559216296</v>
      </c>
      <c r="AR23" s="134">
        <f t="shared" si="33"/>
        <v>-2.500242945932809</v>
      </c>
      <c r="AS23" s="134">
        <f t="shared" si="33"/>
        <v>-2.4290790860734948</v>
      </c>
      <c r="AT23" s="134">
        <f t="shared" si="33"/>
        <v>-2.5957473245678742</v>
      </c>
      <c r="AU23" s="134">
        <f t="shared" si="34"/>
        <v>-2.1546002788676955</v>
      </c>
      <c r="AV23" s="134"/>
      <c r="AW23">
        <v>12000</v>
      </c>
      <c r="AX23">
        <f t="shared" si="1"/>
        <v>2.1915034813354412E-3</v>
      </c>
      <c r="AY23">
        <f t="shared" si="2"/>
        <v>-6.9982688676768733E-3</v>
      </c>
      <c r="AZ23">
        <f t="shared" si="3"/>
        <v>9.1897723490123144E-3</v>
      </c>
      <c r="BA23">
        <f t="shared" si="4"/>
        <v>0.61490679923266034</v>
      </c>
      <c r="BB23">
        <f t="shared" si="5"/>
        <v>0.80124418473892356</v>
      </c>
      <c r="BC23">
        <f t="shared" si="6"/>
        <v>2.3867121522085033</v>
      </c>
      <c r="BD23">
        <f t="shared" si="7"/>
        <v>2.5224011990269206</v>
      </c>
      <c r="BE23">
        <f t="shared" si="35"/>
        <v>1.9014490627528753</v>
      </c>
      <c r="BF23">
        <f t="shared" si="35"/>
        <v>1.9014452887604918</v>
      </c>
      <c r="BG23">
        <f t="shared" si="35"/>
        <v>1.9014672743838912</v>
      </c>
      <c r="BH23">
        <f t="shared" si="35"/>
        <v>1.9013391759906064</v>
      </c>
      <c r="BI23">
        <f t="shared" si="35"/>
        <v>1.9020848654977383</v>
      </c>
      <c r="BJ23">
        <f t="shared" si="35"/>
        <v>1.8977210499272237</v>
      </c>
      <c r="BK23">
        <f t="shared" si="35"/>
        <v>1.9225184613753106</v>
      </c>
      <c r="BL23">
        <f t="shared" si="9"/>
        <v>1.4013712145039188</v>
      </c>
    </row>
    <row r="24" spans="1:64">
      <c r="A24" s="90" t="s">
        <v>1917</v>
      </c>
      <c r="B24" s="91" t="s">
        <v>1817</v>
      </c>
      <c r="C24" s="90">
        <v>27392.411899999999</v>
      </c>
      <c r="D24" s="90" t="s">
        <v>1918</v>
      </c>
      <c r="E24">
        <f t="shared" si="12"/>
        <v>-19362.927766004279</v>
      </c>
      <c r="F24">
        <f t="shared" si="13"/>
        <v>-19363</v>
      </c>
      <c r="G24">
        <f t="shared" si="14"/>
        <v>2.3222956002427964E-2</v>
      </c>
      <c r="I24">
        <v>2.3222956002427964E-2</v>
      </c>
      <c r="P24">
        <f t="shared" si="15"/>
        <v>-3.9980373979806347E-2</v>
      </c>
      <c r="Q24" s="2">
        <f t="shared" si="16"/>
        <v>12373.911899999999</v>
      </c>
      <c r="R24">
        <f t="shared" si="17"/>
        <v>3.9946609208431983E-3</v>
      </c>
      <c r="T24">
        <f t="shared" si="18"/>
        <v>6.320332998223431E-2</v>
      </c>
      <c r="U24">
        <f t="shared" si="19"/>
        <v>4.1026659868264703E-2</v>
      </c>
      <c r="V24">
        <f t="shared" si="20"/>
        <v>4.9180469734383273E-4</v>
      </c>
      <c r="W24">
        <v>0.1</v>
      </c>
      <c r="X24">
        <v>6000</v>
      </c>
      <c r="Y24">
        <f t="shared" si="0"/>
        <v>8.1148972859123314E-3</v>
      </c>
      <c r="Z24">
        <f t="shared" si="21"/>
        <v>-19363</v>
      </c>
      <c r="AA24" s="134">
        <f t="shared" si="22"/>
        <v>2.1678523995172661E-2</v>
      </c>
      <c r="AB24" s="134">
        <f t="shared" si="23"/>
        <v>1.5444320072553024E-3</v>
      </c>
      <c r="AC24" s="134">
        <f t="shared" si="24"/>
        <v>6.320332998223431E-2</v>
      </c>
      <c r="AD24" s="134">
        <f t="shared" si="25"/>
        <v>2.7364786169398542E-2</v>
      </c>
      <c r="AE24" s="134">
        <f t="shared" si="26"/>
        <v>1.5075702112966277E-7</v>
      </c>
      <c r="AG24" s="136"/>
      <c r="AH24">
        <f t="shared" si="27"/>
        <v>-4.141830166970578E-3</v>
      </c>
      <c r="AI24">
        <f t="shared" si="28"/>
        <v>0.50916948429955466</v>
      </c>
      <c r="AJ24">
        <f t="shared" si="29"/>
        <v>-0.20491646925365015</v>
      </c>
      <c r="AK24">
        <f t="shared" si="30"/>
        <v>-0.19653904142544634</v>
      </c>
      <c r="AL24">
        <f t="shared" si="31"/>
        <v>-2.7607230548758563</v>
      </c>
      <c r="AM24">
        <f t="shared" si="32"/>
        <v>-5.1875088212031519</v>
      </c>
      <c r="AN24" s="134">
        <f t="shared" si="33"/>
        <v>-2.4732584954094063</v>
      </c>
      <c r="AO24" s="134">
        <f t="shared" si="33"/>
        <v>-2.4711849592935513</v>
      </c>
      <c r="AP24" s="134">
        <f t="shared" si="33"/>
        <v>-2.4761801672565764</v>
      </c>
      <c r="AQ24" s="134">
        <f t="shared" si="33"/>
        <v>-2.4641127704305044</v>
      </c>
      <c r="AR24" s="134">
        <f t="shared" si="33"/>
        <v>-2.4930726373737708</v>
      </c>
      <c r="AS24" s="134">
        <f t="shared" si="33"/>
        <v>-2.4223948641229973</v>
      </c>
      <c r="AT24" s="134">
        <f t="shared" si="33"/>
        <v>-2.5887558253861216</v>
      </c>
      <c r="AU24" s="134">
        <f t="shared" si="34"/>
        <v>-2.1447634101896877</v>
      </c>
      <c r="AV24" s="134"/>
      <c r="AW24">
        <v>14000</v>
      </c>
      <c r="AX24">
        <f t="shared" si="1"/>
        <v>1.1721345732495078E-3</v>
      </c>
      <c r="AY24">
        <f t="shared" si="2"/>
        <v>-7.6445360248770288E-3</v>
      </c>
      <c r="AZ24">
        <f t="shared" si="3"/>
        <v>8.8166705981265366E-3</v>
      </c>
      <c r="BA24">
        <f t="shared" si="4"/>
        <v>0.57129468960555685</v>
      </c>
      <c r="BB24">
        <f t="shared" si="5"/>
        <v>0.71714814490292367</v>
      </c>
      <c r="BC24">
        <f t="shared" si="6"/>
        <v>2.5163823116264394</v>
      </c>
      <c r="BD24">
        <f t="shared" si="7"/>
        <v>3.0940364541229193</v>
      </c>
      <c r="BE24">
        <f t="shared" si="35"/>
        <v>2.0872852923102219</v>
      </c>
      <c r="BF24">
        <f t="shared" si="35"/>
        <v>2.0871763897393993</v>
      </c>
      <c r="BG24">
        <f t="shared" si="35"/>
        <v>2.0875934134012057</v>
      </c>
      <c r="BH24">
        <f t="shared" si="35"/>
        <v>2.0859948300107787</v>
      </c>
      <c r="BI24">
        <f t="shared" si="35"/>
        <v>2.0920984922224597</v>
      </c>
      <c r="BJ24">
        <f t="shared" si="35"/>
        <v>2.0684276505000314</v>
      </c>
      <c r="BK24">
        <f t="shared" si="35"/>
        <v>2.1553736717679257</v>
      </c>
      <c r="BL24">
        <f t="shared" si="9"/>
        <v>1.627506126642019</v>
      </c>
    </row>
    <row r="25" spans="1:64">
      <c r="A25" s="90" t="s">
        <v>1922</v>
      </c>
      <c r="B25" s="91" t="s">
        <v>1817</v>
      </c>
      <c r="C25" s="90">
        <v>28535.323</v>
      </c>
      <c r="D25" s="90" t="s">
        <v>1918</v>
      </c>
      <c r="E25">
        <f t="shared" si="12"/>
        <v>-15807.952443309028</v>
      </c>
      <c r="F25">
        <f t="shared" si="13"/>
        <v>-15808</v>
      </c>
      <c r="G25">
        <f t="shared" si="14"/>
        <v>1.5289296003174968E-2</v>
      </c>
      <c r="I25">
        <v>1.5289296003174968E-2</v>
      </c>
      <c r="P25">
        <f t="shared" si="15"/>
        <v>-3.5194800615831433E-2</v>
      </c>
      <c r="Q25" s="2">
        <f t="shared" si="16"/>
        <v>13516.823</v>
      </c>
      <c r="R25">
        <f t="shared" si="17"/>
        <v>2.5486440114371733E-3</v>
      </c>
      <c r="T25">
        <f t="shared" si="18"/>
        <v>5.0484096619006401E-2</v>
      </c>
      <c r="U25">
        <f t="shared" si="19"/>
        <v>5.0271679834008598E-2</v>
      </c>
      <c r="V25">
        <f t="shared" si="20"/>
        <v>4.5120890548802806E-8</v>
      </c>
      <c r="W25">
        <v>0.1</v>
      </c>
      <c r="X25">
        <v>9000</v>
      </c>
      <c r="Y25">
        <f t="shared" si="0"/>
        <v>-6.2700270270326514E-3</v>
      </c>
      <c r="Z25">
        <f t="shared" si="21"/>
        <v>-15808</v>
      </c>
      <c r="AA25" s="134">
        <f t="shared" si="22"/>
        <v>1.3579021589732378E-2</v>
      </c>
      <c r="AB25" s="134">
        <f t="shared" si="23"/>
        <v>1.7102744134425904E-3</v>
      </c>
      <c r="AC25" s="134">
        <f t="shared" si="24"/>
        <v>5.0484096619006401E-2</v>
      </c>
      <c r="AD25" s="134">
        <f t="shared" si="25"/>
        <v>2.1667496990447059E-2</v>
      </c>
      <c r="AE25" s="134">
        <f t="shared" si="26"/>
        <v>1.4766792974566984E-7</v>
      </c>
      <c r="AG25" s="136"/>
      <c r="AH25">
        <f t="shared" si="27"/>
        <v>-6.3782009872720919E-3</v>
      </c>
      <c r="AI25">
        <f t="shared" si="28"/>
        <v>0.55361357255315657</v>
      </c>
      <c r="AJ25">
        <f t="shared" si="29"/>
        <v>-0.38118892917791147</v>
      </c>
      <c r="AK25">
        <f t="shared" si="30"/>
        <v>-0.28333963248801325</v>
      </c>
      <c r="AL25">
        <f t="shared" si="31"/>
        <v>-2.5760194356445183</v>
      </c>
      <c r="AM25">
        <f t="shared" si="32"/>
        <v>-3.4414667453659709</v>
      </c>
      <c r="AN25" s="134">
        <f t="shared" si="33"/>
        <v>-2.1773116791140774</v>
      </c>
      <c r="AO25" s="134">
        <f t="shared" si="33"/>
        <v>-2.177019575287432</v>
      </c>
      <c r="AP25" s="134">
        <f t="shared" si="33"/>
        <v>-2.1779885498375804</v>
      </c>
      <c r="AQ25" s="134">
        <f t="shared" si="33"/>
        <v>-2.1747690184467148</v>
      </c>
      <c r="AR25" s="134">
        <f t="shared" si="33"/>
        <v>-2.1854093852962819</v>
      </c>
      <c r="AS25" s="134">
        <f t="shared" si="33"/>
        <v>-2.1495929976045853</v>
      </c>
      <c r="AT25" s="134">
        <f t="shared" si="33"/>
        <v>-2.2637234609140084</v>
      </c>
      <c r="AU25" s="134">
        <f t="shared" si="34"/>
        <v>-1.7428086038642165</v>
      </c>
      <c r="AV25" s="134"/>
      <c r="AW25">
        <v>16000</v>
      </c>
      <c r="AX25">
        <f t="shared" si="1"/>
        <v>7.3810113064315397E-5</v>
      </c>
      <c r="AY25">
        <f t="shared" si="2"/>
        <v>-8.1173706892769815E-3</v>
      </c>
      <c r="AZ25">
        <f t="shared" si="3"/>
        <v>8.1911808023412969E-3</v>
      </c>
      <c r="BA25">
        <f t="shared" si="4"/>
        <v>0.53894285313573564</v>
      </c>
      <c r="BB25">
        <f t="shared" si="5"/>
        <v>0.63341181356490395</v>
      </c>
      <c r="BC25">
        <f t="shared" si="6"/>
        <v>2.6301295072352584</v>
      </c>
      <c r="BD25">
        <f t="shared" si="7"/>
        <v>3.8247323241893225</v>
      </c>
      <c r="BE25">
        <f t="shared" si="35"/>
        <v>2.2614090977527641</v>
      </c>
      <c r="BF25">
        <f t="shared" si="35"/>
        <v>2.2608058422157891</v>
      </c>
      <c r="BG25">
        <f t="shared" si="35"/>
        <v>2.2625963584359647</v>
      </c>
      <c r="BH25">
        <f t="shared" si="35"/>
        <v>2.2572705473133503</v>
      </c>
      <c r="BI25">
        <f t="shared" si="35"/>
        <v>2.2730127804458578</v>
      </c>
      <c r="BJ25">
        <f t="shared" si="35"/>
        <v>2.2255683093875471</v>
      </c>
      <c r="BK25">
        <f t="shared" si="35"/>
        <v>2.361350155215983</v>
      </c>
      <c r="BL25">
        <f t="shared" si="9"/>
        <v>1.8536410387801183</v>
      </c>
    </row>
    <row r="26" spans="1:64">
      <c r="A26" s="90" t="s">
        <v>1922</v>
      </c>
      <c r="B26" s="91" t="s">
        <v>1817</v>
      </c>
      <c r="C26" s="90">
        <v>28538.213</v>
      </c>
      <c r="D26" s="90" t="s">
        <v>1918</v>
      </c>
      <c r="E26">
        <f t="shared" si="12"/>
        <v>-15798.963223865287</v>
      </c>
      <c r="F26">
        <f t="shared" si="13"/>
        <v>-15799</v>
      </c>
      <c r="G26">
        <f t="shared" si="14"/>
        <v>1.1823388002085267E-2</v>
      </c>
      <c r="I26">
        <v>1.1823388002085267E-2</v>
      </c>
      <c r="P26">
        <f t="shared" si="15"/>
        <v>-3.5182019162087158E-2</v>
      </c>
      <c r="Q26" s="2">
        <f t="shared" si="16"/>
        <v>13519.713</v>
      </c>
      <c r="R26">
        <f t="shared" si="17"/>
        <v>2.2095083026696322E-3</v>
      </c>
      <c r="T26">
        <f t="shared" si="18"/>
        <v>4.7005407164172425E-2</v>
      </c>
      <c r="U26">
        <f t="shared" si="19"/>
        <v>5.0287970343985133E-2</v>
      </c>
      <c r="V26">
        <f t="shared" si="20"/>
        <v>1.0775221029462121E-5</v>
      </c>
      <c r="W26">
        <v>0.1</v>
      </c>
      <c r="X26">
        <v>12000</v>
      </c>
      <c r="Y26">
        <f t="shared" si="0"/>
        <v>-2.1486585376115586E-2</v>
      </c>
      <c r="Z26">
        <f t="shared" si="21"/>
        <v>-15799</v>
      </c>
      <c r="AA26" s="134">
        <f t="shared" si="22"/>
        <v>1.355961831029311E-2</v>
      </c>
      <c r="AB26" s="134">
        <f t="shared" si="23"/>
        <v>-1.736230308207843E-3</v>
      </c>
      <c r="AC26" s="134">
        <f t="shared" si="24"/>
        <v>4.7005407164172425E-2</v>
      </c>
      <c r="AD26" s="134">
        <f t="shared" si="25"/>
        <v>1.8206844275274889E-2</v>
      </c>
      <c r="AE26" s="134">
        <f t="shared" si="26"/>
        <v>1.4169759698061237E-7</v>
      </c>
      <c r="AG26" s="136"/>
      <c r="AH26">
        <f t="shared" si="27"/>
        <v>-6.3834562731896237E-3</v>
      </c>
      <c r="AI26">
        <f t="shared" si="28"/>
        <v>0.55375828321162346</v>
      </c>
      <c r="AJ26">
        <f t="shared" si="29"/>
        <v>-0.38166086011160955</v>
      </c>
      <c r="AK26">
        <f t="shared" si="30"/>
        <v>-0.28356748781367852</v>
      </c>
      <c r="AL26">
        <f t="shared" si="31"/>
        <v>-2.5755089087869734</v>
      </c>
      <c r="AM26">
        <f t="shared" si="32"/>
        <v>-3.4381910976827337</v>
      </c>
      <c r="AN26" s="134">
        <f t="shared" si="33"/>
        <v>-2.1765290438812421</v>
      </c>
      <c r="AO26" s="134">
        <f t="shared" si="33"/>
        <v>-2.1762391364725127</v>
      </c>
      <c r="AP26" s="134">
        <f t="shared" si="33"/>
        <v>-2.1772019122463426</v>
      </c>
      <c r="AQ26" s="134">
        <f t="shared" si="33"/>
        <v>-2.1739993767674228</v>
      </c>
      <c r="AR26" s="134">
        <f t="shared" si="33"/>
        <v>-2.1845955971914734</v>
      </c>
      <c r="AS26" s="134">
        <f t="shared" si="33"/>
        <v>-2.1488878913400908</v>
      </c>
      <c r="AT26" s="134">
        <f t="shared" si="33"/>
        <v>-2.2627976755680272</v>
      </c>
      <c r="AU26" s="134">
        <f t="shared" si="34"/>
        <v>-1.7417909967595948</v>
      </c>
      <c r="AV26" s="134"/>
      <c r="AW26">
        <v>18000</v>
      </c>
      <c r="AX26">
        <f t="shared" si="1"/>
        <v>-1.0502958420350577E-3</v>
      </c>
      <c r="AY26">
        <f t="shared" si="2"/>
        <v>-8.4167728608767287E-3</v>
      </c>
      <c r="AZ26">
        <f t="shared" si="3"/>
        <v>7.366477018841671E-3</v>
      </c>
      <c r="BA26">
        <f t="shared" si="4"/>
        <v>0.51485078673044571</v>
      </c>
      <c r="BB26">
        <f t="shared" si="5"/>
        <v>0.55077858069012608</v>
      </c>
      <c r="BC26">
        <f t="shared" si="6"/>
        <v>2.7327871150662637</v>
      </c>
      <c r="BD26">
        <f t="shared" si="7"/>
        <v>4.823976830366159</v>
      </c>
      <c r="BE26">
        <f t="shared" si="35"/>
        <v>2.4269436324045306</v>
      </c>
      <c r="BF26">
        <f t="shared" si="35"/>
        <v>2.4252611176499457</v>
      </c>
      <c r="BG26">
        <f t="shared" si="35"/>
        <v>2.4294726797928354</v>
      </c>
      <c r="BH26">
        <f t="shared" si="35"/>
        <v>2.4189013334667901</v>
      </c>
      <c r="BI26">
        <f t="shared" si="35"/>
        <v>2.4452562302167116</v>
      </c>
      <c r="BJ26">
        <f t="shared" si="35"/>
        <v>2.3783639194184052</v>
      </c>
      <c r="BK26">
        <f t="shared" si="35"/>
        <v>2.541474367892806</v>
      </c>
      <c r="BL26">
        <f t="shared" si="9"/>
        <v>2.0797759509182177</v>
      </c>
    </row>
    <row r="27" spans="1:64">
      <c r="A27" s="90" t="s">
        <v>1922</v>
      </c>
      <c r="B27" s="91" t="s">
        <v>1817</v>
      </c>
      <c r="C27" s="90">
        <v>28573.255000000001</v>
      </c>
      <c r="D27" s="90" t="s">
        <v>1918</v>
      </c>
      <c r="E27">
        <f t="shared" si="12"/>
        <v>-15689.966605267487</v>
      </c>
      <c r="F27">
        <f t="shared" si="13"/>
        <v>-15690</v>
      </c>
      <c r="G27">
        <f t="shared" si="14"/>
        <v>1.0736280004493892E-2</v>
      </c>
      <c r="I27">
        <v>1.0736280004493892E-2</v>
      </c>
      <c r="P27">
        <f t="shared" si="15"/>
        <v>-3.5026954468179272E-2</v>
      </c>
      <c r="Q27" s="2">
        <f t="shared" si="16"/>
        <v>13554.755000000001</v>
      </c>
      <c r="R27">
        <f t="shared" si="17"/>
        <v>2.0942736294008615E-3</v>
      </c>
      <c r="T27">
        <f t="shared" si="18"/>
        <v>4.5763234472673164E-2</v>
      </c>
      <c r="U27">
        <f t="shared" si="19"/>
        <v>5.0482494190997595E-2</v>
      </c>
      <c r="V27">
        <f t="shared" si="20"/>
        <v>2.2271412288999589E-5</v>
      </c>
      <c r="W27">
        <v>0.1</v>
      </c>
      <c r="X27">
        <v>15000</v>
      </c>
      <c r="Y27">
        <f t="shared" si="0"/>
        <v>-3.7107893370567482E-2</v>
      </c>
      <c r="Z27">
        <f t="shared" si="21"/>
        <v>-15690</v>
      </c>
      <c r="AA27" s="134">
        <f t="shared" si="22"/>
        <v>1.3325106559929949E-2</v>
      </c>
      <c r="AB27" s="134">
        <f t="shared" si="23"/>
        <v>-2.5888265554360572E-3</v>
      </c>
      <c r="AC27" s="134">
        <f t="shared" si="24"/>
        <v>4.5763234472673164E-2</v>
      </c>
      <c r="AD27" s="134">
        <f t="shared" si="25"/>
        <v>1.7183178942595963E-2</v>
      </c>
      <c r="AE27" s="134">
        <f t="shared" si="26"/>
        <v>3.067062469758663E-7</v>
      </c>
      <c r="AG27" s="136"/>
      <c r="AH27">
        <f t="shared" si="27"/>
        <v>-6.4468989381020721E-3</v>
      </c>
      <c r="AI27">
        <f t="shared" si="28"/>
        <v>0.55552616589318671</v>
      </c>
      <c r="AJ27">
        <f t="shared" si="29"/>
        <v>-0.38738802279621182</v>
      </c>
      <c r="AK27">
        <f t="shared" si="30"/>
        <v>-0.286330579473425</v>
      </c>
      <c r="AL27">
        <f t="shared" si="31"/>
        <v>-2.5693047220656293</v>
      </c>
      <c r="AM27">
        <f t="shared" si="32"/>
        <v>-3.3988382634555703</v>
      </c>
      <c r="AN27" s="134">
        <f t="shared" si="33"/>
        <v>-2.1670344215610609</v>
      </c>
      <c r="AO27" s="134">
        <f t="shared" si="33"/>
        <v>-2.1667702233704182</v>
      </c>
      <c r="AP27" s="134">
        <f t="shared" si="33"/>
        <v>-2.1676598644245417</v>
      </c>
      <c r="AQ27" s="134">
        <f t="shared" si="33"/>
        <v>-2.1646594873455616</v>
      </c>
      <c r="AR27" s="134">
        <f t="shared" si="33"/>
        <v>-2.1747260643366713</v>
      </c>
      <c r="AS27" s="134">
        <f t="shared" si="33"/>
        <v>-2.1403347537594457</v>
      </c>
      <c r="AT27" s="134">
        <f t="shared" si="33"/>
        <v>-2.251542524171918</v>
      </c>
      <c r="AU27" s="134">
        <f t="shared" si="34"/>
        <v>-1.7294666440480686</v>
      </c>
      <c r="AV27" s="134"/>
      <c r="AW27">
        <v>20000</v>
      </c>
      <c r="AX27">
        <f t="shared" si="1"/>
        <v>-2.1594369076096288E-3</v>
      </c>
      <c r="AY27">
        <f t="shared" si="2"/>
        <v>-8.5427425396762714E-3</v>
      </c>
      <c r="AZ27">
        <f t="shared" si="3"/>
        <v>6.3833056320666427E-3</v>
      </c>
      <c r="BA27">
        <f t="shared" si="4"/>
        <v>0.49713466139316342</v>
      </c>
      <c r="BB27">
        <f t="shared" si="5"/>
        <v>0.46929896145234323</v>
      </c>
      <c r="BC27">
        <f t="shared" si="6"/>
        <v>2.8275871699347874</v>
      </c>
      <c r="BD27">
        <f t="shared" si="7"/>
        <v>6.3168950668959809</v>
      </c>
      <c r="BE27">
        <f t="shared" si="35"/>
        <v>2.5861025590037086</v>
      </c>
      <c r="BF27">
        <f t="shared" si="35"/>
        <v>2.5830558241057089</v>
      </c>
      <c r="BG27">
        <f t="shared" si="35"/>
        <v>2.5898366593667226</v>
      </c>
      <c r="BH27">
        <f t="shared" si="35"/>
        <v>2.5747057566390419</v>
      </c>
      <c r="BI27">
        <f t="shared" si="35"/>
        <v>2.6082780877863549</v>
      </c>
      <c r="BJ27">
        <f t="shared" si="35"/>
        <v>2.5327870540089297</v>
      </c>
      <c r="BK27">
        <f t="shared" si="35"/>
        <v>2.6980891494724131</v>
      </c>
      <c r="BL27">
        <f t="shared" si="9"/>
        <v>2.3059108630563174</v>
      </c>
    </row>
    <row r="28" spans="1:64">
      <c r="A28" s="90" t="s">
        <v>1922</v>
      </c>
      <c r="B28" s="91" t="s">
        <v>1817</v>
      </c>
      <c r="C28" s="90">
        <v>28573.2556</v>
      </c>
      <c r="D28" s="90" t="s">
        <v>1918</v>
      </c>
      <c r="E28">
        <f t="shared" si="12"/>
        <v>-15689.964738993556</v>
      </c>
      <c r="F28">
        <f t="shared" si="13"/>
        <v>-15690</v>
      </c>
      <c r="G28">
        <f t="shared" si="14"/>
        <v>1.1336280003888533E-2</v>
      </c>
      <c r="I28">
        <v>1.1336280003888533E-2</v>
      </c>
      <c r="P28">
        <f t="shared" si="15"/>
        <v>-3.5026954468179272E-2</v>
      </c>
      <c r="Q28" s="2">
        <f t="shared" si="16"/>
        <v>13554.7556</v>
      </c>
      <c r="R28">
        <f t="shared" si="17"/>
        <v>2.1495495107119364E-3</v>
      </c>
      <c r="T28">
        <f t="shared" si="18"/>
        <v>4.6363234472067805E-2</v>
      </c>
      <c r="U28">
        <f t="shared" si="19"/>
        <v>5.0482494190997595E-2</v>
      </c>
      <c r="V28">
        <f t="shared" si="20"/>
        <v>1.6968300631997538E-5</v>
      </c>
      <c r="W28">
        <v>0.1</v>
      </c>
      <c r="X28">
        <v>18000</v>
      </c>
      <c r="Y28">
        <f t="shared" si="0"/>
        <v>-5.2704262011210132E-2</v>
      </c>
      <c r="Z28">
        <f t="shared" si="21"/>
        <v>-15690</v>
      </c>
      <c r="AA28" s="134">
        <f t="shared" si="22"/>
        <v>1.3325106559929949E-2</v>
      </c>
      <c r="AB28" s="134">
        <f t="shared" si="23"/>
        <v>-1.9888265560414169E-3</v>
      </c>
      <c r="AC28" s="134">
        <f t="shared" si="24"/>
        <v>4.6363234472067805E-2</v>
      </c>
      <c r="AD28" s="134">
        <f t="shared" si="25"/>
        <v>1.7783178941990604E-2</v>
      </c>
      <c r="AE28" s="134">
        <f t="shared" si="26"/>
        <v>1.8338657813723361E-7</v>
      </c>
      <c r="AG28" s="136"/>
      <c r="AH28">
        <f t="shared" si="27"/>
        <v>-6.4468989381020721E-3</v>
      </c>
      <c r="AI28">
        <f t="shared" si="28"/>
        <v>0.55552616589318671</v>
      </c>
      <c r="AJ28">
        <f t="shared" si="29"/>
        <v>-0.38738802279621182</v>
      </c>
      <c r="AK28">
        <f t="shared" si="30"/>
        <v>-0.286330579473425</v>
      </c>
      <c r="AL28">
        <f t="shared" si="31"/>
        <v>-2.5693047220656293</v>
      </c>
      <c r="AM28">
        <f t="shared" si="32"/>
        <v>-3.3988382634555703</v>
      </c>
      <c r="AN28" s="134">
        <f t="shared" si="33"/>
        <v>-2.1670344215610609</v>
      </c>
      <c r="AO28" s="134">
        <f t="shared" si="33"/>
        <v>-2.1667702233704182</v>
      </c>
      <c r="AP28" s="134">
        <f t="shared" si="33"/>
        <v>-2.1676598644245417</v>
      </c>
      <c r="AQ28" s="134">
        <f t="shared" si="33"/>
        <v>-2.1646594873455616</v>
      </c>
      <c r="AR28" s="134">
        <f t="shared" si="33"/>
        <v>-2.1747260643366713</v>
      </c>
      <c r="AS28" s="134">
        <f t="shared" si="33"/>
        <v>-2.1403347537594457</v>
      </c>
      <c r="AT28" s="134">
        <f t="shared" si="33"/>
        <v>-2.251542524171918</v>
      </c>
      <c r="AU28" s="134">
        <f t="shared" si="34"/>
        <v>-1.7294666440480686</v>
      </c>
      <c r="AV28" s="134"/>
      <c r="AW28">
        <v>22000</v>
      </c>
      <c r="AX28">
        <f t="shared" si="1"/>
        <v>-3.2195467087725678E-3</v>
      </c>
      <c r="AY28">
        <f t="shared" si="2"/>
        <v>-8.495279725675613E-3</v>
      </c>
      <c r="AZ28">
        <f t="shared" si="3"/>
        <v>5.2757330169030453E-3</v>
      </c>
      <c r="BA28">
        <f t="shared" si="4"/>
        <v>0.48458949392937445</v>
      </c>
      <c r="BB28">
        <f t="shared" si="5"/>
        <v>0.38879493226667383</v>
      </c>
      <c r="BC28">
        <f t="shared" si="6"/>
        <v>2.9167606298285809</v>
      </c>
      <c r="BD28">
        <f t="shared" si="7"/>
        <v>8.8580263333480875</v>
      </c>
      <c r="BE28">
        <f t="shared" si="35"/>
        <v>2.7404157169363716</v>
      </c>
      <c r="BF28">
        <f t="shared" si="35"/>
        <v>2.7364993704520426</v>
      </c>
      <c r="BG28">
        <f t="shared" si="35"/>
        <v>2.7445451298997567</v>
      </c>
      <c r="BH28">
        <f t="shared" si="35"/>
        <v>2.727985700076657</v>
      </c>
      <c r="BI28">
        <f t="shared" si="35"/>
        <v>2.7619433749896363</v>
      </c>
      <c r="BJ28">
        <f t="shared" si="35"/>
        <v>2.6917528886199218</v>
      </c>
      <c r="BK28">
        <f t="shared" si="35"/>
        <v>2.8347344270135633</v>
      </c>
      <c r="BL28">
        <f t="shared" si="9"/>
        <v>2.5320457751944168</v>
      </c>
    </row>
    <row r="29" spans="1:64">
      <c r="A29" s="90" t="s">
        <v>1922</v>
      </c>
      <c r="B29" s="91" t="s">
        <v>1817</v>
      </c>
      <c r="C29" s="90">
        <v>28579.366999999998</v>
      </c>
      <c r="D29" s="90" t="s">
        <v>1918</v>
      </c>
      <c r="E29">
        <f t="shared" si="12"/>
        <v>-15670.955494803775</v>
      </c>
      <c r="F29">
        <f t="shared" si="13"/>
        <v>-15671</v>
      </c>
      <c r="G29">
        <f t="shared" si="14"/>
        <v>1.4308252000773791E-2</v>
      </c>
      <c r="I29">
        <v>1.4308252000773791E-2</v>
      </c>
      <c r="P29">
        <f t="shared" si="15"/>
        <v>-3.499987434063935E-2</v>
      </c>
      <c r="Q29" s="2">
        <f t="shared" si="16"/>
        <v>13560.866999999998</v>
      </c>
      <c r="R29">
        <f t="shared" si="17"/>
        <v>2.4312913233007606E-3</v>
      </c>
      <c r="T29">
        <f t="shared" si="18"/>
        <v>4.9308126341413142E-2</v>
      </c>
      <c r="U29">
        <f t="shared" si="19"/>
        <v>5.0515878399267966E-2</v>
      </c>
      <c r="V29">
        <f t="shared" si="20"/>
        <v>1.4586650332525634E-6</v>
      </c>
      <c r="W29">
        <v>0.1</v>
      </c>
      <c r="X29">
        <v>21000</v>
      </c>
      <c r="Y29">
        <f t="shared" si="0"/>
        <v>-6.7846175109695289E-2</v>
      </c>
      <c r="Z29">
        <f t="shared" si="21"/>
        <v>-15671</v>
      </c>
      <c r="AA29" s="134">
        <f t="shared" si="22"/>
        <v>1.3284320125181055E-2</v>
      </c>
      <c r="AB29" s="134">
        <f t="shared" si="23"/>
        <v>1.023931875592736E-3</v>
      </c>
      <c r="AC29" s="134">
        <f t="shared" si="24"/>
        <v>4.9308126341413142E-2</v>
      </c>
      <c r="AD29" s="134">
        <f t="shared" si="25"/>
        <v>2.0766170715235014E-2</v>
      </c>
      <c r="AE29" s="134">
        <f t="shared" si="26"/>
        <v>5.1696438705478557E-8</v>
      </c>
      <c r="AG29" s="136"/>
      <c r="AH29">
        <f t="shared" si="27"/>
        <v>-6.4579187144612237E-3</v>
      </c>
      <c r="AI29">
        <f t="shared" si="28"/>
        <v>0.55583723778412719</v>
      </c>
      <c r="AJ29">
        <f t="shared" si="29"/>
        <v>-0.38838852937343377</v>
      </c>
      <c r="AK29">
        <f t="shared" si="30"/>
        <v>-0.28681288431303842</v>
      </c>
      <c r="AL29">
        <f t="shared" si="31"/>
        <v>-2.5682192281882648</v>
      </c>
      <c r="AM29">
        <f t="shared" si="32"/>
        <v>-3.3920381922553542</v>
      </c>
      <c r="AN29" s="134">
        <f t="shared" si="33"/>
        <v>-2.1653763410891576</v>
      </c>
      <c r="AO29" s="134">
        <f t="shared" si="33"/>
        <v>-2.1651164575454125</v>
      </c>
      <c r="AP29" s="134">
        <f t="shared" si="33"/>
        <v>-2.165993715971839</v>
      </c>
      <c r="AQ29" s="134">
        <f t="shared" si="33"/>
        <v>-2.1630278764170239</v>
      </c>
      <c r="AR29" s="134">
        <f t="shared" si="33"/>
        <v>-2.1730031037749704</v>
      </c>
      <c r="AS29" s="134">
        <f t="shared" si="33"/>
        <v>-2.1388412188800481</v>
      </c>
      <c r="AT29" s="134">
        <f t="shared" si="33"/>
        <v>-2.2495725055332878</v>
      </c>
      <c r="AU29" s="134">
        <f t="shared" si="34"/>
        <v>-1.727318362382757</v>
      </c>
      <c r="AV29" s="134"/>
      <c r="AW29">
        <v>24000</v>
      </c>
      <c r="AX29">
        <f t="shared" si="1"/>
        <v>-4.2011086061992673E-3</v>
      </c>
      <c r="AY29">
        <f t="shared" si="2"/>
        <v>-8.2743844188747501E-3</v>
      </c>
      <c r="AZ29">
        <f t="shared" si="3"/>
        <v>4.0732758126754828E-3</v>
      </c>
      <c r="BA29">
        <f t="shared" si="4"/>
        <v>0.4764264377250047</v>
      </c>
      <c r="BB29">
        <f t="shared" si="5"/>
        <v>0.30895783548462052</v>
      </c>
      <c r="BC29">
        <f t="shared" si="6"/>
        <v>3.0019868248999719</v>
      </c>
      <c r="BD29">
        <f t="shared" si="7"/>
        <v>14.302774212256731</v>
      </c>
      <c r="BE29">
        <f t="shared" si="35"/>
        <v>2.8910666332209476</v>
      </c>
      <c r="BF29">
        <f t="shared" si="35"/>
        <v>2.8875319357689744</v>
      </c>
      <c r="BG29">
        <f t="shared" si="35"/>
        <v>2.8944329457917912</v>
      </c>
      <c r="BH29">
        <f t="shared" si="35"/>
        <v>2.8809481620645978</v>
      </c>
      <c r="BI29">
        <f t="shared" si="35"/>
        <v>2.9072551742149511</v>
      </c>
      <c r="BJ29">
        <f t="shared" si="35"/>
        <v>2.8557615869911928</v>
      </c>
      <c r="BK29">
        <f t="shared" si="35"/>
        <v>2.9559669638083159</v>
      </c>
      <c r="BL29">
        <f t="shared" si="9"/>
        <v>2.7581806873325165</v>
      </c>
    </row>
    <row r="30" spans="1:64">
      <c r="A30" s="90" t="s">
        <v>1923</v>
      </c>
      <c r="B30" s="91" t="s">
        <v>1817</v>
      </c>
      <c r="C30" s="90">
        <v>28621.803</v>
      </c>
      <c r="D30" s="90" t="s">
        <v>1920</v>
      </c>
      <c r="E30">
        <f t="shared" si="12"/>
        <v>-15538.960160438834</v>
      </c>
      <c r="F30">
        <f t="shared" si="13"/>
        <v>-15539</v>
      </c>
      <c r="G30">
        <f t="shared" si="14"/>
        <v>1.2808268002117984E-2</v>
      </c>
      <c r="H30">
        <v>1.2808268002117984E-2</v>
      </c>
      <c r="P30">
        <f t="shared" si="15"/>
        <v>-3.4811324817322895E-2</v>
      </c>
      <c r="Q30" s="2">
        <f t="shared" si="16"/>
        <v>13603.303</v>
      </c>
      <c r="R30">
        <f t="shared" si="17"/>
        <v>2.2676256202893452E-3</v>
      </c>
      <c r="T30">
        <f t="shared" si="18"/>
        <v>4.7619592819440879E-2</v>
      </c>
      <c r="U30">
        <f t="shared" si="19"/>
        <v>5.0743528484279321E-2</v>
      </c>
      <c r="V30">
        <f t="shared" si="20"/>
        <v>9.7589740380496024E-6</v>
      </c>
      <c r="W30">
        <v>0.1</v>
      </c>
      <c r="X30">
        <v>24000</v>
      </c>
      <c r="Y30">
        <f t="shared" si="0"/>
        <v>-8.2107265510289462E-2</v>
      </c>
      <c r="Z30">
        <f t="shared" si="21"/>
        <v>-15539</v>
      </c>
      <c r="AA30" s="134">
        <f t="shared" si="22"/>
        <v>1.3001719026787376E-2</v>
      </c>
      <c r="AB30" s="134">
        <f t="shared" si="23"/>
        <v>-1.9345102466939226E-4</v>
      </c>
      <c r="AC30" s="134">
        <f t="shared" si="24"/>
        <v>4.7619592819440879E-2</v>
      </c>
      <c r="AD30" s="134">
        <f t="shared" si="25"/>
        <v>1.9342419979531532E-2</v>
      </c>
      <c r="AE30" s="134">
        <f t="shared" si="26"/>
        <v>1.7820822577514837E-9</v>
      </c>
      <c r="AG30" s="136"/>
      <c r="AH30">
        <f t="shared" si="27"/>
        <v>-6.534151977413547E-3</v>
      </c>
      <c r="AI30">
        <f t="shared" si="28"/>
        <v>0.55802253199153384</v>
      </c>
      <c r="AJ30">
        <f t="shared" si="29"/>
        <v>-0.39535753663826773</v>
      </c>
      <c r="AK30">
        <f t="shared" si="30"/>
        <v>-0.29016910193889295</v>
      </c>
      <c r="AL30">
        <f t="shared" si="31"/>
        <v>-2.5606443512931656</v>
      </c>
      <c r="AM30">
        <f t="shared" si="32"/>
        <v>-3.3452733489789535</v>
      </c>
      <c r="AN30" s="134">
        <f t="shared" si="33"/>
        <v>-2.1538316705777065</v>
      </c>
      <c r="AO30" s="134">
        <f t="shared" si="33"/>
        <v>-2.1536004257186931</v>
      </c>
      <c r="AP30" s="134">
        <f t="shared" si="33"/>
        <v>-2.1543946337554685</v>
      </c>
      <c r="AQ30" s="134">
        <f t="shared" si="33"/>
        <v>-2.1516629214232017</v>
      </c>
      <c r="AR30" s="134">
        <f t="shared" si="33"/>
        <v>-2.1610118615749272</v>
      </c>
      <c r="AS30" s="134">
        <f t="shared" si="33"/>
        <v>-2.1284425769281552</v>
      </c>
      <c r="AT30" s="134">
        <f t="shared" si="33"/>
        <v>-2.2358194773484463</v>
      </c>
      <c r="AU30" s="134">
        <f t="shared" si="34"/>
        <v>-1.7123934581816425</v>
      </c>
      <c r="AV30" s="134"/>
      <c r="AW30">
        <v>26000</v>
      </c>
      <c r="AX30">
        <f t="shared" si="1"/>
        <v>-5.079723589744534E-3</v>
      </c>
      <c r="AY30">
        <f t="shared" si="2"/>
        <v>-7.8800566192736791E-3</v>
      </c>
      <c r="AZ30">
        <f t="shared" si="3"/>
        <v>2.8003330295291447E-3</v>
      </c>
      <c r="BA30">
        <f t="shared" si="4"/>
        <v>0.47213689930101421</v>
      </c>
      <c r="BB30">
        <f t="shared" si="5"/>
        <v>0.22929093702922498</v>
      </c>
      <c r="BC30">
        <f t="shared" si="6"/>
        <v>3.0847347382079544</v>
      </c>
      <c r="BD30">
        <f t="shared" si="7"/>
        <v>35.165924634805485</v>
      </c>
      <c r="BE30">
        <f t="shared" si="35"/>
        <v>3.0392511900377195</v>
      </c>
      <c r="BF30">
        <f t="shared" si="35"/>
        <v>3.0375012981749516</v>
      </c>
      <c r="BG30">
        <f t="shared" si="35"/>
        <v>3.0408284292839909</v>
      </c>
      <c r="BH30">
        <f t="shared" si="35"/>
        <v>3.0345014473703924</v>
      </c>
      <c r="BI30">
        <f t="shared" si="35"/>
        <v>3.046529569288698</v>
      </c>
      <c r="BJ30">
        <f t="shared" si="35"/>
        <v>3.0236498148748772</v>
      </c>
      <c r="BK30">
        <f t="shared" si="35"/>
        <v>3.0671283314852444</v>
      </c>
      <c r="BL30">
        <f t="shared" si="9"/>
        <v>2.9843155994706163</v>
      </c>
    </row>
    <row r="31" spans="1:64">
      <c r="A31" s="90" t="s">
        <v>1924</v>
      </c>
      <c r="B31" s="91" t="s">
        <v>1814</v>
      </c>
      <c r="C31" s="90">
        <v>33574.600100000003</v>
      </c>
      <c r="D31" s="90" t="s">
        <v>1915</v>
      </c>
      <c r="E31">
        <f t="shared" si="12"/>
        <v>-133.4999555142322</v>
      </c>
      <c r="F31">
        <f t="shared" si="13"/>
        <v>-133.5</v>
      </c>
      <c r="G31">
        <f t="shared" si="14"/>
        <v>1.4302007912192494E-5</v>
      </c>
      <c r="J31">
        <v>1.4302007912192494E-5</v>
      </c>
      <c r="P31">
        <f t="shared" si="15"/>
        <v>-7.8355031717370696E-3</v>
      </c>
      <c r="Q31" s="2">
        <f t="shared" si="16"/>
        <v>18556.100100000003</v>
      </c>
      <c r="R31">
        <f t="shared" si="17"/>
        <v>6.1619441358448386E-5</v>
      </c>
      <c r="T31">
        <f t="shared" si="18"/>
        <v>7.8498051796492621E-3</v>
      </c>
      <c r="U31">
        <f t="shared" si="19"/>
        <v>3.3179218434472302E-2</v>
      </c>
      <c r="V31">
        <f t="shared" si="20"/>
        <v>6.4157917583360514E-4</v>
      </c>
      <c r="W31">
        <v>1</v>
      </c>
      <c r="X31">
        <v>27000</v>
      </c>
      <c r="Y31">
        <f t="shared" si="0"/>
        <v>-9.5067269491251105E-2</v>
      </c>
      <c r="Z31">
        <f t="shared" si="21"/>
        <v>-133.5</v>
      </c>
      <c r="AA31" s="134">
        <f t="shared" si="22"/>
        <v>-6.7691452373676915E-4</v>
      </c>
      <c r="AB31" s="134">
        <f t="shared" si="23"/>
        <v>6.9121653164896165E-4</v>
      </c>
      <c r="AC31" s="134">
        <f t="shared" si="24"/>
        <v>7.8498051796492621E-3</v>
      </c>
      <c r="AD31" s="134">
        <f t="shared" si="25"/>
        <v>1.331405681189712E-3</v>
      </c>
      <c r="AE31" s="134">
        <f t="shared" si="26"/>
        <v>3.7504822236304569E-9</v>
      </c>
      <c r="AG31" s="136"/>
      <c r="AH31" s="143">
        <f t="shared" si="27"/>
        <v>-1.3171036732775195E-3</v>
      </c>
      <c r="AI31">
        <f t="shared" si="28"/>
        <v>1.525418438022764</v>
      </c>
      <c r="AJ31">
        <f t="shared" si="29"/>
        <v>-6.2680394891886732E-2</v>
      </c>
      <c r="AK31">
        <f t="shared" si="30"/>
        <v>5.8971645160342798E-2</v>
      </c>
      <c r="AL31">
        <f t="shared" si="31"/>
        <v>0.11176972287761604</v>
      </c>
      <c r="AM31">
        <f t="shared" si="32"/>
        <v>5.5943112543929988E-2</v>
      </c>
      <c r="AN31" s="134">
        <f t="shared" ref="AN31:AT40" si="36">$AU31+$AB$7*SIN(AO31)</f>
        <v>6.2103209975508687E-2</v>
      </c>
      <c r="AO31" s="134">
        <f t="shared" si="36"/>
        <v>6.1765941964821665E-2</v>
      </c>
      <c r="AP31" s="134">
        <f t="shared" si="36"/>
        <v>6.1126837476998451E-2</v>
      </c>
      <c r="AQ31" s="134">
        <f t="shared" si="36"/>
        <v>5.9915837675024064E-2</v>
      </c>
      <c r="AR31" s="134">
        <f t="shared" si="36"/>
        <v>5.7621428394250815E-2</v>
      </c>
      <c r="AS31" s="134">
        <f t="shared" si="36"/>
        <v>5.3275170269526065E-2</v>
      </c>
      <c r="AT31" s="134">
        <f t="shared" si="36"/>
        <v>4.5044825046021815E-2</v>
      </c>
      <c r="AU31" s="134">
        <f t="shared" si="34"/>
        <v>2.9467236290103394E-2</v>
      </c>
      <c r="AV31" s="134"/>
      <c r="AW31">
        <v>28000</v>
      </c>
      <c r="AX31">
        <f t="shared" si="1"/>
        <v>-5.8365192096420894E-3</v>
      </c>
      <c r="AY31">
        <f t="shared" si="2"/>
        <v>-7.312296326872407E-3</v>
      </c>
      <c r="AZ31">
        <f t="shared" si="3"/>
        <v>1.4757771172303174E-3</v>
      </c>
      <c r="BA31">
        <f t="shared" si="4"/>
        <v>0.47144592331695778</v>
      </c>
      <c r="BB31">
        <f t="shared" si="5"/>
        <v>0.14906986725566213</v>
      </c>
      <c r="BC31">
        <f t="shared" si="6"/>
        <v>-3.1167289827030391</v>
      </c>
      <c r="BD31">
        <f t="shared" si="7"/>
        <v>-80.434501178805121</v>
      </c>
      <c r="BE31">
        <f t="shared" si="35"/>
        <v>3.1863679032851127</v>
      </c>
      <c r="BF31">
        <f t="shared" si="35"/>
        <v>3.1871575228550797</v>
      </c>
      <c r="BG31">
        <f t="shared" si="35"/>
        <v>3.1856625594220489</v>
      </c>
      <c r="BH31">
        <f t="shared" si="35"/>
        <v>3.1884930156539948</v>
      </c>
      <c r="BI31">
        <f t="shared" si="35"/>
        <v>3.1831343328415822</v>
      </c>
      <c r="BJ31">
        <f t="shared" si="35"/>
        <v>3.1932806457627834</v>
      </c>
      <c r="BK31">
        <f t="shared" si="35"/>
        <v>3.1740729201010107</v>
      </c>
      <c r="BL31">
        <f t="shared" si="9"/>
        <v>3.2104505116087156</v>
      </c>
    </row>
    <row r="32" spans="1:64">
      <c r="A32" s="90" t="s">
        <v>1925</v>
      </c>
      <c r="B32" s="91" t="s">
        <v>1817</v>
      </c>
      <c r="C32" s="90">
        <v>33580.548000000003</v>
      </c>
      <c r="D32" s="90" t="s">
        <v>1915</v>
      </c>
      <c r="E32">
        <f t="shared" si="12"/>
        <v>-114.99927097117695</v>
      </c>
      <c r="F32">
        <f t="shared" si="13"/>
        <v>-115</v>
      </c>
      <c r="G32">
        <f t="shared" si="14"/>
        <v>2.3438000789610669E-4</v>
      </c>
      <c r="J32">
        <v>2.3438000789610669E-4</v>
      </c>
      <c r="P32">
        <f t="shared" si="15"/>
        <v>-7.797183375603191E-3</v>
      </c>
      <c r="Q32" s="2">
        <f t="shared" si="16"/>
        <v>18562.048000000003</v>
      </c>
      <c r="R32">
        <f t="shared" si="17"/>
        <v>6.4506010383166666E-5</v>
      </c>
      <c r="T32">
        <f t="shared" si="18"/>
        <v>8.0315633834992968E-3</v>
      </c>
      <c r="U32">
        <f t="shared" si="19"/>
        <v>3.3115000755380986E-2</v>
      </c>
      <c r="V32">
        <f t="shared" si="20"/>
        <v>6.2917883038911097E-4</v>
      </c>
      <c r="W32">
        <v>1</v>
      </c>
      <c r="X32">
        <v>30000</v>
      </c>
      <c r="Y32">
        <f t="shared" si="0"/>
        <v>-0.10631493887403498</v>
      </c>
      <c r="Z32">
        <f t="shared" si="21"/>
        <v>-115</v>
      </c>
      <c r="AA32" s="134">
        <f t="shared" si="22"/>
        <v>-6.530450049075867E-4</v>
      </c>
      <c r="AB32" s="134">
        <f t="shared" si="23"/>
        <v>8.8742501280369339E-4</v>
      </c>
      <c r="AC32" s="134">
        <f t="shared" si="24"/>
        <v>8.0315633834992968E-3</v>
      </c>
      <c r="AD32" s="134">
        <f t="shared" si="25"/>
        <v>1.5111088984447892E-3</v>
      </c>
      <c r="AE32" s="134">
        <f t="shared" si="26"/>
        <v>6.325042122100833E-9</v>
      </c>
      <c r="AG32" s="136"/>
      <c r="AH32" s="143">
        <f t="shared" si="27"/>
        <v>-1.2767288905486825E-3</v>
      </c>
      <c r="AI32">
        <f t="shared" si="28"/>
        <v>1.5249355455909481</v>
      </c>
      <c r="AJ32">
        <f t="shared" si="29"/>
        <v>-5.4784157908372308E-2</v>
      </c>
      <c r="AK32">
        <f t="shared" si="30"/>
        <v>6.3125770667231684E-2</v>
      </c>
      <c r="AL32">
        <f t="shared" si="31"/>
        <v>0.11967963498821813</v>
      </c>
      <c r="AM32">
        <f t="shared" si="32"/>
        <v>5.9911344827108269E-2</v>
      </c>
      <c r="AN32" s="134">
        <f t="shared" si="36"/>
        <v>6.6505259392825158E-2</v>
      </c>
      <c r="AO32" s="134">
        <f t="shared" si="36"/>
        <v>6.6144530334645027E-2</v>
      </c>
      <c r="AP32" s="134">
        <f t="shared" si="36"/>
        <v>6.5460778697246078E-2</v>
      </c>
      <c r="AQ32" s="134">
        <f t="shared" si="36"/>
        <v>6.4164830810399642E-2</v>
      </c>
      <c r="AR32" s="134">
        <f t="shared" si="36"/>
        <v>6.1708851725147541E-2</v>
      </c>
      <c r="AS32" s="134">
        <f t="shared" si="36"/>
        <v>5.7055482230510136E-2</v>
      </c>
      <c r="AT32" s="134">
        <f t="shared" si="36"/>
        <v>4.8242001707731401E-2</v>
      </c>
      <c r="AU32" s="134">
        <f t="shared" si="34"/>
        <v>3.1558984227380904E-2</v>
      </c>
      <c r="AV32" s="8"/>
      <c r="AW32">
        <v>30000</v>
      </c>
      <c r="AX32">
        <f t="shared" si="1"/>
        <v>-6.4561391827238218E-3</v>
      </c>
      <c r="AY32">
        <f t="shared" si="2"/>
        <v>-6.5711035416709286E-3</v>
      </c>
      <c r="AZ32">
        <f t="shared" si="3"/>
        <v>1.1496435894710649E-4</v>
      </c>
      <c r="BA32">
        <f t="shared" si="4"/>
        <v>0.47430827424276023</v>
      </c>
      <c r="BB32">
        <f t="shared" si="5"/>
        <v>6.7404445859936546E-2</v>
      </c>
      <c r="BC32">
        <f t="shared" si="6"/>
        <v>-3.0345570105625224</v>
      </c>
      <c r="BD32">
        <f t="shared" si="7"/>
        <v>-18.667521777298575</v>
      </c>
      <c r="BE32">
        <f t="shared" ref="BE32:BK41" si="37">$BL32+$AB$7*SIN(BF32)</f>
        <v>3.3339568184397264</v>
      </c>
      <c r="BF32">
        <f t="shared" si="37"/>
        <v>3.3369413243093682</v>
      </c>
      <c r="BG32">
        <f t="shared" si="37"/>
        <v>3.3311903167469774</v>
      </c>
      <c r="BH32">
        <f t="shared" si="37"/>
        <v>3.3422780946427522</v>
      </c>
      <c r="BI32">
        <f t="shared" si="37"/>
        <v>3.3209222694554077</v>
      </c>
      <c r="BJ32">
        <f t="shared" si="37"/>
        <v>3.3621379362788777</v>
      </c>
      <c r="BK32">
        <f t="shared" si="37"/>
        <v>3.2828698357978126</v>
      </c>
      <c r="BL32">
        <f t="shared" si="9"/>
        <v>3.4365854237468154</v>
      </c>
    </row>
    <row r="33" spans="1:64">
      <c r="A33" s="90" t="s">
        <v>1924</v>
      </c>
      <c r="B33" s="91" t="s">
        <v>1814</v>
      </c>
      <c r="C33" s="90">
        <v>33587.460599999999</v>
      </c>
      <c r="D33" s="90" t="s">
        <v>1915</v>
      </c>
      <c r="E33">
        <f t="shared" si="12"/>
        <v>-93.497928989592367</v>
      </c>
      <c r="F33">
        <f t="shared" si="13"/>
        <v>-93.5</v>
      </c>
      <c r="G33">
        <f t="shared" si="14"/>
        <v>6.6582200088305399E-4</v>
      </c>
      <c r="J33">
        <v>6.6582200088305399E-4</v>
      </c>
      <c r="P33">
        <f t="shared" si="15"/>
        <v>-7.7526317000384216E-3</v>
      </c>
      <c r="Q33" s="2">
        <f t="shared" si="16"/>
        <v>18568.960599999999</v>
      </c>
      <c r="R33">
        <f t="shared" si="17"/>
        <v>7.0870362714558506E-5</v>
      </c>
      <c r="T33">
        <f t="shared" si="18"/>
        <v>8.4184537009214765E-3</v>
      </c>
      <c r="U33">
        <f t="shared" si="19"/>
        <v>3.3040269912292475E-2</v>
      </c>
      <c r="V33">
        <f t="shared" si="20"/>
        <v>6.0623383354653168E-4</v>
      </c>
      <c r="W33">
        <v>1</v>
      </c>
      <c r="X33">
        <v>33000</v>
      </c>
      <c r="Y33">
        <f t="shared" si="0"/>
        <v>-0.11545089066160841</v>
      </c>
      <c r="Z33">
        <f t="shared" si="21"/>
        <v>-93.5</v>
      </c>
      <c r="AA33" s="134">
        <f t="shared" si="22"/>
        <v>-6.2527022402691197E-4</v>
      </c>
      <c r="AB33" s="134">
        <f t="shared" si="23"/>
        <v>1.2910922249099658E-3</v>
      </c>
      <c r="AC33" s="134">
        <f t="shared" si="24"/>
        <v>8.4184537009214765E-3</v>
      </c>
      <c r="AD33" s="134">
        <f t="shared" si="25"/>
        <v>1.8956129613633584E-3</v>
      </c>
      <c r="AE33" s="134">
        <f t="shared" si="26"/>
        <v>1.4032881546217697E-8</v>
      </c>
      <c r="AG33" s="136"/>
      <c r="AH33" s="143">
        <f t="shared" si="27"/>
        <v>-1.2297909604803044E-3</v>
      </c>
      <c r="AI33">
        <f t="shared" si="28"/>
        <v>1.5243335074768001</v>
      </c>
      <c r="AJ33">
        <f t="shared" si="29"/>
        <v>-4.5609397651341692E-2</v>
      </c>
      <c r="AK33">
        <f t="shared" si="30"/>
        <v>6.7945293319514224E-2</v>
      </c>
      <c r="AL33">
        <f t="shared" si="31"/>
        <v>0.12886600857861052</v>
      </c>
      <c r="AM33">
        <f t="shared" si="32"/>
        <v>6.4522319558674948E-2</v>
      </c>
      <c r="AN33" s="134">
        <f t="shared" si="36"/>
        <v>7.1619505041249185E-2</v>
      </c>
      <c r="AO33" s="134">
        <f t="shared" si="36"/>
        <v>7.1231633936333874E-2</v>
      </c>
      <c r="AP33" s="134">
        <f t="shared" si="36"/>
        <v>7.0496180610441078E-2</v>
      </c>
      <c r="AQ33" s="134">
        <f t="shared" si="36"/>
        <v>6.9101771379774968E-2</v>
      </c>
      <c r="AR33" s="134">
        <f t="shared" si="36"/>
        <v>6.6458358127492498E-2</v>
      </c>
      <c r="AS33" s="134">
        <f t="shared" si="36"/>
        <v>6.1448440538784593E-2</v>
      </c>
      <c r="AT33" s="134">
        <f t="shared" si="36"/>
        <v>5.1957547410953341E-2</v>
      </c>
      <c r="AU33" s="134">
        <f t="shared" si="34"/>
        <v>3.3989934532865362E-2</v>
      </c>
      <c r="AV33" s="134"/>
      <c r="AW33">
        <v>32000</v>
      </c>
      <c r="AX33">
        <f t="shared" si="1"/>
        <v>-6.922681762526083E-3</v>
      </c>
      <c r="AY33">
        <f t="shared" si="2"/>
        <v>-5.6564782636692526E-3</v>
      </c>
      <c r="AZ33">
        <f t="shared" si="3"/>
        <v>-1.2662034988568302E-3</v>
      </c>
      <c r="BA33">
        <f t="shared" si="4"/>
        <v>0.48090948192579608</v>
      </c>
      <c r="BB33">
        <f t="shared" si="5"/>
        <v>-1.6629399529466425E-2</v>
      </c>
      <c r="BC33">
        <f t="shared" si="6"/>
        <v>-2.9504712535651239</v>
      </c>
      <c r="BD33">
        <f t="shared" si="7"/>
        <v>-10.432679919715644</v>
      </c>
      <c r="BE33">
        <f t="shared" si="37"/>
        <v>3.4834913336967999</v>
      </c>
      <c r="BF33">
        <f t="shared" si="37"/>
        <v>3.4874338843701556</v>
      </c>
      <c r="BG33">
        <f t="shared" si="37"/>
        <v>3.4795189683808827</v>
      </c>
      <c r="BH33">
        <f t="shared" si="37"/>
        <v>3.4954315523093813</v>
      </c>
      <c r="BI33">
        <f t="shared" si="37"/>
        <v>3.4635298841789517</v>
      </c>
      <c r="BJ33">
        <f t="shared" si="37"/>
        <v>3.5278700191678865</v>
      </c>
      <c r="BK33">
        <f t="shared" si="37"/>
        <v>3.3994938652350841</v>
      </c>
      <c r="BL33">
        <f t="shared" si="9"/>
        <v>3.6627203358849147</v>
      </c>
    </row>
    <row r="34" spans="1:64">
      <c r="A34" s="90" t="s">
        <v>1924</v>
      </c>
      <c r="B34" s="91" t="s">
        <v>1817</v>
      </c>
      <c r="C34" s="90">
        <v>33599.516300000003</v>
      </c>
      <c r="D34" s="90" t="s">
        <v>1915</v>
      </c>
      <c r="E34">
        <f t="shared" si="12"/>
        <v>-55.999197900330152</v>
      </c>
      <c r="F34">
        <f t="shared" si="13"/>
        <v>-56</v>
      </c>
      <c r="G34">
        <f t="shared" si="14"/>
        <v>2.5787200866034254E-4</v>
      </c>
      <c r="J34">
        <v>2.5787200866034254E-4</v>
      </c>
      <c r="P34">
        <f t="shared" si="15"/>
        <v>-7.6748793452276519E-3</v>
      </c>
      <c r="Q34" s="2">
        <f t="shared" si="16"/>
        <v>18581.016300000003</v>
      </c>
      <c r="R34">
        <f t="shared" si="17"/>
        <v>6.2928544042611801E-5</v>
      </c>
      <c r="T34">
        <f t="shared" si="18"/>
        <v>7.9327513538879936E-3</v>
      </c>
      <c r="U34">
        <f t="shared" si="19"/>
        <v>3.290966988963312E-2</v>
      </c>
      <c r="V34">
        <f t="shared" si="20"/>
        <v>6.2384645954124843E-4</v>
      </c>
      <c r="W34">
        <v>1</v>
      </c>
      <c r="X34">
        <v>36000</v>
      </c>
      <c r="Y34">
        <f t="shared" si="0"/>
        <v>-0.122090374460055</v>
      </c>
      <c r="Z34">
        <f t="shared" si="21"/>
        <v>-56</v>
      </c>
      <c r="AA34" s="134">
        <f t="shared" si="22"/>
        <v>-5.7674417364464751E-4</v>
      </c>
      <c r="AB34" s="134">
        <f t="shared" si="23"/>
        <v>8.3461618230499005E-4</v>
      </c>
      <c r="AC34" s="134">
        <f t="shared" si="24"/>
        <v>7.9327513538879936E-3</v>
      </c>
      <c r="AD34" s="134">
        <f t="shared" si="25"/>
        <v>1.4057607862617595E-3</v>
      </c>
      <c r="AE34" s="134">
        <f t="shared" si="26"/>
        <v>5.5258290316685777E-9</v>
      </c>
      <c r="AG34" s="136"/>
      <c r="AH34" s="143">
        <f t="shared" si="27"/>
        <v>-1.147888777601417E-3</v>
      </c>
      <c r="AI34">
        <f t="shared" si="28"/>
        <v>1.5231789127344042</v>
      </c>
      <c r="AJ34">
        <f t="shared" si="29"/>
        <v>-2.9615612222531864E-2</v>
      </c>
      <c r="AK34">
        <f t="shared" si="30"/>
        <v>7.6328338231911638E-2</v>
      </c>
      <c r="AL34">
        <f t="shared" si="31"/>
        <v>0.14487129079483357</v>
      </c>
      <c r="AM34">
        <f t="shared" si="32"/>
        <v>7.2562599930282842E-2</v>
      </c>
      <c r="AN34" s="134">
        <f t="shared" si="36"/>
        <v>8.0535071845974998E-2</v>
      </c>
      <c r="AO34" s="134">
        <f t="shared" si="36"/>
        <v>8.0100205741372638E-2</v>
      </c>
      <c r="AP34" s="134">
        <f t="shared" si="36"/>
        <v>7.9275094959537218E-2</v>
      </c>
      <c r="AQ34" s="134">
        <f t="shared" si="36"/>
        <v>7.7709685848744492E-2</v>
      </c>
      <c r="AR34" s="134">
        <f t="shared" si="36"/>
        <v>7.4740295871003129E-2</v>
      </c>
      <c r="AS34" s="134">
        <f t="shared" si="36"/>
        <v>6.9109517355976646E-2</v>
      </c>
      <c r="AT34" s="134">
        <f t="shared" si="36"/>
        <v>5.8437891767166877E-2</v>
      </c>
      <c r="AU34" s="134">
        <f t="shared" si="34"/>
        <v>3.8229964135454431E-2</v>
      </c>
      <c r="AV34" s="134"/>
      <c r="AW34">
        <v>34000</v>
      </c>
      <c r="AX34">
        <f t="shared" ref="AX34:AX54" si="38">AB$3+AB$4*AW34+AB$5*AW34^2+AZ34</f>
        <v>-7.2160576176404975E-3</v>
      </c>
      <c r="AY34">
        <f t="shared" ref="AY34:AY54" si="39">AB$3+AB$4*AW34+AB$5*AW34^2</f>
        <v>-4.5684204928673651E-3</v>
      </c>
      <c r="AZ34">
        <f t="shared" ref="AZ34:AZ54" si="40">$AB$6*($AB$11/BA34*BB34+$AB$12)</f>
        <v>-2.6476371247731319E-3</v>
      </c>
      <c r="BA34">
        <f t="shared" ref="BA34:BA54" si="41">1+$AB$7*COS(BC34)</f>
        <v>0.49166465545157845</v>
      </c>
      <c r="BB34">
        <f t="shared" ref="BB34:BB54" si="42">SIN(BC34+RADIANS($AB$9))</f>
        <v>-0.10389030230001585</v>
      </c>
      <c r="BC34">
        <f t="shared" ref="BC34:BC54" si="43">2*ATAN(BD34)</f>
        <v>-2.8630233190547334</v>
      </c>
      <c r="BD34">
        <f t="shared" ref="BD34:BD54" si="44">SQRT((1+$AB$7)/(1-$AB$7))*TAN(BE34/2)</f>
        <v>-7.1330527670539965</v>
      </c>
      <c r="BE34">
        <f t="shared" si="37"/>
        <v>3.6362379365125848</v>
      </c>
      <c r="BF34">
        <f t="shared" si="37"/>
        <v>3.6397328838171359</v>
      </c>
      <c r="BG34">
        <f t="shared" si="37"/>
        <v>3.6322234570729872</v>
      </c>
      <c r="BH34">
        <f t="shared" si="37"/>
        <v>3.6483966591077399</v>
      </c>
      <c r="BI34">
        <f t="shared" si="37"/>
        <v>3.6137357662626242</v>
      </c>
      <c r="BJ34">
        <f t="shared" si="37"/>
        <v>3.6888563641523739</v>
      </c>
      <c r="BK34">
        <f t="shared" si="37"/>
        <v>3.5295212427177236</v>
      </c>
      <c r="BL34">
        <f t="shared" ref="BL34:BL54" si="45">RADIANS($AB$9)+$AB$18*(AW34-AB$15)</f>
        <v>3.8888552480230145</v>
      </c>
    </row>
    <row r="35" spans="1:64">
      <c r="A35" s="90" t="s">
        <v>1925</v>
      </c>
      <c r="B35" s="91" t="s">
        <v>1814</v>
      </c>
      <c r="C35" s="90">
        <v>33611.572399999997</v>
      </c>
      <c r="D35" s="90" t="s">
        <v>1915</v>
      </c>
      <c r="E35">
        <f t="shared" si="12"/>
        <v>-18.499222628477401</v>
      </c>
      <c r="F35">
        <f t="shared" si="13"/>
        <v>-18.5</v>
      </c>
      <c r="G35">
        <f t="shared" si="14"/>
        <v>2.4992199905682355E-4</v>
      </c>
      <c r="J35">
        <v>2.4992199905682355E-4</v>
      </c>
      <c r="P35">
        <f t="shared" si="15"/>
        <v>-7.5970685871007988E-3</v>
      </c>
      <c r="Q35" s="2">
        <f t="shared" si="16"/>
        <v>18593.072399999997</v>
      </c>
      <c r="R35">
        <f t="shared" si="17"/>
        <v>6.1575261259246339E-5</v>
      </c>
      <c r="T35">
        <f t="shared" si="18"/>
        <v>7.8469905861576223E-3</v>
      </c>
      <c r="U35">
        <f t="shared" si="19"/>
        <v>3.2778745702335965E-2</v>
      </c>
      <c r="V35">
        <f t="shared" si="20"/>
        <v>6.2159241317308507E-4</v>
      </c>
      <c r="W35">
        <v>1</v>
      </c>
      <c r="X35">
        <v>39000</v>
      </c>
      <c r="Y35">
        <f t="shared" si="0"/>
        <v>-0.12586593850731836</v>
      </c>
      <c r="Z35">
        <f t="shared" si="21"/>
        <v>-18.5</v>
      </c>
      <c r="AA35" s="134">
        <f t="shared" si="22"/>
        <v>-5.281256378983851E-4</v>
      </c>
      <c r="AB35" s="134">
        <f t="shared" si="23"/>
        <v>7.7804763695520866E-4</v>
      </c>
      <c r="AC35" s="134">
        <f t="shared" si="24"/>
        <v>7.8469905861576223E-3</v>
      </c>
      <c r="AD35" s="134">
        <f t="shared" si="25"/>
        <v>1.3158770807761052E-3</v>
      </c>
      <c r="AE35" s="134">
        <f t="shared" si="26"/>
        <v>4.7502395110448462E-9</v>
      </c>
      <c r="AG35" s="136"/>
      <c r="AH35">
        <f t="shared" si="27"/>
        <v>-1.0659550817192817E-3</v>
      </c>
      <c r="AI35">
        <f t="shared" si="28"/>
        <v>1.5218923704404541</v>
      </c>
      <c r="AJ35">
        <f t="shared" si="29"/>
        <v>-1.363870317117888E-2</v>
      </c>
      <c r="AK35">
        <f t="shared" si="30"/>
        <v>8.4679062484431009E-2</v>
      </c>
      <c r="AL35">
        <f t="shared" si="31"/>
        <v>0.16085210792058996</v>
      </c>
      <c r="AM35">
        <f t="shared" si="32"/>
        <v>8.0599911762962537E-2</v>
      </c>
      <c r="AN35" s="134">
        <f t="shared" si="36"/>
        <v>8.9444147445757738E-2</v>
      </c>
      <c r="AO35" s="134">
        <f t="shared" si="36"/>
        <v>8.8962769751914222E-2</v>
      </c>
      <c r="AP35" s="134">
        <f t="shared" si="36"/>
        <v>8.8048729137941095E-2</v>
      </c>
      <c r="AQ35" s="134">
        <f t="shared" si="36"/>
        <v>8.6313349904402092E-2</v>
      </c>
      <c r="AR35" s="134">
        <f t="shared" si="36"/>
        <v>8.3019306103450985E-2</v>
      </c>
      <c r="AS35" s="134">
        <f t="shared" si="36"/>
        <v>7.6769105719512815E-2</v>
      </c>
      <c r="AT35" s="134">
        <f t="shared" si="36"/>
        <v>6.4917872828813436E-2</v>
      </c>
      <c r="AU35" s="134">
        <f t="shared" si="34"/>
        <v>4.2469993738044387E-2</v>
      </c>
      <c r="AV35" s="134"/>
      <c r="AW35">
        <v>36000</v>
      </c>
      <c r="AX35">
        <f t="shared" si="38"/>
        <v>-7.3108314628698608E-3</v>
      </c>
      <c r="AY35">
        <f t="shared" si="39"/>
        <v>-3.30693022926528E-3</v>
      </c>
      <c r="AZ35">
        <f t="shared" si="40"/>
        <v>-4.0039012336045808E-3</v>
      </c>
      <c r="BA35">
        <f t="shared" si="41"/>
        <v>0.50724277140920815</v>
      </c>
      <c r="BB35">
        <f t="shared" si="42"/>
        <v>-0.19519077074478969</v>
      </c>
      <c r="BC35">
        <f t="shared" si="43"/>
        <v>-2.7706494611021237</v>
      </c>
      <c r="BD35">
        <f t="shared" si="44"/>
        <v>-5.3296950374926961</v>
      </c>
      <c r="BE35">
        <f t="shared" si="37"/>
        <v>3.7933477330074044</v>
      </c>
      <c r="BF35">
        <f t="shared" si="37"/>
        <v>3.7955658129231153</v>
      </c>
      <c r="BG35">
        <f t="shared" si="37"/>
        <v>3.7902906390339566</v>
      </c>
      <c r="BH35">
        <f t="shared" si="37"/>
        <v>3.8028715669723052</v>
      </c>
      <c r="BI35">
        <f t="shared" si="37"/>
        <v>3.7730621339609196</v>
      </c>
      <c r="BJ35">
        <f t="shared" si="37"/>
        <v>3.8448585548637664</v>
      </c>
      <c r="BK35">
        <f t="shared" si="37"/>
        <v>3.6778457113924174</v>
      </c>
      <c r="BL35">
        <f t="shared" si="45"/>
        <v>4.1149901601611143</v>
      </c>
    </row>
    <row r="36" spans="1:64">
      <c r="A36" s="90" t="s">
        <v>1924</v>
      </c>
      <c r="B36" s="91" t="s">
        <v>1817</v>
      </c>
      <c r="C36" s="90">
        <v>33617.519699999997</v>
      </c>
      <c r="D36" s="90" t="s">
        <v>1915</v>
      </c>
      <c r="E36">
        <f t="shared" si="12"/>
        <v>-4.0435935324147017E-4</v>
      </c>
      <c r="F36">
        <f t="shared" si="13"/>
        <v>0</v>
      </c>
      <c r="G36">
        <f t="shared" si="14"/>
        <v>-1.3000000035390258E-4</v>
      </c>
      <c r="J36">
        <v>-1.3000000035390258E-4</v>
      </c>
      <c r="P36">
        <f t="shared" si="15"/>
        <v>-7.5586604332389413E-3</v>
      </c>
      <c r="Q36" s="2">
        <f t="shared" si="16"/>
        <v>18599.019699999997</v>
      </c>
      <c r="R36">
        <f t="shared" si="17"/>
        <v>5.5184995827111729E-5</v>
      </c>
      <c r="T36">
        <f t="shared" si="18"/>
        <v>7.4286604328850387E-3</v>
      </c>
      <c r="U36">
        <f t="shared" si="19"/>
        <v>3.2714037264481188E-2</v>
      </c>
      <c r="V36">
        <f t="shared" si="20"/>
        <v>6.3935028151581945E-4</v>
      </c>
      <c r="W36">
        <v>1</v>
      </c>
      <c r="X36">
        <v>42000</v>
      </c>
      <c r="Y36">
        <f t="shared" si="0"/>
        <v>-0.126429975835536</v>
      </c>
      <c r="Z36">
        <f t="shared" si="21"/>
        <v>0</v>
      </c>
      <c r="AA36" s="134">
        <f t="shared" si="22"/>
        <v>-5.0411046006192247E-4</v>
      </c>
      <c r="AB36" s="134">
        <f t="shared" si="23"/>
        <v>3.741104597080199E-4</v>
      </c>
      <c r="AC36" s="134">
        <f t="shared" si="24"/>
        <v>7.4286604328850387E-3</v>
      </c>
      <c r="AD36" s="134">
        <f t="shared" si="25"/>
        <v>8.9552688403637015E-4</v>
      </c>
      <c r="AE36" s="134">
        <f t="shared" si="26"/>
        <v>1.0397051819613639E-9</v>
      </c>
      <c r="AG36" s="136"/>
      <c r="AH36">
        <f t="shared" si="27"/>
        <v>-1.0255268843902727E-3</v>
      </c>
      <c r="AI36">
        <f t="shared" si="28"/>
        <v>1.5212094309632431</v>
      </c>
      <c r="AJ36">
        <f t="shared" si="29"/>
        <v>-5.7650391231985456E-3</v>
      </c>
      <c r="AK36">
        <f t="shared" si="30"/>
        <v>8.8785804170320934E-2</v>
      </c>
      <c r="AL36">
        <f t="shared" si="31"/>
        <v>0.16872616290146017</v>
      </c>
      <c r="AM36">
        <f t="shared" si="32"/>
        <v>8.4563793860823327E-2</v>
      </c>
      <c r="AN36" s="134">
        <f t="shared" si="36"/>
        <v>9.3836684891086167E-2</v>
      </c>
      <c r="AO36" s="134">
        <f t="shared" si="36"/>
        <v>9.3332554982874905E-2</v>
      </c>
      <c r="AP36" s="134">
        <f t="shared" si="36"/>
        <v>9.2374933900132378E-2</v>
      </c>
      <c r="AQ36" s="134">
        <f t="shared" si="36"/>
        <v>9.0556115843683477E-2</v>
      </c>
      <c r="AR36" s="134">
        <f t="shared" si="36"/>
        <v>8.7102440737249903E-2</v>
      </c>
      <c r="AS36" s="134">
        <f t="shared" si="36"/>
        <v>8.054723730335106E-2</v>
      </c>
      <c r="AT36" s="134">
        <f t="shared" si="36"/>
        <v>6.8114517335779251E-2</v>
      </c>
      <c r="AU36" s="134">
        <f t="shared" si="34"/>
        <v>4.4561741675321898E-2</v>
      </c>
      <c r="AV36" s="134"/>
      <c r="AW36">
        <v>38000</v>
      </c>
      <c r="AX36">
        <f t="shared" si="38"/>
        <v>-7.1770069864400725E-3</v>
      </c>
      <c r="AY36">
        <f t="shared" si="39"/>
        <v>-1.8720074728629868E-3</v>
      </c>
      <c r="AZ36">
        <f t="shared" si="40"/>
        <v>-5.3049995135770857E-3</v>
      </c>
      <c r="BA36">
        <f t="shared" si="41"/>
        <v>0.52866255443921228</v>
      </c>
      <c r="BB36">
        <f t="shared" si="42"/>
        <v>-0.29142754014159966</v>
      </c>
      <c r="BC36">
        <f t="shared" si="43"/>
        <v>-2.6713826031072112</v>
      </c>
      <c r="BD36">
        <f t="shared" si="44"/>
        <v>-4.1747595741289585</v>
      </c>
      <c r="BE36">
        <f t="shared" si="37"/>
        <v>3.9561696468521959</v>
      </c>
      <c r="BF36">
        <f t="shared" si="37"/>
        <v>3.9571282531782215</v>
      </c>
      <c r="BG36">
        <f t="shared" si="37"/>
        <v>3.9544869729272687</v>
      </c>
      <c r="BH36">
        <f t="shared" si="37"/>
        <v>3.9617826010324144</v>
      </c>
      <c r="BI36">
        <f t="shared" si="37"/>
        <v>3.9417657480559307</v>
      </c>
      <c r="BJ36">
        <f t="shared" si="37"/>
        <v>3.9977592367152219</v>
      </c>
      <c r="BK36">
        <f t="shared" si="37"/>
        <v>3.8484293365208004</v>
      </c>
      <c r="BL36">
        <f t="shared" si="45"/>
        <v>4.3411250722992136</v>
      </c>
    </row>
    <row r="37" spans="1:64">
      <c r="A37" s="90" t="s">
        <v>1924</v>
      </c>
      <c r="B37" s="91" t="s">
        <v>1817</v>
      </c>
      <c r="C37" s="90">
        <v>33619.448700000001</v>
      </c>
      <c r="D37" s="90" t="s">
        <v>1915</v>
      </c>
      <c r="E37">
        <f t="shared" si="12"/>
        <v>5.9996663351149264</v>
      </c>
      <c r="F37">
        <f t="shared" si="13"/>
        <v>6</v>
      </c>
      <c r="G37">
        <f t="shared" si="14"/>
        <v>-1.0727199696702883E-4</v>
      </c>
      <c r="J37">
        <v>-1.0727199696702883E-4</v>
      </c>
      <c r="P37">
        <f t="shared" si="15"/>
        <v>-7.5462006821424956E-3</v>
      </c>
      <c r="Q37" s="2">
        <f t="shared" si="16"/>
        <v>18600.948700000001</v>
      </c>
      <c r="R37">
        <f t="shared" si="17"/>
        <v>5.53376599831264E-5</v>
      </c>
      <c r="T37">
        <f t="shared" si="18"/>
        <v>7.4389286851754667E-3</v>
      </c>
      <c r="U37">
        <f t="shared" si="19"/>
        <v>3.2693033856723286E-2</v>
      </c>
      <c r="V37">
        <f t="shared" si="20"/>
        <v>6.3776982801559831E-4</v>
      </c>
      <c r="W37">
        <v>1</v>
      </c>
      <c r="Z37">
        <f t="shared" si="21"/>
        <v>6</v>
      </c>
      <c r="AA37" s="134">
        <f t="shared" si="22"/>
        <v>-4.9631787095678513E-4</v>
      </c>
      <c r="AB37" s="134">
        <f t="shared" si="23"/>
        <v>3.890458739897563E-4</v>
      </c>
      <c r="AC37" s="134">
        <f t="shared" si="24"/>
        <v>7.4389286851754667E-3</v>
      </c>
      <c r="AD37" s="134">
        <f t="shared" si="25"/>
        <v>9.0514234368311978E-4</v>
      </c>
      <c r="AE37" s="134">
        <f t="shared" si="26"/>
        <v>1.1259316383212875E-9</v>
      </c>
      <c r="AG37" s="136"/>
      <c r="AH37">
        <f t="shared" si="27"/>
        <v>-1.0124143406501486E-3</v>
      </c>
      <c r="AI37">
        <f t="shared" si="28"/>
        <v>1.5209811273722686</v>
      </c>
      <c r="AJ37">
        <f t="shared" si="29"/>
        <v>-3.212785621489822E-3</v>
      </c>
      <c r="AK37">
        <f t="shared" si="30"/>
        <v>9.0115785904126874E-2</v>
      </c>
      <c r="AL37">
        <f t="shared" si="31"/>
        <v>0.17127844281072524</v>
      </c>
      <c r="AM37">
        <f t="shared" si="32"/>
        <v>8.5849198949801211E-2</v>
      </c>
      <c r="AN37" s="134">
        <f t="shared" si="36"/>
        <v>9.5260901611988885E-2</v>
      </c>
      <c r="AO37" s="134">
        <f t="shared" si="36"/>
        <v>9.4749421497197547E-2</v>
      </c>
      <c r="AP37" s="134">
        <f t="shared" si="36"/>
        <v>9.3777709775657081E-2</v>
      </c>
      <c r="AQ37" s="134">
        <f t="shared" si="36"/>
        <v>9.1931892251569142E-2</v>
      </c>
      <c r="AR37" s="134">
        <f t="shared" si="36"/>
        <v>8.8426524325655106E-2</v>
      </c>
      <c r="AS37" s="134">
        <f t="shared" si="36"/>
        <v>8.1772487590482362E-2</v>
      </c>
      <c r="AT37" s="134">
        <f t="shared" si="36"/>
        <v>6.9151245008245973E-2</v>
      </c>
      <c r="AU37" s="134">
        <f t="shared" si="34"/>
        <v>4.5240146411735793E-2</v>
      </c>
      <c r="AV37" s="134"/>
      <c r="AW37">
        <v>40000</v>
      </c>
      <c r="AX37">
        <f t="shared" si="38"/>
        <v>-6.7798159177726138E-3</v>
      </c>
      <c r="AY37">
        <f t="shared" si="39"/>
        <v>-2.6365222366048907E-4</v>
      </c>
      <c r="AZ37">
        <f t="shared" si="40"/>
        <v>-6.5161636941121247E-3</v>
      </c>
      <c r="BA37">
        <f t="shared" si="41"/>
        <v>0.55750155932208212</v>
      </c>
      <c r="BB37">
        <f t="shared" si="42"/>
        <v>-0.3937055028935359</v>
      </c>
      <c r="BC37">
        <f t="shared" si="43"/>
        <v>-2.562442224531051</v>
      </c>
      <c r="BD37">
        <f t="shared" si="44"/>
        <v>-3.3562652114228997</v>
      </c>
      <c r="BE37">
        <f t="shared" si="37"/>
        <v>4.1266176465704687</v>
      </c>
      <c r="BF37">
        <f t="shared" si="37"/>
        <v>4.1268554597255749</v>
      </c>
      <c r="BG37">
        <f t="shared" si="37"/>
        <v>4.1260420667486963</v>
      </c>
      <c r="BH37">
        <f t="shared" si="37"/>
        <v>4.1288282600536013</v>
      </c>
      <c r="BI37">
        <f t="shared" si="37"/>
        <v>4.1193324594040064</v>
      </c>
      <c r="BJ37">
        <f t="shared" si="37"/>
        <v>4.1522783420627736</v>
      </c>
      <c r="BK37">
        <f t="shared" si="37"/>
        <v>4.0441007592814033</v>
      </c>
      <c r="BL37">
        <f t="shared" si="45"/>
        <v>4.567259984437313</v>
      </c>
    </row>
    <row r="38" spans="1:64">
      <c r="A38" s="90" t="s">
        <v>1924</v>
      </c>
      <c r="B38" s="91" t="s">
        <v>1814</v>
      </c>
      <c r="C38" s="90">
        <v>33624.431799999998</v>
      </c>
      <c r="D38" s="90" t="s">
        <v>1915</v>
      </c>
      <c r="E38">
        <f t="shared" si="12"/>
        <v>21.499382393970539</v>
      </c>
      <c r="F38">
        <f t="shared" si="13"/>
        <v>21.5</v>
      </c>
      <c r="G38">
        <f t="shared" si="14"/>
        <v>-1.9855800201185048E-4</v>
      </c>
      <c r="J38">
        <v>-1.9855800201185048E-4</v>
      </c>
      <c r="P38">
        <f t="shared" si="15"/>
        <v>-7.5140060716659815E-3</v>
      </c>
      <c r="Q38" s="2">
        <f t="shared" si="16"/>
        <v>18605.931799999998</v>
      </c>
      <c r="R38">
        <f t="shared" si="17"/>
        <v>5.3515780459806352E-5</v>
      </c>
      <c r="T38">
        <f t="shared" si="18"/>
        <v>7.315448069654131E-3</v>
      </c>
      <c r="U38">
        <f t="shared" si="19"/>
        <v>3.2638736802017454E-2</v>
      </c>
      <c r="V38">
        <f t="shared" si="20"/>
        <v>6.4126895222263924E-4</v>
      </c>
      <c r="W38">
        <v>1</v>
      </c>
      <c r="Z38">
        <f t="shared" si="21"/>
        <v>21.5</v>
      </c>
      <c r="AA38" s="134">
        <f t="shared" si="22"/>
        <v>-4.761787663444322E-4</v>
      </c>
      <c r="AB38" s="134">
        <f t="shared" si="23"/>
        <v>2.7762076433258173E-4</v>
      </c>
      <c r="AC38" s="134">
        <f t="shared" si="24"/>
        <v>7.315448069654131E-3</v>
      </c>
      <c r="AD38" s="134">
        <f t="shared" si="25"/>
        <v>7.7998124243284063E-4</v>
      </c>
      <c r="AE38" s="134">
        <f t="shared" si="26"/>
        <v>5.6382564169050956E-10</v>
      </c>
      <c r="AG38" s="136"/>
      <c r="AH38">
        <f t="shared" si="27"/>
        <v>-9.7853924444469111E-4</v>
      </c>
      <c r="AI38">
        <f t="shared" si="28"/>
        <v>1.5203759604198233</v>
      </c>
      <c r="AJ38">
        <f t="shared" si="29"/>
        <v>3.3771559569830698E-3</v>
      </c>
      <c r="AK38">
        <f t="shared" si="30"/>
        <v>9.3547045727511421E-2</v>
      </c>
      <c r="AL38">
        <f t="shared" si="31"/>
        <v>0.17786839633582741</v>
      </c>
      <c r="AM38">
        <f t="shared" si="32"/>
        <v>8.9169411178886868E-2</v>
      </c>
      <c r="AN38" s="134">
        <f t="shared" si="36"/>
        <v>9.893921457698851E-2</v>
      </c>
      <c r="AO38" s="134">
        <f t="shared" si="36"/>
        <v>9.8408813996101394E-2</v>
      </c>
      <c r="AP38" s="134">
        <f t="shared" si="36"/>
        <v>9.7400803407330053E-2</v>
      </c>
      <c r="AQ38" s="134">
        <f t="shared" si="36"/>
        <v>9.5485381884866369E-2</v>
      </c>
      <c r="AR38" s="134">
        <f t="shared" si="36"/>
        <v>9.1846660390084073E-2</v>
      </c>
      <c r="AS38" s="134">
        <f t="shared" si="36"/>
        <v>8.4937507252646732E-2</v>
      </c>
      <c r="AT38" s="134">
        <f t="shared" si="36"/>
        <v>7.1829406824450034E-2</v>
      </c>
      <c r="AU38" s="134">
        <f t="shared" si="34"/>
        <v>4.6992691980806356E-2</v>
      </c>
      <c r="AV38" s="134"/>
      <c r="AW38">
        <v>42000</v>
      </c>
      <c r="AX38">
        <f t="shared" si="38"/>
        <v>-6.0757528646999022E-3</v>
      </c>
      <c r="AY38">
        <f t="shared" si="39"/>
        <v>1.5181355183422132E-3</v>
      </c>
      <c r="AZ38">
        <f t="shared" si="40"/>
        <v>-7.5938883830421154E-3</v>
      </c>
      <c r="BA38">
        <f t="shared" si="41"/>
        <v>0.59625640157245718</v>
      </c>
      <c r="BB38">
        <f t="shared" si="42"/>
        <v>-0.50328062317560773</v>
      </c>
      <c r="BC38">
        <f t="shared" si="43"/>
        <v>-2.439710346011791</v>
      </c>
      <c r="BD38">
        <f t="shared" si="44"/>
        <v>-2.7315282973864012</v>
      </c>
      <c r="BE38">
        <f t="shared" si="37"/>
        <v>4.3074354861917499</v>
      </c>
      <c r="BF38">
        <f t="shared" si="37"/>
        <v>4.3074556744454524</v>
      </c>
      <c r="BG38">
        <f t="shared" si="37"/>
        <v>4.3073587626479766</v>
      </c>
      <c r="BH38">
        <f t="shared" si="37"/>
        <v>4.307824178596273</v>
      </c>
      <c r="BI38">
        <f t="shared" si="37"/>
        <v>4.3055936260342884</v>
      </c>
      <c r="BJ38">
        <f t="shared" si="37"/>
        <v>4.3163916162008844</v>
      </c>
      <c r="BK38">
        <f t="shared" si="37"/>
        <v>4.2664111639065521</v>
      </c>
      <c r="BL38">
        <f t="shared" si="45"/>
        <v>4.7933948965754123</v>
      </c>
    </row>
    <row r="39" spans="1:64">
      <c r="A39" s="90" t="s">
        <v>1924</v>
      </c>
      <c r="B39" s="91" t="s">
        <v>1817</v>
      </c>
      <c r="C39" s="90">
        <v>33626.521500000003</v>
      </c>
      <c r="D39" s="90" t="s">
        <v>1915</v>
      </c>
      <c r="E39">
        <f t="shared" si="12"/>
        <v>27.999303456816797</v>
      </c>
      <c r="F39">
        <f t="shared" si="13"/>
        <v>28</v>
      </c>
      <c r="G39">
        <f t="shared" si="14"/>
        <v>-2.239359964733012E-4</v>
      </c>
      <c r="J39">
        <v>-2.239359964733012E-4</v>
      </c>
      <c r="P39">
        <f t="shared" si="15"/>
        <v>-7.5005021364981219E-3</v>
      </c>
      <c r="Q39" s="2">
        <f t="shared" si="16"/>
        <v>18608.021500000003</v>
      </c>
      <c r="R39">
        <f t="shared" si="17"/>
        <v>5.2948414790155716E-5</v>
      </c>
      <c r="T39">
        <f t="shared" si="18"/>
        <v>7.2765661400248207E-3</v>
      </c>
      <c r="U39">
        <f t="shared" si="19"/>
        <v>3.261595066522377E-2</v>
      </c>
      <c r="V39">
        <f t="shared" si="20"/>
        <v>6.4208440811589201E-4</v>
      </c>
      <c r="W39">
        <v>1</v>
      </c>
      <c r="Z39">
        <f t="shared" si="21"/>
        <v>28</v>
      </c>
      <c r="AA39" s="134">
        <f t="shared" si="22"/>
        <v>-4.6772996134587233E-4</v>
      </c>
      <c r="AB39" s="134">
        <f t="shared" si="23"/>
        <v>2.4379396487257112E-4</v>
      </c>
      <c r="AC39" s="134">
        <f t="shared" si="24"/>
        <v>7.2765661400248207E-3</v>
      </c>
      <c r="AD39" s="134">
        <f t="shared" si="25"/>
        <v>7.4039728853959506E-4</v>
      </c>
      <c r="AE39" s="134">
        <f t="shared" si="26"/>
        <v>4.3248632722902809E-10</v>
      </c>
      <c r="AG39" s="136"/>
      <c r="AH39">
        <f t="shared" si="27"/>
        <v>-9.6433328501289626E-4</v>
      </c>
      <c r="AI39">
        <f t="shared" si="28"/>
        <v>1.5201155968625661</v>
      </c>
      <c r="AJ39">
        <f t="shared" si="29"/>
        <v>6.1391455559269168E-3</v>
      </c>
      <c r="AK39">
        <f t="shared" si="30"/>
        <v>9.4983976793429681E-2</v>
      </c>
      <c r="AL39">
        <f t="shared" si="31"/>
        <v>0.18063041807903216</v>
      </c>
      <c r="AM39">
        <f t="shared" si="32"/>
        <v>9.0561575043448625E-2</v>
      </c>
      <c r="AN39" s="134">
        <f t="shared" si="36"/>
        <v>0.10048133209395708</v>
      </c>
      <c r="AO39" s="134">
        <f t="shared" si="36"/>
        <v>9.99430267364564E-2</v>
      </c>
      <c r="AP39" s="134">
        <f t="shared" si="36"/>
        <v>9.8919838740265748E-2</v>
      </c>
      <c r="AQ39" s="134">
        <f t="shared" si="36"/>
        <v>9.6975291877525571E-2</v>
      </c>
      <c r="AR39" s="134">
        <f t="shared" si="36"/>
        <v>9.3280729621615266E-2</v>
      </c>
      <c r="AS39" s="134">
        <f t="shared" si="36"/>
        <v>8.6264681264188597E-2</v>
      </c>
      <c r="AT39" s="134">
        <f t="shared" si="36"/>
        <v>7.2952484402086445E-2</v>
      </c>
      <c r="AU39" s="134">
        <f t="shared" si="34"/>
        <v>4.7727630445255187E-2</v>
      </c>
      <c r="AV39" s="134"/>
      <c r="AW39">
        <v>44000</v>
      </c>
      <c r="AX39">
        <f t="shared" si="38"/>
        <v>-5.0043924087971644E-3</v>
      </c>
      <c r="AY39">
        <f t="shared" si="39"/>
        <v>3.4733557531451131E-3</v>
      </c>
      <c r="AZ39">
        <f t="shared" si="40"/>
        <v>-8.4777481619422775E-3</v>
      </c>
      <c r="BA39">
        <f t="shared" si="41"/>
        <v>0.64894514230258205</v>
      </c>
      <c r="BB39">
        <f t="shared" si="42"/>
        <v>-0.62112999915726574</v>
      </c>
      <c r="BC39">
        <f t="shared" si="43"/>
        <v>-2.2969176755333147</v>
      </c>
      <c r="BD39">
        <f t="shared" si="44"/>
        <v>-2.225292489845589</v>
      </c>
      <c r="BE39">
        <f t="shared" si="37"/>
        <v>4.502423927049449</v>
      </c>
      <c r="BF39">
        <f t="shared" si="37"/>
        <v>4.5024236967637936</v>
      </c>
      <c r="BG39">
        <f t="shared" si="37"/>
        <v>4.5024257865100328</v>
      </c>
      <c r="BH39">
        <f t="shared" si="37"/>
        <v>4.5024068236855248</v>
      </c>
      <c r="BI39">
        <f t="shared" si="37"/>
        <v>4.5025789584541913</v>
      </c>
      <c r="BJ39">
        <f t="shared" si="37"/>
        <v>4.5010214711663474</v>
      </c>
      <c r="BK39">
        <f t="shared" si="37"/>
        <v>4.5155552922289051</v>
      </c>
      <c r="BL39">
        <f t="shared" si="45"/>
        <v>5.0195298087135125</v>
      </c>
    </row>
    <row r="40" spans="1:64">
      <c r="A40" s="90" t="s">
        <v>1924</v>
      </c>
      <c r="B40" s="91" t="s">
        <v>1817</v>
      </c>
      <c r="C40" s="90">
        <v>33630.379999999997</v>
      </c>
      <c r="D40" s="90" t="s">
        <v>1915</v>
      </c>
      <c r="E40">
        <f t="shared" si="12"/>
        <v>40.001000073991307</v>
      </c>
      <c r="F40">
        <f t="shared" si="13"/>
        <v>40</v>
      </c>
      <c r="G40">
        <f t="shared" si="14"/>
        <v>3.2151999766938388E-4</v>
      </c>
      <c r="J40">
        <v>3.2151999766938388E-4</v>
      </c>
      <c r="P40">
        <f t="shared" si="15"/>
        <v>-7.4755671846813499E-3</v>
      </c>
      <c r="Q40" s="2">
        <f t="shared" si="16"/>
        <v>18611.879999999997</v>
      </c>
      <c r="R40">
        <f t="shared" si="17"/>
        <v>6.0794568529178103E-5</v>
      </c>
      <c r="T40">
        <f t="shared" si="18"/>
        <v>7.7970871823507338E-3</v>
      </c>
      <c r="U40">
        <f t="shared" si="19"/>
        <v>3.257385850290645E-2</v>
      </c>
      <c r="V40">
        <f t="shared" si="20"/>
        <v>6.1388839707111225E-4</v>
      </c>
      <c r="W40">
        <v>1</v>
      </c>
      <c r="Z40">
        <f t="shared" si="21"/>
        <v>40</v>
      </c>
      <c r="AA40" s="134">
        <f t="shared" si="22"/>
        <v>-4.5212724178936569E-4</v>
      </c>
      <c r="AB40" s="134">
        <f t="shared" si="23"/>
        <v>7.7364723945874962E-4</v>
      </c>
      <c r="AC40" s="134">
        <f t="shared" si="24"/>
        <v>7.7970871823507338E-3</v>
      </c>
      <c r="AD40" s="134">
        <f t="shared" si="25"/>
        <v>1.2596267830776303E-3</v>
      </c>
      <c r="AE40" s="134">
        <f t="shared" si="26"/>
        <v>4.6667909898561974E-9</v>
      </c>
      <c r="AG40" s="136"/>
      <c r="AH40">
        <f t="shared" si="27"/>
        <v>-9.3810678540824633E-4</v>
      </c>
      <c r="AI40">
        <f t="shared" si="28"/>
        <v>1.5196247372276463</v>
      </c>
      <c r="AJ40">
        <f t="shared" si="29"/>
        <v>1.1235663668100911E-2</v>
      </c>
      <c r="AK40">
        <f t="shared" si="30"/>
        <v>9.7633613106849829E-2</v>
      </c>
      <c r="AL40">
        <f t="shared" si="31"/>
        <v>0.18572713403945187</v>
      </c>
      <c r="AM40">
        <f t="shared" si="32"/>
        <v>9.3131431766971612E-2</v>
      </c>
      <c r="AN40" s="134">
        <f t="shared" si="36"/>
        <v>0.10332767945781962</v>
      </c>
      <c r="AO40" s="134">
        <f t="shared" si="36"/>
        <v>0.10277482779741431</v>
      </c>
      <c r="AP40" s="134">
        <f t="shared" si="36"/>
        <v>0.10172369114781796</v>
      </c>
      <c r="AQ40" s="134">
        <f t="shared" si="36"/>
        <v>9.9725475482502574E-2</v>
      </c>
      <c r="AR40" s="134">
        <f t="shared" si="36"/>
        <v>9.5927952811238559E-2</v>
      </c>
      <c r="AS40" s="134">
        <f t="shared" si="36"/>
        <v>8.8714701461354323E-2</v>
      </c>
      <c r="AT40" s="134">
        <f t="shared" si="36"/>
        <v>7.5025822440853068E-2</v>
      </c>
      <c r="AU40" s="134">
        <f t="shared" si="34"/>
        <v>4.9084439918083866E-2</v>
      </c>
      <c r="AV40" s="134"/>
      <c r="AW40">
        <v>46000</v>
      </c>
      <c r="AX40">
        <f t="shared" si="38"/>
        <v>-3.476019467546082E-3</v>
      </c>
      <c r="AY40">
        <f t="shared" si="39"/>
        <v>5.6020084807482246E-3</v>
      </c>
      <c r="AZ40">
        <f t="shared" si="40"/>
        <v>-9.0780279482943066E-3</v>
      </c>
      <c r="BA40">
        <f t="shared" si="41"/>
        <v>0.72220042671579465</v>
      </c>
      <c r="BB40">
        <f t="shared" si="42"/>
        <v>-0.74670507414570853</v>
      </c>
      <c r="BC40">
        <f t="shared" si="43"/>
        <v>-2.1240068308103632</v>
      </c>
      <c r="BD40">
        <f t="shared" si="44"/>
        <v>-1.7928375524588349</v>
      </c>
      <c r="BE40">
        <f t="shared" si="37"/>
        <v>4.7169527314546107</v>
      </c>
      <c r="BF40">
        <f t="shared" si="37"/>
        <v>4.7169527314546738</v>
      </c>
      <c r="BG40">
        <f t="shared" si="37"/>
        <v>4.7169527314810589</v>
      </c>
      <c r="BH40">
        <f t="shared" si="37"/>
        <v>4.7169527424156801</v>
      </c>
      <c r="BI40">
        <f t="shared" si="37"/>
        <v>4.7169572718413013</v>
      </c>
      <c r="BJ40">
        <f t="shared" si="37"/>
        <v>4.7185536379869797</v>
      </c>
      <c r="BK40">
        <f t="shared" si="37"/>
        <v>4.7903615275337454</v>
      </c>
      <c r="BL40">
        <f t="shared" si="45"/>
        <v>5.2456647208516118</v>
      </c>
    </row>
    <row r="41" spans="1:64">
      <c r="A41" s="90" t="s">
        <v>1924</v>
      </c>
      <c r="B41" s="91" t="s">
        <v>1912</v>
      </c>
      <c r="C41" s="90">
        <v>33631.343800000002</v>
      </c>
      <c r="D41" s="90" t="s">
        <v>1915</v>
      </c>
      <c r="E41">
        <f t="shared" si="12"/>
        <v>42.998858101646682</v>
      </c>
      <c r="F41">
        <f t="shared" si="13"/>
        <v>43</v>
      </c>
      <c r="G41">
        <f t="shared" si="14"/>
        <v>-3.6711599386762828E-4</v>
      </c>
      <c r="J41">
        <v>-3.6711599386762828E-4</v>
      </c>
      <c r="P41">
        <f t="shared" si="15"/>
        <v>-7.4693325122740985E-3</v>
      </c>
      <c r="Q41" s="2">
        <f t="shared" si="16"/>
        <v>18612.843800000002</v>
      </c>
      <c r="R41">
        <f t="shared" si="17"/>
        <v>5.0441479474325722E-5</v>
      </c>
      <c r="T41">
        <f t="shared" si="18"/>
        <v>7.1022165184064703E-3</v>
      </c>
      <c r="U41">
        <f t="shared" si="19"/>
        <v>3.2563330306256688E-2</v>
      </c>
      <c r="V41">
        <f t="shared" si="20"/>
        <v>6.4826831531785637E-4</v>
      </c>
      <c r="W41">
        <v>1</v>
      </c>
      <c r="Z41">
        <f t="shared" si="21"/>
        <v>43</v>
      </c>
      <c r="AA41" s="134">
        <f t="shared" si="22"/>
        <v>-4.4822560342999094E-4</v>
      </c>
      <c r="AB41" s="134">
        <f t="shared" si="23"/>
        <v>8.1109609562362661E-5</v>
      </c>
      <c r="AC41" s="134">
        <f t="shared" si="24"/>
        <v>7.1022165184064703E-3</v>
      </c>
      <c r="AD41" s="134">
        <f t="shared" si="25"/>
        <v>5.6443418372697954E-4</v>
      </c>
      <c r="AE41" s="134">
        <f t="shared" si="26"/>
        <v>4.6723840181904178E-11</v>
      </c>
      <c r="AG41" s="136"/>
      <c r="AH41">
        <f t="shared" si="27"/>
        <v>-9.3155017759460781E-4</v>
      </c>
      <c r="AI41">
        <f t="shared" si="28"/>
        <v>1.5194999613608031</v>
      </c>
      <c r="AJ41">
        <f t="shared" si="29"/>
        <v>1.2509258256000142E-2</v>
      </c>
      <c r="AK41">
        <f t="shared" si="30"/>
        <v>9.8295371678032623E-2</v>
      </c>
      <c r="AL41">
        <f t="shared" si="31"/>
        <v>0.18700081848294364</v>
      </c>
      <c r="AM41">
        <f t="shared" si="32"/>
        <v>9.3773835804383476E-2</v>
      </c>
      <c r="AN41" s="134">
        <f t="shared" ref="AN41:AT50" si="46">$AU41+$AB$7*SIN(AO41)</f>
        <v>0.10403913468917197</v>
      </c>
      <c r="AO41" s="134">
        <f t="shared" si="46"/>
        <v>0.10348265615431411</v>
      </c>
      <c r="AP41" s="134">
        <f t="shared" si="46"/>
        <v>0.102424546996537</v>
      </c>
      <c r="AQ41" s="134">
        <f t="shared" si="46"/>
        <v>0.10041293494459097</v>
      </c>
      <c r="AR41" s="134">
        <f t="shared" si="46"/>
        <v>9.6589698998004875E-2</v>
      </c>
      <c r="AS41" s="134">
        <f t="shared" si="46"/>
        <v>8.9327176168655098E-2</v>
      </c>
      <c r="AT41" s="134">
        <f t="shared" si="46"/>
        <v>7.5544149540145211E-2</v>
      </c>
      <c r="AU41" s="134">
        <f t="shared" si="34"/>
        <v>4.9423642286290814E-2</v>
      </c>
      <c r="AV41" s="134"/>
      <c r="AW41">
        <v>48000</v>
      </c>
      <c r="AX41">
        <f t="shared" si="38"/>
        <v>-1.3508285865801214E-3</v>
      </c>
      <c r="AY41">
        <f t="shared" si="39"/>
        <v>7.9040937011515336E-3</v>
      </c>
      <c r="AZ41">
        <f t="shared" si="40"/>
        <v>-9.254922287731655E-3</v>
      </c>
      <c r="BA41">
        <f t="shared" si="41"/>
        <v>0.82727227643969337</v>
      </c>
      <c r="BB41">
        <f t="shared" si="42"/>
        <v>-0.8740630311540375</v>
      </c>
      <c r="BC41">
        <f t="shared" si="43"/>
        <v>-1.9035976256124472</v>
      </c>
      <c r="BD41">
        <f t="shared" si="44"/>
        <v>-1.4037123458966319</v>
      </c>
      <c r="BE41">
        <f t="shared" si="37"/>
        <v>4.9590907219529567</v>
      </c>
      <c r="BF41">
        <f t="shared" si="37"/>
        <v>4.9590960292552122</v>
      </c>
      <c r="BG41">
        <f t="shared" si="37"/>
        <v>4.9591371298045903</v>
      </c>
      <c r="BH41">
        <f t="shared" si="37"/>
        <v>4.9594551918806662</v>
      </c>
      <c r="BI41">
        <f t="shared" si="37"/>
        <v>4.9619031287345399</v>
      </c>
      <c r="BJ41">
        <f t="shared" si="37"/>
        <v>4.9800106082032913</v>
      </c>
      <c r="BK41">
        <f t="shared" si="37"/>
        <v>5.0883515526418721</v>
      </c>
      <c r="BL41">
        <f t="shared" si="45"/>
        <v>5.4717996329897112</v>
      </c>
    </row>
    <row r="42" spans="1:64">
      <c r="A42" s="90" t="s">
        <v>1924</v>
      </c>
      <c r="B42" s="91" t="s">
        <v>1814</v>
      </c>
      <c r="C42" s="90">
        <v>33631.504999999997</v>
      </c>
      <c r="D42" s="90" t="s">
        <v>1915</v>
      </c>
      <c r="E42">
        <f t="shared" si="12"/>
        <v>43.500263698285579</v>
      </c>
      <c r="F42">
        <f t="shared" si="13"/>
        <v>43.5</v>
      </c>
      <c r="G42">
        <f t="shared" si="14"/>
        <v>8.4778002928942442E-5</v>
      </c>
      <c r="J42">
        <v>8.4778002928942442E-5</v>
      </c>
      <c r="P42">
        <f t="shared" si="15"/>
        <v>-7.4682933638663832E-3</v>
      </c>
      <c r="Q42" s="2">
        <f t="shared" si="16"/>
        <v>18613.004999999997</v>
      </c>
      <c r="R42">
        <f t="shared" si="17"/>
        <v>5.7048887071903407E-5</v>
      </c>
      <c r="T42">
        <f t="shared" si="18"/>
        <v>7.5530713667953256E-3</v>
      </c>
      <c r="U42">
        <f t="shared" si="19"/>
        <v>3.2561575406367615E-2</v>
      </c>
      <c r="V42">
        <f t="shared" si="20"/>
        <v>6.254252742973036E-4</v>
      </c>
      <c r="W42">
        <v>1</v>
      </c>
      <c r="Z42">
        <f t="shared" si="21"/>
        <v>43.5</v>
      </c>
      <c r="AA42" s="134">
        <f t="shared" si="22"/>
        <v>-4.4757529421651906E-4</v>
      </c>
      <c r="AB42" s="134">
        <f t="shared" si="23"/>
        <v>5.3235329714546151E-4</v>
      </c>
      <c r="AC42" s="134">
        <f t="shared" si="24"/>
        <v>7.5530713667953256E-3</v>
      </c>
      <c r="AD42" s="134">
        <f t="shared" si="25"/>
        <v>1.0152354143393922E-3</v>
      </c>
      <c r="AE42" s="134">
        <f t="shared" si="26"/>
        <v>2.1405406744625062E-9</v>
      </c>
      <c r="AG42" s="136"/>
      <c r="AH42">
        <f t="shared" si="27"/>
        <v>-9.3045741141044975E-4</v>
      </c>
      <c r="AI42">
        <f t="shared" si="28"/>
        <v>1.5194790853556746</v>
      </c>
      <c r="AJ42">
        <f t="shared" si="29"/>
        <v>1.2721502653391573E-2</v>
      </c>
      <c r="AK42">
        <f t="shared" si="30"/>
        <v>9.8405639194256822E-2</v>
      </c>
      <c r="AL42">
        <f t="shared" si="31"/>
        <v>0.18721307977186696</v>
      </c>
      <c r="AM42">
        <f t="shared" si="32"/>
        <v>9.3880900778035584E-2</v>
      </c>
      <c r="AN42" s="134">
        <f t="shared" si="46"/>
        <v>0.10415770538358285</v>
      </c>
      <c r="AO42" s="134">
        <f t="shared" si="46"/>
        <v>0.10360062275104845</v>
      </c>
      <c r="AP42" s="134">
        <f t="shared" si="46"/>
        <v>0.10254135208486365</v>
      </c>
      <c r="AQ42" s="134">
        <f t="shared" si="46"/>
        <v>0.10052750812046959</v>
      </c>
      <c r="AR42" s="134">
        <f t="shared" si="46"/>
        <v>9.669998768343735E-2</v>
      </c>
      <c r="AS42" s="134">
        <f t="shared" si="46"/>
        <v>8.9429254092488933E-2</v>
      </c>
      <c r="AT42" s="134">
        <f t="shared" si="46"/>
        <v>7.5630537098393444E-2</v>
      </c>
      <c r="AU42" s="134">
        <f t="shared" si="34"/>
        <v>4.9480176014324861E-2</v>
      </c>
      <c r="AV42" s="134"/>
      <c r="AW42">
        <v>50000</v>
      </c>
      <c r="AX42">
        <f t="shared" si="38"/>
        <v>1.5997750329358774E-3</v>
      </c>
      <c r="AY42">
        <f t="shared" si="39"/>
        <v>1.0379611414355061E-2</v>
      </c>
      <c r="AZ42">
        <f t="shared" si="40"/>
        <v>-8.7798363814191836E-3</v>
      </c>
      <c r="BA42">
        <f t="shared" si="41"/>
        <v>0.98278357698681473</v>
      </c>
      <c r="BB42">
        <f t="shared" si="42"/>
        <v>-0.97863964053582586</v>
      </c>
      <c r="BC42">
        <f t="shared" si="43"/>
        <v>-1.6033646966946815</v>
      </c>
      <c r="BD42">
        <f t="shared" si="44"/>
        <v>-1.0331104737157086</v>
      </c>
      <c r="BE42">
        <f t="shared" ref="BE42:BK51" si="47">$BL42+$AB$7*SIN(BF42)</f>
        <v>5.2415931512998535</v>
      </c>
      <c r="BF42">
        <f t="shared" si="47"/>
        <v>5.2417893098966069</v>
      </c>
      <c r="BG42">
        <f t="shared" si="47"/>
        <v>5.2425234962501257</v>
      </c>
      <c r="BH42">
        <f t="shared" si="47"/>
        <v>5.2452633019841661</v>
      </c>
      <c r="BI42">
        <f t="shared" si="47"/>
        <v>5.2553772856075671</v>
      </c>
      <c r="BJ42">
        <f t="shared" si="47"/>
        <v>5.2913361154924203</v>
      </c>
      <c r="BK42">
        <f t="shared" si="47"/>
        <v>5.4058665444660834</v>
      </c>
      <c r="BL42">
        <f t="shared" si="45"/>
        <v>5.6979345451278114</v>
      </c>
    </row>
    <row r="43" spans="1:64">
      <c r="A43" s="90" t="s">
        <v>1924</v>
      </c>
      <c r="B43" s="91" t="s">
        <v>1814</v>
      </c>
      <c r="C43" s="90">
        <v>33632.4692</v>
      </c>
      <c r="D43" s="90" t="s">
        <v>1915</v>
      </c>
      <c r="E43">
        <f t="shared" si="12"/>
        <v>46.499365908554125</v>
      </c>
      <c r="F43">
        <f t="shared" si="13"/>
        <v>46.5</v>
      </c>
      <c r="G43">
        <f t="shared" si="14"/>
        <v>-2.0385799871291965E-4</v>
      </c>
      <c r="J43">
        <v>-2.0385799871291965E-4</v>
      </c>
      <c r="P43">
        <f t="shared" si="15"/>
        <v>-7.4620582553810381E-3</v>
      </c>
      <c r="Q43" s="2">
        <f t="shared" si="16"/>
        <v>18613.9692</v>
      </c>
      <c r="R43">
        <f t="shared" si="17"/>
        <v>5.268147096589714E-5</v>
      </c>
      <c r="T43">
        <f t="shared" si="18"/>
        <v>7.2582002566681184E-3</v>
      </c>
      <c r="U43">
        <f t="shared" si="19"/>
        <v>3.2551044804511486E-2</v>
      </c>
      <c r="V43">
        <f t="shared" si="20"/>
        <v>6.3972798532137005E-4</v>
      </c>
      <c r="W43">
        <v>1</v>
      </c>
      <c r="Z43">
        <f t="shared" si="21"/>
        <v>46.5</v>
      </c>
      <c r="AA43" s="134">
        <f t="shared" si="22"/>
        <v>-4.4367322483114714E-4</v>
      </c>
      <c r="AB43" s="134">
        <f t="shared" si="23"/>
        <v>2.3981522611822749E-4</v>
      </c>
      <c r="AC43" s="134">
        <f t="shared" si="24"/>
        <v>7.2582002566681184E-3</v>
      </c>
      <c r="AD43" s="134">
        <f t="shared" si="25"/>
        <v>7.200428291181879E-4</v>
      </c>
      <c r="AE43" s="134">
        <f t="shared" si="26"/>
        <v>4.1742884218777901E-10</v>
      </c>
      <c r="AG43" s="136"/>
      <c r="AH43">
        <f t="shared" si="27"/>
        <v>-9.2390082783110755E-4</v>
      </c>
      <c r="AI43">
        <f t="shared" si="28"/>
        <v>1.5193533494684395</v>
      </c>
      <c r="AJ43">
        <f t="shared" si="29"/>
        <v>1.3994839417253309E-2</v>
      </c>
      <c r="AK43">
        <f t="shared" si="30"/>
        <v>9.9067090111254433E-2</v>
      </c>
      <c r="AL43">
        <f t="shared" si="31"/>
        <v>0.18848653024460149</v>
      </c>
      <c r="AM43">
        <f t="shared" si="32"/>
        <v>9.452327635659942E-2</v>
      </c>
      <c r="AN43" s="134">
        <f t="shared" si="46"/>
        <v>0.10486909833605521</v>
      </c>
      <c r="AO43" s="134">
        <f t="shared" si="46"/>
        <v>0.10430839341620833</v>
      </c>
      <c r="AP43" s="134">
        <f t="shared" si="46"/>
        <v>0.10324215717329245</v>
      </c>
      <c r="AQ43" s="134">
        <f t="shared" si="46"/>
        <v>0.10121492666932132</v>
      </c>
      <c r="AR43" s="134">
        <f t="shared" si="46"/>
        <v>9.7361705652694627E-2</v>
      </c>
      <c r="AS43" s="134">
        <f t="shared" si="46"/>
        <v>9.0041714435776771E-2</v>
      </c>
      <c r="AT43" s="134">
        <f t="shared" si="46"/>
        <v>7.6148860689406878E-2</v>
      </c>
      <c r="AU43" s="134">
        <f t="shared" si="34"/>
        <v>4.9819378382532697E-2</v>
      </c>
      <c r="AV43" s="134"/>
      <c r="AW43">
        <v>52000</v>
      </c>
      <c r="AX43">
        <f t="shared" si="38"/>
        <v>5.752095876960928E-3</v>
      </c>
      <c r="AY43">
        <f t="shared" si="39"/>
        <v>1.3028561620358779E-2</v>
      </c>
      <c r="AZ43">
        <f t="shared" si="40"/>
        <v>-7.2764657433978513E-3</v>
      </c>
      <c r="BA43">
        <f t="shared" si="41"/>
        <v>1.2104440349608634</v>
      </c>
      <c r="BB43">
        <f t="shared" si="42"/>
        <v>-0.97254360056140865</v>
      </c>
      <c r="BC43">
        <f t="shared" si="43"/>
        <v>-1.1614307865992199</v>
      </c>
      <c r="BD43">
        <f t="shared" si="44"/>
        <v>-0.65619140119160912</v>
      </c>
      <c r="BE43">
        <f t="shared" si="47"/>
        <v>5.5843995918576912</v>
      </c>
      <c r="BF43">
        <f t="shared" si="47"/>
        <v>5.5855058171926357</v>
      </c>
      <c r="BG43">
        <f t="shared" si="47"/>
        <v>5.588232945728179</v>
      </c>
      <c r="BH43">
        <f t="shared" si="47"/>
        <v>5.5949297201694037</v>
      </c>
      <c r="BI43">
        <f t="shared" si="47"/>
        <v>5.6112205972039382</v>
      </c>
      <c r="BJ43">
        <f t="shared" si="47"/>
        <v>5.6500035655420398</v>
      </c>
      <c r="BK43">
        <f t="shared" si="47"/>
        <v>5.7382534792834106</v>
      </c>
      <c r="BL43">
        <f t="shared" si="45"/>
        <v>5.9240694572659107</v>
      </c>
    </row>
    <row r="44" spans="1:64">
      <c r="A44" s="90" t="s">
        <v>1924</v>
      </c>
      <c r="B44" s="91" t="s">
        <v>1814</v>
      </c>
      <c r="C44" s="90">
        <v>33633.433700000001</v>
      </c>
      <c r="D44" s="90" t="s">
        <v>1915</v>
      </c>
      <c r="E44">
        <f t="shared" si="12"/>
        <v>49.499401255788214</v>
      </c>
      <c r="F44">
        <f t="shared" si="13"/>
        <v>49.5</v>
      </c>
      <c r="G44">
        <f t="shared" si="14"/>
        <v>-1.9249399338150397E-4</v>
      </c>
      <c r="J44">
        <v>-1.9249399338150397E-4</v>
      </c>
      <c r="P44">
        <f t="shared" si="15"/>
        <v>-7.4558227731144717E-3</v>
      </c>
      <c r="Q44" s="2">
        <f t="shared" si="16"/>
        <v>18614.933700000001</v>
      </c>
      <c r="R44">
        <f t="shared" si="17"/>
        <v>5.27559449624972E-5</v>
      </c>
      <c r="T44">
        <f t="shared" si="18"/>
        <v>7.2633287797329677E-3</v>
      </c>
      <c r="U44">
        <f t="shared" si="19"/>
        <v>3.2540512141476408E-2</v>
      </c>
      <c r="V44">
        <f t="shared" si="20"/>
        <v>6.3893599870319933E-4</v>
      </c>
      <c r="W44">
        <v>1</v>
      </c>
      <c r="Z44">
        <f t="shared" si="21"/>
        <v>49.5</v>
      </c>
      <c r="AA44" s="134">
        <f t="shared" si="22"/>
        <v>-4.3977079323727109E-4</v>
      </c>
      <c r="AB44" s="134">
        <f t="shared" si="23"/>
        <v>2.4727679985576712E-4</v>
      </c>
      <c r="AC44" s="134">
        <f t="shared" si="24"/>
        <v>7.2633287797329677E-3</v>
      </c>
      <c r="AD44" s="134">
        <f t="shared" si="25"/>
        <v>7.2485027888486613E-4</v>
      </c>
      <c r="AE44" s="134">
        <f t="shared" si="26"/>
        <v>4.4412216327477425E-10</v>
      </c>
      <c r="AG44" s="136"/>
      <c r="AH44">
        <f t="shared" si="27"/>
        <v>-9.173442722663701E-4</v>
      </c>
      <c r="AI44">
        <f t="shared" si="28"/>
        <v>1.5192267914997457</v>
      </c>
      <c r="AJ44">
        <f t="shared" si="29"/>
        <v>1.5267951547436695E-2</v>
      </c>
      <c r="AK44">
        <f t="shared" si="30"/>
        <v>9.9728275509395753E-2</v>
      </c>
      <c r="AL44">
        <f t="shared" si="31"/>
        <v>0.18975977875520925</v>
      </c>
      <c r="AM44">
        <f t="shared" si="32"/>
        <v>9.516562736743378E-2</v>
      </c>
      <c r="AN44" s="134">
        <f t="shared" si="46"/>
        <v>0.10558043752332001</v>
      </c>
      <c r="AO44" s="134">
        <f t="shared" si="46"/>
        <v>0.10501611427459066</v>
      </c>
      <c r="AP44" s="134">
        <f t="shared" si="46"/>
        <v>0.10394291843724637</v>
      </c>
      <c r="AQ44" s="134">
        <f t="shared" si="46"/>
        <v>0.10190230989357318</v>
      </c>
      <c r="AR44" s="134">
        <f t="shared" si="46"/>
        <v>9.8023399257645305E-2</v>
      </c>
      <c r="AS44" s="134">
        <f t="shared" si="46"/>
        <v>9.0654162375952321E-2</v>
      </c>
      <c r="AT44" s="134">
        <f t="shared" si="46"/>
        <v>7.666718125099492E-2</v>
      </c>
      <c r="AU44" s="134">
        <f t="shared" si="34"/>
        <v>5.0158580750739645E-2</v>
      </c>
      <c r="AV44" s="134"/>
      <c r="AW44">
        <v>54000</v>
      </c>
      <c r="AX44">
        <f t="shared" si="38"/>
        <v>1.1560213099228112E-2</v>
      </c>
      <c r="AY44">
        <f t="shared" si="39"/>
        <v>1.5850944319162702E-2</v>
      </c>
      <c r="AZ44">
        <f t="shared" si="40"/>
        <v>-4.2907312199345895E-3</v>
      </c>
      <c r="BA44">
        <f t="shared" si="41"/>
        <v>1.4660927395220489</v>
      </c>
      <c r="BB44">
        <f t="shared" si="42"/>
        <v>-0.61795955348222287</v>
      </c>
      <c r="BC44">
        <f t="shared" si="43"/>
        <v>-0.49165351893359999</v>
      </c>
      <c r="BD44">
        <f t="shared" si="44"/>
        <v>-0.2509012936732386</v>
      </c>
      <c r="BE44">
        <f t="shared" si="47"/>
        <v>6.006348503571358</v>
      </c>
      <c r="BF44">
        <f t="shared" si="47"/>
        <v>6.00762665280579</v>
      </c>
      <c r="BG44">
        <f t="shared" si="47"/>
        <v>6.0101379939763815</v>
      </c>
      <c r="BH44">
        <f t="shared" si="47"/>
        <v>6.0150672205808249</v>
      </c>
      <c r="BI44">
        <f t="shared" si="47"/>
        <v>6.024722992815617</v>
      </c>
      <c r="BJ44">
        <f t="shared" si="47"/>
        <v>6.0435672494136679</v>
      </c>
      <c r="BK44">
        <f t="shared" si="47"/>
        <v>6.0801020621604538</v>
      </c>
      <c r="BL44">
        <f t="shared" si="45"/>
        <v>6.1502043694040101</v>
      </c>
    </row>
    <row r="45" spans="1:64">
      <c r="A45" s="90" t="s">
        <v>1934</v>
      </c>
      <c r="B45" s="91" t="s">
        <v>1817</v>
      </c>
      <c r="C45" s="90">
        <v>33989.169099999999</v>
      </c>
      <c r="D45" s="90" t="s">
        <v>1915</v>
      </c>
      <c r="E45">
        <f t="shared" si="12"/>
        <v>1155.9989080058017</v>
      </c>
      <c r="F45">
        <f t="shared" si="13"/>
        <v>1156</v>
      </c>
      <c r="G45">
        <f t="shared" si="14"/>
        <v>-3.5107199801132083E-4</v>
      </c>
      <c r="J45">
        <v>-3.5107199801132083E-4</v>
      </c>
      <c r="P45">
        <f t="shared" si="15"/>
        <v>-5.1304759021140274E-3</v>
      </c>
      <c r="Q45" s="2">
        <f t="shared" si="16"/>
        <v>18970.669099999999</v>
      </c>
      <c r="R45">
        <f t="shared" si="17"/>
        <v>2.2842701678552192E-5</v>
      </c>
      <c r="T45">
        <f t="shared" si="18"/>
        <v>4.7794039041027065E-3</v>
      </c>
      <c r="U45">
        <f t="shared" si="19"/>
        <v>2.8518473641916925E-2</v>
      </c>
      <c r="V45">
        <f t="shared" si="20"/>
        <v>5.6354343201680678E-4</v>
      </c>
      <c r="W45">
        <v>1</v>
      </c>
      <c r="Z45">
        <f t="shared" si="21"/>
        <v>1156</v>
      </c>
      <c r="AA45" s="134">
        <f t="shared" si="22"/>
        <v>9.7170427258464799E-4</v>
      </c>
      <c r="AB45" s="134">
        <f t="shared" si="23"/>
        <v>-1.3227762705959687E-3</v>
      </c>
      <c r="AC45" s="134">
        <f t="shared" si="24"/>
        <v>4.7794039041027065E-3</v>
      </c>
      <c r="AD45" s="134">
        <f t="shared" si="25"/>
        <v>-1.7975176281173439E-3</v>
      </c>
      <c r="AE45" s="134">
        <f t="shared" si="26"/>
        <v>8.3627001455234753E-9</v>
      </c>
      <c r="AG45" s="136"/>
      <c r="AH45">
        <f t="shared" si="27"/>
        <v>1.4464456301060231E-3</v>
      </c>
      <c r="AI45">
        <f t="shared" si="28"/>
        <v>1.4253286542981078</v>
      </c>
      <c r="AJ45">
        <f t="shared" si="29"/>
        <v>0.44533659913932905</v>
      </c>
      <c r="AK45">
        <f t="shared" si="30"/>
        <v>0.31406643529699091</v>
      </c>
      <c r="AL45">
        <f t="shared" si="31"/>
        <v>0.63604139551532612</v>
      </c>
      <c r="AM45">
        <f t="shared" si="32"/>
        <v>0.32919417514002752</v>
      </c>
      <c r="AN45" s="134">
        <f t="shared" si="46"/>
        <v>0.36156917930741084</v>
      </c>
      <c r="AO45" s="134">
        <f t="shared" si="46"/>
        <v>0.36009682003550486</v>
      </c>
      <c r="AP45" s="134">
        <f t="shared" si="46"/>
        <v>0.35712285724505871</v>
      </c>
      <c r="AQ45" s="134">
        <f t="shared" si="46"/>
        <v>0.35112587746324236</v>
      </c>
      <c r="AR45" s="134">
        <f t="shared" si="46"/>
        <v>0.33907267134689045</v>
      </c>
      <c r="AS45" s="134">
        <f t="shared" si="46"/>
        <v>0.31499912821864534</v>
      </c>
      <c r="AT45" s="134">
        <f t="shared" si="46"/>
        <v>0.26746112280878825</v>
      </c>
      <c r="AU45" s="134">
        <f t="shared" si="34"/>
        <v>0.17526772089114306</v>
      </c>
      <c r="AV45" s="134"/>
      <c r="AW45">
        <v>56000</v>
      </c>
      <c r="AX45">
        <f t="shared" si="38"/>
        <v>1.875797660789499E-2</v>
      </c>
      <c r="AY45">
        <f t="shared" si="39"/>
        <v>1.8846759510766836E-2</v>
      </c>
      <c r="AZ45">
        <f t="shared" si="40"/>
        <v>-8.8782902871846776E-5</v>
      </c>
      <c r="BA45">
        <f t="shared" si="41"/>
        <v>1.4968297337468137</v>
      </c>
      <c r="BB45">
        <f t="shared" si="42"/>
        <v>0.17370118990155389</v>
      </c>
      <c r="BC45">
        <f t="shared" si="43"/>
        <v>0.34907798944802038</v>
      </c>
      <c r="BD45">
        <f t="shared" si="44"/>
        <v>0.17633323894856756</v>
      </c>
      <c r="BE45">
        <f t="shared" si="47"/>
        <v>6.4783760802367087</v>
      </c>
      <c r="BF45">
        <f t="shared" si="47"/>
        <v>6.4773930793379773</v>
      </c>
      <c r="BG45">
        <f t="shared" si="47"/>
        <v>6.4754985921919426</v>
      </c>
      <c r="BH45">
        <f t="shared" si="47"/>
        <v>6.4718494084382634</v>
      </c>
      <c r="BI45">
        <f t="shared" si="47"/>
        <v>6.4648274211298116</v>
      </c>
      <c r="BJ45">
        <f t="shared" si="47"/>
        <v>6.4513403942267677</v>
      </c>
      <c r="BK45">
        <f t="shared" si="47"/>
        <v>6.4255202162149283</v>
      </c>
      <c r="BL45">
        <f t="shared" si="45"/>
        <v>6.3763392815421094</v>
      </c>
    </row>
    <row r="46" spans="1:64">
      <c r="A46" s="90" t="s">
        <v>1935</v>
      </c>
      <c r="B46" s="91" t="s">
        <v>1814</v>
      </c>
      <c r="C46" s="90">
        <v>34004.118799999997</v>
      </c>
      <c r="D46" s="90" t="s">
        <v>1915</v>
      </c>
      <c r="E46">
        <f t="shared" si="12"/>
        <v>1202.4993003650043</v>
      </c>
      <c r="F46">
        <f t="shared" si="13"/>
        <v>1202.5</v>
      </c>
      <c r="G46">
        <f t="shared" si="14"/>
        <v>-2.2493000142276287E-4</v>
      </c>
      <c r="J46">
        <v>-2.2493000142276287E-4</v>
      </c>
      <c r="P46">
        <f t="shared" si="15"/>
        <v>-5.0316412536052487E-3</v>
      </c>
      <c r="Q46" s="2">
        <f t="shared" si="16"/>
        <v>18985.618799999997</v>
      </c>
      <c r="R46">
        <f t="shared" si="17"/>
        <v>2.310447306185772E-5</v>
      </c>
      <c r="T46">
        <f t="shared" si="18"/>
        <v>4.8067112521824858E-3</v>
      </c>
      <c r="U46">
        <f t="shared" si="19"/>
        <v>2.8343608271499648E-2</v>
      </c>
      <c r="V46">
        <f t="shared" si="20"/>
        <v>5.5398552129794112E-4</v>
      </c>
      <c r="W46">
        <v>1</v>
      </c>
      <c r="Z46">
        <f t="shared" si="21"/>
        <v>1202.5</v>
      </c>
      <c r="AA46" s="134">
        <f t="shared" si="22"/>
        <v>1.0276675159134924E-3</v>
      </c>
      <c r="AB46" s="134">
        <f t="shared" si="23"/>
        <v>-1.2525975173362553E-3</v>
      </c>
      <c r="AC46" s="134">
        <f t="shared" si="24"/>
        <v>4.8067112521824858E-3</v>
      </c>
      <c r="AD46" s="134">
        <f t="shared" si="25"/>
        <v>-1.7661970236315244E-3</v>
      </c>
      <c r="AE46" s="134">
        <f t="shared" si="26"/>
        <v>7.5417325523986903E-9</v>
      </c>
      <c r="AG46" s="136"/>
      <c r="AH46">
        <f t="shared" si="27"/>
        <v>1.5412670222087616E-3</v>
      </c>
      <c r="AI46">
        <f t="shared" si="28"/>
        <v>1.4198049636340839</v>
      </c>
      <c r="AJ46">
        <f t="shared" si="29"/>
        <v>0.46083343306180591</v>
      </c>
      <c r="AK46">
        <f t="shared" si="30"/>
        <v>0.32141248024210867</v>
      </c>
      <c r="AL46">
        <f t="shared" si="31"/>
        <v>0.65342529739875455</v>
      </c>
      <c r="AM46">
        <f t="shared" si="32"/>
        <v>0.33885595135803631</v>
      </c>
      <c r="AN46" s="134">
        <f t="shared" si="46"/>
        <v>0.37194150545137478</v>
      </c>
      <c r="AO46" s="134">
        <f t="shared" si="46"/>
        <v>0.37045393573037344</v>
      </c>
      <c r="AP46" s="134">
        <f t="shared" si="46"/>
        <v>0.36743740280890358</v>
      </c>
      <c r="AQ46" s="134">
        <f t="shared" si="46"/>
        <v>0.36133109698024701</v>
      </c>
      <c r="AR46" s="134">
        <f t="shared" si="46"/>
        <v>0.3490129272260416</v>
      </c>
      <c r="AS46" s="134">
        <f t="shared" si="46"/>
        <v>0.3243283287597809</v>
      </c>
      <c r="AT46" s="134">
        <f t="shared" si="46"/>
        <v>0.27545469027306685</v>
      </c>
      <c r="AU46" s="134">
        <f t="shared" si="34"/>
        <v>0.18052535759835386</v>
      </c>
      <c r="AV46" s="134"/>
      <c r="AW46">
        <v>58000</v>
      </c>
      <c r="AX46">
        <f t="shared" si="38"/>
        <v>2.5840596114722784E-2</v>
      </c>
      <c r="AY46">
        <f t="shared" si="39"/>
        <v>2.2016007195171168E-2</v>
      </c>
      <c r="AZ46">
        <f t="shared" si="40"/>
        <v>3.8245889195516148E-3</v>
      </c>
      <c r="BA46">
        <f t="shared" si="41"/>
        <v>1.2575517066866138</v>
      </c>
      <c r="BB46">
        <f t="shared" si="42"/>
        <v>0.77550206415881062</v>
      </c>
      <c r="BC46">
        <f t="shared" si="43"/>
        <v>1.0620011704736907</v>
      </c>
      <c r="BD46">
        <f t="shared" si="44"/>
        <v>0.58726188638644927</v>
      </c>
      <c r="BE46">
        <f t="shared" si="47"/>
        <v>6.9135813563856976</v>
      </c>
      <c r="BF46">
        <f t="shared" si="47"/>
        <v>6.9122868145770182</v>
      </c>
      <c r="BG46">
        <f t="shared" si="47"/>
        <v>6.9092619570045795</v>
      </c>
      <c r="BH46">
        <f t="shared" si="47"/>
        <v>6.902219615931914</v>
      </c>
      <c r="BI46">
        <f t="shared" si="47"/>
        <v>6.885958685979924</v>
      </c>
      <c r="BJ46">
        <f t="shared" si="47"/>
        <v>6.8490830751734411</v>
      </c>
      <c r="BK46">
        <f t="shared" si="47"/>
        <v>6.7684341039507885</v>
      </c>
      <c r="BL46">
        <f t="shared" si="45"/>
        <v>6.6024741936802096</v>
      </c>
    </row>
    <row r="47" spans="1:64">
      <c r="A47" s="90" t="s">
        <v>1926</v>
      </c>
      <c r="B47" s="91" t="s">
        <v>1817</v>
      </c>
      <c r="C47" s="90">
        <v>34647.592629999999</v>
      </c>
      <c r="D47" s="90" t="s">
        <v>1915</v>
      </c>
      <c r="E47">
        <f t="shared" si="12"/>
        <v>3203.9966928132944</v>
      </c>
      <c r="F47">
        <f t="shared" si="13"/>
        <v>3204</v>
      </c>
      <c r="G47">
        <f t="shared" si="14"/>
        <v>-1.0632479970809072E-3</v>
      </c>
      <c r="J47">
        <v>-1.0632479970809072E-3</v>
      </c>
      <c r="P47">
        <f t="shared" si="15"/>
        <v>-6.9238062926618054E-4</v>
      </c>
      <c r="Q47" s="2">
        <f t="shared" si="16"/>
        <v>19629.092629999999</v>
      </c>
      <c r="R47">
        <f t="shared" si="17"/>
        <v>1.3754260450982378E-7</v>
      </c>
      <c r="T47">
        <f t="shared" si="18"/>
        <v>-3.7086736781472669E-4</v>
      </c>
      <c r="U47">
        <f t="shared" si="19"/>
        <v>2.0402248860272254E-2</v>
      </c>
      <c r="V47">
        <f t="shared" si="20"/>
        <v>4.3152235782561066E-4</v>
      </c>
      <c r="W47">
        <v>1</v>
      </c>
      <c r="Z47">
        <f t="shared" si="21"/>
        <v>3204</v>
      </c>
      <c r="AA47" s="134">
        <f t="shared" si="22"/>
        <v>2.9213097265491212E-3</v>
      </c>
      <c r="AB47" s="134">
        <f t="shared" si="23"/>
        <v>-3.9845577236300288E-3</v>
      </c>
      <c r="AC47" s="134">
        <f t="shared" si="24"/>
        <v>-3.7086736781472669E-4</v>
      </c>
      <c r="AD47" s="134">
        <f t="shared" si="25"/>
        <v>-6.0818649110386458E-3</v>
      </c>
      <c r="AE47" s="134">
        <f t="shared" si="26"/>
        <v>-5.8881500323911588E-9</v>
      </c>
      <c r="AG47" s="136"/>
      <c r="AH47">
        <f t="shared" si="27"/>
        <v>5.0186169139577385E-3</v>
      </c>
      <c r="AI47">
        <f t="shared" si="28"/>
        <v>1.1561745852464465</v>
      </c>
      <c r="AJ47">
        <f t="shared" si="29"/>
        <v>0.8895905081317107</v>
      </c>
      <c r="AK47">
        <f t="shared" si="30"/>
        <v>0.50512541895087681</v>
      </c>
      <c r="AL47">
        <f t="shared" si="31"/>
        <v>1.2709391029261645</v>
      </c>
      <c r="AM47">
        <f t="shared" si="32"/>
        <v>0.73752556529857161</v>
      </c>
      <c r="AN47" s="134">
        <f t="shared" si="46"/>
        <v>0.77733856635825926</v>
      </c>
      <c r="AO47" s="134">
        <f t="shared" si="46"/>
        <v>0.7764745229059371</v>
      </c>
      <c r="AP47" s="134">
        <f t="shared" si="46"/>
        <v>0.77418629987331544</v>
      </c>
      <c r="AQ47" s="134">
        <f t="shared" si="46"/>
        <v>0.76815101678703335</v>
      </c>
      <c r="AR47" s="134">
        <f t="shared" si="46"/>
        <v>0.75239842127837964</v>
      </c>
      <c r="AS47" s="134">
        <f t="shared" si="46"/>
        <v>0.71232833301817688</v>
      </c>
      <c r="AT47" s="134">
        <f t="shared" si="46"/>
        <v>0.61604335134159627</v>
      </c>
      <c r="AU47" s="134">
        <f t="shared" si="34"/>
        <v>0.40682987092055711</v>
      </c>
      <c r="AV47" s="134"/>
      <c r="AW47">
        <v>60000</v>
      </c>
      <c r="AX47">
        <f t="shared" si="38"/>
        <v>3.1883078587206931E-2</v>
      </c>
      <c r="AY47">
        <f t="shared" si="39"/>
        <v>2.5358687372375711E-2</v>
      </c>
      <c r="AZ47">
        <f t="shared" si="40"/>
        <v>6.5243912148312214E-3</v>
      </c>
      <c r="BA47">
        <f t="shared" si="41"/>
        <v>1.0172311798756002</v>
      </c>
      <c r="BB47">
        <f t="shared" si="42"/>
        <v>0.97863389914105714</v>
      </c>
      <c r="BC47">
        <f t="shared" si="43"/>
        <v>1.5382000313980089</v>
      </c>
      <c r="BD47">
        <f t="shared" si="44"/>
        <v>0.96792364950785048</v>
      </c>
      <c r="BE47">
        <f t="shared" si="47"/>
        <v>7.2694607715531347</v>
      </c>
      <c r="BF47">
        <f t="shared" si="47"/>
        <v>7.269164904497206</v>
      </c>
      <c r="BG47">
        <f t="shared" si="47"/>
        <v>7.2681520077005164</v>
      </c>
      <c r="BH47">
        <f t="shared" si="47"/>
        <v>7.2646960101175306</v>
      </c>
      <c r="BI47">
        <f t="shared" si="47"/>
        <v>7.2530360879709912</v>
      </c>
      <c r="BJ47">
        <f t="shared" si="47"/>
        <v>7.2150748342398217</v>
      </c>
      <c r="BK47">
        <f t="shared" si="47"/>
        <v>7.1028974037444739</v>
      </c>
      <c r="BL47">
        <f t="shared" si="45"/>
        <v>6.8286091058183089</v>
      </c>
    </row>
    <row r="48" spans="1:64">
      <c r="A48" s="90" t="s">
        <v>1927</v>
      </c>
      <c r="B48" s="91" t="s">
        <v>1817</v>
      </c>
      <c r="C48" s="90">
        <v>36540.885190000001</v>
      </c>
      <c r="D48" s="90" t="s">
        <v>1915</v>
      </c>
      <c r="E48">
        <f t="shared" si="12"/>
        <v>9093.0009464621726</v>
      </c>
      <c r="F48">
        <f t="shared" si="13"/>
        <v>9093</v>
      </c>
      <c r="G48">
        <f t="shared" si="14"/>
        <v>3.0428400350501761E-4</v>
      </c>
      <c r="J48">
        <v>3.0428400350501761E-4</v>
      </c>
      <c r="P48">
        <f t="shared" si="15"/>
        <v>1.303991618137542E-2</v>
      </c>
      <c r="Q48" s="2">
        <f t="shared" si="16"/>
        <v>21522.385190000001</v>
      </c>
      <c r="R48">
        <f t="shared" si="17"/>
        <v>1.6219632697000801E-4</v>
      </c>
      <c r="T48">
        <f t="shared" si="18"/>
        <v>-1.2735632177870403E-2</v>
      </c>
      <c r="U48">
        <f t="shared" si="19"/>
        <v>-6.7314414534061784E-3</v>
      </c>
      <c r="V48">
        <f t="shared" si="20"/>
        <v>3.6050306255742224E-5</v>
      </c>
      <c r="W48">
        <v>1</v>
      </c>
      <c r="Z48">
        <f t="shared" si="21"/>
        <v>9093</v>
      </c>
      <c r="AA48" s="134">
        <f t="shared" si="22"/>
        <v>3.3728517017023903E-3</v>
      </c>
      <c r="AB48" s="134">
        <f t="shared" si="23"/>
        <v>-3.0685676981973727E-3</v>
      </c>
      <c r="AC48" s="134">
        <f t="shared" si="24"/>
        <v>-1.2735632177870403E-2</v>
      </c>
      <c r="AD48" s="134">
        <f t="shared" si="25"/>
        <v>-8.8182430485100761E-3</v>
      </c>
      <c r="AE48" s="134">
        <f t="shared" si="26"/>
        <v>-1.1992008444900771E-7</v>
      </c>
      <c r="AG48" s="136"/>
      <c r="AH48">
        <f t="shared" si="27"/>
        <v>9.1225270520150937E-3</v>
      </c>
      <c r="AI48">
        <f t="shared" si="28"/>
        <v>0.70907694760444517</v>
      </c>
      <c r="AJ48">
        <f t="shared" si="29"/>
        <v>0.9178511699363785</v>
      </c>
      <c r="AK48">
        <f t="shared" si="30"/>
        <v>0.441481559673846</v>
      </c>
      <c r="AL48">
        <f t="shared" si="31"/>
        <v>2.1534514434428469</v>
      </c>
      <c r="AM48">
        <f t="shared" si="32"/>
        <v>1.8565680260936643</v>
      </c>
      <c r="AN48" s="134">
        <f t="shared" si="46"/>
        <v>1.6011579406470062</v>
      </c>
      <c r="AO48" s="134">
        <f t="shared" si="46"/>
        <v>1.6011579406432686</v>
      </c>
      <c r="AP48" s="134">
        <f t="shared" si="46"/>
        <v>1.6011579408761398</v>
      </c>
      <c r="AQ48" s="134">
        <f t="shared" si="46"/>
        <v>1.6011579263672473</v>
      </c>
      <c r="AR48" s="134">
        <f t="shared" si="46"/>
        <v>1.6011588303209714</v>
      </c>
      <c r="AS48" s="134">
        <f t="shared" si="46"/>
        <v>1.6011024594316305</v>
      </c>
      <c r="AT48" s="134">
        <f t="shared" si="46"/>
        <v>1.5371550657933475</v>
      </c>
      <c r="AU48" s="134">
        <f t="shared" si="34"/>
        <v>1.0726841197111909</v>
      </c>
      <c r="AV48" s="134"/>
      <c r="AW48">
        <v>62000</v>
      </c>
      <c r="AX48">
        <f t="shared" si="38"/>
        <v>3.7013473271075237E-2</v>
      </c>
      <c r="AY48">
        <f t="shared" si="39"/>
        <v>2.8874800042380445E-2</v>
      </c>
      <c r="AZ48">
        <f t="shared" si="40"/>
        <v>8.1386732286947931E-3</v>
      </c>
      <c r="BA48">
        <f t="shared" si="41"/>
        <v>0.85033859197352568</v>
      </c>
      <c r="BB48">
        <f t="shared" si="42"/>
        <v>0.99367887669796351</v>
      </c>
      <c r="BC48">
        <f t="shared" si="43"/>
        <v>1.8577846183473175</v>
      </c>
      <c r="BD48">
        <f t="shared" si="44"/>
        <v>1.3377791686859863</v>
      </c>
      <c r="BE48">
        <f t="shared" si="47"/>
        <v>7.5609166484365478</v>
      </c>
      <c r="BF48">
        <f t="shared" si="47"/>
        <v>7.5609041862891218</v>
      </c>
      <c r="BG48">
        <f t="shared" si="47"/>
        <v>7.5608226101310825</v>
      </c>
      <c r="BH48">
        <f t="shared" si="47"/>
        <v>7.560289163022694</v>
      </c>
      <c r="BI48">
        <f t="shared" si="47"/>
        <v>7.5568237410846342</v>
      </c>
      <c r="BJ48">
        <f t="shared" si="47"/>
        <v>7.5352005315782202</v>
      </c>
      <c r="BK48">
        <f t="shared" si="47"/>
        <v>7.4233940932926172</v>
      </c>
      <c r="BL48">
        <f t="shared" si="45"/>
        <v>7.0547440179564083</v>
      </c>
    </row>
    <row r="49" spans="1:64">
      <c r="A49" s="90" t="s">
        <v>1928</v>
      </c>
      <c r="B49" s="91" t="s">
        <v>1929</v>
      </c>
      <c r="C49" s="90">
        <v>36541.688900000001</v>
      </c>
      <c r="D49" s="90" t="s">
        <v>1915</v>
      </c>
      <c r="E49">
        <f t="shared" si="12"/>
        <v>9095.5008514999354</v>
      </c>
      <c r="F49">
        <f t="shared" si="13"/>
        <v>9095.5</v>
      </c>
      <c r="G49">
        <f t="shared" si="14"/>
        <v>2.737540053203702E-4</v>
      </c>
      <c r="J49">
        <v>2.737540053203702E-4</v>
      </c>
      <c r="P49">
        <f t="shared" si="15"/>
        <v>1.3046051671705342E-2</v>
      </c>
      <c r="Q49" s="2">
        <f t="shared" si="16"/>
        <v>21523.188900000001</v>
      </c>
      <c r="R49">
        <f t="shared" si="17"/>
        <v>1.63131587678743E-4</v>
      </c>
      <c r="T49">
        <f t="shared" si="18"/>
        <v>-1.2772297666384972E-2</v>
      </c>
      <c r="U49">
        <f t="shared" si="19"/>
        <v>-6.7438559860819453E-3</v>
      </c>
      <c r="V49">
        <f t="shared" si="20"/>
        <v>3.6342109092814777E-5</v>
      </c>
      <c r="W49">
        <v>1</v>
      </c>
      <c r="Z49">
        <f t="shared" si="21"/>
        <v>9095.5</v>
      </c>
      <c r="AA49" s="134">
        <f t="shared" si="22"/>
        <v>3.3720673094813939E-3</v>
      </c>
      <c r="AB49" s="134">
        <f t="shared" si="23"/>
        <v>-3.0983133041610237E-3</v>
      </c>
      <c r="AC49" s="134">
        <f t="shared" si="24"/>
        <v>-1.2772297666384972E-2</v>
      </c>
      <c r="AD49" s="134">
        <f t="shared" si="25"/>
        <v>-8.849219853394449E-3</v>
      </c>
      <c r="AE49" s="134">
        <f t="shared" si="26"/>
        <v>-1.2260825042618258E-7</v>
      </c>
      <c r="AG49" s="136"/>
      <c r="AH49">
        <f t="shared" si="27"/>
        <v>9.1229738587148192E-3</v>
      </c>
      <c r="AI49">
        <f t="shared" si="28"/>
        <v>0.70897436634923638</v>
      </c>
      <c r="AJ49">
        <f t="shared" si="29"/>
        <v>0.91775890992522513</v>
      </c>
      <c r="AK49">
        <f t="shared" si="30"/>
        <v>0.44141394462043215</v>
      </c>
      <c r="AL49">
        <f t="shared" si="31"/>
        <v>2.1536838180653208</v>
      </c>
      <c r="AM49">
        <f t="shared" si="32"/>
        <v>1.8570848045150066</v>
      </c>
      <c r="AN49" s="134">
        <f t="shared" si="46"/>
        <v>1.6014361239277382</v>
      </c>
      <c r="AO49" s="134">
        <f t="shared" si="46"/>
        <v>1.6014361239246115</v>
      </c>
      <c r="AP49" s="134">
        <f t="shared" si="46"/>
        <v>1.6014361241176378</v>
      </c>
      <c r="AQ49" s="134">
        <f t="shared" si="46"/>
        <v>1.6014361122004281</v>
      </c>
      <c r="AR49" s="134">
        <f t="shared" si="46"/>
        <v>1.601436847946442</v>
      </c>
      <c r="AS49" s="134">
        <f t="shared" si="46"/>
        <v>1.6013913912140478</v>
      </c>
      <c r="AT49" s="134">
        <f t="shared" si="46"/>
        <v>1.5375091191893528</v>
      </c>
      <c r="AU49" s="134">
        <f t="shared" si="34"/>
        <v>1.0729667883513638</v>
      </c>
      <c r="AV49" s="134"/>
      <c r="AW49">
        <v>64000</v>
      </c>
      <c r="AX49">
        <f t="shared" si="38"/>
        <v>4.1540142201659996E-2</v>
      </c>
      <c r="AY49">
        <f t="shared" si="39"/>
        <v>3.2564345205185384E-2</v>
      </c>
      <c r="AZ49">
        <f t="shared" si="40"/>
        <v>8.9757969964746106E-3</v>
      </c>
      <c r="BA49">
        <f t="shared" si="41"/>
        <v>0.73797831226596988</v>
      </c>
      <c r="BB49">
        <f t="shared" si="42"/>
        <v>0.94140948210683106</v>
      </c>
      <c r="BC49">
        <f t="shared" si="43"/>
        <v>2.0892985213673336</v>
      </c>
      <c r="BD49">
        <f t="shared" si="44"/>
        <v>1.7219024162015608</v>
      </c>
      <c r="BE49">
        <f t="shared" si="47"/>
        <v>7.8090631258048502</v>
      </c>
      <c r="BF49">
        <f t="shared" si="47"/>
        <v>7.809063124558123</v>
      </c>
      <c r="BG49">
        <f t="shared" si="47"/>
        <v>7.8090630720449665</v>
      </c>
      <c r="BH49">
        <f t="shared" si="47"/>
        <v>7.8090608602036351</v>
      </c>
      <c r="BI49">
        <f t="shared" si="47"/>
        <v>7.8089677966153985</v>
      </c>
      <c r="BJ49">
        <f t="shared" si="47"/>
        <v>7.8052126887653888</v>
      </c>
      <c r="BK49">
        <f t="shared" si="47"/>
        <v>7.725119322453498</v>
      </c>
      <c r="BL49">
        <f t="shared" si="45"/>
        <v>7.2808789300945076</v>
      </c>
    </row>
    <row r="50" spans="1:64">
      <c r="A50" s="90" t="s">
        <v>1928</v>
      </c>
      <c r="B50" s="91" t="s">
        <v>1817</v>
      </c>
      <c r="C50" s="90">
        <v>36541.849370000004</v>
      </c>
      <c r="D50" s="90" t="s">
        <v>1915</v>
      </c>
      <c r="E50">
        <f t="shared" si="12"/>
        <v>9095.9999864633119</v>
      </c>
      <c r="F50">
        <f t="shared" si="13"/>
        <v>9096</v>
      </c>
      <c r="G50">
        <f t="shared" si="14"/>
        <v>-4.3519903556443751E-6</v>
      </c>
      <c r="J50">
        <v>-4.3519903556443751E-6</v>
      </c>
      <c r="P50">
        <f t="shared" si="15"/>
        <v>1.304727880091976E-2</v>
      </c>
      <c r="Q50" s="2">
        <f t="shared" si="16"/>
        <v>21523.349370000004</v>
      </c>
      <c r="R50">
        <f t="shared" si="17"/>
        <v>1.7034506631176825E-4</v>
      </c>
      <c r="T50">
        <f t="shared" si="18"/>
        <v>-1.3051630791275404E-2</v>
      </c>
      <c r="U50">
        <f t="shared" si="19"/>
        <v>-6.7463389608413138E-3</v>
      </c>
      <c r="V50">
        <f t="shared" si="20"/>
        <v>3.9756705066938885E-5</v>
      </c>
      <c r="W50">
        <v>1</v>
      </c>
      <c r="Z50">
        <f t="shared" si="21"/>
        <v>9096</v>
      </c>
      <c r="AA50" s="134">
        <f t="shared" si="22"/>
        <v>3.3719103710902519E-3</v>
      </c>
      <c r="AB50" s="134">
        <f t="shared" si="23"/>
        <v>-3.3762623614458963E-3</v>
      </c>
      <c r="AC50" s="134">
        <f t="shared" si="24"/>
        <v>-1.3051630791275404E-2</v>
      </c>
      <c r="AD50" s="134">
        <f t="shared" si="25"/>
        <v>-9.1274151179448725E-3</v>
      </c>
      <c r="AE50" s="134">
        <f t="shared" si="26"/>
        <v>-1.4877746494012105E-7</v>
      </c>
      <c r="AG50" s="136"/>
      <c r="AH50">
        <f t="shared" si="27"/>
        <v>9.1230631275892281E-3</v>
      </c>
      <c r="AI50">
        <f t="shared" si="28"/>
        <v>0.70895385554485202</v>
      </c>
      <c r="AJ50">
        <f t="shared" si="29"/>
        <v>0.91774045518029179</v>
      </c>
      <c r="AK50">
        <f t="shared" si="30"/>
        <v>0.44140042109743333</v>
      </c>
      <c r="AL50">
        <f t="shared" si="31"/>
        <v>2.153730284922176</v>
      </c>
      <c r="AM50">
        <f t="shared" si="32"/>
        <v>1.8571881690141514</v>
      </c>
      <c r="AN50" s="134">
        <f t="shared" si="46"/>
        <v>1.6014917557547037</v>
      </c>
      <c r="AO50" s="134">
        <f t="shared" si="46"/>
        <v>1.6014917557517054</v>
      </c>
      <c r="AP50" s="134">
        <f t="shared" si="46"/>
        <v>1.6014917559364834</v>
      </c>
      <c r="AQ50" s="134">
        <f t="shared" si="46"/>
        <v>1.6014917445491625</v>
      </c>
      <c r="AR50" s="134">
        <f t="shared" si="46"/>
        <v>1.6014924463074931</v>
      </c>
      <c r="AS50" s="134">
        <f t="shared" si="46"/>
        <v>1.6014491695435462</v>
      </c>
      <c r="AT50" s="134">
        <f t="shared" si="46"/>
        <v>1.5375799254146181</v>
      </c>
      <c r="AU50" s="134">
        <f t="shared" si="34"/>
        <v>1.0730233220793988</v>
      </c>
      <c r="AV50" s="134"/>
      <c r="AW50">
        <v>66000</v>
      </c>
      <c r="AX50">
        <f t="shared" si="38"/>
        <v>4.5685937675700339E-2</v>
      </c>
      <c r="AY50">
        <f t="shared" si="39"/>
        <v>3.6427322860790548E-2</v>
      </c>
      <c r="AZ50">
        <f t="shared" si="40"/>
        <v>9.2586148149097925E-3</v>
      </c>
      <c r="BA50">
        <f t="shared" si="41"/>
        <v>0.66010944634658619</v>
      </c>
      <c r="BB50">
        <f t="shared" si="42"/>
        <v>0.86595825642379742</v>
      </c>
      <c r="BC50">
        <f t="shared" si="43"/>
        <v>2.26902061545898</v>
      </c>
      <c r="BD50">
        <f t="shared" si="44"/>
        <v>2.1447661418068824</v>
      </c>
      <c r="BE50">
        <f t="shared" si="47"/>
        <v>8.0277673713713664</v>
      </c>
      <c r="BF50">
        <f t="shared" si="47"/>
        <v>8.0277675252541574</v>
      </c>
      <c r="BG50">
        <f t="shared" si="47"/>
        <v>8.0277658420290425</v>
      </c>
      <c r="BH50">
        <f t="shared" si="47"/>
        <v>8.0277842528715215</v>
      </c>
      <c r="BI50">
        <f t="shared" si="47"/>
        <v>8.0275827730243439</v>
      </c>
      <c r="BJ50">
        <f t="shared" si="47"/>
        <v>8.0297752394355282</v>
      </c>
      <c r="BK50">
        <f t="shared" si="47"/>
        <v>8.0042240735906525</v>
      </c>
      <c r="BL50">
        <f t="shared" si="45"/>
        <v>7.5070138422326078</v>
      </c>
    </row>
    <row r="51" spans="1:64">
      <c r="A51" s="90" t="s">
        <v>1928</v>
      </c>
      <c r="B51" s="91" t="s">
        <v>1817</v>
      </c>
      <c r="C51" s="90">
        <v>36542.813860000002</v>
      </c>
      <c r="D51" s="90" t="s">
        <v>1915</v>
      </c>
      <c r="E51">
        <f t="shared" si="12"/>
        <v>9098.99999070597</v>
      </c>
      <c r="F51">
        <f t="shared" si="13"/>
        <v>9099</v>
      </c>
      <c r="G51">
        <f t="shared" si="14"/>
        <v>-2.987995685543865E-6</v>
      </c>
      <c r="J51">
        <v>-2.987995685543865E-6</v>
      </c>
      <c r="P51">
        <f t="shared" si="15"/>
        <v>1.3054641794245323E-2</v>
      </c>
      <c r="Q51" s="2">
        <f t="shared" si="16"/>
        <v>21524.313860000002</v>
      </c>
      <c r="R51">
        <f t="shared" si="17"/>
        <v>1.7050169573089001E-4</v>
      </c>
      <c r="T51">
        <f t="shared" si="18"/>
        <v>-1.3057629789930867E-2</v>
      </c>
      <c r="U51">
        <f t="shared" si="19"/>
        <v>-6.7612372867959097E-3</v>
      </c>
      <c r="V51">
        <f t="shared" si="20"/>
        <v>3.9644558553534088E-5</v>
      </c>
      <c r="W51">
        <v>1</v>
      </c>
      <c r="Z51">
        <f t="shared" si="21"/>
        <v>9099</v>
      </c>
      <c r="AA51" s="134">
        <f t="shared" si="22"/>
        <v>3.370968321316615E-3</v>
      </c>
      <c r="AB51" s="134">
        <f t="shared" si="23"/>
        <v>-3.3739563170021589E-3</v>
      </c>
      <c r="AC51" s="134">
        <f t="shared" si="24"/>
        <v>-1.3057629789930867E-2</v>
      </c>
      <c r="AD51" s="134">
        <f t="shared" si="25"/>
        <v>-9.1265860894642996E-3</v>
      </c>
      <c r="AE51" s="134">
        <f t="shared" si="26"/>
        <v>-1.4864258937239452E-7</v>
      </c>
      <c r="AG51" s="136"/>
      <c r="AH51">
        <f t="shared" si="27"/>
        <v>9.1235980937787557E-3</v>
      </c>
      <c r="AI51">
        <f t="shared" si="28"/>
        <v>0.70883082882799942</v>
      </c>
      <c r="AJ51">
        <f t="shared" si="29"/>
        <v>0.91762970753347828</v>
      </c>
      <c r="AK51">
        <f t="shared" si="30"/>
        <v>0.44131927638186014</v>
      </c>
      <c r="AL51">
        <f t="shared" si="31"/>
        <v>2.1540090296163461</v>
      </c>
      <c r="AM51">
        <f t="shared" si="32"/>
        <v>1.85780841774844</v>
      </c>
      <c r="AN51" s="134">
        <f t="shared" ref="AN51:AT60" si="48">$AU51+$AB$7*SIN(AO51)</f>
        <v>1.6018255129241905</v>
      </c>
      <c r="AO51" s="134">
        <f t="shared" si="48"/>
        <v>1.601825512922004</v>
      </c>
      <c r="AP51" s="134">
        <f t="shared" si="48"/>
        <v>1.6018255130553021</v>
      </c>
      <c r="AQ51" s="134">
        <f t="shared" si="48"/>
        <v>1.6018255049288899</v>
      </c>
      <c r="AR51" s="134">
        <f t="shared" si="48"/>
        <v>1.6018260003461231</v>
      </c>
      <c r="AS51" s="134">
        <f t="shared" si="48"/>
        <v>1.6017957833450454</v>
      </c>
      <c r="AT51" s="134">
        <f t="shared" si="48"/>
        <v>1.5380047315848198</v>
      </c>
      <c r="AU51" s="134">
        <f t="shared" si="34"/>
        <v>1.0733625244476057</v>
      </c>
      <c r="AV51" s="134"/>
      <c r="AW51">
        <v>68000</v>
      </c>
      <c r="AX51">
        <f t="shared" si="38"/>
        <v>4.959793806561761E-2</v>
      </c>
      <c r="AY51">
        <f t="shared" si="39"/>
        <v>4.0463733009195896E-2</v>
      </c>
      <c r="AZ51">
        <f t="shared" si="40"/>
        <v>9.1342050564217157E-3</v>
      </c>
      <c r="BA51">
        <f t="shared" si="41"/>
        <v>0.6043786368456443</v>
      </c>
      <c r="BB51">
        <f t="shared" si="42"/>
        <v>0.7832293407194687</v>
      </c>
      <c r="BC51">
        <f t="shared" si="43"/>
        <v>2.4162408336502006</v>
      </c>
      <c r="BD51">
        <f t="shared" si="44"/>
        <v>2.6353171472155759</v>
      </c>
      <c r="BE51">
        <f t="shared" si="47"/>
        <v>8.2257497153825838</v>
      </c>
      <c r="BF51">
        <f t="shared" si="47"/>
        <v>8.2257393228768461</v>
      </c>
      <c r="BG51">
        <f t="shared" si="47"/>
        <v>8.225793430257955</v>
      </c>
      <c r="BH51">
        <f t="shared" si="47"/>
        <v>8.2255116441537126</v>
      </c>
      <c r="BI51">
        <f t="shared" si="47"/>
        <v>8.2269769352932354</v>
      </c>
      <c r="BJ51">
        <f t="shared" si="47"/>
        <v>8.2192962183445015</v>
      </c>
      <c r="BK51">
        <f t="shared" si="47"/>
        <v>8.2580111514476169</v>
      </c>
      <c r="BL51">
        <f t="shared" si="45"/>
        <v>7.7331487543707071</v>
      </c>
    </row>
    <row r="52" spans="1:64">
      <c r="A52" s="90" t="s">
        <v>1928</v>
      </c>
      <c r="B52" s="91" t="s">
        <v>1817</v>
      </c>
      <c r="C52" s="90">
        <v>36543.778380000003</v>
      </c>
      <c r="D52" s="90" t="s">
        <v>1915</v>
      </c>
      <c r="E52">
        <f t="shared" si="12"/>
        <v>9102.0000882623335</v>
      </c>
      <c r="F52">
        <f t="shared" si="13"/>
        <v>9102</v>
      </c>
      <c r="G52">
        <f t="shared" si="14"/>
        <v>2.8376009140629321E-5</v>
      </c>
      <c r="J52">
        <v>2.8376009140629321E-5</v>
      </c>
      <c r="P52">
        <f t="shared" si="15"/>
        <v>1.3062005161352112E-2</v>
      </c>
      <c r="Q52" s="2">
        <f t="shared" si="16"/>
        <v>21525.278380000003</v>
      </c>
      <c r="R52">
        <f t="shared" si="17"/>
        <v>1.6987548887737703E-4</v>
      </c>
      <c r="T52">
        <f t="shared" si="18"/>
        <v>-1.3033629152211483E-2</v>
      </c>
      <c r="U52">
        <f t="shared" si="19"/>
        <v>-6.7761364308457084E-3</v>
      </c>
      <c r="V52">
        <f t="shared" si="20"/>
        <v>3.9156215157945641E-5</v>
      </c>
      <c r="W52">
        <v>1</v>
      </c>
      <c r="Z52">
        <f t="shared" si="21"/>
        <v>9102</v>
      </c>
      <c r="AA52" s="134">
        <f t="shared" si="22"/>
        <v>3.3700255529003076E-3</v>
      </c>
      <c r="AB52" s="134">
        <f t="shared" si="23"/>
        <v>-3.3416495437596783E-3</v>
      </c>
      <c r="AC52" s="134">
        <f t="shared" si="24"/>
        <v>-1.3033629152211483E-2</v>
      </c>
      <c r="AD52" s="134">
        <f t="shared" si="25"/>
        <v>-9.0957559419618771E-3</v>
      </c>
      <c r="AE52" s="134">
        <f t="shared" si="26"/>
        <v>-1.4554160577296022E-7</v>
      </c>
      <c r="AG52" s="136"/>
      <c r="AH52">
        <f t="shared" si="27"/>
        <v>9.1241319511025064E-3</v>
      </c>
      <c r="AI52">
        <f t="shared" si="28"/>
        <v>0.70870786740981051</v>
      </c>
      <c r="AJ52">
        <f t="shared" si="29"/>
        <v>0.91751892705170968</v>
      </c>
      <c r="AK52">
        <f t="shared" si="30"/>
        <v>0.4412381255492977</v>
      </c>
      <c r="AL52">
        <f t="shared" si="31"/>
        <v>2.1542876775935187</v>
      </c>
      <c r="AM52">
        <f t="shared" si="32"/>
        <v>1.8584287723873101</v>
      </c>
      <c r="AN52" s="134">
        <f t="shared" si="48"/>
        <v>1.6021592121862216</v>
      </c>
      <c r="AO52" s="134">
        <f t="shared" si="48"/>
        <v>1.6021592121849229</v>
      </c>
      <c r="AP52" s="134">
        <f t="shared" si="48"/>
        <v>1.6021592122632495</v>
      </c>
      <c r="AQ52" s="134">
        <f t="shared" si="48"/>
        <v>1.6021592075389159</v>
      </c>
      <c r="AR52" s="134">
        <f t="shared" si="48"/>
        <v>1.6021594924898939</v>
      </c>
      <c r="AS52" s="134">
        <f t="shared" si="48"/>
        <v>1.6021423008706195</v>
      </c>
      <c r="AT52" s="134">
        <f t="shared" si="48"/>
        <v>1.5384294842941044</v>
      </c>
      <c r="AU52" s="134">
        <f t="shared" si="34"/>
        <v>1.0737017268158127</v>
      </c>
      <c r="AV52" s="134"/>
      <c r="AW52">
        <v>70000</v>
      </c>
      <c r="AX52">
        <f t="shared" si="38"/>
        <v>5.3375059017845658E-2</v>
      </c>
      <c r="AY52">
        <f t="shared" si="39"/>
        <v>4.4673575650401462E-2</v>
      </c>
      <c r="AZ52">
        <f t="shared" si="40"/>
        <v>8.7014833674441926E-3</v>
      </c>
      <c r="BA52">
        <f t="shared" si="41"/>
        <v>0.5635175482896454</v>
      </c>
      <c r="BB52">
        <f t="shared" si="42"/>
        <v>0.69908166019879026</v>
      </c>
      <c r="BC52">
        <f t="shared" si="43"/>
        <v>2.5419715148080479</v>
      </c>
      <c r="BD52">
        <f t="shared" si="44"/>
        <v>3.2348985540123421</v>
      </c>
      <c r="BE52">
        <f t="shared" ref="BE52:BK54" si="49">$BL52+$AB$7*SIN(BF52)</f>
        <v>8.4087523592620723</v>
      </c>
      <c r="BF52">
        <f t="shared" si="49"/>
        <v>8.4085814367033151</v>
      </c>
      <c r="BG52">
        <f t="shared" si="49"/>
        <v>8.4091950252671133</v>
      </c>
      <c r="BH52">
        <f t="shared" si="49"/>
        <v>8.4069894932134055</v>
      </c>
      <c r="BI52">
        <f t="shared" si="49"/>
        <v>8.4148810276738999</v>
      </c>
      <c r="BJ52">
        <f t="shared" si="49"/>
        <v>8.3861618905637485</v>
      </c>
      <c r="BK52">
        <f t="shared" si="49"/>
        <v>8.485072522856516</v>
      </c>
      <c r="BL52">
        <f t="shared" si="45"/>
        <v>7.9592836665088065</v>
      </c>
    </row>
    <row r="53" spans="1:64">
      <c r="A53" s="90" t="s">
        <v>1930</v>
      </c>
      <c r="B53" s="91" t="s">
        <v>1817</v>
      </c>
      <c r="C53" s="90">
        <v>38413.281000000003</v>
      </c>
      <c r="D53" s="90" t="s">
        <v>1915</v>
      </c>
      <c r="E53">
        <f t="shared" ref="E53:E84" si="50">+(C53-C$7)/C$8</f>
        <v>14917.006767096855</v>
      </c>
      <c r="F53">
        <f t="shared" ref="F53:F84" si="51">ROUND(2*E53,0)/2</f>
        <v>14917</v>
      </c>
      <c r="G53">
        <f t="shared" ref="G53:G84" si="52">+C53-(C$7+F53*C$8)</f>
        <v>2.1755960042355582E-3</v>
      </c>
      <c r="J53">
        <v>2.1755960042355582E-3</v>
      </c>
      <c r="P53">
        <f t="shared" ref="P53:P84" si="53">+D$11+D$12*F53+D$13*F53^2</f>
        <v>2.8037200791488363E-2</v>
      </c>
      <c r="Q53" s="2">
        <f t="shared" ref="Q53:Q84" si="54">+C53-15018.5</f>
        <v>23394.781000000003</v>
      </c>
      <c r="R53">
        <f t="shared" ref="R53:R84" si="55">+(P53-G53)^2</f>
        <v>6.6882260217205713E-4</v>
      </c>
      <c r="T53">
        <f t="shared" ref="T53:T84" si="56">G53-P53</f>
        <v>-2.5861604787252804E-2</v>
      </c>
      <c r="U53">
        <f t="shared" ref="U53:U84" si="57">U$12+U$13*F53+U$14*SIN(2*PI()/U$15*(F53-U$16))</f>
        <v>-3.6674057117692158E-2</v>
      </c>
      <c r="V53">
        <f t="shared" ref="V53:V84" si="58">+(U53-T53)^2</f>
        <v>1.169091253980234E-4</v>
      </c>
      <c r="W53">
        <v>1</v>
      </c>
      <c r="Z53">
        <f t="shared" ref="Z53:Z84" si="59">F53</f>
        <v>14917</v>
      </c>
      <c r="AA53" s="134">
        <f t="shared" ref="AA53:AA84" si="60">AB$3+AB$4*Z53+AB$5*Z53^2+AH53</f>
        <v>6.7476666552215847E-4</v>
      </c>
      <c r="AB53" s="134">
        <f t="shared" ref="AB53:AB84" si="61">+G53-AA53</f>
        <v>1.5008293387133997E-3</v>
      </c>
      <c r="AC53" s="134">
        <f t="shared" ref="AC53:AC84" si="62">+G53-P53</f>
        <v>-2.5861604787252804E-2</v>
      </c>
      <c r="AD53" s="134">
        <f t="shared" ref="AD53:AD84" si="63">G53-AH53</f>
        <v>-6.382031094335671E-3</v>
      </c>
      <c r="AE53" s="134">
        <f t="shared" ref="AE53:AE84" si="64">+(G53-AA53)^2*T53</f>
        <v>-5.8252972649122591E-8</v>
      </c>
      <c r="AG53" s="136"/>
      <c r="AH53">
        <f t="shared" si="27"/>
        <v>8.5576270985712292E-3</v>
      </c>
      <c r="AI53">
        <f t="shared" si="28"/>
        <v>0.55527739725085101</v>
      </c>
      <c r="AJ53">
        <f t="shared" si="29"/>
        <v>0.67864028521902908</v>
      </c>
      <c r="AK53">
        <f t="shared" si="30"/>
        <v>0.28594404444090282</v>
      </c>
      <c r="AL53">
        <f t="shared" si="31"/>
        <v>2.5701741250280201</v>
      </c>
      <c r="AM53">
        <f t="shared" si="32"/>
        <v>3.404302754608354</v>
      </c>
      <c r="AN53" s="134">
        <f t="shared" si="48"/>
        <v>2.1683630946936967</v>
      </c>
      <c r="AO53" s="134">
        <f t="shared" si="48"/>
        <v>2.1680954018425025</v>
      </c>
      <c r="AP53" s="134">
        <f t="shared" si="48"/>
        <v>2.1689950486350256</v>
      </c>
      <c r="AQ53" s="134">
        <f t="shared" si="48"/>
        <v>2.1659668307730073</v>
      </c>
      <c r="AR53" s="134">
        <f t="shared" si="48"/>
        <v>2.1761068577349012</v>
      </c>
      <c r="AS53" s="134">
        <f t="shared" si="48"/>
        <v>2.1415315924722793</v>
      </c>
      <c r="AT53" s="134">
        <f t="shared" si="48"/>
        <v>2.2531202050798909</v>
      </c>
      <c r="AU53" s="134">
        <f t="shared" si="34"/>
        <v>1.7311889838573373</v>
      </c>
      <c r="AV53" s="134"/>
      <c r="AW53">
        <v>72000</v>
      </c>
      <c r="AX53">
        <f t="shared" si="38"/>
        <v>5.7086089999070104E-2</v>
      </c>
      <c r="AY53">
        <f t="shared" si="39"/>
        <v>4.9056850784407219E-2</v>
      </c>
      <c r="AZ53">
        <f t="shared" si="40"/>
        <v>8.0292392146628852E-3</v>
      </c>
      <c r="BA53">
        <f t="shared" si="41"/>
        <v>0.53314690510823781</v>
      </c>
      <c r="BB53">
        <f t="shared" si="42"/>
        <v>0.61555478291375398</v>
      </c>
      <c r="BC53">
        <f t="shared" si="43"/>
        <v>2.6529941592453858</v>
      </c>
      <c r="BD53">
        <f t="shared" si="44"/>
        <v>4.011581547764588</v>
      </c>
      <c r="BE53">
        <f t="shared" si="49"/>
        <v>8.5808010537701627</v>
      </c>
      <c r="BF53">
        <f t="shared" si="49"/>
        <v>8.580014269334395</v>
      </c>
      <c r="BG53">
        <f t="shared" si="49"/>
        <v>8.5822528736237302</v>
      </c>
      <c r="BH53">
        <f t="shared" si="49"/>
        <v>8.5758685722348513</v>
      </c>
      <c r="BI53">
        <f t="shared" si="49"/>
        <v>8.5939570990321297</v>
      </c>
      <c r="BJ53">
        <f t="shared" si="49"/>
        <v>8.5416986862334898</v>
      </c>
      <c r="BK53">
        <f t="shared" si="49"/>
        <v>8.6853610130175465</v>
      </c>
      <c r="BL53">
        <f t="shared" si="45"/>
        <v>8.1854185786469067</v>
      </c>
    </row>
    <row r="54" spans="1:64">
      <c r="A54" s="90" t="s">
        <v>1931</v>
      </c>
      <c r="B54" s="91" t="s">
        <v>1817</v>
      </c>
      <c r="C54" s="90">
        <v>39120.2503</v>
      </c>
      <c r="D54" s="90" t="s">
        <v>1915</v>
      </c>
      <c r="E54">
        <f t="shared" si="50"/>
        <v>17116.004060414878</v>
      </c>
      <c r="F54">
        <f t="shared" si="51"/>
        <v>17116</v>
      </c>
      <c r="G54">
        <f t="shared" si="52"/>
        <v>1.3054080045549199E-3</v>
      </c>
      <c r="J54">
        <v>1.3054080045549199E-3</v>
      </c>
      <c r="P54">
        <f t="shared" si="53"/>
        <v>3.4066167879910327E-2</v>
      </c>
      <c r="Q54" s="2">
        <f t="shared" si="54"/>
        <v>24101.7503</v>
      </c>
      <c r="R54">
        <f t="shared" si="55"/>
        <v>1.0732673876106967E-3</v>
      </c>
      <c r="T54">
        <f t="shared" si="56"/>
        <v>-3.2760759875355407E-2</v>
      </c>
      <c r="U54">
        <f t="shared" si="57"/>
        <v>-4.8136530352430845E-2</v>
      </c>
      <c r="V54">
        <f t="shared" si="58"/>
        <v>2.3641431776370465E-4</v>
      </c>
      <c r="W54">
        <v>1</v>
      </c>
      <c r="Z54">
        <f t="shared" si="59"/>
        <v>17116</v>
      </c>
      <c r="AA54" s="134">
        <f t="shared" si="60"/>
        <v>-5.5307426722061345E-4</v>
      </c>
      <c r="AB54" s="134">
        <f t="shared" si="61"/>
        <v>1.8584822717755333E-3</v>
      </c>
      <c r="AC54" s="134">
        <f t="shared" si="62"/>
        <v>-3.2760759875355407E-2</v>
      </c>
      <c r="AD54" s="134">
        <f t="shared" si="63"/>
        <v>-6.4473421774012421E-3</v>
      </c>
      <c r="AE54" s="134">
        <f t="shared" si="64"/>
        <v>-1.1315423474986176E-7</v>
      </c>
      <c r="AG54" s="136"/>
      <c r="AH54">
        <f t="shared" si="27"/>
        <v>7.752750181956162E-3</v>
      </c>
      <c r="AI54">
        <f t="shared" si="28"/>
        <v>0.52462114085880307</v>
      </c>
      <c r="AJ54">
        <f t="shared" si="29"/>
        <v>0.58715498298661528</v>
      </c>
      <c r="AK54">
        <f t="shared" si="30"/>
        <v>0.23142413493154179</v>
      </c>
      <c r="AL54">
        <f t="shared" si="31"/>
        <v>2.6885441922612907</v>
      </c>
      <c r="AM54">
        <f t="shared" si="32"/>
        <v>4.3387711261968906</v>
      </c>
      <c r="AN54" s="134">
        <f t="shared" si="48"/>
        <v>2.35467603918622</v>
      </c>
      <c r="AO54" s="134">
        <f t="shared" si="48"/>
        <v>2.3535375743121869</v>
      </c>
      <c r="AP54" s="134">
        <f t="shared" si="48"/>
        <v>2.3565861961875418</v>
      </c>
      <c r="AQ54" s="134">
        <f t="shared" si="48"/>
        <v>2.348401374010693</v>
      </c>
      <c r="AR54" s="134">
        <f t="shared" si="48"/>
        <v>2.370226593649607</v>
      </c>
      <c r="AS54" s="134">
        <f t="shared" si="48"/>
        <v>2.3109056387817817</v>
      </c>
      <c r="AT54" s="134">
        <f t="shared" si="48"/>
        <v>2.4649267672402915</v>
      </c>
      <c r="AU54" s="134">
        <f t="shared" si="34"/>
        <v>1.9798243197531775</v>
      </c>
      <c r="AV54" s="134"/>
      <c r="AW54">
        <v>74000</v>
      </c>
      <c r="AX54">
        <f t="shared" si="38"/>
        <v>6.0780898069839662E-2</v>
      </c>
      <c r="AY54">
        <f t="shared" si="39"/>
        <v>5.361355841121318E-2</v>
      </c>
      <c r="AZ54">
        <f t="shared" si="40"/>
        <v>7.1673396586264797E-3</v>
      </c>
      <c r="BA54">
        <f t="shared" si="41"/>
        <v>0.51055536727913808</v>
      </c>
      <c r="BB54">
        <f t="shared" si="42"/>
        <v>0.53317688650721251</v>
      </c>
      <c r="BC54">
        <f t="shared" si="43"/>
        <v>2.7537325782821398</v>
      </c>
      <c r="BD54">
        <f t="shared" si="44"/>
        <v>5.0916927606559703</v>
      </c>
      <c r="BE54">
        <f t="shared" si="49"/>
        <v>8.7448062937899547</v>
      </c>
      <c r="BF54">
        <f t="shared" si="49"/>
        <v>8.7428331109432715</v>
      </c>
      <c r="BG54">
        <f t="shared" si="49"/>
        <v>8.7476309277495687</v>
      </c>
      <c r="BH54">
        <f t="shared" si="49"/>
        <v>8.7359322443040046</v>
      </c>
      <c r="BI54">
        <f t="shared" si="49"/>
        <v>8.7642675508799819</v>
      </c>
      <c r="BJ54">
        <f t="shared" si="49"/>
        <v>8.6944519709914854</v>
      </c>
      <c r="BK54">
        <f t="shared" si="49"/>
        <v>8.8601927076140008</v>
      </c>
      <c r="BL54">
        <f t="shared" si="45"/>
        <v>8.4115534907850069</v>
      </c>
    </row>
    <row r="55" spans="1:64">
      <c r="A55" s="90" t="s">
        <v>1931</v>
      </c>
      <c r="B55" s="91" t="s">
        <v>1817</v>
      </c>
      <c r="C55" s="90">
        <v>39124.108500000002</v>
      </c>
      <c r="D55" s="90" t="s">
        <v>1915</v>
      </c>
      <c r="E55">
        <f t="shared" si="50"/>
        <v>17128.004823895109</v>
      </c>
      <c r="F55">
        <f t="shared" si="51"/>
        <v>17128</v>
      </c>
      <c r="G55">
        <f t="shared" si="52"/>
        <v>1.5508640062762424E-3</v>
      </c>
      <c r="J55">
        <v>1.5508640062762424E-3</v>
      </c>
      <c r="P55">
        <f t="shared" si="53"/>
        <v>3.4099619063110542E-2</v>
      </c>
      <c r="Q55" s="2">
        <f t="shared" si="54"/>
        <v>24105.608500000002</v>
      </c>
      <c r="R55">
        <f t="shared" si="55"/>
        <v>1.0594214557497965E-3</v>
      </c>
      <c r="T55">
        <f t="shared" si="56"/>
        <v>-3.25487550568343E-2</v>
      </c>
      <c r="U55">
        <f t="shared" si="57"/>
        <v>-4.8198751442725216E-2</v>
      </c>
      <c r="V55">
        <f t="shared" si="58"/>
        <v>2.4492238687839874E-4</v>
      </c>
      <c r="W55">
        <v>1</v>
      </c>
      <c r="Z55">
        <f t="shared" si="59"/>
        <v>17128</v>
      </c>
      <c r="AA55" s="134">
        <f t="shared" si="60"/>
        <v>-5.5982978186195145E-4</v>
      </c>
      <c r="AB55" s="134">
        <f t="shared" si="61"/>
        <v>2.1106937881381939E-3</v>
      </c>
      <c r="AC55" s="134">
        <f t="shared" si="62"/>
        <v>-3.25487550568343E-2</v>
      </c>
      <c r="AD55" s="134">
        <f t="shared" si="63"/>
        <v>-6.1968635977758153E-3</v>
      </c>
      <c r="AE55" s="134">
        <f t="shared" si="64"/>
        <v>-1.4500562384313755E-7</v>
      </c>
      <c r="AG55" s="136"/>
      <c r="AH55">
        <f t="shared" si="27"/>
        <v>7.7477276040520578E-3</v>
      </c>
      <c r="AI55">
        <f t="shared" si="28"/>
        <v>0.5244796406934904</v>
      </c>
      <c r="AJ55">
        <f t="shared" si="29"/>
        <v>0.58665962310174002</v>
      </c>
      <c r="AK55">
        <f t="shared" si="30"/>
        <v>0.2311332469209188</v>
      </c>
      <c r="AL55">
        <f t="shared" si="31"/>
        <v>2.6891560089415569</v>
      </c>
      <c r="AM55">
        <f t="shared" si="32"/>
        <v>4.3448437993646767</v>
      </c>
      <c r="AN55" s="134">
        <f t="shared" si="48"/>
        <v>2.3556660464704295</v>
      </c>
      <c r="AO55" s="134">
        <f t="shared" si="48"/>
        <v>2.3545208281818084</v>
      </c>
      <c r="AP55" s="134">
        <f t="shared" si="48"/>
        <v>2.3575844938184991</v>
      </c>
      <c r="AQ55" s="134">
        <f t="shared" si="48"/>
        <v>2.3493674090864181</v>
      </c>
      <c r="AR55" s="134">
        <f t="shared" si="48"/>
        <v>2.3712569576101279</v>
      </c>
      <c r="AS55" s="134">
        <f t="shared" si="48"/>
        <v>2.3118207464537157</v>
      </c>
      <c r="AT55" s="134">
        <f t="shared" si="48"/>
        <v>2.4659978199747936</v>
      </c>
      <c r="AU55" s="134">
        <f t="shared" si="34"/>
        <v>1.9811811292260062</v>
      </c>
      <c r="AV55" s="134"/>
    </row>
    <row r="56" spans="1:64">
      <c r="A56" s="90" t="s">
        <v>1931</v>
      </c>
      <c r="B56" s="91" t="s">
        <v>1814</v>
      </c>
      <c r="C56" s="90">
        <v>39162.205800000003</v>
      </c>
      <c r="D56" s="90" t="s">
        <v>1915</v>
      </c>
      <c r="E56">
        <f t="shared" si="50"/>
        <v>17246.504820405182</v>
      </c>
      <c r="F56">
        <f t="shared" si="51"/>
        <v>17246.5</v>
      </c>
      <c r="G56">
        <f t="shared" si="52"/>
        <v>1.5497420026804321E-3</v>
      </c>
      <c r="J56">
        <v>1.5497420026804321E-3</v>
      </c>
      <c r="P56">
        <f t="shared" si="53"/>
        <v>3.4430270622005897E-2</v>
      </c>
      <c r="Q56" s="2">
        <f t="shared" si="54"/>
        <v>24143.705800000003</v>
      </c>
      <c r="R56">
        <f t="shared" si="55"/>
        <v>1.0811291622862809E-3</v>
      </c>
      <c r="T56">
        <f t="shared" si="56"/>
        <v>-3.2880528619325465E-2</v>
      </c>
      <c r="U56">
        <f t="shared" si="57"/>
        <v>-4.8812896838211793E-2</v>
      </c>
      <c r="V56">
        <f t="shared" si="58"/>
        <v>2.5384035706217911E-4</v>
      </c>
      <c r="W56">
        <v>1</v>
      </c>
      <c r="Z56">
        <f t="shared" si="59"/>
        <v>17246.5</v>
      </c>
      <c r="AA56" s="134">
        <f t="shared" si="60"/>
        <v>-6.2654111952303252E-4</v>
      </c>
      <c r="AB56" s="134">
        <f t="shared" si="61"/>
        <v>2.1762831222034646E-3</v>
      </c>
      <c r="AC56" s="134">
        <f t="shared" si="62"/>
        <v>-3.2880528619325465E-2</v>
      </c>
      <c r="AD56" s="134">
        <f t="shared" si="63"/>
        <v>-6.1480517635623773E-3</v>
      </c>
      <c r="AE56" s="134">
        <f t="shared" si="64"/>
        <v>-1.5572903018743299E-7</v>
      </c>
      <c r="AG56" s="136"/>
      <c r="AH56">
        <f t="shared" si="27"/>
        <v>7.6977937662428093E-3</v>
      </c>
      <c r="AI56">
        <f t="shared" si="28"/>
        <v>0.52309584518929442</v>
      </c>
      <c r="AJ56">
        <f t="shared" si="29"/>
        <v>0.5817702668333361</v>
      </c>
      <c r="AK56">
        <f t="shared" si="30"/>
        <v>0.22826435786492141</v>
      </c>
      <c r="AL56">
        <f t="shared" si="31"/>
        <v>2.6951803821842342</v>
      </c>
      <c r="AM56">
        <f t="shared" si="32"/>
        <v>4.4055132374659438</v>
      </c>
      <c r="AN56" s="134">
        <f t="shared" si="48"/>
        <v>2.3654285738116583</v>
      </c>
      <c r="AO56" s="134">
        <f t="shared" si="48"/>
        <v>2.3642156288249963</v>
      </c>
      <c r="AP56" s="134">
        <f t="shared" si="48"/>
        <v>2.3674292246105946</v>
      </c>
      <c r="AQ56" s="134">
        <f t="shared" si="48"/>
        <v>2.35889273421121</v>
      </c>
      <c r="AR56" s="134">
        <f t="shared" si="48"/>
        <v>2.381414443074835</v>
      </c>
      <c r="AS56" s="134">
        <f t="shared" si="48"/>
        <v>2.3208570523567755</v>
      </c>
      <c r="AT56" s="134">
        <f t="shared" si="48"/>
        <v>2.4765266262263594</v>
      </c>
      <c r="AU56" s="134">
        <f t="shared" si="34"/>
        <v>1.9945796227701891</v>
      </c>
      <c r="AV56" s="134"/>
    </row>
    <row r="57" spans="1:64">
      <c r="A57" s="90" t="s">
        <v>1931</v>
      </c>
      <c r="B57" s="91" t="s">
        <v>1814</v>
      </c>
      <c r="C57" s="90">
        <v>39165.099900000001</v>
      </c>
      <c r="D57" s="90" t="s">
        <v>1915</v>
      </c>
      <c r="E57">
        <f t="shared" si="50"/>
        <v>17255.506792720793</v>
      </c>
      <c r="F57">
        <f t="shared" si="51"/>
        <v>17255.5</v>
      </c>
      <c r="G57">
        <f t="shared" si="52"/>
        <v>2.1838340035174042E-3</v>
      </c>
      <c r="J57">
        <v>2.1838340035174042E-3</v>
      </c>
      <c r="P57">
        <f t="shared" si="53"/>
        <v>3.4455407227183821E-2</v>
      </c>
      <c r="Q57" s="2">
        <f t="shared" si="54"/>
        <v>24146.599900000001</v>
      </c>
      <c r="R57">
        <f t="shared" si="55"/>
        <v>1.0414544383304633E-3</v>
      </c>
      <c r="T57">
        <f t="shared" si="56"/>
        <v>-3.2271573223666417E-2</v>
      </c>
      <c r="U57">
        <f t="shared" si="57"/>
        <v>-4.8859519006949077E-2</v>
      </c>
      <c r="V57">
        <f t="shared" si="58"/>
        <v>2.75159945309125E-4</v>
      </c>
      <c r="W57">
        <v>1</v>
      </c>
      <c r="Z57">
        <f t="shared" si="59"/>
        <v>17255.5</v>
      </c>
      <c r="AA57" s="134">
        <f t="shared" si="60"/>
        <v>-6.3160771937892466E-4</v>
      </c>
      <c r="AB57" s="134">
        <f t="shared" si="61"/>
        <v>2.8154417228963289E-3</v>
      </c>
      <c r="AC57" s="134">
        <f t="shared" si="62"/>
        <v>-3.2271573223666417E-2</v>
      </c>
      <c r="AD57" s="134">
        <f t="shared" si="63"/>
        <v>-5.5101425266414041E-3</v>
      </c>
      <c r="AE57" s="134">
        <f t="shared" si="64"/>
        <v>-2.5580746979753604E-7</v>
      </c>
      <c r="AG57" s="136"/>
      <c r="AH57">
        <f t="shared" si="27"/>
        <v>7.6939765301588083E-3</v>
      </c>
      <c r="AI57">
        <f t="shared" si="28"/>
        <v>0.52299174407168458</v>
      </c>
      <c r="AJ57">
        <f t="shared" si="29"/>
        <v>0.58139909556034797</v>
      </c>
      <c r="AK57">
        <f t="shared" si="30"/>
        <v>0.22804673583155094</v>
      </c>
      <c r="AL57">
        <f t="shared" si="31"/>
        <v>2.6956366547458344</v>
      </c>
      <c r="AM57">
        <f t="shared" si="32"/>
        <v>4.4101738517146538</v>
      </c>
      <c r="AN57" s="134">
        <f t="shared" si="48"/>
        <v>2.3661690150252372</v>
      </c>
      <c r="AO57" s="134">
        <f t="shared" si="48"/>
        <v>2.3649508505207746</v>
      </c>
      <c r="AP57" s="134">
        <f t="shared" si="48"/>
        <v>2.3681759317828073</v>
      </c>
      <c r="AQ57" s="134">
        <f t="shared" si="48"/>
        <v>2.3596151306233137</v>
      </c>
      <c r="AR57" s="134">
        <f t="shared" si="48"/>
        <v>2.3821846071864687</v>
      </c>
      <c r="AS57" s="134">
        <f t="shared" si="48"/>
        <v>2.3215433444689832</v>
      </c>
      <c r="AT57" s="134">
        <f t="shared" si="48"/>
        <v>2.4773227408016574</v>
      </c>
      <c r="AU57" s="134">
        <f t="shared" si="34"/>
        <v>1.9955972298748099</v>
      </c>
      <c r="AV57" s="134"/>
    </row>
    <row r="58" spans="1:64">
      <c r="A58" s="90" t="s">
        <v>1931</v>
      </c>
      <c r="B58" s="91" t="s">
        <v>1817</v>
      </c>
      <c r="C58" s="90">
        <v>39165.259599999998</v>
      </c>
      <c r="D58" s="90" t="s">
        <v>1915</v>
      </c>
      <c r="E58">
        <f t="shared" si="50"/>
        <v>17256.003532632603</v>
      </c>
      <c r="F58">
        <f t="shared" si="51"/>
        <v>17256</v>
      </c>
      <c r="G58">
        <f t="shared" si="52"/>
        <v>1.1357280018273741E-3</v>
      </c>
      <c r="J58">
        <v>1.1357280018273741E-3</v>
      </c>
      <c r="P58">
        <f t="shared" si="53"/>
        <v>3.4456803803885973E-2</v>
      </c>
      <c r="Q58" s="2">
        <f t="shared" si="54"/>
        <v>24146.759599999998</v>
      </c>
      <c r="R58">
        <f t="shared" si="55"/>
        <v>1.110294092606535E-3</v>
      </c>
      <c r="T58">
        <f t="shared" si="56"/>
        <v>-3.3321075802058599E-2</v>
      </c>
      <c r="U58">
        <f t="shared" si="57"/>
        <v>-4.8862109035643586E-2</v>
      </c>
      <c r="V58">
        <f t="shared" si="58"/>
        <v>2.4152371396739304E-4</v>
      </c>
      <c r="W58">
        <v>1</v>
      </c>
      <c r="Z58">
        <f t="shared" si="59"/>
        <v>17256</v>
      </c>
      <c r="AA58" s="134">
        <f t="shared" si="60"/>
        <v>-6.3188919630583797E-4</v>
      </c>
      <c r="AB58" s="134">
        <f t="shared" si="61"/>
        <v>1.7676171981332121E-3</v>
      </c>
      <c r="AC58" s="134">
        <f t="shared" si="62"/>
        <v>-3.3321075802058599E-2</v>
      </c>
      <c r="AD58" s="134">
        <f t="shared" si="63"/>
        <v>-6.5580363575274154E-3</v>
      </c>
      <c r="AE58" s="134">
        <f t="shared" si="64"/>
        <v>-1.041107203422813E-7</v>
      </c>
      <c r="AG58" s="136"/>
      <c r="AH58">
        <f t="shared" si="27"/>
        <v>7.6937643593547895E-3</v>
      </c>
      <c r="AI58">
        <f t="shared" si="28"/>
        <v>0.52298596478236115</v>
      </c>
      <c r="AJ58">
        <f t="shared" si="29"/>
        <v>0.5813784756465965</v>
      </c>
      <c r="AK58">
        <f t="shared" si="30"/>
        <v>0.22803464682495858</v>
      </c>
      <c r="AL58">
        <f t="shared" si="31"/>
        <v>2.6956619979829974</v>
      </c>
      <c r="AM58">
        <f t="shared" si="32"/>
        <v>4.4104329961513118</v>
      </c>
      <c r="AN58" s="134">
        <f t="shared" si="48"/>
        <v>2.3662101464668197</v>
      </c>
      <c r="AO58" s="134">
        <f t="shared" si="48"/>
        <v>2.3649916916804621</v>
      </c>
      <c r="AP58" s="134">
        <f t="shared" si="48"/>
        <v>2.3682174114182204</v>
      </c>
      <c r="AQ58" s="134">
        <f t="shared" si="48"/>
        <v>2.359655259476686</v>
      </c>
      <c r="AR58" s="134">
        <f t="shared" si="48"/>
        <v>2.3822273887305623</v>
      </c>
      <c r="AS58" s="134">
        <f t="shared" si="48"/>
        <v>2.3215814718393624</v>
      </c>
      <c r="AT58" s="134">
        <f t="shared" si="48"/>
        <v>2.4773669547606199</v>
      </c>
      <c r="AU58" s="134">
        <f t="shared" si="34"/>
        <v>1.9956537636028449</v>
      </c>
      <c r="AV58" s="134"/>
    </row>
    <row r="59" spans="1:64">
      <c r="A59" s="90" t="s">
        <v>1931</v>
      </c>
      <c r="B59" s="91" t="s">
        <v>1817</v>
      </c>
      <c r="C59" s="90">
        <v>39166.224099999999</v>
      </c>
      <c r="D59" s="90" t="s">
        <v>1915</v>
      </c>
      <c r="E59">
        <f t="shared" si="50"/>
        <v>17259.003567979835</v>
      </c>
      <c r="F59">
        <f t="shared" si="51"/>
        <v>17259</v>
      </c>
      <c r="G59">
        <f t="shared" si="52"/>
        <v>1.1470919998828322E-3</v>
      </c>
      <c r="J59">
        <v>1.1470919998828322E-3</v>
      </c>
      <c r="P59">
        <f t="shared" si="53"/>
        <v>3.4465183482137937E-2</v>
      </c>
      <c r="Q59" s="2">
        <f t="shared" si="54"/>
        <v>24147.724099999999</v>
      </c>
      <c r="R59">
        <f t="shared" si="55"/>
        <v>1.1100952200199202E-3</v>
      </c>
      <c r="T59">
        <f t="shared" si="56"/>
        <v>-3.3318091482255105E-2</v>
      </c>
      <c r="U59">
        <f t="shared" si="57"/>
        <v>-4.887764900455864E-2</v>
      </c>
      <c r="V59">
        <f t="shared" si="58"/>
        <v>2.4209983028987254E-4</v>
      </c>
      <c r="W59">
        <v>1</v>
      </c>
      <c r="Z59">
        <f t="shared" si="59"/>
        <v>17259</v>
      </c>
      <c r="AA59" s="134">
        <f t="shared" si="60"/>
        <v>-6.3357805589773272E-4</v>
      </c>
      <c r="AB59" s="134">
        <f t="shared" si="61"/>
        <v>1.7806700557805649E-3</v>
      </c>
      <c r="AC59" s="134">
        <f t="shared" si="62"/>
        <v>-3.3318091482255105E-2</v>
      </c>
      <c r="AD59" s="134">
        <f t="shared" si="63"/>
        <v>-6.5453991089872926E-3</v>
      </c>
      <c r="AE59" s="134">
        <f t="shared" si="64"/>
        <v>-1.056445329394293E-7</v>
      </c>
      <c r="AG59" s="136"/>
      <c r="AH59">
        <f t="shared" si="27"/>
        <v>7.6924911088701248E-3</v>
      </c>
      <c r="AI59">
        <f t="shared" si="28"/>
        <v>0.52295129811833596</v>
      </c>
      <c r="AJ59">
        <f t="shared" si="29"/>
        <v>0.58125475773902924</v>
      </c>
      <c r="AK59">
        <f t="shared" si="30"/>
        <v>0.22796211523017934</v>
      </c>
      <c r="AL59">
        <f t="shared" si="31"/>
        <v>2.6958140458343998</v>
      </c>
      <c r="AM59">
        <f t="shared" si="32"/>
        <v>4.4119883528497059</v>
      </c>
      <c r="AN59" s="134">
        <f t="shared" si="48"/>
        <v>2.366456925878933</v>
      </c>
      <c r="AO59" s="134">
        <f t="shared" si="48"/>
        <v>2.3652367287199096</v>
      </c>
      <c r="AP59" s="134">
        <f t="shared" si="48"/>
        <v>2.3684662801793448</v>
      </c>
      <c r="AQ59" s="134">
        <f t="shared" si="48"/>
        <v>2.3598960231450774</v>
      </c>
      <c r="AR59" s="134">
        <f t="shared" si="48"/>
        <v>2.3824840661646332</v>
      </c>
      <c r="AS59" s="134">
        <f t="shared" si="48"/>
        <v>2.3218102361448283</v>
      </c>
      <c r="AT59" s="134">
        <f t="shared" si="48"/>
        <v>2.4776322061844809</v>
      </c>
      <c r="AU59" s="134">
        <f t="shared" si="34"/>
        <v>1.9959929659710518</v>
      </c>
      <c r="AV59" s="134"/>
    </row>
    <row r="60" spans="1:64">
      <c r="A60" s="90" t="s">
        <v>1931</v>
      </c>
      <c r="B60" s="91" t="s">
        <v>1817</v>
      </c>
      <c r="C60" s="90">
        <v>39167.188600000001</v>
      </c>
      <c r="D60" s="90" t="s">
        <v>1915</v>
      </c>
      <c r="E60">
        <f t="shared" si="50"/>
        <v>17262.00360332707</v>
      </c>
      <c r="F60">
        <f t="shared" si="51"/>
        <v>17262</v>
      </c>
      <c r="G60">
        <f t="shared" si="52"/>
        <v>1.1584560052142479E-3</v>
      </c>
      <c r="J60">
        <v>1.1584560052142479E-3</v>
      </c>
      <c r="P60">
        <f t="shared" si="53"/>
        <v>3.4473563534171116E-2</v>
      </c>
      <c r="Q60" s="2">
        <f t="shared" si="54"/>
        <v>24148.688600000001</v>
      </c>
      <c r="R60">
        <f t="shared" si="55"/>
        <v>1.1098963896659585E-3</v>
      </c>
      <c r="T60">
        <f t="shared" si="56"/>
        <v>-3.3315107528956868E-2</v>
      </c>
      <c r="U60">
        <f t="shared" si="57"/>
        <v>-4.8893188624729793E-2</v>
      </c>
      <c r="V60">
        <f t="shared" si="58"/>
        <v>2.4267661062647776E-4</v>
      </c>
      <c r="W60">
        <v>1</v>
      </c>
      <c r="Z60">
        <f t="shared" si="59"/>
        <v>17262</v>
      </c>
      <c r="AA60" s="134">
        <f t="shared" si="60"/>
        <v>-6.352669120181717E-4</v>
      </c>
      <c r="AB60" s="134">
        <f t="shared" si="61"/>
        <v>1.7937229172324196E-3</v>
      </c>
      <c r="AC60" s="134">
        <f t="shared" si="62"/>
        <v>-3.3315107528956868E-2</v>
      </c>
      <c r="AD60" s="134">
        <f t="shared" si="63"/>
        <v>-6.5327614664195555E-3</v>
      </c>
      <c r="AE60" s="134">
        <f t="shared" si="64"/>
        <v>-1.07189422993428E-7</v>
      </c>
      <c r="AG60" s="136"/>
      <c r="AH60">
        <f t="shared" si="27"/>
        <v>7.6912174716338034E-3</v>
      </c>
      <c r="AI60">
        <f t="shared" si="28"/>
        <v>0.52291664700195628</v>
      </c>
      <c r="AJ60">
        <f t="shared" si="29"/>
        <v>0.58113104253126635</v>
      </c>
      <c r="AK60">
        <f t="shared" si="30"/>
        <v>0.22788958782564506</v>
      </c>
      <c r="AL60">
        <f t="shared" si="31"/>
        <v>2.6959660738561473</v>
      </c>
      <c r="AM60">
        <f t="shared" si="32"/>
        <v>4.4135445502338477</v>
      </c>
      <c r="AN60" s="134">
        <f t="shared" si="48"/>
        <v>2.3667036894606186</v>
      </c>
      <c r="AO60" s="134">
        <f t="shared" si="48"/>
        <v>2.3654817487619315</v>
      </c>
      <c r="AP60" s="134">
        <f t="shared" si="48"/>
        <v>2.3687151334272434</v>
      </c>
      <c r="AQ60" s="134">
        <f t="shared" si="48"/>
        <v>2.3601367706197784</v>
      </c>
      <c r="AR60" s="134">
        <f t="shared" si="48"/>
        <v>2.3827407233161102</v>
      </c>
      <c r="AS60" s="134">
        <f t="shared" si="48"/>
        <v>2.3220390006063414</v>
      </c>
      <c r="AT60" s="134">
        <f t="shared" si="48"/>
        <v>2.4778974021917755</v>
      </c>
      <c r="AU60" s="134">
        <f t="shared" si="34"/>
        <v>1.9963321683392588</v>
      </c>
      <c r="AV60" s="134"/>
    </row>
    <row r="61" spans="1:64">
      <c r="A61" s="90" t="s">
        <v>1931</v>
      </c>
      <c r="B61" s="91" t="s">
        <v>1814</v>
      </c>
      <c r="C61" s="90">
        <v>39181.174200000001</v>
      </c>
      <c r="D61" s="90" t="s">
        <v>1915</v>
      </c>
      <c r="E61">
        <f t="shared" si="50"/>
        <v>17305.505204521676</v>
      </c>
      <c r="F61">
        <f t="shared" si="51"/>
        <v>17305.5</v>
      </c>
      <c r="G61">
        <f t="shared" si="52"/>
        <v>1.6732340009184554E-3</v>
      </c>
      <c r="J61">
        <v>1.6732340009184554E-3</v>
      </c>
      <c r="P61">
        <f t="shared" si="53"/>
        <v>3.4595116292317173E-2</v>
      </c>
      <c r="Q61" s="2">
        <f t="shared" si="54"/>
        <v>24162.674200000001</v>
      </c>
      <c r="R61">
        <f t="shared" si="55"/>
        <v>1.0838503336087124E-3</v>
      </c>
      <c r="T61">
        <f t="shared" si="56"/>
        <v>-3.2921882291398717E-2</v>
      </c>
      <c r="U61">
        <f t="shared" si="57"/>
        <v>-4.9118473661669049E-2</v>
      </c>
      <c r="V61">
        <f t="shared" si="58"/>
        <v>2.6232957201551536E-4</v>
      </c>
      <c r="W61">
        <v>1</v>
      </c>
      <c r="Z61">
        <f t="shared" si="59"/>
        <v>17305.5</v>
      </c>
      <c r="AA61" s="134">
        <f t="shared" si="60"/>
        <v>-6.5975485453427345E-4</v>
      </c>
      <c r="AB61" s="134">
        <f t="shared" si="61"/>
        <v>2.3329888554527289E-3</v>
      </c>
      <c r="AC61" s="134">
        <f t="shared" si="62"/>
        <v>-3.2921882291398717E-2</v>
      </c>
      <c r="AD61" s="134">
        <f t="shared" si="63"/>
        <v>-5.9994723506971177E-3</v>
      </c>
      <c r="AE61" s="134">
        <f t="shared" si="64"/>
        <v>-1.7918843903429468E-7</v>
      </c>
      <c r="AG61" s="136"/>
      <c r="AH61">
        <f t="shared" si="27"/>
        <v>7.6727063516155731E-3</v>
      </c>
      <c r="AI61">
        <f t="shared" si="28"/>
        <v>0.52241594938955283</v>
      </c>
      <c r="AJ61">
        <f t="shared" si="29"/>
        <v>0.57933747532020718</v>
      </c>
      <c r="AK61">
        <f t="shared" si="30"/>
        <v>0.22683841065771065</v>
      </c>
      <c r="AL61">
        <f t="shared" si="31"/>
        <v>2.6981682580705533</v>
      </c>
      <c r="AM61">
        <f t="shared" si="32"/>
        <v>4.4362043584134545</v>
      </c>
      <c r="AN61" s="134">
        <f t="shared" ref="AN61:AT70" si="65">$AU61+$AB$7*SIN(AO61)</f>
        <v>2.3702799867875854</v>
      </c>
      <c r="AO61" s="134">
        <f t="shared" si="65"/>
        <v>2.3690326344378745</v>
      </c>
      <c r="AP61" s="134">
        <f t="shared" si="65"/>
        <v>2.3723217651009665</v>
      </c>
      <c r="AQ61" s="134">
        <f t="shared" si="65"/>
        <v>2.3636257973309545</v>
      </c>
      <c r="AR61" s="134">
        <f t="shared" si="65"/>
        <v>2.3864599712559289</v>
      </c>
      <c r="AS61" s="134">
        <f t="shared" si="65"/>
        <v>2.3253561142842756</v>
      </c>
      <c r="AT61" s="134">
        <f t="shared" si="65"/>
        <v>2.4817365221370729</v>
      </c>
      <c r="AU61" s="134">
        <f t="shared" si="34"/>
        <v>2.0012506026782626</v>
      </c>
      <c r="AV61" s="134"/>
    </row>
    <row r="62" spans="1:64">
      <c r="A62" s="90" t="s">
        <v>1931</v>
      </c>
      <c r="B62" s="91" t="s">
        <v>1817</v>
      </c>
      <c r="C62" s="90">
        <v>39187.121599999999</v>
      </c>
      <c r="D62" s="90" t="s">
        <v>1915</v>
      </c>
      <c r="E62">
        <f t="shared" si="50"/>
        <v>17324.004333836448</v>
      </c>
      <c r="F62">
        <f t="shared" si="51"/>
        <v>17324</v>
      </c>
      <c r="G62">
        <f t="shared" si="52"/>
        <v>1.3933119989815168E-3</v>
      </c>
      <c r="J62">
        <v>1.3933119989815168E-3</v>
      </c>
      <c r="P62">
        <f t="shared" si="53"/>
        <v>3.4646834961652884E-2</v>
      </c>
      <c r="Q62" s="2">
        <f t="shared" si="54"/>
        <v>24168.621599999999</v>
      </c>
      <c r="R62">
        <f t="shared" si="55"/>
        <v>1.1057967894289118E-3</v>
      </c>
      <c r="T62">
        <f t="shared" si="56"/>
        <v>-3.3253522962671367E-2</v>
      </c>
      <c r="U62">
        <f t="shared" si="57"/>
        <v>-4.9214261968600362E-2</v>
      </c>
      <c r="V62">
        <f t="shared" si="58"/>
        <v>2.5474518961538331E-4</v>
      </c>
      <c r="W62">
        <v>1</v>
      </c>
      <c r="Z62">
        <f t="shared" si="59"/>
        <v>17324</v>
      </c>
      <c r="AA62" s="134">
        <f t="shared" si="60"/>
        <v>-6.7016893935401001E-4</v>
      </c>
      <c r="AB62" s="134">
        <f t="shared" si="61"/>
        <v>2.0634809383355268E-3</v>
      </c>
      <c r="AC62" s="134">
        <f t="shared" si="62"/>
        <v>-3.3253522962671367E-2</v>
      </c>
      <c r="AD62" s="134">
        <f t="shared" si="63"/>
        <v>-6.2714972689699878E-3</v>
      </c>
      <c r="AE62" s="134">
        <f t="shared" si="64"/>
        <v>-1.4159195724209159E-7</v>
      </c>
      <c r="AG62" s="136"/>
      <c r="AH62">
        <f t="shared" si="27"/>
        <v>7.6648092679515046E-3</v>
      </c>
      <c r="AI62">
        <f t="shared" si="28"/>
        <v>0.52220399505555948</v>
      </c>
      <c r="AJ62">
        <f t="shared" si="29"/>
        <v>0.5785748657797759</v>
      </c>
      <c r="AK62">
        <f t="shared" si="30"/>
        <v>0.22639162441735883</v>
      </c>
      <c r="AL62">
        <f t="shared" si="31"/>
        <v>2.6991035637746728</v>
      </c>
      <c r="AM62">
        <f t="shared" si="32"/>
        <v>4.4458954828371926</v>
      </c>
      <c r="AN62" s="134">
        <f t="shared" si="65"/>
        <v>2.3717999377510965</v>
      </c>
      <c r="AO62" s="134">
        <f t="shared" si="65"/>
        <v>2.3705417048621231</v>
      </c>
      <c r="AP62" s="134">
        <f t="shared" si="65"/>
        <v>2.3738546351743852</v>
      </c>
      <c r="AQ62" s="134">
        <f t="shared" si="65"/>
        <v>2.3651086149923279</v>
      </c>
      <c r="AR62" s="134">
        <f t="shared" si="65"/>
        <v>2.3880404259617389</v>
      </c>
      <c r="AS62" s="134">
        <f t="shared" si="65"/>
        <v>2.3267668657098404</v>
      </c>
      <c r="AT62" s="134">
        <f t="shared" si="65"/>
        <v>2.4833657269795713</v>
      </c>
      <c r="AU62" s="134">
        <f t="shared" si="34"/>
        <v>2.0033423506155401</v>
      </c>
      <c r="AV62" s="134"/>
    </row>
    <row r="63" spans="1:64">
      <c r="A63" s="19" t="s">
        <v>1820</v>
      </c>
      <c r="B63" s="17" t="s">
        <v>1814</v>
      </c>
      <c r="C63" s="33">
        <v>40200.637999999999</v>
      </c>
      <c r="D63" s="33"/>
      <c r="E63">
        <f t="shared" si="50"/>
        <v>20476.503063743723</v>
      </c>
      <c r="F63">
        <f t="shared" si="51"/>
        <v>20476.5</v>
      </c>
      <c r="G63">
        <f t="shared" si="52"/>
        <v>9.8498199804453179E-4</v>
      </c>
      <c r="J63">
        <v>9.8498199804453179E-4</v>
      </c>
      <c r="P63">
        <f t="shared" si="53"/>
        <v>4.3667560941453319E-2</v>
      </c>
      <c r="Q63" s="2">
        <f t="shared" si="54"/>
        <v>25182.137999999999</v>
      </c>
      <c r="R63">
        <f t="shared" si="55"/>
        <v>1.8218025452603232E-3</v>
      </c>
      <c r="T63">
        <f t="shared" si="56"/>
        <v>-4.2682578943408787E-2</v>
      </c>
      <c r="U63">
        <f t="shared" si="57"/>
        <v>-6.5255391925130177E-2</v>
      </c>
      <c r="V63">
        <f t="shared" si="58"/>
        <v>5.0953188590776969E-4</v>
      </c>
      <c r="W63">
        <v>1</v>
      </c>
      <c r="Z63">
        <f t="shared" si="59"/>
        <v>20476.5</v>
      </c>
      <c r="AA63" s="134">
        <f t="shared" si="60"/>
        <v>-2.4176366655530345E-3</v>
      </c>
      <c r="AB63" s="134">
        <f t="shared" si="61"/>
        <v>3.4026186635975663E-3</v>
      </c>
      <c r="AC63" s="134">
        <f t="shared" si="62"/>
        <v>-4.2682578943408787E-2</v>
      </c>
      <c r="AD63" s="134">
        <f t="shared" si="63"/>
        <v>-5.1445537266336999E-3</v>
      </c>
      <c r="AE63" s="134">
        <f t="shared" si="64"/>
        <v>-4.941709502242409E-7</v>
      </c>
      <c r="AG63" s="136"/>
      <c r="AH63">
        <f t="shared" si="27"/>
        <v>6.1295357246782317E-3</v>
      </c>
      <c r="AI63">
        <f t="shared" si="28"/>
        <v>0.49371157122340636</v>
      </c>
      <c r="AJ63">
        <f t="shared" si="29"/>
        <v>0.45003954249874611</v>
      </c>
      <c r="AK63">
        <f t="shared" si="30"/>
        <v>0.15236212401422639</v>
      </c>
      <c r="AL63">
        <f t="shared" si="31"/>
        <v>2.8492742689099582</v>
      </c>
      <c r="AM63">
        <f t="shared" si="32"/>
        <v>6.7930657365003846</v>
      </c>
      <c r="AN63" s="134">
        <f t="shared" si="65"/>
        <v>2.6232602344467559</v>
      </c>
      <c r="AO63" s="134">
        <f t="shared" si="65"/>
        <v>2.6199278343214099</v>
      </c>
      <c r="AP63" s="134">
        <f t="shared" si="65"/>
        <v>2.6271825145949657</v>
      </c>
      <c r="AQ63" s="134">
        <f t="shared" si="65"/>
        <v>2.6113499987236968</v>
      </c>
      <c r="AR63" s="134">
        <f t="shared" si="65"/>
        <v>2.6457220701241404</v>
      </c>
      <c r="AS63" s="134">
        <f t="shared" si="65"/>
        <v>2.5701954419679645</v>
      </c>
      <c r="AT63" s="134">
        <f t="shared" si="65"/>
        <v>2.7323015380196645</v>
      </c>
      <c r="AU63" s="134">
        <f t="shared" si="34"/>
        <v>2.3597875058732196</v>
      </c>
      <c r="AV63" s="134"/>
    </row>
    <row r="64" spans="1:64">
      <c r="A64" s="20" t="s">
        <v>1821</v>
      </c>
      <c r="B64" s="17"/>
      <c r="C64" s="33">
        <v>40201.439899999998</v>
      </c>
      <c r="D64" s="33"/>
      <c r="E64">
        <f t="shared" si="50"/>
        <v>20478.997338855115</v>
      </c>
      <c r="F64">
        <f t="shared" si="51"/>
        <v>20479</v>
      </c>
      <c r="G64">
        <f t="shared" si="52"/>
        <v>-8.5554800170939416E-4</v>
      </c>
      <c r="J64">
        <v>-8.5554800170939416E-4</v>
      </c>
      <c r="P64">
        <f t="shared" si="53"/>
        <v>4.3674878359158613E-2</v>
      </c>
      <c r="Q64" s="2">
        <f t="shared" si="54"/>
        <v>25182.939899999998</v>
      </c>
      <c r="R64">
        <f t="shared" si="55"/>
        <v>1.9829588718806882E-3</v>
      </c>
      <c r="T64">
        <f t="shared" si="56"/>
        <v>-4.4530426360868007E-2</v>
      </c>
      <c r="U64">
        <f t="shared" si="57"/>
        <v>-6.5267824547403527E-2</v>
      </c>
      <c r="V64">
        <f t="shared" si="58"/>
        <v>4.300396835469267E-4</v>
      </c>
      <c r="W64">
        <v>1</v>
      </c>
      <c r="Z64">
        <f t="shared" si="59"/>
        <v>20479</v>
      </c>
      <c r="AA64" s="134">
        <f t="shared" si="60"/>
        <v>-2.4189831949980806E-3</v>
      </c>
      <c r="AB64" s="134">
        <f t="shared" si="61"/>
        <v>1.5634351932886864E-3</v>
      </c>
      <c r="AC64" s="134">
        <f t="shared" si="62"/>
        <v>-4.4530426360868007E-2</v>
      </c>
      <c r="AD64" s="134">
        <f t="shared" si="63"/>
        <v>-6.9837344778746801E-3</v>
      </c>
      <c r="AE64" s="134">
        <f t="shared" si="64"/>
        <v>-1.0884703941540653E-7</v>
      </c>
      <c r="AG64" s="136"/>
      <c r="AH64">
        <f t="shared" si="27"/>
        <v>6.1281864761652859E-3</v>
      </c>
      <c r="AI64">
        <f t="shared" si="28"/>
        <v>0.49369435891995261</v>
      </c>
      <c r="AJ64">
        <f t="shared" si="29"/>
        <v>0.44993863776668097</v>
      </c>
      <c r="AK64">
        <f t="shared" si="30"/>
        <v>0.15230491705037158</v>
      </c>
      <c r="AL64">
        <f t="shared" si="31"/>
        <v>2.8493872598221053</v>
      </c>
      <c r="AM64">
        <f t="shared" si="32"/>
        <v>6.7957302792962713</v>
      </c>
      <c r="AN64" s="134">
        <f t="shared" si="65"/>
        <v>2.6234544938527615</v>
      </c>
      <c r="AO64" s="134">
        <f t="shared" si="65"/>
        <v>2.6201206913227768</v>
      </c>
      <c r="AP64" s="134">
        <f t="shared" si="65"/>
        <v>2.6273776224558083</v>
      </c>
      <c r="AQ64" s="134">
        <f t="shared" si="65"/>
        <v>2.6115419582065882</v>
      </c>
      <c r="AR64" s="134">
        <f t="shared" si="65"/>
        <v>2.6459171181812713</v>
      </c>
      <c r="AS64" s="134">
        <f t="shared" si="65"/>
        <v>2.5703924497957127</v>
      </c>
      <c r="AT64" s="134">
        <f t="shared" si="65"/>
        <v>2.7324781343373012</v>
      </c>
      <c r="AU64" s="134">
        <f t="shared" si="34"/>
        <v>2.3600701745133921</v>
      </c>
      <c r="AV64" s="134"/>
    </row>
    <row r="65" spans="1:48">
      <c r="A65" s="19" t="s">
        <v>1820</v>
      </c>
      <c r="B65" s="17" t="s">
        <v>1814</v>
      </c>
      <c r="C65" s="33">
        <v>40208.678999999996</v>
      </c>
      <c r="D65" s="33"/>
      <c r="E65">
        <f t="shared" si="50"/>
        <v>20501.514244901893</v>
      </c>
      <c r="F65">
        <f t="shared" si="51"/>
        <v>20501.5</v>
      </c>
      <c r="G65">
        <f t="shared" si="52"/>
        <v>4.5796819977113046E-3</v>
      </c>
      <c r="J65">
        <v>4.5796819977113046E-3</v>
      </c>
      <c r="P65">
        <f t="shared" si="53"/>
        <v>4.3740746799169436E-2</v>
      </c>
      <c r="Q65" s="2">
        <f t="shared" si="54"/>
        <v>25190.178999999996</v>
      </c>
      <c r="R65">
        <f t="shared" si="55"/>
        <v>1.5335889963840031E-3</v>
      </c>
      <c r="T65">
        <f t="shared" si="56"/>
        <v>-3.9161064801458131E-2</v>
      </c>
      <c r="U65">
        <f t="shared" si="57"/>
        <v>-6.5379692880880788E-2</v>
      </c>
      <c r="V65">
        <f t="shared" si="58"/>
        <v>6.8741645836709021E-4</v>
      </c>
      <c r="W65">
        <v>1</v>
      </c>
      <c r="Z65">
        <f t="shared" si="59"/>
        <v>20501.5</v>
      </c>
      <c r="AA65" s="134">
        <f t="shared" si="60"/>
        <v>-2.4310979548484582E-3</v>
      </c>
      <c r="AB65" s="134">
        <f t="shared" si="61"/>
        <v>7.0107799525597628E-3</v>
      </c>
      <c r="AC65" s="134">
        <f t="shared" si="62"/>
        <v>-3.9161064801458131E-2</v>
      </c>
      <c r="AD65" s="134">
        <f t="shared" si="63"/>
        <v>-1.5363530525203751E-3</v>
      </c>
      <c r="AE65" s="134">
        <f t="shared" si="64"/>
        <v>-1.9248068879665703E-6</v>
      </c>
      <c r="AG65" s="136"/>
      <c r="AH65">
        <f t="shared" si="27"/>
        <v>6.1160350502316796E-3</v>
      </c>
      <c r="AI65">
        <f t="shared" si="28"/>
        <v>0.49353979401882919</v>
      </c>
      <c r="AJ65">
        <f t="shared" si="29"/>
        <v>0.44903056015285769</v>
      </c>
      <c r="AK65">
        <f t="shared" si="30"/>
        <v>0.15179015022295905</v>
      </c>
      <c r="AL65">
        <f t="shared" si="31"/>
        <v>2.850403816185211</v>
      </c>
      <c r="AM65">
        <f t="shared" si="32"/>
        <v>6.8197949594588723</v>
      </c>
      <c r="AN65" s="134">
        <f t="shared" si="65"/>
        <v>2.6252025106692902</v>
      </c>
      <c r="AO65" s="134">
        <f t="shared" si="65"/>
        <v>2.6218561371749391</v>
      </c>
      <c r="AP65" s="134">
        <f t="shared" si="65"/>
        <v>2.6291332071332132</v>
      </c>
      <c r="AQ65" s="134">
        <f t="shared" si="65"/>
        <v>2.613269469192574</v>
      </c>
      <c r="AR65" s="134">
        <f t="shared" si="65"/>
        <v>2.6476718939379587</v>
      </c>
      <c r="AS65" s="134">
        <f t="shared" si="65"/>
        <v>2.5721658748931975</v>
      </c>
      <c r="AT65" s="134">
        <f t="shared" si="65"/>
        <v>2.7340661631949055</v>
      </c>
      <c r="AU65" s="134">
        <f t="shared" si="34"/>
        <v>2.362614192274946</v>
      </c>
      <c r="AV65" s="134"/>
    </row>
    <row r="66" spans="1:48">
      <c r="A66" s="19" t="s">
        <v>1820</v>
      </c>
      <c r="B66" s="17" t="s">
        <v>1817</v>
      </c>
      <c r="C66" s="33">
        <v>40232.624000000003</v>
      </c>
      <c r="D66" s="33"/>
      <c r="E66">
        <f t="shared" si="50"/>
        <v>20575.994127109672</v>
      </c>
      <c r="F66">
        <f t="shared" si="51"/>
        <v>20576</v>
      </c>
      <c r="G66">
        <f t="shared" si="52"/>
        <v>-1.8881119976867922E-3</v>
      </c>
      <c r="I66">
        <f>G66</f>
        <v>-1.8881119976867922E-3</v>
      </c>
      <c r="P66">
        <f t="shared" si="53"/>
        <v>4.3958994585539056E-2</v>
      </c>
      <c r="Q66" s="2">
        <f t="shared" si="54"/>
        <v>25214.124000000003</v>
      </c>
      <c r="R66">
        <f t="shared" si="55"/>
        <v>2.101957182053671E-3</v>
      </c>
      <c r="T66">
        <f t="shared" si="56"/>
        <v>-4.5847106583225848E-2</v>
      </c>
      <c r="U66">
        <f t="shared" si="57"/>
        <v>-6.5749774868692462E-2</v>
      </c>
      <c r="V66">
        <f t="shared" si="58"/>
        <v>3.9611620488131858E-4</v>
      </c>
      <c r="W66">
        <v>0.1</v>
      </c>
      <c r="Z66">
        <f t="shared" si="59"/>
        <v>20576</v>
      </c>
      <c r="AA66" s="134">
        <f t="shared" si="60"/>
        <v>-2.4711593562544206E-3</v>
      </c>
      <c r="AB66" s="134">
        <f t="shared" si="61"/>
        <v>5.8304735856762845E-4</v>
      </c>
      <c r="AC66" s="134">
        <f t="shared" si="62"/>
        <v>-4.5847106583225848E-2</v>
      </c>
      <c r="AD66" s="134">
        <f t="shared" si="63"/>
        <v>-7.9638075772982715E-3</v>
      </c>
      <c r="AE66" s="134">
        <f t="shared" si="64"/>
        <v>-1.5585458993638602E-8</v>
      </c>
      <c r="AG66" s="136"/>
      <c r="AH66">
        <f t="shared" si="27"/>
        <v>6.0756955796114794E-3</v>
      </c>
      <c r="AI66">
        <f t="shared" si="28"/>
        <v>0.49303244257511625</v>
      </c>
      <c r="AJ66">
        <f t="shared" si="29"/>
        <v>0.44602464503940109</v>
      </c>
      <c r="AK66">
        <f t="shared" si="30"/>
        <v>0.15008692703178925</v>
      </c>
      <c r="AL66">
        <f t="shared" si="31"/>
        <v>2.8537651245073841</v>
      </c>
      <c r="AM66">
        <f t="shared" si="32"/>
        <v>6.9005680462122454</v>
      </c>
      <c r="AN66" s="134">
        <f t="shared" si="65"/>
        <v>2.6309863229873311</v>
      </c>
      <c r="AO66" s="134">
        <f t="shared" si="65"/>
        <v>2.6275989903169608</v>
      </c>
      <c r="AP66" s="134">
        <f t="shared" si="65"/>
        <v>2.6349411936705849</v>
      </c>
      <c r="AQ66" s="134">
        <f t="shared" si="65"/>
        <v>2.6189878905970314</v>
      </c>
      <c r="AR66" s="134">
        <f t="shared" si="65"/>
        <v>2.6534737237811812</v>
      </c>
      <c r="AS66" s="134">
        <f t="shared" si="65"/>
        <v>2.5780424525241896</v>
      </c>
      <c r="AT66" s="134">
        <f t="shared" si="65"/>
        <v>2.7393071789664329</v>
      </c>
      <c r="AU66" s="134">
        <f t="shared" si="34"/>
        <v>2.37103771775209</v>
      </c>
      <c r="AV66" s="134"/>
    </row>
    <row r="67" spans="1:48">
      <c r="A67" s="19" t="s">
        <v>1820</v>
      </c>
      <c r="B67" s="17" t="s">
        <v>1817</v>
      </c>
      <c r="C67" s="33">
        <v>40233.586000000003</v>
      </c>
      <c r="D67" s="33"/>
      <c r="E67">
        <f t="shared" si="50"/>
        <v>20578.986386315511</v>
      </c>
      <c r="F67">
        <f t="shared" si="51"/>
        <v>20579</v>
      </c>
      <c r="G67">
        <f t="shared" si="52"/>
        <v>-4.3767479946836829E-3</v>
      </c>
      <c r="I67">
        <f>G67</f>
        <v>-4.3767479946836829E-3</v>
      </c>
      <c r="P67">
        <f t="shared" si="53"/>
        <v>4.3967787915011068E-2</v>
      </c>
      <c r="Q67" s="2">
        <f t="shared" si="54"/>
        <v>25215.086000000003</v>
      </c>
      <c r="R67">
        <f t="shared" si="55"/>
        <v>2.3371941523237655E-3</v>
      </c>
      <c r="T67">
        <f t="shared" si="56"/>
        <v>-4.8344535909694751E-2</v>
      </c>
      <c r="U67">
        <f t="shared" si="57"/>
        <v>-6.5764666933706209E-2</v>
      </c>
      <c r="V67">
        <f t="shared" si="58"/>
        <v>3.0346096489372647E-4</v>
      </c>
      <c r="W67">
        <v>0.1</v>
      </c>
      <c r="Z67">
        <f t="shared" si="59"/>
        <v>20579</v>
      </c>
      <c r="AA67" s="134">
        <f t="shared" si="60"/>
        <v>-2.472770881945462E-3</v>
      </c>
      <c r="AB67" s="134">
        <f t="shared" si="61"/>
        <v>-1.9039771127382209E-3</v>
      </c>
      <c r="AC67" s="134">
        <f t="shared" si="62"/>
        <v>-4.8344535909694751E-2</v>
      </c>
      <c r="AD67" s="134">
        <f t="shared" si="63"/>
        <v>-1.0450815810804278E-2</v>
      </c>
      <c r="AE67" s="134">
        <f t="shared" si="64"/>
        <v>-1.7525517166454571E-7</v>
      </c>
      <c r="AG67" s="136"/>
      <c r="AH67">
        <f t="shared" si="27"/>
        <v>6.0740678161205954E-3</v>
      </c>
      <c r="AI67">
        <f t="shared" si="28"/>
        <v>0.4930121544352738</v>
      </c>
      <c r="AJ67">
        <f t="shared" si="29"/>
        <v>0.44590362807686773</v>
      </c>
      <c r="AK67">
        <f t="shared" si="30"/>
        <v>0.15001838019668029</v>
      </c>
      <c r="AL67">
        <f t="shared" si="31"/>
        <v>2.8539003313119484</v>
      </c>
      <c r="AM67">
        <f t="shared" si="32"/>
        <v>6.9038563115515776</v>
      </c>
      <c r="AN67" s="134">
        <f t="shared" si="65"/>
        <v>2.6312190979493306</v>
      </c>
      <c r="AO67" s="134">
        <f t="shared" si="65"/>
        <v>2.6278301377405513</v>
      </c>
      <c r="AP67" s="134">
        <f t="shared" si="65"/>
        <v>2.6351749134254745</v>
      </c>
      <c r="AQ67" s="134">
        <f t="shared" si="65"/>
        <v>2.619218113657404</v>
      </c>
      <c r="AR67" s="134">
        <f t="shared" si="65"/>
        <v>2.6537070836920558</v>
      </c>
      <c r="AS67" s="134">
        <f t="shared" si="65"/>
        <v>2.5782792407039294</v>
      </c>
      <c r="AT67" s="134">
        <f t="shared" si="65"/>
        <v>2.7395176777545207</v>
      </c>
      <c r="AU67" s="134">
        <f t="shared" si="34"/>
        <v>2.371376920120297</v>
      </c>
      <c r="AV67" s="134"/>
    </row>
    <row r="68" spans="1:48">
      <c r="A68" s="19" t="s">
        <v>1820</v>
      </c>
      <c r="B68" s="17" t="s">
        <v>1814</v>
      </c>
      <c r="C68" s="33">
        <v>40237.612999999998</v>
      </c>
      <c r="D68" s="33"/>
      <c r="E68">
        <f t="shared" si="50"/>
        <v>20591.512194862189</v>
      </c>
      <c r="F68">
        <f t="shared" si="51"/>
        <v>20591.5</v>
      </c>
      <c r="G68">
        <f t="shared" si="52"/>
        <v>3.9206020010169595E-3</v>
      </c>
      <c r="I68">
        <f>G68</f>
        <v>3.9206020010169595E-3</v>
      </c>
      <c r="P68">
        <f t="shared" si="53"/>
        <v>4.4004430811150665E-2</v>
      </c>
      <c r="Q68" s="2">
        <f t="shared" si="54"/>
        <v>25219.112999999998</v>
      </c>
      <c r="R68">
        <f t="shared" si="55"/>
        <v>1.6067133320801048E-3</v>
      </c>
      <c r="T68">
        <f t="shared" si="56"/>
        <v>-4.0083828810133705E-2</v>
      </c>
      <c r="U68">
        <f t="shared" si="57"/>
        <v>-6.5826708354384519E-2</v>
      </c>
      <c r="V68">
        <f t="shared" si="58"/>
        <v>6.6269584722980696E-4</v>
      </c>
      <c r="W68">
        <v>0.1</v>
      </c>
      <c r="Z68">
        <f t="shared" si="59"/>
        <v>20591.5</v>
      </c>
      <c r="AA68" s="134">
        <f t="shared" si="60"/>
        <v>-2.4794841569595978E-3</v>
      </c>
      <c r="AB68" s="134">
        <f t="shared" si="61"/>
        <v>6.4000861579765573E-3</v>
      </c>
      <c r="AC68" s="134">
        <f t="shared" si="62"/>
        <v>-4.0083828810133705E-2</v>
      </c>
      <c r="AD68" s="134">
        <f t="shared" si="63"/>
        <v>-2.1466806822719618E-3</v>
      </c>
      <c r="AE68" s="134">
        <f t="shared" si="64"/>
        <v>-1.6418778336928885E-6</v>
      </c>
      <c r="AG68" s="136"/>
      <c r="AH68">
        <f t="shared" si="27"/>
        <v>6.0672826832889213E-3</v>
      </c>
      <c r="AI68">
        <f t="shared" si="28"/>
        <v>0.49292773864532879</v>
      </c>
      <c r="AJ68">
        <f t="shared" si="29"/>
        <v>0.44539941280129475</v>
      </c>
      <c r="AK68">
        <f t="shared" si="30"/>
        <v>0.14973280105527434</v>
      </c>
      <c r="AL68">
        <f t="shared" si="31"/>
        <v>2.8544635703781687</v>
      </c>
      <c r="AM68">
        <f t="shared" si="32"/>
        <v>6.9175875256429329</v>
      </c>
      <c r="AN68" s="134">
        <f t="shared" si="65"/>
        <v>2.6321888855247497</v>
      </c>
      <c r="AO68" s="134">
        <f t="shared" si="65"/>
        <v>2.6287931624213625</v>
      </c>
      <c r="AP68" s="134">
        <f t="shared" si="65"/>
        <v>2.6361486135792482</v>
      </c>
      <c r="AQ68" s="134">
        <f t="shared" si="65"/>
        <v>2.6201773365387866</v>
      </c>
      <c r="AR68" s="134">
        <f t="shared" si="65"/>
        <v>2.6546791912197327</v>
      </c>
      <c r="AS68" s="134">
        <f t="shared" si="65"/>
        <v>2.5792659813261101</v>
      </c>
      <c r="AT68" s="134">
        <f t="shared" si="65"/>
        <v>2.7403943002737381</v>
      </c>
      <c r="AU68" s="134">
        <f t="shared" si="34"/>
        <v>2.3727902633211602</v>
      </c>
      <c r="AV68" s="134"/>
    </row>
    <row r="69" spans="1:48">
      <c r="A69" s="19" t="s">
        <v>1820</v>
      </c>
      <c r="B69" s="17" t="s">
        <v>1817</v>
      </c>
      <c r="C69" s="33">
        <v>40556.690999999999</v>
      </c>
      <c r="D69" s="33"/>
      <c r="E69">
        <f t="shared" si="50"/>
        <v>21583.990451495589</v>
      </c>
      <c r="F69">
        <f t="shared" si="51"/>
        <v>21584</v>
      </c>
      <c r="G69">
        <f t="shared" si="52"/>
        <v>-3.0698080008733086E-3</v>
      </c>
      <c r="I69">
        <f>G69</f>
        <v>-3.0698080008733086E-3</v>
      </c>
      <c r="P69">
        <f t="shared" si="53"/>
        <v>4.6934589695361829E-2</v>
      </c>
      <c r="Q69" s="2">
        <f t="shared" si="54"/>
        <v>25538.190999999999</v>
      </c>
      <c r="R69">
        <f t="shared" si="55"/>
        <v>2.500439788963246E-3</v>
      </c>
      <c r="T69">
        <f t="shared" si="56"/>
        <v>-5.0004397696235138E-2</v>
      </c>
      <c r="U69">
        <f t="shared" si="57"/>
        <v>-7.0704600672442608E-2</v>
      </c>
      <c r="V69">
        <f t="shared" si="58"/>
        <v>4.2849840325618862E-4</v>
      </c>
      <c r="W69">
        <v>0.1</v>
      </c>
      <c r="Z69">
        <f t="shared" si="59"/>
        <v>21584</v>
      </c>
      <c r="AA69" s="134">
        <f t="shared" si="60"/>
        <v>-3.0046029806932205E-3</v>
      </c>
      <c r="AB69" s="134">
        <f t="shared" si="61"/>
        <v>-6.5205020180088107E-5</v>
      </c>
      <c r="AC69" s="134">
        <f t="shared" si="62"/>
        <v>-5.0004397696235138E-2</v>
      </c>
      <c r="AD69" s="134">
        <f t="shared" si="63"/>
        <v>-8.5846422987348042E-3</v>
      </c>
      <c r="AE69" s="134">
        <f t="shared" si="64"/>
        <v>-2.1260343049586952E-10</v>
      </c>
      <c r="AG69" s="136"/>
      <c r="AH69">
        <f t="shared" si="27"/>
        <v>5.5148342978614947E-3</v>
      </c>
      <c r="AI69">
        <f t="shared" si="28"/>
        <v>0.486816502127422</v>
      </c>
      <c r="AJ69">
        <f t="shared" si="29"/>
        <v>0.40547232798758476</v>
      </c>
      <c r="AK69">
        <f t="shared" si="30"/>
        <v>0.12721983909148812</v>
      </c>
      <c r="AL69">
        <f t="shared" si="31"/>
        <v>2.8985884065506786</v>
      </c>
      <c r="AM69">
        <f t="shared" si="32"/>
        <v>8.1897682053204051</v>
      </c>
      <c r="AN69" s="134">
        <f t="shared" si="65"/>
        <v>2.7086575831834123</v>
      </c>
      <c r="AO69" s="134">
        <f t="shared" si="65"/>
        <v>2.7048383270960539</v>
      </c>
      <c r="AP69" s="134">
        <f t="shared" si="65"/>
        <v>2.7127955881260619</v>
      </c>
      <c r="AQ69" s="134">
        <f t="shared" si="65"/>
        <v>2.6961834526121802</v>
      </c>
      <c r="AR69" s="134">
        <f t="shared" si="65"/>
        <v>2.7307221743166807</v>
      </c>
      <c r="AS69" s="134">
        <f t="shared" si="65"/>
        <v>2.6582596223702315</v>
      </c>
      <c r="AT69" s="134">
        <f t="shared" si="65"/>
        <v>2.8077461832431632</v>
      </c>
      <c r="AU69" s="134">
        <f t="shared" si="34"/>
        <v>2.485009713469692</v>
      </c>
      <c r="AV69" s="134"/>
    </row>
    <row r="70" spans="1:48">
      <c r="A70" s="19" t="s">
        <v>1822</v>
      </c>
      <c r="B70" s="17"/>
      <c r="C70" s="33">
        <v>40868.541799999999</v>
      </c>
      <c r="D70" s="33"/>
      <c r="E70">
        <f t="shared" si="50"/>
        <v>22553.988816515204</v>
      </c>
      <c r="F70">
        <f t="shared" si="51"/>
        <v>22554</v>
      </c>
      <c r="G70">
        <f t="shared" si="52"/>
        <v>-3.5954479972133413E-3</v>
      </c>
      <c r="I70">
        <f>G70</f>
        <v>-3.5954479972133413E-3</v>
      </c>
      <c r="P70">
        <f t="shared" si="53"/>
        <v>4.9837851763889177E-2</v>
      </c>
      <c r="Q70" s="2">
        <f t="shared" si="54"/>
        <v>25850.041799999999</v>
      </c>
      <c r="R70">
        <f t="shared" si="55"/>
        <v>2.8551175233598384E-3</v>
      </c>
      <c r="T70">
        <f t="shared" si="56"/>
        <v>-5.3433299761102518E-2</v>
      </c>
      <c r="U70">
        <f t="shared" si="57"/>
        <v>-7.5370104733503085E-2</v>
      </c>
      <c r="V70">
        <f t="shared" si="58"/>
        <v>4.8122341239713822E-4</v>
      </c>
      <c r="W70">
        <v>0.1</v>
      </c>
      <c r="Z70">
        <f t="shared" si="59"/>
        <v>22554</v>
      </c>
      <c r="AA70" s="134">
        <f t="shared" si="60"/>
        <v>-3.5004484568801706E-3</v>
      </c>
      <c r="AB70" s="134">
        <f t="shared" si="61"/>
        <v>-9.4999540333170693E-5</v>
      </c>
      <c r="AC70" s="134">
        <f t="shared" si="62"/>
        <v>-5.3433299761102518E-2</v>
      </c>
      <c r="AD70" s="134">
        <f t="shared" si="63"/>
        <v>-8.5464580154077374E-3</v>
      </c>
      <c r="AE70" s="134">
        <f t="shared" si="64"/>
        <v>-4.8223086366729905E-10</v>
      </c>
      <c r="AG70" s="136"/>
      <c r="AH70">
        <f t="shared" si="27"/>
        <v>4.9510100181943961E-3</v>
      </c>
      <c r="AI70">
        <f t="shared" si="28"/>
        <v>0.48191569660340594</v>
      </c>
      <c r="AJ70">
        <f t="shared" si="29"/>
        <v>0.36663034944514589</v>
      </c>
      <c r="AK70">
        <f t="shared" si="30"/>
        <v>0.10550281759869892</v>
      </c>
      <c r="AL70">
        <f t="shared" si="31"/>
        <v>2.9406993152526528</v>
      </c>
      <c r="AM70">
        <f t="shared" si="32"/>
        <v>9.922026943234675</v>
      </c>
      <c r="AN70" s="134">
        <f t="shared" si="65"/>
        <v>2.7824645227984939</v>
      </c>
      <c r="AO70" s="134">
        <f t="shared" si="65"/>
        <v>2.7785072890819142</v>
      </c>
      <c r="AP70" s="134">
        <f t="shared" si="65"/>
        <v>2.7865018081234192</v>
      </c>
      <c r="AQ70" s="134">
        <f t="shared" si="65"/>
        <v>2.7703259413153312</v>
      </c>
      <c r="AR70" s="134">
        <f t="shared" si="65"/>
        <v>2.8029558792204683</v>
      </c>
      <c r="AS70" s="134">
        <f t="shared" si="65"/>
        <v>2.7367035250347098</v>
      </c>
      <c r="AT70" s="134">
        <f t="shared" si="65"/>
        <v>2.8696437849006702</v>
      </c>
      <c r="AU70" s="134">
        <f t="shared" si="34"/>
        <v>2.5946851458566704</v>
      </c>
      <c r="AV70" s="134"/>
    </row>
    <row r="71" spans="1:48">
      <c r="A71" s="18" t="s">
        <v>1795</v>
      </c>
      <c r="B71" s="6"/>
      <c r="C71" s="32">
        <v>41581.624000000003</v>
      </c>
      <c r="D71" s="32" t="s">
        <v>1797</v>
      </c>
      <c r="E71">
        <f t="shared" si="50"/>
        <v>24772.00001970787</v>
      </c>
      <c r="F71">
        <f t="shared" si="51"/>
        <v>24772</v>
      </c>
      <c r="G71">
        <f t="shared" si="52"/>
        <v>6.3360057538375258E-6</v>
      </c>
      <c r="H71">
        <f>G71</f>
        <v>6.3360057538375258E-6</v>
      </c>
      <c r="P71">
        <f t="shared" si="53"/>
        <v>5.662327821517113E-2</v>
      </c>
      <c r="Q71" s="2">
        <f t="shared" si="54"/>
        <v>26563.124000000003</v>
      </c>
      <c r="R71">
        <f t="shared" si="55"/>
        <v>3.2054781451444974E-3</v>
      </c>
      <c r="T71">
        <f t="shared" si="56"/>
        <v>-5.6616942209417292E-2</v>
      </c>
      <c r="U71">
        <f t="shared" si="57"/>
        <v>-8.5583283717491632E-2</v>
      </c>
      <c r="V71">
        <f t="shared" si="58"/>
        <v>8.3904894036239039E-4</v>
      </c>
      <c r="W71">
        <v>0.1</v>
      </c>
      <c r="Z71">
        <f t="shared" si="59"/>
        <v>24772</v>
      </c>
      <c r="AA71" s="134">
        <f t="shared" si="60"/>
        <v>-4.5536008462879699E-3</v>
      </c>
      <c r="AB71" s="134">
        <f t="shared" si="61"/>
        <v>4.5599368520418074E-3</v>
      </c>
      <c r="AC71" s="134">
        <f t="shared" si="62"/>
        <v>-5.6616942209417292E-2</v>
      </c>
      <c r="AD71" s="134">
        <f t="shared" si="63"/>
        <v>-3.582789133448738E-3</v>
      </c>
      <c r="AE71" s="134">
        <f t="shared" si="64"/>
        <v>-1.1772374435234963E-6</v>
      </c>
      <c r="AG71" s="136"/>
      <c r="AH71">
        <f t="shared" si="27"/>
        <v>3.5891251392025755E-3</v>
      </c>
      <c r="AI71">
        <f t="shared" si="28"/>
        <v>0.47433173904647663</v>
      </c>
      <c r="AJ71">
        <f t="shared" si="29"/>
        <v>0.27822101921378772</v>
      </c>
      <c r="AK71">
        <f t="shared" si="30"/>
        <v>5.6701581753041609E-2</v>
      </c>
      <c r="AL71">
        <f t="shared" si="31"/>
        <v>3.0341423838648089</v>
      </c>
      <c r="AM71">
        <f t="shared" si="32"/>
        <v>18.595349966614148</v>
      </c>
      <c r="AN71" s="134">
        <f t="shared" ref="AN71:AT80" si="66">$AU71+$AB$7*SIN(AO71)</f>
        <v>2.9484865123206521</v>
      </c>
      <c r="AO71" s="134">
        <f t="shared" si="66"/>
        <v>2.9454936425001921</v>
      </c>
      <c r="AP71" s="134">
        <f t="shared" si="66"/>
        <v>2.9512616025750944</v>
      </c>
      <c r="AQ71" s="134">
        <f t="shared" si="66"/>
        <v>2.9401394872391373</v>
      </c>
      <c r="AR71" s="134">
        <f t="shared" si="66"/>
        <v>2.9615644781040986</v>
      </c>
      <c r="AS71" s="134">
        <f t="shared" si="66"/>
        <v>2.9202088521346754</v>
      </c>
      <c r="AT71" s="134">
        <f t="shared" si="66"/>
        <v>2.9997564629349749</v>
      </c>
      <c r="AU71" s="134">
        <f t="shared" si="34"/>
        <v>2.8454687634178231</v>
      </c>
      <c r="AV71" s="134"/>
    </row>
    <row r="72" spans="1:48">
      <c r="A72" s="19" t="s">
        <v>1823</v>
      </c>
      <c r="B72" s="17"/>
      <c r="C72" s="33">
        <v>41680.316700000003</v>
      </c>
      <c r="D72" s="33"/>
      <c r="E72">
        <f t="shared" si="50"/>
        <v>25078.979375346436</v>
      </c>
      <c r="F72">
        <f t="shared" si="51"/>
        <v>25079</v>
      </c>
      <c r="G72">
        <f t="shared" si="52"/>
        <v>-6.6307479937677272E-3</v>
      </c>
      <c r="J72">
        <v>-6.6307479937677272E-3</v>
      </c>
      <c r="P72">
        <f t="shared" si="53"/>
        <v>5.7578566334751759E-2</v>
      </c>
      <c r="Q72" s="2">
        <f t="shared" si="54"/>
        <v>26661.816700000003</v>
      </c>
      <c r="R72">
        <f t="shared" si="55"/>
        <v>4.1228360465386171E-3</v>
      </c>
      <c r="T72">
        <f t="shared" si="56"/>
        <v>-6.4209314328519479E-2</v>
      </c>
      <c r="U72">
        <f t="shared" si="57"/>
        <v>-8.6940056416363293E-2</v>
      </c>
      <c r="V72">
        <f t="shared" si="58"/>
        <v>5.166866358640741E-4</v>
      </c>
      <c r="W72">
        <v>1</v>
      </c>
      <c r="Z72">
        <f t="shared" si="59"/>
        <v>25079</v>
      </c>
      <c r="AA72" s="134">
        <f t="shared" si="60"/>
        <v>-4.6892313544167775E-3</v>
      </c>
      <c r="AB72" s="134">
        <f t="shared" si="61"/>
        <v>-1.9415166393509497E-3</v>
      </c>
      <c r="AC72" s="134">
        <f t="shared" si="62"/>
        <v>-6.4209314328519479E-2</v>
      </c>
      <c r="AD72" s="134">
        <f t="shared" si="63"/>
        <v>-1.0024704972917501E-2</v>
      </c>
      <c r="AE72" s="134">
        <f t="shared" si="64"/>
        <v>-2.4203616670725015E-7</v>
      </c>
      <c r="AG72" s="136"/>
      <c r="AH72">
        <f t="shared" si="27"/>
        <v>3.393956979149773E-3</v>
      </c>
      <c r="AI72">
        <f t="shared" si="28"/>
        <v>0.47365389169653116</v>
      </c>
      <c r="AJ72">
        <f t="shared" si="29"/>
        <v>0.26599748024563213</v>
      </c>
      <c r="AK72">
        <f t="shared" si="30"/>
        <v>5.0019638353265207E-2</v>
      </c>
      <c r="AL72">
        <f t="shared" si="31"/>
        <v>3.0468453539798537</v>
      </c>
      <c r="AM72">
        <f t="shared" si="32"/>
        <v>21.092987443390093</v>
      </c>
      <c r="AN72" s="134">
        <f t="shared" si="66"/>
        <v>2.971234571501201</v>
      </c>
      <c r="AO72" s="134">
        <f t="shared" si="66"/>
        <v>2.9685128789689328</v>
      </c>
      <c r="AP72" s="134">
        <f t="shared" si="66"/>
        <v>2.9737363216520811</v>
      </c>
      <c r="AQ72" s="134">
        <f t="shared" si="66"/>
        <v>2.9637073396643663</v>
      </c>
      <c r="AR72" s="134">
        <f t="shared" si="66"/>
        <v>2.9829478779858261</v>
      </c>
      <c r="AS72" s="134">
        <f t="shared" si="66"/>
        <v>2.9459763632876634</v>
      </c>
      <c r="AT72" s="134">
        <f t="shared" si="66"/>
        <v>3.0168248723067528</v>
      </c>
      <c r="AU72" s="134">
        <f t="shared" si="34"/>
        <v>2.8801804724310212</v>
      </c>
      <c r="AV72" s="134"/>
    </row>
    <row r="73" spans="1:48">
      <c r="A73" s="19" t="s">
        <v>1823</v>
      </c>
      <c r="B73" s="17"/>
      <c r="C73" s="33">
        <v>41928.511599999998</v>
      </c>
      <c r="D73" s="33"/>
      <c r="E73">
        <f t="shared" si="50"/>
        <v>25850.978828951182</v>
      </c>
      <c r="F73">
        <f t="shared" si="51"/>
        <v>25851</v>
      </c>
      <c r="G73">
        <f t="shared" si="52"/>
        <v>-6.8064119986956939E-3</v>
      </c>
      <c r="J73">
        <v>-6.8064119986956939E-3</v>
      </c>
      <c r="P73">
        <f t="shared" si="53"/>
        <v>5.9998086743475246E-2</v>
      </c>
      <c r="Q73" s="2">
        <f t="shared" si="54"/>
        <v>26910.011599999998</v>
      </c>
      <c r="R73">
        <f t="shared" si="55"/>
        <v>4.4628410521927184E-3</v>
      </c>
      <c r="T73">
        <f t="shared" si="56"/>
        <v>-6.680449874217094E-2</v>
      </c>
      <c r="U73">
        <f t="shared" si="57"/>
        <v>-9.028374084985652E-2</v>
      </c>
      <c r="V73">
        <f t="shared" si="58"/>
        <v>5.5127480995131558E-4</v>
      </c>
      <c r="W73">
        <v>1</v>
      </c>
      <c r="Z73">
        <f t="shared" si="59"/>
        <v>25851</v>
      </c>
      <c r="AA73" s="134">
        <f t="shared" si="60"/>
        <v>-5.0182627366274733E-3</v>
      </c>
      <c r="AB73" s="134">
        <f t="shared" si="61"/>
        <v>-1.7881492620682206E-3</v>
      </c>
      <c r="AC73" s="134">
        <f t="shared" si="62"/>
        <v>-6.680449874217094E-2</v>
      </c>
      <c r="AD73" s="134">
        <f t="shared" si="63"/>
        <v>-9.7035623659224041E-3</v>
      </c>
      <c r="AE73" s="134">
        <f t="shared" si="64"/>
        <v>-2.1360590056161114E-7</v>
      </c>
      <c r="AG73" s="136"/>
      <c r="AH73">
        <f t="shared" si="27"/>
        <v>2.8971503672267102E-3</v>
      </c>
      <c r="AI73">
        <f t="shared" si="28"/>
        <v>0.47233037007386991</v>
      </c>
      <c r="AJ73">
        <f t="shared" si="29"/>
        <v>0.23523501533635172</v>
      </c>
      <c r="AK73">
        <f t="shared" si="30"/>
        <v>3.3270882176752593E-2</v>
      </c>
      <c r="AL73">
        <f t="shared" si="31"/>
        <v>3.0786235259077501</v>
      </c>
      <c r="AM73">
        <f t="shared" si="32"/>
        <v>31.751100548488839</v>
      </c>
      <c r="AN73" s="134">
        <f t="shared" si="66"/>
        <v>3.0282667923438682</v>
      </c>
      <c r="AO73" s="134">
        <f t="shared" si="66"/>
        <v>3.0263457804703195</v>
      </c>
      <c r="AP73" s="134">
        <f t="shared" si="66"/>
        <v>3.0300026203613739</v>
      </c>
      <c r="AQ73" s="134">
        <f t="shared" si="66"/>
        <v>3.0230401262166677</v>
      </c>
      <c r="AR73" s="134">
        <f t="shared" si="66"/>
        <v>3.0362917887798004</v>
      </c>
      <c r="AS73" s="134">
        <f t="shared" si="66"/>
        <v>3.0110520569686132</v>
      </c>
      <c r="AT73" s="134">
        <f t="shared" si="66"/>
        <v>3.0590665038840634</v>
      </c>
      <c r="AU73" s="134">
        <f t="shared" si="34"/>
        <v>2.9674685485163277</v>
      </c>
      <c r="AV73" s="134"/>
    </row>
    <row r="74" spans="1:48">
      <c r="A74" s="19" t="s">
        <v>1823</v>
      </c>
      <c r="B74" s="17"/>
      <c r="C74" s="33">
        <v>41928.512499999997</v>
      </c>
      <c r="D74" s="33"/>
      <c r="E74">
        <f t="shared" si="50"/>
        <v>25850.981628362078</v>
      </c>
      <c r="F74">
        <f t="shared" si="51"/>
        <v>25851</v>
      </c>
      <c r="G74">
        <f t="shared" si="52"/>
        <v>-5.9064119996037334E-3</v>
      </c>
      <c r="J74">
        <v>-5.9064119996037334E-3</v>
      </c>
      <c r="P74">
        <f t="shared" si="53"/>
        <v>5.9998086743475246E-2</v>
      </c>
      <c r="Q74" s="2">
        <f t="shared" si="54"/>
        <v>26910.012499999997</v>
      </c>
      <c r="R74">
        <f t="shared" si="55"/>
        <v>4.3434029545764991E-3</v>
      </c>
      <c r="T74">
        <f t="shared" si="56"/>
        <v>-6.5904498743078979E-2</v>
      </c>
      <c r="U74">
        <f t="shared" si="57"/>
        <v>-9.028374084985652E-2</v>
      </c>
      <c r="V74">
        <f t="shared" si="58"/>
        <v>5.9434744570087503E-4</v>
      </c>
      <c r="W74">
        <v>1</v>
      </c>
      <c r="Z74">
        <f t="shared" si="59"/>
        <v>25851</v>
      </c>
      <c r="AA74" s="134">
        <f t="shared" si="60"/>
        <v>-5.0182627366274733E-3</v>
      </c>
      <c r="AB74" s="134">
        <f t="shared" si="61"/>
        <v>-8.881492629762601E-4</v>
      </c>
      <c r="AC74" s="134">
        <f t="shared" si="62"/>
        <v>-6.5904498743078979E-2</v>
      </c>
      <c r="AD74" s="134">
        <f t="shared" si="63"/>
        <v>-8.8035623668304436E-3</v>
      </c>
      <c r="AE74" s="134">
        <f t="shared" si="64"/>
        <v>-5.1986069217674761E-8</v>
      </c>
      <c r="AG74" s="136"/>
      <c r="AH74">
        <f t="shared" si="27"/>
        <v>2.8971503672267102E-3</v>
      </c>
      <c r="AI74">
        <f t="shared" si="28"/>
        <v>0.47233037007386991</v>
      </c>
      <c r="AJ74">
        <f t="shared" si="29"/>
        <v>0.23523501533635172</v>
      </c>
      <c r="AK74">
        <f t="shared" si="30"/>
        <v>3.3270882176752593E-2</v>
      </c>
      <c r="AL74">
        <f t="shared" si="31"/>
        <v>3.0786235259077501</v>
      </c>
      <c r="AM74">
        <f t="shared" si="32"/>
        <v>31.751100548488839</v>
      </c>
      <c r="AN74" s="134">
        <f t="shared" si="66"/>
        <v>3.0282667923438682</v>
      </c>
      <c r="AO74" s="134">
        <f t="shared" si="66"/>
        <v>3.0263457804703195</v>
      </c>
      <c r="AP74" s="134">
        <f t="shared" si="66"/>
        <v>3.0300026203613739</v>
      </c>
      <c r="AQ74" s="134">
        <f t="shared" si="66"/>
        <v>3.0230401262166677</v>
      </c>
      <c r="AR74" s="134">
        <f t="shared" si="66"/>
        <v>3.0362917887798004</v>
      </c>
      <c r="AS74" s="134">
        <f t="shared" si="66"/>
        <v>3.0110520569686132</v>
      </c>
      <c r="AT74" s="134">
        <f t="shared" si="66"/>
        <v>3.0590665038840634</v>
      </c>
      <c r="AU74" s="134">
        <f t="shared" si="34"/>
        <v>2.9674685485163277</v>
      </c>
      <c r="AV74" s="134"/>
    </row>
    <row r="75" spans="1:48">
      <c r="A75" s="90" t="s">
        <v>1932</v>
      </c>
      <c r="B75" s="91" t="s">
        <v>1817</v>
      </c>
      <c r="C75" s="90">
        <v>42032.033499999998</v>
      </c>
      <c r="D75" s="90" t="s">
        <v>1915</v>
      </c>
      <c r="E75">
        <f t="shared" si="50"/>
        <v>26172.979201384805</v>
      </c>
      <c r="F75">
        <f t="shared" si="51"/>
        <v>26173</v>
      </c>
      <c r="G75">
        <f t="shared" si="52"/>
        <v>-6.6866759952972643E-3</v>
      </c>
      <c r="J75">
        <v>-6.6866759952972643E-3</v>
      </c>
      <c r="P75">
        <f t="shared" si="53"/>
        <v>6.1014580009699171E-2</v>
      </c>
      <c r="Q75" s="2">
        <f t="shared" si="54"/>
        <v>27013.533499999998</v>
      </c>
      <c r="R75">
        <f t="shared" si="55"/>
        <v>4.5834600646540661E-3</v>
      </c>
      <c r="T75">
        <f t="shared" si="56"/>
        <v>-6.7701256004996435E-2</v>
      </c>
      <c r="U75">
        <f t="shared" si="57"/>
        <v>-9.1648318171012155E-2</v>
      </c>
      <c r="V75">
        <f t="shared" si="58"/>
        <v>5.7346178638302146E-4</v>
      </c>
      <c r="W75">
        <v>1</v>
      </c>
      <c r="Z75">
        <f t="shared" si="59"/>
        <v>26173</v>
      </c>
      <c r="AA75" s="134">
        <f t="shared" si="60"/>
        <v>-5.1502332510202954E-3</v>
      </c>
      <c r="AB75" s="134">
        <f t="shared" si="61"/>
        <v>-1.5364427442769689E-3</v>
      </c>
      <c r="AC75" s="134">
        <f t="shared" si="62"/>
        <v>-6.7701256004996435E-2</v>
      </c>
      <c r="AD75" s="134">
        <f t="shared" si="63"/>
        <v>-9.3742402209369188E-3</v>
      </c>
      <c r="AE75" s="134">
        <f t="shared" si="64"/>
        <v>-1.5981939694219471E-7</v>
      </c>
      <c r="AG75" s="136"/>
      <c r="AH75">
        <f t="shared" si="27"/>
        <v>2.6875642256396545E-3</v>
      </c>
      <c r="AI75">
        <f t="shared" si="28"/>
        <v>0.47193718618665348</v>
      </c>
      <c r="AJ75">
        <f t="shared" si="29"/>
        <v>0.22238564311301048</v>
      </c>
      <c r="AK75">
        <f t="shared" si="30"/>
        <v>2.6303129371412916E-2</v>
      </c>
      <c r="AL75">
        <f t="shared" si="31"/>
        <v>3.0918231801949569</v>
      </c>
      <c r="AM75">
        <f t="shared" si="32"/>
        <v>40.176980248090082</v>
      </c>
      <c r="AN75" s="134">
        <f t="shared" si="66"/>
        <v>3.0519973987548568</v>
      </c>
      <c r="AO75" s="134">
        <f t="shared" si="66"/>
        <v>3.0504517030767393</v>
      </c>
      <c r="AP75" s="134">
        <f t="shared" si="66"/>
        <v>3.0533869791803436</v>
      </c>
      <c r="AQ75" s="134">
        <f t="shared" si="66"/>
        <v>3.0478122182444594</v>
      </c>
      <c r="AR75" s="134">
        <f t="shared" si="66"/>
        <v>3.0583976139593991</v>
      </c>
      <c r="AS75" s="134">
        <f t="shared" si="66"/>
        <v>3.0382890217594829</v>
      </c>
      <c r="AT75" s="134">
        <f t="shared" si="66"/>
        <v>3.0764593895796133</v>
      </c>
      <c r="AU75" s="134">
        <f t="shared" si="34"/>
        <v>3.0038762693705618</v>
      </c>
      <c r="AV75" s="134"/>
    </row>
    <row r="76" spans="1:48">
      <c r="A76" s="19" t="s">
        <v>1824</v>
      </c>
      <c r="B76" s="17"/>
      <c r="C76" s="33">
        <v>42760.707999999999</v>
      </c>
      <c r="D76" s="33">
        <v>5.0000000000000001E-3</v>
      </c>
      <c r="E76">
        <f t="shared" si="50"/>
        <v>28439.489576318869</v>
      </c>
      <c r="F76">
        <f t="shared" si="51"/>
        <v>28439.5</v>
      </c>
      <c r="G76">
        <f t="shared" si="52"/>
        <v>-3.3511739966343157E-3</v>
      </c>
      <c r="J76">
        <v>-3.3511739966343157E-3</v>
      </c>
      <c r="P76">
        <f t="shared" si="53"/>
        <v>6.829132150750726E-2</v>
      </c>
      <c r="Q76" s="2">
        <f t="shared" si="54"/>
        <v>27742.207999999999</v>
      </c>
      <c r="R76">
        <f t="shared" si="55"/>
        <v>5.132647162060946E-3</v>
      </c>
      <c r="T76">
        <f t="shared" si="56"/>
        <v>-7.1642495504141576E-2</v>
      </c>
      <c r="U76">
        <f t="shared" si="57"/>
        <v>-0.1007028657400218</v>
      </c>
      <c r="V76">
        <f t="shared" si="58"/>
        <v>8.44505118246433E-4</v>
      </c>
      <c r="W76">
        <v>1</v>
      </c>
      <c r="Z76">
        <f t="shared" si="59"/>
        <v>28439.5</v>
      </c>
      <c r="AA76" s="134">
        <f t="shared" si="60"/>
        <v>-5.9849558827522742E-3</v>
      </c>
      <c r="AB76" s="134">
        <f t="shared" si="61"/>
        <v>2.6337818861179585E-3</v>
      </c>
      <c r="AC76" s="134">
        <f t="shared" si="62"/>
        <v>-7.1642495504141576E-2</v>
      </c>
      <c r="AD76" s="134">
        <f t="shared" si="63"/>
        <v>-4.530505688394422E-3</v>
      </c>
      <c r="AE76" s="134">
        <f t="shared" si="64"/>
        <v>-4.9697016600444645E-7</v>
      </c>
      <c r="AG76" s="136"/>
      <c r="AH76">
        <f t="shared" si="27"/>
        <v>1.1793316917601067E-3</v>
      </c>
      <c r="AI76">
        <f t="shared" si="28"/>
        <v>0.4717673912981335</v>
      </c>
      <c r="AJ76">
        <f t="shared" si="29"/>
        <v>0.13128035641839364</v>
      </c>
      <c r="AK76">
        <f t="shared" si="30"/>
        <v>-2.2638486062879506E-2</v>
      </c>
      <c r="AL76">
        <f t="shared" si="31"/>
        <v>-3.0987618235472323</v>
      </c>
      <c r="AM76">
        <f t="shared" si="32"/>
        <v>-46.688197310147324</v>
      </c>
      <c r="AN76" s="134">
        <f t="shared" si="66"/>
        <v>3.2187061799407273</v>
      </c>
      <c r="AO76" s="134">
        <f t="shared" si="66"/>
        <v>3.2200466818765539</v>
      </c>
      <c r="AP76" s="134">
        <f t="shared" si="66"/>
        <v>3.2175037264656616</v>
      </c>
      <c r="AQ76" s="134">
        <f t="shared" si="66"/>
        <v>3.2223281891032474</v>
      </c>
      <c r="AR76" s="134">
        <f t="shared" si="66"/>
        <v>3.2131767893979775</v>
      </c>
      <c r="AS76" s="134">
        <f t="shared" si="66"/>
        <v>3.2305415908661561</v>
      </c>
      <c r="AT76" s="134">
        <f t="shared" si="66"/>
        <v>3.1976103859819989</v>
      </c>
      <c r="AU76" s="134">
        <f t="shared" si="34"/>
        <v>3.2601436585510633</v>
      </c>
      <c r="AV76" s="134"/>
    </row>
    <row r="77" spans="1:48">
      <c r="A77" s="90" t="s">
        <v>1933</v>
      </c>
      <c r="B77" s="91" t="s">
        <v>1814</v>
      </c>
      <c r="C77" s="90">
        <v>43118.847699999998</v>
      </c>
      <c r="D77" s="90" t="s">
        <v>1915</v>
      </c>
      <c r="E77">
        <f t="shared" si="50"/>
        <v>29553.467553763901</v>
      </c>
      <c r="F77">
        <f t="shared" si="51"/>
        <v>29553.5</v>
      </c>
      <c r="G77">
        <f t="shared" si="52"/>
        <v>-1.0431342001538724E-2</v>
      </c>
      <c r="J77">
        <v>-1.0431342001538724E-2</v>
      </c>
      <c r="P77">
        <f t="shared" si="53"/>
        <v>7.1946089698685392E-2</v>
      </c>
      <c r="Q77" s="2">
        <f t="shared" si="54"/>
        <v>28100.347699999998</v>
      </c>
      <c r="R77">
        <f t="shared" si="55"/>
        <v>6.7860412535250894E-3</v>
      </c>
      <c r="T77">
        <f t="shared" si="56"/>
        <v>-8.2377431700224116E-2</v>
      </c>
      <c r="U77">
        <f t="shared" si="57"/>
        <v>-0.10476513267743465</v>
      </c>
      <c r="V77">
        <f t="shared" si="58"/>
        <v>5.0120915504499341E-4</v>
      </c>
      <c r="W77">
        <v>1</v>
      </c>
      <c r="Z77">
        <f t="shared" si="59"/>
        <v>29553.5</v>
      </c>
      <c r="AA77" s="134">
        <f t="shared" si="60"/>
        <v>-6.3304727103045081E-3</v>
      </c>
      <c r="AB77" s="134">
        <f t="shared" si="61"/>
        <v>-4.1008692912342156E-3</v>
      </c>
      <c r="AC77" s="134">
        <f t="shared" si="62"/>
        <v>-8.2377431700224116E-2</v>
      </c>
      <c r="AD77" s="134">
        <f t="shared" si="63"/>
        <v>-1.0852481537711728E-2</v>
      </c>
      <c r="AE77" s="134">
        <f t="shared" si="64"/>
        <v>-1.3853518909607432E-6</v>
      </c>
      <c r="AG77" s="136"/>
      <c r="AH77">
        <f t="shared" si="27"/>
        <v>4.2113953617300422E-4</v>
      </c>
      <c r="AI77">
        <f t="shared" si="28"/>
        <v>0.47335523061415374</v>
      </c>
      <c r="AJ77">
        <f t="shared" si="29"/>
        <v>8.5809571777811261E-2</v>
      </c>
      <c r="AK77">
        <f t="shared" si="30"/>
        <v>-4.6770469590620888E-2</v>
      </c>
      <c r="AL77">
        <f t="shared" si="31"/>
        <v>-3.0530166485645736</v>
      </c>
      <c r="AM77">
        <f t="shared" si="32"/>
        <v>-22.564713889516995</v>
      </c>
      <c r="AN77" s="134">
        <f t="shared" si="66"/>
        <v>3.3008881172029043</v>
      </c>
      <c r="AO77" s="134">
        <f t="shared" si="66"/>
        <v>3.3034673273109552</v>
      </c>
      <c r="AP77" s="134">
        <f t="shared" si="66"/>
        <v>3.2985264433192021</v>
      </c>
      <c r="AQ77" s="134">
        <f t="shared" si="66"/>
        <v>3.3079949824140971</v>
      </c>
      <c r="AR77" s="134">
        <f t="shared" si="66"/>
        <v>3.2898622620263804</v>
      </c>
      <c r="AS77" s="134">
        <f t="shared" si="66"/>
        <v>3.3246356958166254</v>
      </c>
      <c r="AT77" s="134">
        <f t="shared" si="66"/>
        <v>3.2581093309731797</v>
      </c>
      <c r="AU77" s="134">
        <f t="shared" si="34"/>
        <v>3.3861008046119845</v>
      </c>
      <c r="AV77" s="134"/>
    </row>
    <row r="78" spans="1:48">
      <c r="A78" s="90" t="s">
        <v>1933</v>
      </c>
      <c r="B78" s="91" t="s">
        <v>1814</v>
      </c>
      <c r="C78" s="90">
        <v>43119.8128</v>
      </c>
      <c r="D78" s="90" t="s">
        <v>1915</v>
      </c>
      <c r="E78">
        <f t="shared" si="50"/>
        <v>29556.469455385068</v>
      </c>
      <c r="F78">
        <f t="shared" si="51"/>
        <v>29556.5</v>
      </c>
      <c r="G78">
        <f t="shared" si="52"/>
        <v>-9.8199779968126677E-3</v>
      </c>
      <c r="J78">
        <v>-9.8199779968126677E-3</v>
      </c>
      <c r="P78">
        <f t="shared" si="53"/>
        <v>7.1956001568467043E-2</v>
      </c>
      <c r="Q78" s="2">
        <f t="shared" si="54"/>
        <v>28101.3128</v>
      </c>
      <c r="R78">
        <f t="shared" si="55"/>
        <v>6.6873108338610446E-3</v>
      </c>
      <c r="T78">
        <f t="shared" si="56"/>
        <v>-8.1775979565279711E-2</v>
      </c>
      <c r="U78">
        <f t="shared" si="57"/>
        <v>-0.1047756990136211</v>
      </c>
      <c r="V78">
        <f t="shared" si="58"/>
        <v>5.2898709470241331E-4</v>
      </c>
      <c r="W78">
        <v>1</v>
      </c>
      <c r="Z78">
        <f t="shared" si="59"/>
        <v>29556.5</v>
      </c>
      <c r="AA78" s="134">
        <f t="shared" si="60"/>
        <v>-6.3313420307403194E-3</v>
      </c>
      <c r="AB78" s="134">
        <f t="shared" si="61"/>
        <v>-3.4886359660723483E-3</v>
      </c>
      <c r="AC78" s="134">
        <f t="shared" si="62"/>
        <v>-8.1775979565279711E-2</v>
      </c>
      <c r="AD78" s="134">
        <f t="shared" si="63"/>
        <v>-1.0239064232096933E-2</v>
      </c>
      <c r="AE78" s="134">
        <f t="shared" si="64"/>
        <v>-9.9526117528456909E-7</v>
      </c>
      <c r="AG78" s="136"/>
      <c r="AH78">
        <f t="shared" si="27"/>
        <v>4.1908623528426445E-4</v>
      </c>
      <c r="AI78">
        <f t="shared" si="28"/>
        <v>0.47336102229847521</v>
      </c>
      <c r="AJ78">
        <f t="shared" si="29"/>
        <v>8.5686281688868132E-2</v>
      </c>
      <c r="AK78">
        <f t="shared" si="30"/>
        <v>-4.6835639343252557E-2</v>
      </c>
      <c r="AL78">
        <f t="shared" si="31"/>
        <v>-3.0528929027026845</v>
      </c>
      <c r="AM78">
        <f t="shared" si="32"/>
        <v>-22.533192412978881</v>
      </c>
      <c r="AN78" s="134">
        <f t="shared" si="66"/>
        <v>3.3011100109810978</v>
      </c>
      <c r="AO78" s="134">
        <f t="shared" si="66"/>
        <v>3.30369214430256</v>
      </c>
      <c r="AP78" s="134">
        <f t="shared" si="66"/>
        <v>3.2987454838082582</v>
      </c>
      <c r="AQ78" s="134">
        <f t="shared" si="66"/>
        <v>3.3082254406024858</v>
      </c>
      <c r="AR78" s="134">
        <f t="shared" si="66"/>
        <v>3.2900702223195539</v>
      </c>
      <c r="AS78" s="134">
        <f t="shared" si="66"/>
        <v>3.3248881461905291</v>
      </c>
      <c r="AT78" s="134">
        <f t="shared" si="66"/>
        <v>3.2582745327453617</v>
      </c>
      <c r="AU78" s="134">
        <f t="shared" si="34"/>
        <v>3.3864400069801919</v>
      </c>
      <c r="AV78" s="134"/>
    </row>
    <row r="79" spans="1:48">
      <c r="A79" s="90" t="s">
        <v>1933</v>
      </c>
      <c r="B79" s="91" t="s">
        <v>1817</v>
      </c>
      <c r="C79" s="90">
        <v>43123.830300000001</v>
      </c>
      <c r="D79" s="90" t="s">
        <v>1915</v>
      </c>
      <c r="E79">
        <f t="shared" si="50"/>
        <v>29568.965714594498</v>
      </c>
      <c r="F79">
        <f t="shared" si="51"/>
        <v>29569</v>
      </c>
      <c r="G79">
        <f t="shared" si="52"/>
        <v>-1.1022627993952483E-2</v>
      </c>
      <c r="J79">
        <v>-1.1022627993952483E-2</v>
      </c>
      <c r="P79">
        <f t="shared" si="53"/>
        <v>7.1997305049230173E-2</v>
      </c>
      <c r="Q79" s="2">
        <f t="shared" si="54"/>
        <v>28105.330300000001</v>
      </c>
      <c r="R79">
        <f t="shared" si="55"/>
        <v>6.8923092824945313E-3</v>
      </c>
      <c r="T79">
        <f t="shared" si="56"/>
        <v>-8.3019933043182656E-2</v>
      </c>
      <c r="U79">
        <f t="shared" si="57"/>
        <v>-0.10481970329315199</v>
      </c>
      <c r="V79">
        <f t="shared" si="58"/>
        <v>4.7522998295144802E-4</v>
      </c>
      <c r="W79">
        <v>1</v>
      </c>
      <c r="Z79">
        <f t="shared" si="59"/>
        <v>29569</v>
      </c>
      <c r="AA79" s="134">
        <f t="shared" si="60"/>
        <v>-6.3349605909288993E-3</v>
      </c>
      <c r="AB79" s="134">
        <f t="shared" si="61"/>
        <v>-4.6876674030235837E-3</v>
      </c>
      <c r="AC79" s="134">
        <f t="shared" si="62"/>
        <v>-8.3019933043182656E-2</v>
      </c>
      <c r="AD79" s="134">
        <f t="shared" si="63"/>
        <v>-1.1433158216842773E-2</v>
      </c>
      <c r="AE79" s="134">
        <f t="shared" si="64"/>
        <v>-1.8242987447431113E-6</v>
      </c>
      <c r="AG79" s="136"/>
      <c r="AH79">
        <f t="shared" si="27"/>
        <v>4.1053022289028982E-4</v>
      </c>
      <c r="AI79">
        <f t="shared" si="28"/>
        <v>0.47338524294310047</v>
      </c>
      <c r="AJ79">
        <f t="shared" si="29"/>
        <v>8.5172520327457507E-2</v>
      </c>
      <c r="AK79">
        <f t="shared" si="30"/>
        <v>-4.7107192625978345E-2</v>
      </c>
      <c r="AL79">
        <f t="shared" si="31"/>
        <v>-3.0523772562487537</v>
      </c>
      <c r="AM79">
        <f t="shared" si="32"/>
        <v>-22.402783813522849</v>
      </c>
      <c r="AN79" s="134">
        <f t="shared" si="66"/>
        <v>3.3020346084882668</v>
      </c>
      <c r="AO79" s="134">
        <f t="shared" si="66"/>
        <v>3.3046288940194999</v>
      </c>
      <c r="AP79" s="134">
        <f t="shared" si="66"/>
        <v>3.2996582110129702</v>
      </c>
      <c r="AQ79" s="134">
        <f t="shared" si="66"/>
        <v>3.3091856671431321</v>
      </c>
      <c r="AR79" s="134">
        <f t="shared" si="66"/>
        <v>3.2909368237150174</v>
      </c>
      <c r="AS79" s="134">
        <f t="shared" si="66"/>
        <v>3.3259399573919173</v>
      </c>
      <c r="AT79" s="134">
        <f t="shared" si="66"/>
        <v>3.2589630324198535</v>
      </c>
      <c r="AU79" s="134">
        <f t="shared" si="34"/>
        <v>3.3878533501810546</v>
      </c>
      <c r="AV79" s="134"/>
    </row>
    <row r="80" spans="1:48">
      <c r="A80" s="90" t="s">
        <v>1933</v>
      </c>
      <c r="B80" s="91" t="s">
        <v>1817</v>
      </c>
      <c r="C80" s="90">
        <v>43124.794800000003</v>
      </c>
      <c r="D80" s="90" t="s">
        <v>1915</v>
      </c>
      <c r="E80">
        <f t="shared" si="50"/>
        <v>29571.96574994173</v>
      </c>
      <c r="F80">
        <f t="shared" si="51"/>
        <v>29572</v>
      </c>
      <c r="G80">
        <f t="shared" si="52"/>
        <v>-1.1011263995897025E-2</v>
      </c>
      <c r="J80">
        <v>-1.1011263995897025E-2</v>
      </c>
      <c r="P80">
        <f t="shared" si="53"/>
        <v>7.2007218850214813E-2</v>
      </c>
      <c r="Q80" s="2">
        <f t="shared" si="54"/>
        <v>28106.294800000003</v>
      </c>
      <c r="R80">
        <f t="shared" si="55"/>
        <v>6.8920684940701653E-3</v>
      </c>
      <c r="T80">
        <f t="shared" si="56"/>
        <v>-8.3018482846111838E-2</v>
      </c>
      <c r="U80">
        <f t="shared" si="57"/>
        <v>-0.10483025900904369</v>
      </c>
      <c r="V80">
        <f t="shared" si="58"/>
        <v>4.7575357938184224E-4</v>
      </c>
      <c r="W80">
        <v>1</v>
      </c>
      <c r="Z80">
        <f t="shared" si="59"/>
        <v>29572</v>
      </c>
      <c r="AA80" s="134">
        <f t="shared" si="60"/>
        <v>-6.3358281790900665E-3</v>
      </c>
      <c r="AB80" s="134">
        <f t="shared" si="61"/>
        <v>-4.6754358168069584E-3</v>
      </c>
      <c r="AC80" s="134">
        <f t="shared" si="62"/>
        <v>-8.3018482846111838E-2</v>
      </c>
      <c r="AD80" s="134">
        <f t="shared" si="63"/>
        <v>-1.1419740634020487E-2</v>
      </c>
      <c r="AE80" s="134">
        <f t="shared" si="64"/>
        <v>-1.8147591358703277E-6</v>
      </c>
      <c r="AG80" s="136"/>
      <c r="AH80">
        <f t="shared" si="27"/>
        <v>4.0847663812346234E-4</v>
      </c>
      <c r="AI80">
        <f t="shared" si="28"/>
        <v>0.47339107717268725</v>
      </c>
      <c r="AJ80">
        <f t="shared" si="29"/>
        <v>8.5049204946398324E-2</v>
      </c>
      <c r="AK80">
        <f t="shared" si="30"/>
        <v>-4.7172368457135745E-2</v>
      </c>
      <c r="AL80">
        <f t="shared" si="31"/>
        <v>-3.0522534917867139</v>
      </c>
      <c r="AM80">
        <f t="shared" si="32"/>
        <v>-22.371707267383204</v>
      </c>
      <c r="AN80" s="134">
        <f t="shared" si="66"/>
        <v>3.3022565215392259</v>
      </c>
      <c r="AO80" s="134">
        <f t="shared" si="66"/>
        <v>3.3048537169037595</v>
      </c>
      <c r="AP80" s="134">
        <f t="shared" si="66"/>
        <v>3.2998772796185416</v>
      </c>
      <c r="AQ80" s="134">
        <f t="shared" si="66"/>
        <v>3.3094161176885781</v>
      </c>
      <c r="AR80" s="134">
        <f t="shared" si="66"/>
        <v>3.291144832154929</v>
      </c>
      <c r="AS80" s="134">
        <f t="shared" si="66"/>
        <v>3.3261923763538523</v>
      </c>
      <c r="AT80" s="134">
        <f t="shared" si="66"/>
        <v>3.2591283105977156</v>
      </c>
      <c r="AU80" s="134">
        <f t="shared" si="34"/>
        <v>3.388192552549262</v>
      </c>
      <c r="AV80" s="134"/>
    </row>
    <row r="81" spans="1:48">
      <c r="A81" s="19" t="s">
        <v>1825</v>
      </c>
      <c r="B81" s="17" t="s">
        <v>1814</v>
      </c>
      <c r="C81" s="33">
        <v>43398.55</v>
      </c>
      <c r="D81" s="33"/>
      <c r="E81">
        <f t="shared" si="50"/>
        <v>30423.469406227421</v>
      </c>
      <c r="F81">
        <f t="shared" si="51"/>
        <v>30423.5</v>
      </c>
      <c r="G81">
        <f t="shared" si="52"/>
        <v>-9.8357819952070713E-3</v>
      </c>
      <c r="J81">
        <v>-9.8357819952070713E-3</v>
      </c>
      <c r="P81">
        <f t="shared" si="53"/>
        <v>7.4836195237513226E-2</v>
      </c>
      <c r="Q81" s="2">
        <f t="shared" si="54"/>
        <v>28380.050000000003</v>
      </c>
      <c r="R81">
        <f t="shared" si="55"/>
        <v>7.1693437284983041E-3</v>
      </c>
      <c r="T81">
        <f t="shared" si="56"/>
        <v>-8.4671977232720297E-2</v>
      </c>
      <c r="U81">
        <f t="shared" si="57"/>
        <v>-0.10774168281725932</v>
      </c>
      <c r="V81">
        <f t="shared" si="58"/>
        <v>5.3221131575731102E-4</v>
      </c>
      <c r="W81">
        <v>1</v>
      </c>
      <c r="Z81">
        <f t="shared" si="59"/>
        <v>30423.5</v>
      </c>
      <c r="AA81" s="134">
        <f t="shared" si="60"/>
        <v>-6.568302087324414E-3</v>
      </c>
      <c r="AB81" s="134">
        <f t="shared" si="61"/>
        <v>-3.2674799078826573E-3</v>
      </c>
      <c r="AC81" s="134">
        <f t="shared" si="62"/>
        <v>-8.4671977232720297E-2</v>
      </c>
      <c r="AD81" s="134">
        <f t="shared" si="63"/>
        <v>-9.659385523636101E-3</v>
      </c>
      <c r="AE81" s="134">
        <f t="shared" si="64"/>
        <v>-9.0399401015919923E-7</v>
      </c>
      <c r="AG81" s="136"/>
      <c r="AH81">
        <f t="shared" si="27"/>
        <v>-1.7639647157096985E-4</v>
      </c>
      <c r="AI81">
        <f t="shared" si="28"/>
        <v>0.47538353872620998</v>
      </c>
      <c r="AJ81">
        <f t="shared" si="29"/>
        <v>4.9838176160955226E-2</v>
      </c>
      <c r="AK81">
        <f t="shared" si="30"/>
        <v>-6.572486978126614E-2</v>
      </c>
      <c r="AL81">
        <f t="shared" si="31"/>
        <v>-3.0169602505937774</v>
      </c>
      <c r="AM81">
        <f t="shared" si="32"/>
        <v>-16.026413748466599</v>
      </c>
      <c r="AN81" s="134">
        <f t="shared" ref="AN81:AT90" si="67">$AU81+$AB$7*SIN(AO81)</f>
        <v>3.3654123383929671</v>
      </c>
      <c r="AO81" s="134">
        <f t="shared" si="67"/>
        <v>3.3687214931875133</v>
      </c>
      <c r="AP81" s="134">
        <f t="shared" si="67"/>
        <v>3.3623023938448648</v>
      </c>
      <c r="AQ81" s="134">
        <f t="shared" si="67"/>
        <v>3.3747628523074744</v>
      </c>
      <c r="AR81" s="134">
        <f t="shared" si="67"/>
        <v>3.3506069611354623</v>
      </c>
      <c r="AS81" s="134">
        <f t="shared" si="67"/>
        <v>3.3975621853459126</v>
      </c>
      <c r="AT81" s="134">
        <f t="shared" si="67"/>
        <v>3.3067158005441968</v>
      </c>
      <c r="AU81" s="134">
        <f t="shared" si="34"/>
        <v>3.484469491392058</v>
      </c>
      <c r="AV81" s="134"/>
    </row>
    <row r="82" spans="1:48">
      <c r="A82" s="19" t="s">
        <v>1826</v>
      </c>
      <c r="B82" s="17"/>
      <c r="C82" s="33">
        <v>43461.726999999999</v>
      </c>
      <c r="D82" s="33">
        <v>2E-3</v>
      </c>
      <c r="E82">
        <f t="shared" si="50"/>
        <v>30619.978719998111</v>
      </c>
      <c r="F82">
        <f t="shared" si="51"/>
        <v>30620</v>
      </c>
      <c r="G82">
        <f t="shared" si="52"/>
        <v>-6.8414400011533871E-3</v>
      </c>
      <c r="J82">
        <v>-6.8414400011533871E-3</v>
      </c>
      <c r="P82">
        <f t="shared" si="53"/>
        <v>7.54933122486523E-2</v>
      </c>
      <c r="Q82" s="2">
        <f t="shared" si="54"/>
        <v>28443.226999999999</v>
      </c>
      <c r="R82">
        <f t="shared" si="55"/>
        <v>6.7790114280368826E-3</v>
      </c>
      <c r="T82">
        <f t="shared" si="56"/>
        <v>-8.2334752249805687E-2</v>
      </c>
      <c r="U82">
        <f t="shared" si="57"/>
        <v>-0.10838907001862791</v>
      </c>
      <c r="V82">
        <f t="shared" si="58"/>
        <v>6.788274743987654E-4</v>
      </c>
      <c r="W82">
        <v>1</v>
      </c>
      <c r="Z82">
        <f t="shared" si="59"/>
        <v>30620</v>
      </c>
      <c r="AA82" s="134">
        <f t="shared" si="60"/>
        <v>-6.6179720718075223E-3</v>
      </c>
      <c r="AB82" s="134">
        <f t="shared" si="61"/>
        <v>-2.2346792934586478E-4</v>
      </c>
      <c r="AC82" s="134">
        <f t="shared" si="62"/>
        <v>-8.2334752249805687E-2</v>
      </c>
      <c r="AD82" s="134">
        <f t="shared" si="63"/>
        <v>-6.5295862399412539E-3</v>
      </c>
      <c r="AE82" s="134">
        <f t="shared" si="64"/>
        <v>-4.1116258961287283E-9</v>
      </c>
      <c r="AG82" s="136"/>
      <c r="AH82">
        <f t="shared" si="27"/>
        <v>-3.1185376121213359E-4</v>
      </c>
      <c r="AI82">
        <f t="shared" si="28"/>
        <v>0.47593995537738121</v>
      </c>
      <c r="AJ82">
        <f t="shared" si="29"/>
        <v>4.1649047569019854E-2</v>
      </c>
      <c r="AK82">
        <f t="shared" si="30"/>
        <v>-7.0023278824524901E-2</v>
      </c>
      <c r="AL82">
        <f t="shared" si="31"/>
        <v>-3.0087625176476105</v>
      </c>
      <c r="AM82">
        <f t="shared" si="32"/>
        <v>-15.034679290949807</v>
      </c>
      <c r="AN82" s="134">
        <f t="shared" si="67"/>
        <v>3.3800409310603547</v>
      </c>
      <c r="AO82" s="134">
        <f t="shared" si="67"/>
        <v>3.3834794751114003</v>
      </c>
      <c r="AP82" s="134">
        <f t="shared" si="67"/>
        <v>3.3767863844827075</v>
      </c>
      <c r="AQ82" s="134">
        <f t="shared" si="67"/>
        <v>3.3898246087553661</v>
      </c>
      <c r="AR82" s="134">
        <f t="shared" si="67"/>
        <v>3.3644635257169346</v>
      </c>
      <c r="AS82" s="134">
        <f t="shared" si="67"/>
        <v>3.41394473947356</v>
      </c>
      <c r="AT82" s="134">
        <f t="shared" si="67"/>
        <v>3.3179151921238415</v>
      </c>
      <c r="AU82" s="134">
        <f t="shared" si="34"/>
        <v>3.5066872465096259</v>
      </c>
      <c r="AV82" s="134"/>
    </row>
    <row r="83" spans="1:48">
      <c r="A83" s="18" t="s">
        <v>1751</v>
      </c>
      <c r="B83" s="6"/>
      <c r="C83" s="32">
        <v>44996.703399999999</v>
      </c>
      <c r="D83" s="32"/>
      <c r="E83">
        <f t="shared" si="50"/>
        <v>35394.456125038269</v>
      </c>
      <c r="F83">
        <f t="shared" si="51"/>
        <v>35394.5</v>
      </c>
      <c r="G83">
        <f t="shared" si="52"/>
        <v>-1.4105633999861311E-2</v>
      </c>
      <c r="J83">
        <v>-1.4105633999861311E-2</v>
      </c>
      <c r="P83">
        <f t="shared" si="53"/>
        <v>9.1952602899525962E-2</v>
      </c>
      <c r="Q83" s="2">
        <f t="shared" si="54"/>
        <v>29978.203399999999</v>
      </c>
      <c r="R83">
        <f t="shared" si="55"/>
        <v>1.1248349614206551E-2</v>
      </c>
      <c r="T83">
        <f t="shared" si="56"/>
        <v>-0.10605823689938727</v>
      </c>
      <c r="U83">
        <f t="shared" si="57"/>
        <v>-0.12096940409127843</v>
      </c>
      <c r="V83">
        <f t="shared" si="58"/>
        <v>2.2234290702453127E-4</v>
      </c>
      <c r="W83">
        <v>1</v>
      </c>
      <c r="Z83">
        <f t="shared" si="59"/>
        <v>35394.5</v>
      </c>
      <c r="AA83" s="134">
        <f t="shared" si="60"/>
        <v>-7.304812138502613E-3</v>
      </c>
      <c r="AB83" s="134">
        <f t="shared" si="61"/>
        <v>-6.8008218613586982E-3</v>
      </c>
      <c r="AC83" s="134">
        <f t="shared" si="62"/>
        <v>-0.10605823689938727</v>
      </c>
      <c r="AD83" s="134">
        <f t="shared" si="63"/>
        <v>-1.0507973411752955E-2</v>
      </c>
      <c r="AE83" s="134">
        <f t="shared" si="64"/>
        <v>-4.905318392132188E-6</v>
      </c>
      <c r="AG83" s="136"/>
      <c r="AH83">
        <f t="shared" si="27"/>
        <v>-3.5976605881083566E-3</v>
      </c>
      <c r="AI83">
        <f t="shared" si="28"/>
        <v>0.50196509069103079</v>
      </c>
      <c r="AJ83">
        <f t="shared" si="29"/>
        <v>-0.16707296834173696</v>
      </c>
      <c r="AK83">
        <f t="shared" si="30"/>
        <v>-0.17749202533298555</v>
      </c>
      <c r="AL83">
        <f t="shared" si="31"/>
        <v>-2.7992412609403554</v>
      </c>
      <c r="AM83">
        <f t="shared" si="32"/>
        <v>-5.7847804868280148</v>
      </c>
      <c r="AN83" s="134">
        <f t="shared" si="67"/>
        <v>3.7452496074885864</v>
      </c>
      <c r="AO83" s="134">
        <f t="shared" si="67"/>
        <v>3.7478895906692746</v>
      </c>
      <c r="AP83" s="134">
        <f t="shared" si="67"/>
        <v>3.7418261224156204</v>
      </c>
      <c r="AQ83" s="134">
        <f t="shared" si="67"/>
        <v>3.7557908015256327</v>
      </c>
      <c r="AR83" s="134">
        <f t="shared" si="67"/>
        <v>3.7238264330646453</v>
      </c>
      <c r="AS83" s="134">
        <f t="shared" si="67"/>
        <v>3.7980918133795627</v>
      </c>
      <c r="AT83" s="134">
        <f t="shared" si="67"/>
        <v>3.6307522530310377</v>
      </c>
      <c r="AU83" s="134">
        <f t="shared" si="34"/>
        <v>4.046527815511304</v>
      </c>
      <c r="AV83" s="134"/>
    </row>
    <row r="84" spans="1:48">
      <c r="A84" s="18" t="s">
        <v>1753</v>
      </c>
      <c r="B84" s="6"/>
      <c r="C84" s="32">
        <v>45356.945599999999</v>
      </c>
      <c r="D84" s="32"/>
      <c r="E84">
        <f t="shared" si="50"/>
        <v>36514.97383739004</v>
      </c>
      <c r="F84">
        <f t="shared" si="51"/>
        <v>36515</v>
      </c>
      <c r="G84">
        <f t="shared" si="52"/>
        <v>-8.4111800024402328E-3</v>
      </c>
      <c r="J84">
        <v>-8.4111800024402328E-3</v>
      </c>
      <c r="P84">
        <f t="shared" si="53"/>
        <v>9.5952503507472392E-2</v>
      </c>
      <c r="Q84" s="2">
        <f t="shared" si="54"/>
        <v>30338.445599999999</v>
      </c>
      <c r="R84">
        <f t="shared" si="55"/>
        <v>1.0891778435757208E-2</v>
      </c>
      <c r="T84">
        <f t="shared" si="56"/>
        <v>-0.10436368350991262</v>
      </c>
      <c r="U84">
        <f t="shared" si="57"/>
        <v>-0.1229520515381845</v>
      </c>
      <c r="V84">
        <f t="shared" si="58"/>
        <v>3.4552742595448017E-4</v>
      </c>
      <c r="W84">
        <v>1</v>
      </c>
      <c r="Z84">
        <f t="shared" si="59"/>
        <v>36515</v>
      </c>
      <c r="AA84" s="134">
        <f t="shared" si="60"/>
        <v>-7.2995199277122612E-3</v>
      </c>
      <c r="AB84" s="134">
        <f t="shared" si="61"/>
        <v>-1.1116600747279716E-3</v>
      </c>
      <c r="AC84" s="134">
        <f t="shared" si="62"/>
        <v>-0.10436368350991262</v>
      </c>
      <c r="AD84" s="134">
        <f t="shared" si="63"/>
        <v>-4.0656772985548208E-3</v>
      </c>
      <c r="AE84" s="134">
        <f t="shared" si="64"/>
        <v>-1.28971400423021E-7</v>
      </c>
      <c r="AG84" s="136"/>
      <c r="AH84">
        <f t="shared" si="27"/>
        <v>-4.345502703885412E-3</v>
      </c>
      <c r="AI84">
        <f t="shared" si="28"/>
        <v>0.51214867914411677</v>
      </c>
      <c r="AJ84">
        <f t="shared" si="29"/>
        <v>-0.21945970765513881</v>
      </c>
      <c r="AK84">
        <f t="shared" si="30"/>
        <v>-0.20382168355297334</v>
      </c>
      <c r="AL84">
        <f t="shared" si="31"/>
        <v>-2.7458407766105961</v>
      </c>
      <c r="AM84">
        <f t="shared" si="32"/>
        <v>-4.9875400818016811</v>
      </c>
      <c r="AN84" s="134">
        <f t="shared" si="67"/>
        <v>3.8346640693175513</v>
      </c>
      <c r="AO84" s="134">
        <f t="shared" si="67"/>
        <v>3.8365257850484888</v>
      </c>
      <c r="AP84" s="134">
        <f t="shared" si="67"/>
        <v>3.831950186842171</v>
      </c>
      <c r="AQ84" s="134">
        <f t="shared" si="67"/>
        <v>3.843227248605543</v>
      </c>
      <c r="AR84" s="134">
        <f t="shared" si="67"/>
        <v>3.8156203607414407</v>
      </c>
      <c r="AS84" s="134">
        <f t="shared" si="67"/>
        <v>3.8843923632370547</v>
      </c>
      <c r="AT84" s="134">
        <f t="shared" si="67"/>
        <v>3.7195085996870803</v>
      </c>
      <c r="AU84" s="134">
        <f t="shared" si="34"/>
        <v>4.1732199000366741</v>
      </c>
      <c r="AV84" s="134"/>
    </row>
    <row r="85" spans="1:48">
      <c r="A85" s="18" t="s">
        <v>1755</v>
      </c>
      <c r="B85" s="6"/>
      <c r="C85" s="32">
        <v>45709.948499999999</v>
      </c>
      <c r="D85" s="32"/>
      <c r="E85">
        <f t="shared" ref="E85:E116" si="68">+(C85-C$7)/C$8</f>
        <v>37612.974021603717</v>
      </c>
      <c r="F85">
        <f t="shared" ref="F85:F116" si="69">ROUND(2*E85,0)/2</f>
        <v>37613</v>
      </c>
      <c r="G85">
        <f t="shared" ref="G85:G97" si="70">+C85-(C$7+F85*C$8)</f>
        <v>-8.3519559993874282E-3</v>
      </c>
      <c r="J85">
        <v>-8.3519559993874282E-3</v>
      </c>
      <c r="P85">
        <f t="shared" ref="P85:P116" si="71">+D$11+D$12*F85+D$13*F85^2</f>
        <v>9.9922668078331167E-2</v>
      </c>
      <c r="Q85" s="2">
        <f t="shared" ref="Q85:Q116" si="72">+C85-15018.5</f>
        <v>30691.448499999999</v>
      </c>
      <c r="R85">
        <f t="shared" ref="R85:R97" si="73">+(P85-G85)^2</f>
        <v>1.172339421917128E-2</v>
      </c>
      <c r="T85">
        <f t="shared" ref="T85:T97" si="74">G85-P85</f>
        <v>-0.1082746240777186</v>
      </c>
      <c r="U85">
        <f t="shared" ref="U85:U116" si="75">U$12+U$13*F85+U$14*SIN(2*PI()/U$15*(F85-U$16))</f>
        <v>-0.12449896368851521</v>
      </c>
      <c r="V85">
        <f t="shared" ref="V85:V116" si="76">+(U85-T85)^2</f>
        <v>2.6322919580646395E-4</v>
      </c>
      <c r="W85">
        <v>1</v>
      </c>
      <c r="Z85">
        <f t="shared" ref="Z85:Z116" si="77">F85</f>
        <v>37613</v>
      </c>
      <c r="AA85" s="134">
        <f t="shared" ref="AA85:AA116" si="78">AB$3+AB$4*Z85+AB$5*Z85^2+AH85</f>
        <v>-7.2222878971076824E-3</v>
      </c>
      <c r="AB85" s="134">
        <f t="shared" ref="AB85:AB97" si="79">+G85-AA85</f>
        <v>-1.1296681022797458E-3</v>
      </c>
      <c r="AC85" s="134">
        <f t="shared" ref="AC85:AC97" si="80">+G85-P85</f>
        <v>-0.1082746240777186</v>
      </c>
      <c r="AD85" s="134">
        <f t="shared" ref="AD85:AD97" si="81">G85-AH85</f>
        <v>-3.2928658708082249E-3</v>
      </c>
      <c r="AE85" s="134">
        <f t="shared" ref="AE85:AE97" si="82">+(G85-AA85)^2*T85</f>
        <v>-1.3817466382393116E-7</v>
      </c>
      <c r="AG85" s="136"/>
      <c r="AH85">
        <f t="shared" ref="AH85:AH148" si="83">$AB$6*($AB$11/AI85*AJ85+$AB$12)</f>
        <v>-5.0590901285792033E-3</v>
      </c>
      <c r="AI85">
        <f t="shared" ref="AI85:AI148" si="84">1+$AB$7*COS(AL85)</f>
        <v>0.5239980414578238</v>
      </c>
      <c r="AJ85">
        <f t="shared" ref="AJ85:AJ148" si="85">SIN(AL85+RADIANS($AB$9))</f>
        <v>-0.27237190551665424</v>
      </c>
      <c r="AK85">
        <f t="shared" ref="AK85:AK148" si="86">$AB$7*SIN(AL85)</f>
        <v>-0.23013979536623097</v>
      </c>
      <c r="AL85">
        <f t="shared" ref="AL85:AL148" si="87">2*ATAN(AM85)</f>
        <v>-2.6912441390359851</v>
      </c>
      <c r="AM85">
        <f t="shared" ref="AM85:AM148" si="88">SQRT((1+$AB$7)/(1-$AB$7))*TAN(AN85/2)</f>
        <v>-4.3656919584385401</v>
      </c>
      <c r="AN85" s="134">
        <f t="shared" si="67"/>
        <v>3.9241383569504622</v>
      </c>
      <c r="AO85" s="134">
        <f t="shared" si="67"/>
        <v>3.9253067985752228</v>
      </c>
      <c r="AP85" s="134">
        <f t="shared" si="67"/>
        <v>3.922191531865074</v>
      </c>
      <c r="AQ85" s="134">
        <f t="shared" si="67"/>
        <v>3.9305189804537495</v>
      </c>
      <c r="AR85" s="134">
        <f t="shared" si="67"/>
        <v>3.9084100381658908</v>
      </c>
      <c r="AS85" s="134">
        <f t="shared" si="67"/>
        <v>3.9682377160201736</v>
      </c>
      <c r="AT85" s="134">
        <f t="shared" si="67"/>
        <v>3.8135344374720397</v>
      </c>
      <c r="AU85" s="134">
        <f t="shared" ref="AU85:AU148" si="89">RADIANS($AB$9)+$AB$18*(F85-AB$15)</f>
        <v>4.2973679668004916</v>
      </c>
      <c r="AV85" s="134"/>
    </row>
    <row r="86" spans="1:48">
      <c r="A86" s="18" t="s">
        <v>1755</v>
      </c>
      <c r="B86" s="6"/>
      <c r="C86" s="32">
        <v>45709.948700000001</v>
      </c>
      <c r="D86" s="32"/>
      <c r="E86">
        <f t="shared" si="68"/>
        <v>37612.974643695037</v>
      </c>
      <c r="F86">
        <f t="shared" si="69"/>
        <v>37613</v>
      </c>
      <c r="G86">
        <f t="shared" si="70"/>
        <v>-8.1519559971638955E-3</v>
      </c>
      <c r="J86">
        <v>-8.1519559971638955E-3</v>
      </c>
      <c r="P86">
        <f t="shared" si="71"/>
        <v>9.9922668078331167E-2</v>
      </c>
      <c r="Q86" s="2">
        <f t="shared" si="72"/>
        <v>30691.448700000001</v>
      </c>
      <c r="R86">
        <f t="shared" si="73"/>
        <v>1.1680124369059576E-2</v>
      </c>
      <c r="T86">
        <f t="shared" si="74"/>
        <v>-0.10807462407549506</v>
      </c>
      <c r="U86">
        <f t="shared" si="75"/>
        <v>-0.12449896368851521</v>
      </c>
      <c r="V86">
        <f t="shared" si="76"/>
        <v>2.697589317238227E-4</v>
      </c>
      <c r="W86">
        <v>1</v>
      </c>
      <c r="Z86">
        <f t="shared" si="77"/>
        <v>37613</v>
      </c>
      <c r="AA86" s="134">
        <f t="shared" si="78"/>
        <v>-7.2222878971076824E-3</v>
      </c>
      <c r="AB86" s="134">
        <f t="shared" si="79"/>
        <v>-9.2966810005621313E-4</v>
      </c>
      <c r="AC86" s="134">
        <f t="shared" si="80"/>
        <v>-0.10807462407549506</v>
      </c>
      <c r="AD86" s="134">
        <f t="shared" si="81"/>
        <v>-3.0928658685846922E-3</v>
      </c>
      <c r="AE86" s="134">
        <f t="shared" si="82"/>
        <v>-9.3407036139454812E-8</v>
      </c>
      <c r="AG86" s="136"/>
      <c r="AH86">
        <f t="shared" si="83"/>
        <v>-5.0590901285792033E-3</v>
      </c>
      <c r="AI86">
        <f t="shared" si="84"/>
        <v>0.5239980414578238</v>
      </c>
      <c r="AJ86">
        <f t="shared" si="85"/>
        <v>-0.27237190551665424</v>
      </c>
      <c r="AK86">
        <f t="shared" si="86"/>
        <v>-0.23013979536623097</v>
      </c>
      <c r="AL86">
        <f t="shared" si="87"/>
        <v>-2.6912441390359851</v>
      </c>
      <c r="AM86">
        <f t="shared" si="88"/>
        <v>-4.3656919584385401</v>
      </c>
      <c r="AN86" s="134">
        <f t="shared" si="67"/>
        <v>3.9241383569504622</v>
      </c>
      <c r="AO86" s="134">
        <f t="shared" si="67"/>
        <v>3.9253067985752228</v>
      </c>
      <c r="AP86" s="134">
        <f t="shared" si="67"/>
        <v>3.922191531865074</v>
      </c>
      <c r="AQ86" s="134">
        <f t="shared" si="67"/>
        <v>3.9305189804537495</v>
      </c>
      <c r="AR86" s="134">
        <f t="shared" si="67"/>
        <v>3.9084100381658908</v>
      </c>
      <c r="AS86" s="134">
        <f t="shared" si="67"/>
        <v>3.9682377160201736</v>
      </c>
      <c r="AT86" s="134">
        <f t="shared" si="67"/>
        <v>3.8135344374720397</v>
      </c>
      <c r="AU86" s="134">
        <f t="shared" si="89"/>
        <v>4.2973679668004916</v>
      </c>
      <c r="AV86" s="134"/>
    </row>
    <row r="87" spans="1:48">
      <c r="A87" s="18" t="s">
        <v>1755</v>
      </c>
      <c r="B87" s="6"/>
      <c r="C87" s="32">
        <v>45709.949099999998</v>
      </c>
      <c r="D87" s="32"/>
      <c r="E87">
        <f t="shared" si="68"/>
        <v>37612.975887877648</v>
      </c>
      <c r="F87">
        <f t="shared" si="69"/>
        <v>37613</v>
      </c>
      <c r="G87">
        <f t="shared" si="70"/>
        <v>-7.7519559999927878E-3</v>
      </c>
      <c r="J87">
        <v>-7.7519559999927878E-3</v>
      </c>
      <c r="P87">
        <f t="shared" si="71"/>
        <v>9.9922668078331167E-2</v>
      </c>
      <c r="Q87" s="2">
        <f t="shared" si="72"/>
        <v>30691.449099999998</v>
      </c>
      <c r="R87">
        <f t="shared" si="73"/>
        <v>1.1593824670408381E-2</v>
      </c>
      <c r="T87">
        <f t="shared" si="74"/>
        <v>-0.10767462407832395</v>
      </c>
      <c r="U87">
        <f t="shared" si="75"/>
        <v>-0.12449896368851521</v>
      </c>
      <c r="V87">
        <f t="shared" si="76"/>
        <v>2.8305840331905034E-4</v>
      </c>
      <c r="W87">
        <v>1</v>
      </c>
      <c r="Z87">
        <f t="shared" si="77"/>
        <v>37613</v>
      </c>
      <c r="AA87" s="134">
        <f t="shared" si="78"/>
        <v>-7.2222878971076824E-3</v>
      </c>
      <c r="AB87" s="134">
        <f t="shared" si="79"/>
        <v>-5.2966810288510545E-4</v>
      </c>
      <c r="AC87" s="134">
        <f t="shared" si="80"/>
        <v>-0.10767462407832395</v>
      </c>
      <c r="AD87" s="134">
        <f t="shared" si="81"/>
        <v>-2.6928658714135845E-3</v>
      </c>
      <c r="AE87" s="134">
        <f t="shared" si="82"/>
        <v>-3.0207932653670545E-8</v>
      </c>
      <c r="AG87" s="136"/>
      <c r="AH87">
        <f t="shared" si="83"/>
        <v>-5.0590901285792033E-3</v>
      </c>
      <c r="AI87">
        <f t="shared" si="84"/>
        <v>0.5239980414578238</v>
      </c>
      <c r="AJ87">
        <f t="shared" si="85"/>
        <v>-0.27237190551665424</v>
      </c>
      <c r="AK87">
        <f t="shared" si="86"/>
        <v>-0.23013979536623097</v>
      </c>
      <c r="AL87">
        <f t="shared" si="87"/>
        <v>-2.6912441390359851</v>
      </c>
      <c r="AM87">
        <f t="shared" si="88"/>
        <v>-4.3656919584385401</v>
      </c>
      <c r="AN87" s="134">
        <f t="shared" si="67"/>
        <v>3.9241383569504622</v>
      </c>
      <c r="AO87" s="134">
        <f t="shared" si="67"/>
        <v>3.9253067985752228</v>
      </c>
      <c r="AP87" s="134">
        <f t="shared" si="67"/>
        <v>3.922191531865074</v>
      </c>
      <c r="AQ87" s="134">
        <f t="shared" si="67"/>
        <v>3.9305189804537495</v>
      </c>
      <c r="AR87" s="134">
        <f t="shared" si="67"/>
        <v>3.9084100381658908</v>
      </c>
      <c r="AS87" s="134">
        <f t="shared" si="67"/>
        <v>3.9682377160201736</v>
      </c>
      <c r="AT87" s="134">
        <f t="shared" si="67"/>
        <v>3.8135344374720397</v>
      </c>
      <c r="AU87" s="134">
        <f t="shared" si="89"/>
        <v>4.2973679668004916</v>
      </c>
      <c r="AV87" s="134"/>
    </row>
    <row r="88" spans="1:48">
      <c r="A88" s="18" t="s">
        <v>1755</v>
      </c>
      <c r="B88" s="6" t="s">
        <v>1814</v>
      </c>
      <c r="C88" s="32">
        <v>45710.109900000003</v>
      </c>
      <c r="D88" s="32"/>
      <c r="E88">
        <f t="shared" si="68"/>
        <v>37613.476049291698</v>
      </c>
      <c r="F88">
        <f t="shared" si="69"/>
        <v>37613.5</v>
      </c>
      <c r="G88">
        <f t="shared" si="70"/>
        <v>-7.7000619930913672E-3</v>
      </c>
      <c r="J88">
        <v>-7.7000619930913672E-3</v>
      </c>
      <c r="P88">
        <f t="shared" si="71"/>
        <v>9.9924487391213651E-2</v>
      </c>
      <c r="Q88" s="2">
        <f t="shared" si="72"/>
        <v>30691.609900000003</v>
      </c>
      <c r="R88">
        <f t="shared" si="73"/>
        <v>1.158304363017471E-2</v>
      </c>
      <c r="T88">
        <f t="shared" si="74"/>
        <v>-0.10762454938430502</v>
      </c>
      <c r="U88">
        <f t="shared" si="75"/>
        <v>-0.12449957618375285</v>
      </c>
      <c r="V88">
        <f t="shared" si="76"/>
        <v>2.8476652948208241E-4</v>
      </c>
      <c r="W88">
        <v>1</v>
      </c>
      <c r="Z88">
        <f t="shared" si="77"/>
        <v>37613.5</v>
      </c>
      <c r="AA88" s="134">
        <f t="shared" si="78"/>
        <v>-7.2222356249198932E-3</v>
      </c>
      <c r="AB88" s="134">
        <f t="shared" si="79"/>
        <v>-4.7782636817147398E-4</v>
      </c>
      <c r="AC88" s="134">
        <f t="shared" si="80"/>
        <v>-0.10762454938430502</v>
      </c>
      <c r="AD88" s="134">
        <f t="shared" si="81"/>
        <v>-2.6406521113263243E-3</v>
      </c>
      <c r="AE88" s="134">
        <f t="shared" si="82"/>
        <v>-2.4572625968967225E-8</v>
      </c>
      <c r="AG88" s="136"/>
      <c r="AH88">
        <f t="shared" si="83"/>
        <v>-5.0594098817650429E-3</v>
      </c>
      <c r="AI88">
        <f t="shared" si="84"/>
        <v>0.5240038963325222</v>
      </c>
      <c r="AJ88">
        <f t="shared" si="85"/>
        <v>-0.27239638344495298</v>
      </c>
      <c r="AK88">
        <f t="shared" si="86"/>
        <v>-0.23015190470769123</v>
      </c>
      <c r="AL88">
        <f t="shared" si="87"/>
        <v>-2.6912186991912201</v>
      </c>
      <c r="AM88">
        <f t="shared" si="88"/>
        <v>-4.3654368202965887</v>
      </c>
      <c r="AN88" s="134">
        <f t="shared" si="67"/>
        <v>3.92417956543503</v>
      </c>
      <c r="AO88" s="134">
        <f t="shared" si="67"/>
        <v>3.9253477225139894</v>
      </c>
      <c r="AP88" s="134">
        <f t="shared" si="67"/>
        <v>3.92223308683403</v>
      </c>
      <c r="AQ88" s="134">
        <f t="shared" si="67"/>
        <v>3.9305591885606286</v>
      </c>
      <c r="AR88" s="134">
        <f t="shared" si="67"/>
        <v>3.9084529175547704</v>
      </c>
      <c r="AS88" s="134">
        <f t="shared" si="67"/>
        <v>3.9682758440491321</v>
      </c>
      <c r="AT88" s="134">
        <f t="shared" si="67"/>
        <v>3.8135789199018357</v>
      </c>
      <c r="AU88" s="134">
        <f t="shared" si="89"/>
        <v>4.2974245005285256</v>
      </c>
      <c r="AV88" s="134"/>
    </row>
    <row r="89" spans="1:48">
      <c r="A89" s="18" t="s">
        <v>1755</v>
      </c>
      <c r="B89" s="6" t="s">
        <v>1814</v>
      </c>
      <c r="C89" s="32">
        <v>45710.110200000003</v>
      </c>
      <c r="D89" s="32"/>
      <c r="E89">
        <f t="shared" si="68"/>
        <v>37613.476982428663</v>
      </c>
      <c r="F89">
        <f t="shared" si="69"/>
        <v>37613.5</v>
      </c>
      <c r="G89">
        <f t="shared" si="70"/>
        <v>-7.400061993394047E-3</v>
      </c>
      <c r="J89">
        <v>-7.400061993394047E-3</v>
      </c>
      <c r="P89">
        <f t="shared" si="71"/>
        <v>9.9924487391213651E-2</v>
      </c>
      <c r="Q89" s="2">
        <f t="shared" si="72"/>
        <v>30691.610200000003</v>
      </c>
      <c r="R89">
        <f t="shared" si="73"/>
        <v>1.1518558900609096E-2</v>
      </c>
      <c r="T89">
        <f t="shared" si="74"/>
        <v>-0.1073245493846077</v>
      </c>
      <c r="U89">
        <f t="shared" si="75"/>
        <v>-0.12449957618375285</v>
      </c>
      <c r="V89">
        <f t="shared" si="76"/>
        <v>2.9498154555135408E-4</v>
      </c>
      <c r="W89">
        <v>1</v>
      </c>
      <c r="Z89">
        <f t="shared" si="77"/>
        <v>37613.5</v>
      </c>
      <c r="AA89" s="134">
        <f t="shared" si="78"/>
        <v>-7.2222356249198932E-3</v>
      </c>
      <c r="AB89" s="134">
        <f t="shared" si="79"/>
        <v>-1.7782636847415382E-4</v>
      </c>
      <c r="AC89" s="134">
        <f t="shared" si="80"/>
        <v>-0.1073245493846077</v>
      </c>
      <c r="AD89" s="134">
        <f t="shared" si="81"/>
        <v>-2.3406521116290041E-3</v>
      </c>
      <c r="AE89" s="134">
        <f t="shared" si="82"/>
        <v>-3.3938402249161553E-9</v>
      </c>
      <c r="AG89" s="136"/>
      <c r="AH89">
        <f t="shared" si="83"/>
        <v>-5.0594098817650429E-3</v>
      </c>
      <c r="AI89">
        <f t="shared" si="84"/>
        <v>0.5240038963325222</v>
      </c>
      <c r="AJ89">
        <f t="shared" si="85"/>
        <v>-0.27239638344495298</v>
      </c>
      <c r="AK89">
        <f t="shared" si="86"/>
        <v>-0.23015190470769123</v>
      </c>
      <c r="AL89">
        <f t="shared" si="87"/>
        <v>-2.6912186991912201</v>
      </c>
      <c r="AM89">
        <f t="shared" si="88"/>
        <v>-4.3654368202965887</v>
      </c>
      <c r="AN89" s="134">
        <f t="shared" si="67"/>
        <v>3.92417956543503</v>
      </c>
      <c r="AO89" s="134">
        <f t="shared" si="67"/>
        <v>3.9253477225139894</v>
      </c>
      <c r="AP89" s="134">
        <f t="shared" si="67"/>
        <v>3.92223308683403</v>
      </c>
      <c r="AQ89" s="134">
        <f t="shared" si="67"/>
        <v>3.9305591885606286</v>
      </c>
      <c r="AR89" s="134">
        <f t="shared" si="67"/>
        <v>3.9084529175547704</v>
      </c>
      <c r="AS89" s="134">
        <f t="shared" si="67"/>
        <v>3.9682758440491321</v>
      </c>
      <c r="AT89" s="134">
        <f t="shared" si="67"/>
        <v>3.8135789199018357</v>
      </c>
      <c r="AU89" s="134">
        <f t="shared" si="89"/>
        <v>4.2974245005285256</v>
      </c>
      <c r="AV89" s="134"/>
    </row>
    <row r="90" spans="1:48">
      <c r="A90" s="18" t="s">
        <v>1755</v>
      </c>
      <c r="B90" s="6" t="s">
        <v>1814</v>
      </c>
      <c r="C90" s="32">
        <v>45710.110200000003</v>
      </c>
      <c r="D90" s="32"/>
      <c r="E90">
        <f t="shared" si="68"/>
        <v>37613.476982428663</v>
      </c>
      <c r="F90">
        <f t="shared" si="69"/>
        <v>37613.5</v>
      </c>
      <c r="G90">
        <f t="shared" si="70"/>
        <v>-7.400061993394047E-3</v>
      </c>
      <c r="J90">
        <v>-7.400061993394047E-3</v>
      </c>
      <c r="P90">
        <f t="shared" si="71"/>
        <v>9.9924487391213651E-2</v>
      </c>
      <c r="Q90" s="2">
        <f t="shared" si="72"/>
        <v>30691.610200000003</v>
      </c>
      <c r="R90">
        <f t="shared" si="73"/>
        <v>1.1518558900609096E-2</v>
      </c>
      <c r="T90">
        <f t="shared" si="74"/>
        <v>-0.1073245493846077</v>
      </c>
      <c r="U90">
        <f t="shared" si="75"/>
        <v>-0.12449957618375285</v>
      </c>
      <c r="V90">
        <f t="shared" si="76"/>
        <v>2.9498154555135408E-4</v>
      </c>
      <c r="W90">
        <v>1</v>
      </c>
      <c r="Z90">
        <f t="shared" si="77"/>
        <v>37613.5</v>
      </c>
      <c r="AA90" s="134">
        <f t="shared" si="78"/>
        <v>-7.2222356249198932E-3</v>
      </c>
      <c r="AB90" s="134">
        <f t="shared" si="79"/>
        <v>-1.7782636847415382E-4</v>
      </c>
      <c r="AC90" s="134">
        <f t="shared" si="80"/>
        <v>-0.1073245493846077</v>
      </c>
      <c r="AD90" s="134">
        <f t="shared" si="81"/>
        <v>-2.3406521116290041E-3</v>
      </c>
      <c r="AE90" s="134">
        <f t="shared" si="82"/>
        <v>-3.3938402249161553E-9</v>
      </c>
      <c r="AG90" s="136"/>
      <c r="AH90">
        <f t="shared" si="83"/>
        <v>-5.0594098817650429E-3</v>
      </c>
      <c r="AI90">
        <f t="shared" si="84"/>
        <v>0.5240038963325222</v>
      </c>
      <c r="AJ90">
        <f t="shared" si="85"/>
        <v>-0.27239638344495298</v>
      </c>
      <c r="AK90">
        <f t="shared" si="86"/>
        <v>-0.23015190470769123</v>
      </c>
      <c r="AL90">
        <f t="shared" si="87"/>
        <v>-2.6912186991912201</v>
      </c>
      <c r="AM90">
        <f t="shared" si="88"/>
        <v>-4.3654368202965887</v>
      </c>
      <c r="AN90" s="134">
        <f t="shared" si="67"/>
        <v>3.92417956543503</v>
      </c>
      <c r="AO90" s="134">
        <f t="shared" si="67"/>
        <v>3.9253477225139894</v>
      </c>
      <c r="AP90" s="134">
        <f t="shared" si="67"/>
        <v>3.92223308683403</v>
      </c>
      <c r="AQ90" s="134">
        <f t="shared" si="67"/>
        <v>3.9305591885606286</v>
      </c>
      <c r="AR90" s="134">
        <f t="shared" si="67"/>
        <v>3.9084529175547704</v>
      </c>
      <c r="AS90" s="134">
        <f t="shared" si="67"/>
        <v>3.9682758440491321</v>
      </c>
      <c r="AT90" s="134">
        <f t="shared" si="67"/>
        <v>3.8135789199018357</v>
      </c>
      <c r="AU90" s="134">
        <f t="shared" si="89"/>
        <v>4.2974245005285256</v>
      </c>
      <c r="AV90" s="134"/>
    </row>
    <row r="91" spans="1:48">
      <c r="A91" s="18" t="s">
        <v>1755</v>
      </c>
      <c r="B91" s="6"/>
      <c r="C91" s="32">
        <v>45726.023500000003</v>
      </c>
      <c r="D91" s="32"/>
      <c r="E91">
        <f t="shared" si="68"/>
        <v>37662.974610724203</v>
      </c>
      <c r="F91">
        <f t="shared" si="69"/>
        <v>37663</v>
      </c>
      <c r="G91">
        <f t="shared" si="70"/>
        <v>-8.1625559905660339E-3</v>
      </c>
      <c r="J91">
        <v>-8.1625559905660339E-3</v>
      </c>
      <c r="P91">
        <f t="shared" si="71"/>
        <v>0.10010465076149778</v>
      </c>
      <c r="Q91" s="2">
        <f t="shared" si="72"/>
        <v>30707.523500000003</v>
      </c>
      <c r="R91">
        <f t="shared" si="73"/>
        <v>1.1721788057894133E-2</v>
      </c>
      <c r="T91">
        <f t="shared" si="74"/>
        <v>-0.10826720675206382</v>
      </c>
      <c r="U91">
        <f t="shared" si="75"/>
        <v>-0.12455979285387409</v>
      </c>
      <c r="V91">
        <f t="shared" si="76"/>
        <v>2.6544836188490106E-4</v>
      </c>
      <c r="W91">
        <v>1</v>
      </c>
      <c r="Z91">
        <f t="shared" si="77"/>
        <v>37663</v>
      </c>
      <c r="AA91" s="134">
        <f t="shared" si="78"/>
        <v>-7.2169815202858074E-3</v>
      </c>
      <c r="AB91" s="134">
        <f t="shared" si="79"/>
        <v>-9.4557447028022646E-4</v>
      </c>
      <c r="AC91" s="134">
        <f t="shared" si="80"/>
        <v>-0.10826720675206382</v>
      </c>
      <c r="AD91" s="134">
        <f t="shared" si="81"/>
        <v>-3.0715160457685667E-3</v>
      </c>
      <c r="AE91" s="134">
        <f t="shared" si="82"/>
        <v>-9.6802909032701571E-8</v>
      </c>
      <c r="AG91" s="136"/>
      <c r="AH91">
        <f t="shared" si="83"/>
        <v>-5.0910399447974672E-3</v>
      </c>
      <c r="AI91">
        <f t="shared" si="84"/>
        <v>0.52458569561091073</v>
      </c>
      <c r="AJ91">
        <f t="shared" si="85"/>
        <v>-0.27482149300837772</v>
      </c>
      <c r="AK91">
        <f t="shared" si="86"/>
        <v>-0.23135131106055279</v>
      </c>
      <c r="AL91">
        <f t="shared" si="87"/>
        <v>-2.6886973777776362</v>
      </c>
      <c r="AM91">
        <f t="shared" si="88"/>
        <v>-4.3402900774188513</v>
      </c>
      <c r="AN91" s="134">
        <f t="shared" ref="AN91:AT100" si="90">$AU91+$AB$7*SIN(AO91)</f>
        <v>3.9282614168843568</v>
      </c>
      <c r="AO91" s="134">
        <f t="shared" si="90"/>
        <v>3.9294015704923284</v>
      </c>
      <c r="AP91" s="134">
        <f t="shared" si="90"/>
        <v>3.9263491852112149</v>
      </c>
      <c r="AQ91" s="134">
        <f t="shared" si="90"/>
        <v>3.9345420820225434</v>
      </c>
      <c r="AR91" s="134">
        <f t="shared" si="90"/>
        <v>3.9127007539788261</v>
      </c>
      <c r="AS91" s="134">
        <f t="shared" si="90"/>
        <v>3.972050589964494</v>
      </c>
      <c r="AT91" s="134">
        <f t="shared" si="90"/>
        <v>3.8179903413429876</v>
      </c>
      <c r="AU91" s="134">
        <f t="shared" si="89"/>
        <v>4.3030213396039443</v>
      </c>
      <c r="AV91" s="134"/>
    </row>
    <row r="92" spans="1:48">
      <c r="A92" s="18" t="s">
        <v>1755</v>
      </c>
      <c r="B92" s="6"/>
      <c r="C92" s="32">
        <v>45726.023800000003</v>
      </c>
      <c r="D92" s="32"/>
      <c r="E92">
        <f t="shared" si="68"/>
        <v>37662.975543861168</v>
      </c>
      <c r="F92">
        <f t="shared" si="69"/>
        <v>37663</v>
      </c>
      <c r="G92">
        <f t="shared" si="70"/>
        <v>-7.8625559908687137E-3</v>
      </c>
      <c r="J92">
        <v>-7.8625559908687137E-3</v>
      </c>
      <c r="P92">
        <f t="shared" si="71"/>
        <v>0.10010465076149778</v>
      </c>
      <c r="Q92" s="2">
        <f t="shared" si="72"/>
        <v>30707.523800000003</v>
      </c>
      <c r="R92">
        <f t="shared" si="73"/>
        <v>1.1656917733908255E-2</v>
      </c>
      <c r="T92">
        <f t="shared" si="74"/>
        <v>-0.1079672067523665</v>
      </c>
      <c r="U92">
        <f t="shared" si="75"/>
        <v>-0.12455979285387409</v>
      </c>
      <c r="V92">
        <f t="shared" si="76"/>
        <v>2.7531391353594271E-4</v>
      </c>
      <c r="W92">
        <v>1</v>
      </c>
      <c r="Z92">
        <f t="shared" si="77"/>
        <v>37663</v>
      </c>
      <c r="AA92" s="134">
        <f t="shared" si="78"/>
        <v>-7.2169815202858074E-3</v>
      </c>
      <c r="AB92" s="134">
        <f t="shared" si="79"/>
        <v>-6.455744705829063E-4</v>
      </c>
      <c r="AC92" s="134">
        <f t="shared" si="80"/>
        <v>-0.1079672067523665</v>
      </c>
      <c r="AD92" s="134">
        <f t="shared" si="81"/>
        <v>-2.7715160460712466E-3</v>
      </c>
      <c r="AE92" s="134">
        <f t="shared" si="82"/>
        <v>-4.4997103759722788E-8</v>
      </c>
      <c r="AG92" s="136"/>
      <c r="AH92">
        <f t="shared" si="83"/>
        <v>-5.0910399447974672E-3</v>
      </c>
      <c r="AI92">
        <f t="shared" si="84"/>
        <v>0.52458569561091073</v>
      </c>
      <c r="AJ92">
        <f t="shared" si="85"/>
        <v>-0.27482149300837772</v>
      </c>
      <c r="AK92">
        <f t="shared" si="86"/>
        <v>-0.23135131106055279</v>
      </c>
      <c r="AL92">
        <f t="shared" si="87"/>
        <v>-2.6886973777776362</v>
      </c>
      <c r="AM92">
        <f t="shared" si="88"/>
        <v>-4.3402900774188513</v>
      </c>
      <c r="AN92" s="134">
        <f t="shared" si="90"/>
        <v>3.9282614168843568</v>
      </c>
      <c r="AO92" s="134">
        <f t="shared" si="90"/>
        <v>3.9294015704923284</v>
      </c>
      <c r="AP92" s="134">
        <f t="shared" si="90"/>
        <v>3.9263491852112149</v>
      </c>
      <c r="AQ92" s="134">
        <f t="shared" si="90"/>
        <v>3.9345420820225434</v>
      </c>
      <c r="AR92" s="134">
        <f t="shared" si="90"/>
        <v>3.9127007539788261</v>
      </c>
      <c r="AS92" s="134">
        <f t="shared" si="90"/>
        <v>3.972050589964494</v>
      </c>
      <c r="AT92" s="134">
        <f t="shared" si="90"/>
        <v>3.8179903413429876</v>
      </c>
      <c r="AU92" s="134">
        <f t="shared" si="89"/>
        <v>4.3030213396039443</v>
      </c>
      <c r="AV92" s="134"/>
    </row>
    <row r="93" spans="1:48">
      <c r="A93" s="18" t="s">
        <v>1755</v>
      </c>
      <c r="B93" s="6"/>
      <c r="C93" s="32">
        <v>45726.023999999998</v>
      </c>
      <c r="D93" s="32"/>
      <c r="E93">
        <f t="shared" si="68"/>
        <v>37662.976165952459</v>
      </c>
      <c r="F93">
        <f t="shared" si="69"/>
        <v>37663</v>
      </c>
      <c r="G93">
        <f t="shared" si="70"/>
        <v>-7.6625559959211387E-3</v>
      </c>
      <c r="J93">
        <v>-7.6625559959211387E-3</v>
      </c>
      <c r="P93">
        <f t="shared" si="71"/>
        <v>0.10010465076149778</v>
      </c>
      <c r="Q93" s="2">
        <f t="shared" si="72"/>
        <v>30707.523999999998</v>
      </c>
      <c r="R93">
        <f t="shared" si="73"/>
        <v>1.1613770852296279E-2</v>
      </c>
      <c r="T93">
        <f t="shared" si="74"/>
        <v>-0.10776720675741892</v>
      </c>
      <c r="U93">
        <f t="shared" si="75"/>
        <v>-0.12455979285387409</v>
      </c>
      <c r="V93">
        <f t="shared" si="76"/>
        <v>2.8199094780685918E-4</v>
      </c>
      <c r="W93">
        <v>1</v>
      </c>
      <c r="Z93">
        <f t="shared" si="77"/>
        <v>37663</v>
      </c>
      <c r="AA93" s="134">
        <f t="shared" si="78"/>
        <v>-7.2169815202858074E-3</v>
      </c>
      <c r="AB93" s="134">
        <f t="shared" si="79"/>
        <v>-4.4557447563533126E-4</v>
      </c>
      <c r="AC93" s="134">
        <f t="shared" si="80"/>
        <v>-0.10776720675741892</v>
      </c>
      <c r="AD93" s="134">
        <f t="shared" si="81"/>
        <v>-2.5715160511236715E-3</v>
      </c>
      <c r="AE93" s="134">
        <f t="shared" si="82"/>
        <v>-2.1395736258481696E-8</v>
      </c>
      <c r="AG93" s="136"/>
      <c r="AH93">
        <f t="shared" si="83"/>
        <v>-5.0910399447974672E-3</v>
      </c>
      <c r="AI93">
        <f t="shared" si="84"/>
        <v>0.52458569561091073</v>
      </c>
      <c r="AJ93">
        <f t="shared" si="85"/>
        <v>-0.27482149300837772</v>
      </c>
      <c r="AK93">
        <f t="shared" si="86"/>
        <v>-0.23135131106055279</v>
      </c>
      <c r="AL93">
        <f t="shared" si="87"/>
        <v>-2.6886973777776362</v>
      </c>
      <c r="AM93">
        <f t="shared" si="88"/>
        <v>-4.3402900774188513</v>
      </c>
      <c r="AN93" s="134">
        <f t="shared" si="90"/>
        <v>3.9282614168843568</v>
      </c>
      <c r="AO93" s="134">
        <f t="shared" si="90"/>
        <v>3.9294015704923284</v>
      </c>
      <c r="AP93" s="134">
        <f t="shared" si="90"/>
        <v>3.9263491852112149</v>
      </c>
      <c r="AQ93" s="134">
        <f t="shared" si="90"/>
        <v>3.9345420820225434</v>
      </c>
      <c r="AR93" s="134">
        <f t="shared" si="90"/>
        <v>3.9127007539788261</v>
      </c>
      <c r="AS93" s="134">
        <f t="shared" si="90"/>
        <v>3.972050589964494</v>
      </c>
      <c r="AT93" s="134">
        <f t="shared" si="90"/>
        <v>3.8179903413429876</v>
      </c>
      <c r="AU93" s="134">
        <f t="shared" si="89"/>
        <v>4.3030213396039443</v>
      </c>
      <c r="AV93" s="134"/>
    </row>
    <row r="94" spans="1:48">
      <c r="A94" s="18" t="s">
        <v>1755</v>
      </c>
      <c r="B94" s="6" t="s">
        <v>1814</v>
      </c>
      <c r="C94" s="32">
        <v>45740.009599999998</v>
      </c>
      <c r="D94" s="32"/>
      <c r="E94">
        <f t="shared" si="68"/>
        <v>37706.477767147066</v>
      </c>
      <c r="F94">
        <f t="shared" si="69"/>
        <v>37706.5</v>
      </c>
      <c r="G94">
        <f t="shared" si="70"/>
        <v>-7.1477780002169311E-3</v>
      </c>
      <c r="J94">
        <v>-7.1477780002169311E-3</v>
      </c>
      <c r="P94">
        <f t="shared" si="71"/>
        <v>0.10026306015483491</v>
      </c>
      <c r="Q94" s="2">
        <f t="shared" si="72"/>
        <v>30721.509599999998</v>
      </c>
      <c r="R94">
        <f t="shared" si="73"/>
        <v>1.1537088153170741E-2</v>
      </c>
      <c r="T94">
        <f t="shared" si="74"/>
        <v>-0.10741083815505184</v>
      </c>
      <c r="U94">
        <f t="shared" si="75"/>
        <v>-0.12461202262893378</v>
      </c>
      <c r="V94">
        <f t="shared" si="76"/>
        <v>2.958807473045172E-4</v>
      </c>
      <c r="W94">
        <v>1</v>
      </c>
      <c r="Z94">
        <f t="shared" si="77"/>
        <v>37706.5</v>
      </c>
      <c r="AA94" s="134">
        <f t="shared" si="78"/>
        <v>-7.2122346036333886E-3</v>
      </c>
      <c r="AB94" s="134">
        <f t="shared" si="79"/>
        <v>6.4456603416457488E-5</v>
      </c>
      <c r="AC94" s="134">
        <f t="shared" si="80"/>
        <v>-0.10741083815505184</v>
      </c>
      <c r="AD94" s="134">
        <f t="shared" si="81"/>
        <v>-2.0289839099636641E-3</v>
      </c>
      <c r="AE94" s="134">
        <f t="shared" si="82"/>
        <v>-4.4625483873739517E-10</v>
      </c>
      <c r="AG94" s="136"/>
      <c r="AH94">
        <f t="shared" si="83"/>
        <v>-5.118794090253267E-3</v>
      </c>
      <c r="AI94">
        <f t="shared" si="84"/>
        <v>0.52510052930700479</v>
      </c>
      <c r="AJ94">
        <f t="shared" si="85"/>
        <v>-0.27695559273097847</v>
      </c>
      <c r="AK94">
        <f t="shared" si="86"/>
        <v>-0.23240628795863388</v>
      </c>
      <c r="AL94">
        <f t="shared" si="87"/>
        <v>-2.6864771080259837</v>
      </c>
      <c r="AM94">
        <f t="shared" si="88"/>
        <v>-4.3183726865277396</v>
      </c>
      <c r="AN94" s="134">
        <f t="shared" si="90"/>
        <v>3.9318521300420581</v>
      </c>
      <c r="AO94" s="134">
        <f t="shared" si="90"/>
        <v>3.9329679495157053</v>
      </c>
      <c r="AP94" s="134">
        <f t="shared" si="90"/>
        <v>3.9299698988499125</v>
      </c>
      <c r="AQ94" s="134">
        <f t="shared" si="90"/>
        <v>3.9380459757665562</v>
      </c>
      <c r="AR94" s="134">
        <f t="shared" si="90"/>
        <v>3.9164382344450357</v>
      </c>
      <c r="AS94" s="134">
        <f t="shared" si="90"/>
        <v>3.9753679521058016</v>
      </c>
      <c r="AT94" s="134">
        <f t="shared" si="90"/>
        <v>3.8218795863557684</v>
      </c>
      <c r="AU94" s="134">
        <f t="shared" si="89"/>
        <v>4.3079397739429472</v>
      </c>
      <c r="AV94" s="134"/>
    </row>
    <row r="95" spans="1:48">
      <c r="A95" s="18" t="s">
        <v>1755</v>
      </c>
      <c r="B95" s="6" t="s">
        <v>1814</v>
      </c>
      <c r="C95" s="32">
        <v>45740.009700000002</v>
      </c>
      <c r="D95" s="32"/>
      <c r="E95">
        <f t="shared" si="68"/>
        <v>37706.47807819274</v>
      </c>
      <c r="F95">
        <f t="shared" si="69"/>
        <v>37706.5</v>
      </c>
      <c r="G95">
        <f t="shared" si="70"/>
        <v>-7.047777995467186E-3</v>
      </c>
      <c r="J95">
        <v>-7.047777995467186E-3</v>
      </c>
      <c r="P95">
        <f t="shared" si="71"/>
        <v>0.10026306015483491</v>
      </c>
      <c r="Q95" s="2">
        <f t="shared" si="72"/>
        <v>30721.509700000002</v>
      </c>
      <c r="R95">
        <f t="shared" si="73"/>
        <v>1.1515615984520331E-2</v>
      </c>
      <c r="T95">
        <f t="shared" si="74"/>
        <v>-0.1073108381503021</v>
      </c>
      <c r="U95">
        <f t="shared" si="75"/>
        <v>-0.12461202262893378</v>
      </c>
      <c r="V95">
        <f t="shared" si="76"/>
        <v>2.9933098436364598E-4</v>
      </c>
      <c r="W95">
        <v>1</v>
      </c>
      <c r="Z95">
        <f t="shared" si="77"/>
        <v>37706.5</v>
      </c>
      <c r="AA95" s="134">
        <f t="shared" si="78"/>
        <v>-7.2122346036333886E-3</v>
      </c>
      <c r="AB95" s="134">
        <f t="shared" si="79"/>
        <v>1.6445660816620262E-4</v>
      </c>
      <c r="AC95" s="134">
        <f t="shared" si="80"/>
        <v>-0.1073108381503021</v>
      </c>
      <c r="AD95" s="134">
        <f t="shared" si="81"/>
        <v>-1.928983905213919E-3</v>
      </c>
      <c r="AE95" s="134">
        <f t="shared" si="82"/>
        <v>-2.9023263498833976E-9</v>
      </c>
      <c r="AG95" s="136"/>
      <c r="AH95">
        <f t="shared" si="83"/>
        <v>-5.118794090253267E-3</v>
      </c>
      <c r="AI95">
        <f t="shared" si="84"/>
        <v>0.52510052930700479</v>
      </c>
      <c r="AJ95">
        <f t="shared" si="85"/>
        <v>-0.27695559273097847</v>
      </c>
      <c r="AK95">
        <f t="shared" si="86"/>
        <v>-0.23240628795863388</v>
      </c>
      <c r="AL95">
        <f t="shared" si="87"/>
        <v>-2.6864771080259837</v>
      </c>
      <c r="AM95">
        <f t="shared" si="88"/>
        <v>-4.3183726865277396</v>
      </c>
      <c r="AN95" s="134">
        <f t="shared" si="90"/>
        <v>3.9318521300420581</v>
      </c>
      <c r="AO95" s="134">
        <f t="shared" si="90"/>
        <v>3.9329679495157053</v>
      </c>
      <c r="AP95" s="134">
        <f t="shared" si="90"/>
        <v>3.9299698988499125</v>
      </c>
      <c r="AQ95" s="134">
        <f t="shared" si="90"/>
        <v>3.9380459757665562</v>
      </c>
      <c r="AR95" s="134">
        <f t="shared" si="90"/>
        <v>3.9164382344450357</v>
      </c>
      <c r="AS95" s="134">
        <f t="shared" si="90"/>
        <v>3.9753679521058016</v>
      </c>
      <c r="AT95" s="134">
        <f t="shared" si="90"/>
        <v>3.8218795863557684</v>
      </c>
      <c r="AU95" s="134">
        <f t="shared" si="89"/>
        <v>4.3079397739429472</v>
      </c>
      <c r="AV95" s="134"/>
    </row>
    <row r="96" spans="1:48">
      <c r="A96" s="18" t="s">
        <v>1755</v>
      </c>
      <c r="B96" s="6" t="s">
        <v>1814</v>
      </c>
      <c r="C96" s="32">
        <v>45740.009700000002</v>
      </c>
      <c r="D96" s="32"/>
      <c r="E96">
        <f t="shared" si="68"/>
        <v>37706.47807819274</v>
      </c>
      <c r="F96">
        <f t="shared" si="69"/>
        <v>37706.5</v>
      </c>
      <c r="G96">
        <f t="shared" si="70"/>
        <v>-7.047777995467186E-3</v>
      </c>
      <c r="J96">
        <v>-7.047777995467186E-3</v>
      </c>
      <c r="P96">
        <f t="shared" si="71"/>
        <v>0.10026306015483491</v>
      </c>
      <c r="Q96" s="2">
        <f t="shared" si="72"/>
        <v>30721.509700000002</v>
      </c>
      <c r="R96">
        <f t="shared" si="73"/>
        <v>1.1515615984520331E-2</v>
      </c>
      <c r="T96">
        <f t="shared" si="74"/>
        <v>-0.1073108381503021</v>
      </c>
      <c r="U96">
        <f t="shared" si="75"/>
        <v>-0.12461202262893378</v>
      </c>
      <c r="V96">
        <f t="shared" si="76"/>
        <v>2.9933098436364598E-4</v>
      </c>
      <c r="W96">
        <v>1</v>
      </c>
      <c r="Z96">
        <f t="shared" si="77"/>
        <v>37706.5</v>
      </c>
      <c r="AA96" s="134">
        <f t="shared" si="78"/>
        <v>-7.2122346036333886E-3</v>
      </c>
      <c r="AB96" s="134">
        <f t="shared" si="79"/>
        <v>1.6445660816620262E-4</v>
      </c>
      <c r="AC96" s="134">
        <f t="shared" si="80"/>
        <v>-0.1073108381503021</v>
      </c>
      <c r="AD96" s="134">
        <f t="shared" si="81"/>
        <v>-1.928983905213919E-3</v>
      </c>
      <c r="AE96" s="134">
        <f t="shared" si="82"/>
        <v>-2.9023263498833976E-9</v>
      </c>
      <c r="AG96" s="136"/>
      <c r="AH96">
        <f t="shared" si="83"/>
        <v>-5.118794090253267E-3</v>
      </c>
      <c r="AI96">
        <f t="shared" si="84"/>
        <v>0.52510052930700479</v>
      </c>
      <c r="AJ96">
        <f t="shared" si="85"/>
        <v>-0.27695559273097847</v>
      </c>
      <c r="AK96">
        <f t="shared" si="86"/>
        <v>-0.23240628795863388</v>
      </c>
      <c r="AL96">
        <f t="shared" si="87"/>
        <v>-2.6864771080259837</v>
      </c>
      <c r="AM96">
        <f t="shared" si="88"/>
        <v>-4.3183726865277396</v>
      </c>
      <c r="AN96" s="134">
        <f t="shared" si="90"/>
        <v>3.9318521300420581</v>
      </c>
      <c r="AO96" s="134">
        <f t="shared" si="90"/>
        <v>3.9329679495157053</v>
      </c>
      <c r="AP96" s="134">
        <f t="shared" si="90"/>
        <v>3.9299698988499125</v>
      </c>
      <c r="AQ96" s="134">
        <f t="shared" si="90"/>
        <v>3.9380459757665562</v>
      </c>
      <c r="AR96" s="134">
        <f t="shared" si="90"/>
        <v>3.9164382344450357</v>
      </c>
      <c r="AS96" s="134">
        <f t="shared" si="90"/>
        <v>3.9753679521058016</v>
      </c>
      <c r="AT96" s="134">
        <f t="shared" si="90"/>
        <v>3.8218795863557684</v>
      </c>
      <c r="AU96" s="134">
        <f t="shared" si="89"/>
        <v>4.3079397739429472</v>
      </c>
      <c r="AV96" s="134"/>
    </row>
    <row r="97" spans="1:48">
      <c r="A97" s="18" t="s">
        <v>1755</v>
      </c>
      <c r="B97" s="6"/>
      <c r="C97" s="32">
        <v>45757.852899999998</v>
      </c>
      <c r="D97" s="32"/>
      <c r="E97">
        <f t="shared" si="68"/>
        <v>37761.978576593618</v>
      </c>
      <c r="F97">
        <f t="shared" si="69"/>
        <v>37762</v>
      </c>
      <c r="G97">
        <f t="shared" si="70"/>
        <v>-6.8875439974362962E-3</v>
      </c>
      <c r="J97">
        <v>-6.8875439974362962E-3</v>
      </c>
      <c r="P97">
        <f t="shared" si="71"/>
        <v>0.10046528278787988</v>
      </c>
      <c r="Q97" s="2">
        <f t="shared" si="72"/>
        <v>30739.352899999998</v>
      </c>
      <c r="R97">
        <f t="shared" si="73"/>
        <v>1.1524629418798097E-2</v>
      </c>
      <c r="T97">
        <f t="shared" si="74"/>
        <v>-0.10735282678531617</v>
      </c>
      <c r="U97">
        <f t="shared" si="75"/>
        <v>-0.1246777245765946</v>
      </c>
      <c r="V97">
        <f t="shared" si="76"/>
        <v>3.0015208347824399E-4</v>
      </c>
      <c r="W97">
        <v>1</v>
      </c>
      <c r="Z97">
        <f t="shared" si="77"/>
        <v>37762</v>
      </c>
      <c r="AA97" s="134">
        <f t="shared" si="78"/>
        <v>-7.2060014551105969E-3</v>
      </c>
      <c r="AB97" s="134">
        <f t="shared" si="79"/>
        <v>3.1845745767430066E-4</v>
      </c>
      <c r="AC97" s="134">
        <f t="shared" si="80"/>
        <v>-0.10735282678531617</v>
      </c>
      <c r="AD97" s="134">
        <f t="shared" si="81"/>
        <v>-1.7333970677569002E-3</v>
      </c>
      <c r="AE97" s="134">
        <f t="shared" si="82"/>
        <v>-1.088720328346198E-8</v>
      </c>
      <c r="AG97" s="136"/>
      <c r="AH97">
        <f t="shared" si="83"/>
        <v>-5.154146929679396E-3</v>
      </c>
      <c r="AI97">
        <f t="shared" si="84"/>
        <v>0.52576224560074969</v>
      </c>
      <c r="AJ97">
        <f t="shared" si="85"/>
        <v>-0.2796824268055082</v>
      </c>
      <c r="AK97">
        <f t="shared" si="86"/>
        <v>-0.23375359301956142</v>
      </c>
      <c r="AL97">
        <f t="shared" si="87"/>
        <v>-2.6836380998818026</v>
      </c>
      <c r="AM97">
        <f t="shared" si="88"/>
        <v>-4.2906516937268568</v>
      </c>
      <c r="AN97" s="134">
        <f t="shared" si="90"/>
        <v>3.9364383536291352</v>
      </c>
      <c r="AO97" s="134">
        <f t="shared" si="90"/>
        <v>3.9375235052296214</v>
      </c>
      <c r="AP97" s="134">
        <f t="shared" si="90"/>
        <v>3.9345942580053039</v>
      </c>
      <c r="AQ97" s="134">
        <f t="shared" si="90"/>
        <v>3.9425216546166206</v>
      </c>
      <c r="AR97" s="134">
        <f t="shared" si="90"/>
        <v>3.921212888723435</v>
      </c>
      <c r="AS97" s="134">
        <f t="shared" si="90"/>
        <v>3.9796007657881609</v>
      </c>
      <c r="AT97" s="134">
        <f t="shared" si="90"/>
        <v>3.8268588009801641</v>
      </c>
      <c r="AU97" s="134">
        <f t="shared" si="89"/>
        <v>4.3142150177547798</v>
      </c>
      <c r="AV97" s="134"/>
    </row>
    <row r="98" spans="1:48">
      <c r="A98" s="158" t="s">
        <v>1809</v>
      </c>
      <c r="B98" s="159" t="s">
        <v>1814</v>
      </c>
      <c r="C98" s="160">
        <v>46026.104899999998</v>
      </c>
      <c r="D98" s="160" t="s">
        <v>1951</v>
      </c>
      <c r="E98">
        <f t="shared" si="68"/>
        <v>38596.364768366235</v>
      </c>
      <c r="F98">
        <f t="shared" si="69"/>
        <v>38596.5</v>
      </c>
      <c r="P98">
        <f t="shared" si="71"/>
        <v>0.10352133231804519</v>
      </c>
      <c r="Q98" s="2">
        <f t="shared" si="72"/>
        <v>31007.604899999998</v>
      </c>
      <c r="R98">
        <f>+(P98-S98)^2</f>
        <v>2.1608350357982916E-2</v>
      </c>
      <c r="S98" s="157">
        <f>+C98-(C$7+F98*C$8)</f>
        <v>-4.3476457998622209E-2</v>
      </c>
      <c r="T98">
        <f>S98-P98</f>
        <v>-0.1469977903166674</v>
      </c>
      <c r="U98">
        <f t="shared" si="75"/>
        <v>-0.12553761862097396</v>
      </c>
      <c r="V98">
        <f t="shared" si="76"/>
        <v>4.6053896920864219E-4</v>
      </c>
      <c r="W98">
        <v>1</v>
      </c>
      <c r="Z98">
        <f t="shared" si="77"/>
        <v>38596.5</v>
      </c>
      <c r="AA98" s="134">
        <f t="shared" si="78"/>
        <v>-7.0878503984883878E-3</v>
      </c>
      <c r="AB98" s="134">
        <f>+S98-AA98</f>
        <v>-3.6388607600133821E-2</v>
      </c>
      <c r="AC98" s="134">
        <f>+S98-P98</f>
        <v>-0.1469977903166674</v>
      </c>
      <c r="AD98" s="134">
        <f>S98-AH98</f>
        <v>-3.77990725647252E-2</v>
      </c>
      <c r="AE98" s="134">
        <f>+(S98-AA98)^2*T98</f>
        <v>-1.9464429626257063E-4</v>
      </c>
      <c r="AG98" s="136"/>
      <c r="AH98">
        <f t="shared" si="83"/>
        <v>-5.6773854338970087E-3</v>
      </c>
      <c r="AI98">
        <f t="shared" si="84"/>
        <v>0.53639610675812865</v>
      </c>
      <c r="AJ98">
        <f t="shared" si="85"/>
        <v>-0.32124385675212441</v>
      </c>
      <c r="AK98">
        <f t="shared" si="86"/>
        <v>-0.25419209294975692</v>
      </c>
      <c r="AL98">
        <f t="shared" si="87"/>
        <v>-2.6400587489021068</v>
      </c>
      <c r="AM98">
        <f t="shared" si="88"/>
        <v>-3.9038247694151558</v>
      </c>
      <c r="AN98" s="134">
        <f t="shared" si="90"/>
        <v>4.0061011623799283</v>
      </c>
      <c r="AO98" s="134">
        <f t="shared" si="90"/>
        <v>4.0067800671243319</v>
      </c>
      <c r="AP98" s="134">
        <f t="shared" si="90"/>
        <v>4.0048023082494506</v>
      </c>
      <c r="AQ98" s="134">
        <f t="shared" si="90"/>
        <v>4.0105766970495003</v>
      </c>
      <c r="AR98" s="134">
        <f t="shared" si="90"/>
        <v>3.9938251256076125</v>
      </c>
      <c r="AS98" s="134">
        <f t="shared" si="90"/>
        <v>4.0433778107365805</v>
      </c>
      <c r="AT98" s="134">
        <f t="shared" si="90"/>
        <v>3.9040671091300321</v>
      </c>
      <c r="AU98" s="134">
        <f t="shared" si="89"/>
        <v>4.4085698098444013</v>
      </c>
      <c r="AV98" s="134"/>
    </row>
    <row r="99" spans="1:48">
      <c r="A99" s="158" t="s">
        <v>1809</v>
      </c>
      <c r="B99" s="159" t="s">
        <v>1817</v>
      </c>
      <c r="C99" s="160">
        <v>46026.2641</v>
      </c>
      <c r="D99" s="160" t="s">
        <v>1951</v>
      </c>
      <c r="E99">
        <f t="shared" si="68"/>
        <v>38596.859953049781</v>
      </c>
      <c r="F99">
        <f t="shared" si="69"/>
        <v>38597</v>
      </c>
      <c r="P99">
        <f t="shared" si="71"/>
        <v>0.10352317205391839</v>
      </c>
      <c r="Q99" s="2">
        <f t="shared" si="72"/>
        <v>31007.7641</v>
      </c>
      <c r="R99">
        <f>+(P99-S99)^2</f>
        <v>2.2066429885246396E-2</v>
      </c>
      <c r="S99" s="157">
        <f>+C99-(C$7+F99*C$8)</f>
        <v>-4.5024563994957134E-2</v>
      </c>
      <c r="T99">
        <f>S99-P99</f>
        <v>-0.14854773604887553</v>
      </c>
      <c r="U99">
        <f t="shared" si="75"/>
        <v>-0.12553806109377091</v>
      </c>
      <c r="V99">
        <f t="shared" si="76"/>
        <v>5.294451415395685E-4</v>
      </c>
      <c r="W99">
        <v>1</v>
      </c>
      <c r="Z99">
        <f t="shared" si="77"/>
        <v>38597</v>
      </c>
      <c r="AA99" s="134">
        <f t="shared" si="78"/>
        <v>-7.0877655779122469E-3</v>
      </c>
      <c r="AB99" s="134">
        <f>+S99-AA99</f>
        <v>-3.7936798417044885E-2</v>
      </c>
      <c r="AC99" s="134">
        <f>+S99-P99</f>
        <v>-0.14854773604887553</v>
      </c>
      <c r="AD99" s="134">
        <f>S99-AH99</f>
        <v>-3.934687003490555E-2</v>
      </c>
      <c r="AE99" s="134">
        <f>+(S99-AA99)^2*T99</f>
        <v>-2.1379000186284386E-4</v>
      </c>
      <c r="AG99" s="136"/>
      <c r="AH99">
        <f t="shared" si="83"/>
        <v>-5.6776939600515827E-3</v>
      </c>
      <c r="AI99">
        <f t="shared" si="84"/>
        <v>0.53640287831240896</v>
      </c>
      <c r="AJ99">
        <f t="shared" si="85"/>
        <v>-0.32126908355374839</v>
      </c>
      <c r="AK99">
        <f t="shared" si="86"/>
        <v>-0.25420444274280352</v>
      </c>
      <c r="AL99">
        <f t="shared" si="87"/>
        <v>-2.6400321100334105</v>
      </c>
      <c r="AM99">
        <f t="shared" si="88"/>
        <v>-3.903608475074746</v>
      </c>
      <c r="AN99" s="134">
        <f t="shared" si="90"/>
        <v>4.0061433156912267</v>
      </c>
      <c r="AO99" s="134">
        <f t="shared" si="90"/>
        <v>4.0068220092269629</v>
      </c>
      <c r="AP99" s="134">
        <f t="shared" si="90"/>
        <v>4.0048447678865813</v>
      </c>
      <c r="AQ99" s="134">
        <f t="shared" si="90"/>
        <v>4.0106179297611666</v>
      </c>
      <c r="AR99" s="134">
        <f t="shared" si="90"/>
        <v>3.9938690879504759</v>
      </c>
      <c r="AS99" s="134">
        <f t="shared" si="90"/>
        <v>4.0434161488541216</v>
      </c>
      <c r="AT99" s="134">
        <f t="shared" si="90"/>
        <v>3.9041147014625279</v>
      </c>
      <c r="AU99" s="134">
        <f t="shared" si="89"/>
        <v>4.4086263435724362</v>
      </c>
      <c r="AV99" s="134"/>
    </row>
    <row r="100" spans="1:48">
      <c r="A100" s="158" t="s">
        <v>1809</v>
      </c>
      <c r="B100" s="159" t="s">
        <v>1817</v>
      </c>
      <c r="C100" s="160">
        <v>46027.2304</v>
      </c>
      <c r="D100" s="160" t="s">
        <v>1951</v>
      </c>
      <c r="E100">
        <f t="shared" si="68"/>
        <v>38599.86558721881</v>
      </c>
      <c r="F100">
        <f t="shared" si="69"/>
        <v>38600</v>
      </c>
      <c r="P100">
        <f t="shared" si="71"/>
        <v>0.10353421068719659</v>
      </c>
      <c r="Q100" s="2">
        <f t="shared" si="72"/>
        <v>31008.7304</v>
      </c>
      <c r="R100">
        <f>+(P100-S100)^2</f>
        <v>2.1534802543020409E-2</v>
      </c>
      <c r="S100" s="157">
        <f>+C100-(C$7+F100*C$8)</f>
        <v>-4.3213199998717755E-2</v>
      </c>
      <c r="T100">
        <f>S100-P100</f>
        <v>-0.14674741068591435</v>
      </c>
      <c r="U100">
        <f t="shared" si="75"/>
        <v>-0.12554071408255474</v>
      </c>
      <c r="V100">
        <f t="shared" si="76"/>
        <v>4.4972398082694399E-4</v>
      </c>
      <c r="W100">
        <v>1</v>
      </c>
      <c r="Z100">
        <f t="shared" si="77"/>
        <v>38600</v>
      </c>
      <c r="AA100" s="134">
        <f t="shared" si="78"/>
        <v>-7.0872562944292224E-3</v>
      </c>
      <c r="AB100" s="134">
        <f>+S100-AA100</f>
        <v>-3.6125943704288531E-2</v>
      </c>
      <c r="AC100" s="134">
        <f>+S100-P100</f>
        <v>-0.14674741068591435</v>
      </c>
      <c r="AD100" s="134">
        <f>S100-AH100</f>
        <v>-3.753365501413479E-2</v>
      </c>
      <c r="AE100" s="134">
        <f>+(S100-AA100)^2*T100</f>
        <v>-1.9151766962921762E-4</v>
      </c>
      <c r="AG100" s="136"/>
      <c r="AH100">
        <f t="shared" si="83"/>
        <v>-5.6795449845829637E-3</v>
      </c>
      <c r="AI100">
        <f t="shared" si="84"/>
        <v>0.5364435180881586</v>
      </c>
      <c r="AJ100">
        <f t="shared" si="85"/>
        <v>-0.32142045276425096</v>
      </c>
      <c r="AK100">
        <f t="shared" si="86"/>
        <v>-0.25427854416901768</v>
      </c>
      <c r="AL100">
        <f t="shared" si="87"/>
        <v>-2.6398722628931552</v>
      </c>
      <c r="AM100">
        <f t="shared" si="88"/>
        <v>-3.9023110682006714</v>
      </c>
      <c r="AN100" s="134">
        <f t="shared" si="90"/>
        <v>4.0063962464213292</v>
      </c>
      <c r="AO100" s="134">
        <f t="shared" si="90"/>
        <v>4.0070736735335757</v>
      </c>
      <c r="AP100" s="134">
        <f t="shared" si="90"/>
        <v>4.0050995359614978</v>
      </c>
      <c r="AQ100" s="134">
        <f t="shared" si="90"/>
        <v>4.0108653382367878</v>
      </c>
      <c r="AR100" s="134">
        <f t="shared" si="90"/>
        <v>3.9941328733579269</v>
      </c>
      <c r="AS100" s="134">
        <f t="shared" si="90"/>
        <v>4.0436461819897112</v>
      </c>
      <c r="AT100" s="134">
        <f t="shared" si="90"/>
        <v>3.9044002893199679</v>
      </c>
      <c r="AU100" s="134">
        <f t="shared" si="89"/>
        <v>4.4089655459406432</v>
      </c>
      <c r="AV100" s="134"/>
    </row>
    <row r="101" spans="1:48">
      <c r="A101" s="158" t="s">
        <v>1809</v>
      </c>
      <c r="B101" s="159" t="s">
        <v>1817</v>
      </c>
      <c r="C101" s="160">
        <v>46028.194499999998</v>
      </c>
      <c r="D101" s="160" t="s">
        <v>1951</v>
      </c>
      <c r="E101">
        <f t="shared" si="68"/>
        <v>38602.864378383405</v>
      </c>
      <c r="F101">
        <f t="shared" si="69"/>
        <v>38603</v>
      </c>
      <c r="P101">
        <f t="shared" si="71"/>
        <v>0.10354524969425603</v>
      </c>
      <c r="Q101" s="2">
        <f t="shared" si="72"/>
        <v>31009.694499999998</v>
      </c>
      <c r="R101">
        <f>+(P101-S101)^2</f>
        <v>2.1652264827675117E-2</v>
      </c>
      <c r="S101" s="157">
        <f>+C101-(C$7+F101*C$8)</f>
        <v>-4.3601835997833405E-2</v>
      </c>
      <c r="T101">
        <f>S101-P101</f>
        <v>-0.14714708569208945</v>
      </c>
      <c r="U101">
        <f t="shared" si="75"/>
        <v>-0.12554336390309417</v>
      </c>
      <c r="V101">
        <f t="shared" si="76"/>
        <v>4.6672079513630934E-4</v>
      </c>
      <c r="W101">
        <v>1</v>
      </c>
      <c r="Z101">
        <f t="shared" si="77"/>
        <v>38603</v>
      </c>
      <c r="AA101" s="134">
        <f t="shared" si="78"/>
        <v>-7.0867463936602915E-3</v>
      </c>
      <c r="AB101" s="134">
        <f>+S101-AA101</f>
        <v>-3.6515089604173115E-2</v>
      </c>
      <c r="AC101" s="134">
        <f>+S101-P101</f>
        <v>-0.14714708569208945</v>
      </c>
      <c r="AD101" s="134">
        <f>S101-AH101</f>
        <v>-3.7920440215781857E-2</v>
      </c>
      <c r="AE101" s="134">
        <f>+(S101-AA101)^2*T101</f>
        <v>-1.961988269814291E-4</v>
      </c>
      <c r="AG101" s="136"/>
      <c r="AH101">
        <f t="shared" si="83"/>
        <v>-5.6813957820515491E-3</v>
      </c>
      <c r="AI101">
        <f t="shared" si="84"/>
        <v>0.53648417578369823</v>
      </c>
      <c r="AJ101">
        <f t="shared" si="85"/>
        <v>-0.32157183637918391</v>
      </c>
      <c r="AK101">
        <f t="shared" si="86"/>
        <v>-0.25435265016956438</v>
      </c>
      <c r="AL101">
        <f t="shared" si="87"/>
        <v>-2.6397123918671328</v>
      </c>
      <c r="AM101">
        <f t="shared" si="88"/>
        <v>-3.9010142766733433</v>
      </c>
      <c r="AN101" s="134">
        <f t="shared" ref="AN101:AT110" si="91">$AU101+$AB$7*SIN(AO101)</f>
        <v>4.0066491957787331</v>
      </c>
      <c r="AO101" s="134">
        <f t="shared" si="91"/>
        <v>4.0073253578878898</v>
      </c>
      <c r="AP101" s="134">
        <f t="shared" si="91"/>
        <v>4.0053543216165108</v>
      </c>
      <c r="AQ101" s="134">
        <f t="shared" si="91"/>
        <v>4.0111127676458711</v>
      </c>
      <c r="AR101" s="134">
        <f t="shared" si="91"/>
        <v>3.9943966782215852</v>
      </c>
      <c r="AS101" s="134">
        <f t="shared" si="91"/>
        <v>4.0438762227380325</v>
      </c>
      <c r="AT101" s="134">
        <f t="shared" si="91"/>
        <v>3.9046859352318002</v>
      </c>
      <c r="AU101" s="134">
        <f t="shared" si="89"/>
        <v>4.4093047483088501</v>
      </c>
      <c r="AV101" s="134"/>
    </row>
    <row r="102" spans="1:48">
      <c r="A102" s="158" t="s">
        <v>1809</v>
      </c>
      <c r="B102" s="159" t="s">
        <v>1814</v>
      </c>
      <c r="C102" s="160">
        <v>46028.355799999998</v>
      </c>
      <c r="D102" s="160" t="s">
        <v>1951</v>
      </c>
      <c r="E102">
        <f t="shared" si="68"/>
        <v>38603.366095025718</v>
      </c>
      <c r="F102">
        <f t="shared" si="69"/>
        <v>38603.5</v>
      </c>
      <c r="P102">
        <f t="shared" si="71"/>
        <v>0.10354708956510578</v>
      </c>
      <c r="Q102" s="2">
        <f t="shared" si="72"/>
        <v>31009.855799999998</v>
      </c>
      <c r="R102">
        <f>+(P102-S102)^2</f>
        <v>2.1490689662612014E-2</v>
      </c>
      <c r="S102" s="157">
        <f>+C102-(C$7+F102*C$8)</f>
        <v>-4.3049941996287089E-2</v>
      </c>
      <c r="T102">
        <f>S102-P102</f>
        <v>-0.14659703156139287</v>
      </c>
      <c r="U102">
        <f t="shared" si="75"/>
        <v>-0.12554380523180309</v>
      </c>
      <c r="V102">
        <f t="shared" si="76"/>
        <v>4.4323833888493236E-4</v>
      </c>
      <c r="W102">
        <v>1</v>
      </c>
      <c r="Z102">
        <f t="shared" si="77"/>
        <v>38603.5</v>
      </c>
      <c r="AA102" s="134">
        <f t="shared" si="78"/>
        <v>-7.0866613501753533E-3</v>
      </c>
      <c r="AB102" s="134">
        <f>+S102-AA102</f>
        <v>-3.5963280646111734E-2</v>
      </c>
      <c r="AC102" s="134">
        <f>+S102-P102</f>
        <v>-0.14659703156139287</v>
      </c>
      <c r="AD102" s="134">
        <f>S102-AH102</f>
        <v>-3.7368237770075863E-2</v>
      </c>
      <c r="AE102" s="134">
        <f>+(S102-AA102)^2*T102</f>
        <v>-1.8960237828572523E-4</v>
      </c>
      <c r="AG102" s="136"/>
      <c r="AH102">
        <f t="shared" si="83"/>
        <v>-5.6817042262112243E-3</v>
      </c>
      <c r="AI102">
        <f t="shared" si="84"/>
        <v>0.53649095380901413</v>
      </c>
      <c r="AJ102">
        <f t="shared" si="85"/>
        <v>-0.32159706838240792</v>
      </c>
      <c r="AK102">
        <f t="shared" si="86"/>
        <v>-0.25436500161445336</v>
      </c>
      <c r="AL102">
        <f t="shared" si="87"/>
        <v>-2.6396857443730202</v>
      </c>
      <c r="AM102">
        <f t="shared" si="88"/>
        <v>-3.9007982045415019</v>
      </c>
      <c r="AN102" s="134">
        <f t="shared" si="91"/>
        <v>4.0066913558165576</v>
      </c>
      <c r="AO102" s="134">
        <f t="shared" si="91"/>
        <v>4.007367307229968</v>
      </c>
      <c r="AP102" s="134">
        <f t="shared" si="91"/>
        <v>4.0053967876020105</v>
      </c>
      <c r="AQ102" s="134">
        <f t="shared" si="91"/>
        <v>4.0111540079168417</v>
      </c>
      <c r="AR102" s="134">
        <f t="shared" si="91"/>
        <v>3.9944406475903014</v>
      </c>
      <c r="AS102" s="134">
        <f t="shared" si="91"/>
        <v>4.0439145636046163</v>
      </c>
      <c r="AT102" s="134">
        <f t="shared" si="91"/>
        <v>3.9047335485283825</v>
      </c>
      <c r="AU102" s="134">
        <f t="shared" si="89"/>
        <v>4.409361282036885</v>
      </c>
      <c r="AV102" s="134"/>
    </row>
    <row r="103" spans="1:48">
      <c r="A103" s="18" t="s">
        <v>1760</v>
      </c>
      <c r="B103" s="6"/>
      <c r="C103" s="32">
        <v>46774.745699999999</v>
      </c>
      <c r="D103" s="32"/>
      <c r="E103">
        <f t="shared" si="68"/>
        <v>40924.979452012958</v>
      </c>
      <c r="F103">
        <f t="shared" si="69"/>
        <v>40925</v>
      </c>
      <c r="G103">
        <f t="shared" ref="G103:G134" si="92">+C103-(C$7+F103*C$8)</f>
        <v>-6.6060999961337075E-3</v>
      </c>
      <c r="J103">
        <v>-6.6060999961337075E-3</v>
      </c>
      <c r="P103">
        <f t="shared" si="71"/>
        <v>0.11220154749154544</v>
      </c>
      <c r="Q103" s="2">
        <f t="shared" si="72"/>
        <v>31756.245699999999</v>
      </c>
      <c r="R103">
        <f t="shared" ref="R103:R134" si="93">+(P103-G103)^2</f>
        <v>1.4115257101556634E-2</v>
      </c>
      <c r="T103">
        <f t="shared" ref="T103:T134" si="94">G103-P103</f>
        <v>-0.11880764748767915</v>
      </c>
      <c r="U103">
        <f t="shared" si="75"/>
        <v>-0.12661804660072651</v>
      </c>
      <c r="V103">
        <f t="shared" si="76"/>
        <v>6.1002334305090971E-5</v>
      </c>
      <c r="W103">
        <v>1</v>
      </c>
      <c r="Z103">
        <f t="shared" si="77"/>
        <v>40925</v>
      </c>
      <c r="AA103" s="134">
        <f t="shared" si="78"/>
        <v>-6.4954790505266724E-3</v>
      </c>
      <c r="AB103" s="134">
        <f t="shared" ref="AB103:AB134" si="95">+G103-AA103</f>
        <v>-1.1062094560703502E-4</v>
      </c>
      <c r="AC103" s="134">
        <f t="shared" ref="AC103:AC134" si="96">+G103-P103</f>
        <v>-0.11880764748767915</v>
      </c>
      <c r="AD103" s="134">
        <f t="shared" ref="AD103:AD134" si="97">G103-AH103</f>
        <v>4.2824654453019282E-4</v>
      </c>
      <c r="AE103" s="134">
        <f t="shared" ref="AE103:AE134" si="98">+(G103-AA103)^2*T103</f>
        <v>-1.453848422768798E-9</v>
      </c>
      <c r="AG103" s="136"/>
      <c r="AH103">
        <f t="shared" si="83"/>
        <v>-7.0343465406639003E-3</v>
      </c>
      <c r="AI103">
        <f t="shared" si="84"/>
        <v>0.57399439628252413</v>
      </c>
      <c r="AJ103">
        <f t="shared" si="85"/>
        <v>-0.44340284045525574</v>
      </c>
      <c r="AK103">
        <f t="shared" si="86"/>
        <v>-0.31314759387309249</v>
      </c>
      <c r="AL103">
        <f t="shared" si="87"/>
        <v>-2.5077098486831915</v>
      </c>
      <c r="AM103">
        <f t="shared" si="88"/>
        <v>-3.0487958962547892</v>
      </c>
      <c r="AN103" s="134">
        <f t="shared" si="91"/>
        <v>4.2087547886709</v>
      </c>
      <c r="AO103" s="134">
        <f t="shared" si="91"/>
        <v>4.2088472772003191</v>
      </c>
      <c r="AP103" s="134">
        <f t="shared" si="91"/>
        <v>4.2084848702956688</v>
      </c>
      <c r="AQ103" s="134">
        <f t="shared" si="91"/>
        <v>4.2099062908495277</v>
      </c>
      <c r="AR103" s="134">
        <f t="shared" si="91"/>
        <v>4.2043520732849728</v>
      </c>
      <c r="AS103" s="134">
        <f t="shared" si="91"/>
        <v>4.2263845708765446</v>
      </c>
      <c r="AT103" s="134">
        <f t="shared" si="91"/>
        <v>4.1435643320430122</v>
      </c>
      <c r="AU103" s="134">
        <f t="shared" si="89"/>
        <v>4.671847381301184</v>
      </c>
      <c r="AV103" s="134"/>
    </row>
    <row r="104" spans="1:48">
      <c r="A104" s="18" t="s">
        <v>1760</v>
      </c>
      <c r="B104" s="6" t="s">
        <v>1814</v>
      </c>
      <c r="C104" s="32">
        <v>46774.909</v>
      </c>
      <c r="D104" s="32"/>
      <c r="E104">
        <f t="shared" si="68"/>
        <v>40925.487389568378</v>
      </c>
      <c r="F104">
        <f t="shared" si="69"/>
        <v>40925.5</v>
      </c>
      <c r="G104">
        <f t="shared" si="92"/>
        <v>-4.0542060014558956E-3</v>
      </c>
      <c r="J104">
        <v>-4.0542060014558956E-3</v>
      </c>
      <c r="P104">
        <f t="shared" si="71"/>
        <v>0.11220343558017296</v>
      </c>
      <c r="Q104" s="2">
        <f t="shared" si="72"/>
        <v>31756.409</v>
      </c>
      <c r="R104">
        <f t="shared" si="93"/>
        <v>1.3515839226122478E-2</v>
      </c>
      <c r="T104">
        <f t="shared" si="94"/>
        <v>-0.11625764158162885</v>
      </c>
      <c r="U104">
        <f t="shared" si="75"/>
        <v>-0.12661806249391278</v>
      </c>
      <c r="V104">
        <f t="shared" si="76"/>
        <v>1.0733832147969006E-4</v>
      </c>
      <c r="W104">
        <v>1</v>
      </c>
      <c r="Z104">
        <f t="shared" si="77"/>
        <v>40925.5</v>
      </c>
      <c r="AA104" s="134">
        <f t="shared" si="78"/>
        <v>-6.4953067468333644E-3</v>
      </c>
      <c r="AB104" s="134">
        <f t="shared" si="95"/>
        <v>2.4411007453774688E-3</v>
      </c>
      <c r="AC104" s="134">
        <f t="shared" si="96"/>
        <v>-0.11625764158162885</v>
      </c>
      <c r="AD104" s="134">
        <f t="shared" si="97"/>
        <v>2.9804120619403495E-3</v>
      </c>
      <c r="AE104" s="134">
        <f t="shared" si="98"/>
        <v>-6.9277612968328335E-7</v>
      </c>
      <c r="AG104" s="136"/>
      <c r="AH104">
        <f t="shared" si="83"/>
        <v>-7.0346180633962451E-3</v>
      </c>
      <c r="AI104">
        <f t="shared" si="84"/>
        <v>0.57400393732967325</v>
      </c>
      <c r="AJ104">
        <f t="shared" si="85"/>
        <v>-0.44343014902534217</v>
      </c>
      <c r="AK104">
        <f t="shared" si="86"/>
        <v>-0.31316057308763739</v>
      </c>
      <c r="AL104">
        <f t="shared" si="87"/>
        <v>-2.5076793811030074</v>
      </c>
      <c r="AM104">
        <f t="shared" si="88"/>
        <v>-3.0486390692867382</v>
      </c>
      <c r="AN104" s="134">
        <f t="shared" si="91"/>
        <v>4.2087998424243018</v>
      </c>
      <c r="AO104" s="134">
        <f t="shared" si="91"/>
        <v>4.2088922769469912</v>
      </c>
      <c r="AP104" s="134">
        <f t="shared" si="91"/>
        <v>4.2085300520272826</v>
      </c>
      <c r="AQ104" s="134">
        <f t="shared" si="91"/>
        <v>4.2099508746572498</v>
      </c>
      <c r="AR104" s="134">
        <f t="shared" si="91"/>
        <v>4.204398536537659</v>
      </c>
      <c r="AS104" s="134">
        <f t="shared" si="91"/>
        <v>4.2264253498466191</v>
      </c>
      <c r="AT104" s="134">
        <f t="shared" si="91"/>
        <v>4.1436196551437501</v>
      </c>
      <c r="AU104" s="134">
        <f t="shared" si="89"/>
        <v>4.671903915029219</v>
      </c>
      <c r="AV104" s="134"/>
    </row>
    <row r="105" spans="1:48">
      <c r="A105" s="18" t="s">
        <v>1760</v>
      </c>
      <c r="B105" s="6" t="s">
        <v>1814</v>
      </c>
      <c r="C105" s="32">
        <v>46778.764799999997</v>
      </c>
      <c r="D105" s="32"/>
      <c r="E105">
        <f t="shared" si="68"/>
        <v>40937.480687952862</v>
      </c>
      <c r="F105">
        <f t="shared" si="69"/>
        <v>40937.5</v>
      </c>
      <c r="G105">
        <f t="shared" si="92"/>
        <v>-6.208750004589092E-3</v>
      </c>
      <c r="J105">
        <v>-6.208750004589092E-3</v>
      </c>
      <c r="P105">
        <f t="shared" si="71"/>
        <v>0.11224875282207661</v>
      </c>
      <c r="Q105" s="2">
        <f t="shared" si="72"/>
        <v>31760.264799999997</v>
      </c>
      <c r="R105">
        <f t="shared" si="93"/>
        <v>1.4032179975929513E-2</v>
      </c>
      <c r="T105">
        <f t="shared" si="94"/>
        <v>-0.1184575028266657</v>
      </c>
      <c r="U105">
        <f t="shared" si="75"/>
        <v>-0.12661841538501922</v>
      </c>
      <c r="V105">
        <f t="shared" si="76"/>
        <v>6.6600493785092234E-5</v>
      </c>
      <c r="W105">
        <v>1</v>
      </c>
      <c r="Z105">
        <f t="shared" si="77"/>
        <v>40937.5</v>
      </c>
      <c r="AA105" s="134">
        <f t="shared" si="78"/>
        <v>-6.4911652628240387E-3</v>
      </c>
      <c r="AB105" s="134">
        <f t="shared" si="95"/>
        <v>2.8241525823494672E-4</v>
      </c>
      <c r="AC105" s="134">
        <f t="shared" si="96"/>
        <v>-0.1184575028266657</v>
      </c>
      <c r="AD105" s="134">
        <f t="shared" si="97"/>
        <v>8.323816608725703E-4</v>
      </c>
      <c r="AE105" s="134">
        <f t="shared" si="98"/>
        <v>-9.4479782973252347E-9</v>
      </c>
      <c r="AG105" s="136"/>
      <c r="AH105">
        <f t="shared" si="83"/>
        <v>-7.0411316654616623E-3</v>
      </c>
      <c r="AI105">
        <f t="shared" si="84"/>
        <v>0.57423313598871206</v>
      </c>
      <c r="AJ105">
        <f t="shared" si="85"/>
        <v>-0.44408570245513507</v>
      </c>
      <c r="AK105">
        <f t="shared" si="86"/>
        <v>-0.31347211591653862</v>
      </c>
      <c r="AL105">
        <f t="shared" si="87"/>
        <v>-2.506947856390557</v>
      </c>
      <c r="AM105">
        <f t="shared" si="88"/>
        <v>-3.0448780320552888</v>
      </c>
      <c r="AN105" s="134">
        <f t="shared" si="91"/>
        <v>4.2098813553887142</v>
      </c>
      <c r="AO105" s="134">
        <f t="shared" si="91"/>
        <v>4.2099725006508537</v>
      </c>
      <c r="AP105" s="134">
        <f t="shared" si="91"/>
        <v>4.2096146248630006</v>
      </c>
      <c r="AQ105" s="134">
        <f t="shared" si="91"/>
        <v>4.2110211421923509</v>
      </c>
      <c r="AR105" s="134">
        <f t="shared" si="91"/>
        <v>4.2055138225000057</v>
      </c>
      <c r="AS105" s="134">
        <f t="shared" si="91"/>
        <v>4.227404310330483</v>
      </c>
      <c r="AT105" s="134">
        <f t="shared" si="91"/>
        <v>4.1449479160990954</v>
      </c>
      <c r="AU105" s="134">
        <f t="shared" si="89"/>
        <v>4.6732607245020468</v>
      </c>
      <c r="AV105" s="134"/>
    </row>
    <row r="106" spans="1:48">
      <c r="A106" s="18" t="s">
        <v>1760</v>
      </c>
      <c r="B106" s="6" t="s">
        <v>1814</v>
      </c>
      <c r="C106" s="32">
        <v>46798.698299999996</v>
      </c>
      <c r="D106" s="32"/>
      <c r="E106">
        <f t="shared" si="68"/>
        <v>40999.482973690523</v>
      </c>
      <c r="F106">
        <f t="shared" si="69"/>
        <v>40999.5</v>
      </c>
      <c r="G106">
        <f t="shared" si="92"/>
        <v>-5.4738940016250126E-3</v>
      </c>
      <c r="J106">
        <v>-5.4738940016250126E-3</v>
      </c>
      <c r="P106">
        <f t="shared" si="71"/>
        <v>0.1124829871779261</v>
      </c>
      <c r="Q106" s="2">
        <f t="shared" si="72"/>
        <v>31780.198299999996</v>
      </c>
      <c r="R106">
        <f t="shared" si="93"/>
        <v>1.3913825817606739E-2</v>
      </c>
      <c r="T106">
        <f t="shared" si="94"/>
        <v>-0.11795688117955111</v>
      </c>
      <c r="U106">
        <f t="shared" si="75"/>
        <v>-0.126619364868781</v>
      </c>
      <c r="V106">
        <f t="shared" si="76"/>
        <v>7.5038623666173957E-5</v>
      </c>
      <c r="W106">
        <v>1</v>
      </c>
      <c r="Z106">
        <f t="shared" si="77"/>
        <v>40999.5</v>
      </c>
      <c r="AA106" s="134">
        <f t="shared" si="78"/>
        <v>-6.4695776839920078E-3</v>
      </c>
      <c r="AB106" s="134">
        <f t="shared" si="95"/>
        <v>9.9568368236699518E-4</v>
      </c>
      <c r="AC106" s="134">
        <f t="shared" si="96"/>
        <v>-0.11795688117955111</v>
      </c>
      <c r="AD106" s="134">
        <f t="shared" si="97"/>
        <v>1.6008008265920946E-3</v>
      </c>
      <c r="AE106" s="134">
        <f t="shared" si="98"/>
        <v>-1.1694080005443586E-7</v>
      </c>
      <c r="AG106" s="136"/>
      <c r="AH106">
        <f t="shared" si="83"/>
        <v>-7.0746948282171072E-3</v>
      </c>
      <c r="AI106">
        <f t="shared" si="84"/>
        <v>0.57542388750725704</v>
      </c>
      <c r="AJ106">
        <f t="shared" si="85"/>
        <v>-0.44747725561058949</v>
      </c>
      <c r="AK106">
        <f t="shared" si="86"/>
        <v>-0.31508302818106215</v>
      </c>
      <c r="AL106">
        <f t="shared" si="87"/>
        <v>-2.5031590079330979</v>
      </c>
      <c r="AM106">
        <f t="shared" si="88"/>
        <v>-3.0255314397632467</v>
      </c>
      <c r="AN106" s="134">
        <f t="shared" si="91"/>
        <v>4.2154760160551792</v>
      </c>
      <c r="AO106" s="134">
        <f t="shared" si="91"/>
        <v>4.2155607085840101</v>
      </c>
      <c r="AP106" s="134">
        <f t="shared" si="91"/>
        <v>4.2152247415226984</v>
      </c>
      <c r="AQ106" s="134">
        <f t="shared" si="91"/>
        <v>4.21655871781293</v>
      </c>
      <c r="AR106" s="134">
        <f t="shared" si="91"/>
        <v>4.2112812802750126</v>
      </c>
      <c r="AS106" s="134">
        <f t="shared" si="91"/>
        <v>4.2324704630472851</v>
      </c>
      <c r="AT106" s="134">
        <f t="shared" si="91"/>
        <v>4.1518260926571928</v>
      </c>
      <c r="AU106" s="134">
        <f t="shared" si="89"/>
        <v>4.6802709067783281</v>
      </c>
      <c r="AV106" s="134"/>
    </row>
    <row r="107" spans="1:48">
      <c r="A107" s="18" t="s">
        <v>1760</v>
      </c>
      <c r="B107" s="6" t="s">
        <v>1814</v>
      </c>
      <c r="C107" s="32">
        <v>46799.661</v>
      </c>
      <c r="D107" s="32"/>
      <c r="E107">
        <f t="shared" si="68"/>
        <v>41002.477410215964</v>
      </c>
      <c r="F107">
        <f t="shared" si="69"/>
        <v>41002.5</v>
      </c>
      <c r="G107">
        <f t="shared" si="92"/>
        <v>-7.2625300017534755E-3</v>
      </c>
      <c r="J107">
        <v>-7.2625300017534755E-3</v>
      </c>
      <c r="P107">
        <f t="shared" si="71"/>
        <v>0.112494325147667</v>
      </c>
      <c r="Q107" s="2">
        <f t="shared" si="72"/>
        <v>31781.161</v>
      </c>
      <c r="R107">
        <f t="shared" si="93"/>
        <v>1.4341704355279277E-2</v>
      </c>
      <c r="T107">
        <f t="shared" si="94"/>
        <v>-0.11975685514942047</v>
      </c>
      <c r="U107">
        <f t="shared" si="75"/>
        <v>-0.12661937364385167</v>
      </c>
      <c r="V107">
        <f t="shared" si="76"/>
        <v>4.7094160086410294E-5</v>
      </c>
      <c r="W107">
        <v>1</v>
      </c>
      <c r="Z107">
        <f t="shared" si="77"/>
        <v>41002.5</v>
      </c>
      <c r="AA107" s="134">
        <f t="shared" si="78"/>
        <v>-6.4685250337478432E-3</v>
      </c>
      <c r="AB107" s="134">
        <f t="shared" si="95"/>
        <v>-7.9400496800563231E-4</v>
      </c>
      <c r="AC107" s="134">
        <f t="shared" si="96"/>
        <v>-0.11975685514942047</v>
      </c>
      <c r="AD107" s="134">
        <f t="shared" si="97"/>
        <v>-1.8621501209316067E-4</v>
      </c>
      <c r="AE107" s="134">
        <f t="shared" si="98"/>
        <v>-7.5499977520872433E-8</v>
      </c>
      <c r="AG107" s="136"/>
      <c r="AH107">
        <f t="shared" si="83"/>
        <v>-7.0763149896603149E-3</v>
      </c>
      <c r="AI107">
        <f t="shared" si="84"/>
        <v>0.57548178447171883</v>
      </c>
      <c r="AJ107">
        <f t="shared" si="85"/>
        <v>-0.44764155578241177</v>
      </c>
      <c r="AK107">
        <f t="shared" si="86"/>
        <v>-0.31516102968463955</v>
      </c>
      <c r="AL107">
        <f t="shared" si="87"/>
        <v>-2.5029752792217312</v>
      </c>
      <c r="AM107">
        <f t="shared" si="88"/>
        <v>-3.0245989229283512</v>
      </c>
      <c r="AN107" s="134">
        <f t="shared" si="91"/>
        <v>4.215747017478833</v>
      </c>
      <c r="AO107" s="134">
        <f t="shared" si="91"/>
        <v>4.2158314065223941</v>
      </c>
      <c r="AP107" s="134">
        <f t="shared" si="91"/>
        <v>4.2154964758728353</v>
      </c>
      <c r="AQ107" s="134">
        <f t="shared" si="91"/>
        <v>4.2168270001971342</v>
      </c>
      <c r="AR107" s="134">
        <f t="shared" si="91"/>
        <v>4.2115605700864052</v>
      </c>
      <c r="AS107" s="134">
        <f t="shared" si="91"/>
        <v>4.2327159510305314</v>
      </c>
      <c r="AT107" s="134">
        <f t="shared" si="91"/>
        <v>4.1521595662899227</v>
      </c>
      <c r="AU107" s="134">
        <f t="shared" si="89"/>
        <v>4.6806101091465351</v>
      </c>
      <c r="AV107" s="134"/>
    </row>
    <row r="108" spans="1:48">
      <c r="A108" s="18" t="s">
        <v>1760</v>
      </c>
      <c r="B108" s="6" t="s">
        <v>1814</v>
      </c>
      <c r="C108" s="32">
        <v>46818.628799999999</v>
      </c>
      <c r="D108" s="32"/>
      <c r="E108">
        <f t="shared" si="68"/>
        <v>41061.475928058528</v>
      </c>
      <c r="F108">
        <f t="shared" si="69"/>
        <v>41061.5</v>
      </c>
      <c r="G108">
        <f t="shared" si="92"/>
        <v>-7.7390379956341349E-3</v>
      </c>
      <c r="J108">
        <v>-7.7390379956341349E-3</v>
      </c>
      <c r="P108">
        <f t="shared" si="71"/>
        <v>0.11271738117988901</v>
      </c>
      <c r="Q108" s="2">
        <f t="shared" si="72"/>
        <v>31800.128799999999</v>
      </c>
      <c r="R108">
        <f t="shared" si="93"/>
        <v>1.450974892058934E-2</v>
      </c>
      <c r="T108">
        <f t="shared" si="94"/>
        <v>-0.12045641917552315</v>
      </c>
      <c r="U108">
        <f t="shared" si="75"/>
        <v>-0.12661884809173046</v>
      </c>
      <c r="V108">
        <f t="shared" si="76"/>
        <v>3.7975530147308074E-5</v>
      </c>
      <c r="W108">
        <v>1</v>
      </c>
      <c r="Z108">
        <f t="shared" si="77"/>
        <v>41061.5</v>
      </c>
      <c r="AA108" s="134">
        <f t="shared" si="78"/>
        <v>-6.4476705954444845E-3</v>
      </c>
      <c r="AB108" s="134">
        <f t="shared" si="95"/>
        <v>-1.2913674001896504E-3</v>
      </c>
      <c r="AC108" s="134">
        <f t="shared" si="96"/>
        <v>-0.12045641917552315</v>
      </c>
      <c r="AD108" s="134">
        <f t="shared" si="97"/>
        <v>-6.309328457515008E-4</v>
      </c>
      <c r="AE108" s="134">
        <f t="shared" si="98"/>
        <v>-2.0087670967388349E-7</v>
      </c>
      <c r="AG108" s="136"/>
      <c r="AH108">
        <f t="shared" si="83"/>
        <v>-7.1081051498826341E-3</v>
      </c>
      <c r="AI108">
        <f t="shared" si="84"/>
        <v>0.57662571321956357</v>
      </c>
      <c r="AJ108">
        <f t="shared" si="85"/>
        <v>-0.45087641896003966</v>
      </c>
      <c r="AK108">
        <f t="shared" si="86"/>
        <v>-0.31669607392633586</v>
      </c>
      <c r="AL108">
        <f t="shared" si="87"/>
        <v>-2.4993544368144298</v>
      </c>
      <c r="AM108">
        <f t="shared" si="88"/>
        <v>-3.0063264453564531</v>
      </c>
      <c r="AN108" s="134">
        <f t="shared" si="91"/>
        <v>4.2210822258343166</v>
      </c>
      <c r="AO108" s="134">
        <f t="shared" si="91"/>
        <v>4.2211608068631365</v>
      </c>
      <c r="AP108" s="134">
        <f t="shared" si="91"/>
        <v>4.2208458204207702</v>
      </c>
      <c r="AQ108" s="134">
        <f t="shared" si="91"/>
        <v>4.2221095414481997</v>
      </c>
      <c r="AR108" s="134">
        <f t="shared" si="91"/>
        <v>4.2170573991935791</v>
      </c>
      <c r="AS108" s="134">
        <f t="shared" si="91"/>
        <v>4.2375505812264427</v>
      </c>
      <c r="AT108" s="134">
        <f t="shared" si="91"/>
        <v>4.158730238290417</v>
      </c>
      <c r="AU108" s="134">
        <f t="shared" si="89"/>
        <v>4.6872810890546095</v>
      </c>
      <c r="AV108" s="134"/>
    </row>
    <row r="109" spans="1:48">
      <c r="A109" s="18" t="s">
        <v>1755</v>
      </c>
      <c r="B109" s="6"/>
      <c r="C109" s="32">
        <v>47080.170700000002</v>
      </c>
      <c r="D109" s="32"/>
      <c r="E109">
        <f t="shared" si="68"/>
        <v>41874.990645301928</v>
      </c>
      <c r="F109">
        <f t="shared" si="69"/>
        <v>41875</v>
      </c>
      <c r="G109">
        <f t="shared" si="92"/>
        <v>-3.007499995874241E-3</v>
      </c>
      <c r="J109">
        <v>-3.007499995874241E-3</v>
      </c>
      <c r="P109">
        <f t="shared" si="71"/>
        <v>0.11580764699534027</v>
      </c>
      <c r="Q109" s="2">
        <f t="shared" si="72"/>
        <v>32061.670700000002</v>
      </c>
      <c r="R109">
        <f t="shared" si="93"/>
        <v>1.411703915454391E-2</v>
      </c>
      <c r="T109">
        <f t="shared" si="94"/>
        <v>-0.11881514699121451</v>
      </c>
      <c r="U109">
        <f t="shared" si="75"/>
        <v>-0.12647491376630809</v>
      </c>
      <c r="V109">
        <f t="shared" si="76"/>
        <v>5.8672027048827577E-5</v>
      </c>
      <c r="W109">
        <v>1</v>
      </c>
      <c r="Z109">
        <f t="shared" si="77"/>
        <v>41875</v>
      </c>
      <c r="AA109" s="134">
        <f t="shared" si="78"/>
        <v>-6.1297741694966747E-3</v>
      </c>
      <c r="AB109" s="134">
        <f t="shared" si="95"/>
        <v>3.1222741736224337E-3</v>
      </c>
      <c r="AC109" s="134">
        <f t="shared" si="96"/>
        <v>-0.11881514699121451</v>
      </c>
      <c r="AD109" s="134">
        <f t="shared" si="97"/>
        <v>4.5239669280269686E-3</v>
      </c>
      <c r="AE109" s="134">
        <f t="shared" si="98"/>
        <v>-1.1582808685122318E-6</v>
      </c>
      <c r="AG109" s="136"/>
      <c r="AH109">
        <f t="shared" si="83"/>
        <v>-7.5314669239012096E-3</v>
      </c>
      <c r="AI109">
        <f t="shared" si="84"/>
        <v>0.5934778515894219</v>
      </c>
      <c r="AJ109">
        <f t="shared" si="85"/>
        <v>-0.49619614854585226</v>
      </c>
      <c r="AK109">
        <f t="shared" si="86"/>
        <v>-0.33805610895063898</v>
      </c>
      <c r="AL109">
        <f t="shared" si="87"/>
        <v>-2.447889412244852</v>
      </c>
      <c r="AM109">
        <f t="shared" si="88"/>
        <v>-2.7665219442965494</v>
      </c>
      <c r="AN109" s="134">
        <f t="shared" si="91"/>
        <v>4.2957649591118319</v>
      </c>
      <c r="AO109" s="134">
        <f t="shared" si="91"/>
        <v>4.2957898841504267</v>
      </c>
      <c r="AP109" s="134">
        <f t="shared" si="91"/>
        <v>4.2956733984867075</v>
      </c>
      <c r="AQ109" s="134">
        <f t="shared" si="91"/>
        <v>4.2962180506891174</v>
      </c>
      <c r="AR109" s="134">
        <f t="shared" si="91"/>
        <v>4.293677151393597</v>
      </c>
      <c r="AS109" s="134">
        <f t="shared" si="91"/>
        <v>4.3056586185426138</v>
      </c>
      <c r="AT109" s="134">
        <f t="shared" si="91"/>
        <v>4.2517257222578602</v>
      </c>
      <c r="AU109" s="134">
        <f t="shared" si="89"/>
        <v>4.7792614645667815</v>
      </c>
      <c r="AV109" s="134"/>
    </row>
    <row r="110" spans="1:48">
      <c r="A110" s="18" t="s">
        <v>1755</v>
      </c>
      <c r="B110" s="6"/>
      <c r="C110" s="32">
        <v>47128.393199999999</v>
      </c>
      <c r="D110" s="32"/>
      <c r="E110">
        <f t="shared" si="68"/>
        <v>42024.984636521942</v>
      </c>
      <c r="F110">
        <f t="shared" si="69"/>
        <v>42025</v>
      </c>
      <c r="G110">
        <f t="shared" si="92"/>
        <v>-4.939300000842195E-3</v>
      </c>
      <c r="J110">
        <v>-4.939300000842195E-3</v>
      </c>
      <c r="P110">
        <f t="shared" si="71"/>
        <v>0.11638045745539533</v>
      </c>
      <c r="Q110" s="2">
        <f t="shared" si="72"/>
        <v>32109.893199999999</v>
      </c>
      <c r="R110">
        <f t="shared" si="93"/>
        <v>1.47184835492403E-2</v>
      </c>
      <c r="T110">
        <f t="shared" si="94"/>
        <v>-0.12131975745623752</v>
      </c>
      <c r="U110">
        <f t="shared" si="75"/>
        <v>-0.12642025170009957</v>
      </c>
      <c r="V110">
        <f t="shared" si="76"/>
        <v>2.6015041531669933E-5</v>
      </c>
      <c r="W110">
        <v>1</v>
      </c>
      <c r="Z110">
        <f t="shared" si="77"/>
        <v>42025</v>
      </c>
      <c r="AA110" s="134">
        <f t="shared" si="78"/>
        <v>-6.064778093052765E-3</v>
      </c>
      <c r="AB110" s="134">
        <f t="shared" si="95"/>
        <v>1.12547809221057E-3</v>
      </c>
      <c r="AC110" s="134">
        <f t="shared" si="96"/>
        <v>-0.12131975745623752</v>
      </c>
      <c r="AD110" s="134">
        <f t="shared" si="97"/>
        <v>2.6669834598213159E-3</v>
      </c>
      <c r="AE110" s="134">
        <f t="shared" si="98"/>
        <v>-1.5367585033068298E-7</v>
      </c>
      <c r="AG110" s="136"/>
      <c r="AH110">
        <f t="shared" si="83"/>
        <v>-7.606283460663511E-3</v>
      </c>
      <c r="AI110">
        <f t="shared" si="84"/>
        <v>0.59681850730081765</v>
      </c>
      <c r="AJ110">
        <f t="shared" si="85"/>
        <v>-0.50470144037278164</v>
      </c>
      <c r="AK110">
        <f t="shared" si="86"/>
        <v>-0.34203343972783939</v>
      </c>
      <c r="AL110">
        <f t="shared" si="87"/>
        <v>-2.4380653270199506</v>
      </c>
      <c r="AM110">
        <f t="shared" si="88"/>
        <v>-2.7245844407657236</v>
      </c>
      <c r="AN110" s="134">
        <f t="shared" si="91"/>
        <v>4.3097761421030354</v>
      </c>
      <c r="AO110" s="134">
        <f t="shared" si="91"/>
        <v>4.3097954699685026</v>
      </c>
      <c r="AP110" s="134">
        <f t="shared" si="91"/>
        <v>4.3097021785337466</v>
      </c>
      <c r="AQ110" s="134">
        <f t="shared" si="91"/>
        <v>4.3101526650673083</v>
      </c>
      <c r="AR110" s="134">
        <f t="shared" si="91"/>
        <v>4.3079817372210991</v>
      </c>
      <c r="AS110" s="134">
        <f t="shared" si="91"/>
        <v>4.3185476731061039</v>
      </c>
      <c r="AT110" s="134">
        <f t="shared" si="91"/>
        <v>4.2693608879714207</v>
      </c>
      <c r="AU110" s="134">
        <f t="shared" si="89"/>
        <v>4.7962215829771386</v>
      </c>
      <c r="AV110" s="134"/>
    </row>
    <row r="111" spans="1:48">
      <c r="A111" s="18" t="s">
        <v>1755</v>
      </c>
      <c r="B111" s="6"/>
      <c r="C111" s="32">
        <v>47128.393400000001</v>
      </c>
      <c r="D111" s="32"/>
      <c r="E111">
        <f t="shared" si="68"/>
        <v>42024.985258613262</v>
      </c>
      <c r="F111">
        <f t="shared" si="69"/>
        <v>42025</v>
      </c>
      <c r="G111">
        <f t="shared" si="92"/>
        <v>-4.7392999986186624E-3</v>
      </c>
      <c r="J111">
        <v>-4.7392999986186624E-3</v>
      </c>
      <c r="P111">
        <f t="shared" si="71"/>
        <v>0.11638045745539533</v>
      </c>
      <c r="Q111" s="2">
        <f t="shared" si="72"/>
        <v>32109.893400000001</v>
      </c>
      <c r="R111">
        <f t="shared" si="93"/>
        <v>1.4669995645719178E-2</v>
      </c>
      <c r="T111">
        <f t="shared" si="94"/>
        <v>-0.12111975745401399</v>
      </c>
      <c r="U111">
        <f t="shared" si="75"/>
        <v>-0.12642025170009957</v>
      </c>
      <c r="V111">
        <f t="shared" si="76"/>
        <v>2.8095239252786397E-5</v>
      </c>
      <c r="W111">
        <v>1</v>
      </c>
      <c r="Z111">
        <f t="shared" si="77"/>
        <v>42025</v>
      </c>
      <c r="AA111" s="134">
        <f t="shared" si="78"/>
        <v>-6.064778093052765E-3</v>
      </c>
      <c r="AB111" s="134">
        <f t="shared" si="95"/>
        <v>1.3254780944341026E-3</v>
      </c>
      <c r="AC111" s="134">
        <f t="shared" si="96"/>
        <v>-0.12111975745401399</v>
      </c>
      <c r="AD111" s="134">
        <f t="shared" si="97"/>
        <v>2.8669834620448486E-3</v>
      </c>
      <c r="AE111" s="134">
        <f t="shared" si="98"/>
        <v>-2.1279435457209699E-7</v>
      </c>
      <c r="AG111" s="136"/>
      <c r="AH111">
        <f t="shared" si="83"/>
        <v>-7.606283460663511E-3</v>
      </c>
      <c r="AI111">
        <f t="shared" si="84"/>
        <v>0.59681850730081765</v>
      </c>
      <c r="AJ111">
        <f t="shared" si="85"/>
        <v>-0.50470144037278164</v>
      </c>
      <c r="AK111">
        <f t="shared" si="86"/>
        <v>-0.34203343972783939</v>
      </c>
      <c r="AL111">
        <f t="shared" si="87"/>
        <v>-2.4380653270199506</v>
      </c>
      <c r="AM111">
        <f t="shared" si="88"/>
        <v>-2.7245844407657236</v>
      </c>
      <c r="AN111" s="134">
        <f t="shared" ref="AN111:AT120" si="99">$AU111+$AB$7*SIN(AO111)</f>
        <v>4.3097761421030354</v>
      </c>
      <c r="AO111" s="134">
        <f t="shared" si="99"/>
        <v>4.3097954699685026</v>
      </c>
      <c r="AP111" s="134">
        <f t="shared" si="99"/>
        <v>4.3097021785337466</v>
      </c>
      <c r="AQ111" s="134">
        <f t="shared" si="99"/>
        <v>4.3101526650673083</v>
      </c>
      <c r="AR111" s="134">
        <f t="shared" si="99"/>
        <v>4.3079817372210991</v>
      </c>
      <c r="AS111" s="134">
        <f t="shared" si="99"/>
        <v>4.3185476731061039</v>
      </c>
      <c r="AT111" s="134">
        <f t="shared" si="99"/>
        <v>4.2693608879714207</v>
      </c>
      <c r="AU111" s="134">
        <f t="shared" si="89"/>
        <v>4.7962215829771386</v>
      </c>
      <c r="AV111" s="134"/>
    </row>
    <row r="112" spans="1:48">
      <c r="A112" s="18" t="s">
        <v>1760</v>
      </c>
      <c r="B112" s="6"/>
      <c r="C112" s="32">
        <v>47458.895299999996</v>
      </c>
      <c r="D112" s="32"/>
      <c r="E112">
        <f t="shared" si="68"/>
        <v>43052.997059884481</v>
      </c>
      <c r="F112">
        <f t="shared" si="69"/>
        <v>43053</v>
      </c>
      <c r="G112">
        <f t="shared" si="92"/>
        <v>-9.4523600273532793E-4</v>
      </c>
      <c r="J112">
        <v>-9.4523600273532793E-4</v>
      </c>
      <c r="P112">
        <f t="shared" si="71"/>
        <v>0.12033126531277721</v>
      </c>
      <c r="Q112" s="2">
        <f t="shared" si="72"/>
        <v>32440.395299999996</v>
      </c>
      <c r="R112">
        <f t="shared" si="93"/>
        <v>1.4707989771331515E-2</v>
      </c>
      <c r="T112">
        <f t="shared" si="94"/>
        <v>-0.12127650131551254</v>
      </c>
      <c r="U112">
        <f t="shared" si="75"/>
        <v>-0.12580532779485226</v>
      </c>
      <c r="V112">
        <f t="shared" si="76"/>
        <v>2.0510269279968605E-5</v>
      </c>
      <c r="W112">
        <v>1</v>
      </c>
      <c r="Z112">
        <f t="shared" si="77"/>
        <v>43053</v>
      </c>
      <c r="AA112" s="134">
        <f t="shared" si="78"/>
        <v>-5.5622857052574724E-3</v>
      </c>
      <c r="AB112" s="134">
        <f t="shared" si="95"/>
        <v>4.6170497025221444E-3</v>
      </c>
      <c r="AC112" s="134">
        <f t="shared" si="96"/>
        <v>-0.12127650131551254</v>
      </c>
      <c r="AD112" s="134">
        <f t="shared" si="97"/>
        <v>7.1429905093720967E-3</v>
      </c>
      <c r="AE112" s="134">
        <f t="shared" si="98"/>
        <v>-2.5852691220754262E-6</v>
      </c>
      <c r="AG112" s="136"/>
      <c r="AH112">
        <f t="shared" si="83"/>
        <v>-8.0882265121074246E-3</v>
      </c>
      <c r="AI112">
        <f t="shared" si="84"/>
        <v>0.62191870211066091</v>
      </c>
      <c r="AJ112">
        <f t="shared" si="85"/>
        <v>-0.56427129617203098</v>
      </c>
      <c r="AK112">
        <f t="shared" si="86"/>
        <v>-0.36958993781420951</v>
      </c>
      <c r="AL112">
        <f t="shared" si="87"/>
        <v>-2.3675510793146222</v>
      </c>
      <c r="AM112">
        <f t="shared" si="88"/>
        <v>-2.4535267346754734</v>
      </c>
      <c r="AN112" s="134">
        <f t="shared" si="99"/>
        <v>4.4080364120712954</v>
      </c>
      <c r="AO112" s="134">
        <f t="shared" si="99"/>
        <v>4.4080380327958872</v>
      </c>
      <c r="AP112" s="134">
        <f t="shared" si="99"/>
        <v>4.40802780388531</v>
      </c>
      <c r="AQ112" s="134">
        <f t="shared" si="99"/>
        <v>4.4080923673912213</v>
      </c>
      <c r="AR112" s="134">
        <f t="shared" si="99"/>
        <v>4.4076850734483379</v>
      </c>
      <c r="AS112" s="134">
        <f t="shared" si="99"/>
        <v>4.4102633637503725</v>
      </c>
      <c r="AT112" s="134">
        <f t="shared" si="99"/>
        <v>4.3942835096916353</v>
      </c>
      <c r="AU112" s="134">
        <f t="shared" si="89"/>
        <v>4.912454927816122</v>
      </c>
      <c r="AV112" s="134"/>
    </row>
    <row r="113" spans="1:48">
      <c r="A113" s="18" t="s">
        <v>1760</v>
      </c>
      <c r="B113" s="6"/>
      <c r="C113" s="32">
        <v>47459.855000000003</v>
      </c>
      <c r="D113" s="32"/>
      <c r="E113">
        <f t="shared" si="68"/>
        <v>43055.982165040266</v>
      </c>
      <c r="F113">
        <f t="shared" si="69"/>
        <v>43056</v>
      </c>
      <c r="G113">
        <f t="shared" si="92"/>
        <v>-5.7338719925610349E-3</v>
      </c>
      <c r="J113">
        <v>-5.7338719925610349E-3</v>
      </c>
      <c r="P113">
        <f t="shared" si="71"/>
        <v>0.12034285913576523</v>
      </c>
      <c r="Q113" s="2">
        <f t="shared" si="72"/>
        <v>32441.355000000003</v>
      </c>
      <c r="R113">
        <f t="shared" si="93"/>
        <v>1.5895342132004272E-2</v>
      </c>
      <c r="T113">
        <f t="shared" si="94"/>
        <v>-0.12607673112832626</v>
      </c>
      <c r="U113">
        <f t="shared" si="75"/>
        <v>-0.12580291251912185</v>
      </c>
      <c r="V113">
        <f t="shared" si="76"/>
        <v>7.4976630746641866E-8</v>
      </c>
      <c r="W113">
        <v>1</v>
      </c>
      <c r="Z113">
        <f t="shared" si="77"/>
        <v>43056</v>
      </c>
      <c r="AA113" s="134">
        <f t="shared" si="78"/>
        <v>-5.5606675562756992E-3</v>
      </c>
      <c r="AB113" s="134">
        <f t="shared" si="95"/>
        <v>-1.732044362853357E-4</v>
      </c>
      <c r="AC113" s="134">
        <f t="shared" si="96"/>
        <v>-0.12607673112832626</v>
      </c>
      <c r="AD113" s="134">
        <f t="shared" si="97"/>
        <v>2.3556762899699605E-3</v>
      </c>
      <c r="AE113" s="134">
        <f t="shared" si="98"/>
        <v>-3.782273787083516E-9</v>
      </c>
      <c r="AG113" s="136"/>
      <c r="AH113">
        <f t="shared" si="83"/>
        <v>-8.0895482825309954E-3</v>
      </c>
      <c r="AI113">
        <f t="shared" si="84"/>
        <v>0.62199801436800817</v>
      </c>
      <c r="AJ113">
        <f t="shared" si="85"/>
        <v>-0.56444843133720968</v>
      </c>
      <c r="AK113">
        <f t="shared" si="86"/>
        <v>-0.36967105486563301</v>
      </c>
      <c r="AL113">
        <f t="shared" si="87"/>
        <v>-2.3673365075792585</v>
      </c>
      <c r="AM113">
        <f t="shared" si="88"/>
        <v>-2.4527738082345492</v>
      </c>
      <c r="AN113" s="134">
        <f t="shared" si="99"/>
        <v>4.4083292420146831</v>
      </c>
      <c r="AO113" s="134">
        <f t="shared" si="99"/>
        <v>4.4083308452298775</v>
      </c>
      <c r="AP113" s="134">
        <f t="shared" si="99"/>
        <v>4.4083207173836545</v>
      </c>
      <c r="AQ113" s="134">
        <f t="shared" si="99"/>
        <v>4.4083847026008378</v>
      </c>
      <c r="AR113" s="134">
        <f t="shared" si="99"/>
        <v>4.407980678809059</v>
      </c>
      <c r="AS113" s="134">
        <f t="shared" si="99"/>
        <v>4.4105406101671463</v>
      </c>
      <c r="AT113" s="134">
        <f t="shared" si="99"/>
        <v>4.3946583832605643</v>
      </c>
      <c r="AU113" s="134">
        <f t="shared" si="89"/>
        <v>4.912794130184329</v>
      </c>
      <c r="AV113" s="134"/>
    </row>
    <row r="114" spans="1:48">
      <c r="A114" s="18" t="s">
        <v>1755</v>
      </c>
      <c r="B114" s="6" t="s">
        <v>1814</v>
      </c>
      <c r="C114" s="32">
        <v>47530.422700000003</v>
      </c>
      <c r="D114" s="32"/>
      <c r="E114">
        <f t="shared" si="68"/>
        <v>43275.47993007148</v>
      </c>
      <c r="F114">
        <f t="shared" si="69"/>
        <v>43275.5</v>
      </c>
      <c r="G114">
        <f t="shared" si="92"/>
        <v>-6.4524059926043265E-3</v>
      </c>
      <c r="J114">
        <v>-6.4524059926043265E-3</v>
      </c>
      <c r="P114">
        <f t="shared" si="71"/>
        <v>0.12119215468481609</v>
      </c>
      <c r="Q114" s="2">
        <f t="shared" si="72"/>
        <v>32511.922700000003</v>
      </c>
      <c r="R114">
        <f t="shared" si="93"/>
        <v>1.6293133870531662E-2</v>
      </c>
      <c r="T114">
        <f t="shared" si="94"/>
        <v>-0.12764456067742042</v>
      </c>
      <c r="U114">
        <f t="shared" si="75"/>
        <v>-0.12561627755685062</v>
      </c>
      <c r="V114">
        <f t="shared" si="76"/>
        <v>4.1139324171883495E-6</v>
      </c>
      <c r="W114">
        <v>1</v>
      </c>
      <c r="Z114">
        <f t="shared" si="77"/>
        <v>43275.5</v>
      </c>
      <c r="AA114" s="134">
        <f t="shared" si="78"/>
        <v>-5.4397692274074493E-3</v>
      </c>
      <c r="AB114" s="134">
        <f t="shared" si="95"/>
        <v>-1.0126367651968771E-3</v>
      </c>
      <c r="AC114" s="134">
        <f t="shared" si="96"/>
        <v>-0.12764456067742042</v>
      </c>
      <c r="AD114" s="134">
        <f t="shared" si="97"/>
        <v>1.7324068424860641E-3</v>
      </c>
      <c r="AE114" s="134">
        <f t="shared" si="98"/>
        <v>-1.3089097264479688E-7</v>
      </c>
      <c r="AG114" s="136"/>
      <c r="AH114">
        <f t="shared" si="83"/>
        <v>-8.1848128350903906E-3</v>
      </c>
      <c r="AI114">
        <f t="shared" si="84"/>
        <v>0.62790459936443088</v>
      </c>
      <c r="AJ114">
        <f t="shared" si="85"/>
        <v>-0.57746079567538433</v>
      </c>
      <c r="AK114">
        <f t="shared" si="86"/>
        <v>-0.37561576480900494</v>
      </c>
      <c r="AL114">
        <f t="shared" si="87"/>
        <v>-2.3514863377339208</v>
      </c>
      <c r="AM114">
        <f t="shared" si="88"/>
        <v>-2.3982297348421695</v>
      </c>
      <c r="AN114" s="134">
        <f t="shared" si="99"/>
        <v>4.4298570943670805</v>
      </c>
      <c r="AO114" s="134">
        <f t="shared" si="99"/>
        <v>4.4298577087562592</v>
      </c>
      <c r="AP114" s="134">
        <f t="shared" si="99"/>
        <v>4.4298535406043964</v>
      </c>
      <c r="AQ114" s="134">
        <f t="shared" si="99"/>
        <v>4.4298818194414578</v>
      </c>
      <c r="AR114" s="134">
        <f t="shared" si="99"/>
        <v>4.4296900156213335</v>
      </c>
      <c r="AS114" s="134">
        <f t="shared" si="99"/>
        <v>4.4309934379037301</v>
      </c>
      <c r="AT114" s="134">
        <f t="shared" si="99"/>
        <v>4.4222481098044941</v>
      </c>
      <c r="AU114" s="134">
        <f t="shared" si="89"/>
        <v>4.9376124367914862</v>
      </c>
      <c r="AV114" s="134"/>
    </row>
    <row r="115" spans="1:48">
      <c r="A115" s="18" t="s">
        <v>1755</v>
      </c>
      <c r="B115" s="6"/>
      <c r="C115" s="32">
        <v>47537.333599999998</v>
      </c>
      <c r="D115" s="32"/>
      <c r="E115">
        <f t="shared" si="68"/>
        <v>43296.97598427692</v>
      </c>
      <c r="F115">
        <f t="shared" si="69"/>
        <v>43297</v>
      </c>
      <c r="G115">
        <f t="shared" si="92"/>
        <v>-7.7209640003275126E-3</v>
      </c>
      <c r="J115">
        <v>-7.7209640003275126E-3</v>
      </c>
      <c r="P115">
        <f t="shared" si="71"/>
        <v>0.12127545068419307</v>
      </c>
      <c r="Q115" s="2">
        <f t="shared" si="72"/>
        <v>32518.833599999998</v>
      </c>
      <c r="R115">
        <f t="shared" si="93"/>
        <v>1.6640075001460797E-2</v>
      </c>
      <c r="T115">
        <f t="shared" si="94"/>
        <v>-0.12899641468452058</v>
      </c>
      <c r="U115">
        <f t="shared" si="75"/>
        <v>-0.12559694214670386</v>
      </c>
      <c r="V115">
        <f t="shared" si="76"/>
        <v>1.1556413535370067E-5</v>
      </c>
      <c r="W115">
        <v>1</v>
      </c>
      <c r="Z115">
        <f t="shared" si="77"/>
        <v>43297</v>
      </c>
      <c r="AA115" s="134">
        <f t="shared" si="78"/>
        <v>-5.4276592326849369E-3</v>
      </c>
      <c r="AB115" s="134">
        <f t="shared" si="95"/>
        <v>-2.2933047676425757E-3</v>
      </c>
      <c r="AC115" s="134">
        <f t="shared" si="96"/>
        <v>-0.12899641468452058</v>
      </c>
      <c r="AD115" s="134">
        <f t="shared" si="97"/>
        <v>4.730242997139731E-4</v>
      </c>
      <c r="AE115" s="134">
        <f t="shared" si="98"/>
        <v>-6.7842397563188073E-7</v>
      </c>
      <c r="AG115" s="136"/>
      <c r="AH115">
        <f t="shared" si="83"/>
        <v>-8.1939883000414857E-3</v>
      </c>
      <c r="AI115">
        <f t="shared" si="84"/>
        <v>0.62849431286081625</v>
      </c>
      <c r="AJ115">
        <f t="shared" si="85"/>
        <v>-0.57874085972810596</v>
      </c>
      <c r="AK115">
        <f t="shared" si="86"/>
        <v>-0.37619903557882939</v>
      </c>
      <c r="AL115">
        <f t="shared" si="87"/>
        <v>-2.3499175647458435</v>
      </c>
      <c r="AM115">
        <f t="shared" si="88"/>
        <v>-2.3929438871605475</v>
      </c>
      <c r="AN115" s="134">
        <f t="shared" si="99"/>
        <v>4.4319767578024001</v>
      </c>
      <c r="AO115" s="134">
        <f t="shared" si="99"/>
        <v>4.4319773024457447</v>
      </c>
      <c r="AP115" s="134">
        <f t="shared" si="99"/>
        <v>4.4319735802767282</v>
      </c>
      <c r="AQ115" s="134">
        <f t="shared" si="99"/>
        <v>4.4319990190610135</v>
      </c>
      <c r="AR115" s="134">
        <f t="shared" si="99"/>
        <v>4.431825205060469</v>
      </c>
      <c r="AS115" s="134">
        <f t="shared" si="99"/>
        <v>4.4330149111742081</v>
      </c>
      <c r="AT115" s="134">
        <f t="shared" si="99"/>
        <v>4.4249676180373729</v>
      </c>
      <c r="AU115" s="134">
        <f t="shared" si="89"/>
        <v>4.9400433870969707</v>
      </c>
      <c r="AV115" s="134"/>
    </row>
    <row r="116" spans="1:48">
      <c r="A116" s="18" t="s">
        <v>1755</v>
      </c>
      <c r="B116" s="6"/>
      <c r="C116" s="32">
        <v>47537.335200000001</v>
      </c>
      <c r="D116" s="32"/>
      <c r="E116">
        <f t="shared" si="68"/>
        <v>43296.980961007415</v>
      </c>
      <c r="F116">
        <f t="shared" si="69"/>
        <v>43297</v>
      </c>
      <c r="G116">
        <f t="shared" si="92"/>
        <v>-6.1209639970911667E-3</v>
      </c>
      <c r="J116">
        <v>-6.1209639970911667E-3</v>
      </c>
      <c r="P116">
        <f t="shared" si="71"/>
        <v>0.12127545068419307</v>
      </c>
      <c r="Q116" s="2">
        <f t="shared" si="72"/>
        <v>32518.835200000001</v>
      </c>
      <c r="R116">
        <f t="shared" si="93"/>
        <v>1.6229846473645733E-2</v>
      </c>
      <c r="T116">
        <f t="shared" si="94"/>
        <v>-0.12739641468128424</v>
      </c>
      <c r="U116">
        <f t="shared" si="75"/>
        <v>-0.12559694214670386</v>
      </c>
      <c r="V116">
        <f t="shared" si="76"/>
        <v>3.2381014027091239E-6</v>
      </c>
      <c r="W116">
        <v>1</v>
      </c>
      <c r="Z116">
        <f t="shared" si="77"/>
        <v>43297</v>
      </c>
      <c r="AA116" s="134">
        <f t="shared" si="78"/>
        <v>-5.4276592326849369E-3</v>
      </c>
      <c r="AB116" s="134">
        <f t="shared" si="95"/>
        <v>-6.9330476440622978E-4</v>
      </c>
      <c r="AC116" s="134">
        <f t="shared" si="96"/>
        <v>-0.12739641468128424</v>
      </c>
      <c r="AD116" s="134">
        <f t="shared" si="97"/>
        <v>2.073024302950319E-3</v>
      </c>
      <c r="AE116" s="134">
        <f t="shared" si="98"/>
        <v>-6.123582527427134E-8</v>
      </c>
      <c r="AG116" s="136"/>
      <c r="AH116">
        <f t="shared" si="83"/>
        <v>-8.1939883000414857E-3</v>
      </c>
      <c r="AI116">
        <f t="shared" si="84"/>
        <v>0.62849431286081625</v>
      </c>
      <c r="AJ116">
        <f t="shared" si="85"/>
        <v>-0.57874085972810596</v>
      </c>
      <c r="AK116">
        <f t="shared" si="86"/>
        <v>-0.37619903557882939</v>
      </c>
      <c r="AL116">
        <f t="shared" si="87"/>
        <v>-2.3499175647458435</v>
      </c>
      <c r="AM116">
        <f t="shared" si="88"/>
        <v>-2.3929438871605475</v>
      </c>
      <c r="AN116" s="134">
        <f t="shared" si="99"/>
        <v>4.4319767578024001</v>
      </c>
      <c r="AO116" s="134">
        <f t="shared" si="99"/>
        <v>4.4319773024457447</v>
      </c>
      <c r="AP116" s="134">
        <f t="shared" si="99"/>
        <v>4.4319735802767282</v>
      </c>
      <c r="AQ116" s="134">
        <f t="shared" si="99"/>
        <v>4.4319990190610135</v>
      </c>
      <c r="AR116" s="134">
        <f t="shared" si="99"/>
        <v>4.431825205060469</v>
      </c>
      <c r="AS116" s="134">
        <f t="shared" si="99"/>
        <v>4.4330149111742081</v>
      </c>
      <c r="AT116" s="134">
        <f t="shared" si="99"/>
        <v>4.4249676180373729</v>
      </c>
      <c r="AU116" s="134">
        <f t="shared" si="89"/>
        <v>4.9400433870969707</v>
      </c>
      <c r="AV116" s="134"/>
    </row>
    <row r="117" spans="1:48">
      <c r="A117" s="18" t="s">
        <v>1755</v>
      </c>
      <c r="B117" s="6"/>
      <c r="C117" s="32">
        <v>47537.336900000002</v>
      </c>
      <c r="D117" s="32"/>
      <c r="E117">
        <f t="shared" ref="E117:E148" si="100">+(C117-C$7)/C$8</f>
        <v>43296.986248783563</v>
      </c>
      <c r="F117">
        <f t="shared" ref="F117:F148" si="101">ROUND(2*E117,0)/2</f>
        <v>43297</v>
      </c>
      <c r="G117">
        <f t="shared" si="92"/>
        <v>-4.4209639963810332E-3</v>
      </c>
      <c r="J117">
        <v>-4.4209639963810332E-3</v>
      </c>
      <c r="P117">
        <f t="shared" ref="P117:P148" si="102">+D$11+D$12*F117+D$13*F117^2</f>
        <v>0.12127545068419307</v>
      </c>
      <c r="Q117" s="2">
        <f t="shared" ref="Q117:Q148" si="103">+C117-15018.5</f>
        <v>32518.836900000002</v>
      </c>
      <c r="R117">
        <f t="shared" si="93"/>
        <v>1.5799588663550846E-2</v>
      </c>
      <c r="T117">
        <f t="shared" si="94"/>
        <v>-0.1256964146805741</v>
      </c>
      <c r="U117">
        <f t="shared" ref="U117:U148" si="104">U$12+U$13*F117+U$14*SIN(2*PI()/U$15*(F117-U$16))</f>
        <v>-0.12559694214670386</v>
      </c>
      <c r="V117">
        <f t="shared" ref="V117:V148" si="105">+(U117-T117)^2</f>
        <v>9.8947849945666223E-9</v>
      </c>
      <c r="W117">
        <v>1</v>
      </c>
      <c r="Z117">
        <f t="shared" ref="Z117:Z148" si="106">F117</f>
        <v>43297</v>
      </c>
      <c r="AA117" s="134">
        <f t="shared" ref="AA117:AA148" si="107">AB$3+AB$4*Z117+AB$5*Z117^2+AH117</f>
        <v>-5.4276592326849369E-3</v>
      </c>
      <c r="AB117" s="134">
        <f t="shared" si="95"/>
        <v>1.0066952363039037E-3</v>
      </c>
      <c r="AC117" s="134">
        <f t="shared" si="96"/>
        <v>-0.1256964146805741</v>
      </c>
      <c r="AD117" s="134">
        <f t="shared" si="97"/>
        <v>3.7730243036604525E-3</v>
      </c>
      <c r="AE117" s="134">
        <f t="shared" si="98"/>
        <v>-1.2738518356951578E-7</v>
      </c>
      <c r="AG117" s="136"/>
      <c r="AH117">
        <f t="shared" si="83"/>
        <v>-8.1939883000414857E-3</v>
      </c>
      <c r="AI117">
        <f t="shared" si="84"/>
        <v>0.62849431286081625</v>
      </c>
      <c r="AJ117">
        <f t="shared" si="85"/>
        <v>-0.57874085972810596</v>
      </c>
      <c r="AK117">
        <f t="shared" si="86"/>
        <v>-0.37619903557882939</v>
      </c>
      <c r="AL117">
        <f t="shared" si="87"/>
        <v>-2.3499175647458435</v>
      </c>
      <c r="AM117">
        <f t="shared" si="88"/>
        <v>-2.3929438871605475</v>
      </c>
      <c r="AN117" s="134">
        <f t="shared" si="99"/>
        <v>4.4319767578024001</v>
      </c>
      <c r="AO117" s="134">
        <f t="shared" si="99"/>
        <v>4.4319773024457447</v>
      </c>
      <c r="AP117" s="134">
        <f t="shared" si="99"/>
        <v>4.4319735802767282</v>
      </c>
      <c r="AQ117" s="134">
        <f t="shared" si="99"/>
        <v>4.4319990190610135</v>
      </c>
      <c r="AR117" s="134">
        <f t="shared" si="99"/>
        <v>4.431825205060469</v>
      </c>
      <c r="AS117" s="134">
        <f t="shared" si="99"/>
        <v>4.4330149111742081</v>
      </c>
      <c r="AT117" s="134">
        <f t="shared" si="99"/>
        <v>4.4249676180373729</v>
      </c>
      <c r="AU117" s="134">
        <f t="shared" si="89"/>
        <v>4.9400433870969707</v>
      </c>
      <c r="AV117" s="134"/>
    </row>
    <row r="118" spans="1:48">
      <c r="A118" s="18" t="s">
        <v>1755</v>
      </c>
      <c r="B118" s="6"/>
      <c r="C118" s="32">
        <v>47862.369599999998</v>
      </c>
      <c r="D118" s="32"/>
      <c r="E118">
        <f t="shared" si="100"/>
        <v>44307.98634106457</v>
      </c>
      <c r="F118">
        <f t="shared" si="101"/>
        <v>44308</v>
      </c>
      <c r="G118">
        <f t="shared" si="92"/>
        <v>-4.391296002722811E-3</v>
      </c>
      <c r="J118">
        <v>-4.391296002722811E-3</v>
      </c>
      <c r="P118">
        <f t="shared" si="102"/>
        <v>0.12521397612300489</v>
      </c>
      <c r="Q118" s="2">
        <f t="shared" si="103"/>
        <v>32843.869599999998</v>
      </c>
      <c r="R118">
        <f t="shared" si="93"/>
        <v>1.6797526562783931E-2</v>
      </c>
      <c r="T118">
        <f t="shared" si="94"/>
        <v>-0.1296052721257277</v>
      </c>
      <c r="U118">
        <f t="shared" si="104"/>
        <v>-0.12447285256183444</v>
      </c>
      <c r="V118">
        <f t="shared" si="105"/>
        <v>2.6341730579834328E-5</v>
      </c>
      <c r="W118">
        <v>1</v>
      </c>
      <c r="Z118">
        <f t="shared" si="106"/>
        <v>44308</v>
      </c>
      <c r="AA118" s="134">
        <f t="shared" si="107"/>
        <v>-4.8015788530001401E-3</v>
      </c>
      <c r="AB118" s="134">
        <f t="shared" si="95"/>
        <v>4.1028285027732911E-4</v>
      </c>
      <c r="AC118" s="134">
        <f t="shared" si="96"/>
        <v>-0.1296052721257277</v>
      </c>
      <c r="AD118" s="134">
        <f t="shared" si="97"/>
        <v>4.2001533840273324E-3</v>
      </c>
      <c r="AE118" s="134">
        <f t="shared" si="98"/>
        <v>-2.1816716900785769E-8</v>
      </c>
      <c r="AG118" s="136"/>
      <c r="AH118">
        <f t="shared" si="83"/>
        <v>-8.5914493867501433E-3</v>
      </c>
      <c r="AI118">
        <f t="shared" si="84"/>
        <v>0.65867122587549987</v>
      </c>
      <c r="AJ118">
        <f t="shared" si="85"/>
        <v>-0.64001995488025309</v>
      </c>
      <c r="AK118">
        <f t="shared" si="86"/>
        <v>-0.40377822861301521</v>
      </c>
      <c r="AL118">
        <f t="shared" si="87"/>
        <v>-2.2725771834837354</v>
      </c>
      <c r="AM118">
        <f t="shared" si="88"/>
        <v>-2.1547627085244114</v>
      </c>
      <c r="AN118" s="134">
        <f t="shared" si="99"/>
        <v>4.5340250591569751</v>
      </c>
      <c r="AO118" s="134">
        <f t="shared" si="99"/>
        <v>4.5340248926586995</v>
      </c>
      <c r="AP118" s="134">
        <f t="shared" si="99"/>
        <v>4.5340266676081287</v>
      </c>
      <c r="AQ118" s="134">
        <f t="shared" si="99"/>
        <v>4.5340077467175366</v>
      </c>
      <c r="AR118" s="134">
        <f t="shared" si="99"/>
        <v>4.5342095450110875</v>
      </c>
      <c r="AS118" s="134">
        <f t="shared" si="99"/>
        <v>4.5320688076936575</v>
      </c>
      <c r="AT118" s="134">
        <f t="shared" si="99"/>
        <v>4.5562512386702556</v>
      </c>
      <c r="AU118" s="134">
        <f t="shared" si="89"/>
        <v>5.0543545851827796</v>
      </c>
      <c r="AV118" s="134"/>
    </row>
    <row r="119" spans="1:48">
      <c r="A119" s="18" t="s">
        <v>1755</v>
      </c>
      <c r="B119" s="6"/>
      <c r="C119" s="32">
        <v>47862.370300000002</v>
      </c>
      <c r="D119" s="32"/>
      <c r="E119">
        <f t="shared" si="100"/>
        <v>44307.988518384176</v>
      </c>
      <c r="F119">
        <f t="shared" si="101"/>
        <v>44308</v>
      </c>
      <c r="G119">
        <f t="shared" si="92"/>
        <v>-3.6912959985784255E-3</v>
      </c>
      <c r="J119">
        <v>-3.6912959985784255E-3</v>
      </c>
      <c r="P119">
        <f t="shared" si="102"/>
        <v>0.12521397612300489</v>
      </c>
      <c r="Q119" s="2">
        <f t="shared" si="103"/>
        <v>32843.870300000002</v>
      </c>
      <c r="R119">
        <f t="shared" si="93"/>
        <v>1.6616569180739445E-2</v>
      </c>
      <c r="T119">
        <f t="shared" si="94"/>
        <v>-0.12890527212158331</v>
      </c>
      <c r="U119">
        <f t="shared" si="104"/>
        <v>-0.12447285256183444</v>
      </c>
      <c r="V119">
        <f t="shared" si="105"/>
        <v>1.9646343153644448E-5</v>
      </c>
      <c r="W119">
        <v>1</v>
      </c>
      <c r="Z119">
        <f t="shared" si="106"/>
        <v>44308</v>
      </c>
      <c r="AA119" s="134">
        <f t="shared" si="107"/>
        <v>-4.8015788530001401E-3</v>
      </c>
      <c r="AB119" s="134">
        <f t="shared" si="95"/>
        <v>1.1102828544217146E-3</v>
      </c>
      <c r="AC119" s="134">
        <f t="shared" si="96"/>
        <v>-0.12890527212158331</v>
      </c>
      <c r="AD119" s="134">
        <f t="shared" si="97"/>
        <v>4.9001533881717178E-3</v>
      </c>
      <c r="AE119" s="134">
        <f t="shared" si="98"/>
        <v>-1.5890514046044667E-7</v>
      </c>
      <c r="AG119" s="136"/>
      <c r="AH119">
        <f t="shared" si="83"/>
        <v>-8.5914493867501433E-3</v>
      </c>
      <c r="AI119">
        <f t="shared" si="84"/>
        <v>0.65867122587549987</v>
      </c>
      <c r="AJ119">
        <f t="shared" si="85"/>
        <v>-0.64001995488025309</v>
      </c>
      <c r="AK119">
        <f t="shared" si="86"/>
        <v>-0.40377822861301521</v>
      </c>
      <c r="AL119">
        <f t="shared" si="87"/>
        <v>-2.2725771834837354</v>
      </c>
      <c r="AM119">
        <f t="shared" si="88"/>
        <v>-2.1547627085244114</v>
      </c>
      <c r="AN119" s="134">
        <f t="shared" si="99"/>
        <v>4.5340250591569751</v>
      </c>
      <c r="AO119" s="134">
        <f t="shared" si="99"/>
        <v>4.5340248926586995</v>
      </c>
      <c r="AP119" s="134">
        <f t="shared" si="99"/>
        <v>4.5340266676081287</v>
      </c>
      <c r="AQ119" s="134">
        <f t="shared" si="99"/>
        <v>4.5340077467175366</v>
      </c>
      <c r="AR119" s="134">
        <f t="shared" si="99"/>
        <v>4.5342095450110875</v>
      </c>
      <c r="AS119" s="134">
        <f t="shared" si="99"/>
        <v>4.5320688076936575</v>
      </c>
      <c r="AT119" s="134">
        <f t="shared" si="99"/>
        <v>4.5562512386702556</v>
      </c>
      <c r="AU119" s="134">
        <f t="shared" si="89"/>
        <v>5.0543545851827796</v>
      </c>
      <c r="AV119" s="134"/>
    </row>
    <row r="120" spans="1:48">
      <c r="A120" s="18" t="s">
        <v>1755</v>
      </c>
      <c r="B120" s="6"/>
      <c r="C120" s="32">
        <v>47918.3099</v>
      </c>
      <c r="D120" s="32"/>
      <c r="E120">
        <f t="shared" si="100"/>
        <v>44481.986213884229</v>
      </c>
      <c r="F120">
        <f t="shared" si="101"/>
        <v>44482</v>
      </c>
      <c r="G120">
        <f t="shared" si="92"/>
        <v>-4.432183995959349E-3</v>
      </c>
      <c r="J120">
        <v>-4.432183995959349E-3</v>
      </c>
      <c r="P120">
        <f t="shared" si="102"/>
        <v>0.1258961048950771</v>
      </c>
      <c r="Q120" s="2">
        <f t="shared" si="103"/>
        <v>32899.8099</v>
      </c>
      <c r="R120">
        <f t="shared" si="93"/>
        <v>1.6985462885265454E-2</v>
      </c>
      <c r="T120">
        <f t="shared" si="94"/>
        <v>-0.13032828889103645</v>
      </c>
      <c r="U120">
        <f t="shared" si="104"/>
        <v>-0.12423648745316457</v>
      </c>
      <c r="V120">
        <f t="shared" si="105"/>
        <v>3.7110044758457969E-5</v>
      </c>
      <c r="W120">
        <v>1</v>
      </c>
      <c r="Z120">
        <f t="shared" si="106"/>
        <v>44482</v>
      </c>
      <c r="AA120" s="134">
        <f t="shared" si="107"/>
        <v>-4.6820988681442171E-3</v>
      </c>
      <c r="AB120" s="134">
        <f t="shared" si="95"/>
        <v>2.4991487218486812E-4</v>
      </c>
      <c r="AC120" s="134">
        <f t="shared" si="96"/>
        <v>-0.13032828889103645</v>
      </c>
      <c r="AD120" s="134">
        <f t="shared" si="97"/>
        <v>4.2204138836070739E-3</v>
      </c>
      <c r="AE120" s="134">
        <f t="shared" si="98"/>
        <v>-8.1399717189040578E-9</v>
      </c>
      <c r="AG120" s="136"/>
      <c r="AH120">
        <f t="shared" si="83"/>
        <v>-8.6525978795664229E-3</v>
      </c>
      <c r="AI120">
        <f t="shared" si="84"/>
        <v>0.66438947721794084</v>
      </c>
      <c r="AJ120">
        <f t="shared" si="85"/>
        <v>-0.65077354338583571</v>
      </c>
      <c r="AK120">
        <f t="shared" si="86"/>
        <v>-0.40854347008017555</v>
      </c>
      <c r="AL120">
        <f t="shared" si="87"/>
        <v>-2.2584986308556645</v>
      </c>
      <c r="AM120">
        <f t="shared" si="88"/>
        <v>-2.1156329288956859</v>
      </c>
      <c r="AN120" s="134">
        <f t="shared" si="99"/>
        <v>4.5520892654895482</v>
      </c>
      <c r="AO120" s="134">
        <f t="shared" si="99"/>
        <v>4.5520891483234722</v>
      </c>
      <c r="AP120" s="134">
        <f t="shared" si="99"/>
        <v>4.5520905367040747</v>
      </c>
      <c r="AQ120" s="134">
        <f t="shared" si="99"/>
        <v>4.5520740856033699</v>
      </c>
      <c r="AR120" s="134">
        <f t="shared" si="99"/>
        <v>4.5522691245252895</v>
      </c>
      <c r="AS120" s="134">
        <f t="shared" si="99"/>
        <v>4.5499717481015747</v>
      </c>
      <c r="AT120" s="134">
        <f t="shared" si="99"/>
        <v>4.5795092960328425</v>
      </c>
      <c r="AU120" s="134">
        <f t="shared" si="89"/>
        <v>5.0740283225387941</v>
      </c>
      <c r="AV120" s="134"/>
    </row>
    <row r="121" spans="1:48">
      <c r="A121" s="18" t="s">
        <v>1755</v>
      </c>
      <c r="B121" s="6"/>
      <c r="C121" s="32">
        <v>47918.3099</v>
      </c>
      <c r="D121" s="32"/>
      <c r="E121">
        <f t="shared" si="100"/>
        <v>44481.986213884229</v>
      </c>
      <c r="F121">
        <f t="shared" si="101"/>
        <v>44482</v>
      </c>
      <c r="G121">
        <f t="shared" si="92"/>
        <v>-4.432183995959349E-3</v>
      </c>
      <c r="J121">
        <v>-4.432183995959349E-3</v>
      </c>
      <c r="P121">
        <f t="shared" si="102"/>
        <v>0.1258961048950771</v>
      </c>
      <c r="Q121" s="2">
        <f t="shared" si="103"/>
        <v>32899.8099</v>
      </c>
      <c r="R121">
        <f t="shared" si="93"/>
        <v>1.6985462885265454E-2</v>
      </c>
      <c r="T121">
        <f t="shared" si="94"/>
        <v>-0.13032828889103645</v>
      </c>
      <c r="U121">
        <f t="shared" si="104"/>
        <v>-0.12423648745316457</v>
      </c>
      <c r="V121">
        <f t="shared" si="105"/>
        <v>3.7110044758457969E-5</v>
      </c>
      <c r="W121">
        <v>1</v>
      </c>
      <c r="Z121">
        <f t="shared" si="106"/>
        <v>44482</v>
      </c>
      <c r="AA121" s="134">
        <f t="shared" si="107"/>
        <v>-4.6820988681442171E-3</v>
      </c>
      <c r="AB121" s="134">
        <f t="shared" si="95"/>
        <v>2.4991487218486812E-4</v>
      </c>
      <c r="AC121" s="134">
        <f t="shared" si="96"/>
        <v>-0.13032828889103645</v>
      </c>
      <c r="AD121" s="134">
        <f t="shared" si="97"/>
        <v>4.2204138836070739E-3</v>
      </c>
      <c r="AE121" s="134">
        <f t="shared" si="98"/>
        <v>-8.1399717189040578E-9</v>
      </c>
      <c r="AG121" s="136"/>
      <c r="AH121">
        <f t="shared" si="83"/>
        <v>-8.6525978795664229E-3</v>
      </c>
      <c r="AI121">
        <f t="shared" si="84"/>
        <v>0.66438947721794084</v>
      </c>
      <c r="AJ121">
        <f t="shared" si="85"/>
        <v>-0.65077354338583571</v>
      </c>
      <c r="AK121">
        <f t="shared" si="86"/>
        <v>-0.40854347008017555</v>
      </c>
      <c r="AL121">
        <f t="shared" si="87"/>
        <v>-2.2584986308556645</v>
      </c>
      <c r="AM121">
        <f t="shared" si="88"/>
        <v>-2.1156329288956859</v>
      </c>
      <c r="AN121" s="134">
        <f t="shared" ref="AN121:AT130" si="108">$AU121+$AB$7*SIN(AO121)</f>
        <v>4.5520892654895482</v>
      </c>
      <c r="AO121" s="134">
        <f t="shared" si="108"/>
        <v>4.5520891483234722</v>
      </c>
      <c r="AP121" s="134">
        <f t="shared" si="108"/>
        <v>4.5520905367040747</v>
      </c>
      <c r="AQ121" s="134">
        <f t="shared" si="108"/>
        <v>4.5520740856033699</v>
      </c>
      <c r="AR121" s="134">
        <f t="shared" si="108"/>
        <v>4.5522691245252895</v>
      </c>
      <c r="AS121" s="134">
        <f t="shared" si="108"/>
        <v>4.5499717481015747</v>
      </c>
      <c r="AT121" s="134">
        <f t="shared" si="108"/>
        <v>4.5795092960328425</v>
      </c>
      <c r="AU121" s="134">
        <f t="shared" si="89"/>
        <v>5.0740283225387941</v>
      </c>
      <c r="AV121" s="134"/>
    </row>
    <row r="122" spans="1:48">
      <c r="A122" s="18" t="s">
        <v>1764</v>
      </c>
      <c r="B122" s="6"/>
      <c r="C122" s="32">
        <v>48213.765599999999</v>
      </c>
      <c r="D122" s="32"/>
      <c r="E122">
        <f t="shared" si="100"/>
        <v>45400.98833264014</v>
      </c>
      <c r="F122">
        <f t="shared" si="101"/>
        <v>45401</v>
      </c>
      <c r="G122">
        <f t="shared" si="92"/>
        <v>-3.7510120018851012E-3</v>
      </c>
      <c r="J122">
        <v>-4.432183995959349E-3</v>
      </c>
      <c r="P122">
        <f t="shared" si="102"/>
        <v>0.12951970087363907</v>
      </c>
      <c r="Q122" s="2">
        <f t="shared" si="103"/>
        <v>33195.265599999999</v>
      </c>
      <c r="R122">
        <f t="shared" si="93"/>
        <v>1.7761082910350404E-2</v>
      </c>
      <c r="T122">
        <f t="shared" si="94"/>
        <v>-0.13327071287552417</v>
      </c>
      <c r="U122">
        <f t="shared" si="104"/>
        <v>-0.12277527175102915</v>
      </c>
      <c r="V122">
        <f t="shared" si="105"/>
        <v>1.1015428439774128E-4</v>
      </c>
      <c r="W122">
        <v>1</v>
      </c>
      <c r="Z122">
        <f t="shared" si="106"/>
        <v>45401</v>
      </c>
      <c r="AA122" s="134">
        <f t="shared" si="107"/>
        <v>-3.9887439187372819E-3</v>
      </c>
      <c r="AB122" s="134">
        <f t="shared" si="95"/>
        <v>2.3773191685218069E-4</v>
      </c>
      <c r="AC122" s="134">
        <f t="shared" si="96"/>
        <v>-0.13327071287552417</v>
      </c>
      <c r="AD122" s="134">
        <f t="shared" si="97"/>
        <v>5.1840158588675935E-3</v>
      </c>
      <c r="AE122" s="134">
        <f t="shared" si="98"/>
        <v>-7.5319894851606784E-9</v>
      </c>
      <c r="AG122" s="136"/>
      <c r="AH122">
        <f t="shared" si="83"/>
        <v>-8.9350278607526947E-3</v>
      </c>
      <c r="AI122">
        <f t="shared" si="84"/>
        <v>0.69755173837884032</v>
      </c>
      <c r="AJ122">
        <f t="shared" si="85"/>
        <v>-0.70845922473612655</v>
      </c>
      <c r="AK122">
        <f t="shared" si="86"/>
        <v>-0.43366719842471013</v>
      </c>
      <c r="AL122">
        <f t="shared" si="87"/>
        <v>-2.1797887784413419</v>
      </c>
      <c r="AM122">
        <f t="shared" si="88"/>
        <v>-1.9165981657022413</v>
      </c>
      <c r="AN122" s="134">
        <f t="shared" si="108"/>
        <v>4.6502405569367466</v>
      </c>
      <c r="AO122" s="134">
        <f t="shared" si="108"/>
        <v>4.6502405557165085</v>
      </c>
      <c r="AP122" s="134">
        <f t="shared" si="108"/>
        <v>4.6502405928760622</v>
      </c>
      <c r="AQ122" s="134">
        <f t="shared" si="108"/>
        <v>4.6502394612769358</v>
      </c>
      <c r="AR122" s="134">
        <f t="shared" si="108"/>
        <v>4.6502739304656995</v>
      </c>
      <c r="AS122" s="134">
        <f t="shared" si="108"/>
        <v>4.6492324078493761</v>
      </c>
      <c r="AT122" s="134">
        <f t="shared" si="108"/>
        <v>4.705488290214352</v>
      </c>
      <c r="AU122" s="134">
        <f t="shared" si="89"/>
        <v>5.1779373146662513</v>
      </c>
      <c r="AV122" s="134"/>
    </row>
    <row r="123" spans="1:48">
      <c r="A123" s="18" t="s">
        <v>1764</v>
      </c>
      <c r="B123" s="6"/>
      <c r="C123" s="32">
        <v>48214.730100000001</v>
      </c>
      <c r="D123" s="32"/>
      <c r="E123">
        <f t="shared" si="100"/>
        <v>45403.988367987375</v>
      </c>
      <c r="F123">
        <f t="shared" si="101"/>
        <v>45404</v>
      </c>
      <c r="G123">
        <f t="shared" si="92"/>
        <v>-3.7396479965536855E-3</v>
      </c>
      <c r="J123">
        <v>-4.432183995959349E-3</v>
      </c>
      <c r="P123">
        <f t="shared" si="102"/>
        <v>0.12953158724273089</v>
      </c>
      <c r="Q123" s="2">
        <f t="shared" si="103"/>
        <v>33196.230100000001</v>
      </c>
      <c r="R123">
        <f t="shared" si="93"/>
        <v>1.7761222142204727E-2</v>
      </c>
      <c r="T123">
        <f t="shared" si="94"/>
        <v>-0.13327123523928458</v>
      </c>
      <c r="U123">
        <f t="shared" si="104"/>
        <v>-0.12276991026231193</v>
      </c>
      <c r="V123">
        <f t="shared" si="105"/>
        <v>1.1027782627198959E-4</v>
      </c>
      <c r="W123">
        <v>1</v>
      </c>
      <c r="Z123">
        <f t="shared" si="106"/>
        <v>45404</v>
      </c>
      <c r="AA123" s="134">
        <f t="shared" si="107"/>
        <v>-3.9863005858716289E-3</v>
      </c>
      <c r="AB123" s="134">
        <f t="shared" si="95"/>
        <v>2.4665258931794339E-4</v>
      </c>
      <c r="AC123" s="134">
        <f t="shared" si="96"/>
        <v>-0.13327123523928458</v>
      </c>
      <c r="AD123" s="134">
        <f t="shared" si="97"/>
        <v>5.1961818653585307E-3</v>
      </c>
      <c r="AE123" s="134">
        <f t="shared" si="98"/>
        <v>-8.1078887495141296E-9</v>
      </c>
      <c r="AG123" s="136"/>
      <c r="AH123">
        <f t="shared" si="83"/>
        <v>-8.9358298619122162E-3</v>
      </c>
      <c r="AI123">
        <f t="shared" si="84"/>
        <v>0.69766881474260778</v>
      </c>
      <c r="AJ123">
        <f t="shared" si="85"/>
        <v>-0.70864971153652012</v>
      </c>
      <c r="AK123">
        <f t="shared" si="86"/>
        <v>-0.43374882635928685</v>
      </c>
      <c r="AL123">
        <f t="shared" si="87"/>
        <v>-2.1795188356233366</v>
      </c>
      <c r="AM123">
        <f t="shared" si="88"/>
        <v>-1.9159675603914603</v>
      </c>
      <c r="AN123" s="134">
        <f t="shared" si="108"/>
        <v>4.6505690023389255</v>
      </c>
      <c r="AO123" s="134">
        <f t="shared" si="108"/>
        <v>4.6505690011554668</v>
      </c>
      <c r="AP123" s="134">
        <f t="shared" si="108"/>
        <v>4.6505690373862079</v>
      </c>
      <c r="AQ123" s="134">
        <f t="shared" si="108"/>
        <v>4.6505679282172609</v>
      </c>
      <c r="AR123" s="134">
        <f t="shared" si="108"/>
        <v>4.6506018933616646</v>
      </c>
      <c r="AS123" s="134">
        <f t="shared" si="108"/>
        <v>4.6495701253807695</v>
      </c>
      <c r="AT123" s="134">
        <f t="shared" si="108"/>
        <v>4.7059080287901045</v>
      </c>
      <c r="AU123" s="134">
        <f t="shared" si="89"/>
        <v>5.1782765170344582</v>
      </c>
      <c r="AV123" s="134"/>
    </row>
    <row r="124" spans="1:48">
      <c r="A124" s="18" t="s">
        <v>1764</v>
      </c>
      <c r="B124" s="6" t="s">
        <v>1814</v>
      </c>
      <c r="C124" s="32">
        <v>48215.8557</v>
      </c>
      <c r="D124" s="32"/>
      <c r="E124">
        <f t="shared" si="100"/>
        <v>45407.489497885603</v>
      </c>
      <c r="F124">
        <f t="shared" si="101"/>
        <v>45407.5</v>
      </c>
      <c r="G124">
        <f t="shared" si="92"/>
        <v>-3.3763899991754442E-3</v>
      </c>
      <c r="J124">
        <v>-4.432183995959349E-3</v>
      </c>
      <c r="P124">
        <f t="shared" si="102"/>
        <v>0.12954545514575594</v>
      </c>
      <c r="Q124" s="2">
        <f t="shared" si="103"/>
        <v>33197.3557</v>
      </c>
      <c r="R124">
        <f t="shared" si="93"/>
        <v>1.766821691673312E-2</v>
      </c>
      <c r="T124">
        <f t="shared" si="94"/>
        <v>-0.13292184514493138</v>
      </c>
      <c r="U124">
        <f t="shared" si="104"/>
        <v>-0.1227636502901383</v>
      </c>
      <c r="V124">
        <f t="shared" si="105"/>
        <v>1.0318892270794458E-4</v>
      </c>
      <c r="W124">
        <v>1</v>
      </c>
      <c r="Z124">
        <f t="shared" si="106"/>
        <v>45407.5</v>
      </c>
      <c r="AA124" s="134">
        <f t="shared" si="107"/>
        <v>-3.9834484891351531E-3</v>
      </c>
      <c r="AB124" s="134">
        <f t="shared" si="95"/>
        <v>6.0705848995970882E-4</v>
      </c>
      <c r="AC124" s="134">
        <f t="shared" si="96"/>
        <v>-0.13292184514493138</v>
      </c>
      <c r="AD124" s="134">
        <f t="shared" si="97"/>
        <v>5.5603744822283092E-3</v>
      </c>
      <c r="AE124" s="134">
        <f t="shared" si="98"/>
        <v>-4.8984359732887954E-8</v>
      </c>
      <c r="AG124" s="136"/>
      <c r="AH124">
        <f t="shared" si="83"/>
        <v>-8.9367644814037535E-3</v>
      </c>
      <c r="AI124">
        <f t="shared" si="84"/>
        <v>0.69780548137860965</v>
      </c>
      <c r="AJ124">
        <f t="shared" si="85"/>
        <v>-0.7088719616740804</v>
      </c>
      <c r="AK124">
        <f t="shared" si="86"/>
        <v>-0.43384405362109613</v>
      </c>
      <c r="AL124">
        <f t="shared" si="87"/>
        <v>-2.1792037877753772</v>
      </c>
      <c r="AM124">
        <f t="shared" si="88"/>
        <v>-1.9152319988968871</v>
      </c>
      <c r="AN124" s="134">
        <f t="shared" si="108"/>
        <v>4.6509522583290108</v>
      </c>
      <c r="AO124" s="134">
        <f t="shared" si="108"/>
        <v>4.650952257187412</v>
      </c>
      <c r="AP124" s="134">
        <f t="shared" si="108"/>
        <v>4.6509522923543809</v>
      </c>
      <c r="AQ124" s="134">
        <f t="shared" si="108"/>
        <v>4.6509512090440754</v>
      </c>
      <c r="AR124" s="134">
        <f t="shared" si="108"/>
        <v>4.6509845889289965</v>
      </c>
      <c r="AS124" s="134">
        <f t="shared" si="108"/>
        <v>4.6499642466782181</v>
      </c>
      <c r="AT124" s="134">
        <f t="shared" si="108"/>
        <v>4.7063977924867206</v>
      </c>
      <c r="AU124" s="134">
        <f t="shared" si="89"/>
        <v>5.1786722531307001</v>
      </c>
      <c r="AV124" s="134"/>
    </row>
    <row r="125" spans="1:48">
      <c r="A125" s="18" t="s">
        <v>1764</v>
      </c>
      <c r="B125" s="6" t="s">
        <v>1814</v>
      </c>
      <c r="C125" s="32">
        <v>48216.819799999997</v>
      </c>
      <c r="D125" s="32"/>
      <c r="E125">
        <f t="shared" si="100"/>
        <v>45410.488289050198</v>
      </c>
      <c r="F125">
        <f t="shared" si="101"/>
        <v>45410.5</v>
      </c>
      <c r="G125">
        <f t="shared" si="92"/>
        <v>-3.7650259982910939E-3</v>
      </c>
      <c r="J125">
        <v>-4.432183995959349E-3</v>
      </c>
      <c r="P125">
        <f t="shared" si="102"/>
        <v>0.12955734232470711</v>
      </c>
      <c r="Q125" s="2">
        <f t="shared" si="103"/>
        <v>33198.319799999997</v>
      </c>
      <c r="R125">
        <f t="shared" si="93"/>
        <v>1.7774853895253195E-2</v>
      </c>
      <c r="T125">
        <f t="shared" si="94"/>
        <v>-0.13332236832299821</v>
      </c>
      <c r="U125">
        <f t="shared" si="104"/>
        <v>-0.12275828039766118</v>
      </c>
      <c r="V125">
        <f t="shared" si="105"/>
        <v>1.1159995369425161E-4</v>
      </c>
      <c r="W125">
        <v>1</v>
      </c>
      <c r="Z125">
        <f t="shared" si="106"/>
        <v>45410.5</v>
      </c>
      <c r="AA125" s="134">
        <f t="shared" si="107"/>
        <v>-3.9810025127359795E-3</v>
      </c>
      <c r="AB125" s="134">
        <f t="shared" si="95"/>
        <v>2.1597651444488566E-4</v>
      </c>
      <c r="AC125" s="134">
        <f t="shared" si="96"/>
        <v>-0.13332236832299821</v>
      </c>
      <c r="AD125" s="134">
        <f t="shared" si="97"/>
        <v>5.1725386862220592E-3</v>
      </c>
      <c r="AE125" s="134">
        <f t="shared" si="98"/>
        <v>-6.2189358332883712E-9</v>
      </c>
      <c r="AG125" s="136"/>
      <c r="AH125">
        <f t="shared" si="83"/>
        <v>-8.937564684513153E-3</v>
      </c>
      <c r="AI125">
        <f t="shared" si="84"/>
        <v>0.69792269072329849</v>
      </c>
      <c r="AJ125">
        <f t="shared" si="85"/>
        <v>-0.70906247508468667</v>
      </c>
      <c r="AK125">
        <f t="shared" si="86"/>
        <v>-0.43392567239948637</v>
      </c>
      <c r="AL125">
        <f t="shared" si="87"/>
        <v>-2.1789336484965767</v>
      </c>
      <c r="AM125">
        <f t="shared" si="88"/>
        <v>-1.9146016415380789</v>
      </c>
      <c r="AN125" s="134">
        <f t="shared" si="108"/>
        <v>4.6512808232285909</v>
      </c>
      <c r="AO125" s="134">
        <f t="shared" si="108"/>
        <v>4.6512808221219881</v>
      </c>
      <c r="AP125" s="134">
        <f t="shared" si="108"/>
        <v>4.6512808563940009</v>
      </c>
      <c r="AQ125" s="134">
        <f t="shared" si="108"/>
        <v>4.6512797949831119</v>
      </c>
      <c r="AR125" s="134">
        <f t="shared" si="108"/>
        <v>4.6513126756339771</v>
      </c>
      <c r="AS125" s="134">
        <f t="shared" si="108"/>
        <v>4.6503021656984256</v>
      </c>
      <c r="AT125" s="134">
        <f t="shared" si="108"/>
        <v>4.7068176488088476</v>
      </c>
      <c r="AU125" s="134">
        <f t="shared" si="89"/>
        <v>5.1790114554989071</v>
      </c>
      <c r="AV125" s="134"/>
    </row>
    <row r="126" spans="1:48">
      <c r="A126" s="18" t="s">
        <v>1764</v>
      </c>
      <c r="B126" s="6" t="s">
        <v>1814</v>
      </c>
      <c r="C126" s="32">
        <v>48217.784299999999</v>
      </c>
      <c r="D126" s="32"/>
      <c r="E126">
        <f t="shared" si="100"/>
        <v>45413.488324397433</v>
      </c>
      <c r="F126">
        <f t="shared" si="101"/>
        <v>45413.5</v>
      </c>
      <c r="G126">
        <f t="shared" si="92"/>
        <v>-3.7536620002356358E-3</v>
      </c>
      <c r="J126">
        <v>-4.432183995959349E-3</v>
      </c>
      <c r="P126">
        <f t="shared" si="102"/>
        <v>0.12956922987743946</v>
      </c>
      <c r="Q126" s="2">
        <f t="shared" si="103"/>
        <v>33199.284299999999</v>
      </c>
      <c r="R126">
        <f t="shared" si="93"/>
        <v>1.7774993498626244E-2</v>
      </c>
      <c r="T126">
        <f t="shared" si="94"/>
        <v>-0.1333228918776751</v>
      </c>
      <c r="U126">
        <f t="shared" si="104"/>
        <v>-0.12275290662607569</v>
      </c>
      <c r="V126">
        <f t="shared" si="105"/>
        <v>1.1172458821902908E-4</v>
      </c>
      <c r="W126">
        <v>1</v>
      </c>
      <c r="Z126">
        <f t="shared" si="106"/>
        <v>45413.5</v>
      </c>
      <c r="AA126" s="134">
        <f t="shared" si="107"/>
        <v>-3.9785553154496594E-3</v>
      </c>
      <c r="AB126" s="134">
        <f t="shared" si="95"/>
        <v>2.248933152140236E-4</v>
      </c>
      <c r="AC126" s="134">
        <f t="shared" si="96"/>
        <v>-0.1333228918776751</v>
      </c>
      <c r="AD126" s="134">
        <f t="shared" si="97"/>
        <v>5.184702056722874E-3</v>
      </c>
      <c r="AE126" s="134">
        <f t="shared" si="98"/>
        <v>-6.7430723328573587E-9</v>
      </c>
      <c r="AG126" s="136"/>
      <c r="AH126">
        <f t="shared" si="83"/>
        <v>-8.9383640569585098E-3</v>
      </c>
      <c r="AI126">
        <f t="shared" si="84"/>
        <v>0.69803996150855019</v>
      </c>
      <c r="AJ126">
        <f t="shared" si="85"/>
        <v>-0.70925300074251285</v>
      </c>
      <c r="AK126">
        <f t="shared" si="86"/>
        <v>-0.4340072869220522</v>
      </c>
      <c r="AL126">
        <f t="shared" si="87"/>
        <v>-2.1786634184441778</v>
      </c>
      <c r="AM126">
        <f t="shared" si="88"/>
        <v>-1.9139713984698818</v>
      </c>
      <c r="AN126" s="134">
        <f t="shared" si="108"/>
        <v>4.651609443326592</v>
      </c>
      <c r="AO126" s="134">
        <f t="shared" si="108"/>
        <v>4.6516094422541796</v>
      </c>
      <c r="AP126" s="134">
        <f t="shared" si="108"/>
        <v>4.6516094756466426</v>
      </c>
      <c r="AQ126" s="134">
        <f t="shared" si="108"/>
        <v>4.6516084358909042</v>
      </c>
      <c r="AR126" s="134">
        <f t="shared" si="108"/>
        <v>4.6516408195604715</v>
      </c>
      <c r="AS126" s="134">
        <f t="shared" si="108"/>
        <v>4.6506401777711766</v>
      </c>
      <c r="AT126" s="134">
        <f t="shared" si="108"/>
        <v>4.7072375594607649</v>
      </c>
      <c r="AU126" s="134">
        <f t="shared" si="89"/>
        <v>5.179350657867114</v>
      </c>
      <c r="AV126" s="134"/>
    </row>
    <row r="127" spans="1:48">
      <c r="A127" s="18" t="s">
        <v>1764</v>
      </c>
      <c r="B127" s="6"/>
      <c r="C127" s="32">
        <v>48218.588100000001</v>
      </c>
      <c r="D127" s="32"/>
      <c r="E127">
        <f t="shared" si="100"/>
        <v>45415.988509376286</v>
      </c>
      <c r="F127">
        <f t="shared" si="101"/>
        <v>45416</v>
      </c>
      <c r="G127">
        <f t="shared" si="92"/>
        <v>-3.6941919970558956E-3</v>
      </c>
      <c r="J127">
        <v>-4.432183995959349E-3</v>
      </c>
      <c r="P127">
        <f t="shared" si="102"/>
        <v>0.12957913645691044</v>
      </c>
      <c r="Q127" s="2">
        <f t="shared" si="103"/>
        <v>33200.088100000001</v>
      </c>
      <c r="R127">
        <f t="shared" si="93"/>
        <v>1.7761780077198794E-2</v>
      </c>
      <c r="T127">
        <f t="shared" si="94"/>
        <v>-0.13327332845396633</v>
      </c>
      <c r="U127">
        <f t="shared" si="104"/>
        <v>-0.12274842551967474</v>
      </c>
      <c r="V127">
        <f t="shared" si="105"/>
        <v>1.1077358177625974E-4</v>
      </c>
      <c r="W127">
        <v>1</v>
      </c>
      <c r="Z127">
        <f t="shared" si="106"/>
        <v>45416</v>
      </c>
      <c r="AA127" s="134">
        <f t="shared" si="107"/>
        <v>-3.9765150513931154E-3</v>
      </c>
      <c r="AB127" s="134">
        <f t="shared" si="95"/>
        <v>2.8232305433721974E-4</v>
      </c>
      <c r="AC127" s="134">
        <f t="shared" si="96"/>
        <v>-0.13327332845396633</v>
      </c>
      <c r="AD127" s="134">
        <f t="shared" si="97"/>
        <v>5.2448375687095643E-3</v>
      </c>
      <c r="AE127" s="134">
        <f t="shared" si="98"/>
        <v>-1.0622724834035956E-8</v>
      </c>
      <c r="AG127" s="136"/>
      <c r="AH127">
        <f t="shared" si="83"/>
        <v>-8.9390295657654599E-3</v>
      </c>
      <c r="AI127">
        <f t="shared" si="84"/>
        <v>0.69813773412622715</v>
      </c>
      <c r="AJ127">
        <f t="shared" si="85"/>
        <v>-0.70941178146381856</v>
      </c>
      <c r="AK127">
        <f t="shared" si="86"/>
        <v>-0.43407529575956066</v>
      </c>
      <c r="AL127">
        <f t="shared" si="87"/>
        <v>-2.1784381573475629</v>
      </c>
      <c r="AM127">
        <f t="shared" si="88"/>
        <v>-1.9134462831506314</v>
      </c>
      <c r="AN127" s="134">
        <f t="shared" si="108"/>
        <v>4.6518833355945954</v>
      </c>
      <c r="AO127" s="134">
        <f t="shared" si="108"/>
        <v>4.6518833345500692</v>
      </c>
      <c r="AP127" s="134">
        <f t="shared" si="108"/>
        <v>4.6518833672212407</v>
      </c>
      <c r="AQ127" s="134">
        <f t="shared" si="108"/>
        <v>4.6518823453252054</v>
      </c>
      <c r="AR127" s="134">
        <f t="shared" si="108"/>
        <v>4.6519143165794112</v>
      </c>
      <c r="AS127" s="134">
        <f t="shared" si="108"/>
        <v>4.650921925606549</v>
      </c>
      <c r="AT127" s="134">
        <f t="shared" si="108"/>
        <v>4.707587526499255</v>
      </c>
      <c r="AU127" s="134">
        <f t="shared" si="89"/>
        <v>5.1796333265072869</v>
      </c>
      <c r="AV127" s="134"/>
    </row>
    <row r="128" spans="1:48">
      <c r="A128" s="18" t="s">
        <v>1755</v>
      </c>
      <c r="B128" s="6"/>
      <c r="C128" s="32">
        <v>48262.312700000002</v>
      </c>
      <c r="D128" s="32"/>
      <c r="E128">
        <f t="shared" si="100"/>
        <v>45551.991978057908</v>
      </c>
      <c r="F128">
        <f t="shared" si="101"/>
        <v>45552</v>
      </c>
      <c r="G128">
        <f t="shared" si="92"/>
        <v>-2.5790239960770123E-3</v>
      </c>
      <c r="J128">
        <v>-2.5790239960770123E-3</v>
      </c>
      <c r="P128">
        <f t="shared" si="102"/>
        <v>0.13011844552141527</v>
      </c>
      <c r="Q128" s="2">
        <f t="shared" si="103"/>
        <v>33243.812700000002</v>
      </c>
      <c r="R128">
        <f t="shared" si="93"/>
        <v>1.7608618416345794E-2</v>
      </c>
      <c r="T128">
        <f t="shared" si="94"/>
        <v>-0.13269746951749228</v>
      </c>
      <c r="U128">
        <f t="shared" si="104"/>
        <v>-0.12250058910559353</v>
      </c>
      <c r="V128">
        <f t="shared" si="105"/>
        <v>1.0397637013456455E-4</v>
      </c>
      <c r="W128">
        <v>1</v>
      </c>
      <c r="Z128">
        <f t="shared" si="106"/>
        <v>45552</v>
      </c>
      <c r="AA128" s="134">
        <f t="shared" si="107"/>
        <v>-3.8642382618505767E-3</v>
      </c>
      <c r="AB128" s="134">
        <f t="shared" si="95"/>
        <v>1.2852142657735644E-3</v>
      </c>
      <c r="AC128" s="134">
        <f t="shared" si="96"/>
        <v>-0.13269746951749228</v>
      </c>
      <c r="AD128" s="134">
        <f t="shared" si="97"/>
        <v>6.3953311707244404E-3</v>
      </c>
      <c r="AE128" s="134">
        <f t="shared" si="98"/>
        <v>-2.1918645678784583E-7</v>
      </c>
      <c r="AG128" s="136"/>
      <c r="AH128">
        <f t="shared" si="83"/>
        <v>-8.9743551668014527E-3</v>
      </c>
      <c r="AI128">
        <f t="shared" si="84"/>
        <v>0.70352157935163018</v>
      </c>
      <c r="AJ128">
        <f t="shared" si="85"/>
        <v>-0.71806187820937672</v>
      </c>
      <c r="AK128">
        <f t="shared" si="86"/>
        <v>-0.4377701863273088</v>
      </c>
      <c r="AL128">
        <f t="shared" si="87"/>
        <v>-2.1660878569727324</v>
      </c>
      <c r="AM128">
        <f t="shared" si="88"/>
        <v>-1.8849979779944699</v>
      </c>
      <c r="AN128" s="134">
        <f t="shared" si="108"/>
        <v>4.6668413455552722</v>
      </c>
      <c r="AO128" s="134">
        <f t="shared" si="108"/>
        <v>4.6668413453843494</v>
      </c>
      <c r="AP128" s="134">
        <f t="shared" si="108"/>
        <v>4.6668413524843944</v>
      </c>
      <c r="AQ128" s="134">
        <f t="shared" si="108"/>
        <v>4.6668410575533912</v>
      </c>
      <c r="AR128" s="134">
        <f t="shared" si="108"/>
        <v>4.6668533103923036</v>
      </c>
      <c r="AS128" s="134">
        <f t="shared" si="108"/>
        <v>4.6663470133641809</v>
      </c>
      <c r="AT128" s="134">
        <f t="shared" si="108"/>
        <v>4.726682423311761</v>
      </c>
      <c r="AU128" s="134">
        <f t="shared" si="89"/>
        <v>5.1950105005326774</v>
      </c>
      <c r="AV128" s="134"/>
    </row>
    <row r="129" spans="1:50">
      <c r="A129" s="18" t="s">
        <v>1755</v>
      </c>
      <c r="B129" s="6"/>
      <c r="C129" s="32">
        <v>48262.3128</v>
      </c>
      <c r="D129" s="32"/>
      <c r="E129">
        <f t="shared" si="100"/>
        <v>45551.992289103553</v>
      </c>
      <c r="F129">
        <f t="shared" si="101"/>
        <v>45552</v>
      </c>
      <c r="G129">
        <f t="shared" si="92"/>
        <v>-2.4790239986032248E-3</v>
      </c>
      <c r="J129">
        <v>-2.4790239986032248E-3</v>
      </c>
      <c r="P129">
        <f t="shared" si="102"/>
        <v>0.13011844552141527</v>
      </c>
      <c r="Q129" s="2">
        <f t="shared" si="103"/>
        <v>33243.8128</v>
      </c>
      <c r="R129">
        <f t="shared" si="93"/>
        <v>1.7582088923112235E-2</v>
      </c>
      <c r="T129">
        <f t="shared" si="94"/>
        <v>-0.1325974695200185</v>
      </c>
      <c r="U129">
        <f t="shared" si="104"/>
        <v>-0.12250058910559353</v>
      </c>
      <c r="V129">
        <f t="shared" si="105"/>
        <v>1.0194699410319854E-4</v>
      </c>
      <c r="W129">
        <v>1</v>
      </c>
      <c r="Z129">
        <f t="shared" si="106"/>
        <v>45552</v>
      </c>
      <c r="AA129" s="134">
        <f t="shared" si="107"/>
        <v>-3.8642382618505767E-3</v>
      </c>
      <c r="AB129" s="134">
        <f t="shared" si="95"/>
        <v>1.3852142632473519E-3</v>
      </c>
      <c r="AC129" s="134">
        <f t="shared" si="96"/>
        <v>-0.1325974695200185</v>
      </c>
      <c r="AD129" s="134">
        <f t="shared" si="97"/>
        <v>6.4953311681982279E-3</v>
      </c>
      <c r="AE129" s="134">
        <f t="shared" si="98"/>
        <v>-2.5443048487483584E-7</v>
      </c>
      <c r="AG129" s="136"/>
      <c r="AH129">
        <f t="shared" si="83"/>
        <v>-8.9743551668014527E-3</v>
      </c>
      <c r="AI129">
        <f t="shared" si="84"/>
        <v>0.70352157935163018</v>
      </c>
      <c r="AJ129">
        <f t="shared" si="85"/>
        <v>-0.71806187820937672</v>
      </c>
      <c r="AK129">
        <f t="shared" si="86"/>
        <v>-0.4377701863273088</v>
      </c>
      <c r="AL129">
        <f t="shared" si="87"/>
        <v>-2.1660878569727324</v>
      </c>
      <c r="AM129">
        <f t="shared" si="88"/>
        <v>-1.8849979779944699</v>
      </c>
      <c r="AN129" s="134">
        <f t="shared" si="108"/>
        <v>4.6668413455552722</v>
      </c>
      <c r="AO129" s="134">
        <f t="shared" si="108"/>
        <v>4.6668413453843494</v>
      </c>
      <c r="AP129" s="134">
        <f t="shared" si="108"/>
        <v>4.6668413524843944</v>
      </c>
      <c r="AQ129" s="134">
        <f t="shared" si="108"/>
        <v>4.6668410575533912</v>
      </c>
      <c r="AR129" s="134">
        <f t="shared" si="108"/>
        <v>4.6668533103923036</v>
      </c>
      <c r="AS129" s="134">
        <f t="shared" si="108"/>
        <v>4.6663470133641809</v>
      </c>
      <c r="AT129" s="134">
        <f t="shared" si="108"/>
        <v>4.726682423311761</v>
      </c>
      <c r="AU129" s="134">
        <f t="shared" si="89"/>
        <v>5.1950105005326774</v>
      </c>
      <c r="AV129" s="134"/>
    </row>
    <row r="130" spans="1:50">
      <c r="A130" s="18" t="s">
        <v>1755</v>
      </c>
      <c r="B130" s="6" t="s">
        <v>1814</v>
      </c>
      <c r="C130" s="32">
        <v>48268.259299999998</v>
      </c>
      <c r="D130" s="32"/>
      <c r="E130">
        <f t="shared" si="100"/>
        <v>45570.488619007432</v>
      </c>
      <c r="F130">
        <f t="shared" si="101"/>
        <v>45570.5</v>
      </c>
      <c r="G130">
        <f t="shared" si="92"/>
        <v>-3.6589459996321239E-3</v>
      </c>
      <c r="J130">
        <v>-3.6589459996321239E-3</v>
      </c>
      <c r="P130">
        <f t="shared" si="102"/>
        <v>0.1301918667695626</v>
      </c>
      <c r="Q130" s="2">
        <f t="shared" si="103"/>
        <v>33249.759299999998</v>
      </c>
      <c r="R130">
        <f t="shared" si="93"/>
        <v>1.7916040078974019E-2</v>
      </c>
      <c r="T130">
        <f t="shared" si="94"/>
        <v>-0.13385081276919472</v>
      </c>
      <c r="U130">
        <f t="shared" si="104"/>
        <v>-0.12246625855624332</v>
      </c>
      <c r="V130">
        <f t="shared" si="105"/>
        <v>1.2960807462762943E-4</v>
      </c>
      <c r="W130">
        <v>1</v>
      </c>
      <c r="Z130">
        <f t="shared" si="106"/>
        <v>45570.5</v>
      </c>
      <c r="AA130" s="134">
        <f t="shared" si="107"/>
        <v>-3.84876869172311E-3</v>
      </c>
      <c r="AB130" s="134">
        <f t="shared" si="95"/>
        <v>1.8982269209098616E-4</v>
      </c>
      <c r="AC130" s="134">
        <f t="shared" si="96"/>
        <v>-0.13385081276919472</v>
      </c>
      <c r="AD130" s="134">
        <f t="shared" si="97"/>
        <v>5.3200798275851498E-3</v>
      </c>
      <c r="AE130" s="134">
        <f t="shared" si="98"/>
        <v>-4.8230000820443189E-9</v>
      </c>
      <c r="AG130" s="136"/>
      <c r="AH130">
        <f t="shared" si="83"/>
        <v>-8.9790258272172737E-3</v>
      </c>
      <c r="AI130">
        <f t="shared" si="84"/>
        <v>0.70426392203631349</v>
      </c>
      <c r="AJ130">
        <f t="shared" si="85"/>
        <v>-0.71924036720931639</v>
      </c>
      <c r="AK130">
        <f t="shared" si="86"/>
        <v>-0.43827201842902852</v>
      </c>
      <c r="AL130">
        <f t="shared" si="87"/>
        <v>-2.1643930927182899</v>
      </c>
      <c r="AM130">
        <f t="shared" si="88"/>
        <v>-1.8811458151578617</v>
      </c>
      <c r="AN130" s="134">
        <f t="shared" si="108"/>
        <v>4.6688849985862717</v>
      </c>
      <c r="AO130" s="134">
        <f t="shared" si="108"/>
        <v>4.6688849984642227</v>
      </c>
      <c r="AP130" s="134">
        <f t="shared" si="108"/>
        <v>4.6688850037720613</v>
      </c>
      <c r="AQ130" s="134">
        <f t="shared" si="108"/>
        <v>4.6688847729374583</v>
      </c>
      <c r="AR130" s="134">
        <f t="shared" si="108"/>
        <v>4.6688948129222636</v>
      </c>
      <c r="AS130" s="134">
        <f t="shared" si="108"/>
        <v>4.6684602501837977</v>
      </c>
      <c r="AT130" s="134">
        <f t="shared" si="108"/>
        <v>4.7292884670875051</v>
      </c>
      <c r="AU130" s="134">
        <f t="shared" si="89"/>
        <v>5.1971022484699549</v>
      </c>
      <c r="AV130" s="134"/>
    </row>
    <row r="131" spans="1:50">
      <c r="A131" s="18" t="s">
        <v>1755</v>
      </c>
      <c r="B131" s="6" t="s">
        <v>1814</v>
      </c>
      <c r="C131" s="32">
        <v>48268.2595</v>
      </c>
      <c r="D131" s="32"/>
      <c r="E131">
        <f t="shared" si="100"/>
        <v>45570.489241098752</v>
      </c>
      <c r="F131">
        <f t="shared" si="101"/>
        <v>45570.5</v>
      </c>
      <c r="G131">
        <f t="shared" si="92"/>
        <v>-3.4589459974085912E-3</v>
      </c>
      <c r="J131">
        <v>-3.4589459974085912E-3</v>
      </c>
      <c r="P131">
        <f t="shared" si="102"/>
        <v>0.1301918667695626</v>
      </c>
      <c r="Q131" s="2">
        <f t="shared" si="103"/>
        <v>33249.7595</v>
      </c>
      <c r="R131">
        <f t="shared" si="93"/>
        <v>1.786253975327199E-2</v>
      </c>
      <c r="T131">
        <f t="shared" si="94"/>
        <v>-0.13365081276697119</v>
      </c>
      <c r="U131">
        <f t="shared" si="104"/>
        <v>-0.12246625855624332</v>
      </c>
      <c r="V131">
        <f t="shared" si="105"/>
        <v>1.2509425289271043E-4</v>
      </c>
      <c r="W131">
        <v>1</v>
      </c>
      <c r="Z131">
        <f t="shared" si="106"/>
        <v>45570.5</v>
      </c>
      <c r="AA131" s="134">
        <f t="shared" si="107"/>
        <v>-3.84876869172311E-3</v>
      </c>
      <c r="AB131" s="134">
        <f t="shared" si="95"/>
        <v>3.8982269431451881E-4</v>
      </c>
      <c r="AC131" s="134">
        <f t="shared" si="96"/>
        <v>-0.13365081276697119</v>
      </c>
      <c r="AD131" s="134">
        <f t="shared" si="97"/>
        <v>5.5200798298086825E-3</v>
      </c>
      <c r="AE131" s="134">
        <f t="shared" si="98"/>
        <v>-2.0309809125279075E-8</v>
      </c>
      <c r="AG131" s="136"/>
      <c r="AH131">
        <f t="shared" si="83"/>
        <v>-8.9790258272172737E-3</v>
      </c>
      <c r="AI131">
        <f t="shared" si="84"/>
        <v>0.70426392203631349</v>
      </c>
      <c r="AJ131">
        <f t="shared" si="85"/>
        <v>-0.71924036720931639</v>
      </c>
      <c r="AK131">
        <f t="shared" si="86"/>
        <v>-0.43827201842902852</v>
      </c>
      <c r="AL131">
        <f t="shared" si="87"/>
        <v>-2.1643930927182899</v>
      </c>
      <c r="AM131">
        <f t="shared" si="88"/>
        <v>-1.8811458151578617</v>
      </c>
      <c r="AN131" s="134">
        <f t="shared" ref="AN131:AT140" si="109">$AU131+$AB$7*SIN(AO131)</f>
        <v>4.6688849985862717</v>
      </c>
      <c r="AO131" s="134">
        <f t="shared" si="109"/>
        <v>4.6688849984642227</v>
      </c>
      <c r="AP131" s="134">
        <f t="shared" si="109"/>
        <v>4.6688850037720613</v>
      </c>
      <c r="AQ131" s="134">
        <f t="shared" si="109"/>
        <v>4.6688847729374583</v>
      </c>
      <c r="AR131" s="134">
        <f t="shared" si="109"/>
        <v>4.6688948129222636</v>
      </c>
      <c r="AS131" s="134">
        <f t="shared" si="109"/>
        <v>4.6684602501837977</v>
      </c>
      <c r="AT131" s="134">
        <f t="shared" si="109"/>
        <v>4.7292884670875051</v>
      </c>
      <c r="AU131" s="134">
        <f t="shared" si="89"/>
        <v>5.1971022484699549</v>
      </c>
      <c r="AV131" s="134"/>
    </row>
    <row r="132" spans="1:50">
      <c r="A132" s="18" t="s">
        <v>1755</v>
      </c>
      <c r="B132" s="6" t="s">
        <v>1814</v>
      </c>
      <c r="C132" s="32">
        <v>48277.261500000001</v>
      </c>
      <c r="D132" s="32"/>
      <c r="E132">
        <f t="shared" si="100"/>
        <v>45598.489571006212</v>
      </c>
      <c r="F132">
        <f t="shared" si="101"/>
        <v>45598.5</v>
      </c>
      <c r="G132">
        <f t="shared" si="92"/>
        <v>-3.3528819985804148E-3</v>
      </c>
      <c r="J132">
        <v>-3.3528819985804148E-3</v>
      </c>
      <c r="P132">
        <f t="shared" si="102"/>
        <v>0.13030301785765439</v>
      </c>
      <c r="Q132" s="2">
        <f t="shared" si="103"/>
        <v>33258.761500000001</v>
      </c>
      <c r="R132">
        <f t="shared" si="93"/>
        <v>1.7863899566379866E-2</v>
      </c>
      <c r="T132">
        <f t="shared" si="94"/>
        <v>-0.1336558998562348</v>
      </c>
      <c r="U132">
        <f t="shared" si="104"/>
        <v>-0.12241401710110705</v>
      </c>
      <c r="V132">
        <f t="shared" si="105"/>
        <v>1.2637992788003862E-4</v>
      </c>
      <c r="W132">
        <v>1</v>
      </c>
      <c r="Z132">
        <f t="shared" si="106"/>
        <v>45598.5</v>
      </c>
      <c r="AA132" s="134">
        <f t="shared" si="107"/>
        <v>-3.8252649624502359E-3</v>
      </c>
      <c r="AB132" s="134">
        <f t="shared" si="95"/>
        <v>4.7238296386982112E-4</v>
      </c>
      <c r="AC132" s="134">
        <f t="shared" si="96"/>
        <v>-0.1336558998562348</v>
      </c>
      <c r="AD132" s="134">
        <f t="shared" si="97"/>
        <v>5.6331508365947101E-3</v>
      </c>
      <c r="AE132" s="134">
        <f t="shared" si="98"/>
        <v>-2.9824734595040757E-8</v>
      </c>
      <c r="AG132" s="136"/>
      <c r="AH132">
        <f t="shared" si="83"/>
        <v>-8.9860328351751249E-3</v>
      </c>
      <c r="AI132">
        <f t="shared" si="84"/>
        <v>0.70539207655384539</v>
      </c>
      <c r="AJ132">
        <f t="shared" si="85"/>
        <v>-0.72102482079600405</v>
      </c>
      <c r="AK132">
        <f t="shared" si="86"/>
        <v>-0.43903116220826865</v>
      </c>
      <c r="AL132">
        <f t="shared" si="87"/>
        <v>-2.161821224929406</v>
      </c>
      <c r="AM132">
        <f t="shared" si="88"/>
        <v>-1.8753234160185954</v>
      </c>
      <c r="AN132" s="134">
        <f t="shared" si="109"/>
        <v>4.6719822036518819</v>
      </c>
      <c r="AO132" s="134">
        <f t="shared" si="109"/>
        <v>4.6719822035843226</v>
      </c>
      <c r="AP132" s="134">
        <f t="shared" si="109"/>
        <v>4.6719822067475079</v>
      </c>
      <c r="AQ132" s="134">
        <f t="shared" si="109"/>
        <v>4.6719820586444278</v>
      </c>
      <c r="AR132" s="134">
        <f t="shared" si="109"/>
        <v>4.6719889935424224</v>
      </c>
      <c r="AS132" s="134">
        <f t="shared" si="109"/>
        <v>4.6716655345954798</v>
      </c>
      <c r="AT132" s="134">
        <f t="shared" si="109"/>
        <v>4.7332366422242149</v>
      </c>
      <c r="AU132" s="134">
        <f t="shared" si="89"/>
        <v>5.2002681372398882</v>
      </c>
      <c r="AV132" s="134"/>
    </row>
    <row r="133" spans="1:50">
      <c r="A133" s="18" t="s">
        <v>1755</v>
      </c>
      <c r="B133" s="6" t="s">
        <v>1814</v>
      </c>
      <c r="C133" s="32">
        <v>48277.261500000001</v>
      </c>
      <c r="D133" s="32"/>
      <c r="E133">
        <f t="shared" si="100"/>
        <v>45598.489571006212</v>
      </c>
      <c r="F133">
        <f t="shared" si="101"/>
        <v>45598.5</v>
      </c>
      <c r="G133">
        <f t="shared" si="92"/>
        <v>-3.3528819985804148E-3</v>
      </c>
      <c r="J133">
        <v>-3.3528819985804148E-3</v>
      </c>
      <c r="P133">
        <f t="shared" si="102"/>
        <v>0.13030301785765439</v>
      </c>
      <c r="Q133" s="2">
        <f t="shared" si="103"/>
        <v>33258.761500000001</v>
      </c>
      <c r="R133">
        <f t="shared" si="93"/>
        <v>1.7863899566379866E-2</v>
      </c>
      <c r="T133">
        <f t="shared" si="94"/>
        <v>-0.1336558998562348</v>
      </c>
      <c r="U133">
        <f t="shared" si="104"/>
        <v>-0.12241401710110705</v>
      </c>
      <c r="V133">
        <f t="shared" si="105"/>
        <v>1.2637992788003862E-4</v>
      </c>
      <c r="W133">
        <v>1</v>
      </c>
      <c r="Z133">
        <f t="shared" si="106"/>
        <v>45598.5</v>
      </c>
      <c r="AA133" s="134">
        <f t="shared" si="107"/>
        <v>-3.8252649624502359E-3</v>
      </c>
      <c r="AB133" s="134">
        <f t="shared" si="95"/>
        <v>4.7238296386982112E-4</v>
      </c>
      <c r="AC133" s="134">
        <f t="shared" si="96"/>
        <v>-0.1336558998562348</v>
      </c>
      <c r="AD133" s="134">
        <f t="shared" si="97"/>
        <v>5.6331508365947101E-3</v>
      </c>
      <c r="AE133" s="134">
        <f t="shared" si="98"/>
        <v>-2.9824734595040757E-8</v>
      </c>
      <c r="AG133" s="136"/>
      <c r="AH133">
        <f t="shared" si="83"/>
        <v>-8.9860328351751249E-3</v>
      </c>
      <c r="AI133">
        <f t="shared" si="84"/>
        <v>0.70539207655384539</v>
      </c>
      <c r="AJ133">
        <f t="shared" si="85"/>
        <v>-0.72102482079600405</v>
      </c>
      <c r="AK133">
        <f t="shared" si="86"/>
        <v>-0.43903116220826865</v>
      </c>
      <c r="AL133">
        <f t="shared" si="87"/>
        <v>-2.161821224929406</v>
      </c>
      <c r="AM133">
        <f t="shared" si="88"/>
        <v>-1.8753234160185954</v>
      </c>
      <c r="AN133" s="134">
        <f t="shared" si="109"/>
        <v>4.6719822036518819</v>
      </c>
      <c r="AO133" s="134">
        <f t="shared" si="109"/>
        <v>4.6719822035843226</v>
      </c>
      <c r="AP133" s="134">
        <f t="shared" si="109"/>
        <v>4.6719822067475079</v>
      </c>
      <c r="AQ133" s="134">
        <f t="shared" si="109"/>
        <v>4.6719820586444278</v>
      </c>
      <c r="AR133" s="134">
        <f t="shared" si="109"/>
        <v>4.6719889935424224</v>
      </c>
      <c r="AS133" s="134">
        <f t="shared" si="109"/>
        <v>4.6716655345954798</v>
      </c>
      <c r="AT133" s="134">
        <f t="shared" si="109"/>
        <v>4.7332366422242149</v>
      </c>
      <c r="AU133" s="134">
        <f t="shared" si="89"/>
        <v>5.2002681372398882</v>
      </c>
      <c r="AV133" s="134"/>
    </row>
    <row r="134" spans="1:50">
      <c r="A134" s="18" t="s">
        <v>1755</v>
      </c>
      <c r="B134" s="6" t="s">
        <v>1814</v>
      </c>
      <c r="C134" s="32">
        <v>48646.340199999999</v>
      </c>
      <c r="D134" s="32"/>
      <c r="E134">
        <f t="shared" si="100"/>
        <v>46746.492832705604</v>
      </c>
      <c r="F134">
        <f t="shared" si="101"/>
        <v>46746.5</v>
      </c>
      <c r="G134">
        <f t="shared" si="92"/>
        <v>-2.3042579996399581E-3</v>
      </c>
      <c r="J134">
        <v>-2.3042579996399581E-3</v>
      </c>
      <c r="P134">
        <f t="shared" si="102"/>
        <v>0.13488824705788841</v>
      </c>
      <c r="Q134" s="2">
        <f t="shared" si="103"/>
        <v>33627.840199999999</v>
      </c>
      <c r="R134">
        <f t="shared" si="93"/>
        <v>1.8821783443959947E-2</v>
      </c>
      <c r="T134">
        <f t="shared" si="94"/>
        <v>-0.13719250505752836</v>
      </c>
      <c r="U134">
        <f t="shared" si="104"/>
        <v>-0.11997722693218255</v>
      </c>
      <c r="V134">
        <f t="shared" si="105"/>
        <v>2.9636580093301022E-4</v>
      </c>
      <c r="W134">
        <v>1</v>
      </c>
      <c r="Z134">
        <f t="shared" si="106"/>
        <v>46746.5</v>
      </c>
      <c r="AA134" s="134">
        <f t="shared" si="107"/>
        <v>-2.7623630490109831E-3</v>
      </c>
      <c r="AB134" s="134">
        <f t="shared" si="95"/>
        <v>4.5810504937102495E-4</v>
      </c>
      <c r="AC134" s="134">
        <f t="shared" si="96"/>
        <v>-0.13719250505752836</v>
      </c>
      <c r="AD134" s="134">
        <f t="shared" si="97"/>
        <v>6.8990809223110662E-3</v>
      </c>
      <c r="AE134" s="134">
        <f t="shared" si="98"/>
        <v>-2.8791251524368399E-8</v>
      </c>
      <c r="AG134" s="136"/>
      <c r="AH134">
        <f t="shared" si="83"/>
        <v>-9.2033389219510243E-3</v>
      </c>
      <c r="AI134">
        <f t="shared" si="84"/>
        <v>0.75688700672807396</v>
      </c>
      <c r="AJ134">
        <f t="shared" si="85"/>
        <v>-0.79470208397113873</v>
      </c>
      <c r="AK134">
        <f t="shared" si="86"/>
        <v>-0.46950853288259081</v>
      </c>
      <c r="AL134">
        <f t="shared" si="87"/>
        <v>-2.0485847989116168</v>
      </c>
      <c r="AM134">
        <f t="shared" si="88"/>
        <v>-1.643911525820567</v>
      </c>
      <c r="AN134" s="134">
        <f t="shared" si="109"/>
        <v>4.8035473431413669</v>
      </c>
      <c r="AO134" s="134">
        <f t="shared" si="109"/>
        <v>4.8035473802776032</v>
      </c>
      <c r="AP134" s="134">
        <f t="shared" si="109"/>
        <v>4.8035481518511629</v>
      </c>
      <c r="AQ134" s="134">
        <f t="shared" si="109"/>
        <v>4.8035641812366965</v>
      </c>
      <c r="AR134" s="134">
        <f t="shared" si="109"/>
        <v>4.8038965572365235</v>
      </c>
      <c r="AS134" s="134">
        <f t="shared" si="109"/>
        <v>4.8105358942016441</v>
      </c>
      <c r="AT134" s="134">
        <f t="shared" si="109"/>
        <v>4.8990464269424709</v>
      </c>
      <c r="AU134" s="134">
        <f t="shared" si="89"/>
        <v>5.3300695768071575</v>
      </c>
      <c r="AV134" s="134"/>
    </row>
    <row r="135" spans="1:50">
      <c r="A135" s="18" t="s">
        <v>1755</v>
      </c>
      <c r="B135" s="6" t="s">
        <v>1814</v>
      </c>
      <c r="C135" s="32">
        <v>48646.340900000003</v>
      </c>
      <c r="D135" s="32"/>
      <c r="E135">
        <f t="shared" si="100"/>
        <v>46746.495010025203</v>
      </c>
      <c r="F135">
        <f t="shared" si="101"/>
        <v>46746.5</v>
      </c>
      <c r="G135">
        <f t="shared" ref="G135:G166" si="110">+C135-(C$7+F135*C$8)</f>
        <v>-1.6042579954955727E-3</v>
      </c>
      <c r="J135">
        <v>-1.6042579954955727E-3</v>
      </c>
      <c r="P135">
        <f t="shared" si="102"/>
        <v>0.13488824705788841</v>
      </c>
      <c r="Q135" s="2">
        <f t="shared" si="103"/>
        <v>33627.840900000003</v>
      </c>
      <c r="R135">
        <f t="shared" ref="R135:R166" si="111">+(P135-G135)^2</f>
        <v>1.863020393574805E-2</v>
      </c>
      <c r="T135">
        <f t="shared" ref="T135:T166" si="112">G135-P135</f>
        <v>-0.13649250505338398</v>
      </c>
      <c r="U135">
        <f t="shared" si="104"/>
        <v>-0.11997722693218255</v>
      </c>
      <c r="V135">
        <f t="shared" si="105"/>
        <v>2.727544114206347E-4</v>
      </c>
      <c r="W135">
        <v>1</v>
      </c>
      <c r="Z135">
        <f t="shared" si="106"/>
        <v>46746.5</v>
      </c>
      <c r="AA135" s="134">
        <f t="shared" si="107"/>
        <v>-2.7623630490109831E-3</v>
      </c>
      <c r="AB135" s="134">
        <f t="shared" ref="AB135:AB166" si="113">+G135-AA135</f>
        <v>1.1581050535154104E-3</v>
      </c>
      <c r="AC135" s="134">
        <f t="shared" ref="AC135:AC166" si="114">+G135-P135</f>
        <v>-0.13649250505338398</v>
      </c>
      <c r="AD135" s="134">
        <f t="shared" ref="AD135:AD166" si="115">G135-AH135</f>
        <v>7.5990809264554517E-3</v>
      </c>
      <c r="AE135" s="134">
        <f t="shared" ref="AE135:AE166" si="116">+(G135-AA135)^2*T135</f>
        <v>-1.8306474621726086E-7</v>
      </c>
      <c r="AG135" s="136"/>
      <c r="AH135">
        <f t="shared" si="83"/>
        <v>-9.2033389219510243E-3</v>
      </c>
      <c r="AI135">
        <f t="shared" si="84"/>
        <v>0.75688700672807396</v>
      </c>
      <c r="AJ135">
        <f t="shared" si="85"/>
        <v>-0.79470208397113873</v>
      </c>
      <c r="AK135">
        <f t="shared" si="86"/>
        <v>-0.46950853288259081</v>
      </c>
      <c r="AL135">
        <f t="shared" si="87"/>
        <v>-2.0485847989116168</v>
      </c>
      <c r="AM135">
        <f t="shared" si="88"/>
        <v>-1.643911525820567</v>
      </c>
      <c r="AN135" s="134">
        <f t="shared" si="109"/>
        <v>4.8035473431413669</v>
      </c>
      <c r="AO135" s="134">
        <f t="shared" si="109"/>
        <v>4.8035473802776032</v>
      </c>
      <c r="AP135" s="134">
        <f t="shared" si="109"/>
        <v>4.8035481518511629</v>
      </c>
      <c r="AQ135" s="134">
        <f t="shared" si="109"/>
        <v>4.8035641812366965</v>
      </c>
      <c r="AR135" s="134">
        <f t="shared" si="109"/>
        <v>4.8038965572365235</v>
      </c>
      <c r="AS135" s="134">
        <f t="shared" si="109"/>
        <v>4.8105358942016441</v>
      </c>
      <c r="AT135" s="134">
        <f t="shared" si="109"/>
        <v>4.8990464269424709</v>
      </c>
      <c r="AU135" s="134">
        <f t="shared" si="89"/>
        <v>5.3300695768071575</v>
      </c>
      <c r="AV135" s="134"/>
    </row>
    <row r="136" spans="1:50">
      <c r="A136" s="18" t="s">
        <v>1755</v>
      </c>
      <c r="B136" s="6" t="s">
        <v>1814</v>
      </c>
      <c r="C136" s="32">
        <v>48646.342100000002</v>
      </c>
      <c r="D136" s="32"/>
      <c r="E136">
        <f t="shared" si="100"/>
        <v>46746.498742573065</v>
      </c>
      <c r="F136">
        <f t="shared" si="101"/>
        <v>46746.5</v>
      </c>
      <c r="G136">
        <f t="shared" si="110"/>
        <v>-4.0425799670629203E-4</v>
      </c>
      <c r="J136">
        <v>-4.0425799670629203E-4</v>
      </c>
      <c r="P136">
        <f t="shared" si="102"/>
        <v>0.13488824705788841</v>
      </c>
      <c r="Q136" s="2">
        <f t="shared" si="103"/>
        <v>33627.842100000002</v>
      </c>
      <c r="R136">
        <f t="shared" si="111"/>
        <v>1.8304061923947533E-2</v>
      </c>
      <c r="T136">
        <f t="shared" si="112"/>
        <v>-0.1352925050545947</v>
      </c>
      <c r="U136">
        <f t="shared" si="104"/>
        <v>-0.11997722693218255</v>
      </c>
      <c r="V136">
        <f t="shared" si="105"/>
        <v>2.3455774396683628E-4</v>
      </c>
      <c r="W136">
        <v>1</v>
      </c>
      <c r="Z136">
        <f t="shared" si="106"/>
        <v>46746.5</v>
      </c>
      <c r="AA136" s="134">
        <f t="shared" si="107"/>
        <v>-2.7623630490109831E-3</v>
      </c>
      <c r="AB136" s="134">
        <f t="shared" si="113"/>
        <v>2.3581050523046911E-3</v>
      </c>
      <c r="AC136" s="134">
        <f t="shared" si="114"/>
        <v>-0.1352925050545947</v>
      </c>
      <c r="AD136" s="134">
        <f t="shared" si="115"/>
        <v>8.7990809252447323E-3</v>
      </c>
      <c r="AE136" s="134">
        <f t="shared" si="116"/>
        <v>-7.5231554508257114E-7</v>
      </c>
      <c r="AG136" s="136"/>
      <c r="AH136">
        <f t="shared" si="83"/>
        <v>-9.2033389219510243E-3</v>
      </c>
      <c r="AI136">
        <f t="shared" si="84"/>
        <v>0.75688700672807396</v>
      </c>
      <c r="AJ136">
        <f t="shared" si="85"/>
        <v>-0.79470208397113873</v>
      </c>
      <c r="AK136">
        <f t="shared" si="86"/>
        <v>-0.46950853288259081</v>
      </c>
      <c r="AL136">
        <f t="shared" si="87"/>
        <v>-2.0485847989116168</v>
      </c>
      <c r="AM136">
        <f t="shared" si="88"/>
        <v>-1.643911525820567</v>
      </c>
      <c r="AN136" s="134">
        <f t="shared" si="109"/>
        <v>4.8035473431413669</v>
      </c>
      <c r="AO136" s="134">
        <f t="shared" si="109"/>
        <v>4.8035473802776032</v>
      </c>
      <c r="AP136" s="134">
        <f t="shared" si="109"/>
        <v>4.8035481518511629</v>
      </c>
      <c r="AQ136" s="134">
        <f t="shared" si="109"/>
        <v>4.8035641812366965</v>
      </c>
      <c r="AR136" s="134">
        <f t="shared" si="109"/>
        <v>4.8038965572365235</v>
      </c>
      <c r="AS136" s="134">
        <f t="shared" si="109"/>
        <v>4.8105358942016441</v>
      </c>
      <c r="AT136" s="134">
        <f t="shared" si="109"/>
        <v>4.8990464269424709</v>
      </c>
      <c r="AU136" s="134">
        <f t="shared" si="89"/>
        <v>5.3300695768071575</v>
      </c>
      <c r="AV136" s="134"/>
    </row>
    <row r="137" spans="1:50">
      <c r="A137" s="18" t="s">
        <v>1755</v>
      </c>
      <c r="B137" s="6"/>
      <c r="C137" s="32">
        <v>48654.215199999999</v>
      </c>
      <c r="D137" s="32"/>
      <c r="E137">
        <f t="shared" si="100"/>
        <v>46770.98767807566</v>
      </c>
      <c r="F137">
        <f t="shared" si="101"/>
        <v>46771</v>
      </c>
      <c r="G137">
        <f t="shared" si="110"/>
        <v>-3.9614519992028363E-3</v>
      </c>
      <c r="J137">
        <v>-3.9614519992028363E-3</v>
      </c>
      <c r="P137">
        <f t="shared" si="102"/>
        <v>0.13498669907760488</v>
      </c>
      <c r="Q137" s="2">
        <f t="shared" si="103"/>
        <v>33635.715199999999</v>
      </c>
      <c r="R137">
        <f t="shared" si="111"/>
        <v>1.9306588687663381E-2</v>
      </c>
      <c r="T137">
        <f t="shared" si="112"/>
        <v>-0.13894815107680772</v>
      </c>
      <c r="U137">
        <f t="shared" si="104"/>
        <v>-0.11991888852778448</v>
      </c>
      <c r="V137">
        <f t="shared" si="105"/>
        <v>3.6211283315965828E-4</v>
      </c>
      <c r="W137">
        <v>1</v>
      </c>
      <c r="Z137">
        <f t="shared" si="106"/>
        <v>46771</v>
      </c>
      <c r="AA137" s="134">
        <f t="shared" si="107"/>
        <v>-2.7374384601293478E-3</v>
      </c>
      <c r="AB137" s="134">
        <f t="shared" si="113"/>
        <v>-1.2240135390734885E-3</v>
      </c>
      <c r="AC137" s="134">
        <f t="shared" si="114"/>
        <v>-0.13894815107680772</v>
      </c>
      <c r="AD137" s="134">
        <f t="shared" si="115"/>
        <v>5.2449066042095597E-3</v>
      </c>
      <c r="AE137" s="134">
        <f t="shared" si="116"/>
        <v>-2.0817339046226898E-7</v>
      </c>
      <c r="AG137" s="136"/>
      <c r="AH137">
        <f t="shared" si="83"/>
        <v>-9.206358603412396E-3</v>
      </c>
      <c r="AI137">
        <f t="shared" si="84"/>
        <v>0.75810821064848355</v>
      </c>
      <c r="AJ137">
        <f t="shared" si="85"/>
        <v>-0.79627715954614986</v>
      </c>
      <c r="AK137">
        <f t="shared" si="86"/>
        <v>-0.47013886479583883</v>
      </c>
      <c r="AL137">
        <f t="shared" si="87"/>
        <v>-2.0459855191480312</v>
      </c>
      <c r="AM137">
        <f t="shared" si="88"/>
        <v>-1.6391099363610977</v>
      </c>
      <c r="AN137" s="134">
        <f t="shared" si="109"/>
        <v>4.8064599120465887</v>
      </c>
      <c r="AO137" s="134">
        <f t="shared" si="109"/>
        <v>4.8064599553793812</v>
      </c>
      <c r="AP137" s="134">
        <f t="shared" si="109"/>
        <v>4.806460827900727</v>
      </c>
      <c r="AQ137" s="134">
        <f t="shared" si="109"/>
        <v>4.8064783947152563</v>
      </c>
      <c r="AR137" s="134">
        <f t="shared" si="109"/>
        <v>4.8068313811930352</v>
      </c>
      <c r="AS137" s="134">
        <f t="shared" si="109"/>
        <v>4.8136646375427983</v>
      </c>
      <c r="AT137" s="134">
        <f t="shared" si="109"/>
        <v>4.9026664656994043</v>
      </c>
      <c r="AU137" s="134">
        <f t="shared" si="89"/>
        <v>5.3328397294808489</v>
      </c>
      <c r="AV137" s="134"/>
    </row>
    <row r="138" spans="1:50">
      <c r="A138" s="18" t="s">
        <v>1755</v>
      </c>
      <c r="B138" s="6"/>
      <c r="C138" s="32">
        <v>48654.216800000002</v>
      </c>
      <c r="D138" s="32"/>
      <c r="E138">
        <f t="shared" si="100"/>
        <v>46770.992654806163</v>
      </c>
      <c r="F138">
        <f t="shared" si="101"/>
        <v>46771</v>
      </c>
      <c r="G138">
        <f t="shared" si="110"/>
        <v>-2.3614519959664904E-3</v>
      </c>
      <c r="J138">
        <v>-2.3614519959664904E-3</v>
      </c>
      <c r="P138">
        <f t="shared" si="102"/>
        <v>0.13498669907760488</v>
      </c>
      <c r="Q138" s="2">
        <f t="shared" si="103"/>
        <v>33635.716800000002</v>
      </c>
      <c r="R138">
        <f t="shared" si="111"/>
        <v>1.8864514603328584E-2</v>
      </c>
      <c r="T138">
        <f t="shared" si="112"/>
        <v>-0.13734815107357137</v>
      </c>
      <c r="U138">
        <f t="shared" si="104"/>
        <v>-0.11991888852778448</v>
      </c>
      <c r="V138">
        <f t="shared" si="105"/>
        <v>3.0377919288996968E-4</v>
      </c>
      <c r="W138">
        <v>1</v>
      </c>
      <c r="Z138">
        <f t="shared" si="106"/>
        <v>46771</v>
      </c>
      <c r="AA138" s="134">
        <f t="shared" si="107"/>
        <v>-2.7374384601293478E-3</v>
      </c>
      <c r="AB138" s="134">
        <f t="shared" si="113"/>
        <v>3.7598646416285748E-4</v>
      </c>
      <c r="AC138" s="134">
        <f t="shared" si="114"/>
        <v>-0.13734815107357137</v>
      </c>
      <c r="AD138" s="134">
        <f t="shared" si="115"/>
        <v>6.8449066074459056E-3</v>
      </c>
      <c r="AE138" s="134">
        <f t="shared" si="116"/>
        <v>-1.9416334171444025E-8</v>
      </c>
      <c r="AG138" s="136"/>
      <c r="AH138">
        <f t="shared" si="83"/>
        <v>-9.206358603412396E-3</v>
      </c>
      <c r="AI138">
        <f t="shared" si="84"/>
        <v>0.75810821064848355</v>
      </c>
      <c r="AJ138">
        <f t="shared" si="85"/>
        <v>-0.79627715954614986</v>
      </c>
      <c r="AK138">
        <f t="shared" si="86"/>
        <v>-0.47013886479583883</v>
      </c>
      <c r="AL138">
        <f t="shared" si="87"/>
        <v>-2.0459855191480312</v>
      </c>
      <c r="AM138">
        <f t="shared" si="88"/>
        <v>-1.6391099363610977</v>
      </c>
      <c r="AN138" s="134">
        <f t="shared" si="109"/>
        <v>4.8064599120465887</v>
      </c>
      <c r="AO138" s="134">
        <f t="shared" si="109"/>
        <v>4.8064599553793812</v>
      </c>
      <c r="AP138" s="134">
        <f t="shared" si="109"/>
        <v>4.806460827900727</v>
      </c>
      <c r="AQ138" s="134">
        <f t="shared" si="109"/>
        <v>4.8064783947152563</v>
      </c>
      <c r="AR138" s="134">
        <f t="shared" si="109"/>
        <v>4.8068313811930352</v>
      </c>
      <c r="AS138" s="134">
        <f t="shared" si="109"/>
        <v>4.8136646375427983</v>
      </c>
      <c r="AT138" s="134">
        <f t="shared" si="109"/>
        <v>4.9026664656994043</v>
      </c>
      <c r="AU138" s="134">
        <f t="shared" si="89"/>
        <v>5.3328397294808489</v>
      </c>
      <c r="AV138" s="134"/>
    </row>
    <row r="139" spans="1:50">
      <c r="A139" s="18" t="s">
        <v>1755</v>
      </c>
      <c r="B139" s="6"/>
      <c r="C139" s="32">
        <v>48654.217600000004</v>
      </c>
      <c r="D139" s="32"/>
      <c r="E139">
        <f t="shared" si="100"/>
        <v>46770.995143171407</v>
      </c>
      <c r="F139">
        <f t="shared" si="101"/>
        <v>46771</v>
      </c>
      <c r="G139">
        <f t="shared" si="110"/>
        <v>-1.5614519943483174E-3</v>
      </c>
      <c r="J139">
        <v>-1.5614519943483174E-3</v>
      </c>
      <c r="P139">
        <f t="shared" si="102"/>
        <v>0.13498669907760488</v>
      </c>
      <c r="Q139" s="2">
        <f t="shared" si="103"/>
        <v>33635.717600000004</v>
      </c>
      <c r="R139">
        <f t="shared" si="111"/>
        <v>1.8645397561168953E-2</v>
      </c>
      <c r="T139">
        <f t="shared" si="112"/>
        <v>-0.1365481510719532</v>
      </c>
      <c r="U139">
        <f t="shared" si="104"/>
        <v>-0.11991888852778448</v>
      </c>
      <c r="V139">
        <f t="shared" si="105"/>
        <v>2.7653237276289262E-4</v>
      </c>
      <c r="W139">
        <v>1</v>
      </c>
      <c r="Z139">
        <f t="shared" si="106"/>
        <v>46771</v>
      </c>
      <c r="AA139" s="134">
        <f t="shared" si="107"/>
        <v>-2.7374384601293478E-3</v>
      </c>
      <c r="AB139" s="134">
        <f t="shared" si="113"/>
        <v>1.1759864657810305E-3</v>
      </c>
      <c r="AC139" s="134">
        <f t="shared" si="114"/>
        <v>-0.1365481510719532</v>
      </c>
      <c r="AD139" s="134">
        <f t="shared" si="115"/>
        <v>7.6449066090640786E-3</v>
      </c>
      <c r="AE139" s="134">
        <f t="shared" si="116"/>
        <v>-1.8883846913519783E-7</v>
      </c>
      <c r="AG139" s="136"/>
      <c r="AH139">
        <f t="shared" si="83"/>
        <v>-9.206358603412396E-3</v>
      </c>
      <c r="AI139">
        <f t="shared" si="84"/>
        <v>0.75810821064848355</v>
      </c>
      <c r="AJ139">
        <f t="shared" si="85"/>
        <v>-0.79627715954614986</v>
      </c>
      <c r="AK139">
        <f t="shared" si="86"/>
        <v>-0.47013886479583883</v>
      </c>
      <c r="AL139">
        <f t="shared" si="87"/>
        <v>-2.0459855191480312</v>
      </c>
      <c r="AM139">
        <f t="shared" si="88"/>
        <v>-1.6391099363610977</v>
      </c>
      <c r="AN139" s="134">
        <f t="shared" si="109"/>
        <v>4.8064599120465887</v>
      </c>
      <c r="AO139" s="134">
        <f t="shared" si="109"/>
        <v>4.8064599553793812</v>
      </c>
      <c r="AP139" s="134">
        <f t="shared" si="109"/>
        <v>4.806460827900727</v>
      </c>
      <c r="AQ139" s="134">
        <f t="shared" si="109"/>
        <v>4.8064783947152563</v>
      </c>
      <c r="AR139" s="134">
        <f t="shared" si="109"/>
        <v>4.8068313811930352</v>
      </c>
      <c r="AS139" s="134">
        <f t="shared" si="109"/>
        <v>4.8136646375427983</v>
      </c>
      <c r="AT139" s="134">
        <f t="shared" si="109"/>
        <v>4.9026664656994043</v>
      </c>
      <c r="AU139" s="134">
        <f t="shared" si="89"/>
        <v>5.3328397294808489</v>
      </c>
      <c r="AV139" s="134"/>
      <c r="AX139" s="134"/>
    </row>
    <row r="140" spans="1:50">
      <c r="A140" s="18" t="s">
        <v>1755</v>
      </c>
      <c r="B140" s="6"/>
      <c r="C140" s="32">
        <v>48935.5265</v>
      </c>
      <c r="D140" s="32"/>
      <c r="E140">
        <f t="shared" si="100"/>
        <v>47645.994255136051</v>
      </c>
      <c r="F140">
        <f t="shared" si="101"/>
        <v>47646</v>
      </c>
      <c r="G140">
        <f t="shared" si="110"/>
        <v>-1.8469520000508055E-3</v>
      </c>
      <c r="J140">
        <v>-1.8469520000508055E-3</v>
      </c>
      <c r="P140">
        <f t="shared" si="102"/>
        <v>0.13851918648245093</v>
      </c>
      <c r="Q140" s="2">
        <f t="shared" si="103"/>
        <v>33917.0265</v>
      </c>
      <c r="R140">
        <f t="shared" si="111"/>
        <v>1.9702652832488853E-2</v>
      </c>
      <c r="T140">
        <f t="shared" si="112"/>
        <v>-0.14036613848250173</v>
      </c>
      <c r="U140">
        <f t="shared" si="104"/>
        <v>-0.11765912487465319</v>
      </c>
      <c r="V140">
        <f t="shared" si="105"/>
        <v>5.1560846698701912E-4</v>
      </c>
      <c r="W140">
        <v>1</v>
      </c>
      <c r="Z140">
        <f t="shared" si="106"/>
        <v>47646</v>
      </c>
      <c r="AA140" s="134">
        <f t="shared" si="107"/>
        <v>-1.7790154703313851E-3</v>
      </c>
      <c r="AB140" s="134">
        <f t="shared" si="113"/>
        <v>-6.7936529719420449E-5</v>
      </c>
      <c r="AC140" s="134">
        <f t="shared" si="114"/>
        <v>-0.14036613848250173</v>
      </c>
      <c r="AD140" s="134">
        <f t="shared" si="115"/>
        <v>7.4160560450913845E-3</v>
      </c>
      <c r="AE140" s="134">
        <f t="shared" si="116"/>
        <v>-6.4784195517048475E-10</v>
      </c>
      <c r="AG140" s="136"/>
      <c r="AH140">
        <f t="shared" si="83"/>
        <v>-9.26300804514219E-3</v>
      </c>
      <c r="AI140">
        <f t="shared" si="84"/>
        <v>0.80564579958001448</v>
      </c>
      <c r="AJ140">
        <f t="shared" si="85"/>
        <v>-0.85204671075955507</v>
      </c>
      <c r="AK140">
        <f t="shared" si="86"/>
        <v>-0.49169974041716402</v>
      </c>
      <c r="AL140">
        <f t="shared" si="87"/>
        <v>-1.9472185562992343</v>
      </c>
      <c r="AM140">
        <f t="shared" si="88"/>
        <v>-1.470555374325381</v>
      </c>
      <c r="AN140" s="134">
        <f t="shared" si="109"/>
        <v>4.9137377570271772</v>
      </c>
      <c r="AO140" s="134">
        <f t="shared" si="109"/>
        <v>4.9137396780557268</v>
      </c>
      <c r="AP140" s="134">
        <f t="shared" si="109"/>
        <v>4.9137578447615722</v>
      </c>
      <c r="AQ140" s="134">
        <f t="shared" si="109"/>
        <v>4.9139295630696731</v>
      </c>
      <c r="AR140" s="134">
        <f t="shared" si="109"/>
        <v>4.9155456342078194</v>
      </c>
      <c r="AS140" s="134">
        <f t="shared" si="109"/>
        <v>4.9301760867412154</v>
      </c>
      <c r="AT140" s="134">
        <f t="shared" si="109"/>
        <v>5.0340665012041548</v>
      </c>
      <c r="AU140" s="134">
        <f t="shared" si="89"/>
        <v>5.4317737535412682</v>
      </c>
      <c r="AV140" s="134"/>
      <c r="AX140" s="134"/>
    </row>
    <row r="141" spans="1:50">
      <c r="A141" s="18" t="s">
        <v>1755</v>
      </c>
      <c r="B141" s="6"/>
      <c r="C141" s="32">
        <v>48935.527199999997</v>
      </c>
      <c r="D141" s="32"/>
      <c r="E141">
        <f t="shared" si="100"/>
        <v>47645.996432455628</v>
      </c>
      <c r="F141">
        <f t="shared" si="101"/>
        <v>47646</v>
      </c>
      <c r="G141">
        <f t="shared" si="110"/>
        <v>-1.1469520031823777E-3</v>
      </c>
      <c r="J141">
        <v>-1.1469520031823777E-3</v>
      </c>
      <c r="P141">
        <f t="shared" si="102"/>
        <v>0.13851918648245093</v>
      </c>
      <c r="Q141" s="2">
        <f t="shared" si="103"/>
        <v>33917.027199999997</v>
      </c>
      <c r="R141">
        <f t="shared" si="111"/>
        <v>1.95066302394881E-2</v>
      </c>
      <c r="T141">
        <f t="shared" si="112"/>
        <v>-0.13966613848563331</v>
      </c>
      <c r="U141">
        <f t="shared" si="104"/>
        <v>-0.11765912487465319</v>
      </c>
      <c r="V141">
        <f t="shared" si="105"/>
        <v>4.8430864807386424E-4</v>
      </c>
      <c r="W141">
        <v>1</v>
      </c>
      <c r="Z141">
        <f t="shared" si="106"/>
        <v>47646</v>
      </c>
      <c r="AA141" s="134">
        <f t="shared" si="107"/>
        <v>-1.7790154703313851E-3</v>
      </c>
      <c r="AB141" s="134">
        <f t="shared" si="113"/>
        <v>6.3206346714900739E-4</v>
      </c>
      <c r="AC141" s="134">
        <f t="shared" si="114"/>
        <v>-0.13966613848563331</v>
      </c>
      <c r="AD141" s="134">
        <f t="shared" si="115"/>
        <v>8.1160560419598123E-3</v>
      </c>
      <c r="AE141" s="134">
        <f t="shared" si="116"/>
        <v>-5.5797212624562749E-8</v>
      </c>
      <c r="AG141" s="136"/>
      <c r="AH141">
        <f t="shared" si="83"/>
        <v>-9.26300804514219E-3</v>
      </c>
      <c r="AI141">
        <f t="shared" si="84"/>
        <v>0.80564579958001448</v>
      </c>
      <c r="AJ141">
        <f t="shared" si="85"/>
        <v>-0.85204671075955507</v>
      </c>
      <c r="AK141">
        <f t="shared" si="86"/>
        <v>-0.49169974041716402</v>
      </c>
      <c r="AL141">
        <f t="shared" si="87"/>
        <v>-1.9472185562992343</v>
      </c>
      <c r="AM141">
        <f t="shared" si="88"/>
        <v>-1.470555374325381</v>
      </c>
      <c r="AN141" s="134">
        <f t="shared" ref="AN141:AT150" si="117">$AU141+$AB$7*SIN(AO141)</f>
        <v>4.9137377570271772</v>
      </c>
      <c r="AO141" s="134">
        <f t="shared" si="117"/>
        <v>4.9137396780557268</v>
      </c>
      <c r="AP141" s="134">
        <f t="shared" si="117"/>
        <v>4.9137578447615722</v>
      </c>
      <c r="AQ141" s="134">
        <f t="shared" si="117"/>
        <v>4.9139295630696731</v>
      </c>
      <c r="AR141" s="134">
        <f t="shared" si="117"/>
        <v>4.9155456342078194</v>
      </c>
      <c r="AS141" s="134">
        <f t="shared" si="117"/>
        <v>4.9301760867412154</v>
      </c>
      <c r="AT141" s="134">
        <f t="shared" si="117"/>
        <v>5.0340665012041548</v>
      </c>
      <c r="AU141" s="134">
        <f t="shared" si="89"/>
        <v>5.4317737535412682</v>
      </c>
      <c r="AV141" s="134"/>
      <c r="AX141" s="134"/>
    </row>
    <row r="142" spans="1:50">
      <c r="A142" s="18" t="s">
        <v>1755</v>
      </c>
      <c r="B142" s="6"/>
      <c r="C142" s="32">
        <v>48935.528899999998</v>
      </c>
      <c r="D142" s="32"/>
      <c r="E142">
        <f t="shared" si="100"/>
        <v>47646.001720231776</v>
      </c>
      <c r="F142">
        <f t="shared" si="101"/>
        <v>47646</v>
      </c>
      <c r="G142">
        <f t="shared" si="110"/>
        <v>5.530479975277558E-4</v>
      </c>
      <c r="J142">
        <v>5.530479975277558E-4</v>
      </c>
      <c r="P142">
        <f t="shared" si="102"/>
        <v>0.13851918648245093</v>
      </c>
      <c r="Q142" s="2">
        <f t="shared" si="103"/>
        <v>33917.028899999998</v>
      </c>
      <c r="R142">
        <f t="shared" si="111"/>
        <v>1.9034655368440997E-2</v>
      </c>
      <c r="T142">
        <f t="shared" si="112"/>
        <v>-0.13796613848492317</v>
      </c>
      <c r="U142">
        <f t="shared" si="104"/>
        <v>-0.11765912487465319</v>
      </c>
      <c r="V142">
        <f t="shared" si="105"/>
        <v>4.1237480176769045E-4</v>
      </c>
      <c r="W142">
        <v>1</v>
      </c>
      <c r="Z142">
        <f t="shared" si="106"/>
        <v>47646</v>
      </c>
      <c r="AA142" s="134">
        <f t="shared" si="107"/>
        <v>-1.7790154703313851E-3</v>
      </c>
      <c r="AB142" s="134">
        <f t="shared" si="113"/>
        <v>2.3320634678591409E-3</v>
      </c>
      <c r="AC142" s="134">
        <f t="shared" si="114"/>
        <v>-0.13796613848492317</v>
      </c>
      <c r="AD142" s="134">
        <f t="shared" si="115"/>
        <v>9.8160560426699458E-3</v>
      </c>
      <c r="AE142" s="134">
        <f t="shared" si="116"/>
        <v>-7.5033160597341251E-7</v>
      </c>
      <c r="AG142" s="136"/>
      <c r="AH142">
        <f t="shared" si="83"/>
        <v>-9.26300804514219E-3</v>
      </c>
      <c r="AI142">
        <f t="shared" si="84"/>
        <v>0.80564579958001448</v>
      </c>
      <c r="AJ142">
        <f t="shared" si="85"/>
        <v>-0.85204671075955507</v>
      </c>
      <c r="AK142">
        <f t="shared" si="86"/>
        <v>-0.49169974041716402</v>
      </c>
      <c r="AL142">
        <f t="shared" si="87"/>
        <v>-1.9472185562992343</v>
      </c>
      <c r="AM142">
        <f t="shared" si="88"/>
        <v>-1.470555374325381</v>
      </c>
      <c r="AN142" s="134">
        <f t="shared" si="117"/>
        <v>4.9137377570271772</v>
      </c>
      <c r="AO142" s="134">
        <f t="shared" si="117"/>
        <v>4.9137396780557268</v>
      </c>
      <c r="AP142" s="134">
        <f t="shared" si="117"/>
        <v>4.9137578447615722</v>
      </c>
      <c r="AQ142" s="134">
        <f t="shared" si="117"/>
        <v>4.9139295630696731</v>
      </c>
      <c r="AR142" s="134">
        <f t="shared" si="117"/>
        <v>4.9155456342078194</v>
      </c>
      <c r="AS142" s="134">
        <f t="shared" si="117"/>
        <v>4.9301760867412154</v>
      </c>
      <c r="AT142" s="134">
        <f t="shared" si="117"/>
        <v>5.0340665012041548</v>
      </c>
      <c r="AU142" s="134">
        <f t="shared" si="89"/>
        <v>5.4317737535412682</v>
      </c>
      <c r="AV142" s="134"/>
      <c r="AX142" s="134"/>
    </row>
    <row r="143" spans="1:50">
      <c r="A143" s="18" t="s">
        <v>1809</v>
      </c>
      <c r="B143" s="6"/>
      <c r="C143" s="32">
        <v>48948.065499999997</v>
      </c>
      <c r="D143" s="32"/>
      <c r="E143">
        <f t="shared" si="100"/>
        <v>47684.996269878291</v>
      </c>
      <c r="F143">
        <f t="shared" si="101"/>
        <v>47685</v>
      </c>
      <c r="G143">
        <f t="shared" si="110"/>
        <v>-1.199220001581125E-3</v>
      </c>
      <c r="J143">
        <v>-1.199220001581125E-3</v>
      </c>
      <c r="P143">
        <f t="shared" si="102"/>
        <v>0.13867737470391067</v>
      </c>
      <c r="Q143" s="2">
        <f t="shared" si="103"/>
        <v>33929.565499999997</v>
      </c>
      <c r="R143">
        <f t="shared" si="111"/>
        <v>1.9565461746404417E-2</v>
      </c>
      <c r="T143">
        <f t="shared" si="112"/>
        <v>-0.1398765947054918</v>
      </c>
      <c r="U143">
        <f t="shared" si="104"/>
        <v>-0.11755036634827726</v>
      </c>
      <c r="V143">
        <f t="shared" si="105"/>
        <v>4.9846047265849063E-4</v>
      </c>
      <c r="W143">
        <v>1</v>
      </c>
      <c r="Z143">
        <f t="shared" si="106"/>
        <v>47685</v>
      </c>
      <c r="AA143" s="134">
        <f t="shared" si="107"/>
        <v>-1.7330432771756089E-3</v>
      </c>
      <c r="AB143" s="134">
        <f t="shared" si="113"/>
        <v>5.3382327559448398E-4</v>
      </c>
      <c r="AC143" s="134">
        <f t="shared" si="114"/>
        <v>-0.1398765947054918</v>
      </c>
      <c r="AD143" s="134">
        <f t="shared" si="115"/>
        <v>8.0638318506117516E-3</v>
      </c>
      <c r="AE143" s="134">
        <f t="shared" si="116"/>
        <v>-3.9860254067005265E-8</v>
      </c>
      <c r="AG143" s="136"/>
      <c r="AH143">
        <f t="shared" si="83"/>
        <v>-9.2630518521928766E-3</v>
      </c>
      <c r="AI143">
        <f t="shared" si="84"/>
        <v>0.80795586887759541</v>
      </c>
      <c r="AJ143">
        <f t="shared" si="85"/>
        <v>-0.85449435566305709</v>
      </c>
      <c r="AK143">
        <f t="shared" si="86"/>
        <v>-0.49260657897417393</v>
      </c>
      <c r="AL143">
        <f t="shared" si="87"/>
        <v>-1.9425247632983325</v>
      </c>
      <c r="AM143">
        <f t="shared" si="88"/>
        <v>-1.4631587503931043</v>
      </c>
      <c r="AN143" s="134">
        <f t="shared" si="117"/>
        <v>4.9186758852081764</v>
      </c>
      <c r="AO143" s="134">
        <f t="shared" si="117"/>
        <v>4.9186780543681214</v>
      </c>
      <c r="AP143" s="134">
        <f t="shared" si="117"/>
        <v>4.9186980831950518</v>
      </c>
      <c r="AQ143" s="134">
        <f t="shared" si="117"/>
        <v>4.9188829278630344</v>
      </c>
      <c r="AR143" s="134">
        <f t="shared" si="117"/>
        <v>4.9205812106554081</v>
      </c>
      <c r="AS143" s="134">
        <f t="shared" si="117"/>
        <v>4.9355891387305375</v>
      </c>
      <c r="AT143" s="134">
        <f t="shared" si="117"/>
        <v>5.0400162367231056</v>
      </c>
      <c r="AU143" s="134">
        <f t="shared" si="89"/>
        <v>5.4361833843279612</v>
      </c>
      <c r="AV143" s="134"/>
      <c r="AX143" s="134"/>
    </row>
    <row r="144" spans="1:50">
      <c r="A144" s="18" t="s">
        <v>1755</v>
      </c>
      <c r="B144" s="6" t="s">
        <v>1814</v>
      </c>
      <c r="C144" s="32">
        <v>48952.4061</v>
      </c>
      <c r="D144" s="32"/>
      <c r="E144">
        <f t="shared" si="100"/>
        <v>47698.497517600619</v>
      </c>
      <c r="F144">
        <f t="shared" si="101"/>
        <v>47698.5</v>
      </c>
      <c r="G144">
        <f t="shared" si="110"/>
        <v>-7.9808200098341331E-4</v>
      </c>
      <c r="J144">
        <v>-7.9808200098341331E-4</v>
      </c>
      <c r="P144">
        <f t="shared" si="102"/>
        <v>0.13873214688282084</v>
      </c>
      <c r="Q144" s="2">
        <f t="shared" si="103"/>
        <v>33933.9061</v>
      </c>
      <c r="R144">
        <f t="shared" si="111"/>
        <v>1.9468684772366802E-2</v>
      </c>
      <c r="T144">
        <f t="shared" si="112"/>
        <v>-0.13953022888380426</v>
      </c>
      <c r="U144">
        <f t="shared" si="104"/>
        <v>-0.11751255827573087</v>
      </c>
      <c r="V144">
        <f t="shared" si="105"/>
        <v>4.8477781900561868E-4</v>
      </c>
      <c r="W144">
        <v>1</v>
      </c>
      <c r="Z144">
        <f t="shared" si="106"/>
        <v>47698.5</v>
      </c>
      <c r="AA144" s="134">
        <f t="shared" si="107"/>
        <v>-1.7170617345971615E-3</v>
      </c>
      <c r="AB144" s="134">
        <f t="shared" si="113"/>
        <v>9.189797336137482E-4</v>
      </c>
      <c r="AC144" s="134">
        <f t="shared" si="114"/>
        <v>-0.13953022888380426</v>
      </c>
      <c r="AD144" s="134">
        <f t="shared" si="115"/>
        <v>8.4649322891220003E-3</v>
      </c>
      <c r="AE144" s="134">
        <f t="shared" si="116"/>
        <v>-1.1783659224592764E-7</v>
      </c>
      <c r="AG144" s="136"/>
      <c r="AH144">
        <f t="shared" si="83"/>
        <v>-9.2630142901054136E-3</v>
      </c>
      <c r="AI144">
        <f t="shared" si="84"/>
        <v>0.80875959311961465</v>
      </c>
      <c r="AJ144">
        <f t="shared" si="85"/>
        <v>-0.85534048836127319</v>
      </c>
      <c r="AK144">
        <f t="shared" si="86"/>
        <v>-0.49291915840574002</v>
      </c>
      <c r="AL144">
        <f t="shared" si="87"/>
        <v>-1.9408937068310015</v>
      </c>
      <c r="AM144">
        <f t="shared" si="88"/>
        <v>-1.4606003641932515</v>
      </c>
      <c r="AN144" s="134">
        <f t="shared" si="117"/>
        <v>4.9203885396129445</v>
      </c>
      <c r="AO144" s="134">
        <f t="shared" si="117"/>
        <v>4.9203908005591366</v>
      </c>
      <c r="AP144" s="134">
        <f t="shared" si="117"/>
        <v>4.9204115074188914</v>
      </c>
      <c r="AQ144" s="134">
        <f t="shared" si="117"/>
        <v>4.9206010566379117</v>
      </c>
      <c r="AR144" s="134">
        <f t="shared" si="117"/>
        <v>4.9223283393502122</v>
      </c>
      <c r="AS144" s="134">
        <f t="shared" si="117"/>
        <v>4.9374673255013075</v>
      </c>
      <c r="AT144" s="134">
        <f t="shared" si="117"/>
        <v>5.042077556881801</v>
      </c>
      <c r="AU144" s="134">
        <f t="shared" si="89"/>
        <v>5.4377097949848929</v>
      </c>
      <c r="AV144" s="134"/>
      <c r="AX144" s="134"/>
    </row>
    <row r="145" spans="1:50">
      <c r="A145" s="18" t="s">
        <v>1755</v>
      </c>
      <c r="B145" s="6"/>
      <c r="C145" s="32">
        <v>48978.285600000003</v>
      </c>
      <c r="D145" s="32"/>
      <c r="E145">
        <f t="shared" si="100"/>
        <v>47778.994578013895</v>
      </c>
      <c r="F145">
        <f t="shared" si="101"/>
        <v>47779</v>
      </c>
      <c r="G145">
        <f t="shared" si="110"/>
        <v>-1.7431479936931282E-3</v>
      </c>
      <c r="J145">
        <v>-1.7431479936931282E-3</v>
      </c>
      <c r="P145">
        <f t="shared" si="102"/>
        <v>0.13905890849053598</v>
      </c>
      <c r="Q145" s="2">
        <f t="shared" si="103"/>
        <v>33959.785600000003</v>
      </c>
      <c r="R145">
        <f t="shared" si="111"/>
        <v>1.9825219110188044E-2</v>
      </c>
      <c r="T145">
        <f t="shared" si="112"/>
        <v>-0.14080205648422911</v>
      </c>
      <c r="U145">
        <f t="shared" si="104"/>
        <v>-0.1172853907511649</v>
      </c>
      <c r="V145">
        <f t="shared" si="105"/>
        <v>5.5303356720067659E-4</v>
      </c>
      <c r="W145">
        <v>1</v>
      </c>
      <c r="Z145">
        <f t="shared" si="106"/>
        <v>47779</v>
      </c>
      <c r="AA145" s="134">
        <f t="shared" si="107"/>
        <v>-1.6210318693210338E-3</v>
      </c>
      <c r="AB145" s="134">
        <f t="shared" si="113"/>
        <v>-1.2211612437209446E-4</v>
      </c>
      <c r="AC145" s="134">
        <f t="shared" si="114"/>
        <v>-0.14080205648422911</v>
      </c>
      <c r="AD145" s="134">
        <f t="shared" si="115"/>
        <v>7.5190738417452718E-3</v>
      </c>
      <c r="AE145" s="134">
        <f t="shared" si="116"/>
        <v>-2.0996892417059812E-9</v>
      </c>
      <c r="AG145" s="136"/>
      <c r="AH145">
        <f t="shared" si="83"/>
        <v>-9.2622218354384001E-3</v>
      </c>
      <c r="AI145">
        <f t="shared" si="84"/>
        <v>0.81359624081388171</v>
      </c>
      <c r="AJ145">
        <f t="shared" si="85"/>
        <v>-0.86037322499768776</v>
      </c>
      <c r="AK145">
        <f t="shared" si="86"/>
        <v>-0.49476845949239934</v>
      </c>
      <c r="AL145">
        <f t="shared" si="87"/>
        <v>-1.9310999037171523</v>
      </c>
      <c r="AM145">
        <f t="shared" si="88"/>
        <v>-1.4453654853517877</v>
      </c>
      <c r="AN145" s="134">
        <f t="shared" si="117"/>
        <v>4.9306365987169718</v>
      </c>
      <c r="AO145" s="134">
        <f t="shared" si="117"/>
        <v>4.9306394756466956</v>
      </c>
      <c r="AP145" s="134">
        <f t="shared" si="117"/>
        <v>4.9306646048681282</v>
      </c>
      <c r="AQ145" s="134">
        <f t="shared" si="117"/>
        <v>4.930883981064861</v>
      </c>
      <c r="AR145" s="134">
        <f t="shared" si="117"/>
        <v>4.9327899929762369</v>
      </c>
      <c r="AS145" s="134">
        <f t="shared" si="117"/>
        <v>4.9487143434997023</v>
      </c>
      <c r="AT145" s="134">
        <f t="shared" si="117"/>
        <v>5.054388226108224</v>
      </c>
      <c r="AU145" s="134">
        <f t="shared" si="89"/>
        <v>5.4468117251984518</v>
      </c>
      <c r="AV145" s="134"/>
      <c r="AX145" s="134"/>
    </row>
    <row r="146" spans="1:50">
      <c r="A146" s="18" t="s">
        <v>1755</v>
      </c>
      <c r="B146" s="6"/>
      <c r="C146" s="32">
        <v>48978.286200000002</v>
      </c>
      <c r="D146" s="32"/>
      <c r="E146">
        <f t="shared" si="100"/>
        <v>47778.996444287826</v>
      </c>
      <c r="F146">
        <f t="shared" si="101"/>
        <v>47779</v>
      </c>
      <c r="G146">
        <f t="shared" si="110"/>
        <v>-1.1431479942984879E-3</v>
      </c>
      <c r="J146">
        <v>-1.1431479942984879E-3</v>
      </c>
      <c r="P146">
        <f t="shared" si="102"/>
        <v>0.13905890849053598</v>
      </c>
      <c r="Q146" s="2">
        <f t="shared" si="103"/>
        <v>33959.786200000002</v>
      </c>
      <c r="R146">
        <f t="shared" si="111"/>
        <v>1.9656616642576716E-2</v>
      </c>
      <c r="T146">
        <f t="shared" si="112"/>
        <v>-0.14020205648483447</v>
      </c>
      <c r="U146">
        <f t="shared" si="104"/>
        <v>-0.1172853907511649</v>
      </c>
      <c r="V146">
        <f t="shared" si="105"/>
        <v>5.2517356834874511E-4</v>
      </c>
      <c r="W146">
        <v>1</v>
      </c>
      <c r="Z146">
        <f t="shared" si="106"/>
        <v>47779</v>
      </c>
      <c r="AA146" s="134">
        <f t="shared" si="107"/>
        <v>-1.6210318693210338E-3</v>
      </c>
      <c r="AB146" s="134">
        <f t="shared" si="113"/>
        <v>4.7788387502254587E-4</v>
      </c>
      <c r="AC146" s="134">
        <f t="shared" si="114"/>
        <v>-0.14020205648483447</v>
      </c>
      <c r="AD146" s="134">
        <f t="shared" si="115"/>
        <v>8.1190738411399122E-3</v>
      </c>
      <c r="AE146" s="134">
        <f t="shared" si="116"/>
        <v>-3.2018363966127311E-8</v>
      </c>
      <c r="AG146" s="136"/>
      <c r="AH146">
        <f t="shared" si="83"/>
        <v>-9.2622218354384001E-3</v>
      </c>
      <c r="AI146">
        <f t="shared" si="84"/>
        <v>0.81359624081388171</v>
      </c>
      <c r="AJ146">
        <f t="shared" si="85"/>
        <v>-0.86037322499768776</v>
      </c>
      <c r="AK146">
        <f t="shared" si="86"/>
        <v>-0.49476845949239934</v>
      </c>
      <c r="AL146">
        <f t="shared" si="87"/>
        <v>-1.9310999037171523</v>
      </c>
      <c r="AM146">
        <f t="shared" si="88"/>
        <v>-1.4453654853517877</v>
      </c>
      <c r="AN146" s="134">
        <f t="shared" si="117"/>
        <v>4.9306365987169718</v>
      </c>
      <c r="AO146" s="134">
        <f t="shared" si="117"/>
        <v>4.9306394756466956</v>
      </c>
      <c r="AP146" s="134">
        <f t="shared" si="117"/>
        <v>4.9306646048681282</v>
      </c>
      <c r="AQ146" s="134">
        <f t="shared" si="117"/>
        <v>4.930883981064861</v>
      </c>
      <c r="AR146" s="134">
        <f t="shared" si="117"/>
        <v>4.9327899929762369</v>
      </c>
      <c r="AS146" s="134">
        <f t="shared" si="117"/>
        <v>4.9487143434997023</v>
      </c>
      <c r="AT146" s="134">
        <f t="shared" si="117"/>
        <v>5.054388226108224</v>
      </c>
      <c r="AU146" s="134">
        <f t="shared" si="89"/>
        <v>5.4468117251984518</v>
      </c>
      <c r="AV146" s="134"/>
      <c r="AX146" s="134"/>
    </row>
    <row r="147" spans="1:50">
      <c r="A147" s="18" t="s">
        <v>1755</v>
      </c>
      <c r="B147" s="6"/>
      <c r="C147" s="32">
        <v>48978.286500000002</v>
      </c>
      <c r="D147" s="32"/>
      <c r="E147">
        <f t="shared" si="100"/>
        <v>47778.997377424792</v>
      </c>
      <c r="F147">
        <f t="shared" si="101"/>
        <v>47779</v>
      </c>
      <c r="G147">
        <f t="shared" si="110"/>
        <v>-8.4314799460116774E-4</v>
      </c>
      <c r="J147">
        <v>-8.4314799460116774E-4</v>
      </c>
      <c r="P147">
        <f t="shared" si="102"/>
        <v>0.13905890849053598</v>
      </c>
      <c r="Q147" s="2">
        <f t="shared" si="103"/>
        <v>33959.786500000002</v>
      </c>
      <c r="R147">
        <f t="shared" si="111"/>
        <v>1.9572585408770507E-2</v>
      </c>
      <c r="T147">
        <f t="shared" si="112"/>
        <v>-0.13990205648513715</v>
      </c>
      <c r="U147">
        <f t="shared" si="104"/>
        <v>-0.1172853907511649</v>
      </c>
      <c r="V147">
        <f t="shared" si="105"/>
        <v>5.1151356892223463E-4</v>
      </c>
      <c r="W147">
        <v>1</v>
      </c>
      <c r="Z147">
        <f t="shared" si="106"/>
        <v>47779</v>
      </c>
      <c r="AA147" s="134">
        <f t="shared" si="107"/>
        <v>-1.6210318693210338E-3</v>
      </c>
      <c r="AB147" s="134">
        <f t="shared" si="113"/>
        <v>7.7788387471986603E-4</v>
      </c>
      <c r="AC147" s="134">
        <f t="shared" si="114"/>
        <v>-0.13990205648513715</v>
      </c>
      <c r="AD147" s="134">
        <f t="shared" si="115"/>
        <v>8.4190738408372323E-3</v>
      </c>
      <c r="AE147" s="134">
        <f t="shared" si="116"/>
        <v>-8.465519921062126E-8</v>
      </c>
      <c r="AG147" s="136"/>
      <c r="AH147">
        <f t="shared" si="83"/>
        <v>-9.2622218354384001E-3</v>
      </c>
      <c r="AI147">
        <f t="shared" si="84"/>
        <v>0.81359624081388171</v>
      </c>
      <c r="AJ147">
        <f t="shared" si="85"/>
        <v>-0.86037322499768776</v>
      </c>
      <c r="AK147">
        <f t="shared" si="86"/>
        <v>-0.49476845949239934</v>
      </c>
      <c r="AL147">
        <f t="shared" si="87"/>
        <v>-1.9310999037171523</v>
      </c>
      <c r="AM147">
        <f t="shared" si="88"/>
        <v>-1.4453654853517877</v>
      </c>
      <c r="AN147" s="134">
        <f t="shared" si="117"/>
        <v>4.9306365987169718</v>
      </c>
      <c r="AO147" s="134">
        <f t="shared" si="117"/>
        <v>4.9306394756466956</v>
      </c>
      <c r="AP147" s="134">
        <f t="shared" si="117"/>
        <v>4.9306646048681282</v>
      </c>
      <c r="AQ147" s="134">
        <f t="shared" si="117"/>
        <v>4.930883981064861</v>
      </c>
      <c r="AR147" s="134">
        <f t="shared" si="117"/>
        <v>4.9327899929762369</v>
      </c>
      <c r="AS147" s="134">
        <f t="shared" si="117"/>
        <v>4.9487143434997023</v>
      </c>
      <c r="AT147" s="134">
        <f t="shared" si="117"/>
        <v>5.054388226108224</v>
      </c>
      <c r="AU147" s="134">
        <f t="shared" si="89"/>
        <v>5.4468117251984518</v>
      </c>
      <c r="AV147" s="134"/>
      <c r="AX147" s="134"/>
    </row>
    <row r="148" spans="1:50">
      <c r="A148" s="18" t="s">
        <v>1755</v>
      </c>
      <c r="B148" s="6" t="s">
        <v>1814</v>
      </c>
      <c r="C148" s="32">
        <v>48980.375399999997</v>
      </c>
      <c r="D148" s="32"/>
      <c r="E148">
        <f t="shared" si="100"/>
        <v>47785.494810122364</v>
      </c>
      <c r="F148">
        <f t="shared" si="101"/>
        <v>47785.5</v>
      </c>
      <c r="G148">
        <f t="shared" si="110"/>
        <v>-1.6685259979567491E-3</v>
      </c>
      <c r="J148">
        <v>-1.6685259979567491E-3</v>
      </c>
      <c r="P148">
        <f t="shared" si="102"/>
        <v>0.13908530471113767</v>
      </c>
      <c r="Q148" s="2">
        <f t="shared" si="103"/>
        <v>33961.875399999997</v>
      </c>
      <c r="R148">
        <f t="shared" si="111"/>
        <v>1.9811640859284409E-2</v>
      </c>
      <c r="T148">
        <f t="shared" si="112"/>
        <v>-0.14075383070909442</v>
      </c>
      <c r="U148">
        <f t="shared" si="104"/>
        <v>-0.11726691944554551</v>
      </c>
      <c r="V148">
        <f t="shared" si="105"/>
        <v>5.5163500070182041E-4</v>
      </c>
      <c r="W148">
        <v>1</v>
      </c>
      <c r="Z148">
        <f t="shared" si="106"/>
        <v>47785.5</v>
      </c>
      <c r="AA148" s="134">
        <f t="shared" si="107"/>
        <v>-1.6132228463880977E-3</v>
      </c>
      <c r="AB148" s="134">
        <f t="shared" si="113"/>
        <v>-5.5303151568651329E-5</v>
      </c>
      <c r="AC148" s="134">
        <f t="shared" si="114"/>
        <v>-0.14075383070909442</v>
      </c>
      <c r="AD148" s="134">
        <f t="shared" si="115"/>
        <v>7.593589051312204E-3</v>
      </c>
      <c r="AE148" s="134">
        <f t="shared" si="116"/>
        <v>-4.3048694519805792E-10</v>
      </c>
      <c r="AG148" s="136"/>
      <c r="AH148">
        <f t="shared" si="83"/>
        <v>-9.2621150492689531E-3</v>
      </c>
      <c r="AI148">
        <f t="shared" si="84"/>
        <v>0.81399009706122061</v>
      </c>
      <c r="AJ148">
        <f t="shared" si="85"/>
        <v>-0.86077860578062049</v>
      </c>
      <c r="AK148">
        <f t="shared" si="86"/>
        <v>-0.4949166656679731</v>
      </c>
      <c r="AL148">
        <f t="shared" si="87"/>
        <v>-1.9303039814252354</v>
      </c>
      <c r="AM148">
        <f t="shared" si="88"/>
        <v>-1.4441368576243123</v>
      </c>
      <c r="AN148" s="134">
        <f t="shared" si="117"/>
        <v>4.9314667570257473</v>
      </c>
      <c r="AO148" s="134">
        <f t="shared" si="117"/>
        <v>4.9314696891641594</v>
      </c>
      <c r="AP148" s="134">
        <f t="shared" si="117"/>
        <v>4.9314952050959047</v>
      </c>
      <c r="AQ148" s="134">
        <f t="shared" si="117"/>
        <v>4.9317171254647754</v>
      </c>
      <c r="AR148" s="134">
        <f t="shared" si="117"/>
        <v>4.9336380033846705</v>
      </c>
      <c r="AS148" s="134">
        <f t="shared" si="117"/>
        <v>4.9496260387899156</v>
      </c>
      <c r="AT148" s="134">
        <f t="shared" si="117"/>
        <v>5.0553836773749712</v>
      </c>
      <c r="AU148" s="134">
        <f t="shared" si="89"/>
        <v>5.4475466636629006</v>
      </c>
      <c r="AV148" s="134"/>
      <c r="AX148" s="134"/>
    </row>
    <row r="149" spans="1:50">
      <c r="A149" s="18" t="s">
        <v>1755</v>
      </c>
      <c r="B149" s="6" t="s">
        <v>1814</v>
      </c>
      <c r="C149" s="32">
        <v>48980.375699999997</v>
      </c>
      <c r="D149" s="32"/>
      <c r="E149">
        <f t="shared" ref="E149:E180" si="118">+(C149-C$7)/C$8</f>
        <v>47785.495743259329</v>
      </c>
      <c r="F149">
        <f t="shared" ref="F149:F180" si="119">ROUND(2*E149,0)/2</f>
        <v>47785.5</v>
      </c>
      <c r="G149">
        <f t="shared" si="110"/>
        <v>-1.3685259982594289E-3</v>
      </c>
      <c r="J149">
        <v>-1.3685259982594289E-3</v>
      </c>
      <c r="P149">
        <f t="shared" ref="P149:P180" si="120">+D$11+D$12*F149+D$13*F149^2</f>
        <v>0.13908530471113767</v>
      </c>
      <c r="Q149" s="2">
        <f t="shared" ref="Q149:Q180" si="121">+C149-15018.5</f>
        <v>33961.875699999997</v>
      </c>
      <c r="R149">
        <f t="shared" si="111"/>
        <v>1.972727856094398E-2</v>
      </c>
      <c r="T149">
        <f t="shared" si="112"/>
        <v>-0.1404538307093971</v>
      </c>
      <c r="U149">
        <f t="shared" ref="U149:U180" si="122">U$12+U$13*F149+U$14*SIN(2*PI()/U$15*(F149-U$16))</f>
        <v>-0.11726691944554551</v>
      </c>
      <c r="V149">
        <f t="shared" ref="V149:V180" si="123">+(U149-T149)^2</f>
        <v>5.3763285395772747E-4</v>
      </c>
      <c r="W149">
        <v>1</v>
      </c>
      <c r="Z149">
        <f t="shared" ref="Z149:Z180" si="124">F149</f>
        <v>47785.5</v>
      </c>
      <c r="AA149" s="134">
        <f t="shared" ref="AA149:AA180" si="125">AB$3+AB$4*Z149+AB$5*Z149^2+AH149</f>
        <v>-1.6132228463880977E-3</v>
      </c>
      <c r="AB149" s="134">
        <f t="shared" si="113"/>
        <v>2.4469684812866883E-4</v>
      </c>
      <c r="AC149" s="134">
        <f t="shared" si="114"/>
        <v>-0.1404538307093971</v>
      </c>
      <c r="AD149" s="134">
        <f t="shared" si="115"/>
        <v>7.8935890510095242E-3</v>
      </c>
      <c r="AE149" s="134">
        <f t="shared" si="116"/>
        <v>-8.4098904637956351E-9</v>
      </c>
      <c r="AG149" s="136"/>
      <c r="AH149">
        <f t="shared" ref="AH149:AH212" si="126">$AB$6*($AB$11/AI149*AJ149+$AB$12)</f>
        <v>-9.2621150492689531E-3</v>
      </c>
      <c r="AI149">
        <f t="shared" ref="AI149:AI212" si="127">1+$AB$7*COS(AL149)</f>
        <v>0.81399009706122061</v>
      </c>
      <c r="AJ149">
        <f t="shared" ref="AJ149:AJ212" si="128">SIN(AL149+RADIANS($AB$9))</f>
        <v>-0.86077860578062049</v>
      </c>
      <c r="AK149">
        <f t="shared" ref="AK149:AK212" si="129">$AB$7*SIN(AL149)</f>
        <v>-0.4949166656679731</v>
      </c>
      <c r="AL149">
        <f t="shared" ref="AL149:AL212" si="130">2*ATAN(AM149)</f>
        <v>-1.9303039814252354</v>
      </c>
      <c r="AM149">
        <f t="shared" ref="AM149:AM212" si="131">SQRT((1+$AB$7)/(1-$AB$7))*TAN(AN149/2)</f>
        <v>-1.4441368576243123</v>
      </c>
      <c r="AN149" s="134">
        <f t="shared" si="117"/>
        <v>4.9314667570257473</v>
      </c>
      <c r="AO149" s="134">
        <f t="shared" si="117"/>
        <v>4.9314696891641594</v>
      </c>
      <c r="AP149" s="134">
        <f t="shared" si="117"/>
        <v>4.9314952050959047</v>
      </c>
      <c r="AQ149" s="134">
        <f t="shared" si="117"/>
        <v>4.9317171254647754</v>
      </c>
      <c r="AR149" s="134">
        <f t="shared" si="117"/>
        <v>4.9336380033846705</v>
      </c>
      <c r="AS149" s="134">
        <f t="shared" si="117"/>
        <v>4.9496260387899156</v>
      </c>
      <c r="AT149" s="134">
        <f t="shared" si="117"/>
        <v>5.0553836773749712</v>
      </c>
      <c r="AU149" s="134">
        <f t="shared" ref="AU149:AU212" si="132">RADIANS($AB$9)+$AB$18*(F149-AB$15)</f>
        <v>5.4475466636629006</v>
      </c>
      <c r="AV149" s="134"/>
      <c r="AX149" s="134"/>
    </row>
    <row r="150" spans="1:50">
      <c r="A150" s="18" t="s">
        <v>1755</v>
      </c>
      <c r="B150" s="6" t="s">
        <v>1814</v>
      </c>
      <c r="C150" s="32">
        <v>48980.376499999998</v>
      </c>
      <c r="D150" s="32"/>
      <c r="E150">
        <f t="shared" si="118"/>
        <v>47785.498231624581</v>
      </c>
      <c r="F150">
        <f t="shared" si="119"/>
        <v>47785.5</v>
      </c>
      <c r="G150">
        <f t="shared" si="110"/>
        <v>-5.6852599664125592E-4</v>
      </c>
      <c r="J150">
        <v>-5.6852599664125592E-4</v>
      </c>
      <c r="P150">
        <f t="shared" si="120"/>
        <v>0.13908530471113767</v>
      </c>
      <c r="Q150" s="2">
        <f t="shared" si="121"/>
        <v>33961.876499999998</v>
      </c>
      <c r="R150">
        <f t="shared" si="111"/>
        <v>1.9503192431356977E-2</v>
      </c>
      <c r="T150">
        <f t="shared" si="112"/>
        <v>-0.13965383070777893</v>
      </c>
      <c r="U150">
        <f t="shared" si="122"/>
        <v>-0.11726691944554551</v>
      </c>
      <c r="V150">
        <f t="shared" si="123"/>
        <v>5.0117379586311309E-4</v>
      </c>
      <c r="W150">
        <v>1</v>
      </c>
      <c r="Z150">
        <f t="shared" si="124"/>
        <v>47785.5</v>
      </c>
      <c r="AA150" s="134">
        <f t="shared" si="125"/>
        <v>-1.6132228463880977E-3</v>
      </c>
      <c r="AB150" s="134">
        <f t="shared" si="113"/>
        <v>1.0446968497468418E-3</v>
      </c>
      <c r="AC150" s="134">
        <f t="shared" si="114"/>
        <v>-0.13965383070777893</v>
      </c>
      <c r="AD150" s="134">
        <f t="shared" si="115"/>
        <v>8.6935890526276972E-3</v>
      </c>
      <c r="AE150" s="134">
        <f t="shared" si="116"/>
        <v>-1.5241700487612077E-7</v>
      </c>
      <c r="AG150" s="136"/>
      <c r="AH150">
        <f t="shared" si="126"/>
        <v>-9.2621150492689531E-3</v>
      </c>
      <c r="AI150">
        <f t="shared" si="127"/>
        <v>0.81399009706122061</v>
      </c>
      <c r="AJ150">
        <f t="shared" si="128"/>
        <v>-0.86077860578062049</v>
      </c>
      <c r="AK150">
        <f t="shared" si="129"/>
        <v>-0.4949166656679731</v>
      </c>
      <c r="AL150">
        <f t="shared" si="130"/>
        <v>-1.9303039814252354</v>
      </c>
      <c r="AM150">
        <f t="shared" si="131"/>
        <v>-1.4441368576243123</v>
      </c>
      <c r="AN150" s="134">
        <f t="shared" si="117"/>
        <v>4.9314667570257473</v>
      </c>
      <c r="AO150" s="134">
        <f t="shared" si="117"/>
        <v>4.9314696891641594</v>
      </c>
      <c r="AP150" s="134">
        <f t="shared" si="117"/>
        <v>4.9314952050959047</v>
      </c>
      <c r="AQ150" s="134">
        <f t="shared" si="117"/>
        <v>4.9317171254647754</v>
      </c>
      <c r="AR150" s="134">
        <f t="shared" si="117"/>
        <v>4.9336380033846705</v>
      </c>
      <c r="AS150" s="134">
        <f t="shared" si="117"/>
        <v>4.9496260387899156</v>
      </c>
      <c r="AT150" s="134">
        <f t="shared" si="117"/>
        <v>5.0553836773749712</v>
      </c>
      <c r="AU150" s="134">
        <f t="shared" si="132"/>
        <v>5.4475466636629006</v>
      </c>
      <c r="AV150" s="134"/>
      <c r="AX150" s="134"/>
    </row>
    <row r="151" spans="1:50">
      <c r="A151" s="87" t="s">
        <v>1916</v>
      </c>
      <c r="B151" s="88" t="s">
        <v>1814</v>
      </c>
      <c r="C151" s="89">
        <v>48987.448799999998</v>
      </c>
      <c r="D151" s="87" t="s">
        <v>1915</v>
      </c>
      <c r="E151">
        <f t="shared" si="118"/>
        <v>47807.496313518001</v>
      </c>
      <c r="F151">
        <f t="shared" si="119"/>
        <v>47807.5</v>
      </c>
      <c r="G151">
        <f t="shared" si="110"/>
        <v>-1.1851899980683811E-3</v>
      </c>
      <c r="J151">
        <v>-1.1851899980683811E-3</v>
      </c>
      <c r="P151">
        <f t="shared" si="120"/>
        <v>0.13917465878552776</v>
      </c>
      <c r="Q151" s="2">
        <f t="shared" si="121"/>
        <v>33968.948799999998</v>
      </c>
      <c r="R151">
        <f t="shared" si="111"/>
        <v>1.9700887150553976E-2</v>
      </c>
      <c r="T151">
        <f t="shared" si="112"/>
        <v>-0.14035984878359614</v>
      </c>
      <c r="U151">
        <f t="shared" si="122"/>
        <v>-0.11720425849913835</v>
      </c>
      <c r="V151">
        <f t="shared" si="123"/>
        <v>5.3618136142167616E-4</v>
      </c>
      <c r="W151">
        <v>1</v>
      </c>
      <c r="Z151">
        <f t="shared" si="124"/>
        <v>47807.5</v>
      </c>
      <c r="AA151" s="134">
        <f t="shared" si="125"/>
        <v>-1.5867308779863917E-3</v>
      </c>
      <c r="AB151" s="134">
        <f t="shared" si="113"/>
        <v>4.0154087991801056E-4</v>
      </c>
      <c r="AC151" s="134">
        <f t="shared" si="114"/>
        <v>-0.14035984878359614</v>
      </c>
      <c r="AD151" s="134">
        <f t="shared" si="115"/>
        <v>8.0765157846161336E-3</v>
      </c>
      <c r="AE151" s="134">
        <f t="shared" si="116"/>
        <v>-2.2630931201125833E-8</v>
      </c>
      <c r="AG151" s="136"/>
      <c r="AH151">
        <f t="shared" si="126"/>
        <v>-9.2617057826845147E-3</v>
      </c>
      <c r="AI151">
        <f t="shared" si="127"/>
        <v>0.81532686097350016</v>
      </c>
      <c r="AJ151">
        <f t="shared" si="128"/>
        <v>-0.8621495196658937</v>
      </c>
      <c r="AK151">
        <f t="shared" si="129"/>
        <v>-0.49541701794477899</v>
      </c>
      <c r="AL151">
        <f t="shared" si="130"/>
        <v>-1.9276043598279038</v>
      </c>
      <c r="AM151">
        <f t="shared" si="131"/>
        <v>-1.4399800745457774</v>
      </c>
      <c r="AN151" s="134">
        <f t="shared" ref="AN151:AT160" si="133">$AU151+$AB$7*SIN(AO151)</f>
        <v>4.9342795109944744</v>
      </c>
      <c r="AO151" s="134">
        <f t="shared" si="133"/>
        <v>4.9342826364839318</v>
      </c>
      <c r="AP151" s="134">
        <f t="shared" si="133"/>
        <v>4.9343094957019993</v>
      </c>
      <c r="AQ151" s="134">
        <f t="shared" si="133"/>
        <v>4.9345401815205312</v>
      </c>
      <c r="AR151" s="134">
        <f t="shared" si="133"/>
        <v>4.9365118575222429</v>
      </c>
      <c r="AS151" s="134">
        <f t="shared" si="133"/>
        <v>4.9527157187132591</v>
      </c>
      <c r="AT151" s="134">
        <f t="shared" si="133"/>
        <v>5.0587544679513634</v>
      </c>
      <c r="AU151" s="134">
        <f t="shared" si="132"/>
        <v>5.4500341476964191</v>
      </c>
      <c r="AV151" s="134"/>
      <c r="AX151" s="134"/>
    </row>
    <row r="152" spans="1:50">
      <c r="A152" s="87" t="s">
        <v>1916</v>
      </c>
      <c r="B152" s="88" t="s">
        <v>1817</v>
      </c>
      <c r="C152" s="89">
        <v>48993.396000000001</v>
      </c>
      <c r="D152" s="87" t="s">
        <v>1915</v>
      </c>
      <c r="E152">
        <f t="shared" si="118"/>
        <v>47825.994820741471</v>
      </c>
      <c r="F152">
        <f t="shared" si="119"/>
        <v>47826</v>
      </c>
      <c r="G152">
        <f t="shared" si="110"/>
        <v>-1.6651119949528947E-3</v>
      </c>
      <c r="J152">
        <v>-1.6651119949528947E-3</v>
      </c>
      <c r="P152">
        <f t="shared" si="120"/>
        <v>0.13924981299763556</v>
      </c>
      <c r="Q152" s="2">
        <f t="shared" si="121"/>
        <v>33974.896000000001</v>
      </c>
      <c r="R152">
        <f t="shared" si="111"/>
        <v>1.9857016085666829E-2</v>
      </c>
      <c r="T152">
        <f t="shared" si="112"/>
        <v>-0.14091492499258845</v>
      </c>
      <c r="U152">
        <f t="shared" si="122"/>
        <v>-0.11715139578196715</v>
      </c>
      <c r="V152">
        <f t="shared" si="123"/>
        <v>5.64705320544052E-4</v>
      </c>
      <c r="W152">
        <v>1</v>
      </c>
      <c r="Z152">
        <f t="shared" si="124"/>
        <v>47826</v>
      </c>
      <c r="AA152" s="134">
        <f t="shared" si="125"/>
        <v>-1.564379935565496E-3</v>
      </c>
      <c r="AB152" s="134">
        <f t="shared" si="113"/>
        <v>-1.0073205938739872E-4</v>
      </c>
      <c r="AC152" s="134">
        <f t="shared" si="114"/>
        <v>-0.14091492499258845</v>
      </c>
      <c r="AD152" s="134">
        <f t="shared" si="115"/>
        <v>7.5961922694212421E-3</v>
      </c>
      <c r="AE152" s="134">
        <f t="shared" si="116"/>
        <v>-1.4298563865098207E-9</v>
      </c>
      <c r="AG152" s="136"/>
      <c r="AH152">
        <f t="shared" si="126"/>
        <v>-9.2613042643741369E-3</v>
      </c>
      <c r="AI152">
        <f t="shared" si="127"/>
        <v>0.81645541000041533</v>
      </c>
      <c r="AJ152">
        <f t="shared" si="128"/>
        <v>-0.86330094149671377</v>
      </c>
      <c r="AK152">
        <f t="shared" si="129"/>
        <v>-0.49583623650262065</v>
      </c>
      <c r="AL152">
        <f t="shared" si="130"/>
        <v>-1.9253273462912639</v>
      </c>
      <c r="AM152">
        <f t="shared" si="131"/>
        <v>-1.436486551342824</v>
      </c>
      <c r="AN152" s="134">
        <f t="shared" si="133"/>
        <v>4.936648362221705</v>
      </c>
      <c r="AO152" s="134">
        <f t="shared" si="133"/>
        <v>4.9366516582864817</v>
      </c>
      <c r="AP152" s="134">
        <f t="shared" si="133"/>
        <v>4.9366796890465707</v>
      </c>
      <c r="AQ152" s="134">
        <f t="shared" si="133"/>
        <v>4.9369179323032055</v>
      </c>
      <c r="AR152" s="134">
        <f t="shared" si="133"/>
        <v>4.9389329014982346</v>
      </c>
      <c r="AS152" s="134">
        <f t="shared" si="133"/>
        <v>4.9553185716698742</v>
      </c>
      <c r="AT152" s="134">
        <f t="shared" si="133"/>
        <v>5.0615908705699946</v>
      </c>
      <c r="AU152" s="134">
        <f t="shared" si="132"/>
        <v>5.4521258956336967</v>
      </c>
      <c r="AV152" s="134"/>
      <c r="AX152" s="134"/>
    </row>
    <row r="153" spans="1:50">
      <c r="A153" s="18" t="s">
        <v>1809</v>
      </c>
      <c r="B153" s="6" t="s">
        <v>1814</v>
      </c>
      <c r="C153" s="32">
        <v>50046.140700000004</v>
      </c>
      <c r="D153" s="32"/>
      <c r="E153">
        <f t="shared" si="118"/>
        <v>51100.511473522449</v>
      </c>
      <c r="F153">
        <f t="shared" si="119"/>
        <v>51100.5</v>
      </c>
      <c r="G153">
        <f t="shared" si="110"/>
        <v>3.6886940069962293E-3</v>
      </c>
      <c r="K153">
        <v>3.6886940069962293E-3</v>
      </c>
      <c r="P153">
        <f t="shared" si="120"/>
        <v>0.15277602277413821</v>
      </c>
      <c r="Q153" s="2">
        <f t="shared" si="121"/>
        <v>35027.640700000004</v>
      </c>
      <c r="R153">
        <f t="shared" si="111"/>
        <v>2.2227031598921882E-2</v>
      </c>
      <c r="T153">
        <f t="shared" si="112"/>
        <v>-0.14908732876714198</v>
      </c>
      <c r="U153">
        <f t="shared" si="122"/>
        <v>-0.10528396051043187</v>
      </c>
      <c r="V153">
        <f t="shared" si="123"/>
        <v>1.9187350706329587E-3</v>
      </c>
      <c r="W153">
        <v>1</v>
      </c>
      <c r="Z153">
        <f t="shared" si="124"/>
        <v>51100.5</v>
      </c>
      <c r="AA153" s="134">
        <f t="shared" si="125"/>
        <v>3.7046579260036801E-3</v>
      </c>
      <c r="AB153" s="134">
        <f t="shared" si="113"/>
        <v>-1.5963919007450783E-5</v>
      </c>
      <c r="AC153" s="134">
        <f t="shared" si="114"/>
        <v>-0.14908732876714198</v>
      </c>
      <c r="AD153" s="134">
        <f t="shared" si="115"/>
        <v>1.1799772248543051E-2</v>
      </c>
      <c r="AE153" s="134">
        <f t="shared" si="116"/>
        <v>-3.7994415250391971E-11</v>
      </c>
      <c r="AG153" s="136"/>
      <c r="AH153">
        <f t="shared" si="126"/>
        <v>-8.1110782415468215E-3</v>
      </c>
      <c r="AI153">
        <f t="shared" si="127"/>
        <v>1.098530474452847</v>
      </c>
      <c r="AJ153">
        <f t="shared" si="128"/>
        <v>-0.99991599238262718</v>
      </c>
      <c r="AK153">
        <f t="shared" si="129"/>
        <v>-0.51945542210212337</v>
      </c>
      <c r="AL153">
        <f t="shared" si="130"/>
        <v>-1.3833429330146039</v>
      </c>
      <c r="AM153">
        <f t="shared" si="131"/>
        <v>-0.82815002529215886</v>
      </c>
      <c r="AN153" s="134">
        <f t="shared" si="133"/>
        <v>5.4212081143993549</v>
      </c>
      <c r="AO153" s="134">
        <f t="shared" si="133"/>
        <v>5.4218143430696157</v>
      </c>
      <c r="AP153" s="134">
        <f t="shared" si="133"/>
        <v>5.4235727611678675</v>
      </c>
      <c r="AQ153" s="134">
        <f t="shared" si="133"/>
        <v>5.4286530400455115</v>
      </c>
      <c r="AR153" s="134">
        <f t="shared" si="133"/>
        <v>5.4431671853245573</v>
      </c>
      <c r="AS153" s="134">
        <f t="shared" si="133"/>
        <v>5.4834041452205353</v>
      </c>
      <c r="AT153" s="134">
        <f t="shared" si="133"/>
        <v>5.5872537335867802</v>
      </c>
      <c r="AU153" s="134">
        <f t="shared" si="132"/>
        <v>5.8223652805318</v>
      </c>
      <c r="AV153" s="134"/>
      <c r="AX153" s="134"/>
    </row>
    <row r="154" spans="1:50">
      <c r="A154" s="18" t="s">
        <v>1809</v>
      </c>
      <c r="B154" s="6"/>
      <c r="C154" s="32">
        <v>50049.193899999998</v>
      </c>
      <c r="D154" s="32"/>
      <c r="E154">
        <f t="shared" si="118"/>
        <v>51110.008319475943</v>
      </c>
      <c r="F154">
        <f t="shared" si="119"/>
        <v>51110</v>
      </c>
      <c r="G154">
        <f t="shared" si="110"/>
        <v>2.6746799994725734E-3</v>
      </c>
      <c r="K154">
        <v>2.6746799994725734E-3</v>
      </c>
      <c r="P154">
        <f t="shared" si="120"/>
        <v>0.15281591294495753</v>
      </c>
      <c r="Q154" s="2">
        <f t="shared" si="121"/>
        <v>35030.693899999998</v>
      </c>
      <c r="R154">
        <f t="shared" si="111"/>
        <v>2.2542389830390377E-2</v>
      </c>
      <c r="T154">
        <f t="shared" si="112"/>
        <v>-0.15014123294548495</v>
      </c>
      <c r="U154">
        <f t="shared" si="122"/>
        <v>-0.1052421097339632</v>
      </c>
      <c r="V154">
        <f t="shared" si="123"/>
        <v>2.0159312651634119E-3</v>
      </c>
      <c r="W154">
        <v>1</v>
      </c>
      <c r="Z154">
        <f t="shared" si="124"/>
        <v>51110</v>
      </c>
      <c r="AA154" s="134">
        <f t="shared" si="125"/>
        <v>3.7246395631644526E-3</v>
      </c>
      <c r="AB154" s="134">
        <f t="shared" si="113"/>
        <v>-1.0499595636918792E-3</v>
      </c>
      <c r="AC154" s="134">
        <f t="shared" si="114"/>
        <v>-0.15014123294548495</v>
      </c>
      <c r="AD154" s="134">
        <f t="shared" si="115"/>
        <v>1.0778402470040577E-2</v>
      </c>
      <c r="AE154" s="134">
        <f t="shared" si="116"/>
        <v>-1.6551796013786263E-7</v>
      </c>
      <c r="AG154" s="136"/>
      <c r="AH154">
        <f t="shared" si="126"/>
        <v>-8.1037224705680037E-3</v>
      </c>
      <c r="AI154">
        <f t="shared" si="127"/>
        <v>1.099634537781869</v>
      </c>
      <c r="AJ154">
        <f t="shared" si="128"/>
        <v>-0.99988617806668567</v>
      </c>
      <c r="AK154">
        <f t="shared" si="129"/>
        <v>-0.51924478700146015</v>
      </c>
      <c r="AL154">
        <f t="shared" si="130"/>
        <v>-1.3812170782134789</v>
      </c>
      <c r="AM154">
        <f t="shared" si="131"/>
        <v>-0.82635968307139529</v>
      </c>
      <c r="AN154" s="134">
        <f t="shared" si="133"/>
        <v>5.4228498665789608</v>
      </c>
      <c r="AO154" s="134">
        <f t="shared" si="133"/>
        <v>5.4234608554130403</v>
      </c>
      <c r="AP154" s="134">
        <f t="shared" si="133"/>
        <v>5.4252296861993035</v>
      </c>
      <c r="AQ154" s="134">
        <f t="shared" si="133"/>
        <v>5.4303302373582625</v>
      </c>
      <c r="AR154" s="134">
        <f t="shared" si="133"/>
        <v>5.4448744576454908</v>
      </c>
      <c r="AS154" s="134">
        <f t="shared" si="133"/>
        <v>5.4851210218514774</v>
      </c>
      <c r="AT154" s="134">
        <f t="shared" si="133"/>
        <v>5.5888366865257835</v>
      </c>
      <c r="AU154" s="134">
        <f t="shared" si="132"/>
        <v>5.8234394213644567</v>
      </c>
      <c r="AV154" s="134"/>
      <c r="AX154" s="134"/>
    </row>
    <row r="155" spans="1:50">
      <c r="A155" s="18" t="s">
        <v>1809</v>
      </c>
      <c r="B155" s="6"/>
      <c r="C155" s="32">
        <v>50050.158600000002</v>
      </c>
      <c r="D155" s="32"/>
      <c r="E155">
        <f t="shared" si="118"/>
        <v>51113.008976914491</v>
      </c>
      <c r="F155">
        <f t="shared" si="119"/>
        <v>51113</v>
      </c>
      <c r="G155">
        <f t="shared" si="110"/>
        <v>2.8860439997515641E-3</v>
      </c>
      <c r="K155">
        <v>2.8860439997515641E-3</v>
      </c>
      <c r="P155">
        <f t="shared" si="120"/>
        <v>0.15282851061971661</v>
      </c>
      <c r="Q155" s="2">
        <f t="shared" si="121"/>
        <v>35031.658600000002</v>
      </c>
      <c r="R155">
        <f t="shared" si="111"/>
        <v>2.2482743296079334E-2</v>
      </c>
      <c r="T155">
        <f t="shared" si="112"/>
        <v>-0.14994246661996505</v>
      </c>
      <c r="U155">
        <f t="shared" si="122"/>
        <v>-0.10522888459815616</v>
      </c>
      <c r="V155">
        <f t="shared" si="123"/>
        <v>1.9993044172210311E-3</v>
      </c>
      <c r="W155">
        <v>1</v>
      </c>
      <c r="Z155">
        <f t="shared" si="124"/>
        <v>51113</v>
      </c>
      <c r="AA155" s="134">
        <f t="shared" si="125"/>
        <v>3.730956462745667E-3</v>
      </c>
      <c r="AB155" s="134">
        <f t="shared" si="113"/>
        <v>-8.4491246299410287E-4</v>
      </c>
      <c r="AC155" s="134">
        <f t="shared" si="114"/>
        <v>-0.14994246661996505</v>
      </c>
      <c r="AD155" s="134">
        <f t="shared" si="115"/>
        <v>1.0987437499339567E-2</v>
      </c>
      <c r="AE155" s="134">
        <f t="shared" si="116"/>
        <v>-1.0704048875764058E-7</v>
      </c>
      <c r="AG155" s="136"/>
      <c r="AH155">
        <f t="shared" si="126"/>
        <v>-8.101393499588003E-3</v>
      </c>
      <c r="AI155">
        <f t="shared" si="127"/>
        <v>1.0999835596872054</v>
      </c>
      <c r="AJ155">
        <f t="shared" si="128"/>
        <v>-0.99987581014237825</v>
      </c>
      <c r="AK155">
        <f t="shared" si="129"/>
        <v>-0.51917769379998735</v>
      </c>
      <c r="AL155">
        <f t="shared" si="130"/>
        <v>-1.3805448626198329</v>
      </c>
      <c r="AM155">
        <f t="shared" si="131"/>
        <v>-0.82579421426921606</v>
      </c>
      <c r="AN155" s="134">
        <f t="shared" si="133"/>
        <v>5.4233686613297349</v>
      </c>
      <c r="AO155" s="134">
        <f t="shared" si="133"/>
        <v>5.423981157119985</v>
      </c>
      <c r="AP155" s="134">
        <f t="shared" si="133"/>
        <v>5.4257532789625929</v>
      </c>
      <c r="AQ155" s="134">
        <f t="shared" si="133"/>
        <v>5.4308602248066746</v>
      </c>
      <c r="AR155" s="134">
        <f t="shared" si="133"/>
        <v>5.4454139017092276</v>
      </c>
      <c r="AS155" s="134">
        <f t="shared" si="133"/>
        <v>5.4856633924877851</v>
      </c>
      <c r="AT155" s="134">
        <f t="shared" si="133"/>
        <v>5.589336622664451</v>
      </c>
      <c r="AU155" s="134">
        <f t="shared" si="132"/>
        <v>5.8237786237326636</v>
      </c>
      <c r="AV155" s="134"/>
      <c r="AX155" s="134"/>
    </row>
    <row r="156" spans="1:50">
      <c r="A156" s="18" t="s">
        <v>1809</v>
      </c>
      <c r="B156" s="6"/>
      <c r="C156" s="32">
        <v>50071.054400000001</v>
      </c>
      <c r="D156" s="32"/>
      <c r="E156">
        <f t="shared" si="118"/>
        <v>51178.00445499496</v>
      </c>
      <c r="F156">
        <f t="shared" si="119"/>
        <v>51178</v>
      </c>
      <c r="G156">
        <f t="shared" si="110"/>
        <v>1.4322639981401153E-3</v>
      </c>
      <c r="K156">
        <v>1.4322639981401153E-3</v>
      </c>
      <c r="P156">
        <f t="shared" si="120"/>
        <v>0.15310155202355269</v>
      </c>
      <c r="Q156" s="2">
        <f t="shared" si="121"/>
        <v>35052.554400000001</v>
      </c>
      <c r="R156">
        <f t="shared" si="111"/>
        <v>2.3003572930135559E-2</v>
      </c>
      <c r="T156">
        <f t="shared" si="112"/>
        <v>-0.15166928802541257</v>
      </c>
      <c r="U156">
        <f t="shared" si="122"/>
        <v>-0.10494126678293614</v>
      </c>
      <c r="V156">
        <f t="shared" si="123"/>
        <v>2.1835079692373292E-3</v>
      </c>
      <c r="W156">
        <v>1</v>
      </c>
      <c r="Z156">
        <f t="shared" si="124"/>
        <v>51178</v>
      </c>
      <c r="AA156" s="134">
        <f t="shared" si="125"/>
        <v>3.868640861144532E-3</v>
      </c>
      <c r="AB156" s="134">
        <f t="shared" si="113"/>
        <v>-2.4363768630044167E-3</v>
      </c>
      <c r="AC156" s="134">
        <f t="shared" si="114"/>
        <v>-0.15166928802541257</v>
      </c>
      <c r="AD156" s="134">
        <f t="shared" si="115"/>
        <v>9.4824740404745433E-3</v>
      </c>
      <c r="AE156" s="134">
        <f t="shared" si="116"/>
        <v>-9.0029861335962809E-7</v>
      </c>
      <c r="AG156" s="136"/>
      <c r="AH156">
        <f t="shared" si="126"/>
        <v>-8.050210042334428E-3</v>
      </c>
      <c r="AI156">
        <f t="shared" si="127"/>
        <v>1.107589216400424</v>
      </c>
      <c r="AJ156">
        <f t="shared" si="128"/>
        <v>-0.99953701560518737</v>
      </c>
      <c r="AK156">
        <f t="shared" si="129"/>
        <v>-0.51765504968225817</v>
      </c>
      <c r="AL156">
        <f t="shared" si="130"/>
        <v>-1.3658741833854242</v>
      </c>
      <c r="AM156">
        <f t="shared" si="131"/>
        <v>-0.81353070787764659</v>
      </c>
      <c r="AN156" s="134">
        <f t="shared" si="133"/>
        <v>5.4346502549133886</v>
      </c>
      <c r="AO156" s="134">
        <f t="shared" si="133"/>
        <v>5.4352958327439787</v>
      </c>
      <c r="AP156" s="134">
        <f t="shared" si="133"/>
        <v>5.4371395638743989</v>
      </c>
      <c r="AQ156" s="134">
        <f t="shared" si="133"/>
        <v>5.4423841564227127</v>
      </c>
      <c r="AR156" s="134">
        <f t="shared" si="133"/>
        <v>5.4571378207573185</v>
      </c>
      <c r="AS156" s="134">
        <f t="shared" si="133"/>
        <v>5.4974381250159157</v>
      </c>
      <c r="AT156" s="134">
        <f t="shared" si="133"/>
        <v>5.6001751647552185</v>
      </c>
      <c r="AU156" s="134">
        <f t="shared" si="132"/>
        <v>5.831128008377152</v>
      </c>
      <c r="AV156" s="134"/>
      <c r="AX156" s="134"/>
    </row>
    <row r="157" spans="1:50">
      <c r="A157" s="18" t="s">
        <v>1773</v>
      </c>
      <c r="B157" s="6"/>
      <c r="C157" s="32">
        <v>50098.383999999998</v>
      </c>
      <c r="D157" s="32"/>
      <c r="E157">
        <f t="shared" si="118"/>
        <v>51263.011988458515</v>
      </c>
      <c r="F157">
        <f t="shared" si="119"/>
        <v>51263</v>
      </c>
      <c r="G157">
        <f t="shared" si="110"/>
        <v>3.8542440015589818E-3</v>
      </c>
      <c r="K157">
        <v>3.8542440015589818E-3</v>
      </c>
      <c r="P157">
        <f t="shared" si="120"/>
        <v>0.15345887092873026</v>
      </c>
      <c r="Q157" s="2">
        <f t="shared" si="121"/>
        <v>35079.883999999998</v>
      </c>
      <c r="R157">
        <f t="shared" si="111"/>
        <v>2.2381544398018101E-2</v>
      </c>
      <c r="T157">
        <f t="shared" si="112"/>
        <v>-0.14960462692717127</v>
      </c>
      <c r="U157">
        <f t="shared" si="122"/>
        <v>-0.10456205262947382</v>
      </c>
      <c r="V157">
        <f t="shared" si="123"/>
        <v>2.028833499363595E-3</v>
      </c>
      <c r="W157">
        <v>1</v>
      </c>
      <c r="Z157">
        <f t="shared" si="124"/>
        <v>51263</v>
      </c>
      <c r="AA157" s="134">
        <f t="shared" si="125"/>
        <v>4.0510722741004604E-3</v>
      </c>
      <c r="AB157" s="134">
        <f t="shared" si="113"/>
        <v>-1.9682827254147856E-4</v>
      </c>
      <c r="AC157" s="134">
        <f t="shared" si="114"/>
        <v>-0.14960462692717127</v>
      </c>
      <c r="AD157" s="134">
        <f t="shared" si="115"/>
        <v>1.1835415654316714E-2</v>
      </c>
      <c r="AE157" s="134">
        <f t="shared" si="116"/>
        <v>-5.7958880366930042E-9</v>
      </c>
      <c r="AG157" s="136"/>
      <c r="AH157">
        <f t="shared" si="126"/>
        <v>-7.981171652757732E-3</v>
      </c>
      <c r="AI157">
        <f t="shared" si="127"/>
        <v>1.1176597220127651</v>
      </c>
      <c r="AJ157">
        <f t="shared" si="128"/>
        <v>-0.99875396994162324</v>
      </c>
      <c r="AK157">
        <f t="shared" si="129"/>
        <v>-0.51545938711316264</v>
      </c>
      <c r="AL157">
        <f t="shared" si="130"/>
        <v>-1.3463793698154281</v>
      </c>
      <c r="AM157">
        <f t="shared" si="131"/>
        <v>-0.79745908924898889</v>
      </c>
      <c r="AN157" s="134">
        <f t="shared" si="133"/>
        <v>5.4495224929861248</v>
      </c>
      <c r="AO157" s="134">
        <f t="shared" si="133"/>
        <v>5.4502125127442476</v>
      </c>
      <c r="AP157" s="134">
        <f t="shared" si="133"/>
        <v>5.4521505741424852</v>
      </c>
      <c r="AQ157" s="134">
        <f t="shared" si="133"/>
        <v>5.4575721554747449</v>
      </c>
      <c r="AR157" s="134">
        <f t="shared" si="133"/>
        <v>5.4725726125051031</v>
      </c>
      <c r="AS157" s="134">
        <f t="shared" si="133"/>
        <v>5.5129027138242295</v>
      </c>
      <c r="AT157" s="134">
        <f t="shared" si="133"/>
        <v>5.6143674360996592</v>
      </c>
      <c r="AU157" s="134">
        <f t="shared" si="132"/>
        <v>5.8407387421430208</v>
      </c>
      <c r="AV157" s="134"/>
      <c r="AX157" s="134"/>
    </row>
    <row r="158" spans="1:50">
      <c r="A158" s="18" t="s">
        <v>1773</v>
      </c>
      <c r="B158" s="6" t="s">
        <v>1814</v>
      </c>
      <c r="C158" s="32">
        <v>50113.3321</v>
      </c>
      <c r="D158" s="32"/>
      <c r="E158">
        <f t="shared" si="118"/>
        <v>51309.507404087242</v>
      </c>
      <c r="F158">
        <f t="shared" si="119"/>
        <v>51309.5</v>
      </c>
      <c r="G158">
        <f t="shared" si="110"/>
        <v>2.3803860021871515E-3</v>
      </c>
      <c r="K158">
        <v>2.3803860021871515E-3</v>
      </c>
      <c r="P158">
        <f t="shared" si="120"/>
        <v>0.15365447236521776</v>
      </c>
      <c r="Q158" s="2">
        <f t="shared" si="121"/>
        <v>35094.8321</v>
      </c>
      <c r="R158">
        <f t="shared" si="111"/>
        <v>2.2883849204969643E-2</v>
      </c>
      <c r="T158">
        <f t="shared" si="112"/>
        <v>-0.15127408636303061</v>
      </c>
      <c r="U158">
        <f t="shared" si="122"/>
        <v>-0.10435311245557866</v>
      </c>
      <c r="V158">
        <f t="shared" si="123"/>
        <v>2.2015777924237869E-3</v>
      </c>
      <c r="W158">
        <v>1</v>
      </c>
      <c r="Z158">
        <f t="shared" si="124"/>
        <v>51309.5</v>
      </c>
      <c r="AA158" s="134">
        <f t="shared" si="125"/>
        <v>4.1520293543723073E-3</v>
      </c>
      <c r="AB158" s="134">
        <f t="shared" si="113"/>
        <v>-1.7716433521851559E-3</v>
      </c>
      <c r="AC158" s="134">
        <f t="shared" si="114"/>
        <v>-0.15127408636303061</v>
      </c>
      <c r="AD158" s="134">
        <f t="shared" si="115"/>
        <v>1.0322765790681244E-2</v>
      </c>
      <c r="AE158" s="134">
        <f t="shared" si="116"/>
        <v>-4.7480702566385785E-7</v>
      </c>
      <c r="AG158" s="136"/>
      <c r="AH158">
        <f t="shared" si="126"/>
        <v>-7.9423797884940923E-3</v>
      </c>
      <c r="AI158">
        <f t="shared" si="127"/>
        <v>1.1232280271089101</v>
      </c>
      <c r="AJ158">
        <f t="shared" si="128"/>
        <v>-0.99815577837103842</v>
      </c>
      <c r="AK158">
        <f t="shared" si="129"/>
        <v>-0.51415663302348247</v>
      </c>
      <c r="AL158">
        <f t="shared" si="130"/>
        <v>-1.3355632000957978</v>
      </c>
      <c r="AM158">
        <f t="shared" si="131"/>
        <v>-0.78864968815337655</v>
      </c>
      <c r="AN158" s="134">
        <f t="shared" si="133"/>
        <v>5.4577163447378298</v>
      </c>
      <c r="AO158" s="134">
        <f t="shared" si="133"/>
        <v>5.4584312003045392</v>
      </c>
      <c r="AP158" s="134">
        <f t="shared" si="133"/>
        <v>5.4604210751141675</v>
      </c>
      <c r="AQ158" s="134">
        <f t="shared" si="133"/>
        <v>5.4659377849676387</v>
      </c>
      <c r="AR158" s="134">
        <f t="shared" si="133"/>
        <v>5.4810658357719575</v>
      </c>
      <c r="AS158" s="134">
        <f t="shared" si="133"/>
        <v>5.5213944758157059</v>
      </c>
      <c r="AT158" s="134">
        <f t="shared" si="133"/>
        <v>5.6221403184164789</v>
      </c>
      <c r="AU158" s="134">
        <f t="shared" si="132"/>
        <v>5.8459963788502316</v>
      </c>
      <c r="AV158" s="134"/>
      <c r="AX158" s="134"/>
    </row>
    <row r="159" spans="1:50">
      <c r="A159" s="18" t="s">
        <v>1809</v>
      </c>
      <c r="B159" s="6"/>
      <c r="C159" s="32">
        <v>50443.994700000003</v>
      </c>
      <c r="D159" s="32"/>
      <c r="E159">
        <f t="shared" si="118"/>
        <v>52338.019055726872</v>
      </c>
      <c r="F159">
        <f t="shared" si="119"/>
        <v>52338</v>
      </c>
      <c r="G159">
        <f t="shared" si="110"/>
        <v>6.126344007498119E-3</v>
      </c>
      <c r="K159">
        <v>6.126344007498119E-3</v>
      </c>
      <c r="P159">
        <f t="shared" si="120"/>
        <v>0.15800379887377006</v>
      </c>
      <c r="Q159" s="2">
        <f t="shared" si="121"/>
        <v>35425.494700000003</v>
      </c>
      <c r="R159">
        <f t="shared" si="111"/>
        <v>2.3066761296656468E-2</v>
      </c>
      <c r="T159">
        <f t="shared" si="112"/>
        <v>-0.15187745486627194</v>
      </c>
      <c r="U159">
        <f t="shared" si="122"/>
        <v>-9.9460925060194216E-2</v>
      </c>
      <c r="V159">
        <f t="shared" si="123"/>
        <v>2.7474925969114342E-3</v>
      </c>
      <c r="W159">
        <v>1</v>
      </c>
      <c r="Z159">
        <f t="shared" si="124"/>
        <v>52338</v>
      </c>
      <c r="AA159" s="134">
        <f t="shared" si="125"/>
        <v>6.60814895894659E-3</v>
      </c>
      <c r="AB159" s="134">
        <f t="shared" si="113"/>
        <v>-4.8180495144847096E-4</v>
      </c>
      <c r="AC159" s="134">
        <f t="shared" si="114"/>
        <v>-0.15187745486627194</v>
      </c>
      <c r="AD159" s="134">
        <f t="shared" si="115"/>
        <v>1.3011561002079987E-2</v>
      </c>
      <c r="AE159" s="134">
        <f t="shared" si="116"/>
        <v>-3.5256226569979509E-8</v>
      </c>
      <c r="AG159" s="136"/>
      <c r="AH159">
        <f t="shared" si="126"/>
        <v>-6.8852169945818678E-3</v>
      </c>
      <c r="AI159">
        <f t="shared" si="127"/>
        <v>1.2556247785308154</v>
      </c>
      <c r="AJ159">
        <f t="shared" si="128"/>
        <v>-0.9459983878426409</v>
      </c>
      <c r="AK159">
        <f t="shared" si="129"/>
        <v>-0.46281547354023289</v>
      </c>
      <c r="AL159">
        <f t="shared" si="130"/>
        <v>-1.0661694720021087</v>
      </c>
      <c r="AM159">
        <f t="shared" si="131"/>
        <v>-0.5900682507114019</v>
      </c>
      <c r="AN159" s="134">
        <f t="shared" si="133"/>
        <v>5.6499736617808516</v>
      </c>
      <c r="AO159" s="134">
        <f t="shared" si="133"/>
        <v>5.651261157497963</v>
      </c>
      <c r="AP159" s="134">
        <f t="shared" si="133"/>
        <v>5.6542757470176701</v>
      </c>
      <c r="AQ159" s="134">
        <f t="shared" si="133"/>
        <v>5.6613085352240633</v>
      </c>
      <c r="AR159" s="134">
        <f t="shared" si="133"/>
        <v>5.6775798017673997</v>
      </c>
      <c r="AS159" s="134">
        <f t="shared" si="133"/>
        <v>5.7145471301285768</v>
      </c>
      <c r="AT159" s="134">
        <f t="shared" si="133"/>
        <v>5.7955182678943755</v>
      </c>
      <c r="AU159" s="134">
        <f t="shared" si="132"/>
        <v>5.962286257417249</v>
      </c>
      <c r="AV159" s="134"/>
      <c r="AX159" s="134"/>
    </row>
    <row r="160" spans="1:50">
      <c r="A160" s="18" t="s">
        <v>1815</v>
      </c>
      <c r="B160" s="6"/>
      <c r="C160" s="34">
        <v>50481.288800000002</v>
      </c>
      <c r="D160" s="32"/>
      <c r="E160">
        <f t="shared" si="118"/>
        <v>52454.020733532016</v>
      </c>
      <c r="F160">
        <f t="shared" si="119"/>
        <v>52454</v>
      </c>
      <c r="G160">
        <f t="shared" si="110"/>
        <v>6.6657520001172088E-3</v>
      </c>
      <c r="K160">
        <v>6.6657520001172088E-3</v>
      </c>
      <c r="P160">
        <f t="shared" si="120"/>
        <v>0.15849709720331928</v>
      </c>
      <c r="Q160" s="2">
        <f t="shared" si="121"/>
        <v>35462.788800000002</v>
      </c>
      <c r="R160">
        <f t="shared" si="111"/>
        <v>2.3052757386213912E-2</v>
      </c>
      <c r="T160">
        <f t="shared" si="112"/>
        <v>-0.15183134520320207</v>
      </c>
      <c r="U160">
        <f t="shared" si="122"/>
        <v>-9.8876423764715171E-2</v>
      </c>
      <c r="V160">
        <f t="shared" si="123"/>
        <v>2.8042237045563198E-3</v>
      </c>
      <c r="W160">
        <v>1</v>
      </c>
      <c r="Z160">
        <f t="shared" si="124"/>
        <v>52454</v>
      </c>
      <c r="AA160" s="134">
        <f t="shared" si="125"/>
        <v>6.9135197824735954E-3</v>
      </c>
      <c r="AB160" s="134">
        <f t="shared" si="113"/>
        <v>-2.4776778235638657E-4</v>
      </c>
      <c r="AC160" s="134">
        <f t="shared" si="114"/>
        <v>-0.15183134520320207</v>
      </c>
      <c r="AD160" s="134">
        <f t="shared" si="115"/>
        <v>1.3406258524158807E-2</v>
      </c>
      <c r="AE160" s="134">
        <f t="shared" si="116"/>
        <v>-9.3207553159521609E-9</v>
      </c>
      <c r="AG160" s="136"/>
      <c r="AH160">
        <f t="shared" si="126"/>
        <v>-6.7405065240415995E-3</v>
      </c>
      <c r="AI160">
        <f t="shared" si="127"/>
        <v>1.2713577819631343</v>
      </c>
      <c r="AJ160">
        <f t="shared" si="128"/>
        <v>-0.93431571943113545</v>
      </c>
      <c r="AK160">
        <f t="shared" si="129"/>
        <v>-0.45376992420746265</v>
      </c>
      <c r="AL160">
        <f t="shared" si="130"/>
        <v>-1.0318432464169531</v>
      </c>
      <c r="AM160">
        <f t="shared" si="131"/>
        <v>-0.56715903745985363</v>
      </c>
      <c r="AN160" s="134">
        <f t="shared" si="133"/>
        <v>5.6730334225709633</v>
      </c>
      <c r="AO160" s="134">
        <f t="shared" si="133"/>
        <v>5.6743763989902689</v>
      </c>
      <c r="AP160" s="134">
        <f t="shared" si="133"/>
        <v>5.677469463201998</v>
      </c>
      <c r="AQ160" s="134">
        <f t="shared" si="133"/>
        <v>5.6845681951117149</v>
      </c>
      <c r="AR160" s="134">
        <f t="shared" si="133"/>
        <v>5.7007321451816457</v>
      </c>
      <c r="AS160" s="134">
        <f t="shared" si="133"/>
        <v>5.7369169659997654</v>
      </c>
      <c r="AT160" s="134">
        <f t="shared" si="133"/>
        <v>5.8152288199576745</v>
      </c>
      <c r="AU160" s="134">
        <f t="shared" si="132"/>
        <v>5.975402082321259</v>
      </c>
      <c r="AV160" s="134"/>
      <c r="AX160" s="134"/>
    </row>
    <row r="161" spans="1:50">
      <c r="A161" s="42" t="s">
        <v>1815</v>
      </c>
      <c r="B161" s="39" t="s">
        <v>1817</v>
      </c>
      <c r="C161" s="40">
        <v>50481.288800000002</v>
      </c>
      <c r="D161" s="40">
        <v>2.0000000000000001E-4</v>
      </c>
      <c r="E161">
        <f t="shared" si="118"/>
        <v>52454.020733532016</v>
      </c>
      <c r="F161">
        <f t="shared" si="119"/>
        <v>52454</v>
      </c>
      <c r="G161">
        <f t="shared" si="110"/>
        <v>6.6657520001172088E-3</v>
      </c>
      <c r="K161">
        <v>6.6657520001172088E-3</v>
      </c>
      <c r="O161">
        <f ca="1">+C$11+C$12*F161</f>
        <v>9.6075597752970018E-3</v>
      </c>
      <c r="P161">
        <f t="shared" si="120"/>
        <v>0.15849709720331928</v>
      </c>
      <c r="Q161" s="2">
        <f t="shared" si="121"/>
        <v>35462.788800000002</v>
      </c>
      <c r="R161">
        <f t="shared" si="111"/>
        <v>2.3052757386213912E-2</v>
      </c>
      <c r="T161">
        <f t="shared" si="112"/>
        <v>-0.15183134520320207</v>
      </c>
      <c r="U161">
        <f t="shared" si="122"/>
        <v>-9.8876423764715171E-2</v>
      </c>
      <c r="V161">
        <f t="shared" si="123"/>
        <v>2.8042237045563198E-3</v>
      </c>
      <c r="W161">
        <v>1</v>
      </c>
      <c r="Z161">
        <f t="shared" si="124"/>
        <v>52454</v>
      </c>
      <c r="AA161" s="134">
        <f t="shared" si="125"/>
        <v>6.9135197824735954E-3</v>
      </c>
      <c r="AB161" s="134">
        <f t="shared" si="113"/>
        <v>-2.4776778235638657E-4</v>
      </c>
      <c r="AC161" s="134">
        <f t="shared" si="114"/>
        <v>-0.15183134520320207</v>
      </c>
      <c r="AD161" s="134">
        <f t="shared" si="115"/>
        <v>1.3406258524158807E-2</v>
      </c>
      <c r="AE161" s="134">
        <f t="shared" si="116"/>
        <v>-9.3207553159521609E-9</v>
      </c>
      <c r="AG161" s="136"/>
      <c r="AH161">
        <f t="shared" si="126"/>
        <v>-6.7405065240415995E-3</v>
      </c>
      <c r="AI161">
        <f t="shared" si="127"/>
        <v>1.2713577819631343</v>
      </c>
      <c r="AJ161">
        <f t="shared" si="128"/>
        <v>-0.93431571943113545</v>
      </c>
      <c r="AK161">
        <f t="shared" si="129"/>
        <v>-0.45376992420746265</v>
      </c>
      <c r="AL161">
        <f t="shared" si="130"/>
        <v>-1.0318432464169531</v>
      </c>
      <c r="AM161">
        <f t="shared" si="131"/>
        <v>-0.56715903745985363</v>
      </c>
      <c r="AN161" s="134">
        <f t="shared" ref="AN161:AT170" si="134">$AU161+$AB$7*SIN(AO161)</f>
        <v>5.6730334225709633</v>
      </c>
      <c r="AO161" s="134">
        <f t="shared" si="134"/>
        <v>5.6743763989902689</v>
      </c>
      <c r="AP161" s="134">
        <f t="shared" si="134"/>
        <v>5.677469463201998</v>
      </c>
      <c r="AQ161" s="134">
        <f t="shared" si="134"/>
        <v>5.6845681951117149</v>
      </c>
      <c r="AR161" s="134">
        <f t="shared" si="134"/>
        <v>5.7007321451816457</v>
      </c>
      <c r="AS161" s="134">
        <f t="shared" si="134"/>
        <v>5.7369169659997654</v>
      </c>
      <c r="AT161" s="134">
        <f t="shared" si="134"/>
        <v>5.8152288199576745</v>
      </c>
      <c r="AU161" s="134">
        <f t="shared" si="132"/>
        <v>5.975402082321259</v>
      </c>
      <c r="AV161" s="134"/>
      <c r="AX161" s="134"/>
    </row>
    <row r="162" spans="1:50">
      <c r="A162" s="18" t="s">
        <v>1809</v>
      </c>
      <c r="B162" s="6"/>
      <c r="C162" s="32">
        <v>50481.288800000002</v>
      </c>
      <c r="D162" s="32"/>
      <c r="E162">
        <f t="shared" si="118"/>
        <v>52454.020733532016</v>
      </c>
      <c r="F162">
        <f t="shared" si="119"/>
        <v>52454</v>
      </c>
      <c r="G162">
        <f t="shared" si="110"/>
        <v>6.6657520001172088E-3</v>
      </c>
      <c r="K162">
        <v>6.6657520001172088E-3</v>
      </c>
      <c r="P162">
        <f t="shared" si="120"/>
        <v>0.15849709720331928</v>
      </c>
      <c r="Q162" s="2">
        <f t="shared" si="121"/>
        <v>35462.788800000002</v>
      </c>
      <c r="R162">
        <f t="shared" si="111"/>
        <v>2.3052757386213912E-2</v>
      </c>
      <c r="T162">
        <f t="shared" si="112"/>
        <v>-0.15183134520320207</v>
      </c>
      <c r="U162">
        <f t="shared" si="122"/>
        <v>-9.8876423764715171E-2</v>
      </c>
      <c r="V162">
        <f t="shared" si="123"/>
        <v>2.8042237045563198E-3</v>
      </c>
      <c r="W162">
        <v>1</v>
      </c>
      <c r="Z162">
        <f t="shared" si="124"/>
        <v>52454</v>
      </c>
      <c r="AA162" s="134">
        <f t="shared" si="125"/>
        <v>6.9135197824735954E-3</v>
      </c>
      <c r="AB162" s="134">
        <f t="shared" si="113"/>
        <v>-2.4776778235638657E-4</v>
      </c>
      <c r="AC162" s="134">
        <f t="shared" si="114"/>
        <v>-0.15183134520320207</v>
      </c>
      <c r="AD162" s="134">
        <f t="shared" si="115"/>
        <v>1.3406258524158807E-2</v>
      </c>
      <c r="AE162" s="134">
        <f t="shared" si="116"/>
        <v>-9.3207553159521609E-9</v>
      </c>
      <c r="AG162" s="136"/>
      <c r="AH162">
        <f t="shared" si="126"/>
        <v>-6.7405065240415995E-3</v>
      </c>
      <c r="AI162">
        <f t="shared" si="127"/>
        <v>1.2713577819631343</v>
      </c>
      <c r="AJ162">
        <f t="shared" si="128"/>
        <v>-0.93431571943113545</v>
      </c>
      <c r="AK162">
        <f t="shared" si="129"/>
        <v>-0.45376992420746265</v>
      </c>
      <c r="AL162">
        <f t="shared" si="130"/>
        <v>-1.0318432464169531</v>
      </c>
      <c r="AM162">
        <f t="shared" si="131"/>
        <v>-0.56715903745985363</v>
      </c>
      <c r="AN162" s="134">
        <f t="shared" si="134"/>
        <v>5.6730334225709633</v>
      </c>
      <c r="AO162" s="134">
        <f t="shared" si="134"/>
        <v>5.6743763989902689</v>
      </c>
      <c r="AP162" s="134">
        <f t="shared" si="134"/>
        <v>5.677469463201998</v>
      </c>
      <c r="AQ162" s="134">
        <f t="shared" si="134"/>
        <v>5.6845681951117149</v>
      </c>
      <c r="AR162" s="134">
        <f t="shared" si="134"/>
        <v>5.7007321451816457</v>
      </c>
      <c r="AS162" s="134">
        <f t="shared" si="134"/>
        <v>5.7369169659997654</v>
      </c>
      <c r="AT162" s="134">
        <f t="shared" si="134"/>
        <v>5.8152288199576745</v>
      </c>
      <c r="AU162" s="134">
        <f t="shared" si="132"/>
        <v>5.975402082321259</v>
      </c>
      <c r="AV162" s="134"/>
      <c r="AX162" s="134"/>
    </row>
    <row r="163" spans="1:50">
      <c r="A163" s="18" t="s">
        <v>1775</v>
      </c>
      <c r="B163" s="6"/>
      <c r="C163" s="32">
        <v>50758.4211</v>
      </c>
      <c r="D163" s="32"/>
      <c r="E163">
        <f t="shared" si="118"/>
        <v>53316.028712649349</v>
      </c>
      <c r="F163">
        <f t="shared" si="119"/>
        <v>53316</v>
      </c>
      <c r="G163">
        <f t="shared" si="110"/>
        <v>9.231007999915164E-3</v>
      </c>
      <c r="J163">
        <v>9.231007999915164E-3</v>
      </c>
      <c r="P163">
        <f t="shared" si="120"/>
        <v>0.16218032026865681</v>
      </c>
      <c r="Q163" s="2">
        <f t="shared" si="121"/>
        <v>35739.9211</v>
      </c>
      <c r="R163">
        <f t="shared" si="111"/>
        <v>2.3393492123481043E-2</v>
      </c>
      <c r="T163">
        <f t="shared" si="112"/>
        <v>-0.15294931226874164</v>
      </c>
      <c r="U163">
        <f t="shared" si="122"/>
        <v>-9.432285246891825E-2</v>
      </c>
      <c r="V163">
        <f t="shared" si="123"/>
        <v>3.4370617886603084E-3</v>
      </c>
      <c r="W163">
        <v>1</v>
      </c>
      <c r="Z163">
        <f t="shared" si="124"/>
        <v>53316</v>
      </c>
      <c r="AA163" s="134">
        <f t="shared" si="125"/>
        <v>9.3733980726267152E-3</v>
      </c>
      <c r="AB163" s="134">
        <f t="shared" si="113"/>
        <v>-1.4239007271155124E-4</v>
      </c>
      <c r="AC163" s="134">
        <f t="shared" si="114"/>
        <v>-0.15294931226874164</v>
      </c>
      <c r="AD163" s="134">
        <f t="shared" si="115"/>
        <v>1.4723785086235321E-2</v>
      </c>
      <c r="AE163" s="134">
        <f t="shared" si="116"/>
        <v>-3.1010370290951377E-9</v>
      </c>
      <c r="AG163" s="136"/>
      <c r="AH163">
        <f t="shared" si="126"/>
        <v>-5.4927770863201558E-3</v>
      </c>
      <c r="AI163">
        <f t="shared" si="127"/>
        <v>1.3870740799044927</v>
      </c>
      <c r="AJ163">
        <f t="shared" si="128"/>
        <v>-0.79795095916117043</v>
      </c>
      <c r="AK163">
        <f t="shared" si="129"/>
        <v>-0.36016086213425347</v>
      </c>
      <c r="AL163">
        <f t="shared" si="130"/>
        <v>-0.74939664933018801</v>
      </c>
      <c r="AM163">
        <f t="shared" si="131"/>
        <v>-0.39327819980500256</v>
      </c>
      <c r="AN163" s="134">
        <f t="shared" si="134"/>
        <v>5.8532106738509224</v>
      </c>
      <c r="AO163" s="134">
        <f t="shared" si="134"/>
        <v>5.8547481116883651</v>
      </c>
      <c r="AP163" s="134">
        <f t="shared" si="134"/>
        <v>5.8579425886809702</v>
      </c>
      <c r="AQ163" s="134">
        <f t="shared" si="134"/>
        <v>5.8645653535646574</v>
      </c>
      <c r="AR163" s="134">
        <f t="shared" si="134"/>
        <v>5.8782341521391377</v>
      </c>
      <c r="AS163" s="134">
        <f t="shared" si="134"/>
        <v>5.9061978791836331</v>
      </c>
      <c r="AT163" s="134">
        <f t="shared" si="134"/>
        <v>5.9624848431787507</v>
      </c>
      <c r="AU163" s="134">
        <f t="shared" si="132"/>
        <v>6.0728662294527798</v>
      </c>
      <c r="AV163" s="134"/>
      <c r="AX163" s="134"/>
    </row>
    <row r="164" spans="1:50">
      <c r="A164" s="42" t="s">
        <v>1775</v>
      </c>
      <c r="B164" s="37" t="s">
        <v>1817</v>
      </c>
      <c r="C164" s="42">
        <v>50758.421130000002</v>
      </c>
      <c r="D164" s="42">
        <v>5.8E-4</v>
      </c>
      <c r="E164">
        <f t="shared" si="118"/>
        <v>53316.028805963055</v>
      </c>
      <c r="F164">
        <f t="shared" si="119"/>
        <v>53316</v>
      </c>
      <c r="G164">
        <f t="shared" si="110"/>
        <v>9.261008002795279E-3</v>
      </c>
      <c r="J164">
        <v>9.261008002795279E-3</v>
      </c>
      <c r="O164">
        <f ca="1">+C$11+C$12*F164</f>
        <v>9.8004591476454662E-3</v>
      </c>
      <c r="P164">
        <f t="shared" si="120"/>
        <v>0.16218032026865681</v>
      </c>
      <c r="Q164" s="2">
        <f t="shared" si="121"/>
        <v>35739.921130000002</v>
      </c>
      <c r="R164">
        <f t="shared" si="111"/>
        <v>2.3384316063864069E-2</v>
      </c>
      <c r="T164">
        <f t="shared" si="112"/>
        <v>-0.15291931226586153</v>
      </c>
      <c r="U164">
        <f t="shared" si="122"/>
        <v>-9.432285246891825E-2</v>
      </c>
      <c r="V164">
        <f t="shared" si="123"/>
        <v>3.43354510073479E-3</v>
      </c>
      <c r="W164">
        <v>1</v>
      </c>
      <c r="Z164">
        <f t="shared" si="124"/>
        <v>53316</v>
      </c>
      <c r="AA164" s="134">
        <f t="shared" si="125"/>
        <v>9.3733980726267152E-3</v>
      </c>
      <c r="AB164" s="134">
        <f t="shared" si="113"/>
        <v>-1.1239006983143618E-4</v>
      </c>
      <c r="AC164" s="134">
        <f t="shared" si="114"/>
        <v>-0.15291931226586153</v>
      </c>
      <c r="AD164" s="134">
        <f t="shared" si="115"/>
        <v>1.4753785089115436E-2</v>
      </c>
      <c r="AE164" s="134">
        <f t="shared" si="116"/>
        <v>-1.9316045435407865E-9</v>
      </c>
      <c r="AG164" s="136"/>
      <c r="AH164">
        <f t="shared" si="126"/>
        <v>-5.4927770863201558E-3</v>
      </c>
      <c r="AI164">
        <f t="shared" si="127"/>
        <v>1.3870740799044927</v>
      </c>
      <c r="AJ164">
        <f t="shared" si="128"/>
        <v>-0.79795095916117043</v>
      </c>
      <c r="AK164">
        <f t="shared" si="129"/>
        <v>-0.36016086213425347</v>
      </c>
      <c r="AL164">
        <f t="shared" si="130"/>
        <v>-0.74939664933018801</v>
      </c>
      <c r="AM164">
        <f t="shared" si="131"/>
        <v>-0.39327819980500256</v>
      </c>
      <c r="AN164" s="134">
        <f t="shared" si="134"/>
        <v>5.8532106738509224</v>
      </c>
      <c r="AO164" s="134">
        <f t="shared" si="134"/>
        <v>5.8547481116883651</v>
      </c>
      <c r="AP164" s="134">
        <f t="shared" si="134"/>
        <v>5.8579425886809702</v>
      </c>
      <c r="AQ164" s="134">
        <f t="shared" si="134"/>
        <v>5.8645653535646574</v>
      </c>
      <c r="AR164" s="134">
        <f t="shared" si="134"/>
        <v>5.8782341521391377</v>
      </c>
      <c r="AS164" s="134">
        <f t="shared" si="134"/>
        <v>5.9061978791836331</v>
      </c>
      <c r="AT164" s="134">
        <f t="shared" si="134"/>
        <v>5.9624848431787507</v>
      </c>
      <c r="AU164" s="134">
        <f t="shared" si="132"/>
        <v>6.0728662294527798</v>
      </c>
      <c r="AV164" s="134"/>
      <c r="AX164" s="134"/>
    </row>
    <row r="165" spans="1:50">
      <c r="A165" s="18" t="s">
        <v>1775</v>
      </c>
      <c r="B165" s="6" t="s">
        <v>1814</v>
      </c>
      <c r="C165" s="32">
        <v>50759.546699999999</v>
      </c>
      <c r="D165" s="32"/>
      <c r="E165">
        <f t="shared" si="118"/>
        <v>53319.52984254757</v>
      </c>
      <c r="F165">
        <f t="shared" si="119"/>
        <v>53319.5</v>
      </c>
      <c r="G165">
        <f t="shared" si="110"/>
        <v>9.5942660045693628E-3</v>
      </c>
      <c r="J165">
        <v>9.5942660045693628E-3</v>
      </c>
      <c r="P165">
        <f t="shared" si="120"/>
        <v>0.16219533825497362</v>
      </c>
      <c r="Q165" s="2">
        <f t="shared" si="121"/>
        <v>35741.046699999999</v>
      </c>
      <c r="R165">
        <f t="shared" si="111"/>
        <v>2.32870872519731E-2</v>
      </c>
      <c r="T165">
        <f t="shared" si="112"/>
        <v>-0.15260107225040426</v>
      </c>
      <c r="U165">
        <f t="shared" si="122"/>
        <v>-9.4303604574933808E-2</v>
      </c>
      <c r="V165">
        <f t="shared" si="123"/>
        <v>3.398594737372522E-3</v>
      </c>
      <c r="W165">
        <v>1</v>
      </c>
      <c r="Z165">
        <f t="shared" si="124"/>
        <v>53319.5</v>
      </c>
      <c r="AA165" s="134">
        <f t="shared" si="125"/>
        <v>9.3840726590333785E-3</v>
      </c>
      <c r="AB165" s="134">
        <f t="shared" si="113"/>
        <v>2.1019334553598439E-4</v>
      </c>
      <c r="AC165" s="134">
        <f t="shared" si="114"/>
        <v>-0.15260107225040426</v>
      </c>
      <c r="AD165" s="134">
        <f t="shared" si="115"/>
        <v>1.5081355893858525E-2</v>
      </c>
      <c r="AE165" s="134">
        <f t="shared" si="116"/>
        <v>-6.7421049800163839E-9</v>
      </c>
      <c r="AG165" s="136"/>
      <c r="AH165">
        <f t="shared" si="126"/>
        <v>-5.487089889289162E-3</v>
      </c>
      <c r="AI165">
        <f t="shared" si="127"/>
        <v>1.3875224932262249</v>
      </c>
      <c r="AJ165">
        <f t="shared" si="128"/>
        <v>-0.79719942595002991</v>
      </c>
      <c r="AK165">
        <f t="shared" si="129"/>
        <v>-0.35967833850668401</v>
      </c>
      <c r="AL165">
        <f t="shared" si="130"/>
        <v>-0.74815077868760305</v>
      </c>
      <c r="AM165">
        <f t="shared" si="131"/>
        <v>-0.39255909256270327</v>
      </c>
      <c r="AN165" s="134">
        <f t="shared" si="134"/>
        <v>5.8539729412873207</v>
      </c>
      <c r="AO165" s="134">
        <f t="shared" si="134"/>
        <v>5.8555101095576836</v>
      </c>
      <c r="AP165" s="134">
        <f t="shared" si="134"/>
        <v>5.8587029220830589</v>
      </c>
      <c r="AQ165" s="134">
        <f t="shared" si="134"/>
        <v>5.8653199880977969</v>
      </c>
      <c r="AR165" s="134">
        <f t="shared" si="134"/>
        <v>5.8789725768244558</v>
      </c>
      <c r="AS165" s="134">
        <f t="shared" si="134"/>
        <v>5.9068948857727239</v>
      </c>
      <c r="AT165" s="134">
        <f t="shared" si="134"/>
        <v>5.9630852099342651</v>
      </c>
      <c r="AU165" s="134">
        <f t="shared" si="132"/>
        <v>6.0732619655490216</v>
      </c>
      <c r="AV165" s="134"/>
      <c r="AX165" s="134"/>
    </row>
    <row r="166" spans="1:50">
      <c r="A166" s="18" t="s">
        <v>1809</v>
      </c>
      <c r="B166" s="6" t="s">
        <v>1814</v>
      </c>
      <c r="C166" s="32">
        <v>50759.546699999999</v>
      </c>
      <c r="D166" s="32"/>
      <c r="E166">
        <f t="shared" si="118"/>
        <v>53319.52984254757</v>
      </c>
      <c r="F166">
        <f t="shared" si="119"/>
        <v>53319.5</v>
      </c>
      <c r="G166">
        <f t="shared" si="110"/>
        <v>9.5942660045693628E-3</v>
      </c>
      <c r="J166">
        <v>9.5942660045693628E-3</v>
      </c>
      <c r="P166">
        <f t="shared" si="120"/>
        <v>0.16219533825497362</v>
      </c>
      <c r="Q166" s="2">
        <f t="shared" si="121"/>
        <v>35741.046699999999</v>
      </c>
      <c r="R166">
        <f t="shared" si="111"/>
        <v>2.32870872519731E-2</v>
      </c>
      <c r="T166">
        <f t="shared" si="112"/>
        <v>-0.15260107225040426</v>
      </c>
      <c r="U166">
        <f t="shared" si="122"/>
        <v>-9.4303604574933808E-2</v>
      </c>
      <c r="V166">
        <f t="shared" si="123"/>
        <v>3.398594737372522E-3</v>
      </c>
      <c r="W166">
        <v>1</v>
      </c>
      <c r="Z166">
        <f t="shared" si="124"/>
        <v>53319.5</v>
      </c>
      <c r="AA166" s="134">
        <f t="shared" si="125"/>
        <v>9.3840726590333785E-3</v>
      </c>
      <c r="AB166" s="134">
        <f t="shared" si="113"/>
        <v>2.1019334553598439E-4</v>
      </c>
      <c r="AC166" s="134">
        <f t="shared" si="114"/>
        <v>-0.15260107225040426</v>
      </c>
      <c r="AD166" s="134">
        <f t="shared" si="115"/>
        <v>1.5081355893858525E-2</v>
      </c>
      <c r="AE166" s="134">
        <f t="shared" si="116"/>
        <v>-6.7421049800163839E-9</v>
      </c>
      <c r="AG166" s="136"/>
      <c r="AH166">
        <f t="shared" si="126"/>
        <v>-5.487089889289162E-3</v>
      </c>
      <c r="AI166">
        <f t="shared" si="127"/>
        <v>1.3875224932262249</v>
      </c>
      <c r="AJ166">
        <f t="shared" si="128"/>
        <v>-0.79719942595002991</v>
      </c>
      <c r="AK166">
        <f t="shared" si="129"/>
        <v>-0.35967833850668401</v>
      </c>
      <c r="AL166">
        <f t="shared" si="130"/>
        <v>-0.74815077868760305</v>
      </c>
      <c r="AM166">
        <f t="shared" si="131"/>
        <v>-0.39255909256270327</v>
      </c>
      <c r="AN166" s="134">
        <f t="shared" si="134"/>
        <v>5.8539729412873207</v>
      </c>
      <c r="AO166" s="134">
        <f t="shared" si="134"/>
        <v>5.8555101095576836</v>
      </c>
      <c r="AP166" s="134">
        <f t="shared" si="134"/>
        <v>5.8587029220830589</v>
      </c>
      <c r="AQ166" s="134">
        <f t="shared" si="134"/>
        <v>5.8653199880977969</v>
      </c>
      <c r="AR166" s="134">
        <f t="shared" si="134"/>
        <v>5.8789725768244558</v>
      </c>
      <c r="AS166" s="134">
        <f t="shared" si="134"/>
        <v>5.9068948857727239</v>
      </c>
      <c r="AT166" s="134">
        <f t="shared" si="134"/>
        <v>5.9630852099342651</v>
      </c>
      <c r="AU166" s="134">
        <f t="shared" si="132"/>
        <v>6.0732619655490216</v>
      </c>
      <c r="AV166" s="134"/>
      <c r="AX166" s="134"/>
    </row>
    <row r="167" spans="1:50">
      <c r="A167" s="18" t="s">
        <v>1809</v>
      </c>
      <c r="B167" s="6" t="s">
        <v>1814</v>
      </c>
      <c r="C167" s="32">
        <v>50819.988499999999</v>
      </c>
      <c r="D167" s="32"/>
      <c r="E167">
        <f t="shared" si="118"/>
        <v>53507.531435549237</v>
      </c>
      <c r="F167">
        <f t="shared" si="119"/>
        <v>53507.5</v>
      </c>
      <c r="G167">
        <f t="shared" ref="G167:G198" si="135">+C167-(C$7+F167*C$8)</f>
        <v>1.0106410001753829E-2</v>
      </c>
      <c r="K167">
        <v>1.0106410001753829E-2</v>
      </c>
      <c r="P167">
        <f t="shared" si="120"/>
        <v>0.16300276626682519</v>
      </c>
      <c r="Q167" s="2">
        <f t="shared" si="121"/>
        <v>35801.488499999999</v>
      </c>
      <c r="R167">
        <f t="shared" ref="R167:R198" si="136">+(P167-G167)^2</f>
        <v>2.3377295759135629E-2</v>
      </c>
      <c r="T167">
        <f t="shared" ref="T167:T198" si="137">G167-P167</f>
        <v>-0.15289635626507136</v>
      </c>
      <c r="U167">
        <f t="shared" si="122"/>
        <v>-9.3260649215045621E-2</v>
      </c>
      <c r="V167">
        <f t="shared" si="123"/>
        <v>3.55641755535649E-3</v>
      </c>
      <c r="W167">
        <v>1</v>
      </c>
      <c r="Z167">
        <f t="shared" si="124"/>
        <v>53507.5</v>
      </c>
      <c r="AA167" s="134">
        <f t="shared" si="125"/>
        <v>9.9654499691244798E-3</v>
      </c>
      <c r="AB167" s="134">
        <f t="shared" ref="AB167:AB198" si="138">+G167-AA167</f>
        <v>1.4096003262934961E-4</v>
      </c>
      <c r="AC167" s="134">
        <f t="shared" ref="AC167:AC198" si="139">+G167-P167</f>
        <v>-0.15289635626507136</v>
      </c>
      <c r="AD167" s="134">
        <f t="shared" ref="AD167:AD198" si="140">G167-AH167</f>
        <v>1.5280797128420783E-2</v>
      </c>
      <c r="AE167" s="134">
        <f t="shared" ref="AE167:AE198" si="141">+(G167-AA167)^2*T167</f>
        <v>-3.0380094391146768E-9</v>
      </c>
      <c r="AG167" s="136"/>
      <c r="AH167">
        <f t="shared" si="126"/>
        <v>-5.1743871266669529E-3</v>
      </c>
      <c r="AI167">
        <f t="shared" si="127"/>
        <v>1.4110889084809057</v>
      </c>
      <c r="AJ167">
        <f t="shared" si="128"/>
        <v>-0.75429105091863013</v>
      </c>
      <c r="AK167">
        <f t="shared" si="129"/>
        <v>-0.33248774303901169</v>
      </c>
      <c r="AL167">
        <f t="shared" si="130"/>
        <v>-0.68008238880398686</v>
      </c>
      <c r="AM167">
        <f t="shared" si="131"/>
        <v>-0.35378322776296217</v>
      </c>
      <c r="AN167" s="134">
        <f t="shared" si="134"/>
        <v>5.895258631375305</v>
      </c>
      <c r="AO167" s="134">
        <f t="shared" si="134"/>
        <v>5.8967659003028841</v>
      </c>
      <c r="AP167" s="134">
        <f t="shared" si="134"/>
        <v>5.8998417215582117</v>
      </c>
      <c r="AQ167" s="134">
        <f t="shared" si="134"/>
        <v>5.9061066461535425</v>
      </c>
      <c r="AR167" s="134">
        <f t="shared" si="134"/>
        <v>5.9188196577705385</v>
      </c>
      <c r="AS167" s="134">
        <f t="shared" si="134"/>
        <v>5.9444318367364559</v>
      </c>
      <c r="AT167" s="134">
        <f t="shared" si="134"/>
        <v>5.9953580078519941</v>
      </c>
      <c r="AU167" s="134">
        <f t="shared" si="132"/>
        <v>6.0945186472900028</v>
      </c>
      <c r="AV167" s="134"/>
      <c r="AX167" s="134"/>
    </row>
    <row r="168" spans="1:50">
      <c r="A168" s="18" t="s">
        <v>1816</v>
      </c>
      <c r="B168" s="6" t="s">
        <v>1817</v>
      </c>
      <c r="C168" s="34">
        <v>50823.362999999998</v>
      </c>
      <c r="D168" s="32">
        <v>4.0000000000000002E-4</v>
      </c>
      <c r="E168">
        <f t="shared" si="118"/>
        <v>53518.027671193835</v>
      </c>
      <c r="F168">
        <f t="shared" si="119"/>
        <v>53518</v>
      </c>
      <c r="G168">
        <f t="shared" si="135"/>
        <v>8.8961840010597371E-3</v>
      </c>
      <c r="K168">
        <v>8.8961840010597371E-3</v>
      </c>
      <c r="P168">
        <f t="shared" si="120"/>
        <v>0.16304790526100385</v>
      </c>
      <c r="Q168" s="2">
        <f t="shared" si="121"/>
        <v>35804.862999999998</v>
      </c>
      <c r="R168">
        <f t="shared" si="136"/>
        <v>2.3762753167403505E-2</v>
      </c>
      <c r="T168">
        <f t="shared" si="137"/>
        <v>-0.15415172125994411</v>
      </c>
      <c r="U168">
        <f t="shared" si="122"/>
        <v>-9.3201873514504263E-2</v>
      </c>
      <c r="V168">
        <f t="shared" si="123"/>
        <v>3.714883940192299E-3</v>
      </c>
      <c r="W168">
        <v>1</v>
      </c>
      <c r="Z168">
        <f t="shared" si="124"/>
        <v>53518</v>
      </c>
      <c r="AA168" s="134">
        <f t="shared" si="125"/>
        <v>9.9983797080149903E-3</v>
      </c>
      <c r="AB168" s="134">
        <f t="shared" si="138"/>
        <v>-1.1021957069552533E-3</v>
      </c>
      <c r="AC168" s="134">
        <f t="shared" si="139"/>
        <v>-0.15415172125994411</v>
      </c>
      <c r="AD168" s="134">
        <f t="shared" si="140"/>
        <v>1.4052692332720438E-2</v>
      </c>
      <c r="AE168" s="134">
        <f t="shared" si="141"/>
        <v>-1.8726896432424766E-7</v>
      </c>
      <c r="AG168" s="136"/>
      <c r="AH168">
        <f t="shared" si="126"/>
        <v>-5.1565083316607013E-3</v>
      </c>
      <c r="AI168">
        <f t="shared" si="127"/>
        <v>1.4123716665753101</v>
      </c>
      <c r="AJ168">
        <f t="shared" si="128"/>
        <v>-0.75174636771274683</v>
      </c>
      <c r="AK168">
        <f t="shared" si="129"/>
        <v>-0.33089544958052786</v>
      </c>
      <c r="AL168">
        <f t="shared" si="130"/>
        <v>-0.6762150719653448</v>
      </c>
      <c r="AM168">
        <f t="shared" si="131"/>
        <v>-0.35160903233045293</v>
      </c>
      <c r="AN168" s="134">
        <f t="shared" si="134"/>
        <v>5.8975838413143871</v>
      </c>
      <c r="AO168" s="134">
        <f t="shared" si="134"/>
        <v>5.8990885272202407</v>
      </c>
      <c r="AP168" s="134">
        <f t="shared" si="134"/>
        <v>5.9021562044596934</v>
      </c>
      <c r="AQ168" s="134">
        <f t="shared" si="134"/>
        <v>5.9083988109983041</v>
      </c>
      <c r="AR168" s="134">
        <f t="shared" si="134"/>
        <v>5.9210554279883141</v>
      </c>
      <c r="AS168" s="134">
        <f t="shared" si="134"/>
        <v>5.9465337758262971</v>
      </c>
      <c r="AT168" s="134">
        <f t="shared" si="134"/>
        <v>5.9971618452831539</v>
      </c>
      <c r="AU168" s="134">
        <f t="shared" si="132"/>
        <v>6.0957058555787285</v>
      </c>
      <c r="AV168" s="134"/>
      <c r="AX168" s="134"/>
    </row>
    <row r="169" spans="1:50">
      <c r="A169" s="40" t="s">
        <v>1816</v>
      </c>
      <c r="B169" s="39" t="s">
        <v>1817</v>
      </c>
      <c r="C169" s="40">
        <v>50823.362999999998</v>
      </c>
      <c r="D169" s="40">
        <v>4.0000000000000002E-4</v>
      </c>
      <c r="E169">
        <f t="shared" si="118"/>
        <v>53518.027671193835</v>
      </c>
      <c r="F169">
        <f t="shared" si="119"/>
        <v>53518</v>
      </c>
      <c r="G169">
        <f t="shared" si="135"/>
        <v>8.8961840010597371E-3</v>
      </c>
      <c r="K169">
        <v>8.8961840010597371E-3</v>
      </c>
      <c r="O169">
        <f ca="1">+C$11+C$12*F169</f>
        <v>9.8456629448779379E-3</v>
      </c>
      <c r="P169">
        <f t="shared" si="120"/>
        <v>0.16304790526100385</v>
      </c>
      <c r="Q169" s="2">
        <f t="shared" si="121"/>
        <v>35804.862999999998</v>
      </c>
      <c r="R169">
        <f t="shared" si="136"/>
        <v>2.3762753167403505E-2</v>
      </c>
      <c r="T169">
        <f t="shared" si="137"/>
        <v>-0.15415172125994411</v>
      </c>
      <c r="U169">
        <f t="shared" si="122"/>
        <v>-9.3201873514504263E-2</v>
      </c>
      <c r="V169">
        <f t="shared" si="123"/>
        <v>3.714883940192299E-3</v>
      </c>
      <c r="W169">
        <v>1</v>
      </c>
      <c r="Z169">
        <f t="shared" si="124"/>
        <v>53518</v>
      </c>
      <c r="AA169" s="134">
        <f t="shared" si="125"/>
        <v>9.9983797080149903E-3</v>
      </c>
      <c r="AB169" s="134">
        <f t="shared" si="138"/>
        <v>-1.1021957069552533E-3</v>
      </c>
      <c r="AC169" s="134">
        <f t="shared" si="139"/>
        <v>-0.15415172125994411</v>
      </c>
      <c r="AD169" s="134">
        <f t="shared" si="140"/>
        <v>1.4052692332720438E-2</v>
      </c>
      <c r="AE169" s="134">
        <f t="shared" si="141"/>
        <v>-1.8726896432424766E-7</v>
      </c>
      <c r="AG169" s="136"/>
      <c r="AH169">
        <f t="shared" si="126"/>
        <v>-5.1565083316607013E-3</v>
      </c>
      <c r="AI169">
        <f t="shared" si="127"/>
        <v>1.4123716665753101</v>
      </c>
      <c r="AJ169">
        <f t="shared" si="128"/>
        <v>-0.75174636771274683</v>
      </c>
      <c r="AK169">
        <f t="shared" si="129"/>
        <v>-0.33089544958052786</v>
      </c>
      <c r="AL169">
        <f t="shared" si="130"/>
        <v>-0.6762150719653448</v>
      </c>
      <c r="AM169">
        <f t="shared" si="131"/>
        <v>-0.35160903233045293</v>
      </c>
      <c r="AN169" s="134">
        <f t="shared" si="134"/>
        <v>5.8975838413143871</v>
      </c>
      <c r="AO169" s="134">
        <f t="shared" si="134"/>
        <v>5.8990885272202407</v>
      </c>
      <c r="AP169" s="134">
        <f t="shared" si="134"/>
        <v>5.9021562044596934</v>
      </c>
      <c r="AQ169" s="134">
        <f t="shared" si="134"/>
        <v>5.9083988109983041</v>
      </c>
      <c r="AR169" s="134">
        <f t="shared" si="134"/>
        <v>5.9210554279883141</v>
      </c>
      <c r="AS169" s="134">
        <f t="shared" si="134"/>
        <v>5.9465337758262971</v>
      </c>
      <c r="AT169" s="134">
        <f t="shared" si="134"/>
        <v>5.9971618452831539</v>
      </c>
      <c r="AU169" s="134">
        <f t="shared" si="132"/>
        <v>6.0957058555787285</v>
      </c>
      <c r="AV169" s="134"/>
      <c r="AX169" s="134"/>
    </row>
    <row r="170" spans="1:50">
      <c r="A170" s="18" t="s">
        <v>1809</v>
      </c>
      <c r="B170" s="6"/>
      <c r="C170" s="32">
        <v>50823.362999999998</v>
      </c>
      <c r="D170" s="32"/>
      <c r="E170">
        <f t="shared" si="118"/>
        <v>53518.027671193835</v>
      </c>
      <c r="F170">
        <f t="shared" si="119"/>
        <v>53518</v>
      </c>
      <c r="G170">
        <f t="shared" si="135"/>
        <v>8.8961840010597371E-3</v>
      </c>
      <c r="K170">
        <v>8.8961840010597371E-3</v>
      </c>
      <c r="P170">
        <f t="shared" si="120"/>
        <v>0.16304790526100385</v>
      </c>
      <c r="Q170" s="2">
        <f t="shared" si="121"/>
        <v>35804.862999999998</v>
      </c>
      <c r="R170">
        <f t="shared" si="136"/>
        <v>2.3762753167403505E-2</v>
      </c>
      <c r="T170">
        <f t="shared" si="137"/>
        <v>-0.15415172125994411</v>
      </c>
      <c r="U170">
        <f t="shared" si="122"/>
        <v>-9.3201873514504263E-2</v>
      </c>
      <c r="V170">
        <f t="shared" si="123"/>
        <v>3.714883940192299E-3</v>
      </c>
      <c r="W170">
        <v>1</v>
      </c>
      <c r="Z170">
        <f t="shared" si="124"/>
        <v>53518</v>
      </c>
      <c r="AA170" s="134">
        <f t="shared" si="125"/>
        <v>9.9983797080149903E-3</v>
      </c>
      <c r="AB170" s="134">
        <f t="shared" si="138"/>
        <v>-1.1021957069552533E-3</v>
      </c>
      <c r="AC170" s="134">
        <f t="shared" si="139"/>
        <v>-0.15415172125994411</v>
      </c>
      <c r="AD170" s="134">
        <f t="shared" si="140"/>
        <v>1.4052692332720438E-2</v>
      </c>
      <c r="AE170" s="134">
        <f t="shared" si="141"/>
        <v>-1.8726896432424766E-7</v>
      </c>
      <c r="AG170" s="136"/>
      <c r="AH170">
        <f t="shared" si="126"/>
        <v>-5.1565083316607013E-3</v>
      </c>
      <c r="AI170">
        <f t="shared" si="127"/>
        <v>1.4123716665753101</v>
      </c>
      <c r="AJ170">
        <f t="shared" si="128"/>
        <v>-0.75174636771274683</v>
      </c>
      <c r="AK170">
        <f t="shared" si="129"/>
        <v>-0.33089544958052786</v>
      </c>
      <c r="AL170">
        <f t="shared" si="130"/>
        <v>-0.6762150719653448</v>
      </c>
      <c r="AM170">
        <f t="shared" si="131"/>
        <v>-0.35160903233045293</v>
      </c>
      <c r="AN170" s="134">
        <f t="shared" si="134"/>
        <v>5.8975838413143871</v>
      </c>
      <c r="AO170" s="134">
        <f t="shared" si="134"/>
        <v>5.8990885272202407</v>
      </c>
      <c r="AP170" s="134">
        <f t="shared" si="134"/>
        <v>5.9021562044596934</v>
      </c>
      <c r="AQ170" s="134">
        <f t="shared" si="134"/>
        <v>5.9083988109983041</v>
      </c>
      <c r="AR170" s="134">
        <f t="shared" si="134"/>
        <v>5.9210554279883141</v>
      </c>
      <c r="AS170" s="134">
        <f t="shared" si="134"/>
        <v>5.9465337758262971</v>
      </c>
      <c r="AT170" s="134">
        <f t="shared" si="134"/>
        <v>5.9971618452831539</v>
      </c>
      <c r="AU170" s="134">
        <f t="shared" si="132"/>
        <v>6.0957058555787285</v>
      </c>
      <c r="AV170" s="134"/>
      <c r="AX170" s="134"/>
    </row>
    <row r="171" spans="1:50">
      <c r="A171" s="18" t="s">
        <v>1809</v>
      </c>
      <c r="B171" s="6" t="s">
        <v>1814</v>
      </c>
      <c r="C171" s="32">
        <v>50829.953800000003</v>
      </c>
      <c r="D171" s="32"/>
      <c r="E171">
        <f t="shared" si="118"/>
        <v>53538.528068256077</v>
      </c>
      <c r="F171">
        <f t="shared" si="119"/>
        <v>53538.5</v>
      </c>
      <c r="G171">
        <f t="shared" si="135"/>
        <v>9.0238380071241409E-3</v>
      </c>
      <c r="K171">
        <v>9.0238380071241409E-3</v>
      </c>
      <c r="P171">
        <f t="shared" si="120"/>
        <v>0.16313604697000161</v>
      </c>
      <c r="Q171" s="2">
        <f t="shared" si="121"/>
        <v>35811.453800000003</v>
      </c>
      <c r="R171">
        <f t="shared" si="136"/>
        <v>2.3750572951417612E-2</v>
      </c>
      <c r="T171">
        <f t="shared" si="137"/>
        <v>-0.15411220896287747</v>
      </c>
      <c r="U171">
        <f t="shared" si="122"/>
        <v>-9.3086960541201247E-2</v>
      </c>
      <c r="V171">
        <f t="shared" si="123"/>
        <v>3.7240809449272968E-3</v>
      </c>
      <c r="W171">
        <v>1</v>
      </c>
      <c r="Z171">
        <f t="shared" si="124"/>
        <v>53538.5</v>
      </c>
      <c r="AA171" s="134">
        <f t="shared" si="125"/>
        <v>1.0062809658070219E-2</v>
      </c>
      <c r="AB171" s="134">
        <f t="shared" si="138"/>
        <v>-1.0389716509460779E-3</v>
      </c>
      <c r="AC171" s="134">
        <f t="shared" si="139"/>
        <v>-0.15411220896287747</v>
      </c>
      <c r="AD171" s="134">
        <f t="shared" si="140"/>
        <v>1.4145315341928259E-2</v>
      </c>
      <c r="AE171" s="134">
        <f t="shared" si="141"/>
        <v>-1.6635828740807064E-7</v>
      </c>
      <c r="AG171" s="136"/>
      <c r="AH171">
        <f t="shared" si="126"/>
        <v>-5.1214773348041177E-3</v>
      </c>
      <c r="AI171">
        <f t="shared" si="127"/>
        <v>1.4148647664202123</v>
      </c>
      <c r="AJ171">
        <f t="shared" si="128"/>
        <v>-0.74673269883865334</v>
      </c>
      <c r="AK171">
        <f t="shared" si="129"/>
        <v>-0.32776426823298044</v>
      </c>
      <c r="AL171">
        <f t="shared" si="130"/>
        <v>-0.66864488702367175</v>
      </c>
      <c r="AM171">
        <f t="shared" si="131"/>
        <v>-0.3473616254708064</v>
      </c>
      <c r="AN171" s="134">
        <f t="shared" ref="AN171:AT180" si="142">$AU171+$AB$7*SIN(AO171)</f>
        <v>5.9021293044409422</v>
      </c>
      <c r="AO171" s="134">
        <f t="shared" si="142"/>
        <v>5.9036286631432739</v>
      </c>
      <c r="AP171" s="134">
        <f t="shared" si="142"/>
        <v>5.9066799465829556</v>
      </c>
      <c r="AQ171" s="134">
        <f t="shared" si="142"/>
        <v>5.9128781784036235</v>
      </c>
      <c r="AR171" s="134">
        <f t="shared" si="142"/>
        <v>5.925423521962319</v>
      </c>
      <c r="AS171" s="134">
        <f t="shared" si="142"/>
        <v>5.9506391607066709</v>
      </c>
      <c r="AT171" s="134">
        <f t="shared" si="142"/>
        <v>6.0006840226345375</v>
      </c>
      <c r="AU171" s="134">
        <f t="shared" si="132"/>
        <v>6.0980237384281439</v>
      </c>
      <c r="AV171" s="134"/>
      <c r="AX171" s="134"/>
    </row>
    <row r="172" spans="1:50">
      <c r="A172" s="18" t="s">
        <v>1809</v>
      </c>
      <c r="B172" s="6"/>
      <c r="C172" s="32">
        <v>50834.938199999997</v>
      </c>
      <c r="D172" s="32"/>
      <c r="E172">
        <f t="shared" si="118"/>
        <v>53554.031827908439</v>
      </c>
      <c r="F172">
        <f t="shared" si="119"/>
        <v>53554</v>
      </c>
      <c r="G172">
        <f t="shared" si="135"/>
        <v>1.0232551998342387E-2</v>
      </c>
      <c r="K172">
        <v>1.0232551998342387E-2</v>
      </c>
      <c r="P172">
        <f t="shared" si="120"/>
        <v>0.16320270228841297</v>
      </c>
      <c r="Q172" s="2">
        <f t="shared" si="121"/>
        <v>35816.438199999997</v>
      </c>
      <c r="R172">
        <f t="shared" si="136"/>
        <v>2.3399866879766779E-2</v>
      </c>
      <c r="T172">
        <f t="shared" si="137"/>
        <v>-0.15297015029007058</v>
      </c>
      <c r="U172">
        <f t="shared" si="122"/>
        <v>-9.2999934237239179E-2</v>
      </c>
      <c r="V172">
        <f t="shared" si="123"/>
        <v>3.5964268134232769E-3</v>
      </c>
      <c r="W172">
        <v>1</v>
      </c>
      <c r="Z172">
        <f t="shared" si="124"/>
        <v>53554</v>
      </c>
      <c r="AA172" s="134">
        <f t="shared" si="125"/>
        <v>1.0111646340175539E-2</v>
      </c>
      <c r="AB172" s="134">
        <f t="shared" si="138"/>
        <v>1.2090565816684842E-4</v>
      </c>
      <c r="AC172" s="134">
        <f t="shared" si="139"/>
        <v>-0.15297015029007058</v>
      </c>
      <c r="AD172" s="134">
        <f t="shared" si="140"/>
        <v>1.5327433224766287E-2</v>
      </c>
      <c r="AE172" s="134">
        <f t="shared" si="141"/>
        <v>-2.2361449126658235E-9</v>
      </c>
      <c r="AG172" s="136"/>
      <c r="AH172">
        <f t="shared" si="126"/>
        <v>-5.0948812264239004E-3</v>
      </c>
      <c r="AI172">
        <f t="shared" si="127"/>
        <v>1.4167396272346524</v>
      </c>
      <c r="AJ172">
        <f t="shared" si="128"/>
        <v>-0.74290190842302051</v>
      </c>
      <c r="AK172">
        <f t="shared" si="129"/>
        <v>-0.32537712433347465</v>
      </c>
      <c r="AL172">
        <f t="shared" si="130"/>
        <v>-0.66290384630499044</v>
      </c>
      <c r="AM172">
        <f t="shared" si="131"/>
        <v>-0.34414794340444399</v>
      </c>
      <c r="AN172" s="134">
        <f t="shared" si="142"/>
        <v>5.9055711552010797</v>
      </c>
      <c r="AO172" s="134">
        <f t="shared" si="142"/>
        <v>5.9070662356451322</v>
      </c>
      <c r="AP172" s="134">
        <f t="shared" si="142"/>
        <v>5.9101046901998018</v>
      </c>
      <c r="AQ172" s="134">
        <f t="shared" si="142"/>
        <v>5.9162686684478452</v>
      </c>
      <c r="AR172" s="134">
        <f t="shared" si="142"/>
        <v>5.9287288565372638</v>
      </c>
      <c r="AS172" s="134">
        <f t="shared" si="142"/>
        <v>5.9537446238678262</v>
      </c>
      <c r="AT172" s="134">
        <f t="shared" si="142"/>
        <v>6.0033474798802642</v>
      </c>
      <c r="AU172" s="134">
        <f t="shared" si="132"/>
        <v>6.0997762839972136</v>
      </c>
      <c r="AV172" s="134"/>
      <c r="AX172" s="134"/>
    </row>
    <row r="173" spans="1:50">
      <c r="A173" s="18" t="s">
        <v>1809</v>
      </c>
      <c r="B173" s="6"/>
      <c r="C173" s="32">
        <v>50843.94</v>
      </c>
      <c r="D173" s="32"/>
      <c r="E173">
        <f t="shared" si="118"/>
        <v>53582.031535724607</v>
      </c>
      <c r="F173">
        <f t="shared" si="119"/>
        <v>53582</v>
      </c>
      <c r="G173">
        <f t="shared" si="135"/>
        <v>1.0138616009498946E-2</v>
      </c>
      <c r="K173">
        <v>1.0138616009498946E-2</v>
      </c>
      <c r="P173">
        <f t="shared" si="120"/>
        <v>0.16332313718839514</v>
      </c>
      <c r="Q173" s="2">
        <f t="shared" si="121"/>
        <v>35825.440000000002</v>
      </c>
      <c r="R173">
        <f t="shared" si="136"/>
        <v>2.3465497528807697E-2</v>
      </c>
      <c r="T173">
        <f t="shared" si="137"/>
        <v>-0.15318452117889619</v>
      </c>
      <c r="U173">
        <f t="shared" si="122"/>
        <v>-9.2842417808081001E-2</v>
      </c>
      <c r="V173">
        <f t="shared" si="123"/>
        <v>3.641169439214146E-3</v>
      </c>
      <c r="W173">
        <v>1</v>
      </c>
      <c r="Z173">
        <f t="shared" si="124"/>
        <v>53582</v>
      </c>
      <c r="AA173" s="134">
        <f t="shared" si="125"/>
        <v>1.0200131389226406E-2</v>
      </c>
      <c r="AB173" s="134">
        <f t="shared" si="138"/>
        <v>-6.1515379727459379E-5</v>
      </c>
      <c r="AC173" s="134">
        <f t="shared" si="139"/>
        <v>-0.15318452117889619</v>
      </c>
      <c r="AD173" s="134">
        <f t="shared" si="140"/>
        <v>1.5185215112246599E-2</v>
      </c>
      <c r="AE173" s="134">
        <f t="shared" si="141"/>
        <v>-5.796719716135041E-10</v>
      </c>
      <c r="AG173" s="136"/>
      <c r="AH173">
        <f t="shared" si="126"/>
        <v>-5.0465991027476538E-3</v>
      </c>
      <c r="AI173">
        <f t="shared" si="127"/>
        <v>1.4201036322732097</v>
      </c>
      <c r="AJ173">
        <f t="shared" si="128"/>
        <v>-0.73589444035541718</v>
      </c>
      <c r="AK173">
        <f t="shared" si="129"/>
        <v>-0.32102200562898209</v>
      </c>
      <c r="AL173">
        <f t="shared" si="130"/>
        <v>-0.65249549483000424</v>
      </c>
      <c r="AM173">
        <f t="shared" si="131"/>
        <v>-0.33833775014535722</v>
      </c>
      <c r="AN173" s="134">
        <f t="shared" si="142"/>
        <v>5.9117996044180616</v>
      </c>
      <c r="AO173" s="134">
        <f t="shared" si="142"/>
        <v>5.9132864074893332</v>
      </c>
      <c r="AP173" s="134">
        <f t="shared" si="142"/>
        <v>5.9163007406299002</v>
      </c>
      <c r="AQ173" s="134">
        <f t="shared" si="142"/>
        <v>5.9224013146879422</v>
      </c>
      <c r="AR173" s="134">
        <f t="shared" si="142"/>
        <v>5.9347054586638137</v>
      </c>
      <c r="AS173" s="134">
        <f t="shared" si="142"/>
        <v>5.9593574932938003</v>
      </c>
      <c r="AT173" s="134">
        <f t="shared" si="142"/>
        <v>6.0081596353673454</v>
      </c>
      <c r="AU173" s="134">
        <f t="shared" si="132"/>
        <v>6.1029421727671469</v>
      </c>
      <c r="AV173" s="134"/>
      <c r="AX173" s="134"/>
    </row>
    <row r="174" spans="1:50">
      <c r="A174" s="18" t="s">
        <v>1809</v>
      </c>
      <c r="B174" s="6" t="s">
        <v>1814</v>
      </c>
      <c r="C174" s="32">
        <v>51126.052799999998</v>
      </c>
      <c r="D174" s="32"/>
      <c r="E174">
        <f t="shared" si="118"/>
        <v>54459.531143713757</v>
      </c>
      <c r="F174">
        <f t="shared" si="119"/>
        <v>54459.5</v>
      </c>
      <c r="G174">
        <f t="shared" si="135"/>
        <v>1.0012585997174028E-2</v>
      </c>
      <c r="K174">
        <v>1.0012585997174028E-2</v>
      </c>
      <c r="P174">
        <f t="shared" si="120"/>
        <v>0.16711398080015483</v>
      </c>
      <c r="Q174" s="2">
        <f t="shared" si="121"/>
        <v>36107.552799999998</v>
      </c>
      <c r="R174">
        <f t="shared" si="136"/>
        <v>2.4680848249042042E-2</v>
      </c>
      <c r="T174">
        <f t="shared" si="137"/>
        <v>-0.1571013948029808</v>
      </c>
      <c r="U174">
        <f t="shared" si="122"/>
        <v>-8.7704370617048832E-2</v>
      </c>
      <c r="V174">
        <f t="shared" si="123"/>
        <v>4.8159469658628261E-3</v>
      </c>
      <c r="W174">
        <v>1</v>
      </c>
      <c r="Z174">
        <f t="shared" si="124"/>
        <v>54459.5</v>
      </c>
      <c r="AA174" s="134">
        <f t="shared" si="125"/>
        <v>1.313264512707734E-2</v>
      </c>
      <c r="AB174" s="134">
        <f t="shared" si="138"/>
        <v>-3.1200591299033117E-3</v>
      </c>
      <c r="AC174" s="134">
        <f t="shared" si="139"/>
        <v>-0.1571013948029808</v>
      </c>
      <c r="AD174" s="134">
        <f t="shared" si="140"/>
        <v>1.3403827994406009E-2</v>
      </c>
      <c r="AE174" s="134">
        <f t="shared" si="141"/>
        <v>-1.5293457839147944E-6</v>
      </c>
      <c r="AG174" s="136"/>
      <c r="AH174">
        <f t="shared" si="126"/>
        <v>-3.3912419972319816E-3</v>
      </c>
      <c r="AI174">
        <f t="shared" si="127"/>
        <v>1.5043763960659089</v>
      </c>
      <c r="AJ174">
        <f t="shared" si="128"/>
        <v>-0.46098770747976597</v>
      </c>
      <c r="AK174">
        <f t="shared" si="129"/>
        <v>-0.15857692467305504</v>
      </c>
      <c r="AL174">
        <f t="shared" si="130"/>
        <v>-0.30461667027286726</v>
      </c>
      <c r="AM174">
        <f t="shared" si="131"/>
        <v>-0.15349710803854891</v>
      </c>
      <c r="AN174" s="134">
        <f t="shared" si="142"/>
        <v>6.1131422089767238</v>
      </c>
      <c r="AO174" s="134">
        <f t="shared" si="142"/>
        <v>6.1140162109312435</v>
      </c>
      <c r="AP174" s="134">
        <f t="shared" si="142"/>
        <v>6.1156929711780261</v>
      </c>
      <c r="AQ174" s="134">
        <f t="shared" si="142"/>
        <v>6.1189084856859335</v>
      </c>
      <c r="AR174" s="134">
        <f t="shared" si="142"/>
        <v>6.1250700994658134</v>
      </c>
      <c r="AS174" s="134">
        <f t="shared" si="142"/>
        <v>6.1368603861604329</v>
      </c>
      <c r="AT174" s="134">
        <f t="shared" si="142"/>
        <v>6.1593656289949799</v>
      </c>
      <c r="AU174" s="134">
        <f t="shared" si="132"/>
        <v>6.2021588654677382</v>
      </c>
      <c r="AV174" s="134"/>
      <c r="AX174" s="134"/>
    </row>
    <row r="175" spans="1:50">
      <c r="A175" s="18" t="s">
        <v>1809</v>
      </c>
      <c r="B175" s="6"/>
      <c r="C175" s="32">
        <v>51129.11</v>
      </c>
      <c r="D175" s="32"/>
      <c r="E175">
        <f t="shared" si="118"/>
        <v>54469.040431493493</v>
      </c>
      <c r="F175">
        <f t="shared" si="119"/>
        <v>54469</v>
      </c>
      <c r="G175">
        <f t="shared" si="135"/>
        <v>1.2998571997741237E-2</v>
      </c>
      <c r="K175">
        <v>1.2998571997741237E-2</v>
      </c>
      <c r="P175">
        <f t="shared" si="120"/>
        <v>0.16715519625383132</v>
      </c>
      <c r="Q175" s="2">
        <f t="shared" si="121"/>
        <v>36110.61</v>
      </c>
      <c r="R175">
        <f t="shared" si="136"/>
        <v>2.3764264802033343E-2</v>
      </c>
      <c r="T175">
        <f t="shared" si="137"/>
        <v>-0.15415662425609009</v>
      </c>
      <c r="U175">
        <f t="shared" si="122"/>
        <v>-8.7646597603438181E-2</v>
      </c>
      <c r="V175">
        <f t="shared" si="123"/>
        <v>4.4235836453364666E-3</v>
      </c>
      <c r="W175">
        <v>1</v>
      </c>
      <c r="Z175">
        <f t="shared" si="124"/>
        <v>54469</v>
      </c>
      <c r="AA175" s="134">
        <f t="shared" si="125"/>
        <v>1.3165909641960868E-2</v>
      </c>
      <c r="AB175" s="134">
        <f t="shared" si="138"/>
        <v>-1.6733764421963081E-4</v>
      </c>
      <c r="AC175" s="134">
        <f t="shared" si="139"/>
        <v>-0.15415662425609009</v>
      </c>
      <c r="AD175" s="134">
        <f t="shared" si="140"/>
        <v>1.637055892566202E-2</v>
      </c>
      <c r="AE175" s="134">
        <f t="shared" si="141"/>
        <v>-4.3166763993858499E-9</v>
      </c>
      <c r="AG175" s="136"/>
      <c r="AH175">
        <f t="shared" si="126"/>
        <v>-3.371986927920784E-3</v>
      </c>
      <c r="AI175">
        <f t="shared" si="127"/>
        <v>1.5050001138242544</v>
      </c>
      <c r="AJ175">
        <f t="shared" si="128"/>
        <v>-0.45747162218078502</v>
      </c>
      <c r="AK175">
        <f t="shared" si="129"/>
        <v>-0.15657929296266682</v>
      </c>
      <c r="AL175">
        <f t="shared" si="130"/>
        <v>-0.3006585256504104</v>
      </c>
      <c r="AM175">
        <f t="shared" si="131"/>
        <v>-0.15147201862937498</v>
      </c>
      <c r="AN175" s="134">
        <f t="shared" si="142"/>
        <v>6.1153750058751877</v>
      </c>
      <c r="AO175" s="134">
        <f t="shared" si="142"/>
        <v>6.1162389731768076</v>
      </c>
      <c r="AP175" s="134">
        <f t="shared" si="142"/>
        <v>6.1178958630724436</v>
      </c>
      <c r="AQ175" s="134">
        <f t="shared" si="142"/>
        <v>6.1210721188355244</v>
      </c>
      <c r="AR175" s="134">
        <f t="shared" si="142"/>
        <v>6.1271564156186864</v>
      </c>
      <c r="AS175" s="134">
        <f t="shared" si="142"/>
        <v>6.1387951877733471</v>
      </c>
      <c r="AT175" s="134">
        <f t="shared" si="142"/>
        <v>6.1610058482077914</v>
      </c>
      <c r="AU175" s="134">
        <f t="shared" si="132"/>
        <v>6.2032330063003949</v>
      </c>
      <c r="AV175" s="134"/>
      <c r="AX175" s="134"/>
    </row>
    <row r="176" spans="1:50">
      <c r="A176" s="18" t="s">
        <v>1809</v>
      </c>
      <c r="B176" s="6" t="s">
        <v>1814</v>
      </c>
      <c r="C176" s="32">
        <v>51200.9643</v>
      </c>
      <c r="D176" s="32"/>
      <c r="E176">
        <f t="shared" si="118"/>
        <v>54692.540109928268</v>
      </c>
      <c r="F176">
        <f t="shared" si="119"/>
        <v>54692.5</v>
      </c>
      <c r="G176">
        <f t="shared" si="135"/>
        <v>1.289519000420114E-2</v>
      </c>
      <c r="K176">
        <v>1.289519000420114E-2</v>
      </c>
      <c r="P176">
        <f t="shared" si="120"/>
        <v>0.16812592541265747</v>
      </c>
      <c r="Q176" s="2">
        <f t="shared" si="121"/>
        <v>36182.4643</v>
      </c>
      <c r="R176">
        <f t="shared" si="136"/>
        <v>2.4096581215450177E-2</v>
      </c>
      <c r="T176">
        <f t="shared" si="137"/>
        <v>-0.15523073540845633</v>
      </c>
      <c r="U176">
        <f t="shared" si="122"/>
        <v>-8.6274070103704803E-2</v>
      </c>
      <c r="V176">
        <f t="shared" si="123"/>
        <v>4.7550216899515238E-3</v>
      </c>
      <c r="W176">
        <v>1</v>
      </c>
      <c r="Z176">
        <f t="shared" si="124"/>
        <v>54692.5</v>
      </c>
      <c r="AA176" s="134">
        <f t="shared" si="125"/>
        <v>1.3956207477801335E-2</v>
      </c>
      <c r="AB176" s="134">
        <f t="shared" si="138"/>
        <v>-1.0610174736001947E-3</v>
      </c>
      <c r="AC176" s="134">
        <f t="shared" si="139"/>
        <v>-0.15523073540845633</v>
      </c>
      <c r="AD176" s="134">
        <f t="shared" si="140"/>
        <v>1.5807598684823825E-2</v>
      </c>
      <c r="AE176" s="134">
        <f t="shared" si="141"/>
        <v>-1.7475225453941252E-7</v>
      </c>
      <c r="AG176" s="136"/>
      <c r="AH176">
        <f t="shared" si="126"/>
        <v>-2.9124086806226858E-3</v>
      </c>
      <c r="AI176">
        <f t="shared" si="127"/>
        <v>1.517460982901492</v>
      </c>
      <c r="AJ176">
        <f t="shared" si="128"/>
        <v>-0.37204331905373628</v>
      </c>
      <c r="AK176">
        <f t="shared" si="129"/>
        <v>-0.10851875930833464</v>
      </c>
      <c r="AL176">
        <f t="shared" si="130"/>
        <v>-0.20671815975697999</v>
      </c>
      <c r="AM176">
        <f t="shared" si="131"/>
        <v>-0.10372872464745556</v>
      </c>
      <c r="AN176" s="134">
        <f t="shared" si="142"/>
        <v>6.1681247238824177</v>
      </c>
      <c r="AO176" s="134">
        <f t="shared" si="142"/>
        <v>6.1687369060517598</v>
      </c>
      <c r="AP176" s="134">
        <f t="shared" si="142"/>
        <v>6.1699023154715427</v>
      </c>
      <c r="AQ176" s="134">
        <f t="shared" si="142"/>
        <v>6.1721204763522381</v>
      </c>
      <c r="AR176" s="134">
        <f t="shared" si="142"/>
        <v>6.1763408662843773</v>
      </c>
      <c r="AS176" s="134">
        <f t="shared" si="142"/>
        <v>6.184365594453678</v>
      </c>
      <c r="AT176" s="134">
        <f t="shared" si="142"/>
        <v>6.199606804028825</v>
      </c>
      <c r="AU176" s="134">
        <f t="shared" si="132"/>
        <v>6.2285035827318271</v>
      </c>
      <c r="AV176" s="134"/>
      <c r="AX176" s="134"/>
    </row>
    <row r="177" spans="1:50">
      <c r="A177" s="18" t="s">
        <v>1809</v>
      </c>
      <c r="B177" s="6" t="s">
        <v>1814</v>
      </c>
      <c r="C177" s="32">
        <v>51496.427000000003</v>
      </c>
      <c r="D177" s="32"/>
      <c r="E177">
        <f t="shared" si="118"/>
        <v>55611.564001880077</v>
      </c>
      <c r="F177">
        <f t="shared" si="119"/>
        <v>55611.5</v>
      </c>
      <c r="G177">
        <f t="shared" si="135"/>
        <v>2.0576362010615412E-2</v>
      </c>
      <c r="K177">
        <v>2.0576362010615412E-2</v>
      </c>
      <c r="O177">
        <f t="shared" ref="O177:O209" ca="1" si="143">+C$11+C$12*F177</f>
        <v>1.0314148833522382E-2</v>
      </c>
      <c r="P177">
        <f t="shared" si="120"/>
        <v>0.17213922775005269</v>
      </c>
      <c r="Q177" s="2">
        <f t="shared" si="121"/>
        <v>36477.927000000003</v>
      </c>
      <c r="R177">
        <f t="shared" si="136"/>
        <v>2.2971302271150691E-2</v>
      </c>
      <c r="T177">
        <f t="shared" si="137"/>
        <v>-0.15156286573943728</v>
      </c>
      <c r="U177">
        <f t="shared" si="122"/>
        <v>-8.0360013044421308E-2</v>
      </c>
      <c r="V177">
        <f t="shared" si="123"/>
        <v>5.0698462319081431E-3</v>
      </c>
      <c r="W177">
        <v>1</v>
      </c>
      <c r="Z177">
        <f t="shared" si="124"/>
        <v>55611.5</v>
      </c>
      <c r="AA177" s="134">
        <f t="shared" si="125"/>
        <v>1.7315903852487519E-2</v>
      </c>
      <c r="AB177" s="134">
        <f t="shared" si="138"/>
        <v>3.2604581581278935E-3</v>
      </c>
      <c r="AC177" s="134">
        <f t="shared" si="139"/>
        <v>-0.15156286573943728</v>
      </c>
      <c r="AD177" s="134">
        <f t="shared" si="140"/>
        <v>2.1511708006607587E-2</v>
      </c>
      <c r="AE177" s="134">
        <f t="shared" si="141"/>
        <v>-1.6112022909743748E-6</v>
      </c>
      <c r="AG177" s="136"/>
      <c r="AH177">
        <f t="shared" si="126"/>
        <v>-9.3534599599217542E-4</v>
      </c>
      <c r="AI177">
        <f t="shared" si="127"/>
        <v>1.5195722982696811</v>
      </c>
      <c r="AJ177">
        <f t="shared" si="128"/>
        <v>1.1771962152657418E-2</v>
      </c>
      <c r="AK177">
        <f t="shared" si="129"/>
        <v>9.7912291454954642E-2</v>
      </c>
      <c r="AL177">
        <f t="shared" si="130"/>
        <v>0.18626346802021848</v>
      </c>
      <c r="AM177">
        <f t="shared" si="131"/>
        <v>9.340193145613343E-2</v>
      </c>
      <c r="AN177" s="134">
        <f t="shared" si="142"/>
        <v>6.3868125651951875</v>
      </c>
      <c r="AO177" s="134">
        <f t="shared" si="142"/>
        <v>6.3862581858912719</v>
      </c>
      <c r="AP177" s="134">
        <f t="shared" si="142"/>
        <v>6.3852041126100181</v>
      </c>
      <c r="AQ177" s="134">
        <f t="shared" si="142"/>
        <v>6.3832002551106131</v>
      </c>
      <c r="AR177" s="134">
        <f t="shared" si="142"/>
        <v>6.3793919040431319</v>
      </c>
      <c r="AS177" s="134">
        <f t="shared" si="142"/>
        <v>6.3721579045361114</v>
      </c>
      <c r="AT177" s="134">
        <f t="shared" si="142"/>
        <v>6.3584293817027335</v>
      </c>
      <c r="AU177" s="134">
        <f t="shared" si="132"/>
        <v>6.3324125748592834</v>
      </c>
      <c r="AV177" s="134"/>
      <c r="AX177" s="134"/>
    </row>
    <row r="178" spans="1:50">
      <c r="A178" s="18" t="s">
        <v>1809</v>
      </c>
      <c r="B178" s="6"/>
      <c r="C178" s="32">
        <v>51499.157200000001</v>
      </c>
      <c r="D178" s="32"/>
      <c r="E178">
        <f t="shared" si="118"/>
        <v>55620.056170366333</v>
      </c>
      <c r="F178">
        <f t="shared" si="119"/>
        <v>55620</v>
      </c>
      <c r="G178">
        <f t="shared" si="135"/>
        <v>1.8058560002828017E-2</v>
      </c>
      <c r="K178">
        <v>1.8058560002828017E-2</v>
      </c>
      <c r="O178">
        <f t="shared" ca="1" si="143"/>
        <v>1.0316050973504937E-2</v>
      </c>
      <c r="P178">
        <f t="shared" si="120"/>
        <v>0.17217651123238389</v>
      </c>
      <c r="Q178" s="2">
        <f t="shared" si="121"/>
        <v>36480.657200000001</v>
      </c>
      <c r="R178">
        <f t="shared" si="136"/>
        <v>2.3752342891195766E-2</v>
      </c>
      <c r="T178">
        <f t="shared" si="137"/>
        <v>-0.15411795122955588</v>
      </c>
      <c r="U178">
        <f t="shared" si="122"/>
        <v>-8.0303271803190079E-2</v>
      </c>
      <c r="V178">
        <f t="shared" si="123"/>
        <v>5.44860689881715E-3</v>
      </c>
      <c r="W178">
        <v>1</v>
      </c>
      <c r="Z178">
        <f t="shared" si="124"/>
        <v>55620</v>
      </c>
      <c r="AA178" s="134">
        <f t="shared" si="125"/>
        <v>1.7347439967075162E-2</v>
      </c>
      <c r="AB178" s="134">
        <f t="shared" si="138"/>
        <v>7.1112003575285465E-4</v>
      </c>
      <c r="AC178" s="134">
        <f t="shared" si="139"/>
        <v>-0.15411795122955588</v>
      </c>
      <c r="AD178" s="134">
        <f t="shared" si="140"/>
        <v>1.8975329029793923E-2</v>
      </c>
      <c r="AE178" s="134">
        <f t="shared" si="141"/>
        <v>-7.7936169566778102E-8</v>
      </c>
      <c r="AG178" s="136"/>
      <c r="AH178">
        <f t="shared" si="126"/>
        <v>-9.1676902696590651E-4</v>
      </c>
      <c r="AI178">
        <f t="shared" si="127"/>
        <v>1.5192156485896984</v>
      </c>
      <c r="AJ178">
        <f t="shared" si="128"/>
        <v>1.5379638657722811E-2</v>
      </c>
      <c r="AK178">
        <f t="shared" si="129"/>
        <v>9.9786272636956871E-2</v>
      </c>
      <c r="AL178">
        <f t="shared" si="130"/>
        <v>0.18987147898097395</v>
      </c>
      <c r="AM178">
        <f t="shared" si="131"/>
        <v>9.5221983586267891E-2</v>
      </c>
      <c r="AN178" s="134">
        <f t="shared" si="142"/>
        <v>6.3888281522782471</v>
      </c>
      <c r="AO178" s="134">
        <f t="shared" si="142"/>
        <v>6.388263511761016</v>
      </c>
      <c r="AP178" s="134">
        <f t="shared" si="142"/>
        <v>6.3871897056024531</v>
      </c>
      <c r="AQ178" s="134">
        <f t="shared" si="142"/>
        <v>6.3851479237286632</v>
      </c>
      <c r="AR178" s="134">
        <f t="shared" si="142"/>
        <v>6.381266759710158</v>
      </c>
      <c r="AS178" s="134">
        <f t="shared" si="142"/>
        <v>6.3738932027774693</v>
      </c>
      <c r="AT178" s="134">
        <f t="shared" si="142"/>
        <v>6.3598979637292921</v>
      </c>
      <c r="AU178" s="134">
        <f t="shared" si="132"/>
        <v>6.3333736482358711</v>
      </c>
      <c r="AV178" s="134"/>
      <c r="AX178" s="134"/>
    </row>
    <row r="179" spans="1:50">
      <c r="A179" s="18" t="s">
        <v>1809</v>
      </c>
      <c r="B179" s="6" t="s">
        <v>1814</v>
      </c>
      <c r="C179" s="32">
        <v>51533.076399999998</v>
      </c>
      <c r="D179" s="32"/>
      <c r="E179">
        <f t="shared" si="118"/>
        <v>55725.560368344246</v>
      </c>
      <c r="F179">
        <f t="shared" si="119"/>
        <v>55725.5</v>
      </c>
      <c r="G179">
        <f t="shared" si="135"/>
        <v>1.9408193998970091E-2</v>
      </c>
      <c r="K179">
        <v>1.9408193998970091E-2</v>
      </c>
      <c r="O179">
        <f t="shared" ca="1" si="143"/>
        <v>1.0339659887406052E-2</v>
      </c>
      <c r="P179">
        <f t="shared" si="120"/>
        <v>0.17263951479064851</v>
      </c>
      <c r="Q179" s="2">
        <f t="shared" si="121"/>
        <v>36514.576399999998</v>
      </c>
      <c r="R179">
        <f t="shared" si="136"/>
        <v>2.3479837671562261E-2</v>
      </c>
      <c r="T179">
        <f t="shared" si="137"/>
        <v>-0.15323132079167842</v>
      </c>
      <c r="U179">
        <f t="shared" si="122"/>
        <v>-7.9595884987611387E-2</v>
      </c>
      <c r="V179">
        <f t="shared" si="123"/>
        <v>5.4221774060548775E-3</v>
      </c>
      <c r="W179">
        <v>1</v>
      </c>
      <c r="Z179">
        <f t="shared" si="124"/>
        <v>55725.5</v>
      </c>
      <c r="AA179" s="134">
        <f t="shared" si="125"/>
        <v>1.7739048034135684E-2</v>
      </c>
      <c r="AB179" s="134">
        <f t="shared" si="138"/>
        <v>1.6691459648344072E-3</v>
      </c>
      <c r="AC179" s="134">
        <f t="shared" si="139"/>
        <v>-0.15323132079167842</v>
      </c>
      <c r="AD179" s="134">
        <f t="shared" si="140"/>
        <v>2.0094461558446488E-2</v>
      </c>
      <c r="AE179" s="134">
        <f t="shared" si="141"/>
        <v>-4.2690985343150569E-7</v>
      </c>
      <c r="AG179" s="136"/>
      <c r="AH179">
        <f t="shared" si="126"/>
        <v>-6.8626755947639659E-4</v>
      </c>
      <c r="AI179">
        <f t="shared" si="127"/>
        <v>1.5142458456676189</v>
      </c>
      <c r="AJ179">
        <f t="shared" si="128"/>
        <v>5.998080820769032E-2</v>
      </c>
      <c r="AK179">
        <f t="shared" si="129"/>
        <v>0.12285519997457892</v>
      </c>
      <c r="AL179">
        <f t="shared" si="130"/>
        <v>0.2345080659845965</v>
      </c>
      <c r="AM179">
        <f t="shared" si="131"/>
        <v>0.11779436068025727</v>
      </c>
      <c r="AN179" s="134">
        <f t="shared" si="142"/>
        <v>6.4138064354335977</v>
      </c>
      <c r="AO179" s="134">
        <f t="shared" si="142"/>
        <v>6.4131172708470254</v>
      </c>
      <c r="AP179" s="134">
        <f t="shared" si="142"/>
        <v>6.4118028379752312</v>
      </c>
      <c r="AQ179" s="134">
        <f t="shared" si="142"/>
        <v>6.4092964580665397</v>
      </c>
      <c r="AR179" s="134">
        <f t="shared" si="142"/>
        <v>6.4045194488051731</v>
      </c>
      <c r="AS179" s="134">
        <f t="shared" si="142"/>
        <v>6.3954223628048634</v>
      </c>
      <c r="AT179" s="134">
        <f t="shared" si="142"/>
        <v>6.3781234707677186</v>
      </c>
      <c r="AU179" s="134">
        <f t="shared" si="132"/>
        <v>6.3453022648511554</v>
      </c>
      <c r="AV179" s="134"/>
      <c r="AX179" s="134"/>
    </row>
    <row r="180" spans="1:50">
      <c r="A180" s="18" t="s">
        <v>1809</v>
      </c>
      <c r="B180" s="6" t="s">
        <v>1814</v>
      </c>
      <c r="C180" s="32">
        <v>51534.041100000002</v>
      </c>
      <c r="D180" s="32"/>
      <c r="E180">
        <f t="shared" si="118"/>
        <v>55728.561025782801</v>
      </c>
      <c r="F180">
        <f t="shared" si="119"/>
        <v>55728.5</v>
      </c>
      <c r="G180">
        <f t="shared" si="135"/>
        <v>1.961955800652504E-2</v>
      </c>
      <c r="K180">
        <v>1.961955800652504E-2</v>
      </c>
      <c r="O180">
        <f t="shared" ca="1" si="143"/>
        <v>1.0340331230929308E-2</v>
      </c>
      <c r="P180">
        <f t="shared" si="120"/>
        <v>0.17265268752781909</v>
      </c>
      <c r="Q180" s="2">
        <f t="shared" si="121"/>
        <v>36515.541100000002</v>
      </c>
      <c r="R180">
        <f t="shared" si="136"/>
        <v>2.341913873108116E-2</v>
      </c>
      <c r="T180">
        <f t="shared" si="137"/>
        <v>-0.15303312952129405</v>
      </c>
      <c r="U180">
        <f t="shared" si="122"/>
        <v>-7.9575685026602616E-2</v>
      </c>
      <c r="V180">
        <f t="shared" si="123"/>
        <v>5.3959961516906732E-3</v>
      </c>
      <c r="W180">
        <v>1</v>
      </c>
      <c r="Z180">
        <f t="shared" si="124"/>
        <v>55728.5</v>
      </c>
      <c r="AA180" s="134">
        <f t="shared" si="125"/>
        <v>1.7750187371598898E-2</v>
      </c>
      <c r="AB180" s="134">
        <f t="shared" si="138"/>
        <v>1.8693706349261416E-3</v>
      </c>
      <c r="AC180" s="134">
        <f t="shared" si="139"/>
        <v>-0.15303312952129405</v>
      </c>
      <c r="AD180" s="134">
        <f t="shared" si="140"/>
        <v>2.0299274515392325E-2</v>
      </c>
      <c r="AE180" s="134">
        <f t="shared" si="141"/>
        <v>-5.3478139797582517E-7</v>
      </c>
      <c r="AG180" s="136"/>
      <c r="AH180">
        <f t="shared" si="126"/>
        <v>-6.7971650886728427E-4</v>
      </c>
      <c r="AI180">
        <f t="shared" si="127"/>
        <v>1.5140900154538002</v>
      </c>
      <c r="AJ180">
        <f t="shared" si="128"/>
        <v>6.1243538637153733E-2</v>
      </c>
      <c r="AK180">
        <f t="shared" si="129"/>
        <v>0.12350565152214618</v>
      </c>
      <c r="AL180">
        <f t="shared" si="130"/>
        <v>0.23577312244214557</v>
      </c>
      <c r="AM180">
        <f t="shared" si="131"/>
        <v>0.11843571343329605</v>
      </c>
      <c r="AN180" s="134">
        <f t="shared" si="142"/>
        <v>6.4145155887228498</v>
      </c>
      <c r="AO180" s="134">
        <f t="shared" si="142"/>
        <v>6.4138229654583263</v>
      </c>
      <c r="AP180" s="134">
        <f t="shared" si="142"/>
        <v>6.4125018149515611</v>
      </c>
      <c r="AQ180" s="134">
        <f t="shared" si="142"/>
        <v>6.4099824017385849</v>
      </c>
      <c r="AR180" s="134">
        <f t="shared" si="142"/>
        <v>6.4051801485405138</v>
      </c>
      <c r="AS180" s="134">
        <f t="shared" si="142"/>
        <v>6.3960343043573005</v>
      </c>
      <c r="AT180" s="134">
        <f t="shared" si="142"/>
        <v>6.3786416675846462</v>
      </c>
      <c r="AU180" s="134">
        <f t="shared" si="132"/>
        <v>6.3456414672193624</v>
      </c>
      <c r="AV180" s="134"/>
      <c r="AX180" s="134"/>
    </row>
    <row r="181" spans="1:50">
      <c r="A181" s="18" t="s">
        <v>1809</v>
      </c>
      <c r="B181" s="6" t="s">
        <v>1814</v>
      </c>
      <c r="C181" s="32">
        <v>51535.967199999999</v>
      </c>
      <c r="D181" s="32"/>
      <c r="E181">
        <f t="shared" ref="E181:E209" si="144">+(C181-C$7)/C$8</f>
        <v>55734.552076153239</v>
      </c>
      <c r="F181">
        <f t="shared" ref="F181:F209" si="145">ROUND(2*E181,0)/2</f>
        <v>55734.5</v>
      </c>
      <c r="G181">
        <f t="shared" si="135"/>
        <v>1.6742286003136542E-2</v>
      </c>
      <c r="K181">
        <v>1.6742286003136542E-2</v>
      </c>
      <c r="O181">
        <f t="shared" ca="1" si="143"/>
        <v>1.0341673917975816E-2</v>
      </c>
      <c r="P181">
        <f t="shared" ref="P181:P209" si="146">+D$11+D$12*F181+D$13*F181^2</f>
        <v>0.17267903412350394</v>
      </c>
      <c r="Q181" s="2">
        <f t="shared" ref="Q181:Q209" si="147">+C181-15018.5</f>
        <v>36517.467199999999</v>
      </c>
      <c r="R181">
        <f t="shared" si="136"/>
        <v>2.4316269414354906E-2</v>
      </c>
      <c r="T181">
        <f t="shared" si="137"/>
        <v>-0.1559367481203674</v>
      </c>
      <c r="U181">
        <f t="shared" ref="U181:U209" si="148">U$12+U$13*F181+U$14*SIN(2*PI()/U$15*(F181-U$16))</f>
        <v>-7.9535271046676015E-2</v>
      </c>
      <c r="V181">
        <f t="shared" ref="V181:V209" si="149">+(U181-T181)^2</f>
        <v>5.8371856990417897E-3</v>
      </c>
      <c r="W181">
        <v>1</v>
      </c>
      <c r="Z181">
        <f t="shared" ref="Z181:Z209" si="150">F181</f>
        <v>55734.5</v>
      </c>
      <c r="AA181" s="134">
        <f t="shared" ref="AA181:AA209" si="151">AB$3+AB$4*Z181+AB$5*Z181^2+AH181</f>
        <v>1.777246638594206E-2</v>
      </c>
      <c r="AB181" s="134">
        <f t="shared" si="138"/>
        <v>-1.0301803828055185E-3</v>
      </c>
      <c r="AC181" s="134">
        <f t="shared" si="139"/>
        <v>-0.1559367481203674</v>
      </c>
      <c r="AD181" s="134">
        <f t="shared" si="140"/>
        <v>1.7408901242038196E-2</v>
      </c>
      <c r="AE181" s="134">
        <f t="shared" si="141"/>
        <v>-1.6549124546946624E-7</v>
      </c>
      <c r="AG181" s="136"/>
      <c r="AH181">
        <f t="shared" si="126"/>
        <v>-6.6661523890165493E-4</v>
      </c>
      <c r="AI181">
        <f t="shared" si="127"/>
        <v>1.5137759806868685</v>
      </c>
      <c r="AJ181">
        <f t="shared" si="128"/>
        <v>6.3767954927488907E-2</v>
      </c>
      <c r="AK181">
        <f t="shared" si="129"/>
        <v>0.12480557526186507</v>
      </c>
      <c r="AL181">
        <f t="shared" si="130"/>
        <v>0.23830248531932735</v>
      </c>
      <c r="AM181">
        <f t="shared" si="131"/>
        <v>0.11971832737961648</v>
      </c>
      <c r="AN181" s="134">
        <f t="shared" ref="AN181:AT190" si="152">$AU181+$AB$7*SIN(AO181)</f>
        <v>6.4159336946915619</v>
      </c>
      <c r="AO181" s="134">
        <f t="shared" si="152"/>
        <v>6.4152341686020939</v>
      </c>
      <c r="AP181" s="134">
        <f t="shared" si="152"/>
        <v>6.4138996049122596</v>
      </c>
      <c r="AQ181" s="134">
        <f t="shared" si="152"/>
        <v>6.4113541566492005</v>
      </c>
      <c r="AR181" s="134">
        <f t="shared" si="152"/>
        <v>6.4065014564869225</v>
      </c>
      <c r="AS181" s="134">
        <f t="shared" si="152"/>
        <v>6.3972581407879314</v>
      </c>
      <c r="AT181" s="134">
        <f t="shared" si="152"/>
        <v>6.3796780498070742</v>
      </c>
      <c r="AU181" s="134">
        <f t="shared" si="132"/>
        <v>6.3463198719557772</v>
      </c>
      <c r="AV181" s="134"/>
      <c r="AX181" s="134"/>
    </row>
    <row r="182" spans="1:50">
      <c r="A182" s="18" t="s">
        <v>1809</v>
      </c>
      <c r="B182" s="6"/>
      <c r="C182" s="32">
        <v>51537.094100000002</v>
      </c>
      <c r="D182" s="32"/>
      <c r="E182">
        <f t="shared" si="144"/>
        <v>55738.057249644997</v>
      </c>
      <c r="F182">
        <f t="shared" si="145"/>
        <v>55738</v>
      </c>
      <c r="G182">
        <f t="shared" si="135"/>
        <v>1.8405544004053809E-2</v>
      </c>
      <c r="K182">
        <v>1.8405544004053809E-2</v>
      </c>
      <c r="O182">
        <f t="shared" ca="1" si="143"/>
        <v>1.034245715208628E-2</v>
      </c>
      <c r="P182">
        <f t="shared" si="146"/>
        <v>0.17269440366144373</v>
      </c>
      <c r="Q182" s="2">
        <f t="shared" si="147"/>
        <v>36518.594100000002</v>
      </c>
      <c r="R182">
        <f t="shared" si="136"/>
        <v>2.3805052214377762E-2</v>
      </c>
      <c r="T182">
        <f t="shared" si="137"/>
        <v>-0.15428885965738992</v>
      </c>
      <c r="U182">
        <f t="shared" si="148"/>
        <v>-7.9511687568559419E-2</v>
      </c>
      <c r="V182">
        <f t="shared" si="149"/>
        <v>5.5916254656025715E-3</v>
      </c>
      <c r="W182">
        <v>1</v>
      </c>
      <c r="Z182">
        <f t="shared" si="150"/>
        <v>55738</v>
      </c>
      <c r="AA182" s="134">
        <f t="shared" si="151"/>
        <v>1.7785462669808422E-2</v>
      </c>
      <c r="AB182" s="134">
        <f t="shared" si="138"/>
        <v>6.2008133424538633E-4</v>
      </c>
      <c r="AC182" s="134">
        <f t="shared" si="139"/>
        <v>-0.15428885965738992</v>
      </c>
      <c r="AD182" s="134">
        <f t="shared" si="140"/>
        <v>1.9064517364138136E-2</v>
      </c>
      <c r="AE182" s="134">
        <f t="shared" si="141"/>
        <v>-5.9324199393246503E-8</v>
      </c>
      <c r="AG182" s="136"/>
      <c r="AH182">
        <f t="shared" si="126"/>
        <v>-6.5897336008432627E-4</v>
      </c>
      <c r="AI182">
        <f t="shared" si="127"/>
        <v>1.5135913340590901</v>
      </c>
      <c r="AJ182">
        <f t="shared" si="128"/>
        <v>6.5239879692344127E-2</v>
      </c>
      <c r="AK182">
        <f t="shared" si="129"/>
        <v>0.1255632570722916</v>
      </c>
      <c r="AL182">
        <f t="shared" si="130"/>
        <v>0.23977748196791199</v>
      </c>
      <c r="AM182">
        <f t="shared" si="131"/>
        <v>0.12046646207234611</v>
      </c>
      <c r="AN182" s="134">
        <f t="shared" si="152"/>
        <v>6.4167607987696043</v>
      </c>
      <c r="AO182" s="134">
        <f t="shared" si="152"/>
        <v>6.4160572550372166</v>
      </c>
      <c r="AP182" s="134">
        <f t="shared" si="152"/>
        <v>6.414714880681279</v>
      </c>
      <c r="AQ182" s="134">
        <f t="shared" si="152"/>
        <v>6.4121542648719414</v>
      </c>
      <c r="AR182" s="134">
        <f t="shared" si="152"/>
        <v>6.4072721626831353</v>
      </c>
      <c r="AS182" s="134">
        <f t="shared" si="152"/>
        <v>6.3979720164183194</v>
      </c>
      <c r="AT182" s="134">
        <f t="shared" si="152"/>
        <v>6.3802825990241718</v>
      </c>
      <c r="AU182" s="134">
        <f t="shared" si="132"/>
        <v>6.3467156080520191</v>
      </c>
      <c r="AV182" s="134"/>
      <c r="AX182" s="134"/>
    </row>
    <row r="183" spans="1:50">
      <c r="A183" s="18" t="s">
        <v>1809</v>
      </c>
      <c r="B183" s="6"/>
      <c r="C183" s="32">
        <v>51538.059399999998</v>
      </c>
      <c r="D183" s="32"/>
      <c r="E183">
        <f t="shared" si="144"/>
        <v>55741.059773357454</v>
      </c>
      <c r="F183">
        <f t="shared" si="145"/>
        <v>55741</v>
      </c>
      <c r="G183">
        <f t="shared" si="135"/>
        <v>1.9216907996451482E-2</v>
      </c>
      <c r="K183">
        <v>1.9216907996451482E-2</v>
      </c>
      <c r="O183">
        <f t="shared" ca="1" si="143"/>
        <v>1.0343128495609536E-2</v>
      </c>
      <c r="P183">
        <f t="shared" si="146"/>
        <v>0.17270757795603606</v>
      </c>
      <c r="Q183" s="2">
        <f t="shared" si="147"/>
        <v>36519.559399999998</v>
      </c>
      <c r="R183">
        <f t="shared" si="136"/>
        <v>2.3559385764642119E-2</v>
      </c>
      <c r="T183">
        <f t="shared" si="137"/>
        <v>-0.15349066995958457</v>
      </c>
      <c r="U183">
        <f t="shared" si="148"/>
        <v>-7.9491468081732464E-2</v>
      </c>
      <c r="V183">
        <f t="shared" si="149"/>
        <v>5.475881878559111E-3</v>
      </c>
      <c r="W183">
        <v>1</v>
      </c>
      <c r="Z183">
        <f t="shared" si="150"/>
        <v>55741</v>
      </c>
      <c r="AA183" s="134">
        <f t="shared" si="151"/>
        <v>1.7796602444532232E-2</v>
      </c>
      <c r="AB183" s="134">
        <f t="shared" si="138"/>
        <v>1.4203055519192501E-3</v>
      </c>
      <c r="AC183" s="134">
        <f t="shared" si="139"/>
        <v>-0.15349066995958457</v>
      </c>
      <c r="AD183" s="134">
        <f t="shared" si="140"/>
        <v>1.9869331494595729E-2</v>
      </c>
      <c r="AE183" s="134">
        <f t="shared" si="141"/>
        <v>-3.09631795444071E-7</v>
      </c>
      <c r="AG183" s="136"/>
      <c r="AH183">
        <f t="shared" si="126"/>
        <v>-6.5242349814424705E-4</v>
      </c>
      <c r="AI183">
        <f t="shared" si="127"/>
        <v>1.5134322108226295</v>
      </c>
      <c r="AJ183">
        <f t="shared" si="128"/>
        <v>6.6501142651712655E-2</v>
      </c>
      <c r="AK183">
        <f t="shared" si="129"/>
        <v>0.12621234027219921</v>
      </c>
      <c r="AL183">
        <f t="shared" si="130"/>
        <v>0.24104149021138696</v>
      </c>
      <c r="AM183">
        <f t="shared" si="131"/>
        <v>0.12110768684959676</v>
      </c>
      <c r="AN183" s="134">
        <f t="shared" si="152"/>
        <v>6.4174696716481048</v>
      </c>
      <c r="AO183" s="134">
        <f t="shared" si="152"/>
        <v>6.4167626895365952</v>
      </c>
      <c r="AP183" s="134">
        <f t="shared" si="152"/>
        <v>6.4154136284062968</v>
      </c>
      <c r="AQ183" s="134">
        <f t="shared" si="152"/>
        <v>6.4128400233966545</v>
      </c>
      <c r="AR183" s="134">
        <f t="shared" si="152"/>
        <v>6.4079327344543637</v>
      </c>
      <c r="AS183" s="134">
        <f t="shared" si="152"/>
        <v>6.3985838927091461</v>
      </c>
      <c r="AT183" s="134">
        <f t="shared" si="152"/>
        <v>6.3808007798846313</v>
      </c>
      <c r="AU183" s="134">
        <f t="shared" si="132"/>
        <v>6.347054810420226</v>
      </c>
      <c r="AV183" s="134"/>
      <c r="AX183" s="134"/>
    </row>
    <row r="184" spans="1:50">
      <c r="A184" s="21" t="s">
        <v>1819</v>
      </c>
      <c r="B184" s="16"/>
      <c r="C184" s="32">
        <v>51567.314400000003</v>
      </c>
      <c r="D184" s="32">
        <v>4.0000000000000002E-4</v>
      </c>
      <c r="E184">
        <f t="shared" si="144"/>
        <v>55832.056179871899</v>
      </c>
      <c r="F184">
        <f t="shared" si="145"/>
        <v>55832</v>
      </c>
      <c r="G184">
        <f t="shared" si="135"/>
        <v>1.8061616006889381E-2</v>
      </c>
      <c r="K184">
        <v>1.8061616006889381E-2</v>
      </c>
      <c r="O184">
        <f t="shared" ca="1" si="143"/>
        <v>1.0363492582481589E-2</v>
      </c>
      <c r="P184">
        <f t="shared" si="146"/>
        <v>0.17310737585448049</v>
      </c>
      <c r="Q184" s="2">
        <f t="shared" si="147"/>
        <v>36548.814400000003</v>
      </c>
      <c r="R184">
        <f t="shared" si="136"/>
        <v>2.4039187646716895E-2</v>
      </c>
      <c r="T184">
        <f t="shared" si="137"/>
        <v>-0.15504575984759111</v>
      </c>
      <c r="U184">
        <f t="shared" si="148"/>
        <v>-7.8875915598664248E-2</v>
      </c>
      <c r="V184">
        <f t="shared" si="149"/>
        <v>5.8018451729057773E-3</v>
      </c>
      <c r="W184">
        <v>1</v>
      </c>
      <c r="Z184">
        <f t="shared" si="150"/>
        <v>55832</v>
      </c>
      <c r="AA184" s="134">
        <f t="shared" si="151"/>
        <v>1.8134520500535659E-2</v>
      </c>
      <c r="AB184" s="134">
        <f t="shared" si="138"/>
        <v>-7.290449364627874E-5</v>
      </c>
      <c r="AC184" s="134">
        <f t="shared" si="139"/>
        <v>-0.15504575984759111</v>
      </c>
      <c r="AD184" s="134">
        <f t="shared" si="140"/>
        <v>1.8515534246162802E-2</v>
      </c>
      <c r="AE184" s="134">
        <f t="shared" si="141"/>
        <v>-8.2407832161535219E-10</v>
      </c>
      <c r="AG184" s="136"/>
      <c r="AH184">
        <f t="shared" si="126"/>
        <v>-4.5391823927342322E-4</v>
      </c>
      <c r="AI184">
        <f t="shared" si="127"/>
        <v>1.5082353515036915</v>
      </c>
      <c r="AJ184">
        <f t="shared" si="128"/>
        <v>0.10457350734615117</v>
      </c>
      <c r="AK184">
        <f t="shared" si="129"/>
        <v>0.14573612259531774</v>
      </c>
      <c r="AL184">
        <f t="shared" si="130"/>
        <v>0.2792562813806535</v>
      </c>
      <c r="AM184">
        <f t="shared" si="131"/>
        <v>0.14054267079722749</v>
      </c>
      <c r="AN184" s="134">
        <f t="shared" si="152"/>
        <v>6.4389381684455369</v>
      </c>
      <c r="AO184" s="134">
        <f t="shared" si="152"/>
        <v>6.4381293329009557</v>
      </c>
      <c r="AP184" s="134">
        <f t="shared" si="152"/>
        <v>6.436581163774914</v>
      </c>
      <c r="AQ184" s="134">
        <f t="shared" si="152"/>
        <v>6.4336188871186284</v>
      </c>
      <c r="AR184" s="134">
        <f t="shared" si="152"/>
        <v>6.4279545303317853</v>
      </c>
      <c r="AS184" s="134">
        <f t="shared" si="152"/>
        <v>6.4171362053171155</v>
      </c>
      <c r="AT184" s="134">
        <f t="shared" si="152"/>
        <v>6.3965169918115858</v>
      </c>
      <c r="AU184" s="134">
        <f t="shared" si="132"/>
        <v>6.3573439489225096</v>
      </c>
      <c r="AV184" s="134"/>
      <c r="AX184" s="134"/>
    </row>
    <row r="185" spans="1:50">
      <c r="A185" s="18" t="s">
        <v>1809</v>
      </c>
      <c r="B185" s="6" t="s">
        <v>1814</v>
      </c>
      <c r="C185" s="32">
        <v>51598.984199999999</v>
      </c>
      <c r="D185" s="32"/>
      <c r="E185">
        <f t="shared" si="144"/>
        <v>55930.563716875149</v>
      </c>
      <c r="F185">
        <f t="shared" si="145"/>
        <v>55930.5</v>
      </c>
      <c r="G185">
        <f t="shared" si="135"/>
        <v>2.0484733999182936E-2</v>
      </c>
      <c r="K185">
        <v>2.0484733999182936E-2</v>
      </c>
      <c r="O185">
        <f t="shared" ca="1" si="143"/>
        <v>1.038553502816178E-2</v>
      </c>
      <c r="P185">
        <f t="shared" si="146"/>
        <v>0.17354051173510715</v>
      </c>
      <c r="Q185" s="2">
        <f t="shared" si="147"/>
        <v>36580.484199999999</v>
      </c>
      <c r="R185">
        <f t="shared" si="136"/>
        <v>2.3426071098348634E-2</v>
      </c>
      <c r="T185">
        <f t="shared" si="137"/>
        <v>-0.15305577773592421</v>
      </c>
      <c r="U185">
        <f t="shared" si="148"/>
        <v>-7.8204764916948943E-2</v>
      </c>
      <c r="V185">
        <f t="shared" si="149"/>
        <v>5.6026741200264005E-3</v>
      </c>
      <c r="W185">
        <v>1</v>
      </c>
      <c r="Z185">
        <f t="shared" si="150"/>
        <v>55930.5</v>
      </c>
      <c r="AA185" s="134">
        <f t="shared" si="151"/>
        <v>1.8500171239518262E-2</v>
      </c>
      <c r="AB185" s="134">
        <f t="shared" si="138"/>
        <v>1.9845627596646737E-3</v>
      </c>
      <c r="AC185" s="134">
        <f t="shared" si="139"/>
        <v>-0.15305577773592421</v>
      </c>
      <c r="AD185" s="134">
        <f t="shared" si="140"/>
        <v>2.0724309018248156E-2</v>
      </c>
      <c r="AE185" s="134">
        <f t="shared" si="141"/>
        <v>-6.0280855011706331E-7</v>
      </c>
      <c r="AG185" s="136"/>
      <c r="AH185">
        <f t="shared" si="126"/>
        <v>-2.3957501906522142E-4</v>
      </c>
      <c r="AI185">
        <f t="shared" si="127"/>
        <v>1.5018245694378292</v>
      </c>
      <c r="AJ185">
        <f t="shared" si="128"/>
        <v>0.14530981178942973</v>
      </c>
      <c r="AK185">
        <f t="shared" si="129"/>
        <v>0.16647609875215064</v>
      </c>
      <c r="AL185">
        <f t="shared" si="130"/>
        <v>0.32031733461306555</v>
      </c>
      <c r="AM185">
        <f t="shared" si="131"/>
        <v>0.16154226443688297</v>
      </c>
      <c r="AN185" s="134">
        <f t="shared" si="152"/>
        <v>6.4620944805653453</v>
      </c>
      <c r="AO185" s="134">
        <f t="shared" si="152"/>
        <v>6.4611811925963485</v>
      </c>
      <c r="AP185" s="134">
        <f t="shared" si="152"/>
        <v>6.4594263743360987</v>
      </c>
      <c r="AQ185" s="134">
        <f t="shared" si="152"/>
        <v>6.4560561487327632</v>
      </c>
      <c r="AR185" s="134">
        <f t="shared" si="152"/>
        <v>6.4495889671808158</v>
      </c>
      <c r="AS185" s="134">
        <f t="shared" si="152"/>
        <v>6.4371983878116295</v>
      </c>
      <c r="AT185" s="134">
        <f t="shared" si="152"/>
        <v>6.4135238043080305</v>
      </c>
      <c r="AU185" s="134">
        <f t="shared" si="132"/>
        <v>6.3684810933453111</v>
      </c>
      <c r="AV185" s="134"/>
      <c r="AX185" s="134"/>
    </row>
    <row r="186" spans="1:50">
      <c r="A186" s="18" t="s">
        <v>1809</v>
      </c>
      <c r="B186" s="6" t="s">
        <v>1814</v>
      </c>
      <c r="C186" s="32">
        <v>51599.947800000002</v>
      </c>
      <c r="D186" s="32"/>
      <c r="E186">
        <f t="shared" si="144"/>
        <v>55933.560952811487</v>
      </c>
      <c r="F186">
        <f t="shared" si="145"/>
        <v>55933.5</v>
      </c>
      <c r="G186">
        <f t="shared" si="135"/>
        <v>1.9596098005422391E-2</v>
      </c>
      <c r="K186">
        <v>1.9596098005422391E-2</v>
      </c>
      <c r="O186">
        <f t="shared" ca="1" si="143"/>
        <v>1.0386206371685032E-2</v>
      </c>
      <c r="P186">
        <f t="shared" si="146"/>
        <v>0.17355371001399461</v>
      </c>
      <c r="Q186" s="2">
        <f t="shared" si="147"/>
        <v>36581.447800000002</v>
      </c>
      <c r="R186">
        <f t="shared" si="136"/>
        <v>2.3702946295382062E-2</v>
      </c>
      <c r="T186">
        <f t="shared" si="137"/>
        <v>-0.15395761200857222</v>
      </c>
      <c r="U186">
        <f t="shared" si="148"/>
        <v>-7.8184244336157671E-2</v>
      </c>
      <c r="V186">
        <f t="shared" si="149"/>
        <v>5.7416032484189179E-3</v>
      </c>
      <c r="W186">
        <v>1</v>
      </c>
      <c r="Z186">
        <f t="shared" si="150"/>
        <v>55933.5</v>
      </c>
      <c r="AA186" s="134">
        <f t="shared" si="151"/>
        <v>1.8511303587607622E-2</v>
      </c>
      <c r="AB186" s="134">
        <f t="shared" si="138"/>
        <v>1.0847944178147689E-3</v>
      </c>
      <c r="AC186" s="134">
        <f t="shared" si="139"/>
        <v>-0.15395761200857222</v>
      </c>
      <c r="AD186" s="134">
        <f t="shared" si="140"/>
        <v>1.9829155628498116E-2</v>
      </c>
      <c r="AE186" s="134">
        <f t="shared" si="141"/>
        <v>-1.8117407375884931E-7</v>
      </c>
      <c r="AG186" s="136"/>
      <c r="AH186">
        <f t="shared" si="126"/>
        <v>-2.330576230757234E-4</v>
      </c>
      <c r="AI186">
        <f t="shared" si="127"/>
        <v>1.501616881195059</v>
      </c>
      <c r="AJ186">
        <f t="shared" si="128"/>
        <v>0.14654170153789881</v>
      </c>
      <c r="AK186">
        <f t="shared" si="129"/>
        <v>0.16710085112691783</v>
      </c>
      <c r="AL186">
        <f t="shared" si="130"/>
        <v>0.32156255384064725</v>
      </c>
      <c r="AM186">
        <f t="shared" si="131"/>
        <v>0.16218118595474354</v>
      </c>
      <c r="AN186" s="134">
        <f t="shared" si="152"/>
        <v>6.4627982994285844</v>
      </c>
      <c r="AO186" s="134">
        <f t="shared" si="152"/>
        <v>6.4618819318627558</v>
      </c>
      <c r="AP186" s="134">
        <f t="shared" si="152"/>
        <v>6.460120976038521</v>
      </c>
      <c r="AQ186" s="134">
        <f t="shared" si="152"/>
        <v>6.4567385514037863</v>
      </c>
      <c r="AR186" s="134">
        <f t="shared" si="152"/>
        <v>6.4502472140798659</v>
      </c>
      <c r="AS186" s="134">
        <f t="shared" si="152"/>
        <v>6.437809075926535</v>
      </c>
      <c r="AT186" s="134">
        <f t="shared" si="152"/>
        <v>6.4140416943129033</v>
      </c>
      <c r="AU186" s="134">
        <f t="shared" si="132"/>
        <v>6.368820295713518</v>
      </c>
      <c r="AV186" s="134"/>
      <c r="AX186" s="134"/>
    </row>
    <row r="187" spans="1:50">
      <c r="A187" s="21" t="s">
        <v>1819</v>
      </c>
      <c r="B187" s="6" t="s">
        <v>1814</v>
      </c>
      <c r="C187" s="32">
        <v>51900.388299999999</v>
      </c>
      <c r="D187" s="32">
        <v>5.0000000000000001E-4</v>
      </c>
      <c r="E187">
        <f t="shared" si="144"/>
        <v>56868.0680754024</v>
      </c>
      <c r="F187">
        <f t="shared" si="145"/>
        <v>56868</v>
      </c>
      <c r="G187">
        <f t="shared" si="135"/>
        <v>2.1885984002437908E-2</v>
      </c>
      <c r="J187">
        <v>2.1885984002437908E-2</v>
      </c>
      <c r="O187">
        <f t="shared" ca="1" si="143"/>
        <v>1.0595329879178814E-2</v>
      </c>
      <c r="P187">
        <f t="shared" si="146"/>
        <v>0.17768316652040511</v>
      </c>
      <c r="Q187" s="2">
        <f t="shared" si="147"/>
        <v>36881.888299999999</v>
      </c>
      <c r="R187">
        <f t="shared" si="136"/>
        <v>2.4272762080536785E-2</v>
      </c>
      <c r="T187">
        <f t="shared" si="137"/>
        <v>-0.1557971825179672</v>
      </c>
      <c r="U187">
        <f t="shared" si="148"/>
        <v>-7.1562520652334372E-2</v>
      </c>
      <c r="V187">
        <f t="shared" si="149"/>
        <v>7.0954782596174982E-3</v>
      </c>
      <c r="W187">
        <v>1</v>
      </c>
      <c r="Z187">
        <f t="shared" si="150"/>
        <v>56868</v>
      </c>
      <c r="AA187" s="134">
        <f t="shared" si="151"/>
        <v>2.1934808856117174E-2</v>
      </c>
      <c r="AB187" s="134">
        <f t="shared" si="138"/>
        <v>-4.8824853679265562E-5</v>
      </c>
      <c r="AC187" s="134">
        <f t="shared" si="139"/>
        <v>-0.1557971825179672</v>
      </c>
      <c r="AD187" s="134">
        <f t="shared" si="140"/>
        <v>2.0152086826488346E-2</v>
      </c>
      <c r="AE187" s="134">
        <f t="shared" si="141"/>
        <v>-3.7139965877313106E-10</v>
      </c>
      <c r="AG187" s="136"/>
      <c r="AH187">
        <f t="shared" si="126"/>
        <v>1.7338971759495634E-3</v>
      </c>
      <c r="AI187">
        <f t="shared" si="127"/>
        <v>1.4082337324658596</v>
      </c>
      <c r="AJ187">
        <f t="shared" si="128"/>
        <v>0.49178052103244063</v>
      </c>
      <c r="AK187">
        <f t="shared" si="129"/>
        <v>0.33598721645948265</v>
      </c>
      <c r="AL187">
        <f t="shared" si="130"/>
        <v>0.6886246942781773</v>
      </c>
      <c r="AM187">
        <f t="shared" si="131"/>
        <v>0.35859627103860164</v>
      </c>
      <c r="AN187" s="134">
        <f t="shared" si="152"/>
        <v>6.6762555449024461</v>
      </c>
      <c r="AO187" s="134">
        <f t="shared" si="152"/>
        <v>6.6747429037278589</v>
      </c>
      <c r="AP187" s="134">
        <f t="shared" si="152"/>
        <v>6.6716496515003607</v>
      </c>
      <c r="AQ187" s="134">
        <f t="shared" si="152"/>
        <v>6.6653362813741399</v>
      </c>
      <c r="AR187" s="134">
        <f t="shared" si="152"/>
        <v>6.6524997995103714</v>
      </c>
      <c r="AS187" s="134">
        <f t="shared" si="152"/>
        <v>6.6265929307527411</v>
      </c>
      <c r="AT187" s="134">
        <f t="shared" si="152"/>
        <v>6.5750079113075337</v>
      </c>
      <c r="AU187" s="134">
        <f t="shared" si="132"/>
        <v>6.4744818334100449</v>
      </c>
      <c r="AV187" s="134"/>
      <c r="AX187" s="134"/>
    </row>
    <row r="188" spans="1:50">
      <c r="A188" s="22" t="s">
        <v>1813</v>
      </c>
      <c r="B188" s="6"/>
      <c r="C188" s="32">
        <v>52550.943200000002</v>
      </c>
      <c r="D188" s="32">
        <v>1E-4</v>
      </c>
      <c r="E188">
        <f t="shared" si="144"/>
        <v>58891.59082844809</v>
      </c>
      <c r="F188">
        <f t="shared" si="145"/>
        <v>58891.5</v>
      </c>
      <c r="G188">
        <f t="shared" si="135"/>
        <v>2.9201001998444553E-2</v>
      </c>
      <c r="K188">
        <v>2.9201001998444553E-2</v>
      </c>
      <c r="O188">
        <f t="shared" ca="1" si="143"/>
        <v>1.1048151085613987E-2</v>
      </c>
      <c r="P188">
        <f t="shared" si="146"/>
        <v>0.18674909157610187</v>
      </c>
      <c r="Q188" s="2">
        <f t="shared" si="147"/>
        <v>37532.443200000002</v>
      </c>
      <c r="R188">
        <f t="shared" si="136"/>
        <v>2.4821400529569534E-2</v>
      </c>
      <c r="T188">
        <f t="shared" si="137"/>
        <v>-0.15754808957765731</v>
      </c>
      <c r="U188">
        <f t="shared" si="148"/>
        <v>-5.5637470500803032E-2</v>
      </c>
      <c r="V188">
        <f t="shared" si="149"/>
        <v>1.0385774280627695E-2</v>
      </c>
      <c r="W188">
        <v>1</v>
      </c>
      <c r="Z188">
        <f t="shared" si="150"/>
        <v>58891.5</v>
      </c>
      <c r="AA188" s="134">
        <f t="shared" si="151"/>
        <v>2.8667062544902946E-2</v>
      </c>
      <c r="AB188" s="134">
        <f t="shared" si="138"/>
        <v>5.3393945354160768E-4</v>
      </c>
      <c r="AC188" s="134">
        <f t="shared" si="139"/>
        <v>-0.15754808957765731</v>
      </c>
      <c r="AD188" s="134">
        <f t="shared" si="140"/>
        <v>2.401852248743459E-2</v>
      </c>
      <c r="AE188" s="134">
        <f t="shared" si="141"/>
        <v>-4.4915595979745609E-8</v>
      </c>
      <c r="AG188" s="136"/>
      <c r="AH188">
        <f t="shared" si="126"/>
        <v>5.1824795110099638E-3</v>
      </c>
      <c r="AI188">
        <f t="shared" si="127"/>
        <v>1.1416224821241858</v>
      </c>
      <c r="AJ188">
        <f t="shared" si="128"/>
        <v>0.90232514636174943</v>
      </c>
      <c r="AK188">
        <f t="shared" si="129"/>
        <v>0.50939695965345444</v>
      </c>
      <c r="AL188">
        <f t="shared" si="130"/>
        <v>1.2996247298717831</v>
      </c>
      <c r="AM188">
        <f t="shared" si="131"/>
        <v>0.75990836997540523</v>
      </c>
      <c r="AN188" s="134">
        <f t="shared" si="152"/>
        <v>7.0817167006066875</v>
      </c>
      <c r="AO188" s="134">
        <f t="shared" si="152"/>
        <v>7.0809188556055025</v>
      </c>
      <c r="AP188" s="134">
        <f t="shared" si="152"/>
        <v>7.0787603466877291</v>
      </c>
      <c r="AQ188" s="134">
        <f t="shared" si="152"/>
        <v>7.0729443297407357</v>
      </c>
      <c r="AR188" s="134">
        <f t="shared" si="152"/>
        <v>7.0574399825886793</v>
      </c>
      <c r="AS188" s="134">
        <f t="shared" si="152"/>
        <v>7.017204123067196</v>
      </c>
      <c r="AT188" s="134">
        <f t="shared" si="152"/>
        <v>6.9189066515740416</v>
      </c>
      <c r="AU188" s="134">
        <f t="shared" si="132"/>
        <v>6.7032738307657675</v>
      </c>
      <c r="AV188" s="134"/>
      <c r="AX188" s="134"/>
    </row>
    <row r="189" spans="1:50">
      <c r="A189" s="22" t="s">
        <v>1813</v>
      </c>
      <c r="B189" s="6"/>
      <c r="C189" s="32">
        <v>52619.744700000003</v>
      </c>
      <c r="D189" s="32">
        <v>2.0000000000000001E-4</v>
      </c>
      <c r="E189">
        <f t="shared" si="144"/>
        <v>59105.59490511199</v>
      </c>
      <c r="F189">
        <f t="shared" si="145"/>
        <v>59105.5</v>
      </c>
      <c r="G189">
        <f t="shared" si="135"/>
        <v>3.051163400959922E-2</v>
      </c>
      <c r="K189">
        <v>3.051163400959922E-2</v>
      </c>
      <c r="O189">
        <f t="shared" ca="1" si="143"/>
        <v>1.1096040256939475E-2</v>
      </c>
      <c r="P189">
        <f t="shared" si="146"/>
        <v>0.18771782289515443</v>
      </c>
      <c r="Q189" s="2">
        <f t="shared" si="147"/>
        <v>37601.244700000003</v>
      </c>
      <c r="R189">
        <f t="shared" si="136"/>
        <v>2.4713785823920861E-2</v>
      </c>
      <c r="T189">
        <f t="shared" si="137"/>
        <v>-0.15720618888555521</v>
      </c>
      <c r="U189">
        <f t="shared" si="148"/>
        <v>-5.3824837013212723E-2</v>
      </c>
      <c r="V189">
        <f t="shared" si="149"/>
        <v>1.0687703914953091E-2</v>
      </c>
      <c r="W189">
        <v>1</v>
      </c>
      <c r="Z189">
        <f t="shared" si="150"/>
        <v>59105.5</v>
      </c>
      <c r="AA189" s="134">
        <f t="shared" si="151"/>
        <v>2.9312555773090502E-2</v>
      </c>
      <c r="AB189" s="134">
        <f t="shared" si="138"/>
        <v>1.1990782365087181E-3</v>
      </c>
      <c r="AC189" s="134">
        <f t="shared" si="139"/>
        <v>-0.15720618888555521</v>
      </c>
      <c r="AD189" s="134">
        <f t="shared" si="140"/>
        <v>2.5041314131405038E-2</v>
      </c>
      <c r="AE189" s="134">
        <f t="shared" si="141"/>
        <v>-2.2602926894386923E-7</v>
      </c>
      <c r="AG189" s="136"/>
      <c r="AH189">
        <f t="shared" si="126"/>
        <v>5.4703198781941818E-3</v>
      </c>
      <c r="AI189">
        <f t="shared" si="127"/>
        <v>1.1157225285846002</v>
      </c>
      <c r="AJ189">
        <f t="shared" si="128"/>
        <v>0.92293821513049268</v>
      </c>
      <c r="AK189">
        <f t="shared" si="129"/>
        <v>0.51589774793575593</v>
      </c>
      <c r="AL189">
        <f t="shared" si="130"/>
        <v>1.3501359563249931</v>
      </c>
      <c r="AM189">
        <f t="shared" si="131"/>
        <v>0.80053647931740768</v>
      </c>
      <c r="AN189" s="134">
        <f t="shared" si="152"/>
        <v>7.1197035062975225</v>
      </c>
      <c r="AO189" s="134">
        <f t="shared" si="152"/>
        <v>7.1190220859663667</v>
      </c>
      <c r="AP189" s="134">
        <f t="shared" si="152"/>
        <v>7.1171021140596711</v>
      </c>
      <c r="AQ189" s="134">
        <f t="shared" si="152"/>
        <v>7.111714093138132</v>
      </c>
      <c r="AR189" s="134">
        <f t="shared" si="152"/>
        <v>7.0967595088130677</v>
      </c>
      <c r="AS189" s="134">
        <f t="shared" si="152"/>
        <v>7.0564318709612222</v>
      </c>
      <c r="AT189" s="134">
        <f t="shared" si="152"/>
        <v>6.9547195844579726</v>
      </c>
      <c r="AU189" s="134">
        <f t="shared" si="132"/>
        <v>6.727470266364544</v>
      </c>
      <c r="AV189" s="134"/>
      <c r="AX189" s="134"/>
    </row>
    <row r="190" spans="1:50">
      <c r="A190" s="23" t="s">
        <v>1818</v>
      </c>
      <c r="B190" s="16" t="s">
        <v>1817</v>
      </c>
      <c r="C190" s="24">
        <v>52898.644099999998</v>
      </c>
      <c r="D190" s="24">
        <v>5.9999999999999995E-4</v>
      </c>
      <c r="E190">
        <f t="shared" si="144"/>
        <v>59973.099372007528</v>
      </c>
      <c r="F190">
        <f t="shared" si="145"/>
        <v>59973</v>
      </c>
      <c r="G190">
        <f t="shared" si="135"/>
        <v>3.1947724004567135E-2</v>
      </c>
      <c r="K190">
        <v>3.1947724004567135E-2</v>
      </c>
      <c r="O190">
        <f t="shared" ca="1" si="143"/>
        <v>1.1290170425747238E-2</v>
      </c>
      <c r="P190">
        <f t="shared" si="146"/>
        <v>0.19166428849673078</v>
      </c>
      <c r="Q190" s="2">
        <f t="shared" si="147"/>
        <v>37880.144099999998</v>
      </c>
      <c r="R190">
        <f t="shared" si="136"/>
        <v>2.5509380973179469E-2</v>
      </c>
      <c r="T190">
        <f t="shared" si="137"/>
        <v>-0.15971656449216365</v>
      </c>
      <c r="U190">
        <f t="shared" si="148"/>
        <v>-4.6222553865886362E-2</v>
      </c>
      <c r="V190">
        <f t="shared" si="149"/>
        <v>1.2880890448037542E-2</v>
      </c>
      <c r="W190">
        <v>1</v>
      </c>
      <c r="Z190">
        <f t="shared" si="150"/>
        <v>59973</v>
      </c>
      <c r="AA190" s="134">
        <f t="shared" si="151"/>
        <v>3.1808326667857587E-2</v>
      </c>
      <c r="AB190" s="134">
        <f t="shared" si="138"/>
        <v>1.3939733670954857E-4</v>
      </c>
      <c r="AC190" s="134">
        <f t="shared" si="139"/>
        <v>-0.15971656449216365</v>
      </c>
      <c r="AD190" s="134">
        <f t="shared" si="140"/>
        <v>2.5451803661402494E-2</v>
      </c>
      <c r="AE190" s="134">
        <f t="shared" si="141"/>
        <v>-3.1035511867054292E-9</v>
      </c>
      <c r="AG190" s="136"/>
      <c r="AH190">
        <f t="shared" si="126"/>
        <v>6.4959203431646404E-3</v>
      </c>
      <c r="AI190">
        <f t="shared" si="127"/>
        <v>1.019970861112141</v>
      </c>
      <c r="AJ190">
        <f t="shared" si="128"/>
        <v>0.97755466592617135</v>
      </c>
      <c r="AK190">
        <f t="shared" si="129"/>
        <v>0.5283401883764266</v>
      </c>
      <c r="AL190">
        <f t="shared" si="130"/>
        <v>1.5330150670040379</v>
      </c>
      <c r="AM190">
        <f t="shared" si="131"/>
        <v>0.96291488984794371</v>
      </c>
      <c r="AN190" s="134">
        <f t="shared" si="152"/>
        <v>7.2651401503528561</v>
      </c>
      <c r="AO190" s="134">
        <f t="shared" si="152"/>
        <v>7.2648354319015898</v>
      </c>
      <c r="AP190" s="134">
        <f t="shared" si="152"/>
        <v>7.2637990110432282</v>
      </c>
      <c r="AQ190" s="134">
        <f t="shared" si="152"/>
        <v>7.2602858279170608</v>
      </c>
      <c r="AR190" s="134">
        <f t="shared" si="152"/>
        <v>7.2485105646168071</v>
      </c>
      <c r="AS190" s="134">
        <f t="shared" si="152"/>
        <v>7.2104183766965386</v>
      </c>
      <c r="AT190" s="134">
        <f t="shared" si="152"/>
        <v>7.0984634172845356</v>
      </c>
      <c r="AU190" s="134">
        <f t="shared" si="132"/>
        <v>6.8255562845044446</v>
      </c>
      <c r="AV190" s="134"/>
      <c r="AX190" s="134"/>
    </row>
    <row r="191" spans="1:50">
      <c r="A191" s="22" t="s">
        <v>1827</v>
      </c>
      <c r="B191" s="6"/>
      <c r="C191" s="32">
        <v>53024.670899999997</v>
      </c>
      <c r="D191" s="32">
        <v>1E-4</v>
      </c>
      <c r="E191">
        <f t="shared" si="144"/>
        <v>60365.100258164159</v>
      </c>
      <c r="F191">
        <f t="shared" si="145"/>
        <v>60365</v>
      </c>
      <c r="G191">
        <f t="shared" si="135"/>
        <v>3.2232619996648282E-2</v>
      </c>
      <c r="K191">
        <v>3.2232619996648282E-2</v>
      </c>
      <c r="O191">
        <f t="shared" ca="1" si="143"/>
        <v>1.1377892646119162E-2</v>
      </c>
      <c r="P191">
        <f t="shared" si="146"/>
        <v>0.19345784301895103</v>
      </c>
      <c r="Q191" s="2">
        <f t="shared" si="147"/>
        <v>38006.170899999997</v>
      </c>
      <c r="R191">
        <f t="shared" si="136"/>
        <v>2.5993572538591258E-2</v>
      </c>
      <c r="T191">
        <f t="shared" si="137"/>
        <v>-0.16122522302230274</v>
      </c>
      <c r="U191">
        <f t="shared" si="148"/>
        <v>-4.2652816393555115E-2</v>
      </c>
      <c r="V191">
        <f t="shared" si="149"/>
        <v>1.4059415613733075E-2</v>
      </c>
      <c r="W191">
        <v>1</v>
      </c>
      <c r="Z191">
        <f t="shared" si="150"/>
        <v>60365</v>
      </c>
      <c r="AA191" s="134">
        <f t="shared" si="151"/>
        <v>3.2877597237189984E-2</v>
      </c>
      <c r="AB191" s="134">
        <f t="shared" si="138"/>
        <v>-6.4497724054170258E-4</v>
      </c>
      <c r="AC191" s="134">
        <f t="shared" si="139"/>
        <v>-0.16122522302230274</v>
      </c>
      <c r="AD191" s="134">
        <f t="shared" si="140"/>
        <v>2.5342463172123516E-2</v>
      </c>
      <c r="AE191" s="134">
        <f t="shared" si="141"/>
        <v>-6.7068989966992589E-8</v>
      </c>
      <c r="AG191" s="136"/>
      <c r="AH191">
        <f t="shared" si="126"/>
        <v>6.8901568245247659E-3</v>
      </c>
      <c r="AI191">
        <f t="shared" si="127"/>
        <v>0.98158017436173306</v>
      </c>
      <c r="AJ191">
        <f t="shared" si="128"/>
        <v>0.99026540324161116</v>
      </c>
      <c r="AK191">
        <f t="shared" si="129"/>
        <v>0.52839653667549169</v>
      </c>
      <c r="AL191">
        <f t="shared" si="130"/>
        <v>1.6056420694918618</v>
      </c>
      <c r="AM191">
        <f t="shared" si="131"/>
        <v>1.0354672732822137</v>
      </c>
      <c r="AN191" s="134">
        <f t="shared" ref="AN191:AT200" si="153">$AU191+$AB$7*SIN(AO191)</f>
        <v>7.3267455602777973</v>
      </c>
      <c r="AO191" s="134">
        <f t="shared" si="153"/>
        <v>7.3265524840618497</v>
      </c>
      <c r="AP191" s="134">
        <f t="shared" si="153"/>
        <v>7.3258273867449901</v>
      </c>
      <c r="AQ191" s="134">
        <f t="shared" si="153"/>
        <v>7.3231122918243399</v>
      </c>
      <c r="AR191" s="134">
        <f t="shared" si="153"/>
        <v>7.3130552307023393</v>
      </c>
      <c r="AS191" s="134">
        <f t="shared" si="153"/>
        <v>7.2771786255532547</v>
      </c>
      <c r="AT191" s="134">
        <f t="shared" si="153"/>
        <v>7.1625822391734886</v>
      </c>
      <c r="AU191" s="134">
        <f t="shared" si="132"/>
        <v>6.8698787272835116</v>
      </c>
      <c r="AV191" s="134"/>
      <c r="AX191" s="134"/>
    </row>
    <row r="192" spans="1:50">
      <c r="A192" s="41" t="s">
        <v>1834</v>
      </c>
      <c r="B192" s="37" t="s">
        <v>1817</v>
      </c>
      <c r="C192" s="42">
        <v>53306.6253</v>
      </c>
      <c r="D192" s="42">
        <v>2.0000000000000001E-4</v>
      </c>
      <c r="E192">
        <f t="shared" si="144"/>
        <v>61242.107169835028</v>
      </c>
      <c r="F192">
        <f t="shared" si="145"/>
        <v>61242</v>
      </c>
      <c r="G192">
        <f t="shared" si="135"/>
        <v>3.4454695996828377E-2</v>
      </c>
      <c r="K192">
        <v>3.4454695996828377E-2</v>
      </c>
      <c r="O192">
        <f t="shared" ca="1" si="143"/>
        <v>1.1574148736083898E-2</v>
      </c>
      <c r="P192">
        <f t="shared" si="146"/>
        <v>0.19749357405534237</v>
      </c>
      <c r="Q192" s="2">
        <f t="shared" si="147"/>
        <v>38288.1253</v>
      </c>
      <c r="R192">
        <f t="shared" si="136"/>
        <v>2.6581675758578997E-2</v>
      </c>
      <c r="T192">
        <f t="shared" si="137"/>
        <v>-0.163038878058514</v>
      </c>
      <c r="U192">
        <f t="shared" si="148"/>
        <v>-3.4361389016962063E-2</v>
      </c>
      <c r="V192">
        <f t="shared" si="149"/>
        <v>1.6557896186038718E-2</v>
      </c>
      <c r="W192">
        <v>1</v>
      </c>
      <c r="Z192">
        <f t="shared" si="150"/>
        <v>61242</v>
      </c>
      <c r="AA192" s="134">
        <f t="shared" si="151"/>
        <v>3.5155264435651319E-2</v>
      </c>
      <c r="AB192" s="134">
        <f t="shared" si="138"/>
        <v>-7.005684388229419E-4</v>
      </c>
      <c r="AC192" s="134">
        <f t="shared" si="139"/>
        <v>-0.163038878058514</v>
      </c>
      <c r="AD192" s="134">
        <f t="shared" si="140"/>
        <v>2.6821215452589225E-2</v>
      </c>
      <c r="AE192" s="134">
        <f t="shared" si="141"/>
        <v>-8.0018851609345879E-8</v>
      </c>
      <c r="AG192" s="136"/>
      <c r="AH192">
        <f t="shared" si="126"/>
        <v>7.6334805442391535E-3</v>
      </c>
      <c r="AI192">
        <f t="shared" si="127"/>
        <v>0.90583677259863971</v>
      </c>
      <c r="AJ192">
        <f t="shared" si="128"/>
        <v>0.99998959684512811</v>
      </c>
      <c r="AK192">
        <f t="shared" si="129"/>
        <v>0.52026481387131884</v>
      </c>
      <c r="AL192">
        <f t="shared" si="130"/>
        <v>1.7498489581079799</v>
      </c>
      <c r="AM192">
        <f t="shared" si="131"/>
        <v>1.1972378415740639</v>
      </c>
      <c r="AN192" s="134">
        <f t="shared" si="153"/>
        <v>7.456532473372663</v>
      </c>
      <c r="AO192" s="134">
        <f t="shared" si="153"/>
        <v>7.4564782963757459</v>
      </c>
      <c r="AP192" s="134">
        <f t="shared" si="153"/>
        <v>7.4562136831468813</v>
      </c>
      <c r="AQ192" s="134">
        <f t="shared" si="153"/>
        <v>7.4549236368081617</v>
      </c>
      <c r="AR192" s="134">
        <f t="shared" si="153"/>
        <v>7.4486900398178122</v>
      </c>
      <c r="AS192" s="134">
        <f t="shared" si="153"/>
        <v>7.4197591726278374</v>
      </c>
      <c r="AT192" s="134">
        <f t="shared" si="153"/>
        <v>7.3038935514260714</v>
      </c>
      <c r="AU192" s="134">
        <f t="shared" si="132"/>
        <v>6.9690388862560688</v>
      </c>
      <c r="AV192" s="134"/>
      <c r="AX192" s="134"/>
    </row>
    <row r="193" spans="1:64">
      <c r="A193" s="41" t="s">
        <v>1834</v>
      </c>
      <c r="B193" s="37" t="s">
        <v>1814</v>
      </c>
      <c r="C193" s="42">
        <v>53306.786800000002</v>
      </c>
      <c r="D193" s="42">
        <v>2.0000000000000001E-4</v>
      </c>
      <c r="E193">
        <f t="shared" si="144"/>
        <v>61242.609508568654</v>
      </c>
      <c r="F193">
        <f t="shared" si="145"/>
        <v>61242.5</v>
      </c>
      <c r="G193">
        <f t="shared" si="135"/>
        <v>3.5206590007874183E-2</v>
      </c>
      <c r="K193">
        <v>3.5206590007874183E-2</v>
      </c>
      <c r="O193">
        <f t="shared" ca="1" si="143"/>
        <v>1.1574260626671107E-2</v>
      </c>
      <c r="P193">
        <f t="shared" si="146"/>
        <v>0.19749588403914245</v>
      </c>
      <c r="Q193" s="2">
        <f t="shared" si="147"/>
        <v>38288.286800000002</v>
      </c>
      <c r="R193">
        <f t="shared" si="136"/>
        <v>2.6337814957167447E-2</v>
      </c>
      <c r="T193">
        <f t="shared" si="137"/>
        <v>-0.16228929403126827</v>
      </c>
      <c r="U193">
        <f t="shared" si="148"/>
        <v>-3.4356541168055643E-2</v>
      </c>
      <c r="V193">
        <f t="shared" si="149"/>
        <v>1.6366789255159837E-2</v>
      </c>
      <c r="W193">
        <v>1</v>
      </c>
      <c r="Z193">
        <f t="shared" si="150"/>
        <v>61242.5</v>
      </c>
      <c r="AA193" s="134">
        <f t="shared" si="151"/>
        <v>3.5156521742346486E-2</v>
      </c>
      <c r="AB193" s="134">
        <f t="shared" si="138"/>
        <v>5.0068265527697386E-5</v>
      </c>
      <c r="AC193" s="134">
        <f t="shared" si="139"/>
        <v>-0.16228929403126827</v>
      </c>
      <c r="AD193" s="134">
        <f t="shared" si="140"/>
        <v>2.7572736436860045E-2</v>
      </c>
      <c r="AE193" s="134">
        <f t="shared" si="141"/>
        <v>-4.0683186780552968E-10</v>
      </c>
      <c r="AG193" s="136"/>
      <c r="AH193">
        <f t="shared" si="126"/>
        <v>7.6338535710141391E-3</v>
      </c>
      <c r="AI193">
        <f t="shared" si="127"/>
        <v>0.90579730114489998</v>
      </c>
      <c r="AJ193">
        <f t="shared" si="128"/>
        <v>0.99998924790184607</v>
      </c>
      <c r="AK193">
        <f t="shared" si="129"/>
        <v>0.52025766834868825</v>
      </c>
      <c r="AL193">
        <f t="shared" si="130"/>
        <v>1.7499248266344083</v>
      </c>
      <c r="AM193">
        <f t="shared" si="131"/>
        <v>1.1973301541852039</v>
      </c>
      <c r="AN193" s="134">
        <f t="shared" si="153"/>
        <v>7.4566035661434942</v>
      </c>
      <c r="AO193" s="134">
        <f t="shared" si="153"/>
        <v>7.4565494346084975</v>
      </c>
      <c r="AP193" s="134">
        <f t="shared" si="153"/>
        <v>7.4562849985815696</v>
      </c>
      <c r="AQ193" s="134">
        <f t="shared" si="153"/>
        <v>7.4549955966918544</v>
      </c>
      <c r="AR193" s="134">
        <f t="shared" si="153"/>
        <v>7.4487640445180254</v>
      </c>
      <c r="AS193" s="134">
        <f t="shared" si="153"/>
        <v>7.4198377237418036</v>
      </c>
      <c r="AT193" s="134">
        <f t="shared" si="153"/>
        <v>7.3039732161413635</v>
      </c>
      <c r="AU193" s="134">
        <f t="shared" si="132"/>
        <v>6.9690954199841029</v>
      </c>
      <c r="AV193" s="134"/>
      <c r="AX193" s="134"/>
    </row>
    <row r="194" spans="1:64">
      <c r="A194" s="38" t="s">
        <v>1828</v>
      </c>
      <c r="B194" s="39" t="s">
        <v>1817</v>
      </c>
      <c r="C194" s="40">
        <v>53310.4827</v>
      </c>
      <c r="D194" s="40">
        <v>2.0000000000000001E-4</v>
      </c>
      <c r="E194">
        <f t="shared" si="144"/>
        <v>61254.105444950008</v>
      </c>
      <c r="F194">
        <f t="shared" si="145"/>
        <v>61254</v>
      </c>
      <c r="G194">
        <f t="shared" si="135"/>
        <v>3.3900152004207484E-2</v>
      </c>
      <c r="K194">
        <v>3.3900152004207484E-2</v>
      </c>
      <c r="O194">
        <f t="shared" ca="1" si="143"/>
        <v>1.1576834110176917E-2</v>
      </c>
      <c r="P194">
        <f t="shared" si="146"/>
        <v>0.19754901653220047</v>
      </c>
      <c r="Q194" s="2">
        <f t="shared" si="147"/>
        <v>38291.9827</v>
      </c>
      <c r="R194">
        <f t="shared" si="136"/>
        <v>2.6780950861301403E-2</v>
      </c>
      <c r="T194">
        <f t="shared" si="137"/>
        <v>-0.16364886452799299</v>
      </c>
      <c r="U194">
        <f t="shared" si="148"/>
        <v>-3.4245002588194184E-2</v>
      </c>
      <c r="V194">
        <f t="shared" si="149"/>
        <v>1.6745359484934511E-2</v>
      </c>
      <c r="W194">
        <v>1</v>
      </c>
      <c r="Z194">
        <f t="shared" si="150"/>
        <v>61254</v>
      </c>
      <c r="AA194" s="134">
        <f t="shared" si="151"/>
        <v>3.5185427646594519E-2</v>
      </c>
      <c r="AB194" s="134">
        <f t="shared" si="138"/>
        <v>-1.2852756423870348E-3</v>
      </c>
      <c r="AC194" s="134">
        <f t="shared" si="139"/>
        <v>-0.16364886452799299</v>
      </c>
      <c r="AD194" s="134">
        <f t="shared" si="140"/>
        <v>2.625773395881981E-2</v>
      </c>
      <c r="AE194" s="134">
        <f t="shared" si="141"/>
        <v>-2.7033703777265824E-7</v>
      </c>
      <c r="AG194" s="136"/>
      <c r="AH194">
        <f t="shared" si="126"/>
        <v>7.6424180453876752E-3</v>
      </c>
      <c r="AI194">
        <f t="shared" si="127"/>
        <v>0.90489055766543125</v>
      </c>
      <c r="AJ194">
        <f t="shared" si="128"/>
        <v>0.99997964521681693</v>
      </c>
      <c r="AK194">
        <f t="shared" si="129"/>
        <v>0.52009266859474734</v>
      </c>
      <c r="AL194">
        <f t="shared" si="130"/>
        <v>1.7516679764516754</v>
      </c>
      <c r="AM194">
        <f t="shared" si="131"/>
        <v>1.1994534347599506</v>
      </c>
      <c r="AN194" s="134">
        <f t="shared" si="153"/>
        <v>7.4582378423034603</v>
      </c>
      <c r="AO194" s="134">
        <f t="shared" si="153"/>
        <v>7.4581847481080104</v>
      </c>
      <c r="AP194" s="134">
        <f t="shared" si="153"/>
        <v>7.4579243639333432</v>
      </c>
      <c r="AQ194" s="134">
        <f t="shared" si="153"/>
        <v>7.4566497296749876</v>
      </c>
      <c r="AR194" s="134">
        <f t="shared" si="153"/>
        <v>7.4504651425237896</v>
      </c>
      <c r="AS194" s="134">
        <f t="shared" si="153"/>
        <v>7.4216435281157933</v>
      </c>
      <c r="AT194" s="134">
        <f t="shared" si="153"/>
        <v>7.3058052090433625</v>
      </c>
      <c r="AU194" s="134">
        <f t="shared" si="132"/>
        <v>6.9703956957288975</v>
      </c>
      <c r="AV194" s="134"/>
      <c r="AX194" s="134"/>
    </row>
    <row r="195" spans="1:64">
      <c r="A195" s="41" t="s">
        <v>1834</v>
      </c>
      <c r="B195" s="37" t="s">
        <v>1814</v>
      </c>
      <c r="C195" s="42">
        <v>54024.693200000002</v>
      </c>
      <c r="D195" s="42">
        <v>2.9999999999999997E-4</v>
      </c>
      <c r="E195">
        <f t="shared" si="144"/>
        <v>63475.626176273588</v>
      </c>
      <c r="F195">
        <f t="shared" si="145"/>
        <v>63475.5</v>
      </c>
      <c r="G195">
        <f t="shared" si="135"/>
        <v>4.0565194001828786E-2</v>
      </c>
      <c r="K195">
        <v>4.0565194001828786E-2</v>
      </c>
      <c r="O195">
        <f t="shared" ca="1" si="143"/>
        <v>1.2073963989146886E-2</v>
      </c>
      <c r="P195">
        <f t="shared" si="146"/>
        <v>0.20791583827516646</v>
      </c>
      <c r="Q195" s="2">
        <f t="shared" si="147"/>
        <v>39006.193200000002</v>
      </c>
      <c r="R195">
        <f t="shared" si="136"/>
        <v>2.800623813870121E-2</v>
      </c>
      <c r="T195">
        <f t="shared" si="137"/>
        <v>-0.16735064427333768</v>
      </c>
      <c r="U195">
        <f t="shared" si="148"/>
        <v>-1.1322953440417116E-2</v>
      </c>
      <c r="V195">
        <f t="shared" si="149"/>
        <v>2.4344640306653443E-2</v>
      </c>
      <c r="W195">
        <v>1</v>
      </c>
      <c r="Z195">
        <f t="shared" si="150"/>
        <v>63475.5</v>
      </c>
      <c r="AA195" s="134">
        <f t="shared" si="151"/>
        <v>4.0397342969666773E-2</v>
      </c>
      <c r="AB195" s="134">
        <f t="shared" si="138"/>
        <v>1.6785103216201275E-4</v>
      </c>
      <c r="AC195" s="134">
        <f t="shared" si="139"/>
        <v>-0.16735064427333768</v>
      </c>
      <c r="AD195" s="134">
        <f t="shared" si="140"/>
        <v>3.1747835598049313E-2</v>
      </c>
      <c r="AE195" s="134">
        <f t="shared" si="141"/>
        <v>-4.7149318635277475E-9</v>
      </c>
      <c r="AG195" s="136"/>
      <c r="AH195">
        <f t="shared" si="126"/>
        <v>8.8173584037794725E-3</v>
      </c>
      <c r="AI195">
        <f t="shared" si="127"/>
        <v>0.76344342178034041</v>
      </c>
      <c r="AJ195">
        <f t="shared" si="128"/>
        <v>0.95842026963211446</v>
      </c>
      <c r="AK195">
        <f t="shared" si="129"/>
        <v>0.47284582608732467</v>
      </c>
      <c r="AL195">
        <f t="shared" si="130"/>
        <v>2.0346700561150786</v>
      </c>
      <c r="AM195">
        <f t="shared" si="131"/>
        <v>1.6184431190964963</v>
      </c>
      <c r="AN195" s="134">
        <f t="shared" si="153"/>
        <v>7.7472859418895812</v>
      </c>
      <c r="AO195" s="134">
        <f t="shared" si="153"/>
        <v>7.7472858613019255</v>
      </c>
      <c r="AP195" s="134">
        <f t="shared" si="153"/>
        <v>7.7472844300402608</v>
      </c>
      <c r="AQ195" s="134">
        <f t="shared" si="153"/>
        <v>7.7472590135764419</v>
      </c>
      <c r="AR195" s="134">
        <f t="shared" si="153"/>
        <v>7.7468086659984818</v>
      </c>
      <c r="AS195" s="134">
        <f t="shared" si="153"/>
        <v>7.7391204102360511</v>
      </c>
      <c r="AT195" s="134">
        <f t="shared" si="153"/>
        <v>7.6480424635953526</v>
      </c>
      <c r="AU195" s="134">
        <f t="shared" si="132"/>
        <v>7.2215750493862911</v>
      </c>
      <c r="AV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</row>
    <row r="196" spans="1:64">
      <c r="A196" s="41" t="s">
        <v>1834</v>
      </c>
      <c r="B196" s="37" t="s">
        <v>1817</v>
      </c>
      <c r="C196" s="42">
        <v>54046.715499999998</v>
      </c>
      <c r="D196" s="42">
        <v>2.9999999999999997E-4</v>
      </c>
      <c r="E196">
        <f t="shared" si="144"/>
        <v>63544.125583663175</v>
      </c>
      <c r="F196">
        <f t="shared" si="145"/>
        <v>63544</v>
      </c>
      <c r="G196">
        <f t="shared" si="135"/>
        <v>4.0374672003963497E-2</v>
      </c>
      <c r="K196">
        <v>4.0374672003963497E-2</v>
      </c>
      <c r="O196">
        <f t="shared" ca="1" si="143"/>
        <v>1.208929299959453E-2</v>
      </c>
      <c r="P196">
        <f t="shared" si="146"/>
        <v>0.20823875684480347</v>
      </c>
      <c r="Q196" s="2">
        <f t="shared" si="147"/>
        <v>39028.215499999998</v>
      </c>
      <c r="R196">
        <f t="shared" si="136"/>
        <v>2.8178350979452722E-2</v>
      </c>
      <c r="T196">
        <f t="shared" si="137"/>
        <v>-0.16786408484083998</v>
      </c>
      <c r="U196">
        <f t="shared" si="148"/>
        <v>-1.0572410714576264E-2</v>
      </c>
      <c r="V196">
        <f t="shared" si="149"/>
        <v>2.4740670749442736E-2</v>
      </c>
      <c r="W196">
        <v>1</v>
      </c>
      <c r="Z196">
        <f t="shared" si="150"/>
        <v>63544</v>
      </c>
      <c r="AA196" s="134">
        <f t="shared" si="151"/>
        <v>4.0548173256099523E-2</v>
      </c>
      <c r="AB196" s="134">
        <f t="shared" si="138"/>
        <v>-1.7350125213602685E-4</v>
      </c>
      <c r="AC196" s="134">
        <f t="shared" si="139"/>
        <v>-0.16786408484083998</v>
      </c>
      <c r="AD196" s="134">
        <f t="shared" si="140"/>
        <v>3.153436420910348E-2</v>
      </c>
      <c r="AE196" s="134">
        <f t="shared" si="141"/>
        <v>-5.0531595836312399E-9</v>
      </c>
      <c r="AG196" s="136"/>
      <c r="AH196">
        <f t="shared" si="126"/>
        <v>8.8403077948600133E-3</v>
      </c>
      <c r="AI196">
        <f t="shared" si="127"/>
        <v>0.75997519781059031</v>
      </c>
      <c r="AJ196">
        <f t="shared" si="128"/>
        <v>0.95629748029034489</v>
      </c>
      <c r="AK196">
        <f t="shared" si="129"/>
        <v>0.47109477208002759</v>
      </c>
      <c r="AL196">
        <f t="shared" si="130"/>
        <v>2.0420184175901954</v>
      </c>
      <c r="AM196">
        <f t="shared" si="131"/>
        <v>1.6318209055898603</v>
      </c>
      <c r="AN196" s="134">
        <f t="shared" si="153"/>
        <v>7.7554744896508847</v>
      </c>
      <c r="AO196" s="134">
        <f t="shared" si="153"/>
        <v>7.7554744352993179</v>
      </c>
      <c r="AP196" s="134">
        <f t="shared" si="153"/>
        <v>7.755473390047988</v>
      </c>
      <c r="AQ196" s="134">
        <f t="shared" si="153"/>
        <v>7.755453290655697</v>
      </c>
      <c r="AR196" s="134">
        <f t="shared" si="153"/>
        <v>7.7550675863374741</v>
      </c>
      <c r="AS196" s="134">
        <f t="shared" si="153"/>
        <v>7.747936514381685</v>
      </c>
      <c r="AT196" s="134">
        <f t="shared" si="153"/>
        <v>7.6581952615186415</v>
      </c>
      <c r="AU196" s="134">
        <f t="shared" si="132"/>
        <v>7.2293201701270213</v>
      </c>
      <c r="AV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</row>
    <row r="197" spans="1:64">
      <c r="A197" s="41" t="s">
        <v>1834</v>
      </c>
      <c r="B197" s="37" t="s">
        <v>1817</v>
      </c>
      <c r="C197" s="42">
        <v>54047.680200000003</v>
      </c>
      <c r="D197" s="42">
        <v>2.0000000000000001E-4</v>
      </c>
      <c r="E197">
        <f t="shared" si="144"/>
        <v>63547.126241101731</v>
      </c>
      <c r="F197">
        <f t="shared" si="145"/>
        <v>63547</v>
      </c>
      <c r="G197">
        <f t="shared" si="135"/>
        <v>4.0586036004242487E-2</v>
      </c>
      <c r="K197">
        <v>4.0586036004242487E-2</v>
      </c>
      <c r="O197">
        <f t="shared" ca="1" si="143"/>
        <v>1.2089964343117786E-2</v>
      </c>
      <c r="P197">
        <f t="shared" si="146"/>
        <v>0.2082529037181379</v>
      </c>
      <c r="Q197" s="2">
        <f t="shared" si="147"/>
        <v>39029.180200000003</v>
      </c>
      <c r="R197">
        <f t="shared" si="136"/>
        <v>2.8112178528988903E-2</v>
      </c>
      <c r="T197">
        <f t="shared" si="137"/>
        <v>-0.16766686771389541</v>
      </c>
      <c r="U197">
        <f t="shared" si="148"/>
        <v>-1.0539480114061361E-2</v>
      </c>
      <c r="V197">
        <f t="shared" si="149"/>
        <v>2.4689015933948483E-2</v>
      </c>
      <c r="W197">
        <v>1</v>
      </c>
      <c r="Z197">
        <f t="shared" si="150"/>
        <v>63547</v>
      </c>
      <c r="AA197" s="134">
        <f t="shared" si="151"/>
        <v>4.0554767725223637E-2</v>
      </c>
      <c r="AB197" s="134">
        <f t="shared" si="138"/>
        <v>3.1268279018850653E-5</v>
      </c>
      <c r="AC197" s="134">
        <f t="shared" si="139"/>
        <v>-0.16766686771389541</v>
      </c>
      <c r="AD197" s="134">
        <f t="shared" si="140"/>
        <v>3.1744739013571194E-2</v>
      </c>
      <c r="AE197" s="134">
        <f t="shared" si="141"/>
        <v>-1.6392878063785232E-10</v>
      </c>
      <c r="AG197" s="136"/>
      <c r="AH197">
        <f t="shared" si="126"/>
        <v>8.841296990671297E-3</v>
      </c>
      <c r="AI197">
        <f t="shared" si="127"/>
        <v>0.7598243178484364</v>
      </c>
      <c r="AJ197">
        <f t="shared" si="128"/>
        <v>0.95620377657234423</v>
      </c>
      <c r="AK197">
        <f t="shared" si="129"/>
        <v>0.47101786765496428</v>
      </c>
      <c r="AL197">
        <f t="shared" si="130"/>
        <v>2.042338718909805</v>
      </c>
      <c r="AM197">
        <f t="shared" si="131"/>
        <v>1.6324076650945059</v>
      </c>
      <c r="AN197" s="134">
        <f t="shared" si="153"/>
        <v>7.7558322619412632</v>
      </c>
      <c r="AO197" s="134">
        <f t="shared" si="153"/>
        <v>7.7558322085544509</v>
      </c>
      <c r="AP197" s="134">
        <f t="shared" si="153"/>
        <v>7.75583117812615</v>
      </c>
      <c r="AQ197" s="134">
        <f t="shared" si="153"/>
        <v>7.7558112917594295</v>
      </c>
      <c r="AR197" s="134">
        <f t="shared" si="153"/>
        <v>7.7554282857155385</v>
      </c>
      <c r="AS197" s="134">
        <f t="shared" si="153"/>
        <v>7.7483213397924624</v>
      </c>
      <c r="AT197" s="134">
        <f t="shared" si="153"/>
        <v>7.658639322617022</v>
      </c>
      <c r="AU197" s="134">
        <f t="shared" si="132"/>
        <v>7.2296593724952283</v>
      </c>
      <c r="AV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</row>
    <row r="198" spans="1:64">
      <c r="A198" s="41" t="s">
        <v>1834</v>
      </c>
      <c r="B198" s="37" t="s">
        <v>1814</v>
      </c>
      <c r="C198" s="42">
        <v>54051.699000000001</v>
      </c>
      <c r="D198" s="42">
        <v>1E-4</v>
      </c>
      <c r="E198">
        <f t="shared" si="144"/>
        <v>63559.626543904669</v>
      </c>
      <c r="F198">
        <f t="shared" si="145"/>
        <v>63559.5</v>
      </c>
      <c r="G198">
        <f t="shared" si="135"/>
        <v>4.068338600336574E-2</v>
      </c>
      <c r="K198">
        <v>4.068338600336574E-2</v>
      </c>
      <c r="O198">
        <f t="shared" ca="1" si="143"/>
        <v>1.2092761607798014E-2</v>
      </c>
      <c r="P198">
        <f t="shared" si="146"/>
        <v>0.20831185304703756</v>
      </c>
      <c r="Q198" s="2">
        <f t="shared" si="147"/>
        <v>39033.199000000001</v>
      </c>
      <c r="R198">
        <f t="shared" si="136"/>
        <v>2.8099302963411368E-2</v>
      </c>
      <c r="T198">
        <f t="shared" si="137"/>
        <v>-0.16762846704367182</v>
      </c>
      <c r="U198">
        <f t="shared" si="148"/>
        <v>-1.0402214968453616E-2</v>
      </c>
      <c r="V198">
        <f t="shared" si="149"/>
        <v>2.4720094341620057E-2</v>
      </c>
      <c r="W198">
        <v>1</v>
      </c>
      <c r="Z198">
        <f t="shared" si="150"/>
        <v>63559.5</v>
      </c>
      <c r="AA198" s="134">
        <f t="shared" si="151"/>
        <v>4.058223459632971E-2</v>
      </c>
      <c r="AB198" s="134">
        <f t="shared" si="138"/>
        <v>1.0115140703603059E-4</v>
      </c>
      <c r="AC198" s="134">
        <f t="shared" si="139"/>
        <v>-0.16762846704367182</v>
      </c>
      <c r="AD198" s="134">
        <f t="shared" si="140"/>
        <v>3.1837981647376647E-2</v>
      </c>
      <c r="AE198" s="134">
        <f t="shared" si="141"/>
        <v>-1.7151086211712409E-9</v>
      </c>
      <c r="AG198" s="136"/>
      <c r="AH198">
        <f t="shared" si="126"/>
        <v>8.8454043559890918E-3</v>
      </c>
      <c r="AI198">
        <f t="shared" si="127"/>
        <v>0.75919656041467731</v>
      </c>
      <c r="AJ198">
        <f t="shared" si="128"/>
        <v>0.95581269059926777</v>
      </c>
      <c r="AK198">
        <f t="shared" si="129"/>
        <v>0.4706972417925096</v>
      </c>
      <c r="AL198">
        <f t="shared" si="130"/>
        <v>2.043671940251325</v>
      </c>
      <c r="AM198">
        <f t="shared" si="131"/>
        <v>1.6348532913847174</v>
      </c>
      <c r="AN198" s="134">
        <f t="shared" si="153"/>
        <v>7.7573222158419206</v>
      </c>
      <c r="AO198" s="134">
        <f t="shared" si="153"/>
        <v>7.7573221663254008</v>
      </c>
      <c r="AP198" s="134">
        <f t="shared" si="153"/>
        <v>7.7573211959129864</v>
      </c>
      <c r="AQ198" s="134">
        <f t="shared" si="153"/>
        <v>7.7573021799722079</v>
      </c>
      <c r="AR198" s="134">
        <f t="shared" si="153"/>
        <v>7.7569302982326906</v>
      </c>
      <c r="AS198" s="134">
        <f t="shared" si="153"/>
        <v>7.7499236239976215</v>
      </c>
      <c r="AT198" s="134">
        <f t="shared" si="153"/>
        <v>7.6604890457760417</v>
      </c>
      <c r="AU198" s="134">
        <f t="shared" si="132"/>
        <v>7.2310727156960919</v>
      </c>
      <c r="AV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</row>
    <row r="199" spans="1:64">
      <c r="A199" s="41" t="s">
        <v>1834</v>
      </c>
      <c r="B199" s="37" t="s">
        <v>1817</v>
      </c>
      <c r="C199" s="42">
        <v>54055.718000000001</v>
      </c>
      <c r="D199" s="42">
        <v>1E-4</v>
      </c>
      <c r="E199">
        <f t="shared" si="144"/>
        <v>63572.127468798928</v>
      </c>
      <c r="F199">
        <f t="shared" si="145"/>
        <v>63572</v>
      </c>
      <c r="G199">
        <f t="shared" ref="G199:G209" si="154">+C199-(C$7+F199*C$8)</f>
        <v>4.0980736004712526E-2</v>
      </c>
      <c r="K199">
        <v>4.0980736004712526E-2</v>
      </c>
      <c r="O199">
        <f t="shared" ca="1" si="143"/>
        <v>1.2095558872478242E-2</v>
      </c>
      <c r="P199">
        <f t="shared" si="146"/>
        <v>0.2083708088651946</v>
      </c>
      <c r="Q199" s="2">
        <f t="shared" si="147"/>
        <v>39037.218000000001</v>
      </c>
      <c r="R199">
        <f t="shared" ref="R199:R209" si="155">+(P199-G199)^2</f>
        <v>2.8019436492237499E-2</v>
      </c>
      <c r="T199">
        <f t="shared" ref="T199:T209" si="156">G199-P199</f>
        <v>-0.16739007286048208</v>
      </c>
      <c r="U199">
        <f t="shared" si="148"/>
        <v>-1.026486222083034E-2</v>
      </c>
      <c r="V199">
        <f t="shared" si="149"/>
        <v>2.4688331818554926E-2</v>
      </c>
      <c r="W199">
        <v>1</v>
      </c>
      <c r="Z199">
        <f t="shared" si="150"/>
        <v>63572</v>
      </c>
      <c r="AA199" s="134">
        <f t="shared" si="151"/>
        <v>4.0609685239041106E-2</v>
      </c>
      <c r="AB199" s="134">
        <f t="shared" ref="AB199:AB209" si="157">+G199-AA199</f>
        <v>3.7105076567141987E-4</v>
      </c>
      <c r="AC199" s="134">
        <f t="shared" ref="AC199:AC209" si="158">+G199-P199</f>
        <v>-0.16739007286048208</v>
      </c>
      <c r="AD199" s="134">
        <f t="shared" ref="AD199:AD209" si="159">G199-AH199</f>
        <v>3.2131247286507063E-2</v>
      </c>
      <c r="AE199" s="134">
        <f t="shared" ref="AE199:AE209" si="160">+(G199-AA199)^2*T199</f>
        <v>-2.3046042720702341E-8</v>
      </c>
      <c r="AG199" s="136"/>
      <c r="AH199">
        <f t="shared" si="126"/>
        <v>8.849488718205463E-3</v>
      </c>
      <c r="AI199">
        <f t="shared" si="127"/>
        <v>0.75857026603422273</v>
      </c>
      <c r="AJ199">
        <f t="shared" si="128"/>
        <v>0.95542055536531145</v>
      </c>
      <c r="AK199">
        <f t="shared" si="129"/>
        <v>0.47037631052638312</v>
      </c>
      <c r="AL199">
        <f t="shared" si="130"/>
        <v>2.0450029611613241</v>
      </c>
      <c r="AM199">
        <f t="shared" si="131"/>
        <v>1.6373002044018747</v>
      </c>
      <c r="AN199" s="134">
        <f t="shared" si="153"/>
        <v>7.758810939669238</v>
      </c>
      <c r="AO199" s="134">
        <f t="shared" si="153"/>
        <v>7.7588108937903515</v>
      </c>
      <c r="AP199" s="134">
        <f t="shared" si="153"/>
        <v>7.7588099806459487</v>
      </c>
      <c r="AQ199" s="134">
        <f t="shared" si="153"/>
        <v>7.7587918078127043</v>
      </c>
      <c r="AR199" s="134">
        <f t="shared" si="153"/>
        <v>7.7584308600395415</v>
      </c>
      <c r="AS199" s="134">
        <f t="shared" si="153"/>
        <v>7.7515240465842554</v>
      </c>
      <c r="AT199" s="134">
        <f t="shared" si="153"/>
        <v>7.6623379111593355</v>
      </c>
      <c r="AU199" s="134">
        <f t="shared" si="132"/>
        <v>7.2324860588969546</v>
      </c>
      <c r="AV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</row>
    <row r="200" spans="1:64">
      <c r="A200" s="41" t="s">
        <v>1834</v>
      </c>
      <c r="B200" s="37" t="s">
        <v>1814</v>
      </c>
      <c r="C200" s="42">
        <v>54063.593999999997</v>
      </c>
      <c r="D200" s="42">
        <v>2.0000000000000001E-4</v>
      </c>
      <c r="E200">
        <f t="shared" si="144"/>
        <v>63596.625424625534</v>
      </c>
      <c r="F200">
        <f t="shared" si="145"/>
        <v>63596.5</v>
      </c>
      <c r="G200">
        <f t="shared" si="154"/>
        <v>4.0323541994439438E-2</v>
      </c>
      <c r="K200">
        <v>4.0323541994439438E-2</v>
      </c>
      <c r="O200">
        <f t="shared" ca="1" si="143"/>
        <v>1.2101041511251485E-2</v>
      </c>
      <c r="P200">
        <f t="shared" si="146"/>
        <v>0.20848638109282003</v>
      </c>
      <c r="Q200" s="2">
        <f t="shared" si="147"/>
        <v>39045.093999999997</v>
      </c>
      <c r="R200">
        <f t="shared" si="155"/>
        <v>2.827874045362784E-2</v>
      </c>
      <c r="T200">
        <f t="shared" si="156"/>
        <v>-0.16816283909838059</v>
      </c>
      <c r="U200">
        <f t="shared" si="148"/>
        <v>-9.9953966937900152E-3</v>
      </c>
      <c r="V200">
        <f t="shared" si="149"/>
        <v>2.5016939836809478E-2</v>
      </c>
      <c r="W200">
        <v>1</v>
      </c>
      <c r="Z200">
        <f t="shared" si="150"/>
        <v>63596.5</v>
      </c>
      <c r="AA200" s="134">
        <f t="shared" si="151"/>
        <v>4.0663441604666471E-2</v>
      </c>
      <c r="AB200" s="134">
        <f t="shared" si="157"/>
        <v>-3.3989961022703324E-4</v>
      </c>
      <c r="AC200" s="134">
        <f t="shared" si="158"/>
        <v>-0.16816283909838059</v>
      </c>
      <c r="AD200" s="134">
        <f t="shared" si="159"/>
        <v>3.146611447244823E-2</v>
      </c>
      <c r="AE200" s="134">
        <f t="shared" si="160"/>
        <v>-1.94281462506536E-8</v>
      </c>
      <c r="AG200" s="136"/>
      <c r="AH200">
        <f t="shared" si="126"/>
        <v>8.8574275219912065E-3</v>
      </c>
      <c r="AI200">
        <f t="shared" si="127"/>
        <v>0.75734695673357411</v>
      </c>
      <c r="AJ200">
        <f t="shared" si="128"/>
        <v>0.95464895350216228</v>
      </c>
      <c r="AK200">
        <f t="shared" si="129"/>
        <v>0.46974641088649144</v>
      </c>
      <c r="AL200">
        <f t="shared" si="130"/>
        <v>2.0476054056770416</v>
      </c>
      <c r="AM200">
        <f t="shared" si="131"/>
        <v>1.6420999092160986</v>
      </c>
      <c r="AN200" s="134">
        <f t="shared" si="153"/>
        <v>7.7617252811446349</v>
      </c>
      <c r="AO200" s="134">
        <f t="shared" si="153"/>
        <v>7.7617252417626572</v>
      </c>
      <c r="AP200" s="134">
        <f t="shared" si="153"/>
        <v>7.7617244332408974</v>
      </c>
      <c r="AQ200" s="134">
        <f t="shared" si="153"/>
        <v>7.7617078356500562</v>
      </c>
      <c r="AR200" s="134">
        <f t="shared" si="153"/>
        <v>7.7613677704537842</v>
      </c>
      <c r="AS200" s="134">
        <f t="shared" si="153"/>
        <v>7.7546554813534101</v>
      </c>
      <c r="AT200" s="134">
        <f t="shared" si="153"/>
        <v>7.665959195745172</v>
      </c>
      <c r="AU200" s="134">
        <f t="shared" si="132"/>
        <v>7.2352562115706469</v>
      </c>
      <c r="AV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</row>
    <row r="201" spans="1:64">
      <c r="A201" s="41" t="s">
        <v>1834</v>
      </c>
      <c r="B201" s="37" t="s">
        <v>1817</v>
      </c>
      <c r="C201" s="42">
        <v>54063.754800000002</v>
      </c>
      <c r="D201" s="42">
        <v>1E-4</v>
      </c>
      <c r="E201">
        <f t="shared" si="144"/>
        <v>63597.125586039576</v>
      </c>
      <c r="F201">
        <f t="shared" si="145"/>
        <v>63597</v>
      </c>
      <c r="G201">
        <f t="shared" si="154"/>
        <v>4.0375436008616816E-2</v>
      </c>
      <c r="K201">
        <v>4.0375436008616816E-2</v>
      </c>
      <c r="O201">
        <f t="shared" ca="1" si="143"/>
        <v>1.2101153401838694E-2</v>
      </c>
      <c r="P201">
        <f t="shared" si="146"/>
        <v>0.20848873996928069</v>
      </c>
      <c r="Q201" s="2">
        <f t="shared" si="147"/>
        <v>39045.254800000002</v>
      </c>
      <c r="R201">
        <f t="shared" si="155"/>
        <v>2.8262082968570565E-2</v>
      </c>
      <c r="T201">
        <f t="shared" si="156"/>
        <v>-0.16811330396066387</v>
      </c>
      <c r="U201">
        <f t="shared" si="148"/>
        <v>-9.9898938926149539E-3</v>
      </c>
      <c r="V201">
        <f t="shared" si="149"/>
        <v>2.5003012811548354E-2</v>
      </c>
      <c r="W201">
        <v>1</v>
      </c>
      <c r="Z201">
        <f t="shared" si="150"/>
        <v>63597</v>
      </c>
      <c r="AA201" s="134">
        <f t="shared" si="151"/>
        <v>4.066453802860432E-2</v>
      </c>
      <c r="AB201" s="134">
        <f t="shared" si="157"/>
        <v>-2.8910201998750412E-4</v>
      </c>
      <c r="AC201" s="134">
        <f t="shared" si="158"/>
        <v>-0.16811330396066387</v>
      </c>
      <c r="AD201" s="134">
        <f t="shared" si="159"/>
        <v>3.1517847385958468E-2</v>
      </c>
      <c r="AE201" s="134">
        <f t="shared" si="160"/>
        <v>-1.4050906239958843E-8</v>
      </c>
      <c r="AG201" s="136"/>
      <c r="AH201">
        <f t="shared" si="126"/>
        <v>8.8575886226583481E-3</v>
      </c>
      <c r="AI201">
        <f t="shared" si="127"/>
        <v>0.75732204936431091</v>
      </c>
      <c r="AJ201">
        <f t="shared" si="128"/>
        <v>0.95463316520487451</v>
      </c>
      <c r="AK201">
        <f t="shared" si="129"/>
        <v>0.46973354385487565</v>
      </c>
      <c r="AL201">
        <f t="shared" si="130"/>
        <v>2.0476584294145503</v>
      </c>
      <c r="AM201">
        <f t="shared" si="131"/>
        <v>1.6421979143965109</v>
      </c>
      <c r="AN201" s="134">
        <f t="shared" ref="AN201:AT210" si="161">$AU201+$AB$7*SIN(AO201)</f>
        <v>7.7617847085638845</v>
      </c>
      <c r="AO201" s="134">
        <f t="shared" si="161"/>
        <v>7.7617846693061949</v>
      </c>
      <c r="AP201" s="134">
        <f t="shared" si="161"/>
        <v>7.7617838628180431</v>
      </c>
      <c r="AQ201" s="134">
        <f t="shared" si="161"/>
        <v>7.7617672963305191</v>
      </c>
      <c r="AR201" s="134">
        <f t="shared" si="161"/>
        <v>7.7614276497963308</v>
      </c>
      <c r="AS201" s="134">
        <f t="shared" si="161"/>
        <v>7.7547193138830517</v>
      </c>
      <c r="AT201" s="134">
        <f t="shared" si="161"/>
        <v>7.6660330651205744</v>
      </c>
      <c r="AU201" s="134">
        <f t="shared" si="132"/>
        <v>7.235312745298681</v>
      </c>
      <c r="AV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</row>
    <row r="202" spans="1:64">
      <c r="A202" s="35" t="s">
        <v>1833</v>
      </c>
      <c r="B202" s="39" t="s">
        <v>1814</v>
      </c>
      <c r="C202" s="40">
        <v>54067.452799999999</v>
      </c>
      <c r="D202" s="40">
        <v>2.0000000000000001E-4</v>
      </c>
      <c r="E202">
        <f t="shared" si="144"/>
        <v>63608.628054379697</v>
      </c>
      <c r="F202">
        <f t="shared" si="145"/>
        <v>63608.5</v>
      </c>
      <c r="G202">
        <f t="shared" si="154"/>
        <v>4.1168998002831358E-2</v>
      </c>
      <c r="K202">
        <v>4.1168998002831358E-2</v>
      </c>
      <c r="O202">
        <f t="shared" ca="1" si="143"/>
        <v>1.2103726885344505E-2</v>
      </c>
      <c r="P202">
        <f t="shared" si="146"/>
        <v>0.20854299699353071</v>
      </c>
      <c r="Q202" s="2">
        <f t="shared" si="147"/>
        <v>39048.952799999999</v>
      </c>
      <c r="R202">
        <f t="shared" si="155"/>
        <v>2.8014055538138627E-2</v>
      </c>
      <c r="T202">
        <f t="shared" si="156"/>
        <v>-0.16737399899069935</v>
      </c>
      <c r="U202">
        <f t="shared" si="148"/>
        <v>-9.8632907707643103E-3</v>
      </c>
      <c r="V202">
        <f t="shared" si="149"/>
        <v>2.4809623203945513E-2</v>
      </c>
      <c r="W202">
        <v>1</v>
      </c>
      <c r="Z202">
        <f t="shared" si="150"/>
        <v>63608.5</v>
      </c>
      <c r="AA202" s="134">
        <f t="shared" si="151"/>
        <v>4.0689748681390706E-2</v>
      </c>
      <c r="AB202" s="134">
        <f t="shared" si="157"/>
        <v>4.7924932144065291E-4</v>
      </c>
      <c r="AC202" s="134">
        <f t="shared" si="158"/>
        <v>-0.16737399899069935</v>
      </c>
      <c r="AD202" s="134">
        <f t="shared" si="159"/>
        <v>3.2307714154323479E-2</v>
      </c>
      <c r="AE202" s="134">
        <f t="shared" si="160"/>
        <v>-3.8442445376231297E-8</v>
      </c>
      <c r="AG202" s="136"/>
      <c r="AH202">
        <f t="shared" si="126"/>
        <v>8.8612838485078813E-3</v>
      </c>
      <c r="AI202">
        <f t="shared" si="127"/>
        <v>0.75674981976707201</v>
      </c>
      <c r="AJ202">
        <f t="shared" si="128"/>
        <v>0.95426958116982274</v>
      </c>
      <c r="AK202">
        <f t="shared" si="129"/>
        <v>0.46943747162305488</v>
      </c>
      <c r="AL202">
        <f t="shared" si="130"/>
        <v>2.0488770137128247</v>
      </c>
      <c r="AM202">
        <f t="shared" si="131"/>
        <v>1.6444526104163799</v>
      </c>
      <c r="AN202" s="134">
        <f t="shared" si="161"/>
        <v>7.7631510001622024</v>
      </c>
      <c r="AO202" s="134">
        <f t="shared" si="161"/>
        <v>7.763150963675848</v>
      </c>
      <c r="AP202" s="134">
        <f t="shared" si="161"/>
        <v>7.7631502028770969</v>
      </c>
      <c r="AQ202" s="134">
        <f t="shared" si="161"/>
        <v>7.7631343404557569</v>
      </c>
      <c r="AR202" s="134">
        <f t="shared" si="161"/>
        <v>7.7628042406778999</v>
      </c>
      <c r="AS202" s="134">
        <f t="shared" si="161"/>
        <v>7.7561866425252974</v>
      </c>
      <c r="AT202" s="134">
        <f t="shared" si="161"/>
        <v>7.6677316806986493</v>
      </c>
      <c r="AU202" s="134">
        <f t="shared" si="132"/>
        <v>7.2366130210434747</v>
      </c>
      <c r="AV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</row>
    <row r="203" spans="1:64">
      <c r="A203" s="41" t="s">
        <v>1834</v>
      </c>
      <c r="B203" s="37" t="s">
        <v>1814</v>
      </c>
      <c r="C203" s="42">
        <v>54067.613400000002</v>
      </c>
      <c r="D203" s="42">
        <v>0</v>
      </c>
      <c r="E203">
        <f t="shared" si="144"/>
        <v>63609.127593702426</v>
      </c>
      <c r="F203">
        <f t="shared" si="145"/>
        <v>63609</v>
      </c>
      <c r="G203">
        <f t="shared" si="154"/>
        <v>4.1020892007509246E-2</v>
      </c>
      <c r="K203">
        <v>4.1020892007509246E-2</v>
      </c>
      <c r="O203">
        <f t="shared" ca="1" si="143"/>
        <v>1.2103838775931713E-2</v>
      </c>
      <c r="P203">
        <f t="shared" si="146"/>
        <v>0.20854535611917882</v>
      </c>
      <c r="Q203" s="2">
        <f t="shared" si="147"/>
        <v>39049.113400000002</v>
      </c>
      <c r="R203">
        <f t="shared" si="155"/>
        <v>2.8064446075902066E-2</v>
      </c>
      <c r="T203">
        <f t="shared" si="156"/>
        <v>-0.16752446411166957</v>
      </c>
      <c r="U203">
        <f t="shared" si="148"/>
        <v>-9.8577846047790407E-3</v>
      </c>
      <c r="V203">
        <f t="shared" si="149"/>
        <v>2.4858781826728536E-2</v>
      </c>
      <c r="W203">
        <v>1</v>
      </c>
      <c r="Z203">
        <f t="shared" si="150"/>
        <v>63609</v>
      </c>
      <c r="AA203" s="134">
        <f t="shared" si="151"/>
        <v>4.0690844488430682E-2</v>
      </c>
      <c r="AB203" s="134">
        <f t="shared" si="157"/>
        <v>3.3004751907856483E-4</v>
      </c>
      <c r="AC203" s="134">
        <f t="shared" si="158"/>
        <v>-0.16752446411166957</v>
      </c>
      <c r="AD203" s="134">
        <f t="shared" si="159"/>
        <v>3.215944793538085E-2</v>
      </c>
      <c r="AE203" s="134">
        <f t="shared" si="160"/>
        <v>-1.8248668521434872E-8</v>
      </c>
      <c r="AG203" s="136"/>
      <c r="AH203">
        <f t="shared" si="126"/>
        <v>8.8614440721283948E-3</v>
      </c>
      <c r="AI203">
        <f t="shared" si="127"/>
        <v>0.75672496801385014</v>
      </c>
      <c r="AJ203">
        <f t="shared" si="128"/>
        <v>0.95425375350823682</v>
      </c>
      <c r="AK203">
        <f t="shared" si="129"/>
        <v>0.46942459326215125</v>
      </c>
      <c r="AL203">
        <f t="shared" si="130"/>
        <v>2.0489299538712262</v>
      </c>
      <c r="AM203">
        <f t="shared" si="131"/>
        <v>1.6445506657975597</v>
      </c>
      <c r="AN203" s="134">
        <f t="shared" si="161"/>
        <v>7.7632103807262132</v>
      </c>
      <c r="AO203" s="134">
        <f t="shared" si="161"/>
        <v>7.7632103443566214</v>
      </c>
      <c r="AP203" s="134">
        <f t="shared" si="161"/>
        <v>7.7632095854978029</v>
      </c>
      <c r="AQ203" s="134">
        <f t="shared" si="161"/>
        <v>7.7631937531995661</v>
      </c>
      <c r="AR203" s="134">
        <f t="shared" si="161"/>
        <v>7.7628640649194089</v>
      </c>
      <c r="AS203" s="134">
        <f t="shared" si="161"/>
        <v>7.7562504038019799</v>
      </c>
      <c r="AT203" s="134">
        <f t="shared" si="161"/>
        <v>7.6678055170201542</v>
      </c>
      <c r="AU203" s="134">
        <f t="shared" si="132"/>
        <v>7.2366695547715096</v>
      </c>
      <c r="AV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</row>
    <row r="204" spans="1:64">
      <c r="A204" s="41" t="s">
        <v>1834</v>
      </c>
      <c r="B204" s="37" t="s">
        <v>1817</v>
      </c>
      <c r="C204" s="42">
        <v>54067.773800000003</v>
      </c>
      <c r="D204" s="42">
        <v>2.0000000000000001E-4</v>
      </c>
      <c r="E204">
        <f t="shared" si="144"/>
        <v>63609.626510933835</v>
      </c>
      <c r="F204">
        <f t="shared" si="145"/>
        <v>63609.5</v>
      </c>
      <c r="G204">
        <f t="shared" si="154"/>
        <v>4.0672786002687644E-2</v>
      </c>
      <c r="K204">
        <v>4.0672786002687644E-2</v>
      </c>
      <c r="O204">
        <f t="shared" ca="1" si="143"/>
        <v>1.2103950666518922E-2</v>
      </c>
      <c r="P204">
        <f t="shared" si="146"/>
        <v>0.20854771525520971</v>
      </c>
      <c r="Q204" s="2">
        <f t="shared" si="147"/>
        <v>39049.273800000003</v>
      </c>
      <c r="R204">
        <f t="shared" si="155"/>
        <v>2.8181991871539289E-2</v>
      </c>
      <c r="T204">
        <f t="shared" si="156"/>
        <v>-0.16787492925252206</v>
      </c>
      <c r="U204">
        <f t="shared" si="148"/>
        <v>-9.8522782985880353E-3</v>
      </c>
      <c r="V204">
        <f t="shared" si="149"/>
        <v>2.4971158214508866E-2</v>
      </c>
      <c r="W204">
        <v>1</v>
      </c>
      <c r="Z204">
        <f t="shared" si="150"/>
        <v>63609.5</v>
      </c>
      <c r="AA204" s="134">
        <f t="shared" si="151"/>
        <v>4.0691940269804133E-2</v>
      </c>
      <c r="AB204" s="134">
        <f t="shared" si="157"/>
        <v>-1.9154267116489043E-5</v>
      </c>
      <c r="AC204" s="134">
        <f t="shared" si="158"/>
        <v>-0.16787492925252206</v>
      </c>
      <c r="AD204" s="134">
        <f t="shared" si="159"/>
        <v>3.1811181743444772E-2</v>
      </c>
      <c r="AE204" s="134">
        <f t="shared" si="160"/>
        <v>-6.1590952693476881E-11</v>
      </c>
      <c r="AG204" s="136"/>
      <c r="AH204">
        <f t="shared" si="126"/>
        <v>8.8616042592428741E-3</v>
      </c>
      <c r="AI204">
        <f t="shared" si="127"/>
        <v>0.75670011857458108</v>
      </c>
      <c r="AJ204">
        <f t="shared" si="128"/>
        <v>0.95423792421198739</v>
      </c>
      <c r="AK204">
        <f t="shared" si="129"/>
        <v>0.46941171443155894</v>
      </c>
      <c r="AL204">
        <f t="shared" si="130"/>
        <v>2.0489828905526468</v>
      </c>
      <c r="AM204">
        <f t="shared" si="131"/>
        <v>1.6446487232752054</v>
      </c>
      <c r="AN204" s="134">
        <f t="shared" si="161"/>
        <v>7.7632697593401954</v>
      </c>
      <c r="AO204" s="134">
        <f t="shared" si="161"/>
        <v>7.7632697230870598</v>
      </c>
      <c r="AP204" s="134">
        <f t="shared" si="161"/>
        <v>7.7632689661643397</v>
      </c>
      <c r="AQ204" s="134">
        <f t="shared" si="161"/>
        <v>7.7632531639487716</v>
      </c>
      <c r="AR204" s="134">
        <f t="shared" si="161"/>
        <v>7.7629238868686823</v>
      </c>
      <c r="AS204" s="134">
        <f t="shared" si="161"/>
        <v>7.7563141621112077</v>
      </c>
      <c r="AT204" s="134">
        <f t="shared" si="161"/>
        <v>7.6678793519637214</v>
      </c>
      <c r="AU204" s="134">
        <f t="shared" si="132"/>
        <v>7.2367260884995446</v>
      </c>
      <c r="AV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</row>
    <row r="205" spans="1:64">
      <c r="A205" s="44" t="s">
        <v>1837</v>
      </c>
      <c r="B205" s="45" t="s">
        <v>1817</v>
      </c>
      <c r="C205" s="44">
        <v>54149.273050000003</v>
      </c>
      <c r="D205" s="44">
        <v>8.0000000000000004E-4</v>
      </c>
      <c r="E205">
        <f t="shared" si="144"/>
        <v>63863.126387318072</v>
      </c>
      <c r="F205">
        <f t="shared" si="145"/>
        <v>63863</v>
      </c>
      <c r="G205">
        <f t="shared" si="154"/>
        <v>4.0633044001879171E-2</v>
      </c>
      <c r="K205">
        <v>4.0633044001879171E-2</v>
      </c>
      <c r="O205">
        <f t="shared" ca="1" si="143"/>
        <v>1.2160679194233928E-2</v>
      </c>
      <c r="P205">
        <f t="shared" si="146"/>
        <v>0.20974513430060884</v>
      </c>
      <c r="Q205" s="2">
        <f t="shared" si="147"/>
        <v>39130.773050000003</v>
      </c>
      <c r="R205">
        <f t="shared" si="155"/>
        <v>2.8598899085205697E-2</v>
      </c>
      <c r="T205">
        <f t="shared" si="156"/>
        <v>-0.16911209029872967</v>
      </c>
      <c r="U205">
        <f t="shared" si="148"/>
        <v>-7.0425163492950915E-3</v>
      </c>
      <c r="V205">
        <f t="shared" si="149"/>
        <v>2.6266546800151246E-2</v>
      </c>
      <c r="W205">
        <v>1</v>
      </c>
      <c r="Z205">
        <f t="shared" si="150"/>
        <v>63863</v>
      </c>
      <c r="AA205" s="134">
        <f t="shared" si="151"/>
        <v>4.1244260891357215E-2</v>
      </c>
      <c r="AB205" s="134">
        <f t="shared" si="157"/>
        <v>-6.1121688947804453E-4</v>
      </c>
      <c r="AC205" s="134">
        <f t="shared" si="158"/>
        <v>-0.16911209029872967</v>
      </c>
      <c r="AD205" s="134">
        <f t="shared" si="159"/>
        <v>3.1694861303483965E-2</v>
      </c>
      <c r="AE205" s="134">
        <f t="shared" si="160"/>
        <v>-6.3177923907142624E-8</v>
      </c>
      <c r="AG205" s="136"/>
      <c r="AH205">
        <f t="shared" si="126"/>
        <v>8.9381826983952022E-3</v>
      </c>
      <c r="AI205">
        <f t="shared" si="127"/>
        <v>0.74439362898235817</v>
      </c>
      <c r="AJ205">
        <f t="shared" si="128"/>
        <v>0.94601128018638225</v>
      </c>
      <c r="AK205">
        <f t="shared" si="129"/>
        <v>0.46282564000105919</v>
      </c>
      <c r="AL205">
        <f t="shared" si="130"/>
        <v>2.07538340912533</v>
      </c>
      <c r="AM205">
        <f t="shared" si="131"/>
        <v>1.6946422121745814</v>
      </c>
      <c r="AN205" s="134">
        <f t="shared" si="161"/>
        <v>7.7931275060335103</v>
      </c>
      <c r="AO205" s="134">
        <f t="shared" si="161"/>
        <v>7.793127500789077</v>
      </c>
      <c r="AP205" s="134">
        <f t="shared" si="161"/>
        <v>7.7931273376896968</v>
      </c>
      <c r="AQ205" s="134">
        <f t="shared" si="161"/>
        <v>7.7931222655945662</v>
      </c>
      <c r="AR205" s="134">
        <f t="shared" si="161"/>
        <v>7.7929647427991755</v>
      </c>
      <c r="AS205" s="134">
        <f t="shared" si="161"/>
        <v>7.7882600387334966</v>
      </c>
      <c r="AT205" s="134">
        <f t="shared" si="161"/>
        <v>7.705135024370402</v>
      </c>
      <c r="AU205" s="134">
        <f t="shared" si="132"/>
        <v>7.2653886886130481</v>
      </c>
      <c r="AV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</row>
    <row r="206" spans="1:64">
      <c r="A206" s="43" t="s">
        <v>1836</v>
      </c>
      <c r="B206" s="6" t="s">
        <v>1814</v>
      </c>
      <c r="C206" s="44">
        <v>54373.394500000002</v>
      </c>
      <c r="D206" s="44">
        <v>4.0000000000000002E-4</v>
      </c>
      <c r="E206">
        <f t="shared" si="144"/>
        <v>64560.246420570591</v>
      </c>
      <c r="F206">
        <f t="shared" si="145"/>
        <v>64560</v>
      </c>
      <c r="G206">
        <f t="shared" si="154"/>
        <v>7.9223280008591246E-2</v>
      </c>
      <c r="K206">
        <v>4.2181270000583027E-2</v>
      </c>
      <c r="O206">
        <f t="shared" ca="1" si="143"/>
        <v>1.2316654672803396E-2</v>
      </c>
      <c r="P206">
        <f t="shared" si="146"/>
        <v>0.2130512034265582</v>
      </c>
      <c r="Q206" s="2">
        <f t="shared" si="147"/>
        <v>39354.894500000002</v>
      </c>
      <c r="R206">
        <f t="shared" si="155"/>
        <v>1.7909913086365227E-2</v>
      </c>
      <c r="S206">
        <f>+C206-(C$7+F206*C$8)</f>
        <v>7.9223280008591246E-2</v>
      </c>
      <c r="T206">
        <f t="shared" si="156"/>
        <v>-0.13382792341796695</v>
      </c>
      <c r="U206">
        <f t="shared" si="148"/>
        <v>8.6915769793050046E-4</v>
      </c>
      <c r="V206">
        <f t="shared" si="149"/>
        <v>1.8143303661142657E-2</v>
      </c>
      <c r="W206">
        <v>1</v>
      </c>
      <c r="Z206">
        <f t="shared" si="150"/>
        <v>64560</v>
      </c>
      <c r="AA206" s="134">
        <f t="shared" si="151"/>
        <v>4.2731896614904057E-2</v>
      </c>
      <c r="AB206" s="134">
        <f t="shared" si="157"/>
        <v>3.6491383393687189E-2</v>
      </c>
      <c r="AC206" s="134">
        <f t="shared" si="158"/>
        <v>-0.13382792341796695</v>
      </c>
      <c r="AD206" s="134">
        <f t="shared" si="159"/>
        <v>7.0119880347167776E-2</v>
      </c>
      <c r="AE206" s="134">
        <f t="shared" si="160"/>
        <v>-1.7820808150508966E-4</v>
      </c>
      <c r="AG206" s="136"/>
      <c r="AH206">
        <f t="shared" si="126"/>
        <v>9.1033996614234749E-3</v>
      </c>
      <c r="AI206">
        <f t="shared" si="127"/>
        <v>0.71335296635129986</v>
      </c>
      <c r="AJ206">
        <f t="shared" si="128"/>
        <v>0.92164065646082582</v>
      </c>
      <c r="AK206">
        <f t="shared" si="129"/>
        <v>0.44426981446818925</v>
      </c>
      <c r="AL206">
        <f t="shared" si="130"/>
        <v>2.143796396543415</v>
      </c>
      <c r="AM206">
        <f t="shared" si="131"/>
        <v>1.8352913083451272</v>
      </c>
      <c r="AN206" s="134">
        <f t="shared" si="161"/>
        <v>7.8728203831574968</v>
      </c>
      <c r="AO206" s="134">
        <f t="shared" si="161"/>
        <v>7.8728203831523738</v>
      </c>
      <c r="AP206" s="134">
        <f t="shared" si="161"/>
        <v>7.8728203836667063</v>
      </c>
      <c r="AQ206" s="134">
        <f t="shared" si="161"/>
        <v>7.8728203320257606</v>
      </c>
      <c r="AR206" s="134">
        <f t="shared" si="161"/>
        <v>7.8728255162712824</v>
      </c>
      <c r="AS206" s="134">
        <f t="shared" si="161"/>
        <v>7.8722977505536953</v>
      </c>
      <c r="AT206" s="134">
        <f t="shared" si="161"/>
        <v>7.8056874966791092</v>
      </c>
      <c r="AU206" s="134">
        <f t="shared" si="132"/>
        <v>7.344196705493176</v>
      </c>
      <c r="AV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</row>
    <row r="207" spans="1:64">
      <c r="A207" s="43" t="s">
        <v>1836</v>
      </c>
      <c r="B207" s="6" t="s">
        <v>1817</v>
      </c>
      <c r="C207" s="44">
        <v>54404.544399999999</v>
      </c>
      <c r="D207" s="44">
        <v>2.0000000000000001E-4</v>
      </c>
      <c r="E207">
        <f t="shared" si="144"/>
        <v>64657.136831210941</v>
      </c>
      <c r="F207">
        <f t="shared" si="145"/>
        <v>64657</v>
      </c>
      <c r="G207">
        <f t="shared" si="154"/>
        <v>4.3990716003463604E-2</v>
      </c>
      <c r="J207">
        <v>4.3990716003463604E-2</v>
      </c>
      <c r="O207">
        <f t="shared" ca="1" si="143"/>
        <v>1.2338361446721957E-2</v>
      </c>
      <c r="P207">
        <f t="shared" si="146"/>
        <v>0.21351290132611353</v>
      </c>
      <c r="Q207" s="2">
        <f t="shared" si="147"/>
        <v>39386.044399999999</v>
      </c>
      <c r="R207">
        <f t="shared" si="155"/>
        <v>2.8737771316566865E-2</v>
      </c>
      <c r="T207">
        <f t="shared" si="156"/>
        <v>-0.16952218532264993</v>
      </c>
      <c r="U207">
        <f t="shared" si="148"/>
        <v>1.9918993993049972E-3</v>
      </c>
      <c r="V207">
        <f t="shared" si="149"/>
        <v>2.9417081258009931E-2</v>
      </c>
      <c r="W207">
        <v>1</v>
      </c>
      <c r="Z207">
        <f t="shared" si="150"/>
        <v>64657</v>
      </c>
      <c r="AA207" s="134">
        <f t="shared" si="151"/>
        <v>4.2935613858728044E-2</v>
      </c>
      <c r="AB207" s="134">
        <f t="shared" si="157"/>
        <v>1.0551021447355591E-3</v>
      </c>
      <c r="AC207" s="134">
        <f t="shared" si="158"/>
        <v>-0.16952218532264993</v>
      </c>
      <c r="AD207" s="134">
        <f t="shared" si="159"/>
        <v>3.4869306968105404E-2</v>
      </c>
      <c r="AE207" s="134">
        <f t="shared" si="160"/>
        <v>-1.8871896842290952E-7</v>
      </c>
      <c r="AG207" s="136"/>
      <c r="AH207">
        <f t="shared" si="126"/>
        <v>9.121409035358196E-3</v>
      </c>
      <c r="AI207">
        <f t="shared" si="127"/>
        <v>0.70933305676266056</v>
      </c>
      <c r="AJ207">
        <f t="shared" si="128"/>
        <v>0.91808123271487241</v>
      </c>
      <c r="AK207">
        <f t="shared" si="129"/>
        <v>0.4416502213927439</v>
      </c>
      <c r="AL207">
        <f t="shared" si="130"/>
        <v>2.1528714413264551</v>
      </c>
      <c r="AM207">
        <f t="shared" si="131"/>
        <v>1.8552791302997214</v>
      </c>
      <c r="AN207" s="134">
        <f t="shared" si="161"/>
        <v>7.8836490838462527</v>
      </c>
      <c r="AO207" s="134">
        <f t="shared" si="161"/>
        <v>7.8836490838411954</v>
      </c>
      <c r="AP207" s="134">
        <f t="shared" si="161"/>
        <v>7.8836490841636548</v>
      </c>
      <c r="AQ207" s="134">
        <f t="shared" si="161"/>
        <v>7.8836490636031193</v>
      </c>
      <c r="AR207" s="134">
        <f t="shared" si="161"/>
        <v>7.8836503745495472</v>
      </c>
      <c r="AS207" s="134">
        <f t="shared" si="161"/>
        <v>7.8835666719889206</v>
      </c>
      <c r="AT207" s="134">
        <f t="shared" si="161"/>
        <v>7.819456948311462</v>
      </c>
      <c r="AU207" s="134">
        <f t="shared" si="132"/>
        <v>7.3551642487318736</v>
      </c>
      <c r="AV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</row>
    <row r="208" spans="1:64">
      <c r="A208" s="43" t="s">
        <v>1836</v>
      </c>
      <c r="B208" s="6" t="s">
        <v>1817</v>
      </c>
      <c r="C208" s="44">
        <v>54465.306900000003</v>
      </c>
      <c r="D208" s="44">
        <v>2.0000000000000001E-4</v>
      </c>
      <c r="E208">
        <f t="shared" si="144"/>
        <v>64846.13594762978</v>
      </c>
      <c r="F208">
        <f t="shared" si="145"/>
        <v>64846</v>
      </c>
      <c r="G208">
        <f t="shared" si="154"/>
        <v>4.3706648000807036E-2</v>
      </c>
      <c r="J208">
        <v>4.3706648000807036E-2</v>
      </c>
      <c r="O208">
        <f t="shared" ca="1" si="143"/>
        <v>1.2380656088686992E-2</v>
      </c>
      <c r="P208">
        <f t="shared" si="146"/>
        <v>0.21441362072943479</v>
      </c>
      <c r="Q208" s="2">
        <f t="shared" si="147"/>
        <v>39446.806900000003</v>
      </c>
      <c r="R208">
        <f t="shared" si="155"/>
        <v>2.9140870538172461E-2</v>
      </c>
      <c r="T208">
        <f t="shared" si="156"/>
        <v>-0.17070697272862775</v>
      </c>
      <c r="U208">
        <f t="shared" si="148"/>
        <v>4.1947600144864872E-3</v>
      </c>
      <c r="V208">
        <f t="shared" si="149"/>
        <v>3.0590616116543762E-2</v>
      </c>
      <c r="W208">
        <v>1</v>
      </c>
      <c r="Z208">
        <f t="shared" si="150"/>
        <v>64846</v>
      </c>
      <c r="AA208" s="134">
        <f t="shared" si="151"/>
        <v>4.3330398734075966E-2</v>
      </c>
      <c r="AB208" s="134">
        <f t="shared" si="157"/>
        <v>3.762492667310699E-4</v>
      </c>
      <c r="AC208" s="134">
        <f t="shared" si="158"/>
        <v>-0.17070697272862775</v>
      </c>
      <c r="AD208" s="134">
        <f t="shared" si="159"/>
        <v>3.4553469099262317E-2</v>
      </c>
      <c r="AE208" s="134">
        <f t="shared" si="160"/>
        <v>-2.4165878363108301E-8</v>
      </c>
      <c r="AG208" s="136"/>
      <c r="AH208">
        <f t="shared" si="126"/>
        <v>9.1531789015447205E-3</v>
      </c>
      <c r="AI208">
        <f t="shared" si="127"/>
        <v>0.7016957513884956</v>
      </c>
      <c r="AJ208">
        <f t="shared" si="128"/>
        <v>0.91104823224732778</v>
      </c>
      <c r="AK208">
        <f t="shared" si="129"/>
        <v>0.4365280806632309</v>
      </c>
      <c r="AL208">
        <f t="shared" si="130"/>
        <v>2.1702645215684271</v>
      </c>
      <c r="AM208">
        <f t="shared" si="131"/>
        <v>1.8945442015089926</v>
      </c>
      <c r="AN208" s="134">
        <f t="shared" si="161"/>
        <v>7.9045749625578194</v>
      </c>
      <c r="AO208" s="134">
        <f t="shared" si="161"/>
        <v>7.9045749629064925</v>
      </c>
      <c r="AP208" s="134">
        <f t="shared" si="161"/>
        <v>7.9045749498661966</v>
      </c>
      <c r="AQ208" s="134">
        <f t="shared" si="161"/>
        <v>7.9045754375674031</v>
      </c>
      <c r="AR208" s="134">
        <f t="shared" si="161"/>
        <v>7.9045571945634592</v>
      </c>
      <c r="AS208" s="134">
        <f t="shared" si="161"/>
        <v>7.9052351769423392</v>
      </c>
      <c r="AT208" s="134">
        <f t="shared" si="161"/>
        <v>7.8461253652161638</v>
      </c>
      <c r="AU208" s="134">
        <f t="shared" si="132"/>
        <v>7.3765339979289237</v>
      </c>
      <c r="AV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</row>
    <row r="209" spans="1:64">
      <c r="A209" s="43" t="s">
        <v>1836</v>
      </c>
      <c r="B209" s="6" t="s">
        <v>1814</v>
      </c>
      <c r="C209" s="44">
        <v>54467.395100000002</v>
      </c>
      <c r="D209" s="44">
        <v>2.9999999999999997E-4</v>
      </c>
      <c r="E209">
        <f t="shared" si="144"/>
        <v>64852.631203007775</v>
      </c>
      <c r="F209">
        <f t="shared" si="145"/>
        <v>64852.5</v>
      </c>
      <c r="G209">
        <f t="shared" si="154"/>
        <v>4.2181270000583027E-2</v>
      </c>
      <c r="J209">
        <v>4.2181270000583027E-2</v>
      </c>
      <c r="O209">
        <f t="shared" ca="1" si="143"/>
        <v>1.2382110666320709E-2</v>
      </c>
      <c r="P209">
        <f t="shared" si="146"/>
        <v>0.21444462423968727</v>
      </c>
      <c r="Q209" s="2">
        <f t="shared" si="147"/>
        <v>39448.895100000002</v>
      </c>
      <c r="R209">
        <f t="shared" si="155"/>
        <v>2.9674663213707115E-2</v>
      </c>
      <c r="T209">
        <f t="shared" si="156"/>
        <v>-0.17226335423910424</v>
      </c>
      <c r="U209">
        <f t="shared" si="148"/>
        <v>4.2708784757892193E-3</v>
      </c>
      <c r="V209">
        <f t="shared" si="149"/>
        <v>3.1164335320236162E-2</v>
      </c>
      <c r="W209">
        <v>1</v>
      </c>
      <c r="Z209">
        <f t="shared" si="150"/>
        <v>64852.5</v>
      </c>
      <c r="AA209" s="134">
        <f t="shared" si="151"/>
        <v>4.334392665299959E-2</v>
      </c>
      <c r="AB209" s="134">
        <f t="shared" si="157"/>
        <v>-1.1626566524165632E-3</v>
      </c>
      <c r="AC209" s="134">
        <f t="shared" si="158"/>
        <v>-0.17226335423910424</v>
      </c>
      <c r="AD209" s="134">
        <f t="shared" si="159"/>
        <v>3.3027075371954429E-2</v>
      </c>
      <c r="AE209" s="134">
        <f t="shared" si="160"/>
        <v>-2.328605190114686E-7</v>
      </c>
      <c r="AG209" s="136"/>
      <c r="AH209">
        <f t="shared" si="126"/>
        <v>9.1541946286286015E-3</v>
      </c>
      <c r="AI209">
        <f t="shared" si="127"/>
        <v>0.70143758458904359</v>
      </c>
      <c r="AJ209">
        <f t="shared" si="128"/>
        <v>0.91080418560138376</v>
      </c>
      <c r="AK209">
        <f t="shared" si="129"/>
        <v>0.43635154869803533</v>
      </c>
      <c r="AL209">
        <f t="shared" si="130"/>
        <v>2.1708560505335677</v>
      </c>
      <c r="AM209">
        <f t="shared" si="131"/>
        <v>1.8959023138206423</v>
      </c>
      <c r="AN209" s="134">
        <f t="shared" si="161"/>
        <v>7.9052906301565766</v>
      </c>
      <c r="AO209" s="134">
        <f t="shared" si="161"/>
        <v>7.9052906305383326</v>
      </c>
      <c r="AP209" s="134">
        <f t="shared" si="161"/>
        <v>7.9052906164597374</v>
      </c>
      <c r="AQ209" s="134">
        <f t="shared" si="161"/>
        <v>7.9052911356548554</v>
      </c>
      <c r="AR209" s="134">
        <f t="shared" si="161"/>
        <v>7.9052719851300139</v>
      </c>
      <c r="AS209" s="134">
        <f t="shared" si="161"/>
        <v>7.9059736887311631</v>
      </c>
      <c r="AT209" s="134">
        <f t="shared" si="161"/>
        <v>7.8470387323140169</v>
      </c>
      <c r="AU209" s="134">
        <f t="shared" si="132"/>
        <v>7.3772689363933726</v>
      </c>
      <c r="AV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</row>
    <row r="210" spans="1:64">
      <c r="A210" s="93"/>
      <c r="B210" s="94"/>
      <c r="C210" s="95"/>
      <c r="D210" s="95"/>
      <c r="AA210" s="134"/>
      <c r="AB210" s="134"/>
      <c r="AC210" s="134"/>
      <c r="AD210" s="134"/>
      <c r="AE210" s="134"/>
      <c r="AG210" s="136"/>
      <c r="AH210">
        <f t="shared" si="126"/>
        <v>-1.0255268843902727E-3</v>
      </c>
      <c r="AI210">
        <f t="shared" si="127"/>
        <v>1.5212094309632431</v>
      </c>
      <c r="AJ210">
        <f t="shared" si="128"/>
        <v>-5.7650391231985456E-3</v>
      </c>
      <c r="AK210">
        <f t="shared" si="129"/>
        <v>8.8785804170320934E-2</v>
      </c>
      <c r="AL210">
        <f t="shared" si="130"/>
        <v>0.16872616290146017</v>
      </c>
      <c r="AM210">
        <f t="shared" si="131"/>
        <v>8.4563793860823327E-2</v>
      </c>
      <c r="AN210" s="134">
        <f t="shared" si="161"/>
        <v>9.3836684891086167E-2</v>
      </c>
      <c r="AO210" s="134">
        <f t="shared" si="161"/>
        <v>9.3332554982874905E-2</v>
      </c>
      <c r="AP210" s="134">
        <f t="shared" si="161"/>
        <v>9.2374933900132378E-2</v>
      </c>
      <c r="AQ210" s="134">
        <f t="shared" si="161"/>
        <v>9.0556115843683477E-2</v>
      </c>
      <c r="AR210" s="134">
        <f t="shared" si="161"/>
        <v>8.7102440737249903E-2</v>
      </c>
      <c r="AS210" s="134">
        <f t="shared" si="161"/>
        <v>8.054723730335106E-2</v>
      </c>
      <c r="AT210" s="134">
        <f t="shared" si="161"/>
        <v>6.8114517335779251E-2</v>
      </c>
      <c r="AU210" s="134">
        <f t="shared" si="132"/>
        <v>4.4561741675321898E-2</v>
      </c>
      <c r="AV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</row>
    <row r="211" spans="1:64">
      <c r="A211" s="93"/>
      <c r="B211" s="94"/>
      <c r="C211" s="95"/>
      <c r="D211" s="95"/>
      <c r="AA211" s="134"/>
      <c r="AB211" s="134"/>
      <c r="AC211" s="134"/>
      <c r="AD211" s="134"/>
      <c r="AE211" s="134"/>
      <c r="AG211" s="136"/>
      <c r="AH211">
        <f t="shared" si="126"/>
        <v>-1.0255268843902727E-3</v>
      </c>
      <c r="AI211">
        <f t="shared" si="127"/>
        <v>1.5212094309632431</v>
      </c>
      <c r="AJ211">
        <f t="shared" si="128"/>
        <v>-5.7650391231985456E-3</v>
      </c>
      <c r="AK211">
        <f t="shared" si="129"/>
        <v>8.8785804170320934E-2</v>
      </c>
      <c r="AL211">
        <f t="shared" si="130"/>
        <v>0.16872616290146017</v>
      </c>
      <c r="AM211">
        <f t="shared" si="131"/>
        <v>8.4563793860823327E-2</v>
      </c>
      <c r="AN211" s="134">
        <f t="shared" ref="AN211:AT220" si="162">$AU211+$AB$7*SIN(AO211)</f>
        <v>9.3836684891086167E-2</v>
      </c>
      <c r="AO211" s="134">
        <f t="shared" si="162"/>
        <v>9.3332554982874905E-2</v>
      </c>
      <c r="AP211" s="134">
        <f t="shared" si="162"/>
        <v>9.2374933900132378E-2</v>
      </c>
      <c r="AQ211" s="134">
        <f t="shared" si="162"/>
        <v>9.0556115843683477E-2</v>
      </c>
      <c r="AR211" s="134">
        <f t="shared" si="162"/>
        <v>8.7102440737249903E-2</v>
      </c>
      <c r="AS211" s="134">
        <f t="shared" si="162"/>
        <v>8.054723730335106E-2</v>
      </c>
      <c r="AT211" s="134">
        <f t="shared" si="162"/>
        <v>6.8114517335779251E-2</v>
      </c>
      <c r="AU211" s="134">
        <f t="shared" si="132"/>
        <v>4.4561741675321898E-2</v>
      </c>
      <c r="AV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</row>
    <row r="212" spans="1:64">
      <c r="A212" s="93"/>
      <c r="B212" s="94"/>
      <c r="C212" s="95"/>
      <c r="D212" s="95"/>
      <c r="AA212" s="134"/>
      <c r="AB212" s="134"/>
      <c r="AC212" s="134"/>
      <c r="AD212" s="134"/>
      <c r="AE212" s="134"/>
      <c r="AG212" s="136"/>
      <c r="AH212">
        <f t="shared" si="126"/>
        <v>-1.0255268843902727E-3</v>
      </c>
      <c r="AI212">
        <f t="shared" si="127"/>
        <v>1.5212094309632431</v>
      </c>
      <c r="AJ212">
        <f t="shared" si="128"/>
        <v>-5.7650391231985456E-3</v>
      </c>
      <c r="AK212">
        <f t="shared" si="129"/>
        <v>8.8785804170320934E-2</v>
      </c>
      <c r="AL212">
        <f t="shared" si="130"/>
        <v>0.16872616290146017</v>
      </c>
      <c r="AM212">
        <f t="shared" si="131"/>
        <v>8.4563793860823327E-2</v>
      </c>
      <c r="AN212" s="134">
        <f t="shared" si="162"/>
        <v>9.3836684891086167E-2</v>
      </c>
      <c r="AO212" s="134">
        <f t="shared" si="162"/>
        <v>9.3332554982874905E-2</v>
      </c>
      <c r="AP212" s="134">
        <f t="shared" si="162"/>
        <v>9.2374933900132378E-2</v>
      </c>
      <c r="AQ212" s="134">
        <f t="shared" si="162"/>
        <v>9.0556115843683477E-2</v>
      </c>
      <c r="AR212" s="134">
        <f t="shared" si="162"/>
        <v>8.7102440737249903E-2</v>
      </c>
      <c r="AS212" s="134">
        <f t="shared" si="162"/>
        <v>8.054723730335106E-2</v>
      </c>
      <c r="AT212" s="134">
        <f t="shared" si="162"/>
        <v>6.8114517335779251E-2</v>
      </c>
      <c r="AU212" s="134">
        <f t="shared" si="132"/>
        <v>4.4561741675321898E-2</v>
      </c>
      <c r="AV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</row>
    <row r="213" spans="1:64">
      <c r="A213" s="93"/>
      <c r="B213" s="94"/>
      <c r="C213" s="95"/>
      <c r="D213" s="95"/>
      <c r="AA213" s="134"/>
      <c r="AB213" s="134"/>
      <c r="AC213" s="134"/>
      <c r="AD213" s="134"/>
      <c r="AE213" s="134"/>
      <c r="AG213" s="136"/>
      <c r="AH213">
        <f t="shared" ref="AH213:AH232" si="163">$AB$6*($AB$11/AI213*AJ213+$AB$12)</f>
        <v>-1.0255268843902727E-3</v>
      </c>
      <c r="AI213">
        <f t="shared" ref="AI213:AI232" si="164">1+$AB$7*COS(AL213)</f>
        <v>1.5212094309632431</v>
      </c>
      <c r="AJ213">
        <f t="shared" ref="AJ213:AJ232" si="165">SIN(AL213+RADIANS($AB$9))</f>
        <v>-5.7650391231985456E-3</v>
      </c>
      <c r="AK213">
        <f t="shared" ref="AK213:AK232" si="166">$AB$7*SIN(AL213)</f>
        <v>8.8785804170320934E-2</v>
      </c>
      <c r="AL213">
        <f t="shared" ref="AL213:AL232" si="167">2*ATAN(AM213)</f>
        <v>0.16872616290146017</v>
      </c>
      <c r="AM213">
        <f t="shared" ref="AM213:AM232" si="168">SQRT((1+$AB$7)/(1-$AB$7))*TAN(AN213/2)</f>
        <v>8.4563793860823327E-2</v>
      </c>
      <c r="AN213" s="134">
        <f t="shared" si="162"/>
        <v>9.3836684891086167E-2</v>
      </c>
      <c r="AO213" s="134">
        <f t="shared" si="162"/>
        <v>9.3332554982874905E-2</v>
      </c>
      <c r="AP213" s="134">
        <f t="shared" si="162"/>
        <v>9.2374933900132378E-2</v>
      </c>
      <c r="AQ213" s="134">
        <f t="shared" si="162"/>
        <v>9.0556115843683477E-2</v>
      </c>
      <c r="AR213" s="134">
        <f t="shared" si="162"/>
        <v>8.7102440737249903E-2</v>
      </c>
      <c r="AS213" s="134">
        <f t="shared" si="162"/>
        <v>8.054723730335106E-2</v>
      </c>
      <c r="AT213" s="134">
        <f t="shared" si="162"/>
        <v>6.8114517335779251E-2</v>
      </c>
      <c r="AU213" s="134">
        <f t="shared" ref="AU213:AU232" si="169">RADIANS($AB$9)+$AB$18*(F213-AB$15)</f>
        <v>4.4561741675321898E-2</v>
      </c>
      <c r="AV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</row>
    <row r="214" spans="1:64">
      <c r="A214" s="93"/>
      <c r="B214" s="94"/>
      <c r="C214" s="95"/>
      <c r="D214" s="95"/>
      <c r="AA214" s="134"/>
      <c r="AB214" s="134"/>
      <c r="AC214" s="134"/>
      <c r="AD214" s="134"/>
      <c r="AE214" s="134"/>
      <c r="AG214" s="136"/>
      <c r="AH214">
        <f t="shared" si="163"/>
        <v>-1.0255268843902727E-3</v>
      </c>
      <c r="AI214">
        <f t="shared" si="164"/>
        <v>1.5212094309632431</v>
      </c>
      <c r="AJ214">
        <f t="shared" si="165"/>
        <v>-5.7650391231985456E-3</v>
      </c>
      <c r="AK214">
        <f t="shared" si="166"/>
        <v>8.8785804170320934E-2</v>
      </c>
      <c r="AL214">
        <f t="shared" si="167"/>
        <v>0.16872616290146017</v>
      </c>
      <c r="AM214">
        <f t="shared" si="168"/>
        <v>8.4563793860823327E-2</v>
      </c>
      <c r="AN214" s="134">
        <f t="shared" si="162"/>
        <v>9.3836684891086167E-2</v>
      </c>
      <c r="AO214" s="134">
        <f t="shared" si="162"/>
        <v>9.3332554982874905E-2</v>
      </c>
      <c r="AP214" s="134">
        <f t="shared" si="162"/>
        <v>9.2374933900132378E-2</v>
      </c>
      <c r="AQ214" s="134">
        <f t="shared" si="162"/>
        <v>9.0556115843683477E-2</v>
      </c>
      <c r="AR214" s="134">
        <f t="shared" si="162"/>
        <v>8.7102440737249903E-2</v>
      </c>
      <c r="AS214" s="134">
        <f t="shared" si="162"/>
        <v>8.054723730335106E-2</v>
      </c>
      <c r="AT214" s="134">
        <f t="shared" si="162"/>
        <v>6.8114517335779251E-2</v>
      </c>
      <c r="AU214" s="134">
        <f t="shared" si="169"/>
        <v>4.4561741675321898E-2</v>
      </c>
      <c r="AV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</row>
    <row r="215" spans="1:64">
      <c r="A215" s="93"/>
      <c r="B215" s="94"/>
      <c r="C215" s="95"/>
      <c r="D215" s="95"/>
      <c r="AA215" s="134"/>
      <c r="AB215" s="134"/>
      <c r="AC215" s="134"/>
      <c r="AD215" s="134"/>
      <c r="AE215" s="134"/>
      <c r="AG215" s="136"/>
      <c r="AH215">
        <f t="shared" si="163"/>
        <v>-1.0255268843902727E-3</v>
      </c>
      <c r="AI215">
        <f t="shared" si="164"/>
        <v>1.5212094309632431</v>
      </c>
      <c r="AJ215">
        <f t="shared" si="165"/>
        <v>-5.7650391231985456E-3</v>
      </c>
      <c r="AK215">
        <f t="shared" si="166"/>
        <v>8.8785804170320934E-2</v>
      </c>
      <c r="AL215">
        <f t="shared" si="167"/>
        <v>0.16872616290146017</v>
      </c>
      <c r="AM215">
        <f t="shared" si="168"/>
        <v>8.4563793860823327E-2</v>
      </c>
      <c r="AN215" s="134">
        <f t="shared" si="162"/>
        <v>9.3836684891086167E-2</v>
      </c>
      <c r="AO215" s="134">
        <f t="shared" si="162"/>
        <v>9.3332554982874905E-2</v>
      </c>
      <c r="AP215" s="134">
        <f t="shared" si="162"/>
        <v>9.2374933900132378E-2</v>
      </c>
      <c r="AQ215" s="134">
        <f t="shared" si="162"/>
        <v>9.0556115843683477E-2</v>
      </c>
      <c r="AR215" s="134">
        <f t="shared" si="162"/>
        <v>8.7102440737249903E-2</v>
      </c>
      <c r="AS215" s="134">
        <f t="shared" si="162"/>
        <v>8.054723730335106E-2</v>
      </c>
      <c r="AT215" s="134">
        <f t="shared" si="162"/>
        <v>6.8114517335779251E-2</v>
      </c>
      <c r="AU215" s="134">
        <f t="shared" si="169"/>
        <v>4.4561741675321898E-2</v>
      </c>
      <c r="AV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</row>
    <row r="216" spans="1:64">
      <c r="A216" s="18"/>
      <c r="B216" s="6"/>
      <c r="C216" s="32"/>
      <c r="D216" s="32"/>
      <c r="Q216" s="2"/>
      <c r="AA216" s="134"/>
      <c r="AB216" s="134"/>
      <c r="AC216" s="134"/>
      <c r="AD216" s="134"/>
      <c r="AE216" s="134"/>
      <c r="AG216" s="136"/>
      <c r="AH216">
        <f t="shared" si="163"/>
        <v>-1.0255268843902727E-3</v>
      </c>
      <c r="AI216">
        <f t="shared" si="164"/>
        <v>1.5212094309632431</v>
      </c>
      <c r="AJ216">
        <f t="shared" si="165"/>
        <v>-5.7650391231985456E-3</v>
      </c>
      <c r="AK216">
        <f t="shared" si="166"/>
        <v>8.8785804170320934E-2</v>
      </c>
      <c r="AL216">
        <f t="shared" si="167"/>
        <v>0.16872616290146017</v>
      </c>
      <c r="AM216">
        <f t="shared" si="168"/>
        <v>8.4563793860823327E-2</v>
      </c>
      <c r="AN216" s="134">
        <f t="shared" si="162"/>
        <v>9.3836684891086167E-2</v>
      </c>
      <c r="AO216" s="134">
        <f t="shared" si="162"/>
        <v>9.3332554982874905E-2</v>
      </c>
      <c r="AP216" s="134">
        <f t="shared" si="162"/>
        <v>9.2374933900132378E-2</v>
      </c>
      <c r="AQ216" s="134">
        <f t="shared" si="162"/>
        <v>9.0556115843683477E-2</v>
      </c>
      <c r="AR216" s="134">
        <f t="shared" si="162"/>
        <v>8.7102440737249903E-2</v>
      </c>
      <c r="AS216" s="134">
        <f t="shared" si="162"/>
        <v>8.054723730335106E-2</v>
      </c>
      <c r="AT216" s="134">
        <f t="shared" si="162"/>
        <v>6.8114517335779251E-2</v>
      </c>
      <c r="AU216" s="134">
        <f t="shared" si="169"/>
        <v>4.4561741675321898E-2</v>
      </c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</row>
    <row r="217" spans="1:64">
      <c r="A217" s="93"/>
      <c r="B217" s="94"/>
      <c r="C217" s="95"/>
      <c r="D217" s="95"/>
      <c r="AA217" s="134"/>
      <c r="AB217" s="134"/>
      <c r="AC217" s="134"/>
      <c r="AD217" s="134"/>
      <c r="AE217" s="134"/>
      <c r="AG217" s="136"/>
      <c r="AH217">
        <f t="shared" si="163"/>
        <v>-1.0255268843902727E-3</v>
      </c>
      <c r="AI217">
        <f t="shared" si="164"/>
        <v>1.5212094309632431</v>
      </c>
      <c r="AJ217">
        <f t="shared" si="165"/>
        <v>-5.7650391231985456E-3</v>
      </c>
      <c r="AK217">
        <f t="shared" si="166"/>
        <v>8.8785804170320934E-2</v>
      </c>
      <c r="AL217">
        <f t="shared" si="167"/>
        <v>0.16872616290146017</v>
      </c>
      <c r="AM217">
        <f t="shared" si="168"/>
        <v>8.4563793860823327E-2</v>
      </c>
      <c r="AN217" s="134">
        <f t="shared" si="162"/>
        <v>9.3836684891086167E-2</v>
      </c>
      <c r="AO217" s="134">
        <f t="shared" si="162"/>
        <v>9.3332554982874905E-2</v>
      </c>
      <c r="AP217" s="134">
        <f t="shared" si="162"/>
        <v>9.2374933900132378E-2</v>
      </c>
      <c r="AQ217" s="134">
        <f t="shared" si="162"/>
        <v>9.0556115843683477E-2</v>
      </c>
      <c r="AR217" s="134">
        <f t="shared" si="162"/>
        <v>8.7102440737249903E-2</v>
      </c>
      <c r="AS217" s="134">
        <f t="shared" si="162"/>
        <v>8.054723730335106E-2</v>
      </c>
      <c r="AT217" s="134">
        <f t="shared" si="162"/>
        <v>6.8114517335779251E-2</v>
      </c>
      <c r="AU217" s="134">
        <f t="shared" si="169"/>
        <v>4.4561741675321898E-2</v>
      </c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</row>
    <row r="218" spans="1:64">
      <c r="A218" s="93"/>
      <c r="B218" s="94"/>
      <c r="C218" s="95"/>
      <c r="D218" s="95"/>
      <c r="AA218" s="134"/>
      <c r="AB218" s="134"/>
      <c r="AC218" s="134"/>
      <c r="AD218" s="134"/>
      <c r="AE218" s="134"/>
      <c r="AG218" s="136"/>
      <c r="AH218">
        <f t="shared" si="163"/>
        <v>-1.0255268843902727E-3</v>
      </c>
      <c r="AI218">
        <f t="shared" si="164"/>
        <v>1.5212094309632431</v>
      </c>
      <c r="AJ218">
        <f t="shared" si="165"/>
        <v>-5.7650391231985456E-3</v>
      </c>
      <c r="AK218">
        <f t="shared" si="166"/>
        <v>8.8785804170320934E-2</v>
      </c>
      <c r="AL218">
        <f t="shared" si="167"/>
        <v>0.16872616290146017</v>
      </c>
      <c r="AM218">
        <f t="shared" si="168"/>
        <v>8.4563793860823327E-2</v>
      </c>
      <c r="AN218" s="134">
        <f t="shared" si="162"/>
        <v>9.3836684891086167E-2</v>
      </c>
      <c r="AO218" s="134">
        <f t="shared" si="162"/>
        <v>9.3332554982874905E-2</v>
      </c>
      <c r="AP218" s="134">
        <f t="shared" si="162"/>
        <v>9.2374933900132378E-2</v>
      </c>
      <c r="AQ218" s="134">
        <f t="shared" si="162"/>
        <v>9.0556115843683477E-2</v>
      </c>
      <c r="AR218" s="134">
        <f t="shared" si="162"/>
        <v>8.7102440737249903E-2</v>
      </c>
      <c r="AS218" s="134">
        <f t="shared" si="162"/>
        <v>8.054723730335106E-2</v>
      </c>
      <c r="AT218" s="134">
        <f t="shared" si="162"/>
        <v>6.8114517335779251E-2</v>
      </c>
      <c r="AU218" s="134">
        <f t="shared" si="169"/>
        <v>4.4561741675321898E-2</v>
      </c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</row>
    <row r="219" spans="1:64">
      <c r="A219" s="93"/>
      <c r="B219" s="94"/>
      <c r="C219" s="95"/>
      <c r="D219" s="95"/>
      <c r="AA219" s="134"/>
      <c r="AB219" s="134"/>
      <c r="AC219" s="134"/>
      <c r="AD219" s="134"/>
      <c r="AE219" s="134"/>
      <c r="AG219" s="136"/>
      <c r="AH219">
        <f t="shared" si="163"/>
        <v>-1.0255268843902727E-3</v>
      </c>
      <c r="AI219">
        <f t="shared" si="164"/>
        <v>1.5212094309632431</v>
      </c>
      <c r="AJ219">
        <f t="shared" si="165"/>
        <v>-5.7650391231985456E-3</v>
      </c>
      <c r="AK219">
        <f t="shared" si="166"/>
        <v>8.8785804170320934E-2</v>
      </c>
      <c r="AL219">
        <f t="shared" si="167"/>
        <v>0.16872616290146017</v>
      </c>
      <c r="AM219">
        <f t="shared" si="168"/>
        <v>8.4563793860823327E-2</v>
      </c>
      <c r="AN219" s="134">
        <f t="shared" si="162"/>
        <v>9.3836684891086167E-2</v>
      </c>
      <c r="AO219" s="134">
        <f t="shared" si="162"/>
        <v>9.3332554982874905E-2</v>
      </c>
      <c r="AP219" s="134">
        <f t="shared" si="162"/>
        <v>9.2374933900132378E-2</v>
      </c>
      <c r="AQ219" s="134">
        <f t="shared" si="162"/>
        <v>9.0556115843683477E-2</v>
      </c>
      <c r="AR219" s="134">
        <f t="shared" si="162"/>
        <v>8.7102440737249903E-2</v>
      </c>
      <c r="AS219" s="134">
        <f t="shared" si="162"/>
        <v>8.054723730335106E-2</v>
      </c>
      <c r="AT219" s="134">
        <f t="shared" si="162"/>
        <v>6.8114517335779251E-2</v>
      </c>
      <c r="AU219" s="134">
        <f t="shared" si="169"/>
        <v>4.4561741675321898E-2</v>
      </c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</row>
    <row r="220" spans="1:64">
      <c r="A220" s="93"/>
      <c r="B220" s="94"/>
      <c r="C220" s="95"/>
      <c r="D220" s="95"/>
      <c r="AA220" s="134"/>
      <c r="AB220" s="134"/>
      <c r="AC220" s="134"/>
      <c r="AD220" s="134"/>
      <c r="AE220" s="134"/>
      <c r="AG220" s="136"/>
      <c r="AH220">
        <f t="shared" si="163"/>
        <v>-1.0255268843902727E-3</v>
      </c>
      <c r="AI220">
        <f t="shared" si="164"/>
        <v>1.5212094309632431</v>
      </c>
      <c r="AJ220">
        <f t="shared" si="165"/>
        <v>-5.7650391231985456E-3</v>
      </c>
      <c r="AK220">
        <f t="shared" si="166"/>
        <v>8.8785804170320934E-2</v>
      </c>
      <c r="AL220">
        <f t="shared" si="167"/>
        <v>0.16872616290146017</v>
      </c>
      <c r="AM220">
        <f t="shared" si="168"/>
        <v>8.4563793860823327E-2</v>
      </c>
      <c r="AN220" s="134">
        <f t="shared" si="162"/>
        <v>9.3836684891086167E-2</v>
      </c>
      <c r="AO220" s="134">
        <f t="shared" si="162"/>
        <v>9.3332554982874905E-2</v>
      </c>
      <c r="AP220" s="134">
        <f t="shared" si="162"/>
        <v>9.2374933900132378E-2</v>
      </c>
      <c r="AQ220" s="134">
        <f t="shared" si="162"/>
        <v>9.0556115843683477E-2</v>
      </c>
      <c r="AR220" s="134">
        <f t="shared" si="162"/>
        <v>8.7102440737249903E-2</v>
      </c>
      <c r="AS220" s="134">
        <f t="shared" si="162"/>
        <v>8.054723730335106E-2</v>
      </c>
      <c r="AT220" s="134">
        <f t="shared" si="162"/>
        <v>6.8114517335779251E-2</v>
      </c>
      <c r="AU220" s="134">
        <f t="shared" si="169"/>
        <v>4.4561741675321898E-2</v>
      </c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</row>
    <row r="221" spans="1:64">
      <c r="A221" s="93"/>
      <c r="B221" s="94"/>
      <c r="C221" s="95"/>
      <c r="D221" s="95"/>
      <c r="AA221" s="134"/>
      <c r="AB221" s="134"/>
      <c r="AC221" s="134"/>
      <c r="AD221" s="134"/>
      <c r="AE221" s="134"/>
      <c r="AG221" s="136"/>
      <c r="AH221">
        <f t="shared" si="163"/>
        <v>-1.0255268843902727E-3</v>
      </c>
      <c r="AI221">
        <f t="shared" si="164"/>
        <v>1.5212094309632431</v>
      </c>
      <c r="AJ221">
        <f t="shared" si="165"/>
        <v>-5.7650391231985456E-3</v>
      </c>
      <c r="AK221">
        <f t="shared" si="166"/>
        <v>8.8785804170320934E-2</v>
      </c>
      <c r="AL221">
        <f t="shared" si="167"/>
        <v>0.16872616290146017</v>
      </c>
      <c r="AM221">
        <f t="shared" si="168"/>
        <v>8.4563793860823327E-2</v>
      </c>
      <c r="AN221" s="134">
        <f t="shared" ref="AN221:AT230" si="170">$AU221+$AB$7*SIN(AO221)</f>
        <v>9.3836684891086167E-2</v>
      </c>
      <c r="AO221" s="134">
        <f t="shared" si="170"/>
        <v>9.3332554982874905E-2</v>
      </c>
      <c r="AP221" s="134">
        <f t="shared" si="170"/>
        <v>9.2374933900132378E-2</v>
      </c>
      <c r="AQ221" s="134">
        <f t="shared" si="170"/>
        <v>9.0556115843683477E-2</v>
      </c>
      <c r="AR221" s="134">
        <f t="shared" si="170"/>
        <v>8.7102440737249903E-2</v>
      </c>
      <c r="AS221" s="134">
        <f t="shared" si="170"/>
        <v>8.054723730335106E-2</v>
      </c>
      <c r="AT221" s="134">
        <f t="shared" si="170"/>
        <v>6.8114517335779251E-2</v>
      </c>
      <c r="AU221" s="134">
        <f t="shared" si="169"/>
        <v>4.4561741675321898E-2</v>
      </c>
      <c r="AV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</row>
    <row r="222" spans="1:64">
      <c r="A222" s="93"/>
      <c r="B222" s="94"/>
      <c r="C222" s="95"/>
      <c r="D222" s="95"/>
      <c r="AA222" s="134"/>
      <c r="AB222" s="134"/>
      <c r="AC222" s="134"/>
      <c r="AD222" s="134"/>
      <c r="AE222" s="134"/>
      <c r="AG222" s="136"/>
      <c r="AH222">
        <f t="shared" si="163"/>
        <v>-1.0255268843902727E-3</v>
      </c>
      <c r="AI222">
        <f t="shared" si="164"/>
        <v>1.5212094309632431</v>
      </c>
      <c r="AJ222">
        <f t="shared" si="165"/>
        <v>-5.7650391231985456E-3</v>
      </c>
      <c r="AK222">
        <f t="shared" si="166"/>
        <v>8.8785804170320934E-2</v>
      </c>
      <c r="AL222">
        <f t="shared" si="167"/>
        <v>0.16872616290146017</v>
      </c>
      <c r="AM222">
        <f t="shared" si="168"/>
        <v>8.4563793860823327E-2</v>
      </c>
      <c r="AN222" s="134">
        <f t="shared" si="170"/>
        <v>9.3836684891086167E-2</v>
      </c>
      <c r="AO222" s="134">
        <f t="shared" si="170"/>
        <v>9.3332554982874905E-2</v>
      </c>
      <c r="AP222" s="134">
        <f t="shared" si="170"/>
        <v>9.2374933900132378E-2</v>
      </c>
      <c r="AQ222" s="134">
        <f t="shared" si="170"/>
        <v>9.0556115843683477E-2</v>
      </c>
      <c r="AR222" s="134">
        <f t="shared" si="170"/>
        <v>8.7102440737249903E-2</v>
      </c>
      <c r="AS222" s="134">
        <f t="shared" si="170"/>
        <v>8.054723730335106E-2</v>
      </c>
      <c r="AT222" s="134">
        <f t="shared" si="170"/>
        <v>6.8114517335779251E-2</v>
      </c>
      <c r="AU222" s="134">
        <f t="shared" si="169"/>
        <v>4.4561741675321898E-2</v>
      </c>
      <c r="AV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</row>
    <row r="223" spans="1:64">
      <c r="A223" s="93"/>
      <c r="B223" s="94"/>
      <c r="C223" s="95"/>
      <c r="D223" s="95"/>
      <c r="AA223" s="134"/>
      <c r="AB223" s="134"/>
      <c r="AC223" s="134"/>
      <c r="AD223" s="134"/>
      <c r="AE223" s="134"/>
      <c r="AG223" s="136"/>
      <c r="AH223">
        <f t="shared" si="163"/>
        <v>-1.0255268843902727E-3</v>
      </c>
      <c r="AI223">
        <f t="shared" si="164"/>
        <v>1.5212094309632431</v>
      </c>
      <c r="AJ223">
        <f t="shared" si="165"/>
        <v>-5.7650391231985456E-3</v>
      </c>
      <c r="AK223">
        <f t="shared" si="166"/>
        <v>8.8785804170320934E-2</v>
      </c>
      <c r="AL223">
        <f t="shared" si="167"/>
        <v>0.16872616290146017</v>
      </c>
      <c r="AM223">
        <f t="shared" si="168"/>
        <v>8.4563793860823327E-2</v>
      </c>
      <c r="AN223" s="134">
        <f t="shared" si="170"/>
        <v>9.3836684891086167E-2</v>
      </c>
      <c r="AO223" s="134">
        <f t="shared" si="170"/>
        <v>9.3332554982874905E-2</v>
      </c>
      <c r="AP223" s="134">
        <f t="shared" si="170"/>
        <v>9.2374933900132378E-2</v>
      </c>
      <c r="AQ223" s="134">
        <f t="shared" si="170"/>
        <v>9.0556115843683477E-2</v>
      </c>
      <c r="AR223" s="134">
        <f t="shared" si="170"/>
        <v>8.7102440737249903E-2</v>
      </c>
      <c r="AS223" s="134">
        <f t="shared" si="170"/>
        <v>8.054723730335106E-2</v>
      </c>
      <c r="AT223" s="134">
        <f t="shared" si="170"/>
        <v>6.8114517335779251E-2</v>
      </c>
      <c r="AU223" s="134">
        <f t="shared" si="169"/>
        <v>4.4561741675321898E-2</v>
      </c>
      <c r="AV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</row>
    <row r="224" spans="1:64">
      <c r="A224" s="93"/>
      <c r="B224" s="94"/>
      <c r="C224" s="95"/>
      <c r="D224" s="95"/>
      <c r="AA224" s="134"/>
      <c r="AB224" s="134"/>
      <c r="AC224" s="134"/>
      <c r="AD224" s="134"/>
      <c r="AE224" s="134"/>
      <c r="AG224" s="136"/>
      <c r="AH224">
        <f t="shared" si="163"/>
        <v>-1.0255268843902727E-3</v>
      </c>
      <c r="AI224">
        <f t="shared" si="164"/>
        <v>1.5212094309632431</v>
      </c>
      <c r="AJ224">
        <f t="shared" si="165"/>
        <v>-5.7650391231985456E-3</v>
      </c>
      <c r="AK224">
        <f t="shared" si="166"/>
        <v>8.8785804170320934E-2</v>
      </c>
      <c r="AL224">
        <f t="shared" si="167"/>
        <v>0.16872616290146017</v>
      </c>
      <c r="AM224">
        <f t="shared" si="168"/>
        <v>8.4563793860823327E-2</v>
      </c>
      <c r="AN224" s="134">
        <f t="shared" si="170"/>
        <v>9.3836684891086167E-2</v>
      </c>
      <c r="AO224" s="134">
        <f t="shared" si="170"/>
        <v>9.3332554982874905E-2</v>
      </c>
      <c r="AP224" s="134">
        <f t="shared" si="170"/>
        <v>9.2374933900132378E-2</v>
      </c>
      <c r="AQ224" s="134">
        <f t="shared" si="170"/>
        <v>9.0556115843683477E-2</v>
      </c>
      <c r="AR224" s="134">
        <f t="shared" si="170"/>
        <v>8.7102440737249903E-2</v>
      </c>
      <c r="AS224" s="134">
        <f t="shared" si="170"/>
        <v>8.054723730335106E-2</v>
      </c>
      <c r="AT224" s="134">
        <f t="shared" si="170"/>
        <v>6.8114517335779251E-2</v>
      </c>
      <c r="AU224" s="134">
        <f t="shared" si="169"/>
        <v>4.4561741675321898E-2</v>
      </c>
      <c r="AV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</row>
    <row r="225" spans="1:64">
      <c r="A225" s="93"/>
      <c r="B225" s="94"/>
      <c r="C225" s="95"/>
      <c r="D225" s="95"/>
      <c r="AA225" s="134"/>
      <c r="AB225" s="134"/>
      <c r="AC225" s="134"/>
      <c r="AD225" s="134"/>
      <c r="AE225" s="134"/>
      <c r="AG225" s="136"/>
      <c r="AH225">
        <f t="shared" si="163"/>
        <v>-1.0255268843902727E-3</v>
      </c>
      <c r="AI225">
        <f t="shared" si="164"/>
        <v>1.5212094309632431</v>
      </c>
      <c r="AJ225">
        <f t="shared" si="165"/>
        <v>-5.7650391231985456E-3</v>
      </c>
      <c r="AK225">
        <f t="shared" si="166"/>
        <v>8.8785804170320934E-2</v>
      </c>
      <c r="AL225">
        <f t="shared" si="167"/>
        <v>0.16872616290146017</v>
      </c>
      <c r="AM225">
        <f t="shared" si="168"/>
        <v>8.4563793860823327E-2</v>
      </c>
      <c r="AN225" s="134">
        <f t="shared" si="170"/>
        <v>9.3836684891086167E-2</v>
      </c>
      <c r="AO225" s="134">
        <f t="shared" si="170"/>
        <v>9.3332554982874905E-2</v>
      </c>
      <c r="AP225" s="134">
        <f t="shared" si="170"/>
        <v>9.2374933900132378E-2</v>
      </c>
      <c r="AQ225" s="134">
        <f t="shared" si="170"/>
        <v>9.0556115843683477E-2</v>
      </c>
      <c r="AR225" s="134">
        <f t="shared" si="170"/>
        <v>8.7102440737249903E-2</v>
      </c>
      <c r="AS225" s="134">
        <f t="shared" si="170"/>
        <v>8.054723730335106E-2</v>
      </c>
      <c r="AT225" s="134">
        <f t="shared" si="170"/>
        <v>6.8114517335779251E-2</v>
      </c>
      <c r="AU225" s="134">
        <f t="shared" si="169"/>
        <v>4.4561741675321898E-2</v>
      </c>
      <c r="AV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</row>
    <row r="226" spans="1:64">
      <c r="A226" s="93"/>
      <c r="B226" s="94"/>
      <c r="C226" s="95"/>
      <c r="D226" s="95"/>
      <c r="AA226" s="134"/>
      <c r="AB226" s="134"/>
      <c r="AC226" s="134"/>
      <c r="AD226" s="134"/>
      <c r="AE226" s="134"/>
      <c r="AG226" s="136"/>
      <c r="AH226">
        <f t="shared" si="163"/>
        <v>-1.0255268843902727E-3</v>
      </c>
      <c r="AI226">
        <f t="shared" si="164"/>
        <v>1.5212094309632431</v>
      </c>
      <c r="AJ226">
        <f t="shared" si="165"/>
        <v>-5.7650391231985456E-3</v>
      </c>
      <c r="AK226">
        <f t="shared" si="166"/>
        <v>8.8785804170320934E-2</v>
      </c>
      <c r="AL226">
        <f t="shared" si="167"/>
        <v>0.16872616290146017</v>
      </c>
      <c r="AM226">
        <f t="shared" si="168"/>
        <v>8.4563793860823327E-2</v>
      </c>
      <c r="AN226" s="134">
        <f t="shared" si="170"/>
        <v>9.3836684891086167E-2</v>
      </c>
      <c r="AO226" s="134">
        <f t="shared" si="170"/>
        <v>9.3332554982874905E-2</v>
      </c>
      <c r="AP226" s="134">
        <f t="shared" si="170"/>
        <v>9.2374933900132378E-2</v>
      </c>
      <c r="AQ226" s="134">
        <f t="shared" si="170"/>
        <v>9.0556115843683477E-2</v>
      </c>
      <c r="AR226" s="134">
        <f t="shared" si="170"/>
        <v>8.7102440737249903E-2</v>
      </c>
      <c r="AS226" s="134">
        <f t="shared" si="170"/>
        <v>8.054723730335106E-2</v>
      </c>
      <c r="AT226" s="134">
        <f t="shared" si="170"/>
        <v>6.8114517335779251E-2</v>
      </c>
      <c r="AU226" s="134">
        <f t="shared" si="169"/>
        <v>4.4561741675321898E-2</v>
      </c>
      <c r="AV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</row>
    <row r="227" spans="1:64">
      <c r="A227" s="93"/>
      <c r="B227" s="94"/>
      <c r="C227" s="95"/>
      <c r="D227" s="95"/>
      <c r="AA227" s="134"/>
      <c r="AB227" s="134"/>
      <c r="AC227" s="134"/>
      <c r="AD227" s="134"/>
      <c r="AE227" s="134"/>
      <c r="AG227" s="136"/>
      <c r="AH227">
        <f t="shared" si="163"/>
        <v>-1.0255268843902727E-3</v>
      </c>
      <c r="AI227">
        <f t="shared" si="164"/>
        <v>1.5212094309632431</v>
      </c>
      <c r="AJ227">
        <f t="shared" si="165"/>
        <v>-5.7650391231985456E-3</v>
      </c>
      <c r="AK227">
        <f t="shared" si="166"/>
        <v>8.8785804170320934E-2</v>
      </c>
      <c r="AL227">
        <f t="shared" si="167"/>
        <v>0.16872616290146017</v>
      </c>
      <c r="AM227">
        <f t="shared" si="168"/>
        <v>8.4563793860823327E-2</v>
      </c>
      <c r="AN227" s="134">
        <f t="shared" si="170"/>
        <v>9.3836684891086167E-2</v>
      </c>
      <c r="AO227" s="134">
        <f t="shared" si="170"/>
        <v>9.3332554982874905E-2</v>
      </c>
      <c r="AP227" s="134">
        <f t="shared" si="170"/>
        <v>9.2374933900132378E-2</v>
      </c>
      <c r="AQ227" s="134">
        <f t="shared" si="170"/>
        <v>9.0556115843683477E-2</v>
      </c>
      <c r="AR227" s="134">
        <f t="shared" si="170"/>
        <v>8.7102440737249903E-2</v>
      </c>
      <c r="AS227" s="134">
        <f t="shared" si="170"/>
        <v>8.054723730335106E-2</v>
      </c>
      <c r="AT227" s="134">
        <f t="shared" si="170"/>
        <v>6.8114517335779251E-2</v>
      </c>
      <c r="AU227" s="134">
        <f t="shared" si="169"/>
        <v>4.4561741675321898E-2</v>
      </c>
      <c r="AV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</row>
    <row r="228" spans="1:64">
      <c r="A228" s="93"/>
      <c r="B228" s="94"/>
      <c r="C228" s="95"/>
      <c r="D228" s="95"/>
      <c r="AA228" s="134"/>
      <c r="AB228" s="134"/>
      <c r="AC228" s="134"/>
      <c r="AD228" s="134"/>
      <c r="AE228" s="134"/>
      <c r="AG228" s="136"/>
      <c r="AH228">
        <f t="shared" si="163"/>
        <v>-1.0255268843902727E-3</v>
      </c>
      <c r="AI228">
        <f t="shared" si="164"/>
        <v>1.5212094309632431</v>
      </c>
      <c r="AJ228">
        <f t="shared" si="165"/>
        <v>-5.7650391231985456E-3</v>
      </c>
      <c r="AK228">
        <f t="shared" si="166"/>
        <v>8.8785804170320934E-2</v>
      </c>
      <c r="AL228">
        <f t="shared" si="167"/>
        <v>0.16872616290146017</v>
      </c>
      <c r="AM228">
        <f t="shared" si="168"/>
        <v>8.4563793860823327E-2</v>
      </c>
      <c r="AN228" s="134">
        <f t="shared" si="170"/>
        <v>9.3836684891086167E-2</v>
      </c>
      <c r="AO228" s="134">
        <f t="shared" si="170"/>
        <v>9.3332554982874905E-2</v>
      </c>
      <c r="AP228" s="134">
        <f t="shared" si="170"/>
        <v>9.2374933900132378E-2</v>
      </c>
      <c r="AQ228" s="134">
        <f t="shared" si="170"/>
        <v>9.0556115843683477E-2</v>
      </c>
      <c r="AR228" s="134">
        <f t="shared" si="170"/>
        <v>8.7102440737249903E-2</v>
      </c>
      <c r="AS228" s="134">
        <f t="shared" si="170"/>
        <v>8.054723730335106E-2</v>
      </c>
      <c r="AT228" s="134">
        <f t="shared" si="170"/>
        <v>6.8114517335779251E-2</v>
      </c>
      <c r="AU228" s="134">
        <f t="shared" si="169"/>
        <v>4.4561741675321898E-2</v>
      </c>
      <c r="AV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</row>
    <row r="229" spans="1:64">
      <c r="A229" s="93"/>
      <c r="B229" s="94"/>
      <c r="C229" s="95"/>
      <c r="D229" s="95"/>
      <c r="AA229" s="134"/>
      <c r="AB229" s="134"/>
      <c r="AC229" s="134"/>
      <c r="AD229" s="134"/>
      <c r="AE229" s="134"/>
      <c r="AG229" s="136"/>
      <c r="AH229">
        <f t="shared" si="163"/>
        <v>-1.0255268843902727E-3</v>
      </c>
      <c r="AI229">
        <f t="shared" si="164"/>
        <v>1.5212094309632431</v>
      </c>
      <c r="AJ229">
        <f t="shared" si="165"/>
        <v>-5.7650391231985456E-3</v>
      </c>
      <c r="AK229">
        <f t="shared" si="166"/>
        <v>8.8785804170320934E-2</v>
      </c>
      <c r="AL229">
        <f t="shared" si="167"/>
        <v>0.16872616290146017</v>
      </c>
      <c r="AM229">
        <f t="shared" si="168"/>
        <v>8.4563793860823327E-2</v>
      </c>
      <c r="AN229" s="134">
        <f t="shared" si="170"/>
        <v>9.3836684891086167E-2</v>
      </c>
      <c r="AO229" s="134">
        <f t="shared" si="170"/>
        <v>9.3332554982874905E-2</v>
      </c>
      <c r="AP229" s="134">
        <f t="shared" si="170"/>
        <v>9.2374933900132378E-2</v>
      </c>
      <c r="AQ229" s="134">
        <f t="shared" si="170"/>
        <v>9.0556115843683477E-2</v>
      </c>
      <c r="AR229" s="134">
        <f t="shared" si="170"/>
        <v>8.7102440737249903E-2</v>
      </c>
      <c r="AS229" s="134">
        <f t="shared" si="170"/>
        <v>8.054723730335106E-2</v>
      </c>
      <c r="AT229" s="134">
        <f t="shared" si="170"/>
        <v>6.8114517335779251E-2</v>
      </c>
      <c r="AU229" s="134">
        <f t="shared" si="169"/>
        <v>4.4561741675321898E-2</v>
      </c>
      <c r="AV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</row>
    <row r="230" spans="1:64">
      <c r="A230" s="93"/>
      <c r="B230" s="94"/>
      <c r="C230" s="95"/>
      <c r="D230" s="95"/>
      <c r="AA230" s="134"/>
      <c r="AB230" s="134"/>
      <c r="AC230" s="134"/>
      <c r="AD230" s="134"/>
      <c r="AE230" s="134"/>
      <c r="AG230" s="136"/>
      <c r="AH230">
        <f t="shared" si="163"/>
        <v>-1.0255268843902727E-3</v>
      </c>
      <c r="AI230">
        <f t="shared" si="164"/>
        <v>1.5212094309632431</v>
      </c>
      <c r="AJ230">
        <f t="shared" si="165"/>
        <v>-5.7650391231985456E-3</v>
      </c>
      <c r="AK230">
        <f t="shared" si="166"/>
        <v>8.8785804170320934E-2</v>
      </c>
      <c r="AL230">
        <f t="shared" si="167"/>
        <v>0.16872616290146017</v>
      </c>
      <c r="AM230">
        <f t="shared" si="168"/>
        <v>8.4563793860823327E-2</v>
      </c>
      <c r="AN230" s="134">
        <f t="shared" si="170"/>
        <v>9.3836684891086167E-2</v>
      </c>
      <c r="AO230" s="134">
        <f t="shared" si="170"/>
        <v>9.3332554982874905E-2</v>
      </c>
      <c r="AP230" s="134">
        <f t="shared" si="170"/>
        <v>9.2374933900132378E-2</v>
      </c>
      <c r="AQ230" s="134">
        <f t="shared" si="170"/>
        <v>9.0556115843683477E-2</v>
      </c>
      <c r="AR230" s="134">
        <f t="shared" si="170"/>
        <v>8.7102440737249903E-2</v>
      </c>
      <c r="AS230" s="134">
        <f t="shared" si="170"/>
        <v>8.054723730335106E-2</v>
      </c>
      <c r="AT230" s="134">
        <f t="shared" si="170"/>
        <v>6.8114517335779251E-2</v>
      </c>
      <c r="AU230" s="134">
        <f t="shared" si="169"/>
        <v>4.4561741675321898E-2</v>
      </c>
      <c r="AV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</row>
    <row r="231" spans="1:64">
      <c r="A231" s="93"/>
      <c r="B231" s="94"/>
      <c r="C231" s="95"/>
      <c r="D231" s="95"/>
      <c r="AA231" s="134"/>
      <c r="AB231" s="134"/>
      <c r="AC231" s="134"/>
      <c r="AD231" s="134"/>
      <c r="AE231" s="134"/>
      <c r="AG231" s="136"/>
      <c r="AH231">
        <f t="shared" si="163"/>
        <v>-1.0255268843902727E-3</v>
      </c>
      <c r="AI231">
        <f t="shared" si="164"/>
        <v>1.5212094309632431</v>
      </c>
      <c r="AJ231">
        <f t="shared" si="165"/>
        <v>-5.7650391231985456E-3</v>
      </c>
      <c r="AK231">
        <f t="shared" si="166"/>
        <v>8.8785804170320934E-2</v>
      </c>
      <c r="AL231">
        <f t="shared" si="167"/>
        <v>0.16872616290146017</v>
      </c>
      <c r="AM231">
        <f t="shared" si="168"/>
        <v>8.4563793860823327E-2</v>
      </c>
      <c r="AN231" s="134">
        <f t="shared" ref="AN231:AT232" si="171">$AU231+$AB$7*SIN(AO231)</f>
        <v>9.3836684891086167E-2</v>
      </c>
      <c r="AO231" s="134">
        <f t="shared" si="171"/>
        <v>9.3332554982874905E-2</v>
      </c>
      <c r="AP231" s="134">
        <f t="shared" si="171"/>
        <v>9.2374933900132378E-2</v>
      </c>
      <c r="AQ231" s="134">
        <f t="shared" si="171"/>
        <v>9.0556115843683477E-2</v>
      </c>
      <c r="AR231" s="134">
        <f t="shared" si="171"/>
        <v>8.7102440737249903E-2</v>
      </c>
      <c r="AS231" s="134">
        <f t="shared" si="171"/>
        <v>8.054723730335106E-2</v>
      </c>
      <c r="AT231" s="134">
        <f t="shared" si="171"/>
        <v>6.8114517335779251E-2</v>
      </c>
      <c r="AU231" s="134">
        <f t="shared" si="169"/>
        <v>4.4561741675321898E-2</v>
      </c>
      <c r="AV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</row>
    <row r="232" spans="1:64">
      <c r="A232" s="93"/>
      <c r="B232" s="94"/>
      <c r="C232" s="95"/>
      <c r="D232" s="95"/>
      <c r="AA232" s="134"/>
      <c r="AB232" s="134"/>
      <c r="AC232" s="134"/>
      <c r="AD232" s="134"/>
      <c r="AE232" s="134"/>
      <c r="AG232" s="136"/>
      <c r="AH232">
        <f t="shared" si="163"/>
        <v>-1.0255268843902727E-3</v>
      </c>
      <c r="AI232">
        <f t="shared" si="164"/>
        <v>1.5212094309632431</v>
      </c>
      <c r="AJ232">
        <f t="shared" si="165"/>
        <v>-5.7650391231985456E-3</v>
      </c>
      <c r="AK232">
        <f t="shared" si="166"/>
        <v>8.8785804170320934E-2</v>
      </c>
      <c r="AL232">
        <f t="shared" si="167"/>
        <v>0.16872616290146017</v>
      </c>
      <c r="AM232">
        <f t="shared" si="168"/>
        <v>8.4563793860823327E-2</v>
      </c>
      <c r="AN232" s="134">
        <f t="shared" si="171"/>
        <v>9.3836684891086167E-2</v>
      </c>
      <c r="AO232" s="134">
        <f t="shared" si="171"/>
        <v>9.3332554982874905E-2</v>
      </c>
      <c r="AP232" s="134">
        <f t="shared" si="171"/>
        <v>9.2374933900132378E-2</v>
      </c>
      <c r="AQ232" s="134">
        <f t="shared" si="171"/>
        <v>9.0556115843683477E-2</v>
      </c>
      <c r="AR232" s="134">
        <f t="shared" si="171"/>
        <v>8.7102440737249903E-2</v>
      </c>
      <c r="AS232" s="134">
        <f t="shared" si="171"/>
        <v>8.054723730335106E-2</v>
      </c>
      <c r="AT232" s="134">
        <f t="shared" si="171"/>
        <v>6.8114517335779251E-2</v>
      </c>
      <c r="AU232" s="134">
        <f t="shared" si="169"/>
        <v>4.4561741675321898E-2</v>
      </c>
      <c r="AV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</row>
    <row r="233" spans="1:64">
      <c r="A233" s="93"/>
      <c r="B233" s="94"/>
      <c r="C233" s="95"/>
      <c r="D233" s="95"/>
      <c r="AA233" s="134"/>
      <c r="AB233" s="134"/>
      <c r="AC233" s="134"/>
      <c r="AD233" s="134"/>
      <c r="AE233" s="134"/>
      <c r="AG233" s="136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</row>
    <row r="234" spans="1:64">
      <c r="A234" s="93"/>
      <c r="B234" s="94"/>
      <c r="C234" s="95"/>
      <c r="D234" s="95"/>
      <c r="AA234" s="134"/>
      <c r="AB234" s="134"/>
      <c r="AC234" s="134"/>
      <c r="AD234" s="134"/>
      <c r="AE234" s="134"/>
      <c r="AG234" s="136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</row>
    <row r="235" spans="1:64">
      <c r="A235" s="93"/>
      <c r="B235" s="94"/>
      <c r="C235" s="95"/>
      <c r="D235" s="95"/>
      <c r="AA235" s="134"/>
      <c r="AB235" s="134"/>
      <c r="AC235" s="134"/>
      <c r="AD235" s="134"/>
      <c r="AE235" s="134"/>
      <c r="AG235" s="136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</row>
    <row r="236" spans="1:64">
      <c r="C236" s="32"/>
      <c r="D236" s="32"/>
      <c r="AA236" s="134"/>
      <c r="AB236" s="134"/>
      <c r="AC236" s="134"/>
      <c r="AD236" s="134"/>
      <c r="AE236" s="134"/>
      <c r="AG236" s="136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</row>
    <row r="237" spans="1:64">
      <c r="C237" s="32"/>
      <c r="D237" s="32"/>
      <c r="AA237" s="134"/>
      <c r="AB237" s="134"/>
      <c r="AC237" s="134"/>
      <c r="AD237" s="134"/>
      <c r="AE237" s="134"/>
      <c r="AG237" s="136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</row>
    <row r="238" spans="1:64">
      <c r="C238" s="32"/>
      <c r="D238" s="32"/>
      <c r="AA238" s="134"/>
      <c r="AB238" s="134"/>
      <c r="AC238" s="134"/>
      <c r="AD238" s="134"/>
      <c r="AE238" s="134"/>
      <c r="AG238" s="136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</row>
    <row r="239" spans="1:64">
      <c r="C239" s="32"/>
      <c r="D239" s="32"/>
      <c r="AA239" s="134"/>
      <c r="AB239" s="134"/>
      <c r="AC239" s="134"/>
      <c r="AD239" s="134"/>
      <c r="AE239" s="134"/>
      <c r="AG239" s="136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</row>
    <row r="240" spans="1:64">
      <c r="C240" s="32"/>
      <c r="D240" s="32"/>
      <c r="AA240" s="134"/>
      <c r="AB240" s="134"/>
      <c r="AC240" s="134"/>
      <c r="AD240" s="134"/>
      <c r="AE240" s="134"/>
      <c r="AG240" s="136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</row>
    <row r="241" spans="3:64">
      <c r="C241" s="32"/>
      <c r="D241" s="32"/>
      <c r="AA241" s="134"/>
      <c r="AB241" s="134"/>
      <c r="AC241" s="134"/>
      <c r="AD241" s="134"/>
      <c r="AE241" s="134"/>
      <c r="AG241" s="136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</row>
    <row r="242" spans="3:64">
      <c r="C242" s="32"/>
      <c r="D242" s="32"/>
      <c r="AA242" s="134"/>
      <c r="AB242" s="134"/>
      <c r="AC242" s="134"/>
      <c r="AD242" s="134"/>
      <c r="AE242" s="134"/>
      <c r="AG242" s="136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</row>
    <row r="243" spans="3:64">
      <c r="C243" s="32"/>
      <c r="D243" s="32"/>
      <c r="AA243" s="134"/>
      <c r="AB243" s="134"/>
      <c r="AC243" s="134"/>
      <c r="AD243" s="134"/>
      <c r="AE243" s="134"/>
      <c r="AG243" s="136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</row>
    <row r="244" spans="3:64">
      <c r="C244" s="32"/>
      <c r="D244" s="32"/>
      <c r="AA244" s="134"/>
      <c r="AB244" s="134"/>
      <c r="AC244" s="134"/>
      <c r="AD244" s="134"/>
      <c r="AE244" s="134"/>
      <c r="AG244" s="136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</row>
    <row r="245" spans="3:64">
      <c r="C245" s="32"/>
      <c r="D245" s="32"/>
      <c r="AA245" s="134"/>
      <c r="AB245" s="134"/>
      <c r="AC245" s="134"/>
      <c r="AD245" s="134"/>
      <c r="AE245" s="134"/>
      <c r="AG245" s="136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</row>
    <row r="246" spans="3:64">
      <c r="C246" s="32"/>
      <c r="D246" s="32"/>
      <c r="AA246" s="134"/>
      <c r="AB246" s="134"/>
      <c r="AC246" s="134"/>
      <c r="AD246" s="134"/>
      <c r="AE246" s="134"/>
      <c r="AG246" s="136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</row>
    <row r="247" spans="3:64">
      <c r="C247" s="32"/>
      <c r="D247" s="32"/>
      <c r="AA247" s="134"/>
      <c r="AB247" s="134"/>
      <c r="AC247" s="134"/>
      <c r="AD247" s="134"/>
      <c r="AE247" s="134"/>
      <c r="AG247" s="136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</row>
    <row r="248" spans="3:64">
      <c r="C248" s="32"/>
      <c r="D248" s="32"/>
      <c r="AA248" s="134"/>
      <c r="AB248" s="134"/>
      <c r="AC248" s="134"/>
      <c r="AD248" s="134"/>
      <c r="AE248" s="134"/>
      <c r="AG248" s="136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</row>
    <row r="249" spans="3:64">
      <c r="C249" s="32"/>
      <c r="D249" s="32"/>
      <c r="AA249" s="134"/>
      <c r="AB249" s="134"/>
      <c r="AC249" s="134"/>
      <c r="AD249" s="134"/>
      <c r="AE249" s="134"/>
      <c r="AG249" s="136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</row>
    <row r="250" spans="3:64">
      <c r="C250" s="32"/>
      <c r="D250" s="32"/>
      <c r="AA250" s="134"/>
      <c r="AB250" s="134"/>
      <c r="AC250" s="134"/>
      <c r="AD250" s="134"/>
      <c r="AE250" s="134"/>
      <c r="AG250" s="136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</row>
    <row r="251" spans="3:64">
      <c r="C251" s="32"/>
      <c r="D251" s="32"/>
      <c r="AA251" s="134"/>
      <c r="AB251" s="134"/>
      <c r="AC251" s="134"/>
      <c r="AD251" s="134"/>
      <c r="AE251" s="134"/>
      <c r="AG251" s="136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</row>
    <row r="252" spans="3:64">
      <c r="C252" s="32"/>
      <c r="D252" s="32"/>
      <c r="AA252" s="134"/>
      <c r="AB252" s="134"/>
      <c r="AC252" s="134"/>
      <c r="AD252" s="134"/>
      <c r="AE252" s="134"/>
      <c r="AG252" s="136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</row>
    <row r="253" spans="3:64">
      <c r="C253" s="32"/>
      <c r="D253" s="32"/>
      <c r="AA253" s="134"/>
      <c r="AB253" s="134"/>
      <c r="AC253" s="134"/>
      <c r="AD253" s="134"/>
      <c r="AE253" s="134"/>
      <c r="AG253" s="136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</row>
    <row r="254" spans="3:64">
      <c r="C254" s="32"/>
      <c r="D254" s="32"/>
      <c r="AA254" s="134"/>
      <c r="AB254" s="134"/>
      <c r="AC254" s="134"/>
      <c r="AD254" s="134"/>
      <c r="AE254" s="134"/>
      <c r="AG254" s="136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</row>
    <row r="255" spans="3:64">
      <c r="C255" s="32"/>
      <c r="D255" s="32"/>
      <c r="AA255" s="134"/>
      <c r="AB255" s="134"/>
      <c r="AC255" s="134"/>
      <c r="AD255" s="134"/>
      <c r="AE255" s="134"/>
      <c r="AG255" s="136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</row>
    <row r="256" spans="3:64">
      <c r="C256" s="32"/>
      <c r="D256" s="32"/>
      <c r="AA256" s="134"/>
      <c r="AB256" s="134"/>
      <c r="AC256" s="134"/>
      <c r="AD256" s="134"/>
      <c r="AE256" s="134"/>
      <c r="AG256" s="136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</row>
    <row r="257" spans="3:64">
      <c r="C257" s="32"/>
      <c r="D257" s="32"/>
      <c r="AA257" s="134"/>
      <c r="AB257" s="134"/>
      <c r="AC257" s="134"/>
      <c r="AD257" s="134"/>
      <c r="AE257" s="134"/>
      <c r="AG257" s="136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</row>
    <row r="258" spans="3:64">
      <c r="C258" s="32"/>
      <c r="D258" s="32"/>
      <c r="AA258" s="134"/>
      <c r="AB258" s="134"/>
      <c r="AC258" s="134"/>
      <c r="AD258" s="134"/>
      <c r="AE258" s="134"/>
      <c r="AG258" s="136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</row>
    <row r="259" spans="3:64">
      <c r="C259" s="32"/>
      <c r="D259" s="32"/>
      <c r="AA259" s="134"/>
      <c r="AB259" s="134"/>
      <c r="AC259" s="134"/>
      <c r="AD259" s="134"/>
      <c r="AE259" s="134"/>
      <c r="AG259" s="136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</row>
    <row r="260" spans="3:64">
      <c r="C260" s="32"/>
      <c r="D260" s="32"/>
      <c r="AA260" s="134"/>
      <c r="AB260" s="134"/>
      <c r="AC260" s="134"/>
      <c r="AD260" s="134"/>
      <c r="AE260" s="134"/>
      <c r="AG260" s="136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</row>
    <row r="261" spans="3:64">
      <c r="C261" s="32"/>
      <c r="D261" s="32"/>
      <c r="AA261" s="134"/>
      <c r="AB261" s="134"/>
      <c r="AC261" s="134"/>
      <c r="AD261" s="134"/>
      <c r="AE261" s="134"/>
      <c r="AG261" s="136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</row>
    <row r="262" spans="3:64">
      <c r="C262" s="32"/>
      <c r="D262" s="32"/>
      <c r="AA262" s="134"/>
      <c r="AB262" s="134"/>
      <c r="AC262" s="134"/>
      <c r="AD262" s="134"/>
      <c r="AE262" s="134"/>
      <c r="AG262" s="136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</row>
    <row r="263" spans="3:64">
      <c r="C263" s="32"/>
      <c r="D263" s="32"/>
      <c r="AA263" s="134"/>
      <c r="AB263" s="134"/>
      <c r="AC263" s="134"/>
      <c r="AD263" s="134"/>
      <c r="AE263" s="134"/>
      <c r="AG263" s="136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</row>
    <row r="264" spans="3:64">
      <c r="C264" s="32"/>
      <c r="D264" s="32"/>
      <c r="AA264" s="134"/>
      <c r="AB264" s="134"/>
      <c r="AC264" s="134"/>
      <c r="AD264" s="134"/>
      <c r="AE264" s="134"/>
      <c r="AG264" s="136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</row>
    <row r="265" spans="3:64">
      <c r="C265" s="32"/>
      <c r="D265" s="32"/>
      <c r="AA265" s="134"/>
      <c r="AB265" s="134"/>
      <c r="AC265" s="134"/>
      <c r="AD265" s="134"/>
      <c r="AE265" s="134"/>
      <c r="AG265" s="136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</row>
    <row r="266" spans="3:64">
      <c r="C266" s="32"/>
      <c r="D266" s="32"/>
      <c r="AA266" s="134"/>
      <c r="AB266" s="134"/>
      <c r="AC266" s="134"/>
      <c r="AD266" s="134"/>
      <c r="AE266" s="134"/>
      <c r="AG266" s="136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</row>
    <row r="267" spans="3:64">
      <c r="C267" s="32"/>
      <c r="D267" s="32"/>
      <c r="AA267" s="134"/>
      <c r="AB267" s="134"/>
      <c r="AC267" s="134"/>
      <c r="AD267" s="134"/>
      <c r="AE267" s="134"/>
      <c r="AG267" s="136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</row>
    <row r="268" spans="3:64">
      <c r="C268" s="32"/>
      <c r="D268" s="32"/>
      <c r="AA268" s="134"/>
      <c r="AB268" s="134"/>
      <c r="AC268" s="134"/>
      <c r="AD268" s="134"/>
      <c r="AE268" s="134"/>
      <c r="AG268" s="136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</row>
    <row r="269" spans="3:64">
      <c r="C269" s="32"/>
      <c r="D269" s="32"/>
      <c r="AA269" s="134"/>
      <c r="AB269" s="134"/>
      <c r="AC269" s="134"/>
      <c r="AD269" s="134"/>
      <c r="AE269" s="134"/>
      <c r="AG269" s="136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</row>
    <row r="270" spans="3:64">
      <c r="C270" s="32"/>
      <c r="D270" s="32"/>
      <c r="AA270" s="134"/>
      <c r="AB270" s="134"/>
      <c r="AC270" s="134"/>
      <c r="AD270" s="134"/>
      <c r="AE270" s="134"/>
      <c r="AG270" s="136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</row>
    <row r="271" spans="3:64">
      <c r="C271" s="32"/>
      <c r="D271" s="32"/>
      <c r="AA271" s="134"/>
      <c r="AB271" s="134"/>
      <c r="AC271" s="134"/>
      <c r="AD271" s="134"/>
      <c r="AE271" s="134"/>
      <c r="AG271" s="136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</row>
    <row r="272" spans="3:64">
      <c r="C272" s="32"/>
      <c r="D272" s="32"/>
      <c r="AA272" s="134"/>
      <c r="AB272" s="134"/>
      <c r="AC272" s="134"/>
      <c r="AD272" s="134"/>
      <c r="AE272" s="134"/>
      <c r="AG272" s="136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</row>
    <row r="273" spans="3:64">
      <c r="C273" s="32"/>
      <c r="D273" s="32"/>
      <c r="AA273" s="134"/>
      <c r="AB273" s="134"/>
      <c r="AC273" s="134"/>
      <c r="AD273" s="134"/>
      <c r="AE273" s="134"/>
      <c r="AG273" s="136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</row>
    <row r="274" spans="3:64">
      <c r="C274" s="32"/>
      <c r="D274" s="32"/>
      <c r="AA274" s="134"/>
      <c r="AB274" s="134"/>
      <c r="AC274" s="134"/>
      <c r="AD274" s="134"/>
      <c r="AE274" s="134"/>
      <c r="AG274" s="136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</row>
    <row r="275" spans="3:64">
      <c r="C275" s="32"/>
      <c r="D275" s="32"/>
      <c r="AA275" s="134"/>
      <c r="AB275" s="134"/>
      <c r="AC275" s="134"/>
      <c r="AD275" s="134"/>
      <c r="AE275" s="134"/>
      <c r="AG275" s="136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</row>
    <row r="276" spans="3:64">
      <c r="C276" s="32"/>
      <c r="D276" s="32"/>
      <c r="AA276" s="134"/>
      <c r="AB276" s="134"/>
      <c r="AC276" s="134"/>
      <c r="AD276" s="134"/>
      <c r="AE276" s="134"/>
      <c r="AG276" s="136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</row>
    <row r="277" spans="3:64">
      <c r="C277" s="32"/>
      <c r="D277" s="32"/>
      <c r="AA277" s="134"/>
      <c r="AB277" s="134"/>
      <c r="AC277" s="134"/>
      <c r="AD277" s="134"/>
      <c r="AE277" s="134"/>
      <c r="AG277" s="136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</row>
    <row r="278" spans="3:64">
      <c r="C278" s="32"/>
      <c r="D278" s="32"/>
      <c r="AA278" s="134"/>
      <c r="AB278" s="134"/>
      <c r="AC278" s="134"/>
      <c r="AD278" s="134"/>
      <c r="AE278" s="134"/>
      <c r="AG278" s="136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</row>
    <row r="279" spans="3:64">
      <c r="C279" s="32"/>
      <c r="D279" s="32"/>
      <c r="AA279" s="134"/>
      <c r="AB279" s="134"/>
      <c r="AC279" s="134"/>
      <c r="AD279" s="134"/>
      <c r="AE279" s="134"/>
      <c r="AG279" s="136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</row>
    <row r="280" spans="3:64">
      <c r="C280" s="32"/>
      <c r="D280" s="32"/>
      <c r="AA280" s="134"/>
      <c r="AB280" s="134"/>
      <c r="AC280" s="134"/>
      <c r="AD280" s="134"/>
      <c r="AE280" s="134"/>
      <c r="AG280" s="136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</row>
    <row r="281" spans="3:64">
      <c r="C281" s="32"/>
      <c r="D281" s="32"/>
      <c r="AA281" s="134"/>
      <c r="AB281" s="134"/>
      <c r="AC281" s="134"/>
      <c r="AD281" s="134"/>
      <c r="AE281" s="134"/>
      <c r="AG281" s="136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</row>
    <row r="282" spans="3:64">
      <c r="C282" s="32"/>
      <c r="D282" s="32"/>
      <c r="AA282" s="134"/>
      <c r="AB282" s="134"/>
      <c r="AC282" s="134"/>
      <c r="AD282" s="134"/>
      <c r="AE282" s="134"/>
      <c r="AG282" s="136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</row>
    <row r="283" spans="3:64">
      <c r="C283" s="32"/>
      <c r="D283" s="32"/>
      <c r="AA283" s="134"/>
      <c r="AB283" s="134"/>
      <c r="AC283" s="134"/>
      <c r="AD283" s="134"/>
      <c r="AE283" s="134"/>
      <c r="AG283" s="136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</row>
    <row r="284" spans="3:64">
      <c r="C284" s="32"/>
      <c r="D284" s="32"/>
      <c r="AA284" s="134"/>
      <c r="AB284" s="134"/>
      <c r="AC284" s="134"/>
      <c r="AD284" s="134"/>
      <c r="AE284" s="134"/>
      <c r="AG284" s="136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</row>
    <row r="285" spans="3:64">
      <c r="C285" s="32"/>
      <c r="D285" s="32"/>
      <c r="AA285" s="134"/>
      <c r="AB285" s="134"/>
      <c r="AC285" s="134"/>
      <c r="AD285" s="134"/>
      <c r="AE285" s="134"/>
      <c r="AG285" s="136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</row>
    <row r="286" spans="3:64">
      <c r="C286" s="32"/>
      <c r="D286" s="32"/>
      <c r="AA286" s="134"/>
      <c r="AB286" s="134"/>
      <c r="AC286" s="134"/>
      <c r="AD286" s="134"/>
      <c r="AE286" s="134"/>
      <c r="AG286" s="136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</row>
    <row r="287" spans="3:64">
      <c r="C287" s="32"/>
      <c r="D287" s="32"/>
      <c r="AA287" s="134"/>
      <c r="AB287" s="134"/>
      <c r="AC287" s="134"/>
      <c r="AD287" s="134"/>
      <c r="AE287" s="134"/>
      <c r="AG287" s="136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</row>
    <row r="288" spans="3:64">
      <c r="C288" s="32"/>
      <c r="D288" s="32"/>
      <c r="AA288" s="134"/>
      <c r="AB288" s="134"/>
      <c r="AC288" s="134"/>
      <c r="AD288" s="134"/>
      <c r="AE288" s="134"/>
      <c r="AG288" s="136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</row>
    <row r="289" spans="3:64">
      <c r="C289" s="32"/>
      <c r="D289" s="32"/>
      <c r="AA289" s="134"/>
      <c r="AB289" s="134"/>
      <c r="AC289" s="134"/>
      <c r="AD289" s="134"/>
      <c r="AE289" s="134"/>
      <c r="AG289" s="136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</row>
    <row r="290" spans="3:64">
      <c r="C290" s="32"/>
      <c r="D290" s="32"/>
      <c r="AA290" s="134"/>
      <c r="AB290" s="134"/>
      <c r="AC290" s="134"/>
      <c r="AD290" s="134"/>
      <c r="AE290" s="134"/>
      <c r="AG290" s="136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</row>
    <row r="291" spans="3:64">
      <c r="C291" s="32"/>
      <c r="D291" s="32"/>
      <c r="AA291" s="134"/>
      <c r="AB291" s="134"/>
      <c r="AC291" s="134"/>
      <c r="AD291" s="134"/>
      <c r="AE291" s="134"/>
      <c r="AG291" s="136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</row>
    <row r="292" spans="3:64">
      <c r="C292" s="32"/>
      <c r="D292" s="32"/>
      <c r="AA292" s="134"/>
      <c r="AB292" s="134"/>
      <c r="AC292" s="134"/>
      <c r="AD292" s="134"/>
      <c r="AE292" s="134"/>
      <c r="AG292" s="136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</row>
    <row r="293" spans="3:64">
      <c r="C293" s="32"/>
      <c r="D293" s="32"/>
      <c r="AA293" s="134"/>
      <c r="AB293" s="134"/>
      <c r="AC293" s="134"/>
      <c r="AD293" s="134"/>
      <c r="AE293" s="134"/>
      <c r="AG293" s="136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</row>
    <row r="294" spans="3:64">
      <c r="C294" s="32"/>
      <c r="D294" s="32"/>
      <c r="AA294" s="134"/>
      <c r="AB294" s="134"/>
      <c r="AC294" s="134"/>
      <c r="AD294" s="134"/>
      <c r="AE294" s="134"/>
      <c r="AG294" s="136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</row>
    <row r="295" spans="3:64">
      <c r="C295" s="32"/>
      <c r="D295" s="32"/>
      <c r="AA295" s="134"/>
      <c r="AB295" s="134"/>
      <c r="AC295" s="134"/>
      <c r="AD295" s="134"/>
      <c r="AE295" s="134"/>
      <c r="AG295" s="136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</row>
    <row r="296" spans="3:64">
      <c r="C296" s="32"/>
      <c r="D296" s="32"/>
      <c r="AA296" s="134"/>
      <c r="AB296" s="134"/>
      <c r="AC296" s="134"/>
      <c r="AD296" s="134"/>
      <c r="AE296" s="134"/>
      <c r="AG296" s="136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</row>
    <row r="297" spans="3:64">
      <c r="C297" s="32"/>
      <c r="D297" s="32"/>
      <c r="AA297" s="134"/>
      <c r="AB297" s="134"/>
      <c r="AC297" s="134"/>
      <c r="AD297" s="134"/>
      <c r="AE297" s="134"/>
      <c r="AG297" s="136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</row>
    <row r="298" spans="3:64">
      <c r="C298" s="32"/>
      <c r="D298" s="32"/>
      <c r="AA298" s="134"/>
      <c r="AB298" s="134"/>
      <c r="AC298" s="134"/>
      <c r="AD298" s="134"/>
      <c r="AE298" s="134"/>
      <c r="AG298" s="136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</row>
    <row r="299" spans="3:64">
      <c r="C299" s="32"/>
      <c r="D299" s="32"/>
      <c r="AA299" s="134"/>
      <c r="AB299" s="134"/>
      <c r="AC299" s="134"/>
      <c r="AD299" s="134"/>
      <c r="AE299" s="134"/>
      <c r="AG299" s="136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</row>
    <row r="300" spans="3:64">
      <c r="C300" s="32"/>
      <c r="D300" s="32"/>
      <c r="AA300" s="134"/>
      <c r="AB300" s="134"/>
      <c r="AC300" s="134"/>
      <c r="AD300" s="134"/>
      <c r="AE300" s="134"/>
      <c r="AG300" s="136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</row>
    <row r="301" spans="3:64">
      <c r="C301" s="32"/>
      <c r="D301" s="32"/>
      <c r="AA301" s="134"/>
      <c r="AB301" s="134"/>
      <c r="AC301" s="134"/>
      <c r="AD301" s="134"/>
      <c r="AE301" s="134"/>
      <c r="AG301" s="136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</row>
    <row r="302" spans="3:64">
      <c r="C302" s="32"/>
      <c r="D302" s="32"/>
      <c r="AA302" s="134"/>
      <c r="AB302" s="134"/>
      <c r="AC302" s="134"/>
      <c r="AD302" s="134"/>
      <c r="AE302" s="134"/>
      <c r="AG302" s="136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</row>
    <row r="303" spans="3:64">
      <c r="C303" s="32"/>
      <c r="D303" s="32"/>
      <c r="AA303" s="134"/>
      <c r="AB303" s="134"/>
      <c r="AC303" s="134"/>
      <c r="AD303" s="134"/>
      <c r="AE303" s="134"/>
      <c r="AG303" s="136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</row>
    <row r="304" spans="3:64">
      <c r="C304" s="32"/>
      <c r="D304" s="32"/>
      <c r="AA304" s="134"/>
      <c r="AB304" s="134"/>
      <c r="AC304" s="134"/>
      <c r="AD304" s="134"/>
      <c r="AE304" s="134"/>
      <c r="AG304" s="136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</row>
    <row r="305" spans="3:64">
      <c r="C305" s="32"/>
      <c r="D305" s="32"/>
      <c r="AA305" s="134"/>
      <c r="AB305" s="134"/>
      <c r="AC305" s="134"/>
      <c r="AD305" s="134"/>
      <c r="AE305" s="134"/>
      <c r="AG305" s="136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</row>
    <row r="306" spans="3:64">
      <c r="C306" s="32"/>
      <c r="D306" s="32"/>
      <c r="AA306" s="134"/>
      <c r="AB306" s="134"/>
      <c r="AC306" s="134"/>
      <c r="AD306" s="134"/>
      <c r="AE306" s="134"/>
      <c r="AG306" s="136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</row>
    <row r="307" spans="3:64">
      <c r="C307" s="32"/>
      <c r="D307" s="32"/>
      <c r="AA307" s="134"/>
      <c r="AB307" s="134"/>
      <c r="AC307" s="134"/>
      <c r="AD307" s="134"/>
      <c r="AE307" s="134"/>
      <c r="AG307" s="136"/>
      <c r="AN307" s="134"/>
      <c r="AO307" s="134"/>
      <c r="AP307" s="134"/>
      <c r="AQ307" s="134"/>
      <c r="AR307" s="134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</row>
    <row r="308" spans="3:64">
      <c r="C308" s="32"/>
      <c r="D308" s="32"/>
      <c r="AA308" s="134"/>
      <c r="AB308" s="134"/>
      <c r="AC308" s="134"/>
      <c r="AD308" s="134"/>
      <c r="AE308" s="134"/>
      <c r="AG308" s="136"/>
      <c r="AN308" s="134"/>
      <c r="AO308" s="134"/>
      <c r="AP308" s="134"/>
      <c r="AQ308" s="134"/>
      <c r="AR308" s="134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</row>
    <row r="309" spans="3:64">
      <c r="C309" s="32"/>
      <c r="D309" s="32"/>
      <c r="AA309" s="134"/>
      <c r="AB309" s="134"/>
      <c r="AC309" s="134"/>
      <c r="AD309" s="134"/>
      <c r="AE309" s="134"/>
      <c r="AG309" s="136"/>
      <c r="AN309" s="134"/>
      <c r="AO309" s="134"/>
      <c r="AP309" s="134"/>
      <c r="AQ309" s="134"/>
      <c r="AR309" s="134"/>
      <c r="AS309" s="134"/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</row>
    <row r="310" spans="3:64">
      <c r="C310" s="32"/>
      <c r="D310" s="32"/>
      <c r="AA310" s="134"/>
      <c r="AB310" s="134"/>
      <c r="AC310" s="134"/>
      <c r="AD310" s="134"/>
      <c r="AE310" s="134"/>
      <c r="AG310" s="136"/>
      <c r="AN310" s="134"/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</row>
    <row r="311" spans="3:64">
      <c r="C311" s="32"/>
      <c r="D311" s="32"/>
      <c r="AA311" s="134"/>
      <c r="AB311" s="134"/>
      <c r="AC311" s="134"/>
      <c r="AD311" s="134"/>
      <c r="AE311" s="134"/>
      <c r="AG311" s="136"/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</row>
    <row r="312" spans="3:64">
      <c r="C312" s="32"/>
      <c r="D312" s="32"/>
      <c r="AA312" s="134"/>
      <c r="AB312" s="134"/>
      <c r="AC312" s="134"/>
      <c r="AD312" s="134"/>
      <c r="AE312" s="134"/>
      <c r="AG312" s="136"/>
      <c r="AN312" s="134"/>
      <c r="AO312" s="134"/>
      <c r="AP312" s="134"/>
      <c r="AQ312" s="134"/>
      <c r="AR312" s="134"/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4"/>
      <c r="BG312" s="134"/>
      <c r="BH312" s="134"/>
      <c r="BI312" s="134"/>
      <c r="BJ312" s="134"/>
      <c r="BK312" s="134"/>
      <c r="BL312" s="134"/>
    </row>
    <row r="313" spans="3:64">
      <c r="C313" s="32"/>
      <c r="D313" s="32"/>
      <c r="AA313" s="134"/>
      <c r="AB313" s="134"/>
      <c r="AC313" s="134"/>
      <c r="AD313" s="134"/>
      <c r="AE313" s="134"/>
      <c r="AG313" s="136"/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4"/>
      <c r="BI313" s="134"/>
      <c r="BJ313" s="134"/>
      <c r="BK313" s="134"/>
      <c r="BL313" s="134"/>
    </row>
    <row r="314" spans="3:64">
      <c r="C314" s="32"/>
      <c r="D314" s="32"/>
      <c r="AA314" s="134"/>
      <c r="AB314" s="134"/>
      <c r="AC314" s="134"/>
      <c r="AD314" s="134"/>
      <c r="AE314" s="134"/>
      <c r="AG314" s="136"/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4"/>
      <c r="BG314" s="134"/>
      <c r="BH314" s="134"/>
      <c r="BI314" s="134"/>
      <c r="BJ314" s="134"/>
      <c r="BK314" s="134"/>
      <c r="BL314" s="134"/>
    </row>
    <row r="315" spans="3:64">
      <c r="C315" s="32"/>
      <c r="D315" s="32"/>
      <c r="AA315" s="134"/>
      <c r="AB315" s="134"/>
      <c r="AC315" s="134"/>
      <c r="AD315" s="134"/>
      <c r="AE315" s="134"/>
      <c r="AG315" s="136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  <c r="BK315" s="134"/>
      <c r="BL315" s="134"/>
    </row>
    <row r="316" spans="3:64">
      <c r="C316" s="32"/>
      <c r="D316" s="32"/>
      <c r="AA316" s="134"/>
      <c r="AB316" s="134"/>
      <c r="AC316" s="134"/>
      <c r="AD316" s="134"/>
      <c r="AE316" s="134"/>
      <c r="AG316" s="136"/>
      <c r="AN316" s="134"/>
      <c r="AO316" s="134"/>
      <c r="AP316" s="134"/>
      <c r="AQ316" s="134"/>
      <c r="AR316" s="134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</row>
    <row r="317" spans="3:64">
      <c r="C317" s="32"/>
      <c r="D317" s="32"/>
      <c r="AA317" s="134"/>
      <c r="AB317" s="134"/>
      <c r="AC317" s="134"/>
      <c r="AD317" s="134"/>
      <c r="AE317" s="134"/>
      <c r="AG317" s="136"/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  <c r="AX317" s="134"/>
      <c r="AY317" s="134"/>
      <c r="AZ317" s="134"/>
      <c r="BA317" s="134"/>
      <c r="BB317" s="134"/>
      <c r="BC317" s="134"/>
      <c r="BD317" s="134"/>
      <c r="BE317" s="134"/>
      <c r="BF317" s="134"/>
      <c r="BG317" s="134"/>
      <c r="BH317" s="134"/>
      <c r="BI317" s="134"/>
      <c r="BJ317" s="134"/>
      <c r="BK317" s="134"/>
      <c r="BL317" s="134"/>
    </row>
    <row r="318" spans="3:64">
      <c r="C318" s="32"/>
      <c r="D318" s="32"/>
      <c r="AA318" s="134"/>
      <c r="AB318" s="134"/>
      <c r="AC318" s="134"/>
      <c r="AD318" s="134"/>
      <c r="AE318" s="134"/>
      <c r="AG318" s="136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134"/>
      <c r="BE318" s="134"/>
      <c r="BF318" s="134"/>
      <c r="BG318" s="134"/>
      <c r="BH318" s="134"/>
      <c r="BI318" s="134"/>
      <c r="BJ318" s="134"/>
      <c r="BK318" s="134"/>
      <c r="BL318" s="134"/>
    </row>
    <row r="319" spans="3:64">
      <c r="C319" s="32"/>
      <c r="D319" s="32"/>
      <c r="AA319" s="134"/>
      <c r="AB319" s="134"/>
      <c r="AC319" s="134"/>
      <c r="AD319" s="134"/>
      <c r="AE319" s="134"/>
      <c r="AG319" s="136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</row>
    <row r="320" spans="3:64">
      <c r="C320" s="32"/>
      <c r="D320" s="32"/>
      <c r="AA320" s="134"/>
      <c r="AB320" s="134"/>
      <c r="AC320" s="134"/>
      <c r="AD320" s="134"/>
      <c r="AE320" s="134"/>
      <c r="AG320" s="136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</row>
    <row r="321" spans="3:64">
      <c r="C321" s="32"/>
      <c r="D321" s="32"/>
      <c r="AA321" s="134"/>
      <c r="AB321" s="134"/>
      <c r="AC321" s="134"/>
      <c r="AD321" s="134"/>
      <c r="AE321" s="134"/>
      <c r="AG321" s="136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</row>
    <row r="322" spans="3:64">
      <c r="C322" s="32"/>
      <c r="D322" s="32"/>
      <c r="AA322" s="134"/>
      <c r="AB322" s="134"/>
      <c r="AC322" s="134"/>
      <c r="AD322" s="134"/>
      <c r="AE322" s="134"/>
      <c r="AG322" s="136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</row>
    <row r="323" spans="3:64">
      <c r="C323" s="32"/>
      <c r="D323" s="32"/>
      <c r="AA323" s="134"/>
      <c r="AB323" s="134"/>
      <c r="AC323" s="134"/>
      <c r="AD323" s="134"/>
      <c r="AE323" s="134"/>
      <c r="AG323" s="136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</row>
    <row r="324" spans="3:64">
      <c r="C324" s="32"/>
      <c r="D324" s="32"/>
      <c r="AA324" s="134"/>
      <c r="AB324" s="134"/>
      <c r="AC324" s="134"/>
      <c r="AD324" s="134"/>
      <c r="AE324" s="134"/>
      <c r="AG324" s="136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</row>
    <row r="325" spans="3:64">
      <c r="C325" s="32"/>
      <c r="D325" s="32"/>
      <c r="AA325" s="134"/>
      <c r="AB325" s="134"/>
      <c r="AC325" s="134"/>
      <c r="AD325" s="134"/>
      <c r="AE325" s="134"/>
      <c r="AG325" s="136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</row>
    <row r="326" spans="3:64">
      <c r="C326" s="32"/>
      <c r="D326" s="32"/>
      <c r="AA326" s="134"/>
      <c r="AB326" s="134"/>
      <c r="AC326" s="134"/>
      <c r="AD326" s="134"/>
      <c r="AE326" s="134"/>
      <c r="AG326" s="136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</row>
    <row r="327" spans="3:64">
      <c r="C327" s="32"/>
      <c r="D327" s="32"/>
      <c r="AA327" s="134"/>
      <c r="AB327" s="134"/>
      <c r="AC327" s="134"/>
      <c r="AD327" s="134"/>
      <c r="AE327" s="134"/>
      <c r="AG327" s="136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</row>
    <row r="328" spans="3:64">
      <c r="C328" s="32"/>
      <c r="D328" s="32"/>
      <c r="AA328" s="134"/>
      <c r="AB328" s="134"/>
      <c r="AC328" s="134"/>
      <c r="AD328" s="134"/>
      <c r="AE328" s="134"/>
      <c r="AG328" s="136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</row>
    <row r="329" spans="3:64">
      <c r="C329" s="32"/>
      <c r="D329" s="32"/>
      <c r="AA329" s="134"/>
      <c r="AB329" s="134"/>
      <c r="AC329" s="134"/>
      <c r="AD329" s="134"/>
      <c r="AE329" s="134"/>
      <c r="AG329" s="136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</row>
    <row r="330" spans="3:64">
      <c r="C330" s="32"/>
      <c r="D330" s="32"/>
      <c r="AA330" s="134"/>
      <c r="AB330" s="134"/>
      <c r="AC330" s="134"/>
      <c r="AD330" s="134"/>
      <c r="AE330" s="134"/>
      <c r="AG330" s="136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</row>
    <row r="331" spans="3:64">
      <c r="C331" s="32"/>
      <c r="D331" s="32"/>
      <c r="AA331" s="134"/>
      <c r="AB331" s="134"/>
      <c r="AC331" s="134"/>
      <c r="AD331" s="134"/>
      <c r="AE331" s="134"/>
      <c r="AG331" s="136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</row>
    <row r="332" spans="3:64">
      <c r="C332" s="32"/>
      <c r="D332" s="32"/>
      <c r="AA332" s="134"/>
      <c r="AB332" s="134"/>
      <c r="AC332" s="134"/>
      <c r="AD332" s="134"/>
      <c r="AE332" s="134"/>
      <c r="AG332" s="136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</row>
    <row r="333" spans="3:64">
      <c r="C333" s="32"/>
      <c r="D333" s="32"/>
      <c r="AA333" s="134"/>
      <c r="AB333" s="134"/>
      <c r="AC333" s="134"/>
      <c r="AD333" s="134"/>
      <c r="AE333" s="134"/>
      <c r="AG333" s="136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</row>
    <row r="334" spans="3:64">
      <c r="C334" s="32"/>
      <c r="D334" s="32"/>
      <c r="AA334" s="134"/>
      <c r="AB334" s="134"/>
      <c r="AC334" s="134"/>
      <c r="AD334" s="134"/>
      <c r="AE334" s="134"/>
      <c r="AG334" s="136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</row>
    <row r="335" spans="3:64">
      <c r="C335" s="32"/>
      <c r="D335" s="32"/>
      <c r="AA335" s="134"/>
      <c r="AB335" s="134"/>
      <c r="AC335" s="134"/>
      <c r="AD335" s="134"/>
      <c r="AE335" s="134"/>
      <c r="AG335" s="136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</row>
    <row r="336" spans="3:64">
      <c r="C336" s="32"/>
      <c r="D336" s="32"/>
      <c r="AA336" s="134"/>
      <c r="AB336" s="134"/>
      <c r="AC336" s="134"/>
      <c r="AD336" s="134"/>
      <c r="AE336" s="134"/>
      <c r="AG336" s="136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</row>
    <row r="337" spans="3:64">
      <c r="C337" s="32"/>
      <c r="D337" s="32"/>
      <c r="AA337" s="134"/>
      <c r="AB337" s="134"/>
      <c r="AC337" s="134"/>
      <c r="AD337" s="134"/>
      <c r="AE337" s="134"/>
      <c r="AG337" s="136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</row>
    <row r="338" spans="3:64">
      <c r="C338" s="32"/>
      <c r="D338" s="32"/>
      <c r="AA338" s="134"/>
      <c r="AB338" s="134"/>
      <c r="AC338" s="134"/>
      <c r="AD338" s="134"/>
      <c r="AE338" s="134"/>
      <c r="AG338" s="136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</row>
    <row r="339" spans="3:64">
      <c r="C339" s="32"/>
      <c r="D339" s="32"/>
      <c r="AA339" s="134"/>
      <c r="AB339" s="134"/>
      <c r="AC339" s="134"/>
      <c r="AD339" s="134"/>
      <c r="AE339" s="134"/>
      <c r="AG339" s="136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</row>
    <row r="340" spans="3:64">
      <c r="C340" s="32"/>
      <c r="D340" s="32"/>
      <c r="AA340" s="134"/>
      <c r="AB340" s="134"/>
      <c r="AC340" s="134"/>
      <c r="AD340" s="134"/>
      <c r="AE340" s="134"/>
      <c r="AG340" s="136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</row>
    <row r="341" spans="3:64">
      <c r="C341" s="32"/>
      <c r="D341" s="32"/>
      <c r="AA341" s="134"/>
      <c r="AB341" s="134"/>
      <c r="AC341" s="134"/>
      <c r="AD341" s="134"/>
      <c r="AE341" s="134"/>
      <c r="AG341" s="136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</row>
    <row r="342" spans="3:64">
      <c r="C342" s="32"/>
      <c r="D342" s="32"/>
      <c r="AA342" s="134"/>
      <c r="AB342" s="134"/>
      <c r="AC342" s="134"/>
      <c r="AD342" s="134"/>
      <c r="AE342" s="134"/>
      <c r="AG342" s="136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</row>
    <row r="343" spans="3:64">
      <c r="C343" s="32"/>
      <c r="D343" s="32"/>
      <c r="AA343" s="134"/>
      <c r="AB343" s="134"/>
      <c r="AC343" s="134"/>
      <c r="AD343" s="134"/>
      <c r="AE343" s="134"/>
      <c r="AG343" s="136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</row>
    <row r="344" spans="3:64">
      <c r="C344" s="32"/>
      <c r="D344" s="32"/>
      <c r="AA344" s="134"/>
      <c r="AB344" s="134"/>
      <c r="AC344" s="134"/>
      <c r="AD344" s="134"/>
      <c r="AE344" s="134"/>
      <c r="AG344" s="136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</row>
    <row r="345" spans="3:64">
      <c r="C345" s="32"/>
      <c r="D345" s="32"/>
      <c r="AA345" s="134"/>
      <c r="AB345" s="134"/>
      <c r="AC345" s="134"/>
      <c r="AD345" s="134"/>
      <c r="AE345" s="134"/>
      <c r="AG345" s="136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</row>
    <row r="346" spans="3:64">
      <c r="C346" s="32"/>
      <c r="D346" s="32"/>
      <c r="AA346" s="134"/>
      <c r="AB346" s="134"/>
      <c r="AC346" s="134"/>
      <c r="AD346" s="134"/>
      <c r="AE346" s="134"/>
      <c r="AG346" s="136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</row>
    <row r="347" spans="3:64">
      <c r="C347" s="32"/>
      <c r="D347" s="32"/>
      <c r="AA347" s="134"/>
      <c r="AB347" s="134"/>
      <c r="AC347" s="134"/>
      <c r="AD347" s="134"/>
      <c r="AE347" s="134"/>
      <c r="AG347" s="136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</row>
    <row r="348" spans="3:64">
      <c r="C348" s="32"/>
      <c r="D348" s="32"/>
      <c r="AA348" s="134"/>
      <c r="AB348" s="134"/>
      <c r="AC348" s="134"/>
      <c r="AD348" s="134"/>
      <c r="AE348" s="134"/>
      <c r="AG348" s="136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</row>
    <row r="349" spans="3:64">
      <c r="C349" s="32"/>
      <c r="D349" s="32"/>
      <c r="AA349" s="134"/>
      <c r="AB349" s="134"/>
      <c r="AC349" s="134"/>
      <c r="AD349" s="134"/>
      <c r="AE349" s="134"/>
      <c r="AG349" s="136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</row>
    <row r="350" spans="3:64">
      <c r="C350" s="32"/>
      <c r="D350" s="32"/>
      <c r="AA350" s="134"/>
      <c r="AB350" s="134"/>
      <c r="AC350" s="134"/>
      <c r="AD350" s="134"/>
      <c r="AE350" s="134"/>
      <c r="AG350" s="136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</row>
    <row r="351" spans="3:64">
      <c r="C351" s="32"/>
      <c r="D351" s="32"/>
      <c r="AA351" s="134"/>
      <c r="AB351" s="134"/>
      <c r="AC351" s="134"/>
      <c r="AD351" s="134"/>
      <c r="AE351" s="134"/>
      <c r="AG351" s="136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</row>
    <row r="352" spans="3:64">
      <c r="C352" s="32"/>
      <c r="D352" s="32"/>
      <c r="AA352" s="134"/>
      <c r="AB352" s="134"/>
      <c r="AC352" s="134"/>
      <c r="AD352" s="134"/>
      <c r="AE352" s="134"/>
      <c r="AG352" s="136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</row>
    <row r="353" spans="3:64">
      <c r="C353" s="32"/>
      <c r="D353" s="32"/>
      <c r="AA353" s="134"/>
      <c r="AB353" s="134"/>
      <c r="AC353" s="134"/>
      <c r="AD353" s="134"/>
      <c r="AE353" s="134"/>
      <c r="AG353" s="136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</row>
    <row r="354" spans="3:64">
      <c r="C354" s="32"/>
      <c r="D354" s="32"/>
      <c r="AA354" s="134"/>
      <c r="AB354" s="134"/>
      <c r="AC354" s="134"/>
      <c r="AD354" s="134"/>
      <c r="AE354" s="134"/>
      <c r="AG354" s="136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</row>
    <row r="355" spans="3:64">
      <c r="C355" s="32"/>
      <c r="D355" s="32"/>
      <c r="AA355" s="134"/>
      <c r="AB355" s="134"/>
      <c r="AC355" s="134"/>
      <c r="AD355" s="134"/>
      <c r="AE355" s="134"/>
      <c r="AG355" s="136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</row>
    <row r="356" spans="3:64">
      <c r="C356" s="32"/>
      <c r="D356" s="32"/>
      <c r="AA356" s="134"/>
      <c r="AB356" s="134"/>
      <c r="AC356" s="134"/>
      <c r="AD356" s="134"/>
      <c r="AE356" s="134"/>
      <c r="AG356" s="136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</row>
    <row r="357" spans="3:64">
      <c r="C357" s="32"/>
      <c r="D357" s="32"/>
      <c r="AA357" s="134"/>
      <c r="AB357" s="134"/>
      <c r="AC357" s="134"/>
      <c r="AD357" s="134"/>
      <c r="AE357" s="134"/>
      <c r="AG357" s="136"/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</row>
    <row r="358" spans="3:64">
      <c r="C358" s="32"/>
      <c r="D358" s="32"/>
      <c r="AA358" s="134"/>
      <c r="AB358" s="134"/>
      <c r="AC358" s="134"/>
      <c r="AD358" s="134"/>
      <c r="AE358" s="134"/>
      <c r="AG358" s="136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/>
      <c r="BK358" s="134"/>
      <c r="BL358" s="134"/>
    </row>
    <row r="359" spans="3:64">
      <c r="C359" s="32"/>
      <c r="D359" s="32"/>
      <c r="AA359" s="134"/>
      <c r="AB359" s="134"/>
      <c r="AC359" s="134"/>
      <c r="AD359" s="134"/>
      <c r="AE359" s="134"/>
      <c r="AG359" s="136"/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</row>
    <row r="360" spans="3:64">
      <c r="C360" s="32"/>
      <c r="D360" s="32"/>
      <c r="AA360" s="134"/>
      <c r="AB360" s="134"/>
      <c r="AC360" s="134"/>
      <c r="AD360" s="134"/>
      <c r="AE360" s="134"/>
      <c r="AG360" s="136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</row>
    <row r="361" spans="3:64">
      <c r="C361" s="32"/>
      <c r="D361" s="32"/>
      <c r="AA361" s="134"/>
      <c r="AB361" s="134"/>
      <c r="AC361" s="134"/>
      <c r="AD361" s="134"/>
      <c r="AE361" s="134"/>
      <c r="AG361" s="136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</row>
    <row r="362" spans="3:64">
      <c r="C362" s="32"/>
      <c r="D362" s="32"/>
      <c r="AA362" s="134"/>
      <c r="AB362" s="134"/>
      <c r="AC362" s="134"/>
      <c r="AD362" s="134"/>
      <c r="AE362" s="134"/>
      <c r="AG362" s="136"/>
      <c r="AN362" s="134"/>
      <c r="AO362" s="134"/>
      <c r="AP362" s="134"/>
      <c r="AQ362" s="134"/>
      <c r="AR362" s="134"/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</row>
    <row r="363" spans="3:64">
      <c r="C363" s="32"/>
      <c r="D363" s="32"/>
      <c r="AA363" s="134"/>
      <c r="AB363" s="134"/>
      <c r="AC363" s="134"/>
      <c r="AD363" s="134"/>
      <c r="AE363" s="134"/>
      <c r="AG363" s="136"/>
      <c r="AN363" s="134"/>
      <c r="AO363" s="134"/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</row>
    <row r="364" spans="3:64">
      <c r="C364" s="32"/>
      <c r="D364" s="32"/>
      <c r="AA364" s="134"/>
      <c r="AB364" s="134"/>
      <c r="AC364" s="134"/>
      <c r="AD364" s="134"/>
      <c r="AE364" s="134"/>
      <c r="AG364" s="136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</row>
    <row r="365" spans="3:64">
      <c r="C365" s="32"/>
      <c r="D365" s="32"/>
      <c r="AA365" s="134"/>
      <c r="AB365" s="134"/>
      <c r="AC365" s="134"/>
      <c r="AD365" s="134"/>
      <c r="AE365" s="134"/>
      <c r="AG365" s="136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</row>
    <row r="366" spans="3:64">
      <c r="C366" s="32"/>
      <c r="D366" s="32"/>
      <c r="AA366" s="134"/>
      <c r="AB366" s="134"/>
      <c r="AC366" s="134"/>
      <c r="AD366" s="134"/>
      <c r="AE366" s="134"/>
      <c r="AG366" s="136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</row>
    <row r="367" spans="3:64">
      <c r="C367" s="32"/>
      <c r="D367" s="32"/>
      <c r="AA367" s="134"/>
      <c r="AB367" s="134"/>
      <c r="AC367" s="134"/>
      <c r="AD367" s="134"/>
      <c r="AE367" s="134"/>
      <c r="AG367" s="136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</row>
    <row r="368" spans="3:64">
      <c r="C368" s="32"/>
      <c r="D368" s="32"/>
      <c r="AA368" s="134"/>
      <c r="AB368" s="134"/>
      <c r="AC368" s="134"/>
      <c r="AD368" s="134"/>
      <c r="AE368" s="134"/>
      <c r="AG368" s="136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</row>
    <row r="369" spans="3:64">
      <c r="C369" s="32"/>
      <c r="D369" s="32"/>
      <c r="AA369" s="134"/>
      <c r="AB369" s="134"/>
      <c r="AC369" s="134"/>
      <c r="AD369" s="134"/>
      <c r="AE369" s="134"/>
      <c r="AG369" s="136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</row>
    <row r="370" spans="3:64">
      <c r="C370" s="32"/>
      <c r="D370" s="32"/>
      <c r="AA370" s="134"/>
      <c r="AB370" s="134"/>
      <c r="AC370" s="134"/>
      <c r="AD370" s="134"/>
      <c r="AE370" s="134"/>
      <c r="AG370" s="136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</row>
    <row r="371" spans="3:64">
      <c r="C371" s="32"/>
      <c r="D371" s="32"/>
      <c r="AA371" s="134"/>
      <c r="AB371" s="134"/>
      <c r="AC371" s="134"/>
      <c r="AD371" s="134"/>
      <c r="AE371" s="134"/>
      <c r="AG371" s="136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</row>
    <row r="372" spans="3:64">
      <c r="C372" s="32"/>
      <c r="D372" s="32"/>
      <c r="AA372" s="134"/>
      <c r="AB372" s="134"/>
      <c r="AC372" s="134"/>
      <c r="AD372" s="134"/>
      <c r="AE372" s="134"/>
      <c r="AG372" s="136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/>
      <c r="BJ372" s="134"/>
      <c r="BK372" s="134"/>
      <c r="BL372" s="134"/>
    </row>
    <row r="373" spans="3:64">
      <c r="C373" s="32"/>
      <c r="D373" s="32"/>
      <c r="AA373" s="134"/>
      <c r="AB373" s="134"/>
      <c r="AC373" s="134"/>
      <c r="AD373" s="134"/>
      <c r="AE373" s="134"/>
      <c r="AG373" s="136"/>
      <c r="AN373" s="134"/>
      <c r="AO373" s="134"/>
      <c r="AP373" s="134"/>
      <c r="AQ373" s="134"/>
      <c r="AR373" s="134"/>
      <c r="AS373" s="134"/>
      <c r="AT373" s="134"/>
      <c r="AU373" s="134"/>
      <c r="AV373" s="134"/>
    </row>
    <row r="374" spans="3:64">
      <c r="C374" s="32"/>
      <c r="D374" s="32"/>
      <c r="AA374" s="134"/>
      <c r="AB374" s="134"/>
      <c r="AC374" s="134"/>
      <c r="AD374" s="134"/>
      <c r="AE374" s="134"/>
      <c r="AG374" s="136"/>
      <c r="AN374" s="134"/>
      <c r="AO374" s="134"/>
      <c r="AP374" s="134"/>
      <c r="AQ374" s="134"/>
      <c r="AR374" s="134"/>
      <c r="AS374" s="134"/>
      <c r="AT374" s="134"/>
      <c r="AU374" s="134"/>
      <c r="AV374" s="134"/>
    </row>
    <row r="375" spans="3:64">
      <c r="C375" s="32"/>
      <c r="D375" s="32"/>
      <c r="AA375" s="134"/>
      <c r="AB375" s="134"/>
      <c r="AC375" s="134"/>
      <c r="AD375" s="134"/>
      <c r="AE375" s="134"/>
      <c r="AG375" s="136"/>
      <c r="AN375" s="134"/>
      <c r="AO375" s="134"/>
      <c r="AP375" s="134"/>
      <c r="AQ375" s="134"/>
      <c r="AR375" s="134"/>
      <c r="AS375" s="134"/>
      <c r="AT375" s="134"/>
      <c r="AU375" s="134"/>
      <c r="AV375" s="134"/>
    </row>
    <row r="376" spans="3:64">
      <c r="C376" s="32"/>
      <c r="D376" s="32"/>
      <c r="AA376" s="134"/>
      <c r="AB376" s="134"/>
      <c r="AC376" s="134"/>
      <c r="AD376" s="134"/>
      <c r="AE376" s="134"/>
      <c r="AG376" s="136"/>
      <c r="AN376" s="134"/>
      <c r="AO376" s="134"/>
      <c r="AP376" s="134"/>
      <c r="AQ376" s="134"/>
      <c r="AR376" s="134"/>
      <c r="AS376" s="134"/>
      <c r="AT376" s="134"/>
      <c r="AU376" s="134"/>
      <c r="AV376" s="134"/>
    </row>
    <row r="377" spans="3:64">
      <c r="C377" s="32"/>
      <c r="D377" s="32"/>
      <c r="AA377" s="134"/>
      <c r="AB377" s="134"/>
      <c r="AC377" s="134"/>
      <c r="AD377" s="134"/>
      <c r="AE377" s="134"/>
      <c r="AG377" s="136"/>
      <c r="AN377" s="134"/>
      <c r="AO377" s="134"/>
      <c r="AP377" s="134"/>
      <c r="AQ377" s="134"/>
      <c r="AR377" s="134"/>
      <c r="AS377" s="134"/>
      <c r="AT377" s="134"/>
      <c r="AU377" s="134"/>
      <c r="AV377" s="134"/>
    </row>
    <row r="378" spans="3:64">
      <c r="C378" s="32"/>
      <c r="D378" s="32"/>
      <c r="AA378" s="134"/>
      <c r="AB378" s="134"/>
      <c r="AC378" s="134"/>
      <c r="AD378" s="134"/>
      <c r="AE378" s="134"/>
      <c r="AG378" s="136"/>
      <c r="AN378" s="134"/>
      <c r="AO378" s="134"/>
      <c r="AP378" s="134"/>
      <c r="AQ378" s="134"/>
      <c r="AR378" s="134"/>
      <c r="AS378" s="134"/>
      <c r="AT378" s="134"/>
      <c r="AU378" s="134"/>
      <c r="AV378" s="134"/>
    </row>
    <row r="379" spans="3:64">
      <c r="C379" s="32"/>
      <c r="D379" s="32"/>
      <c r="AA379" s="134"/>
      <c r="AB379" s="134"/>
      <c r="AC379" s="134"/>
      <c r="AD379" s="134"/>
      <c r="AE379" s="134"/>
      <c r="AG379" s="136"/>
      <c r="AN379" s="134"/>
      <c r="AO379" s="134"/>
      <c r="AP379" s="134"/>
      <c r="AQ379" s="134"/>
      <c r="AR379" s="134"/>
      <c r="AS379" s="134"/>
      <c r="AT379" s="134"/>
      <c r="AU379" s="134"/>
      <c r="AV379" s="134"/>
    </row>
    <row r="380" spans="3:64">
      <c r="C380" s="32"/>
      <c r="D380" s="32"/>
      <c r="AA380" s="134"/>
      <c r="AB380" s="134"/>
      <c r="AC380" s="134"/>
      <c r="AD380" s="134"/>
      <c r="AE380" s="134"/>
      <c r="AG380" s="136"/>
      <c r="AN380" s="134"/>
      <c r="AO380" s="134"/>
      <c r="AP380" s="134"/>
      <c r="AQ380" s="134"/>
      <c r="AR380" s="134"/>
      <c r="AS380" s="134"/>
      <c r="AT380" s="134"/>
      <c r="AU380" s="134"/>
      <c r="AV380" s="134"/>
    </row>
    <row r="381" spans="3:64">
      <c r="C381" s="32"/>
      <c r="D381" s="32"/>
      <c r="AA381" s="134"/>
      <c r="AB381" s="134"/>
      <c r="AC381" s="134"/>
      <c r="AD381" s="134"/>
      <c r="AE381" s="134"/>
      <c r="AG381" s="136"/>
      <c r="AN381" s="134"/>
      <c r="AO381" s="134"/>
      <c r="AP381" s="134"/>
      <c r="AQ381" s="134"/>
      <c r="AR381" s="134"/>
      <c r="AS381" s="134"/>
      <c r="AT381" s="134"/>
      <c r="AU381" s="134"/>
      <c r="AV381" s="134"/>
    </row>
    <row r="382" spans="3:64">
      <c r="C382" s="32"/>
      <c r="D382" s="32"/>
      <c r="AA382" s="134"/>
      <c r="AB382" s="134"/>
      <c r="AC382" s="134"/>
      <c r="AD382" s="134"/>
      <c r="AE382" s="134"/>
      <c r="AG382" s="136"/>
      <c r="AN382" s="134"/>
      <c r="AO382" s="134"/>
      <c r="AP382" s="134"/>
      <c r="AQ382" s="134"/>
      <c r="AR382" s="134"/>
      <c r="AS382" s="134"/>
      <c r="AT382" s="134"/>
      <c r="AU382" s="134"/>
      <c r="AV382" s="134"/>
    </row>
    <row r="383" spans="3:64">
      <c r="C383" s="32"/>
      <c r="D383" s="32"/>
      <c r="AA383" s="134"/>
      <c r="AB383" s="134"/>
      <c r="AC383" s="134"/>
      <c r="AD383" s="134"/>
      <c r="AE383" s="134"/>
      <c r="AG383" s="136"/>
      <c r="AN383" s="134"/>
      <c r="AO383" s="134"/>
      <c r="AP383" s="134"/>
      <c r="AQ383" s="134"/>
      <c r="AR383" s="134"/>
      <c r="AS383" s="134"/>
      <c r="AT383" s="134"/>
      <c r="AU383" s="134"/>
      <c r="AV383" s="134"/>
    </row>
    <row r="384" spans="3:64">
      <c r="C384" s="32"/>
      <c r="D384" s="32"/>
      <c r="AA384" s="134"/>
      <c r="AB384" s="134"/>
      <c r="AC384" s="134"/>
      <c r="AD384" s="134"/>
      <c r="AE384" s="134"/>
      <c r="AG384" s="136"/>
      <c r="AN384" s="134"/>
      <c r="AO384" s="134"/>
      <c r="AP384" s="134"/>
      <c r="AQ384" s="134"/>
      <c r="AR384" s="134"/>
      <c r="AS384" s="134"/>
      <c r="AT384" s="134"/>
      <c r="AU384" s="134"/>
      <c r="AV384" s="134"/>
    </row>
    <row r="385" spans="3:48">
      <c r="C385" s="32"/>
      <c r="D385" s="32"/>
      <c r="AA385" s="134"/>
      <c r="AB385" s="134"/>
      <c r="AC385" s="134"/>
      <c r="AD385" s="134"/>
      <c r="AE385" s="134"/>
      <c r="AG385" s="136"/>
      <c r="AN385" s="134"/>
      <c r="AO385" s="134"/>
      <c r="AP385" s="134"/>
      <c r="AQ385" s="134"/>
      <c r="AR385" s="134"/>
      <c r="AS385" s="134"/>
      <c r="AT385" s="134"/>
      <c r="AU385" s="134"/>
      <c r="AV385" s="134"/>
    </row>
    <row r="386" spans="3:48">
      <c r="C386" s="32"/>
      <c r="D386" s="32"/>
      <c r="AA386" s="134"/>
      <c r="AB386" s="134"/>
      <c r="AC386" s="134"/>
      <c r="AD386" s="134"/>
      <c r="AE386" s="134"/>
      <c r="AG386" s="136"/>
      <c r="AN386" s="134"/>
      <c r="AO386" s="134"/>
      <c r="AP386" s="134"/>
      <c r="AQ386" s="134"/>
      <c r="AR386" s="134"/>
      <c r="AS386" s="134"/>
      <c r="AT386" s="134"/>
      <c r="AU386" s="134"/>
      <c r="AV386" s="134"/>
    </row>
    <row r="387" spans="3:48">
      <c r="C387" s="32"/>
      <c r="D387" s="32"/>
      <c r="AA387" s="134"/>
      <c r="AB387" s="134"/>
      <c r="AC387" s="134"/>
      <c r="AD387" s="134"/>
      <c r="AE387" s="134"/>
      <c r="AG387" s="136"/>
      <c r="AN387" s="134"/>
      <c r="AO387" s="134"/>
      <c r="AP387" s="134"/>
      <c r="AQ387" s="134"/>
      <c r="AR387" s="134"/>
      <c r="AS387" s="134"/>
      <c r="AT387" s="134"/>
      <c r="AU387" s="134"/>
      <c r="AV387" s="134"/>
    </row>
    <row r="388" spans="3:48">
      <c r="C388" s="32"/>
      <c r="D388" s="32"/>
      <c r="AA388" s="134"/>
      <c r="AB388" s="134"/>
      <c r="AC388" s="134"/>
      <c r="AD388" s="134"/>
      <c r="AE388" s="134"/>
      <c r="AG388" s="136"/>
      <c r="AN388" s="134"/>
      <c r="AO388" s="134"/>
      <c r="AP388" s="134"/>
      <c r="AQ388" s="134"/>
      <c r="AR388" s="134"/>
      <c r="AS388" s="134"/>
      <c r="AT388" s="134"/>
      <c r="AU388" s="134"/>
      <c r="AV388" s="134"/>
    </row>
    <row r="389" spans="3:48">
      <c r="C389" s="32"/>
      <c r="D389" s="32"/>
      <c r="AA389" s="134"/>
      <c r="AB389" s="134"/>
      <c r="AC389" s="134"/>
      <c r="AD389" s="134"/>
      <c r="AE389" s="134"/>
      <c r="AG389" s="136"/>
      <c r="AN389" s="134"/>
      <c r="AO389" s="134"/>
      <c r="AP389" s="134"/>
      <c r="AQ389" s="134"/>
      <c r="AR389" s="134"/>
      <c r="AS389" s="134"/>
      <c r="AT389" s="134"/>
      <c r="AU389" s="134"/>
      <c r="AV389" s="134"/>
    </row>
    <row r="390" spans="3:48">
      <c r="C390" s="32"/>
      <c r="D390" s="32"/>
      <c r="AA390" s="134"/>
      <c r="AB390" s="134"/>
      <c r="AC390" s="134"/>
      <c r="AD390" s="134"/>
      <c r="AE390" s="134"/>
      <c r="AG390" s="136"/>
      <c r="AN390" s="134"/>
      <c r="AO390" s="134"/>
      <c r="AP390" s="134"/>
      <c r="AQ390" s="134"/>
      <c r="AR390" s="134"/>
      <c r="AS390" s="134"/>
      <c r="AT390" s="134"/>
      <c r="AU390" s="134"/>
      <c r="AV390" s="134"/>
    </row>
    <row r="391" spans="3:48">
      <c r="C391" s="32"/>
      <c r="D391" s="32"/>
      <c r="AA391" s="134"/>
      <c r="AB391" s="134"/>
      <c r="AC391" s="134"/>
      <c r="AD391" s="134"/>
      <c r="AE391" s="134"/>
      <c r="AG391" s="136"/>
      <c r="AN391" s="134"/>
      <c r="AO391" s="134"/>
      <c r="AP391" s="134"/>
      <c r="AQ391" s="134"/>
      <c r="AR391" s="134"/>
      <c r="AS391" s="134"/>
      <c r="AT391" s="134"/>
      <c r="AU391" s="134"/>
      <c r="AV391" s="134"/>
    </row>
    <row r="392" spans="3:48">
      <c r="C392" s="32"/>
      <c r="D392" s="32"/>
      <c r="AA392" s="134"/>
      <c r="AB392" s="134"/>
      <c r="AC392" s="134"/>
      <c r="AD392" s="134"/>
      <c r="AE392" s="134"/>
      <c r="AG392" s="136"/>
      <c r="AN392" s="134"/>
      <c r="AO392" s="134"/>
      <c r="AP392" s="134"/>
      <c r="AQ392" s="134"/>
      <c r="AR392" s="134"/>
      <c r="AS392" s="134"/>
      <c r="AT392" s="134"/>
      <c r="AU392" s="134"/>
      <c r="AV392" s="134"/>
    </row>
    <row r="393" spans="3:48">
      <c r="C393" s="32"/>
      <c r="D393" s="32"/>
      <c r="AA393" s="134"/>
      <c r="AB393" s="134"/>
      <c r="AC393" s="134"/>
      <c r="AD393" s="134"/>
      <c r="AE393" s="134"/>
      <c r="AG393" s="136"/>
      <c r="AN393" s="134"/>
      <c r="AO393" s="134"/>
      <c r="AP393" s="134"/>
      <c r="AQ393" s="134"/>
      <c r="AR393" s="134"/>
      <c r="AS393" s="134"/>
      <c r="AT393" s="134"/>
      <c r="AU393" s="134"/>
      <c r="AV393" s="134"/>
    </row>
    <row r="394" spans="3:48">
      <c r="C394" s="32"/>
      <c r="D394" s="32"/>
      <c r="AA394" s="134"/>
      <c r="AB394" s="134"/>
      <c r="AC394" s="134"/>
      <c r="AD394" s="134"/>
      <c r="AE394" s="134"/>
      <c r="AG394" s="136"/>
      <c r="AN394" s="134"/>
      <c r="AO394" s="134"/>
      <c r="AP394" s="134"/>
      <c r="AQ394" s="134"/>
      <c r="AR394" s="134"/>
      <c r="AS394" s="134"/>
      <c r="AT394" s="134"/>
      <c r="AU394" s="134"/>
      <c r="AV394" s="134"/>
    </row>
    <row r="395" spans="3:48">
      <c r="C395" s="32"/>
      <c r="D395" s="32"/>
      <c r="AA395" s="134"/>
      <c r="AB395" s="134"/>
      <c r="AC395" s="134"/>
      <c r="AD395" s="134"/>
      <c r="AE395" s="134"/>
      <c r="AG395" s="136"/>
      <c r="AN395" s="134"/>
      <c r="AO395" s="134"/>
      <c r="AP395" s="134"/>
      <c r="AQ395" s="134"/>
      <c r="AR395" s="134"/>
      <c r="AS395" s="134"/>
      <c r="AT395" s="134"/>
      <c r="AU395" s="134"/>
      <c r="AV395" s="134"/>
    </row>
    <row r="396" spans="3:48">
      <c r="C396" s="32"/>
      <c r="D396" s="32"/>
      <c r="AA396" s="134"/>
      <c r="AB396" s="134"/>
      <c r="AC396" s="134"/>
      <c r="AD396" s="134"/>
      <c r="AE396" s="134"/>
      <c r="AG396" s="136"/>
      <c r="AN396" s="134"/>
      <c r="AO396" s="134"/>
      <c r="AP396" s="134"/>
      <c r="AQ396" s="134"/>
      <c r="AR396" s="134"/>
      <c r="AS396" s="134"/>
      <c r="AT396" s="134"/>
      <c r="AU396" s="134"/>
    </row>
    <row r="397" spans="3:48">
      <c r="C397" s="32"/>
      <c r="D397" s="32"/>
      <c r="AA397" s="134"/>
      <c r="AB397" s="134"/>
      <c r="AC397" s="134"/>
      <c r="AD397" s="134"/>
      <c r="AE397" s="134"/>
      <c r="AG397" s="136"/>
      <c r="AN397" s="134"/>
      <c r="AO397" s="134"/>
      <c r="AP397" s="134"/>
      <c r="AQ397" s="134"/>
      <c r="AR397" s="134"/>
      <c r="AS397" s="134"/>
      <c r="AT397" s="134"/>
      <c r="AU397" s="134"/>
    </row>
    <row r="398" spans="3:48">
      <c r="C398" s="32"/>
      <c r="D398" s="32"/>
      <c r="AA398" s="134"/>
      <c r="AB398" s="134"/>
      <c r="AC398" s="134"/>
      <c r="AD398" s="134"/>
      <c r="AE398" s="134"/>
      <c r="AG398" s="136"/>
      <c r="AN398" s="134"/>
      <c r="AO398" s="134"/>
      <c r="AP398" s="134"/>
      <c r="AQ398" s="134"/>
      <c r="AR398" s="134"/>
      <c r="AS398" s="134"/>
      <c r="AT398" s="134"/>
      <c r="AU398" s="134"/>
    </row>
    <row r="399" spans="3:48">
      <c r="C399" s="32"/>
      <c r="D399" s="32"/>
      <c r="AA399" s="134"/>
      <c r="AB399" s="134"/>
      <c r="AC399" s="134"/>
      <c r="AD399" s="134"/>
      <c r="AE399" s="134"/>
      <c r="AG399" s="136"/>
      <c r="AN399" s="134"/>
      <c r="AO399" s="134"/>
      <c r="AP399" s="134"/>
      <c r="AQ399" s="134"/>
      <c r="AR399" s="134"/>
      <c r="AS399" s="134"/>
      <c r="AT399" s="134"/>
      <c r="AU399" s="134"/>
    </row>
    <row r="400" spans="3:48">
      <c r="C400" s="32"/>
      <c r="D400" s="32"/>
      <c r="AA400" s="134"/>
      <c r="AB400" s="134"/>
      <c r="AC400" s="134"/>
      <c r="AD400" s="134"/>
      <c r="AE400" s="134"/>
      <c r="AG400" s="136"/>
      <c r="AN400" s="134"/>
      <c r="AO400" s="134"/>
      <c r="AP400" s="134"/>
      <c r="AQ400" s="134"/>
      <c r="AR400" s="134"/>
      <c r="AS400" s="134"/>
      <c r="AT400" s="134"/>
      <c r="AU400" s="134"/>
    </row>
    <row r="401" spans="3:47">
      <c r="C401" s="32"/>
      <c r="D401" s="32"/>
      <c r="AA401" s="134"/>
      <c r="AB401" s="134"/>
      <c r="AC401" s="134"/>
      <c r="AD401" s="134"/>
      <c r="AE401" s="134"/>
      <c r="AG401" s="136"/>
      <c r="AN401" s="134"/>
      <c r="AO401" s="134"/>
      <c r="AP401" s="134"/>
      <c r="AQ401" s="134"/>
      <c r="AR401" s="134"/>
      <c r="AS401" s="134"/>
      <c r="AT401" s="134"/>
      <c r="AU401" s="134"/>
    </row>
    <row r="402" spans="3:47">
      <c r="C402" s="32"/>
      <c r="D402" s="32"/>
      <c r="AA402" s="134"/>
      <c r="AB402" s="134"/>
      <c r="AC402" s="134"/>
      <c r="AD402" s="134"/>
      <c r="AE402" s="134"/>
      <c r="AG402" s="136"/>
      <c r="AN402" s="134"/>
      <c r="AO402" s="134"/>
      <c r="AP402" s="134"/>
      <c r="AQ402" s="134"/>
      <c r="AR402" s="134"/>
      <c r="AS402" s="134"/>
      <c r="AT402" s="134"/>
      <c r="AU402" s="134"/>
    </row>
    <row r="403" spans="3:47">
      <c r="C403" s="32"/>
      <c r="D403" s="32"/>
      <c r="AA403" s="134"/>
      <c r="AB403" s="134"/>
      <c r="AC403" s="134"/>
      <c r="AD403" s="134"/>
      <c r="AE403" s="134"/>
      <c r="AG403" s="136"/>
      <c r="AN403" s="134"/>
      <c r="AO403" s="134"/>
      <c r="AP403" s="134"/>
      <c r="AQ403" s="134"/>
      <c r="AR403" s="134"/>
      <c r="AS403" s="134"/>
      <c r="AT403" s="134"/>
      <c r="AU403" s="134"/>
    </row>
    <row r="404" spans="3:47">
      <c r="C404" s="32"/>
      <c r="D404" s="32"/>
      <c r="AA404" s="134"/>
      <c r="AB404" s="134"/>
      <c r="AC404" s="134"/>
      <c r="AD404" s="134"/>
      <c r="AE404" s="134"/>
      <c r="AG404" s="136"/>
      <c r="AN404" s="134"/>
      <c r="AO404" s="134"/>
      <c r="AP404" s="134"/>
      <c r="AQ404" s="134"/>
      <c r="AR404" s="134"/>
      <c r="AS404" s="134"/>
      <c r="AT404" s="134"/>
      <c r="AU404" s="134"/>
    </row>
    <row r="405" spans="3:47">
      <c r="C405" s="32"/>
      <c r="D405" s="32"/>
      <c r="AA405" s="134"/>
      <c r="AB405" s="134"/>
      <c r="AC405" s="134"/>
      <c r="AD405" s="134"/>
      <c r="AE405" s="134"/>
      <c r="AG405" s="136"/>
      <c r="AN405" s="134"/>
      <c r="AO405" s="134"/>
      <c r="AP405" s="134"/>
      <c r="AQ405" s="134"/>
      <c r="AR405" s="134"/>
      <c r="AS405" s="134"/>
      <c r="AT405" s="134"/>
      <c r="AU405" s="134"/>
    </row>
    <row r="406" spans="3:47">
      <c r="C406" s="32"/>
      <c r="D406" s="32"/>
      <c r="AA406" s="134"/>
      <c r="AB406" s="134"/>
      <c r="AC406" s="134"/>
      <c r="AD406" s="134"/>
      <c r="AE406" s="134"/>
      <c r="AG406" s="136"/>
      <c r="AN406" s="134"/>
      <c r="AO406" s="134"/>
      <c r="AP406" s="134"/>
      <c r="AQ406" s="134"/>
      <c r="AR406" s="134"/>
      <c r="AS406" s="134"/>
      <c r="AT406" s="134"/>
      <c r="AU406" s="134"/>
    </row>
    <row r="407" spans="3:47">
      <c r="C407" s="32"/>
      <c r="D407" s="32"/>
      <c r="AA407" s="134"/>
      <c r="AB407" s="134"/>
      <c r="AC407" s="134"/>
      <c r="AD407" s="134"/>
      <c r="AE407" s="134"/>
      <c r="AG407" s="136"/>
      <c r="AN407" s="134"/>
      <c r="AO407" s="134"/>
      <c r="AP407" s="134"/>
      <c r="AQ407" s="134"/>
      <c r="AR407" s="134"/>
      <c r="AS407" s="134"/>
      <c r="AT407" s="134"/>
      <c r="AU407" s="134"/>
    </row>
    <row r="408" spans="3:47">
      <c r="C408" s="32"/>
      <c r="D408" s="32"/>
      <c r="AA408" s="134"/>
      <c r="AB408" s="134"/>
      <c r="AC408" s="134"/>
      <c r="AD408" s="134"/>
      <c r="AE408" s="134"/>
      <c r="AG408" s="136"/>
      <c r="AN408" s="134"/>
      <c r="AO408" s="134"/>
      <c r="AP408" s="134"/>
      <c r="AQ408" s="134"/>
      <c r="AR408" s="134"/>
      <c r="AS408" s="134"/>
      <c r="AT408" s="134"/>
      <c r="AU408" s="134"/>
    </row>
    <row r="409" spans="3:47">
      <c r="C409" s="32"/>
      <c r="D409" s="32"/>
      <c r="AA409" s="134"/>
      <c r="AB409" s="134"/>
      <c r="AC409" s="134"/>
      <c r="AD409" s="134"/>
      <c r="AE409" s="134"/>
      <c r="AG409" s="136"/>
      <c r="AN409" s="134"/>
      <c r="AO409" s="134"/>
      <c r="AP409" s="134"/>
      <c r="AQ409" s="134"/>
      <c r="AR409" s="134"/>
      <c r="AS409" s="134"/>
      <c r="AT409" s="134"/>
      <c r="AU409" s="134"/>
    </row>
    <row r="410" spans="3:47">
      <c r="C410" s="32"/>
      <c r="D410" s="32"/>
      <c r="AA410" s="134"/>
      <c r="AB410" s="134"/>
      <c r="AC410" s="134"/>
      <c r="AD410" s="134"/>
      <c r="AE410" s="134"/>
      <c r="AG410" s="136"/>
      <c r="AN410" s="134"/>
      <c r="AO410" s="134"/>
      <c r="AP410" s="134"/>
      <c r="AQ410" s="134"/>
      <c r="AR410" s="134"/>
      <c r="AS410" s="134"/>
      <c r="AT410" s="134"/>
      <c r="AU410" s="134"/>
    </row>
    <row r="411" spans="3:47">
      <c r="C411" s="32"/>
      <c r="D411" s="32"/>
      <c r="AA411" s="134"/>
      <c r="AB411" s="134"/>
      <c r="AC411" s="134"/>
      <c r="AD411" s="134"/>
      <c r="AE411" s="134"/>
      <c r="AG411" s="136"/>
      <c r="AN411" s="134"/>
      <c r="AO411" s="134"/>
      <c r="AP411" s="134"/>
      <c r="AQ411" s="134"/>
      <c r="AR411" s="134"/>
      <c r="AS411" s="134"/>
      <c r="AT411" s="134"/>
      <c r="AU411" s="134"/>
    </row>
    <row r="412" spans="3:47">
      <c r="C412" s="32"/>
      <c r="D412" s="32"/>
      <c r="AA412" s="134"/>
      <c r="AB412" s="134"/>
      <c r="AC412" s="134"/>
      <c r="AD412" s="134"/>
      <c r="AE412" s="134"/>
      <c r="AG412" s="136"/>
      <c r="AN412" s="134"/>
      <c r="AO412" s="134"/>
      <c r="AP412" s="134"/>
      <c r="AQ412" s="134"/>
      <c r="AR412" s="134"/>
      <c r="AS412" s="134"/>
      <c r="AT412" s="134"/>
      <c r="AU412" s="134"/>
    </row>
    <row r="413" spans="3:47">
      <c r="C413" s="32"/>
      <c r="D413" s="32"/>
      <c r="AA413" s="134"/>
      <c r="AB413" s="134"/>
      <c r="AC413" s="134"/>
      <c r="AD413" s="134"/>
      <c r="AE413" s="134"/>
      <c r="AG413" s="136"/>
      <c r="AN413" s="134"/>
      <c r="AO413" s="134"/>
      <c r="AP413" s="134"/>
      <c r="AQ413" s="134"/>
      <c r="AR413" s="134"/>
      <c r="AS413" s="134"/>
      <c r="AT413" s="134"/>
      <c r="AU413" s="134"/>
    </row>
    <row r="414" spans="3:47">
      <c r="C414" s="32"/>
      <c r="D414" s="32"/>
      <c r="AA414" s="134"/>
      <c r="AB414" s="134"/>
      <c r="AC414" s="134"/>
      <c r="AD414" s="134"/>
      <c r="AE414" s="134"/>
      <c r="AG414" s="136"/>
      <c r="AN414" s="134"/>
      <c r="AO414" s="134"/>
      <c r="AP414" s="134"/>
      <c r="AQ414" s="134"/>
      <c r="AR414" s="134"/>
      <c r="AS414" s="134"/>
      <c r="AT414" s="134"/>
      <c r="AU414" s="134"/>
    </row>
    <row r="415" spans="3:47">
      <c r="C415" s="32"/>
      <c r="D415" s="32"/>
      <c r="AA415" s="134"/>
      <c r="AB415" s="134"/>
      <c r="AC415" s="134"/>
      <c r="AD415" s="134"/>
      <c r="AE415" s="134"/>
      <c r="AG415" s="136"/>
      <c r="AN415" s="134"/>
      <c r="AO415" s="134"/>
      <c r="AP415" s="134"/>
      <c r="AQ415" s="134"/>
      <c r="AR415" s="134"/>
      <c r="AS415" s="134"/>
      <c r="AT415" s="134"/>
      <c r="AU415" s="134"/>
    </row>
    <row r="416" spans="3:47">
      <c r="C416" s="32"/>
      <c r="D416" s="32"/>
      <c r="AA416" s="134"/>
      <c r="AB416" s="134"/>
      <c r="AC416" s="134"/>
      <c r="AD416" s="134"/>
      <c r="AE416" s="134"/>
      <c r="AG416" s="136"/>
      <c r="AN416" s="134"/>
      <c r="AO416" s="134"/>
      <c r="AP416" s="134"/>
      <c r="AQ416" s="134"/>
      <c r="AR416" s="134"/>
      <c r="AS416" s="134"/>
      <c r="AT416" s="134"/>
      <c r="AU416" s="134"/>
    </row>
    <row r="417" spans="3:47">
      <c r="C417" s="32"/>
      <c r="D417" s="32"/>
      <c r="AA417" s="134"/>
      <c r="AB417" s="134"/>
      <c r="AC417" s="134"/>
      <c r="AD417" s="134"/>
      <c r="AE417" s="134"/>
      <c r="AG417" s="136"/>
      <c r="AN417" s="134"/>
      <c r="AO417" s="134"/>
      <c r="AP417" s="134"/>
      <c r="AQ417" s="134"/>
      <c r="AR417" s="134"/>
      <c r="AS417" s="134"/>
      <c r="AT417" s="134"/>
      <c r="AU417" s="134"/>
    </row>
    <row r="418" spans="3:47">
      <c r="C418" s="32"/>
      <c r="D418" s="32"/>
      <c r="AA418" s="134"/>
      <c r="AB418" s="134"/>
      <c r="AC418" s="134"/>
      <c r="AD418" s="134"/>
      <c r="AE418" s="134"/>
      <c r="AG418" s="136"/>
      <c r="AN418" s="134"/>
      <c r="AO418" s="134"/>
      <c r="AP418" s="134"/>
      <c r="AQ418" s="134"/>
      <c r="AR418" s="134"/>
      <c r="AS418" s="134"/>
      <c r="AT418" s="134"/>
      <c r="AU418" s="134"/>
    </row>
    <row r="419" spans="3:47">
      <c r="C419" s="32"/>
      <c r="D419" s="32"/>
      <c r="AA419" s="134"/>
      <c r="AB419" s="134"/>
      <c r="AC419" s="134"/>
      <c r="AD419" s="134"/>
      <c r="AE419" s="134"/>
      <c r="AG419" s="136"/>
      <c r="AN419" s="134"/>
      <c r="AO419" s="134"/>
      <c r="AP419" s="134"/>
      <c r="AQ419" s="134"/>
      <c r="AR419" s="134"/>
      <c r="AS419" s="134"/>
      <c r="AT419" s="134"/>
      <c r="AU419" s="134"/>
    </row>
    <row r="420" spans="3:47">
      <c r="C420" s="32"/>
      <c r="D420" s="32"/>
      <c r="AA420" s="134"/>
      <c r="AB420" s="134"/>
      <c r="AC420" s="134"/>
      <c r="AD420" s="134"/>
      <c r="AE420" s="134"/>
      <c r="AG420" s="136"/>
      <c r="AN420" s="134"/>
      <c r="AO420" s="134"/>
      <c r="AP420" s="134"/>
      <c r="AQ420" s="134"/>
      <c r="AR420" s="134"/>
      <c r="AS420" s="134"/>
      <c r="AT420" s="134"/>
      <c r="AU420" s="134"/>
    </row>
    <row r="421" spans="3:47">
      <c r="C421" s="32"/>
      <c r="D421" s="32"/>
      <c r="AA421" s="134"/>
      <c r="AB421" s="134"/>
      <c r="AC421" s="134"/>
      <c r="AD421" s="134"/>
      <c r="AE421" s="134"/>
      <c r="AG421" s="136"/>
      <c r="AN421" s="134"/>
      <c r="AO421" s="134"/>
      <c r="AP421" s="134"/>
      <c r="AQ421" s="134"/>
      <c r="AR421" s="134"/>
      <c r="AS421" s="134"/>
      <c r="AT421" s="134"/>
      <c r="AU421" s="134"/>
    </row>
    <row r="422" spans="3:47">
      <c r="C422" s="32"/>
      <c r="D422" s="32"/>
      <c r="AA422" s="134"/>
      <c r="AB422" s="134"/>
      <c r="AC422" s="134"/>
      <c r="AD422" s="134"/>
      <c r="AE422" s="134"/>
      <c r="AG422" s="136"/>
      <c r="AN422" s="134"/>
      <c r="AO422" s="134"/>
      <c r="AP422" s="134"/>
      <c r="AQ422" s="134"/>
      <c r="AR422" s="134"/>
      <c r="AS422" s="134"/>
      <c r="AT422" s="134"/>
      <c r="AU422" s="134"/>
    </row>
    <row r="423" spans="3:47">
      <c r="C423" s="32"/>
      <c r="D423" s="32"/>
      <c r="AA423" s="134"/>
      <c r="AB423" s="134"/>
      <c r="AC423" s="134"/>
      <c r="AD423" s="134"/>
      <c r="AE423" s="134"/>
      <c r="AG423" s="136"/>
      <c r="AN423" s="134"/>
      <c r="AO423" s="134"/>
      <c r="AP423" s="134"/>
      <c r="AQ423" s="134"/>
      <c r="AR423" s="134"/>
      <c r="AS423" s="134"/>
      <c r="AT423" s="134"/>
      <c r="AU423" s="134"/>
    </row>
    <row r="424" spans="3:47">
      <c r="C424" s="32"/>
      <c r="D424" s="32"/>
      <c r="AA424" s="134"/>
      <c r="AB424" s="134"/>
      <c r="AC424" s="134"/>
      <c r="AD424" s="134"/>
      <c r="AE424" s="134"/>
      <c r="AG424" s="136"/>
      <c r="AN424" s="134"/>
      <c r="AO424" s="134"/>
      <c r="AP424" s="134"/>
      <c r="AQ424" s="134"/>
      <c r="AR424" s="134"/>
      <c r="AS424" s="134"/>
      <c r="AT424" s="134"/>
      <c r="AU424" s="134"/>
    </row>
    <row r="425" spans="3:47">
      <c r="C425" s="32"/>
      <c r="D425" s="32"/>
      <c r="AA425" s="134"/>
      <c r="AB425" s="134"/>
      <c r="AC425" s="134"/>
      <c r="AD425" s="134"/>
      <c r="AE425" s="134"/>
      <c r="AG425" s="136"/>
      <c r="AN425" s="134"/>
      <c r="AO425" s="134"/>
      <c r="AP425" s="134"/>
      <c r="AQ425" s="134"/>
      <c r="AR425" s="134"/>
      <c r="AS425" s="134"/>
      <c r="AT425" s="134"/>
      <c r="AU425" s="134"/>
    </row>
    <row r="426" spans="3:47">
      <c r="C426" s="32"/>
      <c r="D426" s="32"/>
      <c r="AA426" s="134"/>
      <c r="AB426" s="134"/>
      <c r="AC426" s="134"/>
      <c r="AD426" s="134"/>
      <c r="AE426" s="134"/>
      <c r="AG426" s="136"/>
      <c r="AN426" s="134"/>
      <c r="AO426" s="134"/>
      <c r="AP426" s="134"/>
      <c r="AQ426" s="134"/>
      <c r="AR426" s="134"/>
      <c r="AS426" s="134"/>
      <c r="AT426" s="134"/>
      <c r="AU426" s="134"/>
    </row>
    <row r="427" spans="3:47">
      <c r="C427" s="32"/>
      <c r="D427" s="32"/>
      <c r="AA427" s="134"/>
      <c r="AB427" s="134"/>
      <c r="AC427" s="134"/>
      <c r="AD427" s="134"/>
      <c r="AE427" s="134"/>
      <c r="AG427" s="136"/>
      <c r="AN427" s="134"/>
      <c r="AO427" s="134"/>
      <c r="AP427" s="134"/>
      <c r="AQ427" s="134"/>
      <c r="AR427" s="134"/>
      <c r="AS427" s="134"/>
      <c r="AT427" s="134"/>
      <c r="AU427" s="134"/>
    </row>
    <row r="428" spans="3:47">
      <c r="C428" s="32"/>
      <c r="D428" s="32"/>
      <c r="AA428" s="134"/>
      <c r="AB428" s="134"/>
      <c r="AC428" s="134"/>
      <c r="AD428" s="134"/>
      <c r="AE428" s="134"/>
      <c r="AG428" s="136"/>
      <c r="AN428" s="134"/>
      <c r="AO428" s="134"/>
      <c r="AP428" s="134"/>
      <c r="AQ428" s="134"/>
      <c r="AR428" s="134"/>
      <c r="AS428" s="134"/>
      <c r="AT428" s="134"/>
      <c r="AU428" s="134"/>
    </row>
    <row r="429" spans="3:47">
      <c r="C429" s="32"/>
      <c r="D429" s="32"/>
      <c r="AA429" s="134"/>
      <c r="AB429" s="134"/>
      <c r="AC429" s="134"/>
      <c r="AD429" s="134"/>
      <c r="AE429" s="134"/>
      <c r="AG429" s="136"/>
      <c r="AN429" s="134"/>
      <c r="AO429" s="134"/>
      <c r="AP429" s="134"/>
      <c r="AQ429" s="134"/>
      <c r="AR429" s="134"/>
      <c r="AS429" s="134"/>
      <c r="AT429" s="134"/>
      <c r="AU429" s="134"/>
    </row>
    <row r="430" spans="3:47">
      <c r="C430" s="32"/>
      <c r="D430" s="32"/>
      <c r="AA430" s="134"/>
      <c r="AB430" s="134"/>
      <c r="AC430" s="134"/>
      <c r="AD430" s="134"/>
      <c r="AE430" s="134"/>
      <c r="AG430" s="136"/>
      <c r="AN430" s="134"/>
      <c r="AO430" s="134"/>
      <c r="AP430" s="134"/>
      <c r="AQ430" s="134"/>
      <c r="AR430" s="134"/>
      <c r="AS430" s="134"/>
      <c r="AT430" s="134"/>
      <c r="AU430" s="134"/>
    </row>
    <row r="431" spans="3:47">
      <c r="C431" s="32"/>
      <c r="D431" s="32"/>
      <c r="AA431" s="134"/>
      <c r="AB431" s="134"/>
      <c r="AC431" s="134"/>
      <c r="AD431" s="134"/>
      <c r="AE431" s="134"/>
      <c r="AG431" s="136"/>
      <c r="AN431" s="134"/>
      <c r="AO431" s="134"/>
      <c r="AP431" s="134"/>
      <c r="AQ431" s="134"/>
      <c r="AR431" s="134"/>
      <c r="AS431" s="134"/>
      <c r="AT431" s="134"/>
      <c r="AU431" s="134"/>
    </row>
    <row r="432" spans="3:47">
      <c r="C432" s="32"/>
      <c r="D432" s="32"/>
      <c r="AA432" s="134"/>
      <c r="AB432" s="134"/>
      <c r="AC432" s="134"/>
      <c r="AD432" s="134"/>
      <c r="AE432" s="134"/>
      <c r="AG432" s="136"/>
      <c r="AN432" s="134"/>
      <c r="AO432" s="134"/>
      <c r="AP432" s="134"/>
      <c r="AQ432" s="134"/>
      <c r="AR432" s="134"/>
      <c r="AS432" s="134"/>
      <c r="AT432" s="134"/>
      <c r="AU432" s="134"/>
    </row>
    <row r="433" spans="3:47">
      <c r="C433" s="32"/>
      <c r="D433" s="32"/>
      <c r="AA433" s="134"/>
      <c r="AB433" s="134"/>
      <c r="AC433" s="134"/>
      <c r="AD433" s="134"/>
      <c r="AE433" s="134"/>
      <c r="AG433" s="136"/>
      <c r="AN433" s="134"/>
      <c r="AO433" s="134"/>
      <c r="AP433" s="134"/>
      <c r="AQ433" s="134"/>
      <c r="AR433" s="134"/>
      <c r="AS433" s="134"/>
      <c r="AT433" s="134"/>
      <c r="AU433" s="134"/>
    </row>
    <row r="434" spans="3:47">
      <c r="C434" s="32"/>
      <c r="D434" s="32"/>
      <c r="AA434" s="134"/>
      <c r="AB434" s="134"/>
      <c r="AC434" s="134"/>
      <c r="AD434" s="134"/>
      <c r="AE434" s="134"/>
      <c r="AG434" s="136"/>
      <c r="AN434" s="134"/>
      <c r="AO434" s="134"/>
      <c r="AP434" s="134"/>
      <c r="AQ434" s="134"/>
      <c r="AR434" s="134"/>
      <c r="AS434" s="134"/>
      <c r="AT434" s="134"/>
      <c r="AU434" s="134"/>
    </row>
    <row r="435" spans="3:47">
      <c r="C435" s="32"/>
      <c r="D435" s="32"/>
      <c r="AA435" s="134"/>
      <c r="AB435" s="134"/>
      <c r="AC435" s="134"/>
      <c r="AD435" s="134"/>
      <c r="AE435" s="134"/>
      <c r="AG435" s="136"/>
      <c r="AN435" s="134"/>
      <c r="AO435" s="134"/>
      <c r="AP435" s="134"/>
      <c r="AQ435" s="134"/>
      <c r="AR435" s="134"/>
      <c r="AS435" s="134"/>
      <c r="AT435" s="134"/>
      <c r="AU435" s="134"/>
    </row>
    <row r="436" spans="3:47">
      <c r="C436" s="32"/>
      <c r="D436" s="32"/>
      <c r="AA436" s="134"/>
      <c r="AB436" s="134"/>
      <c r="AC436" s="134"/>
      <c r="AD436" s="134"/>
      <c r="AE436" s="134"/>
      <c r="AG436" s="136"/>
      <c r="AN436" s="134"/>
      <c r="AO436" s="134"/>
      <c r="AP436" s="134"/>
      <c r="AQ436" s="134"/>
      <c r="AR436" s="134"/>
      <c r="AS436" s="134"/>
      <c r="AT436" s="134"/>
      <c r="AU436" s="134"/>
    </row>
    <row r="437" spans="3:47">
      <c r="C437" s="32"/>
      <c r="D437" s="32"/>
      <c r="AA437" s="134"/>
      <c r="AB437" s="134"/>
      <c r="AC437" s="134"/>
      <c r="AD437" s="134"/>
      <c r="AE437" s="134"/>
      <c r="AG437" s="136"/>
      <c r="AN437" s="134"/>
      <c r="AO437" s="134"/>
      <c r="AP437" s="134"/>
      <c r="AQ437" s="134"/>
      <c r="AR437" s="134"/>
      <c r="AS437" s="134"/>
      <c r="AT437" s="134"/>
      <c r="AU437" s="134"/>
    </row>
    <row r="438" spans="3:47">
      <c r="C438" s="32"/>
      <c r="D438" s="32"/>
      <c r="AA438" s="134"/>
      <c r="AB438" s="134"/>
      <c r="AC438" s="134"/>
      <c r="AD438" s="134"/>
      <c r="AE438" s="134"/>
      <c r="AG438" s="136"/>
      <c r="AN438" s="134"/>
      <c r="AO438" s="134"/>
      <c r="AP438" s="134"/>
      <c r="AQ438" s="134"/>
      <c r="AR438" s="134"/>
      <c r="AS438" s="134"/>
      <c r="AT438" s="134"/>
      <c r="AU438" s="134"/>
    </row>
    <row r="439" spans="3:47">
      <c r="C439" s="32"/>
      <c r="D439" s="32"/>
      <c r="AA439" s="134"/>
      <c r="AB439" s="134"/>
      <c r="AC439" s="134"/>
      <c r="AD439" s="134"/>
      <c r="AE439" s="134"/>
      <c r="AG439" s="136"/>
      <c r="AN439" s="134"/>
      <c r="AO439" s="134"/>
      <c r="AP439" s="134"/>
      <c r="AQ439" s="134"/>
      <c r="AR439" s="134"/>
      <c r="AS439" s="134"/>
      <c r="AT439" s="134"/>
      <c r="AU439" s="134"/>
    </row>
    <row r="440" spans="3:47">
      <c r="C440" s="32"/>
      <c r="D440" s="32"/>
      <c r="AA440" s="134"/>
      <c r="AB440" s="134"/>
      <c r="AC440" s="134"/>
      <c r="AD440" s="134"/>
      <c r="AE440" s="134"/>
      <c r="AG440" s="136"/>
      <c r="AN440" s="134"/>
      <c r="AO440" s="134"/>
      <c r="AP440" s="134"/>
      <c r="AQ440" s="134"/>
      <c r="AR440" s="134"/>
      <c r="AS440" s="134"/>
      <c r="AT440" s="134"/>
      <c r="AU440" s="134"/>
    </row>
    <row r="441" spans="3:47">
      <c r="C441" s="32"/>
      <c r="D441" s="32"/>
      <c r="AA441" s="134"/>
      <c r="AB441" s="134"/>
      <c r="AC441" s="134"/>
      <c r="AD441" s="134"/>
      <c r="AE441" s="134"/>
      <c r="AG441" s="136"/>
      <c r="AN441" s="134"/>
      <c r="AO441" s="134"/>
      <c r="AP441" s="134"/>
      <c r="AQ441" s="134"/>
      <c r="AR441" s="134"/>
      <c r="AS441" s="134"/>
      <c r="AT441" s="134"/>
      <c r="AU441" s="134"/>
    </row>
    <row r="442" spans="3:47">
      <c r="C442" s="32"/>
      <c r="D442" s="32"/>
      <c r="AA442" s="134"/>
      <c r="AB442" s="134"/>
      <c r="AC442" s="134"/>
      <c r="AD442" s="134"/>
      <c r="AE442" s="134"/>
      <c r="AG442" s="136"/>
      <c r="AN442" s="134"/>
      <c r="AO442" s="134"/>
      <c r="AP442" s="134"/>
      <c r="AQ442" s="134"/>
      <c r="AR442" s="134"/>
      <c r="AS442" s="134"/>
      <c r="AT442" s="134"/>
      <c r="AU442" s="134"/>
    </row>
    <row r="443" spans="3:47">
      <c r="C443" s="32"/>
      <c r="D443" s="32"/>
      <c r="AA443" s="134"/>
      <c r="AB443" s="134"/>
      <c r="AC443" s="134"/>
      <c r="AD443" s="134"/>
      <c r="AE443" s="134"/>
      <c r="AG443" s="136"/>
      <c r="AN443" s="134"/>
      <c r="AO443" s="134"/>
      <c r="AP443" s="134"/>
      <c r="AQ443" s="134"/>
      <c r="AR443" s="134"/>
      <c r="AS443" s="134"/>
      <c r="AT443" s="134"/>
      <c r="AU443" s="134"/>
    </row>
    <row r="444" spans="3:47">
      <c r="C444" s="32"/>
      <c r="D444" s="32"/>
      <c r="AA444" s="134"/>
      <c r="AB444" s="134"/>
      <c r="AC444" s="134"/>
      <c r="AD444" s="134"/>
      <c r="AE444" s="134"/>
      <c r="AG444" s="136"/>
      <c r="AN444" s="134"/>
      <c r="AO444" s="134"/>
      <c r="AP444" s="134"/>
      <c r="AQ444" s="134"/>
      <c r="AR444" s="134"/>
      <c r="AS444" s="134"/>
      <c r="AT444" s="134"/>
      <c r="AU444" s="134"/>
    </row>
    <row r="445" spans="3:47">
      <c r="C445" s="32"/>
      <c r="D445" s="32"/>
      <c r="AA445" s="134"/>
      <c r="AB445" s="134"/>
      <c r="AC445" s="134"/>
      <c r="AD445" s="134"/>
      <c r="AE445" s="134"/>
      <c r="AG445" s="136"/>
      <c r="AN445" s="134"/>
      <c r="AO445" s="134"/>
      <c r="AP445" s="134"/>
      <c r="AQ445" s="134"/>
      <c r="AR445" s="134"/>
      <c r="AS445" s="134"/>
      <c r="AT445" s="134"/>
      <c r="AU445" s="134"/>
    </row>
    <row r="446" spans="3:47">
      <c r="C446" s="32"/>
      <c r="D446" s="32"/>
      <c r="AA446" s="134"/>
      <c r="AB446" s="134"/>
      <c r="AC446" s="134"/>
      <c r="AD446" s="134"/>
      <c r="AE446" s="134"/>
      <c r="AG446" s="136"/>
      <c r="AN446" s="134"/>
      <c r="AO446" s="134"/>
      <c r="AP446" s="134"/>
      <c r="AQ446" s="134"/>
      <c r="AR446" s="134"/>
      <c r="AS446" s="134"/>
      <c r="AT446" s="134"/>
      <c r="AU446" s="134"/>
    </row>
    <row r="447" spans="3:47">
      <c r="C447" s="32"/>
      <c r="D447" s="32"/>
      <c r="AA447" s="134"/>
      <c r="AB447" s="134"/>
      <c r="AC447" s="134"/>
      <c r="AD447" s="134"/>
      <c r="AE447" s="134"/>
      <c r="AG447" s="136"/>
      <c r="AN447" s="134"/>
      <c r="AO447" s="134"/>
      <c r="AP447" s="134"/>
      <c r="AQ447" s="134"/>
      <c r="AR447" s="134"/>
      <c r="AS447" s="134"/>
      <c r="AT447" s="134"/>
      <c r="AU447" s="134"/>
    </row>
    <row r="448" spans="3:47">
      <c r="C448" s="32"/>
      <c r="D448" s="32"/>
      <c r="AA448" s="134"/>
      <c r="AB448" s="134"/>
      <c r="AC448" s="134"/>
      <c r="AD448" s="134"/>
      <c r="AE448" s="134"/>
      <c r="AG448" s="136"/>
      <c r="AN448" s="134"/>
      <c r="AO448" s="134"/>
      <c r="AP448" s="134"/>
      <c r="AQ448" s="134"/>
      <c r="AR448" s="134"/>
      <c r="AS448" s="134"/>
      <c r="AT448" s="134"/>
      <c r="AU448" s="134"/>
    </row>
    <row r="449" spans="3:47">
      <c r="C449" s="32"/>
      <c r="D449" s="32"/>
      <c r="AA449" s="134"/>
      <c r="AB449" s="134"/>
      <c r="AC449" s="134"/>
      <c r="AD449" s="134"/>
      <c r="AE449" s="134"/>
      <c r="AG449" s="136"/>
      <c r="AN449" s="134"/>
      <c r="AO449" s="134"/>
      <c r="AP449" s="134"/>
      <c r="AQ449" s="134"/>
      <c r="AR449" s="134"/>
      <c r="AS449" s="134"/>
      <c r="AT449" s="134"/>
      <c r="AU449" s="134"/>
    </row>
    <row r="450" spans="3:47">
      <c r="C450" s="32"/>
      <c r="D450" s="32"/>
      <c r="AA450" s="134"/>
      <c r="AB450" s="134"/>
      <c r="AC450" s="134"/>
      <c r="AD450" s="134"/>
      <c r="AE450" s="134"/>
      <c r="AG450" s="136"/>
      <c r="AN450" s="134"/>
      <c r="AO450" s="134"/>
      <c r="AP450" s="134"/>
      <c r="AQ450" s="134"/>
      <c r="AR450" s="134"/>
      <c r="AS450" s="134"/>
      <c r="AT450" s="134"/>
      <c r="AU450" s="134"/>
    </row>
    <row r="451" spans="3:47">
      <c r="C451" s="32"/>
      <c r="D451" s="32"/>
      <c r="AA451" s="134"/>
      <c r="AB451" s="134"/>
      <c r="AC451" s="134"/>
      <c r="AD451" s="134"/>
      <c r="AE451" s="134"/>
      <c r="AG451" s="136"/>
      <c r="AN451" s="134"/>
      <c r="AO451" s="134"/>
      <c r="AP451" s="134"/>
      <c r="AQ451" s="134"/>
      <c r="AR451" s="134"/>
      <c r="AS451" s="134"/>
      <c r="AT451" s="134"/>
      <c r="AU451" s="134"/>
    </row>
    <row r="452" spans="3:47">
      <c r="C452" s="32"/>
      <c r="D452" s="32"/>
      <c r="AA452" s="134"/>
      <c r="AB452" s="134"/>
      <c r="AC452" s="134"/>
      <c r="AD452" s="134"/>
      <c r="AE452" s="134"/>
      <c r="AG452" s="136"/>
      <c r="AN452" s="134"/>
      <c r="AO452" s="134"/>
      <c r="AP452" s="134"/>
      <c r="AQ452" s="134"/>
      <c r="AR452" s="134"/>
      <c r="AS452" s="134"/>
      <c r="AT452" s="134"/>
      <c r="AU452" s="134"/>
    </row>
    <row r="453" spans="3:47">
      <c r="C453" s="32"/>
      <c r="D453" s="32"/>
      <c r="AA453" s="134"/>
      <c r="AB453" s="134"/>
      <c r="AC453" s="134"/>
      <c r="AD453" s="134"/>
      <c r="AE453" s="134"/>
      <c r="AG453" s="136"/>
      <c r="AN453" s="134"/>
      <c r="AO453" s="134"/>
      <c r="AP453" s="134"/>
      <c r="AQ453" s="134"/>
      <c r="AR453" s="134"/>
      <c r="AS453" s="134"/>
      <c r="AT453" s="134"/>
      <c r="AU453" s="134"/>
    </row>
    <row r="454" spans="3:47">
      <c r="C454" s="32"/>
      <c r="D454" s="32"/>
      <c r="AA454" s="134"/>
      <c r="AB454" s="134"/>
      <c r="AC454" s="134"/>
      <c r="AD454" s="134"/>
      <c r="AE454" s="134"/>
      <c r="AG454" s="136"/>
      <c r="AN454" s="134"/>
      <c r="AO454" s="134"/>
      <c r="AP454" s="134"/>
      <c r="AQ454" s="134"/>
      <c r="AR454" s="134"/>
      <c r="AS454" s="134"/>
      <c r="AT454" s="134"/>
      <c r="AU454" s="134"/>
    </row>
    <row r="455" spans="3:47">
      <c r="C455" s="32"/>
      <c r="D455" s="32"/>
      <c r="AA455" s="134"/>
      <c r="AB455" s="134"/>
      <c r="AC455" s="134"/>
      <c r="AD455" s="134"/>
      <c r="AE455" s="134"/>
      <c r="AG455" s="136"/>
      <c r="AN455" s="134"/>
      <c r="AO455" s="134"/>
      <c r="AP455" s="134"/>
      <c r="AQ455" s="134"/>
      <c r="AR455" s="134"/>
      <c r="AS455" s="134"/>
      <c r="AT455" s="134"/>
      <c r="AU455" s="134"/>
    </row>
    <row r="456" spans="3:47">
      <c r="C456" s="32"/>
      <c r="D456" s="32"/>
      <c r="AA456" s="134"/>
      <c r="AB456" s="134"/>
      <c r="AC456" s="134"/>
      <c r="AD456" s="134"/>
      <c r="AE456" s="134"/>
      <c r="AG456" s="136"/>
      <c r="AN456" s="134"/>
      <c r="AO456" s="134"/>
      <c r="AP456" s="134"/>
      <c r="AQ456" s="134"/>
      <c r="AR456" s="134"/>
      <c r="AS456" s="134"/>
      <c r="AT456" s="134"/>
      <c r="AU456" s="134"/>
    </row>
    <row r="457" spans="3:47">
      <c r="C457" s="32"/>
      <c r="D457" s="32"/>
      <c r="AA457" s="134"/>
      <c r="AB457" s="134"/>
      <c r="AC457" s="134"/>
      <c r="AD457" s="134"/>
      <c r="AE457" s="134"/>
      <c r="AG457" s="136"/>
      <c r="AN457" s="134"/>
      <c r="AO457" s="134"/>
      <c r="AP457" s="134"/>
      <c r="AQ457" s="134"/>
      <c r="AR457" s="134"/>
      <c r="AS457" s="134"/>
      <c r="AT457" s="134"/>
      <c r="AU457" s="134"/>
    </row>
    <row r="458" spans="3:47">
      <c r="C458" s="32"/>
      <c r="D458" s="32"/>
      <c r="AA458" s="134"/>
      <c r="AB458" s="134"/>
      <c r="AC458" s="134"/>
      <c r="AD458" s="134"/>
      <c r="AE458" s="134"/>
      <c r="AG458" s="136"/>
      <c r="AN458" s="134"/>
      <c r="AO458" s="134"/>
      <c r="AP458" s="134"/>
      <c r="AQ458" s="134"/>
      <c r="AR458" s="134"/>
      <c r="AS458" s="134"/>
      <c r="AT458" s="134"/>
      <c r="AU458" s="134"/>
    </row>
    <row r="459" spans="3:47">
      <c r="C459" s="32"/>
      <c r="D459" s="32"/>
      <c r="AA459" s="134"/>
      <c r="AB459" s="134"/>
      <c r="AC459" s="134"/>
      <c r="AD459" s="134"/>
      <c r="AE459" s="134"/>
      <c r="AG459" s="136"/>
      <c r="AN459" s="134"/>
      <c r="AO459" s="134"/>
      <c r="AP459" s="134"/>
      <c r="AQ459" s="134"/>
      <c r="AR459" s="134"/>
      <c r="AS459" s="134"/>
      <c r="AT459" s="134"/>
      <c r="AU459" s="134"/>
    </row>
    <row r="460" spans="3:47">
      <c r="C460" s="32"/>
      <c r="D460" s="32"/>
      <c r="AA460" s="134"/>
      <c r="AB460" s="134"/>
      <c r="AC460" s="134"/>
      <c r="AD460" s="134"/>
      <c r="AE460" s="134"/>
      <c r="AG460" s="136"/>
      <c r="AN460" s="134"/>
      <c r="AO460" s="134"/>
      <c r="AP460" s="134"/>
      <c r="AQ460" s="134"/>
      <c r="AR460" s="134"/>
      <c r="AS460" s="134"/>
      <c r="AT460" s="134"/>
      <c r="AU460" s="134"/>
    </row>
    <row r="461" spans="3:47">
      <c r="C461" s="32"/>
      <c r="D461" s="32"/>
      <c r="AA461" s="134"/>
      <c r="AB461" s="134"/>
      <c r="AC461" s="134"/>
      <c r="AD461" s="134"/>
      <c r="AE461" s="134"/>
      <c r="AG461" s="136"/>
      <c r="AN461" s="134"/>
      <c r="AO461" s="134"/>
      <c r="AP461" s="134"/>
      <c r="AQ461" s="134"/>
      <c r="AR461" s="134"/>
      <c r="AS461" s="134"/>
      <c r="AT461" s="134"/>
      <c r="AU461" s="134"/>
    </row>
    <row r="462" spans="3:47">
      <c r="C462" s="32"/>
      <c r="D462" s="32"/>
      <c r="AA462" s="134"/>
      <c r="AB462" s="134"/>
      <c r="AC462" s="134"/>
      <c r="AD462" s="134"/>
      <c r="AE462" s="134"/>
      <c r="AG462" s="136"/>
      <c r="AN462" s="134"/>
      <c r="AO462" s="134"/>
      <c r="AP462" s="134"/>
      <c r="AQ462" s="134"/>
      <c r="AR462" s="134"/>
      <c r="AS462" s="134"/>
      <c r="AT462" s="134"/>
      <c r="AU462" s="134"/>
    </row>
    <row r="463" spans="3:47">
      <c r="C463" s="32"/>
      <c r="D463" s="32"/>
      <c r="AA463" s="134"/>
      <c r="AB463" s="134"/>
      <c r="AC463" s="134"/>
      <c r="AD463" s="134"/>
      <c r="AE463" s="134"/>
      <c r="AG463" s="136"/>
      <c r="AN463" s="134"/>
      <c r="AO463" s="134"/>
      <c r="AP463" s="134"/>
      <c r="AQ463" s="134"/>
      <c r="AR463" s="134"/>
      <c r="AS463" s="134"/>
      <c r="AT463" s="134"/>
      <c r="AU463" s="134"/>
    </row>
    <row r="464" spans="3:47">
      <c r="C464" s="32"/>
      <c r="D464" s="32"/>
      <c r="AA464" s="134"/>
      <c r="AB464" s="134"/>
      <c r="AC464" s="134"/>
      <c r="AD464" s="134"/>
      <c r="AE464" s="134"/>
      <c r="AG464" s="136"/>
      <c r="AN464" s="134"/>
      <c r="AO464" s="134"/>
      <c r="AP464" s="134"/>
      <c r="AQ464" s="134"/>
      <c r="AR464" s="134"/>
      <c r="AS464" s="134"/>
      <c r="AT464" s="134"/>
      <c r="AU464" s="134"/>
    </row>
    <row r="465" spans="3:47">
      <c r="C465" s="32"/>
      <c r="D465" s="32"/>
      <c r="AA465" s="134"/>
      <c r="AB465" s="134"/>
      <c r="AC465" s="134"/>
      <c r="AD465" s="134"/>
      <c r="AE465" s="134"/>
      <c r="AG465" s="136"/>
      <c r="AN465" s="134"/>
      <c r="AO465" s="134"/>
      <c r="AP465" s="134"/>
      <c r="AQ465" s="134"/>
      <c r="AR465" s="134"/>
      <c r="AS465" s="134"/>
      <c r="AT465" s="134"/>
      <c r="AU465" s="134"/>
    </row>
    <row r="466" spans="3:47">
      <c r="C466" s="32"/>
      <c r="D466" s="32"/>
      <c r="AA466" s="134"/>
      <c r="AB466" s="134"/>
      <c r="AC466" s="134"/>
      <c r="AD466" s="134"/>
      <c r="AE466" s="134"/>
      <c r="AG466" s="136"/>
      <c r="AN466" s="134"/>
      <c r="AO466" s="134"/>
      <c r="AP466" s="134"/>
      <c r="AQ466" s="134"/>
      <c r="AR466" s="134"/>
      <c r="AS466" s="134"/>
      <c r="AT466" s="134"/>
      <c r="AU466" s="134"/>
    </row>
    <row r="467" spans="3:47">
      <c r="C467" s="32"/>
      <c r="D467" s="32"/>
      <c r="AA467" s="134"/>
      <c r="AB467" s="134"/>
      <c r="AC467" s="134"/>
      <c r="AD467" s="134"/>
      <c r="AE467" s="134"/>
      <c r="AG467" s="136"/>
      <c r="AN467" s="134"/>
      <c r="AO467" s="134"/>
      <c r="AP467" s="134"/>
      <c r="AQ467" s="134"/>
      <c r="AR467" s="134"/>
      <c r="AS467" s="134"/>
      <c r="AT467" s="134"/>
      <c r="AU467" s="134"/>
    </row>
    <row r="468" spans="3:47">
      <c r="C468" s="32"/>
      <c r="D468" s="32"/>
      <c r="AA468" s="134"/>
      <c r="AB468" s="134"/>
      <c r="AC468" s="134"/>
      <c r="AD468" s="134"/>
      <c r="AE468" s="134"/>
      <c r="AG468" s="136"/>
      <c r="AN468" s="134"/>
      <c r="AO468" s="134"/>
      <c r="AP468" s="134"/>
      <c r="AQ468" s="134"/>
      <c r="AR468" s="134"/>
      <c r="AS468" s="134"/>
      <c r="AT468" s="134"/>
      <c r="AU468" s="134"/>
    </row>
    <row r="469" spans="3:47">
      <c r="C469" s="32"/>
      <c r="D469" s="32"/>
      <c r="AA469" s="134"/>
      <c r="AB469" s="134"/>
      <c r="AC469" s="134"/>
      <c r="AD469" s="134"/>
      <c r="AE469" s="134"/>
      <c r="AG469" s="136"/>
      <c r="AN469" s="134"/>
      <c r="AO469" s="134"/>
      <c r="AP469" s="134"/>
      <c r="AQ469" s="134"/>
      <c r="AR469" s="134"/>
      <c r="AS469" s="134"/>
      <c r="AT469" s="134"/>
      <c r="AU469" s="134"/>
    </row>
    <row r="470" spans="3:47">
      <c r="C470" s="32"/>
      <c r="D470" s="32"/>
      <c r="AA470" s="134"/>
      <c r="AB470" s="134"/>
      <c r="AC470" s="134"/>
      <c r="AD470" s="134"/>
      <c r="AE470" s="134"/>
      <c r="AG470" s="136"/>
      <c r="AN470" s="134"/>
      <c r="AO470" s="134"/>
      <c r="AP470" s="134"/>
      <c r="AQ470" s="134"/>
      <c r="AR470" s="134"/>
      <c r="AS470" s="134"/>
      <c r="AT470" s="134"/>
      <c r="AU470" s="134"/>
    </row>
    <row r="471" spans="3:47">
      <c r="C471" s="32"/>
      <c r="D471" s="32"/>
      <c r="AA471" s="134"/>
      <c r="AB471" s="134"/>
      <c r="AC471" s="134"/>
      <c r="AD471" s="134"/>
      <c r="AE471" s="134"/>
      <c r="AG471" s="136"/>
      <c r="AN471" s="134"/>
      <c r="AO471" s="134"/>
      <c r="AP471" s="134"/>
      <c r="AQ471" s="134"/>
      <c r="AR471" s="134"/>
      <c r="AS471" s="134"/>
      <c r="AT471" s="134"/>
      <c r="AU471" s="134"/>
    </row>
    <row r="472" spans="3:47">
      <c r="C472" s="32"/>
      <c r="D472" s="32"/>
      <c r="AA472" s="134"/>
      <c r="AB472" s="134"/>
      <c r="AC472" s="134"/>
      <c r="AD472" s="134"/>
      <c r="AE472" s="134"/>
      <c r="AG472" s="136"/>
      <c r="AN472" s="134"/>
      <c r="AO472" s="134"/>
      <c r="AP472" s="134"/>
      <c r="AQ472" s="134"/>
      <c r="AR472" s="134"/>
      <c r="AS472" s="134"/>
      <c r="AT472" s="134"/>
      <c r="AU472" s="134"/>
    </row>
    <row r="473" spans="3:47">
      <c r="C473" s="32"/>
      <c r="D473" s="32"/>
      <c r="AA473" s="134"/>
      <c r="AB473" s="134"/>
      <c r="AC473" s="134"/>
      <c r="AD473" s="134"/>
      <c r="AE473" s="134"/>
      <c r="AG473" s="136"/>
      <c r="AN473" s="134"/>
      <c r="AO473" s="134"/>
      <c r="AP473" s="134"/>
      <c r="AQ473" s="134"/>
      <c r="AR473" s="134"/>
      <c r="AS473" s="134"/>
      <c r="AT473" s="134"/>
      <c r="AU473" s="134"/>
    </row>
    <row r="474" spans="3:47">
      <c r="C474" s="32"/>
      <c r="D474" s="32"/>
      <c r="AA474" s="134"/>
      <c r="AB474" s="134"/>
      <c r="AC474" s="134"/>
      <c r="AD474" s="134"/>
      <c r="AE474" s="134"/>
      <c r="AG474" s="136"/>
      <c r="AN474" s="134"/>
      <c r="AO474" s="134"/>
      <c r="AP474" s="134"/>
      <c r="AQ474" s="134"/>
      <c r="AR474" s="134"/>
      <c r="AS474" s="134"/>
      <c r="AT474" s="134"/>
      <c r="AU474" s="134"/>
    </row>
    <row r="475" spans="3:47">
      <c r="C475" s="32"/>
      <c r="D475" s="32"/>
      <c r="AA475" s="134"/>
      <c r="AB475" s="134"/>
      <c r="AC475" s="134"/>
      <c r="AD475" s="134"/>
      <c r="AE475" s="134"/>
      <c r="AG475" s="136"/>
      <c r="AN475" s="134"/>
      <c r="AO475" s="134"/>
      <c r="AP475" s="134"/>
      <c r="AQ475" s="134"/>
      <c r="AR475" s="134"/>
      <c r="AS475" s="134"/>
      <c r="AT475" s="134"/>
      <c r="AU475" s="134"/>
    </row>
    <row r="476" spans="3:47">
      <c r="C476" s="32"/>
      <c r="D476" s="32"/>
      <c r="AA476" s="134"/>
      <c r="AB476" s="134"/>
      <c r="AC476" s="134"/>
      <c r="AD476" s="134"/>
      <c r="AE476" s="134"/>
      <c r="AG476" s="136"/>
      <c r="AN476" s="134"/>
      <c r="AO476" s="134"/>
      <c r="AP476" s="134"/>
      <c r="AQ476" s="134"/>
      <c r="AR476" s="134"/>
      <c r="AS476" s="134"/>
      <c r="AT476" s="134"/>
      <c r="AU476" s="134"/>
    </row>
    <row r="477" spans="3:47">
      <c r="C477" s="32"/>
      <c r="D477" s="32"/>
      <c r="AA477" s="134"/>
      <c r="AB477" s="134"/>
      <c r="AC477" s="134"/>
      <c r="AD477" s="134"/>
      <c r="AE477" s="134"/>
      <c r="AG477" s="136"/>
      <c r="AN477" s="134"/>
      <c r="AO477" s="134"/>
      <c r="AP477" s="134"/>
      <c r="AQ477" s="134"/>
      <c r="AR477" s="134"/>
      <c r="AS477" s="134"/>
      <c r="AT477" s="134"/>
      <c r="AU477" s="134"/>
    </row>
    <row r="478" spans="3:47">
      <c r="C478" s="32"/>
      <c r="D478" s="32"/>
      <c r="AA478" s="134"/>
      <c r="AB478" s="134"/>
      <c r="AC478" s="134"/>
      <c r="AD478" s="134"/>
      <c r="AE478" s="134"/>
      <c r="AG478" s="136"/>
      <c r="AN478" s="134"/>
      <c r="AO478" s="134"/>
      <c r="AP478" s="134"/>
      <c r="AQ478" s="134"/>
      <c r="AR478" s="134"/>
      <c r="AS478" s="134"/>
      <c r="AT478" s="134"/>
      <c r="AU478" s="134"/>
    </row>
    <row r="479" spans="3:47">
      <c r="C479" s="32"/>
      <c r="D479" s="32"/>
      <c r="AA479" s="134"/>
      <c r="AB479" s="134"/>
      <c r="AC479" s="134"/>
      <c r="AD479" s="134"/>
      <c r="AE479" s="134"/>
      <c r="AG479" s="136"/>
      <c r="AN479" s="134"/>
      <c r="AO479" s="134"/>
      <c r="AP479" s="134"/>
      <c r="AQ479" s="134"/>
      <c r="AR479" s="134"/>
      <c r="AS479" s="134"/>
      <c r="AT479" s="134"/>
      <c r="AU479" s="134"/>
    </row>
    <row r="480" spans="3:47">
      <c r="C480" s="32"/>
      <c r="D480" s="32"/>
      <c r="AA480" s="134"/>
      <c r="AB480" s="134"/>
      <c r="AC480" s="134"/>
      <c r="AD480" s="134"/>
      <c r="AE480" s="134"/>
      <c r="AG480" s="136"/>
      <c r="AN480" s="134"/>
      <c r="AO480" s="134"/>
      <c r="AP480" s="134"/>
      <c r="AQ480" s="134"/>
      <c r="AR480" s="134"/>
      <c r="AS480" s="134"/>
      <c r="AT480" s="134"/>
      <c r="AU480" s="134"/>
    </row>
    <row r="481" spans="3:47">
      <c r="C481" s="32"/>
      <c r="D481" s="32"/>
      <c r="AA481" s="134"/>
      <c r="AB481" s="134"/>
      <c r="AC481" s="134"/>
      <c r="AD481" s="134"/>
      <c r="AE481" s="134"/>
      <c r="AG481" s="136"/>
      <c r="AN481" s="134"/>
      <c r="AO481" s="134"/>
      <c r="AP481" s="134"/>
      <c r="AQ481" s="134"/>
      <c r="AR481" s="134"/>
      <c r="AS481" s="134"/>
      <c r="AT481" s="134"/>
      <c r="AU481" s="134"/>
    </row>
    <row r="482" spans="3:47">
      <c r="C482" s="32"/>
      <c r="D482" s="32"/>
      <c r="AA482" s="134"/>
      <c r="AB482" s="134"/>
      <c r="AC482" s="134"/>
      <c r="AD482" s="134"/>
      <c r="AE482" s="134"/>
      <c r="AG482" s="136"/>
      <c r="AN482" s="134"/>
      <c r="AO482" s="134"/>
      <c r="AP482" s="134"/>
      <c r="AQ482" s="134"/>
      <c r="AR482" s="134"/>
      <c r="AS482" s="134"/>
      <c r="AT482" s="134"/>
      <c r="AU482" s="134"/>
    </row>
    <row r="483" spans="3:47">
      <c r="C483" s="32"/>
      <c r="D483" s="32"/>
      <c r="AA483" s="134"/>
      <c r="AB483" s="134"/>
      <c r="AC483" s="134"/>
      <c r="AD483" s="134"/>
      <c r="AE483" s="134"/>
      <c r="AG483" s="136"/>
      <c r="AN483" s="134"/>
      <c r="AO483" s="134"/>
      <c r="AP483" s="134"/>
      <c r="AQ483" s="134"/>
      <c r="AR483" s="134"/>
      <c r="AS483" s="134"/>
      <c r="AT483" s="134"/>
      <c r="AU483" s="134"/>
    </row>
    <row r="484" spans="3:47">
      <c r="C484" s="32"/>
      <c r="D484" s="32"/>
      <c r="AA484" s="134"/>
      <c r="AB484" s="134"/>
      <c r="AC484" s="134"/>
      <c r="AD484" s="134"/>
      <c r="AE484" s="134"/>
      <c r="AG484" s="136"/>
      <c r="AN484" s="134"/>
      <c r="AO484" s="134"/>
      <c r="AP484" s="134"/>
      <c r="AQ484" s="134"/>
      <c r="AR484" s="134"/>
      <c r="AS484" s="134"/>
      <c r="AT484" s="134"/>
      <c r="AU484" s="134"/>
    </row>
    <row r="485" spans="3:47">
      <c r="C485" s="32"/>
      <c r="D485" s="32"/>
      <c r="AA485" s="134"/>
      <c r="AB485" s="134"/>
      <c r="AC485" s="134"/>
      <c r="AD485" s="134"/>
      <c r="AE485" s="134"/>
      <c r="AG485" s="136"/>
      <c r="AN485" s="134"/>
      <c r="AO485" s="134"/>
      <c r="AP485" s="134"/>
      <c r="AQ485" s="134"/>
      <c r="AR485" s="134"/>
      <c r="AS485" s="134"/>
      <c r="AT485" s="134"/>
      <c r="AU485" s="134"/>
    </row>
    <row r="486" spans="3:47">
      <c r="C486" s="32"/>
      <c r="D486" s="32"/>
      <c r="AA486" s="134"/>
      <c r="AB486" s="134"/>
      <c r="AC486" s="134"/>
      <c r="AD486" s="134"/>
      <c r="AE486" s="134"/>
      <c r="AG486" s="136"/>
      <c r="AN486" s="134"/>
      <c r="AO486" s="134"/>
      <c r="AP486" s="134"/>
      <c r="AQ486" s="134"/>
      <c r="AR486" s="134"/>
      <c r="AS486" s="134"/>
      <c r="AT486" s="134"/>
      <c r="AU486" s="134"/>
    </row>
    <row r="487" spans="3:47">
      <c r="C487" s="32"/>
      <c r="D487" s="32"/>
      <c r="AA487" s="134"/>
      <c r="AB487" s="134"/>
      <c r="AC487" s="134"/>
      <c r="AD487" s="134"/>
      <c r="AE487" s="134"/>
      <c r="AG487" s="136"/>
      <c r="AN487" s="134"/>
      <c r="AO487" s="134"/>
      <c r="AP487" s="134"/>
      <c r="AQ487" s="134"/>
      <c r="AR487" s="134"/>
      <c r="AS487" s="134"/>
      <c r="AT487" s="134"/>
      <c r="AU487" s="134"/>
    </row>
    <row r="488" spans="3:47">
      <c r="C488" s="32"/>
      <c r="D488" s="32"/>
      <c r="AA488" s="134"/>
      <c r="AB488" s="134"/>
      <c r="AC488" s="134"/>
      <c r="AD488" s="134"/>
      <c r="AE488" s="134"/>
      <c r="AG488" s="136"/>
      <c r="AN488" s="134"/>
      <c r="AO488" s="134"/>
      <c r="AP488" s="134"/>
      <c r="AQ488" s="134"/>
      <c r="AR488" s="134"/>
      <c r="AS488" s="134"/>
      <c r="AT488" s="134"/>
      <c r="AU488" s="134"/>
    </row>
    <row r="489" spans="3:47">
      <c r="C489" s="32"/>
      <c r="D489" s="32"/>
      <c r="AA489" s="134"/>
      <c r="AB489" s="134"/>
      <c r="AC489" s="134"/>
      <c r="AD489" s="134"/>
      <c r="AE489" s="134"/>
      <c r="AG489" s="136"/>
      <c r="AN489" s="134"/>
      <c r="AO489" s="134"/>
      <c r="AP489" s="134"/>
      <c r="AQ489" s="134"/>
      <c r="AR489" s="134"/>
      <c r="AS489" s="134"/>
      <c r="AT489" s="134"/>
      <c r="AU489" s="134"/>
    </row>
    <row r="490" spans="3:47">
      <c r="C490" s="32"/>
      <c r="D490" s="32"/>
      <c r="AA490" s="134"/>
      <c r="AB490" s="134"/>
      <c r="AC490" s="134"/>
      <c r="AD490" s="134"/>
      <c r="AE490" s="134"/>
      <c r="AG490" s="136"/>
      <c r="AN490" s="134"/>
      <c r="AO490" s="134"/>
      <c r="AP490" s="134"/>
      <c r="AQ490" s="134"/>
      <c r="AR490" s="134"/>
      <c r="AS490" s="134"/>
      <c r="AT490" s="134"/>
      <c r="AU490" s="134"/>
    </row>
    <row r="491" spans="3:47">
      <c r="C491" s="32"/>
      <c r="D491" s="32"/>
      <c r="AA491" s="134"/>
      <c r="AB491" s="134"/>
      <c r="AC491" s="134"/>
      <c r="AD491" s="134"/>
      <c r="AE491" s="134"/>
      <c r="AG491" s="136"/>
      <c r="AN491" s="134"/>
      <c r="AO491" s="134"/>
      <c r="AP491" s="134"/>
      <c r="AQ491" s="134"/>
      <c r="AR491" s="134"/>
      <c r="AS491" s="134"/>
      <c r="AT491" s="134"/>
      <c r="AU491" s="134"/>
    </row>
    <row r="492" spans="3:47">
      <c r="C492" s="32"/>
      <c r="D492" s="32"/>
      <c r="AA492" s="134"/>
      <c r="AB492" s="134"/>
      <c r="AC492" s="134"/>
      <c r="AD492" s="134"/>
      <c r="AE492" s="134"/>
      <c r="AG492" s="136"/>
      <c r="AN492" s="134"/>
      <c r="AO492" s="134"/>
      <c r="AP492" s="134"/>
      <c r="AQ492" s="134"/>
      <c r="AR492" s="134"/>
      <c r="AS492" s="134"/>
      <c r="AT492" s="134"/>
      <c r="AU492" s="134"/>
    </row>
    <row r="493" spans="3:47">
      <c r="C493" s="32"/>
      <c r="D493" s="32"/>
      <c r="AA493" s="134"/>
      <c r="AB493" s="134"/>
      <c r="AC493" s="134"/>
      <c r="AD493" s="134"/>
      <c r="AE493" s="134"/>
      <c r="AG493" s="136"/>
      <c r="AN493" s="134"/>
      <c r="AO493" s="134"/>
      <c r="AP493" s="134"/>
      <c r="AQ493" s="134"/>
      <c r="AR493" s="134"/>
      <c r="AS493" s="134"/>
      <c r="AT493" s="134"/>
      <c r="AU493" s="134"/>
    </row>
    <row r="494" spans="3:47">
      <c r="C494" s="32"/>
      <c r="D494" s="32"/>
      <c r="AA494" s="134"/>
      <c r="AB494" s="134"/>
      <c r="AC494" s="134"/>
      <c r="AD494" s="134"/>
      <c r="AE494" s="134"/>
      <c r="AG494" s="136"/>
      <c r="AN494" s="134"/>
      <c r="AO494" s="134"/>
      <c r="AP494" s="134"/>
      <c r="AQ494" s="134"/>
      <c r="AR494" s="134"/>
      <c r="AS494" s="134"/>
      <c r="AT494" s="134"/>
      <c r="AU494" s="134"/>
    </row>
    <row r="495" spans="3:47">
      <c r="C495" s="32"/>
      <c r="D495" s="32"/>
      <c r="AA495" s="134"/>
      <c r="AB495" s="134"/>
      <c r="AC495" s="134"/>
      <c r="AD495" s="134"/>
      <c r="AE495" s="134"/>
      <c r="AG495" s="136"/>
      <c r="AN495" s="134"/>
      <c r="AO495" s="134"/>
      <c r="AP495" s="134"/>
      <c r="AQ495" s="134"/>
      <c r="AR495" s="134"/>
      <c r="AS495" s="134"/>
      <c r="AT495" s="134"/>
      <c r="AU495" s="134"/>
    </row>
    <row r="496" spans="3:47">
      <c r="C496" s="32"/>
      <c r="D496" s="32"/>
      <c r="AA496" s="134"/>
      <c r="AB496" s="134"/>
      <c r="AC496" s="134"/>
      <c r="AD496" s="134"/>
      <c r="AE496" s="134"/>
      <c r="AG496" s="136"/>
      <c r="AN496" s="134"/>
      <c r="AO496" s="134"/>
      <c r="AP496" s="134"/>
      <c r="AQ496" s="134"/>
      <c r="AR496" s="134"/>
      <c r="AS496" s="134"/>
      <c r="AT496" s="134"/>
      <c r="AU496" s="134"/>
    </row>
    <row r="497" spans="3:47">
      <c r="C497" s="32"/>
      <c r="D497" s="32"/>
      <c r="AA497" s="134"/>
      <c r="AB497" s="134"/>
      <c r="AC497" s="134"/>
      <c r="AD497" s="134"/>
      <c r="AE497" s="134"/>
      <c r="AG497" s="136"/>
      <c r="AN497" s="134"/>
      <c r="AO497" s="134"/>
      <c r="AP497" s="134"/>
      <c r="AQ497" s="134"/>
      <c r="AR497" s="134"/>
      <c r="AS497" s="134"/>
      <c r="AT497" s="134"/>
      <c r="AU497" s="134"/>
    </row>
    <row r="498" spans="3:47">
      <c r="C498" s="32"/>
      <c r="D498" s="32"/>
      <c r="AA498" s="134"/>
      <c r="AB498" s="134"/>
      <c r="AC498" s="134"/>
      <c r="AD498" s="134"/>
      <c r="AE498" s="134"/>
      <c r="AG498" s="136"/>
      <c r="AN498" s="134"/>
      <c r="AO498" s="134"/>
      <c r="AP498" s="134"/>
      <c r="AQ498" s="134"/>
      <c r="AR498" s="134"/>
      <c r="AS498" s="134"/>
      <c r="AT498" s="134"/>
      <c r="AU498" s="134"/>
    </row>
    <row r="499" spans="3:47">
      <c r="C499" s="32"/>
      <c r="D499" s="32"/>
      <c r="AA499" s="134"/>
      <c r="AB499" s="134"/>
      <c r="AC499" s="134"/>
      <c r="AD499" s="134"/>
      <c r="AE499" s="134"/>
      <c r="AG499" s="136"/>
      <c r="AN499" s="134"/>
      <c r="AO499" s="134"/>
      <c r="AP499" s="134"/>
      <c r="AQ499" s="134"/>
      <c r="AR499" s="134"/>
      <c r="AS499" s="134"/>
      <c r="AT499" s="134"/>
      <c r="AU499" s="134"/>
    </row>
    <row r="500" spans="3:47">
      <c r="C500" s="32"/>
      <c r="D500" s="32"/>
      <c r="AA500" s="134"/>
      <c r="AB500" s="134"/>
      <c r="AC500" s="134"/>
      <c r="AD500" s="134"/>
      <c r="AE500" s="134"/>
      <c r="AG500" s="136"/>
      <c r="AN500" s="134"/>
      <c r="AO500" s="134"/>
      <c r="AP500" s="134"/>
      <c r="AQ500" s="134"/>
      <c r="AR500" s="134"/>
      <c r="AS500" s="134"/>
      <c r="AT500" s="134"/>
      <c r="AU500" s="134"/>
    </row>
    <row r="501" spans="3:47">
      <c r="C501" s="32"/>
      <c r="D501" s="32"/>
      <c r="AA501" s="134"/>
      <c r="AB501" s="134"/>
      <c r="AC501" s="134"/>
      <c r="AD501" s="134"/>
      <c r="AE501" s="134"/>
      <c r="AG501" s="136"/>
      <c r="AN501" s="134"/>
      <c r="AO501" s="134"/>
      <c r="AP501" s="134"/>
      <c r="AQ501" s="134"/>
      <c r="AR501" s="134"/>
      <c r="AS501" s="134"/>
      <c r="AT501" s="134"/>
      <c r="AU501" s="134"/>
    </row>
    <row r="502" spans="3:47">
      <c r="C502" s="32"/>
      <c r="D502" s="32"/>
      <c r="AA502" s="134"/>
      <c r="AB502" s="134"/>
      <c r="AC502" s="134"/>
      <c r="AD502" s="134"/>
      <c r="AE502" s="134"/>
      <c r="AG502" s="136"/>
      <c r="AN502" s="134"/>
      <c r="AO502" s="134"/>
      <c r="AP502" s="134"/>
      <c r="AQ502" s="134"/>
      <c r="AR502" s="134"/>
      <c r="AS502" s="134"/>
      <c r="AT502" s="134"/>
      <c r="AU502" s="134"/>
    </row>
    <row r="503" spans="3:47">
      <c r="C503" s="32"/>
      <c r="D503" s="32"/>
      <c r="AA503" s="134"/>
      <c r="AB503" s="134"/>
      <c r="AC503" s="134"/>
      <c r="AD503" s="134"/>
      <c r="AE503" s="134"/>
      <c r="AG503" s="136"/>
      <c r="AN503" s="134"/>
      <c r="AO503" s="134"/>
      <c r="AP503" s="134"/>
      <c r="AQ503" s="134"/>
      <c r="AR503" s="134"/>
      <c r="AS503" s="134"/>
      <c r="AT503" s="134"/>
      <c r="AU503" s="134"/>
    </row>
    <row r="504" spans="3:47">
      <c r="C504" s="32"/>
      <c r="D504" s="32"/>
      <c r="AA504" s="134"/>
      <c r="AB504" s="134"/>
      <c r="AC504" s="134"/>
      <c r="AD504" s="134"/>
      <c r="AE504" s="134"/>
      <c r="AG504" s="136"/>
      <c r="AN504" s="134"/>
      <c r="AO504" s="134"/>
      <c r="AP504" s="134"/>
      <c r="AQ504" s="134"/>
      <c r="AR504" s="134"/>
      <c r="AS504" s="134"/>
      <c r="AT504" s="134"/>
      <c r="AU504" s="134"/>
    </row>
    <row r="505" spans="3:47">
      <c r="C505" s="32"/>
      <c r="D505" s="32"/>
      <c r="AA505" s="134"/>
      <c r="AB505" s="134"/>
      <c r="AC505" s="134"/>
      <c r="AD505" s="134"/>
      <c r="AE505" s="134"/>
      <c r="AG505" s="136"/>
      <c r="AN505" s="134"/>
      <c r="AO505" s="134"/>
      <c r="AP505" s="134"/>
      <c r="AQ505" s="134"/>
      <c r="AR505" s="134"/>
      <c r="AS505" s="134"/>
      <c r="AT505" s="134"/>
      <c r="AU505" s="134"/>
    </row>
    <row r="506" spans="3:47">
      <c r="C506" s="32"/>
      <c r="D506" s="32"/>
      <c r="AA506" s="134"/>
      <c r="AB506" s="134"/>
      <c r="AC506" s="134"/>
      <c r="AD506" s="134"/>
      <c r="AE506" s="134"/>
      <c r="AG506" s="136"/>
      <c r="AN506" s="134"/>
      <c r="AO506" s="134"/>
      <c r="AP506" s="134"/>
      <c r="AQ506" s="134"/>
      <c r="AR506" s="134"/>
      <c r="AS506" s="134"/>
      <c r="AT506" s="134"/>
      <c r="AU506" s="134"/>
    </row>
    <row r="507" spans="3:47">
      <c r="C507" s="32"/>
      <c r="D507" s="32"/>
      <c r="AA507" s="134"/>
      <c r="AB507" s="134"/>
      <c r="AC507" s="134"/>
      <c r="AD507" s="134"/>
      <c r="AE507" s="134"/>
      <c r="AG507" s="136"/>
      <c r="AN507" s="134"/>
      <c r="AO507" s="134"/>
      <c r="AP507" s="134"/>
      <c r="AQ507" s="134"/>
      <c r="AR507" s="134"/>
      <c r="AS507" s="134"/>
      <c r="AT507" s="134"/>
      <c r="AU507" s="134"/>
    </row>
    <row r="508" spans="3:47">
      <c r="C508" s="32"/>
      <c r="D508" s="32"/>
      <c r="AA508" s="134"/>
      <c r="AB508" s="134"/>
      <c r="AC508" s="134"/>
      <c r="AD508" s="134"/>
      <c r="AE508" s="134"/>
      <c r="AG508" s="136"/>
      <c r="AN508" s="134"/>
      <c r="AO508" s="134"/>
      <c r="AP508" s="134"/>
      <c r="AQ508" s="134"/>
      <c r="AR508" s="134"/>
      <c r="AS508" s="134"/>
      <c r="AT508" s="134"/>
      <c r="AU508" s="134"/>
    </row>
    <row r="509" spans="3:47">
      <c r="C509" s="32"/>
      <c r="D509" s="32"/>
      <c r="AA509" s="134"/>
      <c r="AB509" s="134"/>
      <c r="AC509" s="134"/>
      <c r="AD509" s="134"/>
      <c r="AE509" s="134"/>
      <c r="AG509" s="136"/>
      <c r="AN509" s="134"/>
      <c r="AO509" s="134"/>
      <c r="AP509" s="134"/>
      <c r="AQ509" s="134"/>
      <c r="AR509" s="134"/>
      <c r="AS509" s="134"/>
      <c r="AT509" s="134"/>
      <c r="AU509" s="134"/>
    </row>
    <row r="510" spans="3:47">
      <c r="C510" s="32"/>
      <c r="D510" s="32"/>
      <c r="AA510" s="134"/>
      <c r="AB510" s="134"/>
      <c r="AC510" s="134"/>
      <c r="AD510" s="134"/>
      <c r="AE510" s="134"/>
      <c r="AG510" s="136"/>
      <c r="AN510" s="134"/>
      <c r="AO510" s="134"/>
      <c r="AP510" s="134"/>
      <c r="AQ510" s="134"/>
      <c r="AR510" s="134"/>
      <c r="AS510" s="134"/>
      <c r="AT510" s="134"/>
      <c r="AU510" s="134"/>
    </row>
    <row r="511" spans="3:47">
      <c r="C511" s="32"/>
      <c r="D511" s="32"/>
      <c r="AA511" s="134"/>
      <c r="AB511" s="134"/>
      <c r="AC511" s="134"/>
      <c r="AD511" s="134"/>
      <c r="AE511" s="134"/>
      <c r="AG511" s="136"/>
      <c r="AN511" s="134"/>
      <c r="AO511" s="134"/>
      <c r="AP511" s="134"/>
      <c r="AQ511" s="134"/>
      <c r="AR511" s="134"/>
      <c r="AS511" s="134"/>
      <c r="AT511" s="134"/>
      <c r="AU511" s="134"/>
    </row>
    <row r="512" spans="3:47">
      <c r="C512" s="32"/>
      <c r="D512" s="32"/>
      <c r="AA512" s="134"/>
      <c r="AB512" s="134"/>
      <c r="AC512" s="134"/>
      <c r="AD512" s="134"/>
      <c r="AE512" s="134"/>
      <c r="AG512" s="136"/>
      <c r="AN512" s="134"/>
      <c r="AO512" s="134"/>
      <c r="AP512" s="134"/>
      <c r="AQ512" s="134"/>
      <c r="AR512" s="134"/>
      <c r="AS512" s="134"/>
      <c r="AT512" s="134"/>
      <c r="AU512" s="134"/>
    </row>
    <row r="513" spans="3:47">
      <c r="C513" s="32"/>
      <c r="D513" s="32"/>
      <c r="AA513" s="134"/>
      <c r="AB513" s="134"/>
      <c r="AC513" s="134"/>
      <c r="AD513" s="134"/>
      <c r="AE513" s="134"/>
      <c r="AG513" s="136"/>
      <c r="AN513" s="134"/>
      <c r="AO513" s="134"/>
      <c r="AP513" s="134"/>
      <c r="AQ513" s="134"/>
      <c r="AR513" s="134"/>
      <c r="AS513" s="134"/>
      <c r="AT513" s="134"/>
      <c r="AU513" s="134"/>
    </row>
    <row r="514" spans="3:47">
      <c r="C514" s="32"/>
      <c r="D514" s="32"/>
      <c r="AA514" s="134"/>
      <c r="AB514" s="134"/>
      <c r="AC514" s="134"/>
      <c r="AD514" s="134"/>
      <c r="AE514" s="134"/>
      <c r="AG514" s="136"/>
      <c r="AN514" s="134"/>
      <c r="AO514" s="134"/>
      <c r="AP514" s="134"/>
      <c r="AQ514" s="134"/>
      <c r="AR514" s="134"/>
      <c r="AS514" s="134"/>
      <c r="AT514" s="134"/>
      <c r="AU514" s="134"/>
    </row>
    <row r="515" spans="3:47">
      <c r="C515" s="32"/>
      <c r="D515" s="32"/>
      <c r="AA515" s="134"/>
      <c r="AB515" s="134"/>
      <c r="AC515" s="134"/>
      <c r="AD515" s="134"/>
      <c r="AE515" s="134"/>
      <c r="AG515" s="136"/>
      <c r="AN515" s="134"/>
      <c r="AO515" s="134"/>
      <c r="AP515" s="134"/>
      <c r="AQ515" s="134"/>
      <c r="AR515" s="134"/>
      <c r="AS515" s="134"/>
      <c r="AT515" s="134"/>
      <c r="AU515" s="134"/>
    </row>
    <row r="516" spans="3:47">
      <c r="C516" s="32"/>
      <c r="D516" s="32"/>
      <c r="AA516" s="134"/>
      <c r="AB516" s="134"/>
      <c r="AC516" s="134"/>
      <c r="AD516" s="134"/>
      <c r="AE516" s="134"/>
      <c r="AG516" s="136"/>
      <c r="AN516" s="134"/>
      <c r="AO516" s="134"/>
      <c r="AP516" s="134"/>
      <c r="AQ516" s="134"/>
      <c r="AR516" s="134"/>
      <c r="AS516" s="134"/>
      <c r="AT516" s="134"/>
      <c r="AU516" s="134"/>
    </row>
    <row r="517" spans="3:47">
      <c r="C517" s="32"/>
      <c r="D517" s="32"/>
      <c r="AA517" s="134"/>
      <c r="AB517" s="134"/>
      <c r="AC517" s="134"/>
      <c r="AD517" s="134"/>
      <c r="AE517" s="134"/>
      <c r="AG517" s="136"/>
      <c r="AN517" s="134"/>
      <c r="AO517" s="134"/>
      <c r="AP517" s="134"/>
      <c r="AQ517" s="134"/>
      <c r="AR517" s="134"/>
      <c r="AS517" s="134"/>
      <c r="AT517" s="134"/>
      <c r="AU517" s="134"/>
    </row>
    <row r="518" spans="3:47">
      <c r="C518" s="32"/>
      <c r="D518" s="32"/>
      <c r="AA518" s="134"/>
      <c r="AB518" s="134"/>
      <c r="AC518" s="134"/>
      <c r="AD518" s="134"/>
      <c r="AE518" s="134"/>
      <c r="AG518" s="136"/>
      <c r="AN518" s="134"/>
      <c r="AO518" s="134"/>
      <c r="AP518" s="134"/>
      <c r="AQ518" s="134"/>
      <c r="AR518" s="134"/>
      <c r="AS518" s="134"/>
      <c r="AT518" s="134"/>
      <c r="AU518" s="134"/>
    </row>
    <row r="519" spans="3:47">
      <c r="C519" s="32"/>
      <c r="D519" s="32"/>
      <c r="AA519" s="134"/>
      <c r="AB519" s="134"/>
      <c r="AC519" s="134"/>
      <c r="AD519" s="134"/>
      <c r="AE519" s="134"/>
      <c r="AG519" s="136"/>
      <c r="AN519" s="134"/>
      <c r="AO519" s="134"/>
      <c r="AP519" s="134"/>
      <c r="AQ519" s="134"/>
      <c r="AR519" s="134"/>
      <c r="AS519" s="134"/>
      <c r="AT519" s="134"/>
      <c r="AU519" s="134"/>
    </row>
    <row r="520" spans="3:47">
      <c r="C520" s="32"/>
      <c r="D520" s="32"/>
      <c r="AA520" s="134"/>
      <c r="AB520" s="134"/>
      <c r="AC520" s="134"/>
      <c r="AD520" s="134"/>
      <c r="AE520" s="134"/>
      <c r="AG520" s="136"/>
      <c r="AN520" s="134"/>
      <c r="AO520" s="134"/>
      <c r="AP520" s="134"/>
      <c r="AQ520" s="134"/>
      <c r="AR520" s="134"/>
      <c r="AS520" s="134"/>
      <c r="AT520" s="134"/>
      <c r="AU520" s="134"/>
    </row>
    <row r="521" spans="3:47">
      <c r="C521" s="32"/>
      <c r="D521" s="32"/>
      <c r="AA521" s="134"/>
      <c r="AB521" s="134"/>
      <c r="AC521" s="134"/>
      <c r="AD521" s="134"/>
      <c r="AE521" s="134"/>
      <c r="AG521" s="136"/>
      <c r="AN521" s="134"/>
      <c r="AO521" s="134"/>
      <c r="AP521" s="134"/>
      <c r="AQ521" s="134"/>
      <c r="AR521" s="134"/>
      <c r="AS521" s="134"/>
      <c r="AT521" s="134"/>
      <c r="AU521" s="134"/>
    </row>
    <row r="522" spans="3:47">
      <c r="C522" s="32"/>
      <c r="D522" s="32"/>
      <c r="AA522" s="134"/>
      <c r="AB522" s="134"/>
      <c r="AC522" s="134"/>
      <c r="AD522" s="134"/>
      <c r="AE522" s="134"/>
      <c r="AG522" s="136"/>
      <c r="AN522" s="134"/>
      <c r="AO522" s="134"/>
      <c r="AP522" s="134"/>
      <c r="AQ522" s="134"/>
      <c r="AR522" s="134"/>
      <c r="AS522" s="134"/>
      <c r="AT522" s="134"/>
      <c r="AU522" s="134"/>
    </row>
    <row r="523" spans="3:47">
      <c r="C523" s="32"/>
      <c r="D523" s="32"/>
      <c r="AA523" s="134"/>
      <c r="AB523" s="134"/>
      <c r="AC523" s="134"/>
      <c r="AD523" s="134"/>
      <c r="AE523" s="134"/>
      <c r="AG523" s="136"/>
      <c r="AN523" s="134"/>
      <c r="AO523" s="134"/>
      <c r="AP523" s="134"/>
      <c r="AQ523" s="134"/>
      <c r="AR523" s="134"/>
      <c r="AS523" s="134"/>
      <c r="AT523" s="134"/>
      <c r="AU523" s="134"/>
    </row>
    <row r="524" spans="3:47">
      <c r="C524" s="32"/>
      <c r="D524" s="32"/>
      <c r="AA524" s="134"/>
      <c r="AB524" s="134"/>
      <c r="AC524" s="134"/>
      <c r="AD524" s="134"/>
      <c r="AE524" s="134"/>
      <c r="AG524" s="136"/>
      <c r="AN524" s="134"/>
      <c r="AO524" s="134"/>
      <c r="AP524" s="134"/>
      <c r="AQ524" s="134"/>
      <c r="AR524" s="134"/>
      <c r="AS524" s="134"/>
      <c r="AT524" s="134"/>
      <c r="AU524" s="134"/>
    </row>
    <row r="525" spans="3:47">
      <c r="C525" s="32"/>
      <c r="D525" s="32"/>
      <c r="AA525" s="134"/>
      <c r="AB525" s="134"/>
      <c r="AC525" s="134"/>
      <c r="AD525" s="134"/>
      <c r="AE525" s="134"/>
      <c r="AG525" s="136"/>
      <c r="AN525" s="134"/>
      <c r="AO525" s="134"/>
      <c r="AP525" s="134"/>
      <c r="AQ525" s="134"/>
      <c r="AR525" s="134"/>
      <c r="AS525" s="134"/>
      <c r="AT525" s="134"/>
      <c r="AU525" s="134"/>
    </row>
    <row r="526" spans="3:47">
      <c r="C526" s="32"/>
      <c r="D526" s="32"/>
      <c r="AA526" s="134"/>
      <c r="AB526" s="134"/>
      <c r="AC526" s="134"/>
      <c r="AD526" s="134"/>
      <c r="AE526" s="134"/>
      <c r="AG526" s="136"/>
      <c r="AN526" s="134"/>
      <c r="AO526" s="134"/>
      <c r="AP526" s="134"/>
      <c r="AQ526" s="134"/>
      <c r="AR526" s="134"/>
      <c r="AS526" s="134"/>
      <c r="AT526" s="134"/>
      <c r="AU526" s="134"/>
    </row>
    <row r="527" spans="3:47">
      <c r="C527" s="32"/>
      <c r="D527" s="32"/>
      <c r="AA527" s="134"/>
      <c r="AB527" s="134"/>
      <c r="AC527" s="134"/>
      <c r="AD527" s="134"/>
      <c r="AE527" s="134"/>
      <c r="AG527" s="136"/>
      <c r="AN527" s="134"/>
      <c r="AO527" s="134"/>
      <c r="AP527" s="134"/>
      <c r="AQ527" s="134"/>
      <c r="AR527" s="134"/>
      <c r="AS527" s="134"/>
      <c r="AT527" s="134"/>
      <c r="AU527" s="134"/>
    </row>
    <row r="528" spans="3:47">
      <c r="C528" s="32"/>
      <c r="D528" s="32"/>
      <c r="AA528" s="134"/>
      <c r="AB528" s="134"/>
      <c r="AC528" s="134"/>
      <c r="AD528" s="134"/>
      <c r="AE528" s="134"/>
      <c r="AG528" s="136"/>
      <c r="AN528" s="134"/>
      <c r="AO528" s="134"/>
      <c r="AP528" s="134"/>
      <c r="AQ528" s="134"/>
      <c r="AR528" s="134"/>
      <c r="AS528" s="134"/>
      <c r="AT528" s="134"/>
      <c r="AU528" s="134"/>
    </row>
    <row r="529" spans="3:47">
      <c r="C529" s="32"/>
      <c r="D529" s="32"/>
      <c r="AA529" s="134"/>
      <c r="AB529" s="134"/>
      <c r="AC529" s="134"/>
      <c r="AD529" s="134"/>
      <c r="AE529" s="134"/>
      <c r="AG529" s="136"/>
      <c r="AN529" s="134"/>
      <c r="AO529" s="134"/>
      <c r="AP529" s="134"/>
      <c r="AQ529" s="134"/>
      <c r="AR529" s="134"/>
      <c r="AS529" s="134"/>
      <c r="AT529" s="134"/>
      <c r="AU529" s="134"/>
    </row>
    <row r="530" spans="3:47">
      <c r="C530" s="32"/>
      <c r="D530" s="32"/>
      <c r="AA530" s="134"/>
      <c r="AB530" s="134"/>
      <c r="AC530" s="134"/>
      <c r="AD530" s="134"/>
      <c r="AE530" s="134"/>
      <c r="AG530" s="136"/>
      <c r="AN530" s="134"/>
      <c r="AO530" s="134"/>
      <c r="AP530" s="134"/>
      <c r="AQ530" s="134"/>
      <c r="AR530" s="134"/>
      <c r="AS530" s="134"/>
      <c r="AT530" s="134"/>
      <c r="AU530" s="134"/>
    </row>
    <row r="531" spans="3:47">
      <c r="C531" s="32"/>
      <c r="D531" s="32"/>
      <c r="AA531" s="134"/>
      <c r="AB531" s="134"/>
      <c r="AC531" s="134"/>
      <c r="AD531" s="134"/>
      <c r="AE531" s="134"/>
      <c r="AG531" s="136"/>
      <c r="AN531" s="134"/>
      <c r="AO531" s="134"/>
      <c r="AP531" s="134"/>
      <c r="AQ531" s="134"/>
      <c r="AR531" s="134"/>
      <c r="AS531" s="134"/>
      <c r="AT531" s="134"/>
      <c r="AU531" s="134"/>
    </row>
    <row r="532" spans="3:47">
      <c r="C532" s="32"/>
      <c r="D532" s="32"/>
      <c r="AA532" s="134"/>
      <c r="AB532" s="134"/>
      <c r="AC532" s="134"/>
      <c r="AD532" s="134"/>
      <c r="AE532" s="134"/>
      <c r="AG532" s="136"/>
      <c r="AN532" s="134"/>
      <c r="AO532" s="134"/>
      <c r="AP532" s="134"/>
      <c r="AQ532" s="134"/>
      <c r="AR532" s="134"/>
      <c r="AS532" s="134"/>
      <c r="AT532" s="134"/>
      <c r="AU532" s="134"/>
    </row>
    <row r="533" spans="3:47">
      <c r="C533" s="32"/>
      <c r="D533" s="32"/>
      <c r="AA533" s="134"/>
      <c r="AB533" s="134"/>
      <c r="AC533" s="134"/>
      <c r="AD533" s="134"/>
      <c r="AE533" s="134"/>
      <c r="AG533" s="136"/>
      <c r="AN533" s="134"/>
      <c r="AO533" s="134"/>
      <c r="AP533" s="134"/>
      <c r="AQ533" s="134"/>
      <c r="AR533" s="134"/>
      <c r="AS533" s="134"/>
      <c r="AT533" s="134"/>
      <c r="AU533" s="134"/>
    </row>
    <row r="534" spans="3:47">
      <c r="C534" s="32"/>
      <c r="D534" s="32"/>
      <c r="AA534" s="134"/>
      <c r="AB534" s="134"/>
      <c r="AC534" s="134"/>
      <c r="AD534" s="134"/>
      <c r="AE534" s="134"/>
      <c r="AG534" s="136"/>
      <c r="AN534" s="134"/>
      <c r="AO534" s="134"/>
      <c r="AP534" s="134"/>
      <c r="AQ534" s="134"/>
      <c r="AR534" s="134"/>
      <c r="AS534" s="134"/>
      <c r="AT534" s="134"/>
      <c r="AU534" s="134"/>
    </row>
    <row r="535" spans="3:47">
      <c r="C535" s="32"/>
      <c r="D535" s="32"/>
      <c r="AA535" s="134"/>
      <c r="AB535" s="134"/>
      <c r="AC535" s="134"/>
      <c r="AD535" s="134"/>
      <c r="AE535" s="134"/>
      <c r="AG535" s="136"/>
      <c r="AN535" s="134"/>
      <c r="AO535" s="134"/>
      <c r="AP535" s="134"/>
      <c r="AQ535" s="134"/>
      <c r="AR535" s="134"/>
      <c r="AS535" s="134"/>
      <c r="AT535" s="134"/>
      <c r="AU535" s="134"/>
    </row>
    <row r="536" spans="3:47">
      <c r="C536" s="32"/>
      <c r="D536" s="32"/>
      <c r="AA536" s="134"/>
      <c r="AB536" s="134"/>
      <c r="AC536" s="134"/>
      <c r="AD536" s="134"/>
      <c r="AE536" s="134"/>
      <c r="AG536" s="136"/>
      <c r="AN536" s="134"/>
      <c r="AO536" s="134"/>
      <c r="AP536" s="134"/>
      <c r="AQ536" s="134"/>
      <c r="AR536" s="134"/>
      <c r="AS536" s="134"/>
      <c r="AT536" s="134"/>
      <c r="AU536" s="134"/>
    </row>
    <row r="537" spans="3:47">
      <c r="C537" s="32"/>
      <c r="D537" s="32"/>
      <c r="AA537" s="134"/>
      <c r="AB537" s="134"/>
      <c r="AC537" s="134"/>
      <c r="AD537" s="134"/>
      <c r="AE537" s="134"/>
      <c r="AG537" s="136"/>
      <c r="AN537" s="134"/>
      <c r="AO537" s="134"/>
      <c r="AP537" s="134"/>
      <c r="AQ537" s="134"/>
      <c r="AR537" s="134"/>
      <c r="AS537" s="134"/>
      <c r="AT537" s="134"/>
      <c r="AU537" s="134"/>
    </row>
    <row r="538" spans="3:47">
      <c r="C538" s="32"/>
      <c r="D538" s="32"/>
      <c r="AA538" s="134"/>
      <c r="AB538" s="134"/>
      <c r="AC538" s="134"/>
      <c r="AD538" s="134"/>
      <c r="AE538" s="134"/>
      <c r="AG538" s="136"/>
      <c r="AN538" s="134"/>
      <c r="AO538" s="134"/>
      <c r="AP538" s="134"/>
      <c r="AQ538" s="134"/>
      <c r="AR538" s="134"/>
      <c r="AS538" s="134"/>
      <c r="AT538" s="134"/>
      <c r="AU538" s="134"/>
    </row>
    <row r="539" spans="3:47">
      <c r="C539" s="32"/>
      <c r="D539" s="32"/>
      <c r="AA539" s="134"/>
      <c r="AB539" s="134"/>
      <c r="AC539" s="134"/>
      <c r="AD539" s="134"/>
      <c r="AE539" s="134"/>
      <c r="AG539" s="136"/>
      <c r="AN539" s="134"/>
      <c r="AO539" s="134"/>
      <c r="AP539" s="134"/>
      <c r="AQ539" s="134"/>
      <c r="AR539" s="134"/>
      <c r="AS539" s="134"/>
      <c r="AT539" s="134"/>
      <c r="AU539" s="134"/>
    </row>
    <row r="540" spans="3:47">
      <c r="C540" s="32"/>
      <c r="D540" s="32"/>
      <c r="AA540" s="134"/>
      <c r="AB540" s="134"/>
      <c r="AC540" s="134"/>
      <c r="AD540" s="134"/>
      <c r="AE540" s="134"/>
      <c r="AG540" s="136"/>
      <c r="AN540" s="134"/>
      <c r="AO540" s="134"/>
      <c r="AP540" s="134"/>
      <c r="AQ540" s="134"/>
      <c r="AR540" s="134"/>
      <c r="AS540" s="134"/>
      <c r="AT540" s="134"/>
      <c r="AU540" s="134"/>
    </row>
    <row r="541" spans="3:47">
      <c r="C541" s="32"/>
      <c r="D541" s="32"/>
      <c r="AA541" s="134"/>
      <c r="AB541" s="134"/>
      <c r="AC541" s="134"/>
      <c r="AD541" s="134"/>
      <c r="AE541" s="134"/>
      <c r="AG541" s="136"/>
      <c r="AN541" s="134"/>
      <c r="AO541" s="134"/>
      <c r="AP541" s="134"/>
      <c r="AQ541" s="134"/>
      <c r="AR541" s="134"/>
      <c r="AS541" s="134"/>
      <c r="AT541" s="134"/>
      <c r="AU541" s="134"/>
    </row>
    <row r="542" spans="3:47">
      <c r="C542" s="32"/>
      <c r="D542" s="32"/>
      <c r="AA542" s="134"/>
      <c r="AB542" s="134"/>
      <c r="AC542" s="134"/>
      <c r="AD542" s="134"/>
      <c r="AE542" s="134"/>
      <c r="AG542" s="136"/>
      <c r="AN542" s="134"/>
      <c r="AO542" s="134"/>
      <c r="AP542" s="134"/>
      <c r="AQ542" s="134"/>
      <c r="AR542" s="134"/>
      <c r="AS542" s="134"/>
      <c r="AT542" s="134"/>
      <c r="AU542" s="134"/>
    </row>
    <row r="543" spans="3:47">
      <c r="C543" s="32"/>
      <c r="D543" s="32"/>
      <c r="AA543" s="134"/>
      <c r="AB543" s="134"/>
      <c r="AC543" s="134"/>
      <c r="AD543" s="134"/>
      <c r="AE543" s="134"/>
      <c r="AG543" s="136"/>
      <c r="AN543" s="134"/>
      <c r="AO543" s="134"/>
      <c r="AP543" s="134"/>
      <c r="AQ543" s="134"/>
      <c r="AR543" s="134"/>
      <c r="AS543" s="134"/>
      <c r="AT543" s="134"/>
      <c r="AU543" s="134"/>
    </row>
    <row r="544" spans="3:47">
      <c r="C544" s="32"/>
      <c r="D544" s="32"/>
      <c r="AA544" s="134"/>
      <c r="AB544" s="134"/>
      <c r="AC544" s="134"/>
      <c r="AD544" s="134"/>
      <c r="AE544" s="134"/>
      <c r="AG544" s="136"/>
      <c r="AN544" s="134"/>
      <c r="AO544" s="134"/>
      <c r="AP544" s="134"/>
      <c r="AQ544" s="134"/>
      <c r="AR544" s="134"/>
      <c r="AS544" s="134"/>
      <c r="AT544" s="134"/>
      <c r="AU544" s="134"/>
    </row>
    <row r="545" spans="3:47">
      <c r="C545" s="32"/>
      <c r="D545" s="32"/>
      <c r="AA545" s="134"/>
      <c r="AB545" s="134"/>
      <c r="AC545" s="134"/>
      <c r="AD545" s="134"/>
      <c r="AE545" s="134"/>
      <c r="AG545" s="136"/>
      <c r="AN545" s="134"/>
      <c r="AO545" s="134"/>
      <c r="AP545" s="134"/>
      <c r="AQ545" s="134"/>
      <c r="AR545" s="134"/>
      <c r="AS545" s="134"/>
      <c r="AT545" s="134"/>
      <c r="AU545" s="134"/>
    </row>
    <row r="546" spans="3:47">
      <c r="C546" s="32"/>
      <c r="D546" s="32"/>
      <c r="AA546" s="134"/>
      <c r="AB546" s="134"/>
      <c r="AC546" s="134"/>
      <c r="AD546" s="134"/>
      <c r="AE546" s="134"/>
      <c r="AG546" s="136"/>
      <c r="AN546" s="134"/>
      <c r="AO546" s="134"/>
      <c r="AP546" s="134"/>
      <c r="AQ546" s="134"/>
      <c r="AR546" s="134"/>
      <c r="AS546" s="134"/>
      <c r="AT546" s="134"/>
      <c r="AU546" s="134"/>
    </row>
    <row r="547" spans="3:47">
      <c r="C547" s="32"/>
      <c r="D547" s="32"/>
      <c r="AA547" s="134"/>
      <c r="AB547" s="134"/>
      <c r="AC547" s="134"/>
      <c r="AD547" s="134"/>
      <c r="AE547" s="134"/>
      <c r="AG547" s="136"/>
      <c r="AN547" s="134"/>
      <c r="AO547" s="134"/>
      <c r="AP547" s="134"/>
      <c r="AQ547" s="134"/>
      <c r="AR547" s="134"/>
      <c r="AS547" s="134"/>
      <c r="AT547" s="134"/>
      <c r="AU547" s="134"/>
    </row>
    <row r="548" spans="3:47">
      <c r="C548" s="32"/>
      <c r="D548" s="32"/>
      <c r="AA548" s="134"/>
      <c r="AB548" s="134"/>
      <c r="AC548" s="134"/>
      <c r="AD548" s="134"/>
      <c r="AE548" s="134"/>
      <c r="AG548" s="136"/>
      <c r="AN548" s="134"/>
      <c r="AO548" s="134"/>
      <c r="AP548" s="134"/>
      <c r="AQ548" s="134"/>
      <c r="AR548" s="134"/>
      <c r="AS548" s="134"/>
      <c r="AT548" s="134"/>
      <c r="AU548" s="134"/>
    </row>
    <row r="549" spans="3:47">
      <c r="C549" s="32"/>
      <c r="D549" s="32"/>
      <c r="AA549" s="134"/>
      <c r="AB549" s="134"/>
      <c r="AC549" s="134"/>
      <c r="AD549" s="134"/>
      <c r="AE549" s="134"/>
      <c r="AG549" s="136"/>
      <c r="AN549" s="134"/>
      <c r="AO549" s="134"/>
      <c r="AP549" s="134"/>
      <c r="AQ549" s="134"/>
      <c r="AR549" s="134"/>
      <c r="AS549" s="134"/>
      <c r="AT549" s="134"/>
      <c r="AU549" s="134"/>
    </row>
    <row r="550" spans="3:47">
      <c r="C550" s="32"/>
      <c r="D550" s="32"/>
      <c r="AA550" s="134"/>
      <c r="AB550" s="134"/>
      <c r="AC550" s="134"/>
      <c r="AD550" s="134"/>
      <c r="AE550" s="134"/>
      <c r="AG550" s="136"/>
      <c r="AN550" s="134"/>
      <c r="AO550" s="134"/>
      <c r="AP550" s="134"/>
      <c r="AQ550" s="134"/>
      <c r="AR550" s="134"/>
      <c r="AS550" s="134"/>
      <c r="AT550" s="134"/>
      <c r="AU550" s="134"/>
    </row>
    <row r="551" spans="3:47">
      <c r="C551" s="32"/>
      <c r="D551" s="32"/>
      <c r="AA551" s="134"/>
      <c r="AB551" s="134"/>
      <c r="AC551" s="134"/>
      <c r="AD551" s="134"/>
      <c r="AE551" s="134"/>
      <c r="AG551" s="136"/>
      <c r="AN551" s="134"/>
      <c r="AO551" s="134"/>
      <c r="AP551" s="134"/>
      <c r="AQ551" s="134"/>
      <c r="AR551" s="134"/>
      <c r="AS551" s="134"/>
      <c r="AT551" s="134"/>
      <c r="AU551" s="134"/>
    </row>
    <row r="552" spans="3:47">
      <c r="C552" s="32"/>
      <c r="D552" s="32"/>
      <c r="AA552" s="134"/>
      <c r="AB552" s="134"/>
      <c r="AC552" s="134"/>
      <c r="AD552" s="134"/>
      <c r="AE552" s="134"/>
      <c r="AG552" s="136"/>
      <c r="AN552" s="134"/>
      <c r="AO552" s="134"/>
      <c r="AP552" s="134"/>
      <c r="AQ552" s="134"/>
      <c r="AR552" s="134"/>
      <c r="AS552" s="134"/>
      <c r="AT552" s="134"/>
      <c r="AU552" s="134"/>
    </row>
    <row r="553" spans="3:47">
      <c r="C553" s="32"/>
      <c r="D553" s="32"/>
      <c r="AA553" s="134"/>
      <c r="AB553" s="134"/>
      <c r="AC553" s="134"/>
      <c r="AD553" s="134"/>
      <c r="AE553" s="134"/>
      <c r="AG553" s="136"/>
      <c r="AN553" s="134"/>
      <c r="AO553" s="134"/>
      <c r="AP553" s="134"/>
      <c r="AQ553" s="134"/>
      <c r="AR553" s="134"/>
      <c r="AS553" s="134"/>
      <c r="AT553" s="134"/>
      <c r="AU553" s="134"/>
    </row>
    <row r="554" spans="3:47">
      <c r="C554" s="32"/>
      <c r="D554" s="32"/>
      <c r="AA554" s="134"/>
      <c r="AB554" s="134"/>
      <c r="AC554" s="134"/>
      <c r="AD554" s="134"/>
      <c r="AE554" s="134"/>
      <c r="AG554" s="136"/>
      <c r="AN554" s="134"/>
      <c r="AO554" s="134"/>
      <c r="AP554" s="134"/>
      <c r="AQ554" s="134"/>
      <c r="AR554" s="134"/>
      <c r="AS554" s="134"/>
      <c r="AT554" s="134"/>
      <c r="AU554" s="134"/>
    </row>
    <row r="555" spans="3:47">
      <c r="C555" s="32"/>
      <c r="D555" s="32"/>
      <c r="AA555" s="134"/>
      <c r="AB555" s="134"/>
      <c r="AC555" s="134"/>
      <c r="AD555" s="134"/>
      <c r="AE555" s="134"/>
      <c r="AG555" s="136"/>
      <c r="AN555" s="134"/>
      <c r="AO555" s="134"/>
      <c r="AP555" s="134"/>
      <c r="AQ555" s="134"/>
      <c r="AR555" s="134"/>
      <c r="AS555" s="134"/>
      <c r="AT555" s="134"/>
      <c r="AU555" s="134"/>
    </row>
    <row r="556" spans="3:47">
      <c r="C556" s="32"/>
      <c r="D556" s="32"/>
      <c r="AA556" s="134"/>
      <c r="AB556" s="134"/>
      <c r="AC556" s="134"/>
      <c r="AD556" s="134"/>
      <c r="AE556" s="134"/>
      <c r="AG556" s="136"/>
      <c r="AN556" s="134"/>
      <c r="AO556" s="134"/>
      <c r="AP556" s="134"/>
      <c r="AQ556" s="134"/>
      <c r="AR556" s="134"/>
      <c r="AS556" s="134"/>
      <c r="AT556" s="134"/>
      <c r="AU556" s="134"/>
    </row>
    <row r="557" spans="3:47">
      <c r="C557" s="32"/>
      <c r="D557" s="32"/>
      <c r="AA557" s="134"/>
      <c r="AB557" s="134"/>
      <c r="AC557" s="134"/>
      <c r="AD557" s="134"/>
      <c r="AE557" s="134"/>
      <c r="AG557" s="136"/>
      <c r="AN557" s="134"/>
      <c r="AO557" s="134"/>
      <c r="AP557" s="134"/>
      <c r="AQ557" s="134"/>
      <c r="AR557" s="134"/>
      <c r="AS557" s="134"/>
      <c r="AT557" s="134"/>
      <c r="AU557" s="134"/>
    </row>
    <row r="558" spans="3:47">
      <c r="C558" s="32"/>
      <c r="D558" s="32"/>
      <c r="AA558" s="134"/>
      <c r="AB558" s="134"/>
      <c r="AC558" s="134"/>
      <c r="AD558" s="134"/>
      <c r="AE558" s="134"/>
      <c r="AG558" s="136"/>
      <c r="AN558" s="134"/>
      <c r="AO558" s="134"/>
      <c r="AP558" s="134"/>
      <c r="AQ558" s="134"/>
      <c r="AR558" s="134"/>
      <c r="AS558" s="134"/>
      <c r="AT558" s="134"/>
      <c r="AU558" s="134"/>
    </row>
    <row r="559" spans="3:47">
      <c r="C559" s="32"/>
      <c r="D559" s="32"/>
      <c r="AA559" s="134"/>
      <c r="AB559" s="134"/>
      <c r="AC559" s="134"/>
      <c r="AD559" s="134"/>
      <c r="AE559" s="134"/>
      <c r="AG559" s="136"/>
      <c r="AN559" s="134"/>
      <c r="AO559" s="134"/>
      <c r="AP559" s="134"/>
      <c r="AQ559" s="134"/>
      <c r="AR559" s="134"/>
      <c r="AS559" s="134"/>
      <c r="AT559" s="134"/>
      <c r="AU559" s="134"/>
    </row>
    <row r="560" spans="3:47">
      <c r="C560" s="32"/>
      <c r="D560" s="32"/>
      <c r="AA560" s="134"/>
      <c r="AB560" s="134"/>
      <c r="AC560" s="134"/>
      <c r="AD560" s="134"/>
      <c r="AE560" s="134"/>
      <c r="AG560" s="136"/>
      <c r="AN560" s="134"/>
      <c r="AO560" s="134"/>
      <c r="AP560" s="134"/>
      <c r="AQ560" s="134"/>
      <c r="AR560" s="134"/>
      <c r="AS560" s="134"/>
      <c r="AT560" s="134"/>
      <c r="AU560" s="134"/>
    </row>
    <row r="561" spans="3:47">
      <c r="C561" s="32"/>
      <c r="D561" s="32"/>
      <c r="AA561" s="134"/>
      <c r="AB561" s="134"/>
      <c r="AC561" s="134"/>
      <c r="AD561" s="134"/>
      <c r="AE561" s="134"/>
      <c r="AG561" s="136"/>
      <c r="AN561" s="134"/>
      <c r="AO561" s="134"/>
      <c r="AP561" s="134"/>
      <c r="AQ561" s="134"/>
      <c r="AR561" s="134"/>
      <c r="AS561" s="134"/>
      <c r="AT561" s="134"/>
      <c r="AU561" s="134"/>
    </row>
    <row r="562" spans="3:47">
      <c r="C562" s="32"/>
      <c r="D562" s="32"/>
      <c r="AA562" s="134"/>
      <c r="AB562" s="134"/>
      <c r="AC562" s="134"/>
      <c r="AD562" s="134"/>
      <c r="AE562" s="134"/>
      <c r="AG562" s="136"/>
      <c r="AN562" s="134"/>
      <c r="AO562" s="134"/>
      <c r="AP562" s="134"/>
      <c r="AQ562" s="134"/>
      <c r="AR562" s="134"/>
      <c r="AS562" s="134"/>
      <c r="AT562" s="134"/>
      <c r="AU562" s="134"/>
    </row>
    <row r="563" spans="3:47">
      <c r="C563" s="32"/>
      <c r="D563" s="32"/>
      <c r="AA563" s="134"/>
      <c r="AB563" s="134"/>
      <c r="AC563" s="134"/>
      <c r="AD563" s="134"/>
      <c r="AE563" s="134"/>
      <c r="AG563" s="136"/>
      <c r="AN563" s="134"/>
      <c r="AO563" s="134"/>
      <c r="AP563" s="134"/>
      <c r="AQ563" s="134"/>
      <c r="AR563" s="134"/>
      <c r="AS563" s="134"/>
      <c r="AT563" s="134"/>
      <c r="AU563" s="134"/>
    </row>
    <row r="564" spans="3:47">
      <c r="C564" s="32"/>
      <c r="D564" s="32"/>
      <c r="AA564" s="134"/>
      <c r="AB564" s="134"/>
      <c r="AC564" s="134"/>
      <c r="AD564" s="134"/>
      <c r="AE564" s="134"/>
      <c r="AG564" s="136"/>
      <c r="AN564" s="134"/>
      <c r="AO564" s="134"/>
      <c r="AP564" s="134"/>
      <c r="AQ564" s="134"/>
      <c r="AR564" s="134"/>
      <c r="AS564" s="134"/>
      <c r="AT564" s="134"/>
      <c r="AU564" s="134"/>
    </row>
    <row r="565" spans="3:47">
      <c r="C565" s="32"/>
      <c r="D565" s="32"/>
      <c r="AA565" s="134"/>
      <c r="AB565" s="134"/>
      <c r="AC565" s="134"/>
      <c r="AD565" s="134"/>
      <c r="AE565" s="134"/>
      <c r="AG565" s="136"/>
      <c r="AN565" s="134"/>
      <c r="AO565" s="134"/>
      <c r="AP565" s="134"/>
      <c r="AQ565" s="134"/>
      <c r="AR565" s="134"/>
      <c r="AS565" s="134"/>
      <c r="AT565" s="134"/>
      <c r="AU565" s="134"/>
    </row>
    <row r="566" spans="3:47">
      <c r="C566" s="32"/>
      <c r="D566" s="32"/>
      <c r="AA566" s="134"/>
      <c r="AB566" s="134"/>
      <c r="AC566" s="134"/>
      <c r="AD566" s="134"/>
      <c r="AE566" s="134"/>
      <c r="AG566" s="136"/>
      <c r="AN566" s="134"/>
      <c r="AO566" s="134"/>
      <c r="AP566" s="134"/>
      <c r="AQ566" s="134"/>
      <c r="AR566" s="134"/>
      <c r="AS566" s="134"/>
      <c r="AT566" s="134"/>
      <c r="AU566" s="134"/>
    </row>
    <row r="567" spans="3:47">
      <c r="C567" s="32"/>
      <c r="D567" s="32"/>
      <c r="AA567" s="134"/>
      <c r="AB567" s="134"/>
      <c r="AC567" s="134"/>
      <c r="AD567" s="134"/>
      <c r="AE567" s="134"/>
      <c r="AG567" s="136"/>
      <c r="AN567" s="134"/>
      <c r="AO567" s="134"/>
      <c r="AP567" s="134"/>
      <c r="AQ567" s="134"/>
      <c r="AR567" s="134"/>
      <c r="AS567" s="134"/>
      <c r="AT567" s="134"/>
      <c r="AU567" s="134"/>
    </row>
    <row r="568" spans="3:47">
      <c r="C568" s="32"/>
      <c r="D568" s="32"/>
      <c r="AA568" s="134"/>
      <c r="AB568" s="134"/>
      <c r="AC568" s="134"/>
      <c r="AD568" s="134"/>
      <c r="AE568" s="134"/>
      <c r="AG568" s="136"/>
      <c r="AN568" s="134"/>
      <c r="AO568" s="134"/>
      <c r="AP568" s="134"/>
      <c r="AQ568" s="134"/>
      <c r="AR568" s="134"/>
      <c r="AS568" s="134"/>
      <c r="AT568" s="134"/>
      <c r="AU568" s="134"/>
    </row>
    <row r="569" spans="3:47">
      <c r="C569" s="32"/>
      <c r="D569" s="32"/>
      <c r="AA569" s="134"/>
      <c r="AB569" s="134"/>
      <c r="AC569" s="134"/>
      <c r="AD569" s="134"/>
      <c r="AE569" s="134"/>
      <c r="AG569" s="136"/>
      <c r="AN569" s="134"/>
      <c r="AO569" s="134"/>
      <c r="AP569" s="134"/>
      <c r="AQ569" s="134"/>
      <c r="AR569" s="134"/>
      <c r="AS569" s="134"/>
      <c r="AT569" s="134"/>
      <c r="AU569" s="134"/>
    </row>
    <row r="570" spans="3:47">
      <c r="C570" s="32"/>
      <c r="D570" s="32"/>
      <c r="AA570" s="134"/>
      <c r="AB570" s="134"/>
      <c r="AC570" s="134"/>
      <c r="AD570" s="134"/>
      <c r="AE570" s="134"/>
      <c r="AG570" s="136"/>
      <c r="AN570" s="134"/>
      <c r="AO570" s="134"/>
      <c r="AP570" s="134"/>
      <c r="AQ570" s="134"/>
      <c r="AR570" s="134"/>
      <c r="AS570" s="134"/>
      <c r="AT570" s="134"/>
      <c r="AU570" s="134"/>
    </row>
    <row r="571" spans="3:47">
      <c r="C571" s="32"/>
      <c r="D571" s="32"/>
      <c r="AA571" s="134"/>
      <c r="AB571" s="134"/>
      <c r="AC571" s="134"/>
      <c r="AD571" s="134"/>
      <c r="AE571" s="134"/>
      <c r="AG571" s="136"/>
      <c r="AN571" s="134"/>
      <c r="AO571" s="134"/>
      <c r="AP571" s="134"/>
      <c r="AQ571" s="134"/>
      <c r="AR571" s="134"/>
      <c r="AS571" s="134"/>
      <c r="AT571" s="134"/>
      <c r="AU571" s="134"/>
    </row>
    <row r="572" spans="3:47">
      <c r="C572" s="32"/>
      <c r="D572" s="32"/>
      <c r="AA572" s="134"/>
      <c r="AB572" s="134"/>
      <c r="AC572" s="134"/>
      <c r="AD572" s="134"/>
      <c r="AE572" s="134"/>
      <c r="AG572" s="136"/>
      <c r="AN572" s="134"/>
      <c r="AO572" s="134"/>
      <c r="AP572" s="134"/>
      <c r="AQ572" s="134"/>
      <c r="AR572" s="134"/>
      <c r="AS572" s="134"/>
      <c r="AT572" s="134"/>
      <c r="AU572" s="134"/>
    </row>
    <row r="573" spans="3:47">
      <c r="C573" s="32"/>
      <c r="D573" s="32"/>
      <c r="AA573" s="134"/>
      <c r="AB573" s="134"/>
      <c r="AC573" s="134"/>
      <c r="AD573" s="134"/>
      <c r="AE573" s="134"/>
      <c r="AG573" s="136"/>
      <c r="AN573" s="134"/>
      <c r="AO573" s="134"/>
      <c r="AP573" s="134"/>
      <c r="AQ573" s="134"/>
      <c r="AR573" s="134"/>
      <c r="AS573" s="134"/>
      <c r="AT573" s="134"/>
      <c r="AU573" s="134"/>
    </row>
    <row r="574" spans="3:47">
      <c r="C574" s="32"/>
      <c r="D574" s="32"/>
      <c r="AA574" s="134"/>
      <c r="AB574" s="134"/>
      <c r="AC574" s="134"/>
      <c r="AD574" s="134"/>
      <c r="AE574" s="134"/>
      <c r="AG574" s="136"/>
      <c r="AN574" s="134"/>
      <c r="AO574" s="134"/>
      <c r="AP574" s="134"/>
      <c r="AQ574" s="134"/>
      <c r="AR574" s="134"/>
      <c r="AS574" s="134"/>
      <c r="AT574" s="134"/>
      <c r="AU574" s="134"/>
    </row>
    <row r="575" spans="3:47">
      <c r="C575" s="32"/>
      <c r="D575" s="32"/>
      <c r="AA575" s="134"/>
      <c r="AB575" s="134"/>
      <c r="AC575" s="134"/>
      <c r="AD575" s="134"/>
      <c r="AE575" s="134"/>
      <c r="AG575" s="136"/>
      <c r="AN575" s="134"/>
      <c r="AO575" s="134"/>
      <c r="AP575" s="134"/>
      <c r="AQ575" s="134"/>
      <c r="AR575" s="134"/>
      <c r="AS575" s="134"/>
      <c r="AT575" s="134"/>
      <c r="AU575" s="134"/>
    </row>
    <row r="576" spans="3:47">
      <c r="C576" s="32"/>
      <c r="D576" s="32"/>
      <c r="AA576" s="134"/>
      <c r="AB576" s="134"/>
      <c r="AC576" s="134"/>
      <c r="AD576" s="134"/>
      <c r="AE576" s="134"/>
      <c r="AG576" s="136"/>
      <c r="AN576" s="134"/>
      <c r="AO576" s="134"/>
      <c r="AP576" s="134"/>
      <c r="AQ576" s="134"/>
      <c r="AR576" s="134"/>
      <c r="AS576" s="134"/>
      <c r="AT576" s="134"/>
      <c r="AU576" s="134"/>
    </row>
    <row r="577" spans="3:47">
      <c r="C577" s="32"/>
      <c r="D577" s="32"/>
      <c r="AA577" s="134"/>
      <c r="AB577" s="134"/>
      <c r="AC577" s="134"/>
      <c r="AD577" s="134"/>
      <c r="AE577" s="134"/>
      <c r="AG577" s="136"/>
      <c r="AN577" s="134"/>
      <c r="AO577" s="134"/>
      <c r="AP577" s="134"/>
      <c r="AQ577" s="134"/>
      <c r="AR577" s="134"/>
      <c r="AS577" s="134"/>
      <c r="AT577" s="134"/>
      <c r="AU577" s="134"/>
    </row>
    <row r="578" spans="3:47">
      <c r="C578" s="32"/>
      <c r="D578" s="32"/>
      <c r="AA578" s="134"/>
      <c r="AB578" s="134"/>
      <c r="AC578" s="134"/>
      <c r="AD578" s="134"/>
      <c r="AE578" s="134"/>
      <c r="AG578" s="136"/>
      <c r="AN578" s="134"/>
      <c r="AO578" s="134"/>
      <c r="AP578" s="134"/>
      <c r="AQ578" s="134"/>
      <c r="AR578" s="134"/>
      <c r="AS578" s="134"/>
      <c r="AT578" s="134"/>
      <c r="AU578" s="134"/>
    </row>
    <row r="579" spans="3:47">
      <c r="C579" s="32"/>
      <c r="D579" s="32"/>
      <c r="AA579" s="134"/>
      <c r="AB579" s="134"/>
      <c r="AC579" s="134"/>
      <c r="AD579" s="134"/>
      <c r="AE579" s="134"/>
      <c r="AG579" s="136"/>
      <c r="AN579" s="134"/>
      <c r="AO579" s="134"/>
      <c r="AP579" s="134"/>
      <c r="AQ579" s="134"/>
      <c r="AR579" s="134"/>
      <c r="AS579" s="134"/>
      <c r="AT579" s="134"/>
      <c r="AU579" s="134"/>
    </row>
    <row r="580" spans="3:47">
      <c r="C580" s="32"/>
      <c r="D580" s="32"/>
      <c r="AA580" s="134"/>
      <c r="AB580" s="134"/>
      <c r="AC580" s="134"/>
      <c r="AD580" s="134"/>
      <c r="AE580" s="134"/>
      <c r="AG580" s="136"/>
      <c r="AN580" s="134"/>
      <c r="AO580" s="134"/>
      <c r="AP580" s="134"/>
      <c r="AQ580" s="134"/>
      <c r="AR580" s="134"/>
      <c r="AS580" s="134"/>
      <c r="AT580" s="134"/>
      <c r="AU580" s="134"/>
    </row>
    <row r="581" spans="3:47">
      <c r="C581" s="32"/>
      <c r="D581" s="32"/>
      <c r="AA581" s="134"/>
      <c r="AB581" s="134"/>
      <c r="AC581" s="134"/>
      <c r="AD581" s="134"/>
      <c r="AE581" s="134"/>
      <c r="AG581" s="136"/>
      <c r="AN581" s="134"/>
      <c r="AO581" s="134"/>
      <c r="AP581" s="134"/>
      <c r="AQ581" s="134"/>
      <c r="AR581" s="134"/>
      <c r="AS581" s="134"/>
      <c r="AT581" s="134"/>
      <c r="AU581" s="134"/>
    </row>
    <row r="582" spans="3:47">
      <c r="C582" s="32"/>
      <c r="D582" s="32"/>
      <c r="AA582" s="134"/>
      <c r="AB582" s="134"/>
      <c r="AC582" s="134"/>
      <c r="AD582" s="134"/>
      <c r="AE582" s="134"/>
      <c r="AG582" s="136"/>
      <c r="AN582" s="134"/>
      <c r="AO582" s="134"/>
      <c r="AP582" s="134"/>
      <c r="AQ582" s="134"/>
      <c r="AR582" s="134"/>
      <c r="AS582" s="134"/>
      <c r="AT582" s="134"/>
      <c r="AU582" s="134"/>
    </row>
    <row r="583" spans="3:47">
      <c r="C583" s="32"/>
      <c r="D583" s="32"/>
      <c r="AA583" s="134"/>
      <c r="AB583" s="134"/>
      <c r="AC583" s="134"/>
      <c r="AD583" s="134"/>
      <c r="AE583" s="134"/>
      <c r="AG583" s="136"/>
      <c r="AN583" s="134"/>
      <c r="AO583" s="134"/>
      <c r="AP583" s="134"/>
      <c r="AQ583" s="134"/>
      <c r="AR583" s="134"/>
      <c r="AS583" s="134"/>
      <c r="AT583" s="134"/>
      <c r="AU583" s="134"/>
    </row>
    <row r="584" spans="3:47">
      <c r="C584" s="32"/>
      <c r="D584" s="32"/>
      <c r="AA584" s="134"/>
      <c r="AB584" s="134"/>
      <c r="AC584" s="134"/>
      <c r="AD584" s="134"/>
      <c r="AE584" s="134"/>
      <c r="AG584" s="136"/>
      <c r="AN584" s="134"/>
      <c r="AO584" s="134"/>
      <c r="AP584" s="134"/>
      <c r="AQ584" s="134"/>
      <c r="AR584" s="134"/>
      <c r="AS584" s="134"/>
      <c r="AT584" s="134"/>
      <c r="AU584" s="134"/>
    </row>
    <row r="585" spans="3:47">
      <c r="C585" s="32"/>
      <c r="D585" s="32"/>
      <c r="AA585" s="134"/>
      <c r="AB585" s="134"/>
      <c r="AC585" s="134"/>
      <c r="AD585" s="134"/>
      <c r="AE585" s="134"/>
      <c r="AG585" s="136"/>
      <c r="AN585" s="134"/>
      <c r="AO585" s="134"/>
      <c r="AP585" s="134"/>
      <c r="AQ585" s="134"/>
      <c r="AR585" s="134"/>
      <c r="AS585" s="134"/>
      <c r="AT585" s="134"/>
      <c r="AU585" s="134"/>
    </row>
    <row r="586" spans="3:47">
      <c r="C586" s="32"/>
      <c r="D586" s="32"/>
      <c r="AA586" s="134"/>
      <c r="AB586" s="134"/>
      <c r="AC586" s="134"/>
      <c r="AD586" s="134"/>
      <c r="AE586" s="134"/>
      <c r="AG586" s="136"/>
      <c r="AN586" s="134"/>
      <c r="AO586" s="134"/>
      <c r="AP586" s="134"/>
      <c r="AQ586" s="134"/>
      <c r="AR586" s="134"/>
      <c r="AS586" s="134"/>
      <c r="AT586" s="134"/>
      <c r="AU586" s="134"/>
    </row>
    <row r="587" spans="3:47">
      <c r="C587" s="32"/>
      <c r="D587" s="32"/>
      <c r="AA587" s="134"/>
      <c r="AB587" s="134"/>
      <c r="AC587" s="134"/>
      <c r="AD587" s="134"/>
      <c r="AE587" s="134"/>
      <c r="AG587" s="136"/>
      <c r="AN587" s="134"/>
      <c r="AO587" s="134"/>
      <c r="AP587" s="134"/>
      <c r="AQ587" s="134"/>
      <c r="AR587" s="134"/>
      <c r="AS587" s="134"/>
      <c r="AT587" s="134"/>
      <c r="AU587" s="134"/>
    </row>
    <row r="588" spans="3:47">
      <c r="C588" s="32"/>
      <c r="D588" s="32"/>
      <c r="AA588" s="134"/>
      <c r="AB588" s="134"/>
      <c r="AC588" s="134"/>
      <c r="AD588" s="134"/>
      <c r="AE588" s="134"/>
      <c r="AG588" s="136"/>
      <c r="AN588" s="134"/>
      <c r="AO588" s="134"/>
      <c r="AP588" s="134"/>
      <c r="AQ588" s="134"/>
      <c r="AR588" s="134"/>
      <c r="AS588" s="134"/>
      <c r="AT588" s="134"/>
      <c r="AU588" s="134"/>
    </row>
    <row r="589" spans="3:47">
      <c r="C589" s="32"/>
      <c r="D589" s="32"/>
      <c r="AA589" s="134"/>
      <c r="AB589" s="134"/>
      <c r="AC589" s="134"/>
      <c r="AD589" s="134"/>
      <c r="AE589" s="134"/>
      <c r="AG589" s="136"/>
      <c r="AN589" s="134"/>
      <c r="AO589" s="134"/>
      <c r="AP589" s="134"/>
      <c r="AQ589" s="134"/>
      <c r="AR589" s="134"/>
      <c r="AS589" s="134"/>
      <c r="AT589" s="134"/>
      <c r="AU589" s="134"/>
    </row>
    <row r="590" spans="3:47">
      <c r="C590" s="32"/>
      <c r="D590" s="32"/>
      <c r="AA590" s="134"/>
      <c r="AB590" s="134"/>
      <c r="AC590" s="134"/>
      <c r="AD590" s="134"/>
      <c r="AE590" s="134"/>
      <c r="AG590" s="136"/>
      <c r="AN590" s="134"/>
      <c r="AO590" s="134"/>
      <c r="AP590" s="134"/>
      <c r="AQ590" s="134"/>
      <c r="AR590" s="134"/>
      <c r="AS590" s="134"/>
      <c r="AT590" s="134"/>
      <c r="AU590" s="134"/>
    </row>
    <row r="591" spans="3:47">
      <c r="C591" s="32"/>
      <c r="D591" s="32"/>
      <c r="AA591" s="134"/>
      <c r="AB591" s="134"/>
      <c r="AC591" s="134"/>
      <c r="AD591" s="134"/>
      <c r="AE591" s="134"/>
      <c r="AG591" s="136"/>
      <c r="AN591" s="134"/>
      <c r="AO591" s="134"/>
      <c r="AP591" s="134"/>
      <c r="AQ591" s="134"/>
      <c r="AR591" s="134"/>
      <c r="AS591" s="134"/>
      <c r="AT591" s="134"/>
      <c r="AU591" s="134"/>
    </row>
    <row r="592" spans="3:47">
      <c r="C592" s="32"/>
      <c r="D592" s="32"/>
      <c r="AA592" s="134"/>
      <c r="AB592" s="134"/>
      <c r="AC592" s="134"/>
      <c r="AD592" s="134"/>
      <c r="AE592" s="134"/>
      <c r="AG592" s="136"/>
      <c r="AN592" s="134"/>
      <c r="AO592" s="134"/>
      <c r="AP592" s="134"/>
      <c r="AQ592" s="134"/>
      <c r="AR592" s="134"/>
      <c r="AS592" s="134"/>
      <c r="AT592" s="134"/>
      <c r="AU592" s="134"/>
    </row>
    <row r="593" spans="3:47">
      <c r="C593" s="32"/>
      <c r="D593" s="32"/>
      <c r="AA593" s="134"/>
      <c r="AB593" s="134"/>
      <c r="AC593" s="134"/>
      <c r="AD593" s="134"/>
      <c r="AE593" s="134"/>
      <c r="AG593" s="136"/>
      <c r="AN593" s="134"/>
      <c r="AO593" s="134"/>
      <c r="AP593" s="134"/>
      <c r="AQ593" s="134"/>
      <c r="AR593" s="134"/>
      <c r="AS593" s="134"/>
      <c r="AT593" s="134"/>
      <c r="AU593" s="134"/>
    </row>
    <row r="594" spans="3:47">
      <c r="C594" s="32"/>
      <c r="D594" s="32"/>
      <c r="AA594" s="134"/>
      <c r="AB594" s="134"/>
      <c r="AC594" s="134"/>
      <c r="AD594" s="134"/>
      <c r="AE594" s="134"/>
      <c r="AG594" s="136"/>
      <c r="AN594" s="134"/>
      <c r="AO594" s="134"/>
      <c r="AP594" s="134"/>
      <c r="AQ594" s="134"/>
      <c r="AR594" s="134"/>
      <c r="AS594" s="134"/>
      <c r="AT594" s="134"/>
      <c r="AU594" s="134"/>
    </row>
    <row r="595" spans="3:47">
      <c r="C595" s="32"/>
      <c r="D595" s="32"/>
      <c r="AA595" s="134"/>
      <c r="AB595" s="134"/>
      <c r="AC595" s="134"/>
      <c r="AD595" s="134"/>
      <c r="AE595" s="134"/>
      <c r="AG595" s="136"/>
      <c r="AN595" s="134"/>
      <c r="AO595" s="134"/>
      <c r="AP595" s="134"/>
      <c r="AQ595" s="134"/>
      <c r="AR595" s="134"/>
      <c r="AS595" s="134"/>
      <c r="AT595" s="134"/>
      <c r="AU595" s="134"/>
    </row>
    <row r="596" spans="3:47">
      <c r="C596" s="32"/>
      <c r="D596" s="32"/>
      <c r="AA596" s="134"/>
      <c r="AB596" s="134"/>
      <c r="AC596" s="134"/>
      <c r="AD596" s="134"/>
      <c r="AE596" s="134"/>
      <c r="AG596" s="136"/>
      <c r="AN596" s="134"/>
      <c r="AO596" s="134"/>
      <c r="AP596" s="134"/>
      <c r="AQ596" s="134"/>
      <c r="AR596" s="134"/>
      <c r="AS596" s="134"/>
      <c r="AT596" s="134"/>
      <c r="AU596" s="134"/>
    </row>
    <row r="597" spans="3:47">
      <c r="C597" s="32"/>
      <c r="D597" s="32"/>
      <c r="AA597" s="134"/>
      <c r="AB597" s="134"/>
      <c r="AC597" s="134"/>
      <c r="AD597" s="134"/>
      <c r="AE597" s="134"/>
      <c r="AG597" s="136"/>
      <c r="AN597" s="134"/>
      <c r="AO597" s="134"/>
      <c r="AP597" s="134"/>
      <c r="AQ597" s="134"/>
      <c r="AR597" s="134"/>
      <c r="AS597" s="134"/>
      <c r="AT597" s="134"/>
      <c r="AU597" s="134"/>
    </row>
    <row r="598" spans="3:47">
      <c r="C598" s="32"/>
      <c r="D598" s="32"/>
      <c r="AA598" s="134"/>
      <c r="AB598" s="134"/>
      <c r="AC598" s="134"/>
      <c r="AD598" s="134"/>
      <c r="AE598" s="134"/>
      <c r="AG598" s="136"/>
      <c r="AN598" s="134"/>
      <c r="AO598" s="134"/>
      <c r="AP598" s="134"/>
      <c r="AQ598" s="134"/>
      <c r="AR598" s="134"/>
      <c r="AS598" s="134"/>
      <c r="AT598" s="134"/>
      <c r="AU598" s="134"/>
    </row>
    <row r="599" spans="3:47">
      <c r="C599" s="32"/>
      <c r="D599" s="32"/>
      <c r="AA599" s="134"/>
      <c r="AB599" s="134"/>
      <c r="AC599" s="134"/>
      <c r="AD599" s="134"/>
      <c r="AE599" s="134"/>
      <c r="AG599" s="136"/>
      <c r="AN599" s="134"/>
      <c r="AO599" s="134"/>
      <c r="AP599" s="134"/>
      <c r="AQ599" s="134"/>
      <c r="AR599" s="134"/>
      <c r="AS599" s="134"/>
      <c r="AT599" s="134"/>
      <c r="AU599" s="134"/>
    </row>
    <row r="600" spans="3:47">
      <c r="C600" s="32"/>
      <c r="D600" s="32"/>
      <c r="AA600" s="134"/>
      <c r="AB600" s="134"/>
      <c r="AC600" s="134"/>
      <c r="AD600" s="134"/>
      <c r="AE600" s="134"/>
      <c r="AG600" s="136"/>
      <c r="AN600" s="134"/>
      <c r="AO600" s="134"/>
      <c r="AP600" s="134"/>
      <c r="AQ600" s="134"/>
      <c r="AR600" s="134"/>
      <c r="AS600" s="134"/>
      <c r="AT600" s="134"/>
      <c r="AU600" s="134"/>
    </row>
    <row r="601" spans="3:47">
      <c r="C601" s="32"/>
      <c r="D601" s="32"/>
      <c r="AA601" s="134"/>
      <c r="AB601" s="134"/>
      <c r="AC601" s="134"/>
      <c r="AD601" s="134"/>
      <c r="AE601" s="134"/>
      <c r="AG601" s="136"/>
      <c r="AN601" s="134"/>
      <c r="AO601" s="134"/>
      <c r="AP601" s="134"/>
      <c r="AQ601" s="134"/>
      <c r="AR601" s="134"/>
      <c r="AS601" s="134"/>
      <c r="AT601" s="134"/>
      <c r="AU601" s="134"/>
    </row>
    <row r="602" spans="3:47">
      <c r="C602" s="32"/>
      <c r="D602" s="32"/>
      <c r="AA602" s="134"/>
      <c r="AB602" s="134"/>
      <c r="AC602" s="134"/>
      <c r="AD602" s="134"/>
      <c r="AE602" s="134"/>
      <c r="AG602" s="136"/>
      <c r="AN602" s="134"/>
      <c r="AO602" s="134"/>
      <c r="AP602" s="134"/>
      <c r="AQ602" s="134"/>
      <c r="AR602" s="134"/>
      <c r="AS602" s="134"/>
      <c r="AT602" s="134"/>
      <c r="AU602" s="134"/>
    </row>
    <row r="603" spans="3:47">
      <c r="C603" s="32"/>
      <c r="D603" s="32"/>
      <c r="AA603" s="134"/>
      <c r="AB603" s="134"/>
      <c r="AC603" s="134"/>
      <c r="AD603" s="134"/>
      <c r="AE603" s="134"/>
      <c r="AG603" s="136"/>
      <c r="AN603" s="134"/>
      <c r="AO603" s="134"/>
      <c r="AP603" s="134"/>
      <c r="AQ603" s="134"/>
      <c r="AR603" s="134"/>
      <c r="AS603" s="134"/>
      <c r="AT603" s="134"/>
      <c r="AU603" s="134"/>
    </row>
    <row r="604" spans="3:47">
      <c r="C604" s="32"/>
      <c r="D604" s="32"/>
      <c r="AA604" s="134"/>
      <c r="AB604" s="134"/>
      <c r="AC604" s="134"/>
      <c r="AD604" s="134"/>
      <c r="AE604" s="134"/>
      <c r="AG604" s="136"/>
      <c r="AN604" s="134"/>
      <c r="AO604" s="134"/>
      <c r="AP604" s="134"/>
      <c r="AQ604" s="134"/>
      <c r="AR604" s="134"/>
      <c r="AS604" s="134"/>
      <c r="AT604" s="134"/>
      <c r="AU604" s="134"/>
    </row>
    <row r="605" spans="3:47">
      <c r="C605" s="32"/>
      <c r="D605" s="32"/>
      <c r="AA605" s="134"/>
      <c r="AB605" s="134"/>
      <c r="AC605" s="134"/>
      <c r="AD605" s="134"/>
      <c r="AE605" s="134"/>
      <c r="AG605" s="136"/>
      <c r="AN605" s="134"/>
      <c r="AO605" s="134"/>
      <c r="AP605" s="134"/>
      <c r="AQ605" s="134"/>
      <c r="AR605" s="134"/>
      <c r="AS605" s="134"/>
      <c r="AT605" s="134"/>
      <c r="AU605" s="134"/>
    </row>
    <row r="606" spans="3:47">
      <c r="C606" s="32"/>
      <c r="D606" s="32"/>
      <c r="AA606" s="134"/>
      <c r="AB606" s="134"/>
      <c r="AC606" s="134"/>
      <c r="AD606" s="134"/>
      <c r="AE606" s="134"/>
      <c r="AG606" s="136"/>
      <c r="AN606" s="134"/>
      <c r="AO606" s="134"/>
      <c r="AP606" s="134"/>
      <c r="AQ606" s="134"/>
      <c r="AR606" s="134"/>
      <c r="AS606" s="134"/>
      <c r="AT606" s="134"/>
      <c r="AU606" s="134"/>
    </row>
    <row r="607" spans="3:47">
      <c r="C607" s="32"/>
      <c r="D607" s="32"/>
      <c r="AA607" s="134"/>
      <c r="AB607" s="134"/>
      <c r="AC607" s="134"/>
      <c r="AD607" s="134"/>
      <c r="AE607" s="134"/>
      <c r="AG607" s="136"/>
      <c r="AN607" s="134"/>
      <c r="AO607" s="134"/>
      <c r="AP607" s="134"/>
      <c r="AQ607" s="134"/>
      <c r="AR607" s="134"/>
      <c r="AS607" s="134"/>
      <c r="AT607" s="134"/>
      <c r="AU607" s="134"/>
    </row>
    <row r="608" spans="3:47">
      <c r="C608" s="32"/>
      <c r="D608" s="32"/>
      <c r="AA608" s="134"/>
      <c r="AB608" s="134"/>
      <c r="AC608" s="134"/>
      <c r="AD608" s="134"/>
      <c r="AE608" s="134"/>
      <c r="AG608" s="136"/>
      <c r="AN608" s="134"/>
      <c r="AO608" s="134"/>
      <c r="AP608" s="134"/>
      <c r="AQ608" s="134"/>
      <c r="AR608" s="134"/>
      <c r="AS608" s="134"/>
      <c r="AT608" s="134"/>
      <c r="AU608" s="134"/>
    </row>
    <row r="609" spans="3:47">
      <c r="C609" s="32"/>
      <c r="D609" s="32"/>
      <c r="AA609" s="134"/>
      <c r="AB609" s="134"/>
      <c r="AC609" s="134"/>
      <c r="AD609" s="134"/>
      <c r="AE609" s="134"/>
      <c r="AG609" s="136"/>
      <c r="AN609" s="134"/>
      <c r="AO609" s="134"/>
      <c r="AP609" s="134"/>
      <c r="AQ609" s="134"/>
      <c r="AR609" s="134"/>
      <c r="AS609" s="134"/>
      <c r="AT609" s="134"/>
      <c r="AU609" s="134"/>
    </row>
    <row r="610" spans="3:47">
      <c r="C610" s="32"/>
      <c r="D610" s="32"/>
      <c r="AA610" s="134"/>
      <c r="AB610" s="134"/>
      <c r="AC610" s="134"/>
      <c r="AD610" s="134"/>
      <c r="AE610" s="134"/>
      <c r="AG610" s="136"/>
      <c r="AN610" s="134"/>
      <c r="AO610" s="134"/>
      <c r="AP610" s="134"/>
      <c r="AQ610" s="134"/>
      <c r="AR610" s="134"/>
      <c r="AS610" s="134"/>
      <c r="AT610" s="134"/>
      <c r="AU610" s="134"/>
    </row>
    <row r="611" spans="3:47">
      <c r="C611" s="32"/>
      <c r="D611" s="32"/>
      <c r="AA611" s="134"/>
      <c r="AB611" s="134"/>
      <c r="AC611" s="134"/>
      <c r="AD611" s="134"/>
      <c r="AE611" s="134"/>
      <c r="AG611" s="136"/>
      <c r="AN611" s="134"/>
      <c r="AO611" s="134"/>
      <c r="AP611" s="134"/>
      <c r="AQ611" s="134"/>
      <c r="AR611" s="134"/>
      <c r="AS611" s="134"/>
      <c r="AT611" s="134"/>
      <c r="AU611" s="134"/>
    </row>
    <row r="612" spans="3:47">
      <c r="C612" s="32"/>
      <c r="D612" s="32"/>
      <c r="AA612" s="134"/>
      <c r="AB612" s="134"/>
      <c r="AC612" s="134"/>
      <c r="AD612" s="134"/>
      <c r="AE612" s="134"/>
      <c r="AG612" s="136"/>
      <c r="AN612" s="134"/>
      <c r="AO612" s="134"/>
      <c r="AP612" s="134"/>
      <c r="AQ612" s="134"/>
      <c r="AR612" s="134"/>
      <c r="AS612" s="134"/>
      <c r="AT612" s="134"/>
      <c r="AU612" s="134"/>
    </row>
    <row r="613" spans="3:47">
      <c r="C613" s="32"/>
      <c r="D613" s="32"/>
      <c r="AA613" s="134"/>
      <c r="AB613" s="134"/>
      <c r="AC613" s="134"/>
      <c r="AD613" s="134"/>
      <c r="AE613" s="134"/>
      <c r="AG613" s="136"/>
      <c r="AN613" s="134"/>
      <c r="AO613" s="134"/>
      <c r="AP613" s="134"/>
      <c r="AQ613" s="134"/>
      <c r="AR613" s="134"/>
      <c r="AS613" s="134"/>
      <c r="AT613" s="134"/>
      <c r="AU613" s="134"/>
    </row>
    <row r="614" spans="3:47">
      <c r="C614" s="32"/>
      <c r="D614" s="32"/>
      <c r="AA614" s="134"/>
      <c r="AB614" s="134"/>
      <c r="AC614" s="134"/>
      <c r="AD614" s="134"/>
      <c r="AE614" s="134"/>
      <c r="AG614" s="136"/>
      <c r="AN614" s="134"/>
      <c r="AO614" s="134"/>
      <c r="AP614" s="134"/>
      <c r="AQ614" s="134"/>
      <c r="AR614" s="134"/>
      <c r="AS614" s="134"/>
      <c r="AT614" s="134"/>
      <c r="AU614" s="134"/>
    </row>
    <row r="615" spans="3:47">
      <c r="C615" s="32"/>
      <c r="D615" s="32"/>
      <c r="AA615" s="134"/>
      <c r="AB615" s="134"/>
      <c r="AC615" s="134"/>
      <c r="AD615" s="134"/>
      <c r="AE615" s="134"/>
      <c r="AG615" s="136"/>
      <c r="AN615" s="134"/>
      <c r="AO615" s="134"/>
      <c r="AP615" s="134"/>
      <c r="AQ615" s="134"/>
      <c r="AR615" s="134"/>
      <c r="AS615" s="134"/>
      <c r="AT615" s="134"/>
      <c r="AU615" s="134"/>
    </row>
    <row r="616" spans="3:47">
      <c r="C616" s="32"/>
      <c r="D616" s="32"/>
      <c r="AA616" s="134"/>
      <c r="AB616" s="134"/>
      <c r="AC616" s="134"/>
      <c r="AD616" s="134"/>
      <c r="AE616" s="134"/>
      <c r="AG616" s="136"/>
      <c r="AN616" s="134"/>
      <c r="AO616" s="134"/>
      <c r="AP616" s="134"/>
      <c r="AQ616" s="134"/>
      <c r="AR616" s="134"/>
      <c r="AS616" s="134"/>
      <c r="AT616" s="134"/>
      <c r="AU616" s="134"/>
    </row>
    <row r="617" spans="3:47">
      <c r="C617" s="32"/>
      <c r="D617" s="32"/>
      <c r="AA617" s="134"/>
      <c r="AB617" s="134"/>
      <c r="AC617" s="134"/>
      <c r="AD617" s="134"/>
      <c r="AE617" s="134"/>
      <c r="AG617" s="136"/>
      <c r="AN617" s="134"/>
      <c r="AO617" s="134"/>
      <c r="AP617" s="134"/>
      <c r="AQ617" s="134"/>
      <c r="AR617" s="134"/>
      <c r="AS617" s="134"/>
      <c r="AT617" s="134"/>
      <c r="AU617" s="134"/>
    </row>
    <row r="618" spans="3:47">
      <c r="C618" s="32"/>
      <c r="D618" s="32"/>
      <c r="AA618" s="134"/>
      <c r="AB618" s="134"/>
      <c r="AC618" s="134"/>
      <c r="AD618" s="134"/>
      <c r="AE618" s="134"/>
      <c r="AG618" s="136"/>
      <c r="AN618" s="134"/>
      <c r="AO618" s="134"/>
      <c r="AP618" s="134"/>
      <c r="AQ618" s="134"/>
      <c r="AR618" s="134"/>
      <c r="AS618" s="134"/>
      <c r="AT618" s="134"/>
      <c r="AU618" s="134"/>
    </row>
    <row r="619" spans="3:47">
      <c r="C619" s="32"/>
      <c r="D619" s="32"/>
      <c r="AA619" s="134"/>
      <c r="AB619" s="134"/>
      <c r="AC619" s="134"/>
      <c r="AD619" s="134"/>
      <c r="AE619" s="134"/>
      <c r="AG619" s="136"/>
      <c r="AN619" s="134"/>
      <c r="AO619" s="134"/>
      <c r="AP619" s="134"/>
      <c r="AQ619" s="134"/>
      <c r="AR619" s="134"/>
      <c r="AS619" s="134"/>
      <c r="AT619" s="134"/>
      <c r="AU619" s="134"/>
    </row>
    <row r="620" spans="3:47">
      <c r="C620" s="32"/>
      <c r="D620" s="32"/>
      <c r="AA620" s="134"/>
      <c r="AB620" s="134"/>
      <c r="AC620" s="134"/>
      <c r="AD620" s="134"/>
      <c r="AE620" s="134"/>
      <c r="AG620" s="136"/>
      <c r="AN620" s="134"/>
      <c r="AO620" s="134"/>
      <c r="AP620" s="134"/>
      <c r="AQ620" s="134"/>
      <c r="AR620" s="134"/>
      <c r="AS620" s="134"/>
      <c r="AT620" s="134"/>
      <c r="AU620" s="134"/>
    </row>
    <row r="621" spans="3:47">
      <c r="C621" s="32"/>
      <c r="D621" s="32"/>
      <c r="AA621" s="134"/>
      <c r="AB621" s="134"/>
      <c r="AC621" s="134"/>
      <c r="AD621" s="134"/>
      <c r="AE621" s="134"/>
      <c r="AG621" s="136"/>
      <c r="AN621" s="134"/>
      <c r="AO621" s="134"/>
      <c r="AP621" s="134"/>
      <c r="AQ621" s="134"/>
      <c r="AR621" s="134"/>
      <c r="AS621" s="134"/>
      <c r="AT621" s="134"/>
      <c r="AU621" s="134"/>
    </row>
    <row r="622" spans="3:47">
      <c r="C622" s="32"/>
      <c r="D622" s="32"/>
      <c r="AA622" s="134"/>
      <c r="AB622" s="134"/>
      <c r="AC622" s="134"/>
      <c r="AD622" s="134"/>
      <c r="AE622" s="134"/>
      <c r="AG622" s="136"/>
      <c r="AN622" s="134"/>
      <c r="AO622" s="134"/>
      <c r="AP622" s="134"/>
      <c r="AQ622" s="134"/>
      <c r="AR622" s="134"/>
      <c r="AS622" s="134"/>
      <c r="AT622" s="134"/>
      <c r="AU622" s="134"/>
    </row>
    <row r="623" spans="3:47">
      <c r="C623" s="32"/>
      <c r="D623" s="32"/>
      <c r="AA623" s="134"/>
      <c r="AB623" s="134"/>
      <c r="AC623" s="134"/>
      <c r="AD623" s="134"/>
      <c r="AE623" s="134"/>
      <c r="AG623" s="136"/>
      <c r="AN623" s="134"/>
      <c r="AO623" s="134"/>
      <c r="AP623" s="134"/>
      <c r="AQ623" s="134"/>
      <c r="AR623" s="134"/>
      <c r="AS623" s="134"/>
      <c r="AT623" s="134"/>
      <c r="AU623" s="134"/>
    </row>
    <row r="624" spans="3:47">
      <c r="C624" s="32"/>
      <c r="D624" s="32"/>
      <c r="AA624" s="134"/>
      <c r="AB624" s="134"/>
      <c r="AC624" s="134"/>
      <c r="AD624" s="134"/>
      <c r="AE624" s="134"/>
      <c r="AG624" s="136"/>
      <c r="AN624" s="134"/>
      <c r="AO624" s="134"/>
      <c r="AP624" s="134"/>
      <c r="AQ624" s="134"/>
      <c r="AR624" s="134"/>
      <c r="AS624" s="134"/>
      <c r="AT624" s="134"/>
      <c r="AU624" s="134"/>
    </row>
    <row r="625" spans="3:47">
      <c r="C625" s="32"/>
      <c r="D625" s="32"/>
      <c r="AA625" s="134"/>
      <c r="AB625" s="134"/>
      <c r="AC625" s="134"/>
      <c r="AD625" s="134"/>
      <c r="AE625" s="134"/>
      <c r="AG625" s="136"/>
      <c r="AN625" s="134"/>
      <c r="AO625" s="134"/>
      <c r="AP625" s="134"/>
      <c r="AQ625" s="134"/>
      <c r="AR625" s="134"/>
      <c r="AS625" s="134"/>
      <c r="AT625" s="134"/>
      <c r="AU625" s="134"/>
    </row>
    <row r="626" spans="3:47">
      <c r="C626" s="32"/>
      <c r="D626" s="32"/>
      <c r="AA626" s="134"/>
      <c r="AB626" s="134"/>
      <c r="AC626" s="134"/>
      <c r="AD626" s="134"/>
      <c r="AE626" s="134"/>
      <c r="AG626" s="136"/>
      <c r="AN626" s="134"/>
      <c r="AO626" s="134"/>
      <c r="AP626" s="134"/>
      <c r="AQ626" s="134"/>
      <c r="AR626" s="134"/>
      <c r="AS626" s="134"/>
      <c r="AT626" s="134"/>
      <c r="AU626" s="134"/>
    </row>
    <row r="627" spans="3:47">
      <c r="C627" s="32"/>
      <c r="D627" s="32"/>
      <c r="AA627" s="134"/>
      <c r="AB627" s="134"/>
      <c r="AC627" s="134"/>
      <c r="AD627" s="134"/>
      <c r="AE627" s="134"/>
      <c r="AG627" s="136"/>
      <c r="AN627" s="134"/>
      <c r="AO627" s="134"/>
      <c r="AP627" s="134"/>
      <c r="AQ627" s="134"/>
      <c r="AR627" s="134"/>
      <c r="AS627" s="134"/>
      <c r="AT627" s="134"/>
      <c r="AU627" s="134"/>
    </row>
    <row r="628" spans="3:47">
      <c r="C628" s="32"/>
      <c r="D628" s="32"/>
      <c r="AA628" s="134"/>
      <c r="AB628" s="134"/>
      <c r="AC628" s="134"/>
      <c r="AD628" s="134"/>
      <c r="AE628" s="134"/>
      <c r="AG628" s="136"/>
      <c r="AN628" s="134"/>
      <c r="AO628" s="134"/>
      <c r="AP628" s="134"/>
      <c r="AQ628" s="134"/>
      <c r="AR628" s="134"/>
      <c r="AS628" s="134"/>
      <c r="AT628" s="134"/>
      <c r="AU628" s="134"/>
    </row>
    <row r="629" spans="3:47">
      <c r="C629" s="32"/>
      <c r="D629" s="32"/>
      <c r="AA629" s="134"/>
      <c r="AB629" s="134"/>
      <c r="AC629" s="134"/>
      <c r="AD629" s="134"/>
      <c r="AE629" s="134"/>
      <c r="AG629" s="136"/>
      <c r="AN629" s="134"/>
      <c r="AO629" s="134"/>
      <c r="AP629" s="134"/>
      <c r="AQ629" s="134"/>
      <c r="AR629" s="134"/>
      <c r="AS629" s="134"/>
      <c r="AT629" s="134"/>
      <c r="AU629" s="134"/>
    </row>
    <row r="630" spans="3:47">
      <c r="C630" s="32"/>
      <c r="D630" s="32"/>
      <c r="AA630" s="134"/>
      <c r="AB630" s="134"/>
      <c r="AC630" s="134"/>
      <c r="AD630" s="134"/>
      <c r="AE630" s="134"/>
      <c r="AG630" s="136"/>
      <c r="AN630" s="134"/>
      <c r="AO630" s="134"/>
      <c r="AP630" s="134"/>
      <c r="AQ630" s="134"/>
      <c r="AR630" s="134"/>
      <c r="AS630" s="134"/>
      <c r="AT630" s="134"/>
      <c r="AU630" s="134"/>
    </row>
    <row r="631" spans="3:47">
      <c r="C631" s="32"/>
      <c r="D631" s="32"/>
      <c r="AA631" s="134"/>
      <c r="AB631" s="134"/>
      <c r="AC631" s="134"/>
      <c r="AD631" s="134"/>
      <c r="AE631" s="134"/>
      <c r="AG631" s="136"/>
      <c r="AN631" s="134"/>
      <c r="AO631" s="134"/>
      <c r="AP631" s="134"/>
      <c r="AQ631" s="134"/>
      <c r="AR631" s="134"/>
      <c r="AS631" s="134"/>
      <c r="AT631" s="134"/>
      <c r="AU631" s="134"/>
    </row>
    <row r="632" spans="3:47">
      <c r="C632" s="32"/>
      <c r="D632" s="32"/>
      <c r="AA632" s="134"/>
      <c r="AB632" s="134"/>
      <c r="AC632" s="134"/>
      <c r="AD632" s="134"/>
      <c r="AE632" s="134"/>
      <c r="AG632" s="136"/>
      <c r="AN632" s="134"/>
      <c r="AO632" s="134"/>
      <c r="AP632" s="134"/>
      <c r="AQ632" s="134"/>
      <c r="AR632" s="134"/>
      <c r="AS632" s="134"/>
      <c r="AT632" s="134"/>
      <c r="AU632" s="134"/>
    </row>
    <row r="633" spans="3:47">
      <c r="C633" s="32"/>
      <c r="D633" s="32"/>
      <c r="AA633" s="134"/>
      <c r="AB633" s="134"/>
      <c r="AC633" s="134"/>
      <c r="AD633" s="134"/>
      <c r="AE633" s="134"/>
      <c r="AG633" s="136"/>
      <c r="AN633" s="134"/>
      <c r="AO633" s="134"/>
      <c r="AP633" s="134"/>
      <c r="AQ633" s="134"/>
      <c r="AR633" s="134"/>
      <c r="AS633" s="134"/>
      <c r="AT633" s="134"/>
      <c r="AU633" s="134"/>
    </row>
    <row r="634" spans="3:47">
      <c r="C634" s="32"/>
      <c r="D634" s="32"/>
      <c r="AA634" s="134"/>
      <c r="AB634" s="134"/>
      <c r="AC634" s="134"/>
      <c r="AD634" s="134"/>
      <c r="AE634" s="134"/>
      <c r="AG634" s="136"/>
      <c r="AN634" s="134"/>
      <c r="AO634" s="134"/>
      <c r="AP634" s="134"/>
      <c r="AQ634" s="134"/>
      <c r="AR634" s="134"/>
      <c r="AS634" s="134"/>
      <c r="AT634" s="134"/>
      <c r="AU634" s="134"/>
    </row>
    <row r="635" spans="3:47">
      <c r="C635" s="32"/>
      <c r="D635" s="32"/>
      <c r="AA635" s="134"/>
      <c r="AB635" s="134"/>
      <c r="AC635" s="134"/>
      <c r="AD635" s="134"/>
      <c r="AE635" s="134"/>
      <c r="AG635" s="136"/>
      <c r="AN635" s="134"/>
      <c r="AO635" s="134"/>
      <c r="AP635" s="134"/>
      <c r="AQ635" s="134"/>
      <c r="AR635" s="134"/>
      <c r="AS635" s="134"/>
      <c r="AT635" s="134"/>
      <c r="AU635" s="134"/>
    </row>
    <row r="636" spans="3:47">
      <c r="C636" s="32"/>
      <c r="D636" s="32"/>
      <c r="AA636" s="134"/>
      <c r="AB636" s="134"/>
      <c r="AC636" s="134"/>
      <c r="AD636" s="134"/>
      <c r="AE636" s="134"/>
      <c r="AG636" s="136"/>
      <c r="AN636" s="134"/>
      <c r="AO636" s="134"/>
      <c r="AP636" s="134"/>
      <c r="AQ636" s="134"/>
      <c r="AR636" s="134"/>
      <c r="AS636" s="134"/>
      <c r="AT636" s="134"/>
      <c r="AU636" s="134"/>
    </row>
    <row r="637" spans="3:47">
      <c r="C637" s="32"/>
      <c r="D637" s="32"/>
      <c r="AA637" s="134"/>
      <c r="AB637" s="134"/>
      <c r="AC637" s="134"/>
      <c r="AD637" s="134"/>
      <c r="AE637" s="134"/>
      <c r="AG637" s="136"/>
      <c r="AN637" s="134"/>
      <c r="AO637" s="134"/>
      <c r="AP637" s="134"/>
      <c r="AQ637" s="134"/>
      <c r="AR637" s="134"/>
      <c r="AS637" s="134"/>
      <c r="AT637" s="134"/>
      <c r="AU637" s="134"/>
    </row>
    <row r="638" spans="3:47">
      <c r="C638" s="32"/>
      <c r="D638" s="32"/>
      <c r="AA638" s="134"/>
      <c r="AB638" s="134"/>
      <c r="AC638" s="134"/>
      <c r="AD638" s="134"/>
      <c r="AE638" s="134"/>
      <c r="AG638" s="136"/>
      <c r="AN638" s="134"/>
      <c r="AO638" s="134"/>
      <c r="AP638" s="134"/>
      <c r="AQ638" s="134"/>
      <c r="AR638" s="134"/>
      <c r="AS638" s="134"/>
      <c r="AT638" s="134"/>
      <c r="AU638" s="134"/>
    </row>
    <row r="639" spans="3:47">
      <c r="C639" s="32"/>
      <c r="D639" s="32"/>
      <c r="AA639" s="134"/>
      <c r="AB639" s="134"/>
      <c r="AC639" s="134"/>
      <c r="AD639" s="134"/>
      <c r="AE639" s="134"/>
      <c r="AG639" s="136"/>
      <c r="AN639" s="134"/>
      <c r="AO639" s="134"/>
      <c r="AP639" s="134"/>
      <c r="AQ639" s="134"/>
      <c r="AR639" s="134"/>
      <c r="AS639" s="134"/>
      <c r="AT639" s="134"/>
      <c r="AU639" s="134"/>
    </row>
    <row r="640" spans="3:47">
      <c r="C640" s="32"/>
      <c r="D640" s="32"/>
      <c r="AA640" s="134"/>
      <c r="AB640" s="134"/>
      <c r="AC640" s="134"/>
      <c r="AD640" s="134"/>
      <c r="AE640" s="134"/>
      <c r="AG640" s="136"/>
      <c r="AN640" s="134"/>
      <c r="AO640" s="134"/>
      <c r="AP640" s="134"/>
      <c r="AQ640" s="134"/>
      <c r="AR640" s="134"/>
      <c r="AS640" s="134"/>
      <c r="AT640" s="134"/>
      <c r="AU640" s="134"/>
    </row>
    <row r="641" spans="3:47">
      <c r="C641" s="32"/>
      <c r="D641" s="32"/>
      <c r="AA641" s="134"/>
      <c r="AB641" s="134"/>
      <c r="AC641" s="134"/>
      <c r="AD641" s="134"/>
      <c r="AE641" s="134"/>
      <c r="AG641" s="136"/>
      <c r="AN641" s="134"/>
      <c r="AO641" s="134"/>
      <c r="AP641" s="134"/>
      <c r="AQ641" s="134"/>
      <c r="AR641" s="134"/>
      <c r="AS641" s="134"/>
      <c r="AT641" s="134"/>
      <c r="AU641" s="134"/>
    </row>
    <row r="642" spans="3:47">
      <c r="C642" s="32"/>
      <c r="D642" s="32"/>
      <c r="AA642" s="134"/>
      <c r="AB642" s="134"/>
      <c r="AC642" s="134"/>
      <c r="AD642" s="134"/>
      <c r="AE642" s="134"/>
      <c r="AG642" s="136"/>
      <c r="AN642" s="134"/>
      <c r="AO642" s="134"/>
      <c r="AP642" s="134"/>
      <c r="AQ642" s="134"/>
      <c r="AR642" s="134"/>
      <c r="AS642" s="134"/>
      <c r="AT642" s="134"/>
      <c r="AU642" s="134"/>
    </row>
    <row r="643" spans="3:47">
      <c r="C643" s="32"/>
      <c r="D643" s="32"/>
      <c r="AA643" s="134"/>
      <c r="AB643" s="134"/>
      <c r="AC643" s="134"/>
      <c r="AD643" s="134"/>
      <c r="AE643" s="134"/>
      <c r="AG643" s="136"/>
      <c r="AN643" s="134"/>
      <c r="AO643" s="134"/>
      <c r="AP643" s="134"/>
      <c r="AQ643" s="134"/>
      <c r="AR643" s="134"/>
      <c r="AS643" s="134"/>
      <c r="AT643" s="134"/>
      <c r="AU643" s="134"/>
    </row>
    <row r="644" spans="3:47">
      <c r="C644" s="32"/>
      <c r="D644" s="32"/>
      <c r="AA644" s="134"/>
      <c r="AB644" s="134"/>
      <c r="AC644" s="134"/>
      <c r="AD644" s="134"/>
      <c r="AE644" s="134"/>
      <c r="AG644" s="136"/>
      <c r="AN644" s="134"/>
      <c r="AO644" s="134"/>
      <c r="AP644" s="134"/>
      <c r="AQ644" s="134"/>
      <c r="AR644" s="134"/>
      <c r="AS644" s="134"/>
      <c r="AT644" s="134"/>
      <c r="AU644" s="134"/>
    </row>
    <row r="645" spans="3:47">
      <c r="C645" s="32"/>
      <c r="D645" s="32"/>
      <c r="AA645" s="134"/>
      <c r="AB645" s="134"/>
      <c r="AC645" s="134"/>
      <c r="AD645" s="134"/>
      <c r="AE645" s="134"/>
      <c r="AG645" s="136"/>
      <c r="AN645" s="134"/>
      <c r="AO645" s="134"/>
      <c r="AP645" s="134"/>
      <c r="AQ645" s="134"/>
      <c r="AR645" s="134"/>
      <c r="AS645" s="134"/>
      <c r="AT645" s="134"/>
      <c r="AU645" s="134"/>
    </row>
    <row r="646" spans="3:47">
      <c r="C646" s="32"/>
      <c r="D646" s="32"/>
      <c r="AA646" s="134"/>
      <c r="AB646" s="134"/>
      <c r="AC646" s="134"/>
      <c r="AD646" s="134"/>
      <c r="AE646" s="134"/>
      <c r="AG646" s="136"/>
      <c r="AN646" s="134"/>
      <c r="AO646" s="134"/>
      <c r="AP646" s="134"/>
      <c r="AQ646" s="134"/>
      <c r="AR646" s="134"/>
      <c r="AS646" s="134"/>
      <c r="AT646" s="134"/>
      <c r="AU646" s="134"/>
    </row>
    <row r="647" spans="3:47">
      <c r="C647" s="32"/>
      <c r="D647" s="32"/>
      <c r="AA647" s="134"/>
      <c r="AB647" s="134"/>
      <c r="AC647" s="134"/>
      <c r="AD647" s="134"/>
      <c r="AE647" s="134"/>
      <c r="AG647" s="136"/>
      <c r="AN647" s="134"/>
      <c r="AO647" s="134"/>
      <c r="AP647" s="134"/>
      <c r="AQ647" s="134"/>
      <c r="AR647" s="134"/>
      <c r="AS647" s="134"/>
      <c r="AT647" s="134"/>
      <c r="AU647" s="134"/>
    </row>
    <row r="648" spans="3:47">
      <c r="C648" s="32"/>
      <c r="D648" s="32"/>
      <c r="AA648" s="134"/>
      <c r="AB648" s="134"/>
      <c r="AC648" s="134"/>
      <c r="AD648" s="134"/>
      <c r="AE648" s="134"/>
      <c r="AG648" s="136"/>
      <c r="AN648" s="134"/>
      <c r="AO648" s="134"/>
      <c r="AP648" s="134"/>
      <c r="AQ648" s="134"/>
      <c r="AR648" s="134"/>
      <c r="AS648" s="134"/>
      <c r="AT648" s="134"/>
      <c r="AU648" s="134"/>
    </row>
    <row r="649" spans="3:47">
      <c r="C649" s="32"/>
      <c r="D649" s="32"/>
      <c r="AA649" s="134"/>
      <c r="AB649" s="134"/>
      <c r="AC649" s="134"/>
      <c r="AD649" s="134"/>
      <c r="AE649" s="134"/>
      <c r="AG649" s="136"/>
      <c r="AN649" s="134"/>
      <c r="AO649" s="134"/>
      <c r="AP649" s="134"/>
      <c r="AQ649" s="134"/>
      <c r="AR649" s="134"/>
      <c r="AS649" s="134"/>
      <c r="AT649" s="134"/>
      <c r="AU649" s="134"/>
    </row>
    <row r="650" spans="3:47">
      <c r="C650" s="32"/>
      <c r="D650" s="32"/>
      <c r="AA650" s="134"/>
      <c r="AB650" s="134"/>
      <c r="AC650" s="134"/>
      <c r="AD650" s="134"/>
      <c r="AE650" s="134"/>
      <c r="AG650" s="136"/>
      <c r="AN650" s="134"/>
      <c r="AO650" s="134"/>
      <c r="AP650" s="134"/>
      <c r="AQ650" s="134"/>
      <c r="AR650" s="134"/>
      <c r="AS650" s="134"/>
      <c r="AT650" s="134"/>
      <c r="AU650" s="134"/>
    </row>
    <row r="651" spans="3:47">
      <c r="C651" s="32"/>
      <c r="D651" s="32"/>
      <c r="AA651" s="134"/>
      <c r="AB651" s="134"/>
      <c r="AC651" s="134"/>
      <c r="AD651" s="134"/>
      <c r="AE651" s="134"/>
      <c r="AG651" s="136"/>
      <c r="AN651" s="134"/>
      <c r="AO651" s="134"/>
      <c r="AP651" s="134"/>
      <c r="AQ651" s="134"/>
      <c r="AR651" s="134"/>
      <c r="AS651" s="134"/>
      <c r="AT651" s="134"/>
      <c r="AU651" s="134"/>
    </row>
    <row r="652" spans="3:47">
      <c r="C652" s="32"/>
      <c r="D652" s="32"/>
      <c r="AA652" s="134"/>
      <c r="AB652" s="134"/>
      <c r="AC652" s="134"/>
      <c r="AD652" s="134"/>
      <c r="AE652" s="134"/>
      <c r="AG652" s="136"/>
      <c r="AN652" s="134"/>
      <c r="AO652" s="134"/>
      <c r="AP652" s="134"/>
      <c r="AQ652" s="134"/>
      <c r="AR652" s="134"/>
      <c r="AS652" s="134"/>
      <c r="AT652" s="134"/>
      <c r="AU652" s="134"/>
    </row>
    <row r="653" spans="3:47">
      <c r="C653" s="32"/>
      <c r="D653" s="32"/>
      <c r="AA653" s="134"/>
      <c r="AB653" s="134"/>
      <c r="AC653" s="134"/>
      <c r="AD653" s="134"/>
      <c r="AE653" s="134"/>
      <c r="AG653" s="136"/>
      <c r="AN653" s="134"/>
      <c r="AO653" s="134"/>
      <c r="AP653" s="134"/>
      <c r="AQ653" s="134"/>
      <c r="AR653" s="134"/>
      <c r="AS653" s="134"/>
      <c r="AT653" s="134"/>
      <c r="AU653" s="134"/>
    </row>
    <row r="654" spans="3:47">
      <c r="C654" s="32"/>
      <c r="D654" s="32"/>
      <c r="AA654" s="134"/>
      <c r="AB654" s="134"/>
      <c r="AC654" s="134"/>
      <c r="AD654" s="134"/>
      <c r="AE654" s="134"/>
      <c r="AG654" s="136"/>
      <c r="AN654" s="134"/>
      <c r="AO654" s="134"/>
      <c r="AP654" s="134"/>
      <c r="AQ654" s="134"/>
      <c r="AR654" s="134"/>
      <c r="AS654" s="134"/>
      <c r="AT654" s="134"/>
      <c r="AU654" s="134"/>
    </row>
    <row r="655" spans="3:47">
      <c r="C655" s="32"/>
      <c r="D655" s="32"/>
      <c r="AA655" s="134"/>
      <c r="AB655" s="134"/>
      <c r="AC655" s="134"/>
      <c r="AD655" s="134"/>
      <c r="AE655" s="134"/>
      <c r="AG655" s="136"/>
      <c r="AN655" s="134"/>
      <c r="AO655" s="134"/>
      <c r="AP655" s="134"/>
      <c r="AQ655" s="134"/>
      <c r="AR655" s="134"/>
      <c r="AS655" s="134"/>
      <c r="AT655" s="134"/>
      <c r="AU655" s="134"/>
    </row>
    <row r="656" spans="3:47">
      <c r="C656" s="32"/>
      <c r="D656" s="32"/>
      <c r="AA656" s="134"/>
      <c r="AB656" s="134"/>
      <c r="AC656" s="134"/>
      <c r="AD656" s="134"/>
      <c r="AE656" s="134"/>
      <c r="AG656" s="136"/>
      <c r="AN656" s="134"/>
      <c r="AO656" s="134"/>
      <c r="AP656" s="134"/>
      <c r="AQ656" s="134"/>
      <c r="AR656" s="134"/>
      <c r="AS656" s="134"/>
      <c r="AT656" s="134"/>
      <c r="AU656" s="134"/>
    </row>
    <row r="657" spans="3:47">
      <c r="C657" s="32"/>
      <c r="D657" s="32"/>
      <c r="AA657" s="134"/>
      <c r="AB657" s="134"/>
      <c r="AC657" s="134"/>
      <c r="AD657" s="134"/>
      <c r="AE657" s="134"/>
      <c r="AG657" s="136"/>
      <c r="AN657" s="134"/>
      <c r="AO657" s="134"/>
      <c r="AP657" s="134"/>
      <c r="AQ657" s="134"/>
      <c r="AR657" s="134"/>
      <c r="AS657" s="134"/>
      <c r="AT657" s="134"/>
      <c r="AU657" s="134"/>
    </row>
    <row r="658" spans="3:47">
      <c r="C658" s="32"/>
      <c r="D658" s="32"/>
      <c r="AA658" s="134"/>
      <c r="AB658" s="134"/>
      <c r="AC658" s="134"/>
      <c r="AD658" s="134"/>
      <c r="AE658" s="134"/>
      <c r="AG658" s="136"/>
      <c r="AN658" s="134"/>
      <c r="AO658" s="134"/>
      <c r="AP658" s="134"/>
      <c r="AQ658" s="134"/>
      <c r="AR658" s="134"/>
      <c r="AS658" s="134"/>
      <c r="AT658" s="134"/>
      <c r="AU658" s="134"/>
    </row>
    <row r="659" spans="3:47">
      <c r="C659" s="32"/>
      <c r="D659" s="32"/>
      <c r="AA659" s="134"/>
      <c r="AB659" s="134"/>
      <c r="AC659" s="134"/>
      <c r="AD659" s="134"/>
      <c r="AE659" s="134"/>
      <c r="AG659" s="136"/>
      <c r="AN659" s="134"/>
      <c r="AO659" s="134"/>
      <c r="AP659" s="134"/>
      <c r="AQ659" s="134"/>
      <c r="AR659" s="134"/>
      <c r="AS659" s="134"/>
      <c r="AT659" s="134"/>
      <c r="AU659" s="134"/>
    </row>
    <row r="660" spans="3:47">
      <c r="C660" s="32"/>
      <c r="D660" s="32"/>
      <c r="AA660" s="134"/>
      <c r="AB660" s="134"/>
      <c r="AC660" s="134"/>
      <c r="AD660" s="134"/>
      <c r="AE660" s="134"/>
      <c r="AG660" s="136"/>
      <c r="AN660" s="134"/>
      <c r="AO660" s="134"/>
      <c r="AP660" s="134"/>
      <c r="AQ660" s="134"/>
      <c r="AR660" s="134"/>
      <c r="AS660" s="134"/>
      <c r="AT660" s="134"/>
      <c r="AU660" s="134"/>
    </row>
    <row r="661" spans="3:47">
      <c r="C661" s="32"/>
      <c r="D661" s="32"/>
      <c r="AA661" s="134"/>
      <c r="AB661" s="134"/>
      <c r="AC661" s="134"/>
      <c r="AD661" s="134"/>
      <c r="AE661" s="134"/>
      <c r="AG661" s="136"/>
      <c r="AN661" s="134"/>
      <c r="AO661" s="134"/>
      <c r="AP661" s="134"/>
      <c r="AQ661" s="134"/>
      <c r="AR661" s="134"/>
      <c r="AS661" s="134"/>
      <c r="AT661" s="134"/>
      <c r="AU661" s="134"/>
    </row>
    <row r="662" spans="3:47">
      <c r="C662" s="32"/>
      <c r="D662" s="32"/>
      <c r="AA662" s="134"/>
      <c r="AB662" s="134"/>
      <c r="AC662" s="134"/>
      <c r="AD662" s="134"/>
      <c r="AE662" s="134"/>
      <c r="AG662" s="136"/>
      <c r="AN662" s="134"/>
      <c r="AO662" s="134"/>
      <c r="AP662" s="134"/>
      <c r="AQ662" s="134"/>
      <c r="AR662" s="134"/>
      <c r="AS662" s="134"/>
      <c r="AT662" s="134"/>
      <c r="AU662" s="134"/>
    </row>
    <row r="663" spans="3:47">
      <c r="C663" s="32"/>
      <c r="D663" s="32"/>
      <c r="AA663" s="134"/>
      <c r="AB663" s="134"/>
      <c r="AC663" s="134"/>
      <c r="AD663" s="134"/>
      <c r="AE663" s="134"/>
      <c r="AG663" s="136"/>
      <c r="AN663" s="134"/>
      <c r="AO663" s="134"/>
      <c r="AP663" s="134"/>
      <c r="AQ663" s="134"/>
      <c r="AR663" s="134"/>
      <c r="AS663" s="134"/>
      <c r="AT663" s="134"/>
      <c r="AU663" s="134"/>
    </row>
    <row r="664" spans="3:47">
      <c r="C664" s="32"/>
      <c r="D664" s="32"/>
      <c r="AA664" s="134"/>
      <c r="AB664" s="134"/>
      <c r="AC664" s="134"/>
      <c r="AD664" s="134"/>
      <c r="AE664" s="134"/>
      <c r="AG664" s="136"/>
      <c r="AN664" s="134"/>
      <c r="AO664" s="134"/>
      <c r="AP664" s="134"/>
      <c r="AQ664" s="134"/>
      <c r="AR664" s="134"/>
      <c r="AS664" s="134"/>
      <c r="AT664" s="134"/>
      <c r="AU664" s="134"/>
    </row>
    <row r="665" spans="3:47">
      <c r="C665" s="32"/>
      <c r="D665" s="32"/>
      <c r="AA665" s="134"/>
      <c r="AB665" s="134"/>
      <c r="AC665" s="134"/>
      <c r="AD665" s="134"/>
      <c r="AE665" s="134"/>
      <c r="AG665" s="136"/>
      <c r="AN665" s="134"/>
      <c r="AO665" s="134"/>
      <c r="AP665" s="134"/>
      <c r="AQ665" s="134"/>
      <c r="AR665" s="134"/>
      <c r="AS665" s="134"/>
      <c r="AT665" s="134"/>
      <c r="AU665" s="134"/>
    </row>
    <row r="666" spans="3:47">
      <c r="C666" s="32"/>
      <c r="D666" s="32"/>
      <c r="AA666" s="134"/>
      <c r="AB666" s="134"/>
      <c r="AC666" s="134"/>
      <c r="AD666" s="134"/>
      <c r="AE666" s="134"/>
      <c r="AG666" s="136"/>
      <c r="AN666" s="134"/>
      <c r="AO666" s="134"/>
      <c r="AP666" s="134"/>
      <c r="AQ666" s="134"/>
      <c r="AR666" s="134"/>
      <c r="AS666" s="134"/>
      <c r="AT666" s="134"/>
      <c r="AU666" s="134"/>
    </row>
    <row r="667" spans="3:47">
      <c r="C667" s="32"/>
      <c r="D667" s="32"/>
      <c r="AA667" s="134"/>
      <c r="AB667" s="134"/>
      <c r="AC667" s="134"/>
      <c r="AD667" s="134"/>
      <c r="AE667" s="134"/>
      <c r="AG667" s="136"/>
      <c r="AN667" s="134"/>
      <c r="AO667" s="134"/>
      <c r="AP667" s="134"/>
      <c r="AQ667" s="134"/>
      <c r="AR667" s="134"/>
      <c r="AS667" s="134"/>
      <c r="AT667" s="134"/>
      <c r="AU667" s="134"/>
    </row>
    <row r="668" spans="3:47">
      <c r="C668" s="32"/>
      <c r="D668" s="32"/>
      <c r="AA668" s="134"/>
      <c r="AB668" s="134"/>
      <c r="AC668" s="134"/>
      <c r="AD668" s="134"/>
      <c r="AE668" s="134"/>
      <c r="AG668" s="136"/>
      <c r="AN668" s="134"/>
      <c r="AO668" s="134"/>
      <c r="AP668" s="134"/>
      <c r="AQ668" s="134"/>
      <c r="AR668" s="134"/>
      <c r="AS668" s="134"/>
      <c r="AT668" s="134"/>
      <c r="AU668" s="134"/>
    </row>
    <row r="669" spans="3:47">
      <c r="C669" s="32"/>
      <c r="D669" s="32"/>
      <c r="AA669" s="134"/>
      <c r="AB669" s="134"/>
      <c r="AC669" s="134"/>
      <c r="AD669" s="134"/>
      <c r="AE669" s="134"/>
      <c r="AG669" s="136"/>
      <c r="AN669" s="134"/>
      <c r="AO669" s="134"/>
      <c r="AP669" s="134"/>
      <c r="AQ669" s="134"/>
      <c r="AR669" s="134"/>
      <c r="AS669" s="134"/>
      <c r="AT669" s="134"/>
      <c r="AU669" s="134"/>
    </row>
    <row r="670" spans="3:47">
      <c r="C670" s="32"/>
      <c r="D670" s="32"/>
      <c r="AA670" s="134"/>
      <c r="AB670" s="134"/>
      <c r="AC670" s="134"/>
      <c r="AD670" s="134"/>
      <c r="AE670" s="134"/>
      <c r="AG670" s="136"/>
      <c r="AN670" s="134"/>
      <c r="AO670" s="134"/>
      <c r="AP670" s="134"/>
      <c r="AQ670" s="134"/>
      <c r="AR670" s="134"/>
      <c r="AS670" s="134"/>
      <c r="AT670" s="134"/>
      <c r="AU670" s="134"/>
    </row>
    <row r="671" spans="3:47">
      <c r="C671" s="32"/>
      <c r="D671" s="32"/>
      <c r="AA671" s="134"/>
      <c r="AB671" s="134"/>
      <c r="AC671" s="134"/>
      <c r="AD671" s="134"/>
      <c r="AE671" s="134"/>
      <c r="AG671" s="136"/>
      <c r="AN671" s="134"/>
      <c r="AO671" s="134"/>
      <c r="AP671" s="134"/>
      <c r="AQ671" s="134"/>
      <c r="AR671" s="134"/>
      <c r="AS671" s="134"/>
      <c r="AT671" s="134"/>
      <c r="AU671" s="134"/>
    </row>
    <row r="672" spans="3:47">
      <c r="C672" s="32"/>
      <c r="D672" s="32"/>
      <c r="AA672" s="134"/>
      <c r="AB672" s="134"/>
      <c r="AC672" s="134"/>
      <c r="AD672" s="134"/>
      <c r="AE672" s="134"/>
      <c r="AG672" s="136"/>
      <c r="AN672" s="134"/>
      <c r="AO672" s="134"/>
      <c r="AP672" s="134"/>
      <c r="AQ672" s="134"/>
      <c r="AR672" s="134"/>
      <c r="AS672" s="134"/>
      <c r="AT672" s="134"/>
      <c r="AU672" s="134"/>
    </row>
    <row r="673" spans="3:47">
      <c r="C673" s="32"/>
      <c r="D673" s="32"/>
      <c r="AA673" s="134"/>
      <c r="AB673" s="134"/>
      <c r="AC673" s="134"/>
      <c r="AD673" s="134"/>
      <c r="AE673" s="134"/>
      <c r="AG673" s="136"/>
      <c r="AN673" s="134"/>
      <c r="AO673" s="134"/>
      <c r="AP673" s="134"/>
      <c r="AQ673" s="134"/>
      <c r="AR673" s="134"/>
      <c r="AS673" s="134"/>
      <c r="AT673" s="134"/>
      <c r="AU673" s="134"/>
    </row>
    <row r="674" spans="3:47">
      <c r="C674" s="32"/>
      <c r="D674" s="32"/>
      <c r="AA674" s="134"/>
      <c r="AB674" s="134"/>
      <c r="AC674" s="134"/>
      <c r="AD674" s="134"/>
      <c r="AE674" s="134"/>
      <c r="AG674" s="136"/>
      <c r="AN674" s="134"/>
      <c r="AO674" s="134"/>
      <c r="AP674" s="134"/>
      <c r="AQ674" s="134"/>
      <c r="AR674" s="134"/>
      <c r="AS674" s="134"/>
      <c r="AT674" s="134"/>
      <c r="AU674" s="134"/>
    </row>
    <row r="675" spans="3:47">
      <c r="C675" s="32"/>
      <c r="D675" s="32"/>
      <c r="AA675" s="134"/>
      <c r="AB675" s="134"/>
      <c r="AC675" s="134"/>
      <c r="AD675" s="134"/>
      <c r="AE675" s="134"/>
      <c r="AG675" s="136"/>
      <c r="AN675" s="134"/>
      <c r="AO675" s="134"/>
      <c r="AP675" s="134"/>
      <c r="AQ675" s="134"/>
      <c r="AR675" s="134"/>
      <c r="AS675" s="134"/>
      <c r="AT675" s="134"/>
      <c r="AU675" s="134"/>
    </row>
    <row r="676" spans="3:47">
      <c r="C676" s="32"/>
      <c r="D676" s="32"/>
      <c r="AA676" s="134"/>
      <c r="AB676" s="134"/>
      <c r="AC676" s="134"/>
      <c r="AD676" s="134"/>
      <c r="AE676" s="134"/>
      <c r="AG676" s="136"/>
      <c r="AN676" s="134"/>
      <c r="AO676" s="134"/>
      <c r="AP676" s="134"/>
      <c r="AQ676" s="134"/>
      <c r="AR676" s="134"/>
      <c r="AS676" s="134"/>
      <c r="AT676" s="134"/>
      <c r="AU676" s="134"/>
    </row>
    <row r="677" spans="3:47">
      <c r="C677" s="32"/>
      <c r="D677" s="32"/>
      <c r="AA677" s="134"/>
      <c r="AB677" s="134"/>
      <c r="AC677" s="134"/>
      <c r="AD677" s="134"/>
      <c r="AE677" s="134"/>
      <c r="AG677" s="136"/>
      <c r="AN677" s="134"/>
      <c r="AO677" s="134"/>
      <c r="AP677" s="134"/>
      <c r="AQ677" s="134"/>
      <c r="AR677" s="134"/>
      <c r="AS677" s="134"/>
      <c r="AT677" s="134"/>
      <c r="AU677" s="134"/>
    </row>
    <row r="678" spans="3:47">
      <c r="C678" s="32"/>
      <c r="D678" s="32"/>
      <c r="AA678" s="134"/>
      <c r="AB678" s="134"/>
      <c r="AC678" s="134"/>
      <c r="AD678" s="134"/>
      <c r="AE678" s="134"/>
      <c r="AG678" s="136"/>
      <c r="AN678" s="134"/>
      <c r="AO678" s="134"/>
      <c r="AP678" s="134"/>
      <c r="AQ678" s="134"/>
      <c r="AR678" s="134"/>
      <c r="AS678" s="134"/>
      <c r="AT678" s="134"/>
      <c r="AU678" s="134"/>
    </row>
    <row r="679" spans="3:47">
      <c r="C679" s="32"/>
      <c r="D679" s="32"/>
      <c r="AA679" s="134"/>
      <c r="AB679" s="134"/>
      <c r="AC679" s="134"/>
      <c r="AD679" s="134"/>
      <c r="AE679" s="134"/>
      <c r="AG679" s="136"/>
      <c r="AN679" s="134"/>
      <c r="AO679" s="134"/>
      <c r="AP679" s="134"/>
      <c r="AQ679" s="134"/>
      <c r="AR679" s="134"/>
      <c r="AS679" s="134"/>
      <c r="AT679" s="134"/>
      <c r="AU679" s="134"/>
    </row>
    <row r="680" spans="3:47">
      <c r="C680" s="32"/>
      <c r="D680" s="32"/>
      <c r="AA680" s="134"/>
      <c r="AB680" s="134"/>
      <c r="AC680" s="134"/>
      <c r="AD680" s="134"/>
      <c r="AE680" s="134"/>
      <c r="AG680" s="136"/>
      <c r="AN680" s="134"/>
      <c r="AO680" s="134"/>
      <c r="AP680" s="134"/>
      <c r="AQ680" s="134"/>
      <c r="AR680" s="134"/>
      <c r="AS680" s="134"/>
      <c r="AT680" s="134"/>
      <c r="AU680" s="134"/>
    </row>
    <row r="681" spans="3:47">
      <c r="C681" s="32"/>
      <c r="D681" s="32"/>
      <c r="AA681" s="134"/>
      <c r="AB681" s="134"/>
      <c r="AC681" s="134"/>
      <c r="AD681" s="134"/>
      <c r="AE681" s="134"/>
      <c r="AG681" s="136"/>
      <c r="AN681" s="134"/>
      <c r="AO681" s="134"/>
      <c r="AP681" s="134"/>
      <c r="AQ681" s="134"/>
      <c r="AR681" s="134"/>
      <c r="AS681" s="134"/>
      <c r="AT681" s="134"/>
      <c r="AU681" s="134"/>
    </row>
    <row r="682" spans="3:47">
      <c r="C682" s="32"/>
      <c r="D682" s="32"/>
      <c r="AA682" s="134"/>
      <c r="AB682" s="134"/>
      <c r="AC682" s="134"/>
      <c r="AD682" s="134"/>
      <c r="AE682" s="134"/>
      <c r="AG682" s="136"/>
      <c r="AN682" s="134"/>
      <c r="AO682" s="134"/>
      <c r="AP682" s="134"/>
      <c r="AQ682" s="134"/>
      <c r="AR682" s="134"/>
      <c r="AS682" s="134"/>
      <c r="AT682" s="134"/>
      <c r="AU682" s="134"/>
    </row>
    <row r="683" spans="3:47">
      <c r="C683" s="32"/>
      <c r="D683" s="32"/>
      <c r="AA683" s="134"/>
      <c r="AB683" s="134"/>
      <c r="AC683" s="134"/>
      <c r="AD683" s="134"/>
      <c r="AE683" s="134"/>
      <c r="AG683" s="136"/>
      <c r="AN683" s="134"/>
      <c r="AO683" s="134"/>
      <c r="AP683" s="134"/>
      <c r="AQ683" s="134"/>
      <c r="AR683" s="134"/>
      <c r="AS683" s="134"/>
      <c r="AT683" s="134"/>
      <c r="AU683" s="134"/>
    </row>
    <row r="684" spans="3:47">
      <c r="C684" s="32"/>
      <c r="D684" s="32"/>
      <c r="AA684" s="134"/>
      <c r="AB684" s="134"/>
      <c r="AC684" s="134"/>
      <c r="AD684" s="134"/>
      <c r="AE684" s="134"/>
      <c r="AG684" s="136"/>
      <c r="AN684" s="134"/>
      <c r="AO684" s="134"/>
      <c r="AP684" s="134"/>
      <c r="AQ684" s="134"/>
      <c r="AR684" s="134"/>
      <c r="AS684" s="134"/>
      <c r="AT684" s="134"/>
      <c r="AU684" s="134"/>
    </row>
    <row r="685" spans="3:47">
      <c r="C685" s="32"/>
      <c r="D685" s="32"/>
      <c r="AA685" s="134"/>
      <c r="AB685" s="134"/>
      <c r="AC685" s="134"/>
      <c r="AD685" s="134"/>
      <c r="AE685" s="134"/>
      <c r="AG685" s="136"/>
      <c r="AN685" s="134"/>
      <c r="AO685" s="134"/>
      <c r="AP685" s="134"/>
      <c r="AQ685" s="134"/>
      <c r="AR685" s="134"/>
      <c r="AS685" s="134"/>
      <c r="AT685" s="134"/>
      <c r="AU685" s="134"/>
    </row>
    <row r="686" spans="3:47">
      <c r="C686" s="32"/>
      <c r="D686" s="32"/>
      <c r="AA686" s="134"/>
      <c r="AB686" s="134"/>
      <c r="AC686" s="134"/>
      <c r="AD686" s="134"/>
      <c r="AE686" s="134"/>
      <c r="AG686" s="136"/>
      <c r="AN686" s="134"/>
      <c r="AO686" s="134"/>
      <c r="AP686" s="134"/>
      <c r="AQ686" s="134"/>
      <c r="AR686" s="134"/>
      <c r="AS686" s="134"/>
      <c r="AT686" s="134"/>
      <c r="AU686" s="134"/>
    </row>
    <row r="687" spans="3:47">
      <c r="C687" s="32"/>
      <c r="D687" s="32"/>
      <c r="AA687" s="134"/>
      <c r="AB687" s="134"/>
      <c r="AC687" s="134"/>
      <c r="AD687" s="134"/>
      <c r="AE687" s="134"/>
      <c r="AG687" s="136"/>
      <c r="AN687" s="134"/>
      <c r="AO687" s="134"/>
      <c r="AP687" s="134"/>
      <c r="AQ687" s="134"/>
      <c r="AR687" s="134"/>
      <c r="AS687" s="134"/>
      <c r="AT687" s="134"/>
      <c r="AU687" s="134"/>
    </row>
    <row r="688" spans="3:47">
      <c r="C688" s="32"/>
      <c r="D688" s="32"/>
      <c r="AA688" s="134"/>
      <c r="AB688" s="134"/>
      <c r="AC688" s="134"/>
      <c r="AD688" s="134"/>
      <c r="AE688" s="134"/>
      <c r="AG688" s="136"/>
      <c r="AN688" s="134"/>
      <c r="AO688" s="134"/>
      <c r="AP688" s="134"/>
      <c r="AQ688" s="134"/>
      <c r="AR688" s="134"/>
      <c r="AS688" s="134"/>
      <c r="AT688" s="134"/>
      <c r="AU688" s="134"/>
    </row>
    <row r="689" spans="3:47">
      <c r="C689" s="32"/>
      <c r="D689" s="32"/>
      <c r="AA689" s="134"/>
      <c r="AB689" s="134"/>
      <c r="AC689" s="134"/>
      <c r="AD689" s="134"/>
      <c r="AE689" s="134"/>
      <c r="AG689" s="136"/>
      <c r="AN689" s="134"/>
      <c r="AO689" s="134"/>
      <c r="AP689" s="134"/>
      <c r="AQ689" s="134"/>
      <c r="AR689" s="134"/>
      <c r="AS689" s="134"/>
      <c r="AT689" s="134"/>
      <c r="AU689" s="134"/>
    </row>
    <row r="690" spans="3:47">
      <c r="C690" s="32"/>
      <c r="D690" s="32"/>
      <c r="AA690" s="134"/>
      <c r="AB690" s="134"/>
      <c r="AC690" s="134"/>
      <c r="AD690" s="134"/>
      <c r="AE690" s="134"/>
      <c r="AG690" s="136"/>
      <c r="AN690" s="134"/>
      <c r="AO690" s="134"/>
      <c r="AP690" s="134"/>
      <c r="AQ690" s="134"/>
      <c r="AR690" s="134"/>
      <c r="AS690" s="134"/>
      <c r="AT690" s="134"/>
      <c r="AU690" s="134"/>
    </row>
    <row r="691" spans="3:47">
      <c r="C691" s="32"/>
      <c r="D691" s="32"/>
      <c r="AA691" s="134"/>
      <c r="AB691" s="134"/>
      <c r="AC691" s="134"/>
      <c r="AD691" s="134"/>
      <c r="AE691" s="134"/>
      <c r="AG691" s="136"/>
      <c r="AN691" s="134"/>
      <c r="AO691" s="134"/>
      <c r="AP691" s="134"/>
      <c r="AQ691" s="134"/>
      <c r="AR691" s="134"/>
      <c r="AS691" s="134"/>
      <c r="AT691" s="134"/>
      <c r="AU691" s="134"/>
    </row>
    <row r="692" spans="3:47">
      <c r="C692" s="32"/>
      <c r="D692" s="32"/>
      <c r="AA692" s="134"/>
      <c r="AB692" s="134"/>
      <c r="AC692" s="134"/>
      <c r="AD692" s="134"/>
      <c r="AE692" s="134"/>
      <c r="AG692" s="136"/>
      <c r="AN692" s="134"/>
      <c r="AO692" s="134"/>
      <c r="AP692" s="134"/>
      <c r="AQ692" s="134"/>
      <c r="AR692" s="134"/>
      <c r="AS692" s="134"/>
      <c r="AT692" s="134"/>
      <c r="AU692" s="134"/>
    </row>
    <row r="693" spans="3:47">
      <c r="C693" s="32"/>
      <c r="D693" s="32"/>
      <c r="AA693" s="134"/>
      <c r="AB693" s="134"/>
      <c r="AC693" s="134"/>
      <c r="AD693" s="134"/>
      <c r="AE693" s="134"/>
      <c r="AG693" s="136"/>
      <c r="AN693" s="134"/>
      <c r="AO693" s="134"/>
      <c r="AP693" s="134"/>
      <c r="AQ693" s="134"/>
      <c r="AR693" s="134"/>
      <c r="AS693" s="134"/>
      <c r="AT693" s="134"/>
      <c r="AU693" s="134"/>
    </row>
    <row r="694" spans="3:47">
      <c r="C694" s="32"/>
      <c r="D694" s="32"/>
      <c r="AA694" s="134"/>
      <c r="AB694" s="134"/>
      <c r="AC694" s="134"/>
      <c r="AD694" s="134"/>
      <c r="AE694" s="134"/>
      <c r="AG694" s="136"/>
      <c r="AN694" s="134"/>
      <c r="AO694" s="134"/>
      <c r="AP694" s="134"/>
      <c r="AQ694" s="134"/>
      <c r="AR694" s="134"/>
      <c r="AS694" s="134"/>
      <c r="AT694" s="134"/>
      <c r="AU694" s="134"/>
    </row>
    <row r="695" spans="3:47">
      <c r="C695" s="32"/>
      <c r="D695" s="32"/>
      <c r="AA695" s="134"/>
      <c r="AB695" s="134"/>
      <c r="AC695" s="134"/>
      <c r="AD695" s="134"/>
      <c r="AE695" s="134"/>
      <c r="AG695" s="136"/>
      <c r="AN695" s="134"/>
      <c r="AO695" s="134"/>
      <c r="AP695" s="134"/>
      <c r="AQ695" s="134"/>
      <c r="AR695" s="134"/>
      <c r="AS695" s="134"/>
      <c r="AT695" s="134"/>
      <c r="AU695" s="134"/>
    </row>
    <row r="696" spans="3:47">
      <c r="C696" s="32"/>
      <c r="D696" s="32"/>
      <c r="AA696" s="134"/>
      <c r="AB696" s="134"/>
      <c r="AC696" s="134"/>
      <c r="AD696" s="134"/>
      <c r="AE696" s="134"/>
      <c r="AG696" s="136"/>
      <c r="AN696" s="134"/>
      <c r="AO696" s="134"/>
      <c r="AP696" s="134"/>
      <c r="AQ696" s="134"/>
      <c r="AR696" s="134"/>
      <c r="AS696" s="134"/>
      <c r="AT696" s="134"/>
      <c r="AU696" s="134"/>
    </row>
    <row r="697" spans="3:47">
      <c r="C697" s="32"/>
      <c r="D697" s="32"/>
      <c r="AA697" s="134"/>
      <c r="AB697" s="134"/>
      <c r="AC697" s="134"/>
      <c r="AD697" s="134"/>
      <c r="AE697" s="134"/>
      <c r="AG697" s="136"/>
      <c r="AN697" s="134"/>
      <c r="AO697" s="134"/>
      <c r="AP697" s="134"/>
      <c r="AQ697" s="134"/>
      <c r="AR697" s="134"/>
      <c r="AS697" s="134"/>
      <c r="AT697" s="134"/>
      <c r="AU697" s="134"/>
    </row>
    <row r="698" spans="3:47">
      <c r="C698" s="32"/>
      <c r="D698" s="32"/>
      <c r="AA698" s="134"/>
      <c r="AB698" s="134"/>
      <c r="AC698" s="134"/>
      <c r="AD698" s="134"/>
      <c r="AE698" s="134"/>
      <c r="AG698" s="136"/>
      <c r="AN698" s="134"/>
      <c r="AO698" s="134"/>
      <c r="AP698" s="134"/>
      <c r="AQ698" s="134"/>
      <c r="AR698" s="134"/>
      <c r="AS698" s="134"/>
      <c r="AT698" s="134"/>
      <c r="AU698" s="134"/>
    </row>
    <row r="699" spans="3:47">
      <c r="C699" s="32"/>
      <c r="D699" s="32"/>
      <c r="AA699" s="134"/>
      <c r="AB699" s="134"/>
      <c r="AC699" s="134"/>
      <c r="AD699" s="134"/>
      <c r="AE699" s="134"/>
      <c r="AG699" s="136"/>
      <c r="AN699" s="134"/>
      <c r="AO699" s="134"/>
      <c r="AP699" s="134"/>
      <c r="AQ699" s="134"/>
      <c r="AR699" s="134"/>
      <c r="AS699" s="134"/>
      <c r="AT699" s="134"/>
      <c r="AU699" s="134"/>
    </row>
    <row r="700" spans="3:47">
      <c r="C700" s="32"/>
      <c r="D700" s="32"/>
      <c r="AA700" s="134"/>
      <c r="AB700" s="134"/>
      <c r="AC700" s="134"/>
      <c r="AD700" s="134"/>
      <c r="AE700" s="134"/>
      <c r="AG700" s="136"/>
      <c r="AN700" s="134"/>
      <c r="AO700" s="134"/>
      <c r="AP700" s="134"/>
      <c r="AQ700" s="134"/>
      <c r="AR700" s="134"/>
      <c r="AS700" s="134"/>
      <c r="AT700" s="134"/>
      <c r="AU700" s="134"/>
    </row>
    <row r="701" spans="3:47">
      <c r="C701" s="32"/>
      <c r="D701" s="32"/>
      <c r="AA701" s="134"/>
      <c r="AB701" s="134"/>
      <c r="AC701" s="134"/>
      <c r="AD701" s="134"/>
      <c r="AE701" s="134"/>
      <c r="AG701" s="136"/>
      <c r="AN701" s="134"/>
      <c r="AO701" s="134"/>
      <c r="AP701" s="134"/>
      <c r="AQ701" s="134"/>
      <c r="AR701" s="134"/>
      <c r="AS701" s="134"/>
      <c r="AT701" s="134"/>
      <c r="AU701" s="134"/>
    </row>
    <row r="702" spans="3:47">
      <c r="C702" s="32"/>
      <c r="D702" s="32"/>
      <c r="AA702" s="134"/>
      <c r="AB702" s="134"/>
      <c r="AC702" s="134"/>
      <c r="AD702" s="134"/>
      <c r="AE702" s="134"/>
      <c r="AG702" s="136"/>
      <c r="AN702" s="134"/>
      <c r="AO702" s="134"/>
      <c r="AP702" s="134"/>
      <c r="AQ702" s="134"/>
      <c r="AR702" s="134"/>
      <c r="AS702" s="134"/>
      <c r="AT702" s="134"/>
      <c r="AU702" s="134"/>
    </row>
    <row r="703" spans="3:47">
      <c r="C703" s="32"/>
      <c r="D703" s="32"/>
      <c r="AA703" s="134"/>
      <c r="AB703" s="134"/>
      <c r="AC703" s="134"/>
      <c r="AD703" s="134"/>
      <c r="AE703" s="134"/>
      <c r="AG703" s="136"/>
      <c r="AN703" s="134"/>
      <c r="AO703" s="134"/>
      <c r="AP703" s="134"/>
      <c r="AQ703" s="134"/>
      <c r="AR703" s="134"/>
      <c r="AS703" s="134"/>
      <c r="AT703" s="134"/>
      <c r="AU703" s="134"/>
    </row>
    <row r="704" spans="3:47">
      <c r="C704" s="32"/>
      <c r="D704" s="32"/>
      <c r="AA704" s="134"/>
      <c r="AB704" s="134"/>
      <c r="AC704" s="134"/>
      <c r="AD704" s="134"/>
      <c r="AE704" s="134"/>
      <c r="AG704" s="136"/>
      <c r="AN704" s="134"/>
      <c r="AO704" s="134"/>
      <c r="AP704" s="134"/>
      <c r="AQ704" s="134"/>
      <c r="AR704" s="134"/>
      <c r="AS704" s="134"/>
      <c r="AT704" s="134"/>
      <c r="AU704" s="134"/>
    </row>
    <row r="705" spans="3:47">
      <c r="C705" s="32"/>
      <c r="D705" s="32"/>
      <c r="AA705" s="134"/>
      <c r="AB705" s="134"/>
      <c r="AC705" s="134"/>
      <c r="AD705" s="134"/>
      <c r="AE705" s="134"/>
      <c r="AG705" s="136"/>
      <c r="AN705" s="134"/>
      <c r="AO705" s="134"/>
      <c r="AP705" s="134"/>
      <c r="AQ705" s="134"/>
      <c r="AR705" s="134"/>
      <c r="AS705" s="134"/>
      <c r="AT705" s="134"/>
      <c r="AU705" s="134"/>
    </row>
    <row r="706" spans="3:47">
      <c r="C706" s="32"/>
      <c r="D706" s="32"/>
      <c r="AA706" s="134"/>
      <c r="AB706" s="134"/>
      <c r="AC706" s="134"/>
      <c r="AD706" s="134"/>
      <c r="AE706" s="134"/>
      <c r="AG706" s="136"/>
      <c r="AN706" s="134"/>
      <c r="AO706" s="134"/>
      <c r="AP706" s="134"/>
      <c r="AQ706" s="134"/>
      <c r="AR706" s="134"/>
      <c r="AS706" s="134"/>
      <c r="AT706" s="134"/>
      <c r="AU706" s="134"/>
    </row>
    <row r="707" spans="3:47">
      <c r="C707" s="32"/>
      <c r="D707" s="32"/>
      <c r="AA707" s="134"/>
      <c r="AB707" s="134"/>
      <c r="AC707" s="134"/>
      <c r="AD707" s="134"/>
      <c r="AE707" s="134"/>
      <c r="AG707" s="136"/>
      <c r="AN707" s="134"/>
      <c r="AO707" s="134"/>
      <c r="AP707" s="134"/>
      <c r="AQ707" s="134"/>
      <c r="AR707" s="134"/>
      <c r="AS707" s="134"/>
      <c r="AT707" s="134"/>
      <c r="AU707" s="134"/>
    </row>
    <row r="708" spans="3:47">
      <c r="C708" s="32"/>
      <c r="D708" s="32"/>
      <c r="AA708" s="134"/>
      <c r="AB708" s="134"/>
      <c r="AC708" s="134"/>
      <c r="AD708" s="134"/>
      <c r="AE708" s="134"/>
      <c r="AG708" s="136"/>
      <c r="AN708" s="134"/>
      <c r="AO708" s="134"/>
      <c r="AP708" s="134"/>
      <c r="AQ708" s="134"/>
      <c r="AR708" s="134"/>
      <c r="AS708" s="134"/>
      <c r="AT708" s="134"/>
      <c r="AU708" s="134"/>
    </row>
    <row r="709" spans="3:47">
      <c r="C709" s="32"/>
      <c r="D709" s="32"/>
      <c r="AA709" s="134"/>
      <c r="AB709" s="134"/>
      <c r="AC709" s="134"/>
      <c r="AD709" s="134"/>
      <c r="AE709" s="134"/>
      <c r="AG709" s="136"/>
      <c r="AN709" s="134"/>
      <c r="AO709" s="134"/>
      <c r="AP709" s="134"/>
      <c r="AQ709" s="134"/>
      <c r="AR709" s="134"/>
      <c r="AS709" s="134"/>
      <c r="AT709" s="134"/>
      <c r="AU709" s="134"/>
    </row>
    <row r="710" spans="3:47">
      <c r="C710" s="32"/>
      <c r="D710" s="32"/>
      <c r="AA710" s="134"/>
      <c r="AB710" s="134"/>
      <c r="AC710" s="134"/>
      <c r="AD710" s="134"/>
      <c r="AE710" s="134"/>
      <c r="AG710" s="136"/>
      <c r="AN710" s="134"/>
      <c r="AO710" s="134"/>
      <c r="AP710" s="134"/>
      <c r="AQ710" s="134"/>
      <c r="AR710" s="134"/>
      <c r="AS710" s="134"/>
      <c r="AT710" s="134"/>
      <c r="AU710" s="134"/>
    </row>
    <row r="711" spans="3:47">
      <c r="C711" s="32"/>
      <c r="D711" s="32"/>
      <c r="AA711" s="134"/>
      <c r="AB711" s="134"/>
      <c r="AC711" s="134"/>
      <c r="AD711" s="134"/>
      <c r="AE711" s="134"/>
      <c r="AG711" s="136"/>
      <c r="AN711" s="134"/>
      <c r="AO711" s="134"/>
      <c r="AP711" s="134"/>
      <c r="AQ711" s="134"/>
      <c r="AR711" s="134"/>
      <c r="AS711" s="134"/>
      <c r="AT711" s="134"/>
      <c r="AU711" s="134"/>
    </row>
    <row r="712" spans="3:47">
      <c r="C712" s="32"/>
      <c r="D712" s="32"/>
      <c r="AA712" s="134"/>
      <c r="AB712" s="134"/>
      <c r="AC712" s="134"/>
      <c r="AD712" s="134"/>
      <c r="AE712" s="134"/>
      <c r="AG712" s="136"/>
      <c r="AN712" s="134"/>
      <c r="AO712" s="134"/>
      <c r="AP712" s="134"/>
      <c r="AQ712" s="134"/>
      <c r="AR712" s="134"/>
      <c r="AS712" s="134"/>
      <c r="AT712" s="134"/>
      <c r="AU712" s="134"/>
    </row>
    <row r="713" spans="3:47">
      <c r="C713" s="32"/>
      <c r="D713" s="32"/>
      <c r="AA713" s="134"/>
      <c r="AB713" s="134"/>
      <c r="AC713" s="134"/>
      <c r="AD713" s="134"/>
      <c r="AE713" s="134"/>
      <c r="AG713" s="136"/>
      <c r="AN713" s="134"/>
      <c r="AO713" s="134"/>
      <c r="AP713" s="134"/>
      <c r="AQ713" s="134"/>
      <c r="AR713" s="134"/>
      <c r="AS713" s="134"/>
      <c r="AT713" s="134"/>
      <c r="AU713" s="134"/>
    </row>
    <row r="714" spans="3:47">
      <c r="C714" s="32"/>
      <c r="D714" s="32"/>
      <c r="AA714" s="134"/>
      <c r="AB714" s="134"/>
      <c r="AC714" s="134"/>
      <c r="AD714" s="134"/>
      <c r="AE714" s="134"/>
      <c r="AG714" s="136"/>
      <c r="AN714" s="134"/>
      <c r="AO714" s="134"/>
      <c r="AP714" s="134"/>
      <c r="AQ714" s="134"/>
      <c r="AR714" s="134"/>
      <c r="AS714" s="134"/>
      <c r="AT714" s="134"/>
      <c r="AU714" s="134"/>
    </row>
    <row r="715" spans="3:47">
      <c r="C715" s="32"/>
      <c r="D715" s="32"/>
      <c r="AA715" s="134"/>
      <c r="AB715" s="134"/>
      <c r="AC715" s="134"/>
      <c r="AD715" s="134"/>
      <c r="AE715" s="134"/>
      <c r="AG715" s="136"/>
      <c r="AN715" s="134"/>
      <c r="AO715" s="134"/>
      <c r="AP715" s="134"/>
      <c r="AQ715" s="134"/>
      <c r="AR715" s="134"/>
      <c r="AS715" s="134"/>
      <c r="AT715" s="134"/>
      <c r="AU715" s="134"/>
    </row>
    <row r="716" spans="3:47">
      <c r="C716" s="32"/>
      <c r="D716" s="32"/>
      <c r="AA716" s="134"/>
      <c r="AB716" s="134"/>
      <c r="AC716" s="134"/>
      <c r="AD716" s="134"/>
      <c r="AE716" s="134"/>
      <c r="AG716" s="136"/>
      <c r="AN716" s="134"/>
      <c r="AO716" s="134"/>
      <c r="AP716" s="134"/>
      <c r="AQ716" s="134"/>
      <c r="AR716" s="134"/>
      <c r="AS716" s="134"/>
      <c r="AT716" s="134"/>
      <c r="AU716" s="134"/>
    </row>
    <row r="717" spans="3:47">
      <c r="C717" s="32"/>
      <c r="D717" s="32"/>
      <c r="AA717" s="134"/>
      <c r="AB717" s="134"/>
      <c r="AC717" s="134"/>
      <c r="AD717" s="134"/>
      <c r="AE717" s="134"/>
      <c r="AG717" s="136"/>
      <c r="AN717" s="134"/>
      <c r="AO717" s="134"/>
      <c r="AP717" s="134"/>
      <c r="AQ717" s="134"/>
      <c r="AR717" s="134"/>
      <c r="AS717" s="134"/>
      <c r="AT717" s="134"/>
      <c r="AU717" s="134"/>
    </row>
    <row r="718" spans="3:47">
      <c r="C718" s="32"/>
      <c r="D718" s="32"/>
      <c r="AA718" s="134"/>
      <c r="AB718" s="134"/>
      <c r="AC718" s="134"/>
      <c r="AD718" s="134"/>
      <c r="AE718" s="134"/>
      <c r="AG718" s="136"/>
      <c r="AN718" s="134"/>
      <c r="AO718" s="134"/>
      <c r="AP718" s="134"/>
      <c r="AQ718" s="134"/>
      <c r="AR718" s="134"/>
      <c r="AS718" s="134"/>
      <c r="AT718" s="134"/>
      <c r="AU718" s="134"/>
    </row>
    <row r="719" spans="3:47">
      <c r="C719" s="32"/>
      <c r="D719" s="32"/>
      <c r="AA719" s="134"/>
      <c r="AB719" s="134"/>
      <c r="AC719" s="134"/>
      <c r="AD719" s="134"/>
      <c r="AE719" s="134"/>
      <c r="AG719" s="136"/>
      <c r="AN719" s="134"/>
      <c r="AO719" s="134"/>
      <c r="AP719" s="134"/>
      <c r="AQ719" s="134"/>
      <c r="AR719" s="134"/>
      <c r="AS719" s="134"/>
      <c r="AT719" s="134"/>
      <c r="AU719" s="134"/>
    </row>
    <row r="720" spans="3:47">
      <c r="C720" s="32"/>
      <c r="D720" s="32"/>
      <c r="AA720" s="134"/>
      <c r="AB720" s="134"/>
      <c r="AC720" s="134"/>
      <c r="AD720" s="134"/>
      <c r="AE720" s="134"/>
      <c r="AG720" s="136"/>
      <c r="AN720" s="134"/>
      <c r="AO720" s="134"/>
      <c r="AP720" s="134"/>
      <c r="AQ720" s="134"/>
      <c r="AR720" s="134"/>
      <c r="AS720" s="134"/>
      <c r="AT720" s="134"/>
      <c r="AU720" s="134"/>
    </row>
    <row r="721" spans="3:47">
      <c r="C721" s="32"/>
      <c r="D721" s="32"/>
      <c r="AA721" s="134"/>
      <c r="AB721" s="134"/>
      <c r="AC721" s="134"/>
      <c r="AD721" s="134"/>
      <c r="AE721" s="134"/>
      <c r="AG721" s="136"/>
      <c r="AN721" s="134"/>
      <c r="AO721" s="134"/>
      <c r="AP721" s="134"/>
      <c r="AQ721" s="134"/>
      <c r="AR721" s="134"/>
      <c r="AS721" s="134"/>
      <c r="AT721" s="134"/>
      <c r="AU721" s="134"/>
    </row>
    <row r="722" spans="3:47">
      <c r="C722" s="32"/>
      <c r="D722" s="32"/>
      <c r="AA722" s="134"/>
      <c r="AB722" s="134"/>
      <c r="AC722" s="134"/>
      <c r="AD722" s="134"/>
      <c r="AE722" s="134"/>
      <c r="AG722" s="136"/>
      <c r="AN722" s="134"/>
      <c r="AO722" s="134"/>
      <c r="AP722" s="134"/>
      <c r="AQ722" s="134"/>
      <c r="AR722" s="134"/>
      <c r="AS722" s="134"/>
      <c r="AT722" s="134"/>
      <c r="AU722" s="134"/>
    </row>
    <row r="723" spans="3:47">
      <c r="C723" s="32"/>
      <c r="D723" s="32"/>
      <c r="AA723" s="134"/>
      <c r="AB723" s="134"/>
      <c r="AC723" s="134"/>
      <c r="AD723" s="134"/>
      <c r="AE723" s="134"/>
      <c r="AG723" s="136"/>
      <c r="AN723" s="134"/>
      <c r="AO723" s="134"/>
      <c r="AP723" s="134"/>
      <c r="AQ723" s="134"/>
      <c r="AR723" s="134"/>
      <c r="AS723" s="134"/>
      <c r="AT723" s="134"/>
      <c r="AU723" s="134"/>
    </row>
    <row r="724" spans="3:47">
      <c r="C724" s="32"/>
      <c r="D724" s="32"/>
      <c r="AA724" s="134"/>
      <c r="AB724" s="134"/>
      <c r="AC724" s="134"/>
      <c r="AD724" s="134"/>
      <c r="AE724" s="134"/>
      <c r="AG724" s="136"/>
      <c r="AN724" s="134"/>
      <c r="AO724" s="134"/>
      <c r="AP724" s="134"/>
      <c r="AQ724" s="134"/>
      <c r="AR724" s="134"/>
      <c r="AS724" s="134"/>
      <c r="AT724" s="134"/>
      <c r="AU724" s="134"/>
    </row>
    <row r="725" spans="3:47">
      <c r="C725" s="32"/>
      <c r="D725" s="32"/>
      <c r="AA725" s="134"/>
      <c r="AB725" s="134"/>
      <c r="AC725" s="134"/>
      <c r="AD725" s="134"/>
      <c r="AE725" s="134"/>
      <c r="AG725" s="136"/>
      <c r="AN725" s="134"/>
      <c r="AO725" s="134"/>
      <c r="AP725" s="134"/>
      <c r="AQ725" s="134"/>
      <c r="AR725" s="134"/>
      <c r="AS725" s="134"/>
      <c r="AT725" s="134"/>
      <c r="AU725" s="134"/>
    </row>
    <row r="726" spans="3:47">
      <c r="C726" s="32"/>
      <c r="D726" s="32"/>
      <c r="AA726" s="134"/>
      <c r="AB726" s="134"/>
      <c r="AC726" s="134"/>
      <c r="AD726" s="134"/>
      <c r="AE726" s="134"/>
      <c r="AG726" s="136"/>
      <c r="AN726" s="134"/>
      <c r="AO726" s="134"/>
      <c r="AP726" s="134"/>
      <c r="AQ726" s="134"/>
      <c r="AR726" s="134"/>
      <c r="AS726" s="134"/>
      <c r="AT726" s="134"/>
      <c r="AU726" s="134"/>
    </row>
    <row r="727" spans="3:47">
      <c r="C727" s="32"/>
      <c r="D727" s="32"/>
      <c r="AA727" s="134"/>
      <c r="AB727" s="134"/>
      <c r="AC727" s="134"/>
      <c r="AD727" s="134"/>
      <c r="AE727" s="134"/>
      <c r="AG727" s="136"/>
      <c r="AN727" s="134"/>
      <c r="AO727" s="134"/>
      <c r="AP727" s="134"/>
      <c r="AQ727" s="134"/>
      <c r="AR727" s="134"/>
      <c r="AS727" s="134"/>
      <c r="AT727" s="134"/>
      <c r="AU727" s="134"/>
    </row>
    <row r="728" spans="3:47">
      <c r="C728" s="32"/>
      <c r="D728" s="32"/>
      <c r="AA728" s="134"/>
      <c r="AB728" s="134"/>
      <c r="AC728" s="134"/>
      <c r="AD728" s="134"/>
      <c r="AE728" s="134"/>
      <c r="AG728" s="136"/>
      <c r="AN728" s="134"/>
      <c r="AO728" s="134"/>
      <c r="AP728" s="134"/>
      <c r="AQ728" s="134"/>
      <c r="AR728" s="134"/>
      <c r="AS728" s="134"/>
      <c r="AT728" s="134"/>
      <c r="AU728" s="134"/>
    </row>
    <row r="729" spans="3:47">
      <c r="C729" s="32"/>
      <c r="D729" s="32"/>
      <c r="AA729" s="134"/>
      <c r="AB729" s="134"/>
      <c r="AC729" s="134"/>
      <c r="AD729" s="134"/>
      <c r="AE729" s="134"/>
      <c r="AG729" s="136"/>
      <c r="AN729" s="134"/>
      <c r="AO729" s="134"/>
      <c r="AP729" s="134"/>
      <c r="AQ729" s="134"/>
      <c r="AR729" s="134"/>
      <c r="AS729" s="134"/>
      <c r="AT729" s="134"/>
      <c r="AU729" s="134"/>
    </row>
    <row r="730" spans="3:47">
      <c r="C730" s="32"/>
      <c r="D730" s="32"/>
      <c r="AA730" s="134"/>
      <c r="AB730" s="134"/>
      <c r="AC730" s="134"/>
      <c r="AD730" s="134"/>
      <c r="AE730" s="134"/>
      <c r="AG730" s="136"/>
      <c r="AN730" s="134"/>
      <c r="AO730" s="134"/>
      <c r="AP730" s="134"/>
      <c r="AQ730" s="134"/>
      <c r="AR730" s="134"/>
      <c r="AS730" s="134"/>
      <c r="AT730" s="134"/>
      <c r="AU730" s="134"/>
    </row>
    <row r="731" spans="3:47">
      <c r="C731" s="32"/>
      <c r="D731" s="32"/>
      <c r="AA731" s="134"/>
      <c r="AB731" s="134"/>
      <c r="AC731" s="134"/>
      <c r="AD731" s="134"/>
      <c r="AE731" s="134"/>
      <c r="AG731" s="136"/>
      <c r="AN731" s="134"/>
      <c r="AO731" s="134"/>
      <c r="AP731" s="134"/>
      <c r="AQ731" s="134"/>
      <c r="AR731" s="134"/>
      <c r="AS731" s="134"/>
      <c r="AT731" s="134"/>
      <c r="AU731" s="134"/>
    </row>
    <row r="732" spans="3:47">
      <c r="C732" s="32"/>
      <c r="D732" s="32"/>
      <c r="AA732" s="134"/>
      <c r="AB732" s="134"/>
      <c r="AC732" s="134"/>
      <c r="AD732" s="134"/>
      <c r="AE732" s="134"/>
      <c r="AG732" s="136"/>
      <c r="AN732" s="134"/>
      <c r="AO732" s="134"/>
      <c r="AP732" s="134"/>
      <c r="AQ732" s="134"/>
      <c r="AR732" s="134"/>
      <c r="AS732" s="134"/>
      <c r="AT732" s="134"/>
      <c r="AU732" s="134"/>
    </row>
    <row r="733" spans="3:47">
      <c r="C733" s="32"/>
      <c r="D733" s="32"/>
      <c r="AA733" s="134"/>
      <c r="AB733" s="134"/>
      <c r="AC733" s="134"/>
      <c r="AD733" s="134"/>
      <c r="AE733" s="134"/>
      <c r="AG733" s="136"/>
      <c r="AN733" s="134"/>
      <c r="AO733" s="134"/>
      <c r="AP733" s="134"/>
      <c r="AQ733" s="134"/>
      <c r="AR733" s="134"/>
      <c r="AS733" s="134"/>
      <c r="AT733" s="134"/>
      <c r="AU733" s="134"/>
    </row>
    <row r="734" spans="3:47">
      <c r="C734" s="32"/>
      <c r="D734" s="32"/>
      <c r="AA734" s="134"/>
      <c r="AB734" s="134"/>
      <c r="AC734" s="134"/>
      <c r="AD734" s="134"/>
      <c r="AE734" s="134"/>
      <c r="AG734" s="136"/>
      <c r="AN734" s="134"/>
      <c r="AO734" s="134"/>
      <c r="AP734" s="134"/>
      <c r="AQ734" s="134"/>
      <c r="AR734" s="134"/>
      <c r="AS734" s="134"/>
      <c r="AT734" s="134"/>
      <c r="AU734" s="134"/>
    </row>
    <row r="735" spans="3:47">
      <c r="C735" s="32"/>
      <c r="D735" s="32"/>
      <c r="AA735" s="134"/>
      <c r="AB735" s="134"/>
      <c r="AC735" s="134"/>
      <c r="AD735" s="134"/>
      <c r="AE735" s="134"/>
      <c r="AG735" s="136"/>
      <c r="AN735" s="134"/>
      <c r="AO735" s="134"/>
      <c r="AP735" s="134"/>
      <c r="AQ735" s="134"/>
      <c r="AR735" s="134"/>
      <c r="AS735" s="134"/>
      <c r="AT735" s="134"/>
      <c r="AU735" s="134"/>
    </row>
    <row r="736" spans="3:47">
      <c r="C736" s="32"/>
      <c r="D736" s="32"/>
      <c r="AA736" s="134"/>
      <c r="AB736" s="134"/>
      <c r="AC736" s="134"/>
      <c r="AD736" s="134"/>
      <c r="AE736" s="134"/>
      <c r="AG736" s="136"/>
      <c r="AN736" s="134"/>
      <c r="AO736" s="134"/>
      <c r="AP736" s="134"/>
      <c r="AQ736" s="134"/>
      <c r="AR736" s="134"/>
      <c r="AS736" s="134"/>
      <c r="AT736" s="134"/>
      <c r="AU736" s="134"/>
    </row>
    <row r="737" spans="3:47">
      <c r="C737" s="32"/>
      <c r="D737" s="32"/>
      <c r="AA737" s="134"/>
      <c r="AB737" s="134"/>
      <c r="AC737" s="134"/>
      <c r="AD737" s="134"/>
      <c r="AE737" s="134"/>
      <c r="AG737" s="136"/>
      <c r="AN737" s="134"/>
      <c r="AO737" s="134"/>
      <c r="AP737" s="134"/>
      <c r="AQ737" s="134"/>
      <c r="AR737" s="134"/>
      <c r="AS737" s="134"/>
      <c r="AT737" s="134"/>
      <c r="AU737" s="134"/>
    </row>
    <row r="738" spans="3:47">
      <c r="C738" s="32"/>
      <c r="D738" s="32"/>
      <c r="AA738" s="134"/>
      <c r="AB738" s="134"/>
      <c r="AC738" s="134"/>
      <c r="AD738" s="134"/>
      <c r="AE738" s="134"/>
      <c r="AG738" s="136"/>
      <c r="AN738" s="134"/>
      <c r="AO738" s="134"/>
      <c r="AP738" s="134"/>
      <c r="AQ738" s="134"/>
      <c r="AR738" s="134"/>
      <c r="AS738" s="134"/>
      <c r="AT738" s="134"/>
      <c r="AU738" s="134"/>
    </row>
    <row r="739" spans="3:47">
      <c r="C739" s="32"/>
      <c r="D739" s="32"/>
      <c r="AA739" s="134"/>
      <c r="AB739" s="134"/>
      <c r="AC739" s="134"/>
      <c r="AD739" s="134"/>
      <c r="AE739" s="134"/>
      <c r="AG739" s="136"/>
      <c r="AN739" s="134"/>
      <c r="AO739" s="134"/>
      <c r="AP739" s="134"/>
      <c r="AQ739" s="134"/>
      <c r="AR739" s="134"/>
      <c r="AS739" s="134"/>
      <c r="AT739" s="134"/>
      <c r="AU739" s="134"/>
    </row>
    <row r="740" spans="3:47">
      <c r="C740" s="32"/>
      <c r="D740" s="32"/>
      <c r="AA740" s="134"/>
      <c r="AB740" s="134"/>
      <c r="AC740" s="134"/>
      <c r="AD740" s="134"/>
      <c r="AE740" s="134"/>
      <c r="AG740" s="136"/>
      <c r="AN740" s="134"/>
      <c r="AO740" s="134"/>
      <c r="AP740" s="134"/>
      <c r="AQ740" s="134"/>
      <c r="AR740" s="134"/>
      <c r="AS740" s="134"/>
      <c r="AT740" s="134"/>
      <c r="AU740" s="134"/>
    </row>
    <row r="741" spans="3:47">
      <c r="C741" s="32"/>
      <c r="D741" s="32"/>
      <c r="AA741" s="134"/>
      <c r="AB741" s="134"/>
      <c r="AC741" s="134"/>
      <c r="AD741" s="134"/>
      <c r="AE741" s="134"/>
      <c r="AG741" s="136"/>
      <c r="AN741" s="134"/>
      <c r="AO741" s="134"/>
      <c r="AP741" s="134"/>
      <c r="AQ741" s="134"/>
      <c r="AR741" s="134"/>
      <c r="AS741" s="134"/>
      <c r="AT741" s="134"/>
      <c r="AU741" s="134"/>
    </row>
    <row r="742" spans="3:47">
      <c r="C742" s="32"/>
      <c r="D742" s="32"/>
      <c r="AA742" s="134"/>
      <c r="AB742" s="134"/>
      <c r="AC742" s="134"/>
      <c r="AD742" s="134"/>
      <c r="AE742" s="134"/>
      <c r="AG742" s="136"/>
      <c r="AN742" s="134"/>
      <c r="AO742" s="134"/>
      <c r="AP742" s="134"/>
      <c r="AQ742" s="134"/>
      <c r="AR742" s="134"/>
      <c r="AS742" s="134"/>
      <c r="AT742" s="134"/>
      <c r="AU742" s="134"/>
    </row>
    <row r="743" spans="3:47">
      <c r="C743" s="32"/>
      <c r="D743" s="32"/>
      <c r="AA743" s="134"/>
      <c r="AB743" s="134"/>
      <c r="AC743" s="134"/>
      <c r="AD743" s="134"/>
      <c r="AE743" s="134"/>
      <c r="AG743" s="136"/>
      <c r="AN743" s="134"/>
      <c r="AO743" s="134"/>
      <c r="AP743" s="134"/>
      <c r="AQ743" s="134"/>
      <c r="AR743" s="134"/>
      <c r="AS743" s="134"/>
      <c r="AT743" s="134"/>
      <c r="AU743" s="134"/>
    </row>
    <row r="744" spans="3:47">
      <c r="C744" s="32"/>
      <c r="D744" s="32"/>
      <c r="AA744" s="134"/>
      <c r="AB744" s="134"/>
      <c r="AC744" s="134"/>
      <c r="AD744" s="134"/>
      <c r="AE744" s="134"/>
      <c r="AG744" s="136"/>
      <c r="AN744" s="134"/>
      <c r="AO744" s="134"/>
      <c r="AP744" s="134"/>
      <c r="AQ744" s="134"/>
      <c r="AR744" s="134"/>
      <c r="AS744" s="134"/>
      <c r="AT744" s="134"/>
      <c r="AU744" s="134"/>
    </row>
    <row r="745" spans="3:47">
      <c r="C745" s="32"/>
      <c r="D745" s="32"/>
      <c r="AA745" s="134"/>
      <c r="AB745" s="134"/>
      <c r="AC745" s="134"/>
      <c r="AD745" s="134"/>
      <c r="AE745" s="134"/>
      <c r="AG745" s="136"/>
      <c r="AN745" s="134"/>
      <c r="AO745" s="134"/>
      <c r="AP745" s="134"/>
      <c r="AQ745" s="134"/>
      <c r="AR745" s="134"/>
      <c r="AS745" s="134"/>
      <c r="AT745" s="134"/>
      <c r="AU745" s="134"/>
    </row>
    <row r="746" spans="3:47">
      <c r="C746" s="32"/>
      <c r="D746" s="32"/>
      <c r="AA746" s="134"/>
      <c r="AB746" s="134"/>
      <c r="AC746" s="134"/>
      <c r="AD746" s="134"/>
      <c r="AE746" s="134"/>
      <c r="AG746" s="136"/>
      <c r="AN746" s="134"/>
      <c r="AO746" s="134"/>
      <c r="AP746" s="134"/>
      <c r="AQ746" s="134"/>
      <c r="AR746" s="134"/>
      <c r="AS746" s="134"/>
      <c r="AT746" s="134"/>
      <c r="AU746" s="134"/>
    </row>
    <row r="747" spans="3:47">
      <c r="C747" s="32"/>
      <c r="D747" s="32"/>
      <c r="AA747" s="134"/>
      <c r="AB747" s="134"/>
      <c r="AC747" s="134"/>
      <c r="AD747" s="134"/>
      <c r="AE747" s="134"/>
      <c r="AG747" s="136"/>
      <c r="AN747" s="134"/>
      <c r="AO747" s="134"/>
      <c r="AP747" s="134"/>
      <c r="AQ747" s="134"/>
      <c r="AR747" s="134"/>
      <c r="AS747" s="134"/>
      <c r="AT747" s="134"/>
      <c r="AU747" s="134"/>
    </row>
    <row r="748" spans="3:47">
      <c r="C748" s="32"/>
      <c r="D748" s="32"/>
      <c r="AA748" s="134"/>
      <c r="AB748" s="134"/>
      <c r="AC748" s="134"/>
      <c r="AD748" s="134"/>
      <c r="AE748" s="134"/>
      <c r="AG748" s="136"/>
      <c r="AN748" s="134"/>
      <c r="AO748" s="134"/>
      <c r="AP748" s="134"/>
      <c r="AQ748" s="134"/>
      <c r="AR748" s="134"/>
      <c r="AS748" s="134"/>
      <c r="AT748" s="134"/>
      <c r="AU748" s="134"/>
    </row>
    <row r="749" spans="3:47">
      <c r="C749" s="32"/>
      <c r="D749" s="32"/>
      <c r="AA749" s="134"/>
      <c r="AB749" s="134"/>
      <c r="AC749" s="134"/>
      <c r="AD749" s="134"/>
      <c r="AE749" s="134"/>
      <c r="AG749" s="136"/>
      <c r="AN749" s="134"/>
      <c r="AO749" s="134"/>
      <c r="AP749" s="134"/>
      <c r="AQ749" s="134"/>
      <c r="AR749" s="134"/>
      <c r="AS749" s="134"/>
      <c r="AT749" s="134"/>
      <c r="AU749" s="134"/>
    </row>
    <row r="750" spans="3:47">
      <c r="C750" s="32"/>
      <c r="D750" s="32"/>
      <c r="AA750" s="134"/>
      <c r="AB750" s="134"/>
      <c r="AC750" s="134"/>
      <c r="AD750" s="134"/>
      <c r="AE750" s="134"/>
      <c r="AG750" s="136"/>
      <c r="AN750" s="134"/>
      <c r="AO750" s="134"/>
      <c r="AP750" s="134"/>
      <c r="AQ750" s="134"/>
      <c r="AR750" s="134"/>
      <c r="AS750" s="134"/>
      <c r="AT750" s="134"/>
      <c r="AU750" s="134"/>
    </row>
    <row r="751" spans="3:47">
      <c r="C751" s="32"/>
      <c r="D751" s="32"/>
      <c r="AA751" s="134"/>
      <c r="AB751" s="134"/>
      <c r="AC751" s="134"/>
      <c r="AD751" s="134"/>
      <c r="AE751" s="134"/>
      <c r="AG751" s="136"/>
      <c r="AN751" s="134"/>
      <c r="AO751" s="134"/>
      <c r="AP751" s="134"/>
      <c r="AQ751" s="134"/>
      <c r="AR751" s="134"/>
      <c r="AS751" s="134"/>
      <c r="AT751" s="134"/>
      <c r="AU751" s="134"/>
    </row>
    <row r="752" spans="3:47">
      <c r="C752" s="32"/>
      <c r="D752" s="32"/>
      <c r="AA752" s="134"/>
      <c r="AB752" s="134"/>
      <c r="AC752" s="134"/>
      <c r="AD752" s="134"/>
      <c r="AE752" s="134"/>
      <c r="AG752" s="136"/>
      <c r="AN752" s="134"/>
      <c r="AO752" s="134"/>
      <c r="AP752" s="134"/>
      <c r="AQ752" s="134"/>
      <c r="AR752" s="134"/>
      <c r="AS752" s="134"/>
      <c r="AT752" s="134"/>
      <c r="AU752" s="134"/>
    </row>
    <row r="753" spans="3:47">
      <c r="C753" s="32"/>
      <c r="D753" s="32"/>
      <c r="AA753" s="134"/>
      <c r="AB753" s="134"/>
      <c r="AC753" s="134"/>
      <c r="AD753" s="134"/>
      <c r="AE753" s="134"/>
      <c r="AG753" s="136"/>
      <c r="AN753" s="134"/>
      <c r="AO753" s="134"/>
      <c r="AP753" s="134"/>
      <c r="AQ753" s="134"/>
      <c r="AR753" s="134"/>
      <c r="AS753" s="134"/>
      <c r="AT753" s="134"/>
      <c r="AU753" s="134"/>
    </row>
    <row r="754" spans="3:47">
      <c r="C754" s="32"/>
      <c r="D754" s="32"/>
      <c r="AA754" s="134"/>
      <c r="AB754" s="134"/>
      <c r="AC754" s="134"/>
      <c r="AD754" s="134"/>
      <c r="AE754" s="134"/>
      <c r="AG754" s="136"/>
      <c r="AN754" s="134"/>
      <c r="AO754" s="134"/>
      <c r="AP754" s="134"/>
      <c r="AQ754" s="134"/>
      <c r="AR754" s="134"/>
      <c r="AS754" s="134"/>
      <c r="AT754" s="134"/>
      <c r="AU754" s="134"/>
    </row>
    <row r="755" spans="3:47">
      <c r="C755" s="32"/>
      <c r="D755" s="32"/>
      <c r="AA755" s="134"/>
      <c r="AB755" s="134"/>
      <c r="AC755" s="134"/>
      <c r="AD755" s="134"/>
      <c r="AE755" s="134"/>
      <c r="AG755" s="136"/>
      <c r="AN755" s="134"/>
      <c r="AO755" s="134"/>
      <c r="AP755" s="134"/>
      <c r="AQ755" s="134"/>
      <c r="AR755" s="134"/>
      <c r="AS755" s="134"/>
      <c r="AT755" s="134"/>
      <c r="AU755" s="134"/>
    </row>
    <row r="756" spans="3:47">
      <c r="C756" s="32"/>
      <c r="D756" s="32"/>
      <c r="AA756" s="134"/>
      <c r="AB756" s="134"/>
      <c r="AC756" s="134"/>
      <c r="AD756" s="134"/>
      <c r="AE756" s="134"/>
      <c r="AG756" s="136"/>
      <c r="AN756" s="134"/>
      <c r="AO756" s="134"/>
      <c r="AP756" s="134"/>
      <c r="AQ756" s="134"/>
      <c r="AR756" s="134"/>
      <c r="AS756" s="134"/>
      <c r="AT756" s="134"/>
      <c r="AU756" s="134"/>
    </row>
    <row r="757" spans="3:47">
      <c r="C757" s="32"/>
      <c r="D757" s="32"/>
      <c r="AA757" s="134"/>
      <c r="AB757" s="134"/>
      <c r="AC757" s="134"/>
      <c r="AD757" s="134"/>
      <c r="AE757" s="134"/>
      <c r="AG757" s="136"/>
      <c r="AN757" s="134"/>
      <c r="AO757" s="134"/>
      <c r="AP757" s="134"/>
      <c r="AQ757" s="134"/>
      <c r="AR757" s="134"/>
      <c r="AS757" s="134"/>
      <c r="AT757" s="134"/>
      <c r="AU757" s="134"/>
    </row>
    <row r="758" spans="3:47">
      <c r="C758" s="32"/>
      <c r="D758" s="32"/>
      <c r="AA758" s="134"/>
      <c r="AB758" s="134"/>
      <c r="AC758" s="134"/>
      <c r="AD758" s="134"/>
      <c r="AE758" s="134"/>
      <c r="AG758" s="136"/>
      <c r="AN758" s="134"/>
      <c r="AO758" s="134"/>
      <c r="AP758" s="134"/>
      <c r="AQ758" s="134"/>
      <c r="AR758" s="134"/>
      <c r="AS758" s="134"/>
      <c r="AT758" s="134"/>
      <c r="AU758" s="134"/>
    </row>
    <row r="759" spans="3:47">
      <c r="C759" s="32"/>
      <c r="D759" s="32"/>
      <c r="AA759" s="134"/>
      <c r="AB759" s="134"/>
      <c r="AC759" s="134"/>
      <c r="AD759" s="134"/>
      <c r="AE759" s="134"/>
      <c r="AG759" s="136"/>
      <c r="AN759" s="134"/>
      <c r="AO759" s="134"/>
      <c r="AP759" s="134"/>
      <c r="AQ759" s="134"/>
      <c r="AR759" s="134"/>
      <c r="AS759" s="134"/>
      <c r="AT759" s="134"/>
      <c r="AU759" s="134"/>
    </row>
    <row r="760" spans="3:47">
      <c r="C760" s="32"/>
      <c r="D760" s="32"/>
      <c r="AA760" s="134"/>
      <c r="AB760" s="134"/>
      <c r="AC760" s="134"/>
      <c r="AD760" s="134"/>
      <c r="AE760" s="134"/>
      <c r="AG760" s="136"/>
      <c r="AN760" s="134"/>
      <c r="AO760" s="134"/>
      <c r="AP760" s="134"/>
      <c r="AQ760" s="134"/>
      <c r="AR760" s="134"/>
      <c r="AS760" s="134"/>
      <c r="AT760" s="134"/>
      <c r="AU760" s="134"/>
    </row>
    <row r="761" spans="3:47">
      <c r="C761" s="32"/>
      <c r="D761" s="32"/>
      <c r="AA761" s="134"/>
      <c r="AB761" s="134"/>
      <c r="AC761" s="134"/>
      <c r="AD761" s="134"/>
      <c r="AE761" s="134"/>
      <c r="AG761" s="136"/>
      <c r="AN761" s="134"/>
      <c r="AO761" s="134"/>
      <c r="AP761" s="134"/>
      <c r="AQ761" s="134"/>
      <c r="AR761" s="134"/>
      <c r="AS761" s="134"/>
      <c r="AT761" s="134"/>
      <c r="AU761" s="134"/>
    </row>
    <row r="762" spans="3:47">
      <c r="C762" s="32"/>
      <c r="D762" s="32"/>
      <c r="AA762" s="134"/>
      <c r="AB762" s="134"/>
      <c r="AC762" s="134"/>
      <c r="AD762" s="134"/>
      <c r="AE762" s="134"/>
      <c r="AG762" s="136"/>
      <c r="AN762" s="134"/>
      <c r="AO762" s="134"/>
      <c r="AP762" s="134"/>
      <c r="AQ762" s="134"/>
      <c r="AR762" s="134"/>
      <c r="AS762" s="134"/>
      <c r="AT762" s="134"/>
      <c r="AU762" s="134"/>
    </row>
    <row r="763" spans="3:47">
      <c r="C763" s="32"/>
      <c r="D763" s="32"/>
      <c r="AA763" s="134"/>
      <c r="AB763" s="134"/>
      <c r="AC763" s="134"/>
      <c r="AD763" s="134"/>
      <c r="AE763" s="134"/>
      <c r="AG763" s="136"/>
      <c r="AN763" s="134"/>
      <c r="AO763" s="134"/>
      <c r="AP763" s="134"/>
      <c r="AQ763" s="134"/>
      <c r="AR763" s="134"/>
      <c r="AS763" s="134"/>
      <c r="AT763" s="134"/>
      <c r="AU763" s="134"/>
    </row>
    <row r="764" spans="3:47">
      <c r="C764" s="32"/>
      <c r="D764" s="32"/>
      <c r="AA764" s="134"/>
      <c r="AB764" s="134"/>
      <c r="AC764" s="134"/>
      <c r="AD764" s="134"/>
      <c r="AE764" s="134"/>
      <c r="AG764" s="136"/>
      <c r="AN764" s="134"/>
      <c r="AO764" s="134"/>
      <c r="AP764" s="134"/>
      <c r="AQ764" s="134"/>
      <c r="AR764" s="134"/>
      <c r="AS764" s="134"/>
      <c r="AT764" s="134"/>
      <c r="AU764" s="134"/>
    </row>
    <row r="765" spans="3:47">
      <c r="C765" s="32"/>
      <c r="D765" s="32"/>
    </row>
    <row r="766" spans="3:47">
      <c r="C766" s="32"/>
      <c r="D766" s="32"/>
    </row>
    <row r="767" spans="3:47">
      <c r="C767" s="32"/>
      <c r="D767" s="32"/>
    </row>
    <row r="768" spans="3:47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</sheetData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F0AD7-028F-4794-BD23-4738D7FC738E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tabColor indexed="15"/>
  </sheetPr>
  <dimension ref="A1:BL2824"/>
  <sheetViews>
    <sheetView workbookViewId="0">
      <pane xSplit="13" ySplit="22" topLeftCell="N34" activePane="bottomRight" state="frozen"/>
      <selection pane="topRight" activeCell="N1" sqref="N1"/>
      <selection pane="bottomLeft" activeCell="A23" sqref="A23"/>
      <selection pane="bottomRight" activeCell="F18" sqref="F18"/>
    </sheetView>
  </sheetViews>
  <sheetFormatPr defaultColWidth="10.28515625" defaultRowHeight="12.75"/>
  <cols>
    <col min="1" max="1" width="17.28515625" customWidth="1"/>
    <col min="2" max="2" width="5.140625" customWidth="1"/>
    <col min="3" max="3" width="13.7109375" customWidth="1"/>
    <col min="4" max="4" width="9.42578125" customWidth="1"/>
    <col min="5" max="5" width="11.42578125" customWidth="1"/>
    <col min="6" max="6" width="16.42578125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5" width="10.28515625" customWidth="1"/>
    <col min="36" max="36" width="10.140625" customWidth="1"/>
    <col min="37" max="37" width="11.140625" customWidth="1"/>
    <col min="38" max="52" width="10.28515625" customWidth="1"/>
    <col min="53" max="53" width="11.85546875" customWidth="1"/>
    <col min="54" max="54" width="14.7109375" customWidth="1"/>
  </cols>
  <sheetData>
    <row r="1" spans="1:64" ht="34.5" customHeight="1" thickBot="1">
      <c r="A1" s="1" t="s">
        <v>1832</v>
      </c>
      <c r="V1" s="7" t="s">
        <v>1793</v>
      </c>
      <c r="W1" s="9" t="s">
        <v>1805</v>
      </c>
      <c r="AA1" s="108" t="s">
        <v>1981</v>
      </c>
      <c r="AB1" s="109"/>
      <c r="AC1" s="109" t="s">
        <v>1982</v>
      </c>
      <c r="AD1" s="109" t="s">
        <v>1983</v>
      </c>
      <c r="AE1" s="30"/>
      <c r="AW1" s="110" t="s">
        <v>1793</v>
      </c>
      <c r="AX1" s="111" t="s">
        <v>1685</v>
      </c>
      <c r="AY1" s="9" t="s">
        <v>1984</v>
      </c>
      <c r="AZ1" s="112" t="s">
        <v>1985</v>
      </c>
      <c r="BA1" s="113" t="s">
        <v>1986</v>
      </c>
      <c r="BB1" s="112" t="s">
        <v>1987</v>
      </c>
      <c r="BC1" s="113" t="s">
        <v>1988</v>
      </c>
      <c r="BD1" s="112" t="s">
        <v>1989</v>
      </c>
      <c r="BE1" s="114" t="s">
        <v>1990</v>
      </c>
      <c r="BF1" s="113" t="s">
        <v>1991</v>
      </c>
      <c r="BG1" s="112" t="s">
        <v>1992</v>
      </c>
      <c r="BH1" s="114" t="s">
        <v>1993</v>
      </c>
      <c r="BI1" s="113" t="s">
        <v>1994</v>
      </c>
      <c r="BJ1" s="112" t="s">
        <v>1995</v>
      </c>
      <c r="BK1" s="114" t="s">
        <v>1996</v>
      </c>
      <c r="BL1" s="113" t="s">
        <v>1881</v>
      </c>
    </row>
    <row r="2" spans="1:64" s="277" customFormat="1" ht="12.95" customHeight="1" thickBot="1">
      <c r="A2" s="277" t="s">
        <v>1808</v>
      </c>
      <c r="B2" s="277" t="s">
        <v>1811</v>
      </c>
      <c r="C2" s="277" t="s">
        <v>1810</v>
      </c>
      <c r="E2" s="357" t="s">
        <v>3092</v>
      </c>
      <c r="F2" s="358" t="s">
        <v>3095</v>
      </c>
      <c r="V2" s="277">
        <v>-40000</v>
      </c>
      <c r="W2" s="277">
        <f t="shared" ref="W2:W20" si="0">+D$11+D$12*V2+D$13*V2^2</f>
        <v>7.0202764356306721E-2</v>
      </c>
      <c r="AA2" s="282" t="s">
        <v>2009</v>
      </c>
      <c r="AB2" s="283">
        <f>C7</f>
        <v>33617.519829999997</v>
      </c>
      <c r="AC2" s="284" t="s">
        <v>2010</v>
      </c>
      <c r="AD2" s="283">
        <f>C8</f>
        <v>0.321496212</v>
      </c>
      <c r="AE2" s="285" t="s">
        <v>1949</v>
      </c>
      <c r="AG2" s="259" t="s">
        <v>1678</v>
      </c>
      <c r="AH2" s="259" t="s">
        <v>1679</v>
      </c>
      <c r="AI2" s="259" t="s">
        <v>1680</v>
      </c>
      <c r="AJ2" s="259" t="s">
        <v>2062</v>
      </c>
      <c r="AK2" s="286" t="s">
        <v>2063</v>
      </c>
      <c r="AW2" s="277">
        <v>-30000</v>
      </c>
      <c r="AX2" s="277">
        <f t="shared" ref="AX2:AX54" si="1">AB$3+AB$4*AW2+AB$5*AW2^2+AZ2</f>
        <v>4.9310754027169321E-2</v>
      </c>
      <c r="AY2" s="277">
        <f t="shared" ref="AY2:AY54" si="2">AB$3+AB$4*AW2+AB$5*AW2^2</f>
        <v>4.6324137227007123E-2</v>
      </c>
      <c r="AZ2" s="277">
        <f t="shared" ref="AZ2:AZ54" si="3">$AB$6*($AB$11/BA2*BB2+$AB$12)</f>
        <v>2.9866168001621961E-3</v>
      </c>
      <c r="BA2" s="277">
        <f t="shared" ref="BA2:BA54" si="4">1+$AB$7*COS(BC2)</f>
        <v>0.46697152238553463</v>
      </c>
      <c r="BB2" s="277">
        <f>SIN(BC2+RADIANS($AB$9))</f>
        <v>0.23314704721940122</v>
      </c>
      <c r="BC2" s="277">
        <f t="shared" ref="BC2:BC54" si="5">2*ATAN(BD2)</f>
        <v>3.0627679912006172</v>
      </c>
      <c r="BD2" s="277">
        <f t="shared" ref="BD2:BD54" si="6">SQRT((1+$AB$7)/(1-$AB$7))*TAN(BE2/2)</f>
        <v>25.359630826081474</v>
      </c>
      <c r="BE2" s="277">
        <f t="shared" ref="BE2:BK17" si="7">$BL2+$AB$7*SIN(BF2)</f>
        <v>-3.2845757321893663</v>
      </c>
      <c r="BF2" s="277">
        <f t="shared" si="7"/>
        <v>-3.2871366870745278</v>
      </c>
      <c r="BG2" s="277">
        <f t="shared" si="7"/>
        <v>-3.2822975850225031</v>
      </c>
      <c r="BH2" s="277">
        <f t="shared" si="7"/>
        <v>-3.2914442874628906</v>
      </c>
      <c r="BI2" s="277">
        <f t="shared" si="7"/>
        <v>-3.2741654900302986</v>
      </c>
      <c r="BJ2" s="277">
        <f t="shared" si="7"/>
        <v>-3.3068442017015434</v>
      </c>
      <c r="BK2" s="277">
        <f t="shared" si="7"/>
        <v>-3.2451608993550489</v>
      </c>
      <c r="BL2" s="277">
        <f>RADIANS($AB$9)+$AB$18*(AW2-AB$15)</f>
        <v>-3.3621220283710418</v>
      </c>
    </row>
    <row r="3" spans="1:64" s="277" customFormat="1" ht="12.95" customHeight="1" thickBot="1">
      <c r="A3" s="287"/>
      <c r="B3" s="287"/>
      <c r="C3" s="287"/>
      <c r="E3" s="359" t="s">
        <v>2713</v>
      </c>
      <c r="F3" s="367">
        <v>1</v>
      </c>
      <c r="V3" s="277">
        <v>-35000</v>
      </c>
      <c r="W3" s="277">
        <f t="shared" si="0"/>
        <v>5.7724915304222538E-2</v>
      </c>
      <c r="Z3" s="277">
        <v>5.2141642432835026E-4</v>
      </c>
      <c r="AA3" s="288" t="s">
        <v>1971</v>
      </c>
      <c r="AB3" s="289">
        <f t="shared" ref="AB3:AB10" si="8">AC3*AD3</f>
        <v>5.3795923595886276E-4</v>
      </c>
      <c r="AC3" s="290">
        <v>5.3795923595886273E-2</v>
      </c>
      <c r="AD3" s="277">
        <v>0.01</v>
      </c>
      <c r="AE3" s="291"/>
      <c r="AG3" s="292">
        <v>-0.97838412300979383</v>
      </c>
      <c r="AH3" s="290">
        <v>5.2141642432835027E-2</v>
      </c>
      <c r="AI3" s="290">
        <v>0.58779792303868572</v>
      </c>
      <c r="AJ3" s="290">
        <v>5.2141642432835027E-2</v>
      </c>
      <c r="AK3" s="290">
        <v>5.4456576317880562E-2</v>
      </c>
      <c r="AW3" s="277">
        <v>-28000</v>
      </c>
      <c r="AX3" s="277">
        <f t="shared" si="1"/>
        <v>4.3734924746266557E-2</v>
      </c>
      <c r="AY3" s="277">
        <f t="shared" si="2"/>
        <v>4.2065405869084221E-2</v>
      </c>
      <c r="AZ3" s="277">
        <f t="shared" si="3"/>
        <v>1.6695188771823357E-3</v>
      </c>
      <c r="BA3" s="277">
        <f t="shared" si="4"/>
        <v>0.46531242220318725</v>
      </c>
      <c r="BB3" s="277">
        <f t="shared" ref="BB3:BB54" si="9">SIN(BC3+RADIANS($AB$9))</f>
        <v>0.153811853229019</v>
      </c>
      <c r="BC3" s="277">
        <f t="shared" si="5"/>
        <v>-3.1395295337140152</v>
      </c>
      <c r="BD3" s="277">
        <f t="shared" si="6"/>
        <v>-969.40527502551799</v>
      </c>
      <c r="BE3" s="277">
        <f t="shared" si="7"/>
        <v>-3.1378458367235287</v>
      </c>
      <c r="BF3" s="277">
        <f t="shared" si="7"/>
        <v>-3.1377735133547273</v>
      </c>
      <c r="BG3" s="277">
        <f t="shared" si="7"/>
        <v>-3.1379087768747222</v>
      </c>
      <c r="BH3" s="277">
        <f t="shared" si="7"/>
        <v>-3.1376557988366258</v>
      </c>
      <c r="BI3" s="277">
        <f t="shared" si="7"/>
        <v>-3.1381289335127907</v>
      </c>
      <c r="BJ3" s="277">
        <f t="shared" si="7"/>
        <v>-3.1372440479947907</v>
      </c>
      <c r="BK3" s="277">
        <f t="shared" si="7"/>
        <v>-3.1388990129837819</v>
      </c>
      <c r="BL3" s="277">
        <f t="shared" ref="BL3:BL54" si="10">RADIANS($AB$9)+$AB$18*(AW3-AB$15)</f>
        <v>-3.1358037905001837</v>
      </c>
    </row>
    <row r="4" spans="1:64" s="277" customFormat="1" ht="12.95" customHeight="1" thickTop="1" thickBot="1">
      <c r="A4" s="293" t="s">
        <v>1783</v>
      </c>
      <c r="C4" s="294">
        <v>41581.624000000003</v>
      </c>
      <c r="D4" s="356">
        <v>0.32149414999999998</v>
      </c>
      <c r="E4" s="359" t="s">
        <v>2714</v>
      </c>
      <c r="F4" s="361">
        <f ca="1">NOW()+15018.5+$C$5/24</f>
        <v>60580.674431597217</v>
      </c>
      <c r="V4" s="277">
        <v>-30000</v>
      </c>
      <c r="W4" s="277">
        <f t="shared" si="0"/>
        <v>4.6324137227007123E-2</v>
      </c>
      <c r="Z4" s="277">
        <v>-8.8678918020074136E-7</v>
      </c>
      <c r="AA4" s="295" t="s">
        <v>1941</v>
      </c>
      <c r="AB4" s="296">
        <f t="shared" si="8"/>
        <v>-8.7996334811367867E-7</v>
      </c>
      <c r="AC4" s="297">
        <v>-8.7996334811367873</v>
      </c>
      <c r="AD4" s="277">
        <v>9.9999999999999995E-8</v>
      </c>
      <c r="AE4" s="291"/>
      <c r="AG4" s="298">
        <v>-1.1091221204535886</v>
      </c>
      <c r="AH4" s="297">
        <v>-8.8678918020074136</v>
      </c>
      <c r="AI4" s="297">
        <v>-11.964429110599459</v>
      </c>
      <c r="AJ4" s="297">
        <v>-8.8678918020074136</v>
      </c>
      <c r="AK4" s="297">
        <v>-8.7994861830478133</v>
      </c>
      <c r="AW4" s="277">
        <v>-26000</v>
      </c>
      <c r="AX4" s="277">
        <f t="shared" si="1"/>
        <v>3.8295170034885397E-2</v>
      </c>
      <c r="AY4" s="277">
        <f t="shared" si="2"/>
        <v>3.7979005867140314E-2</v>
      </c>
      <c r="AZ4" s="277">
        <f t="shared" si="3"/>
        <v>3.161641677450845E-4</v>
      </c>
      <c r="BA4" s="277">
        <f t="shared" si="4"/>
        <v>0.46715146937314966</v>
      </c>
      <c r="BB4" s="277">
        <f t="shared" si="9"/>
        <v>7.3432971883479067E-2</v>
      </c>
      <c r="BC4" s="277">
        <f t="shared" si="5"/>
        <v>-3.0586037782504132</v>
      </c>
      <c r="BD4" s="277">
        <f t="shared" si="6"/>
        <v>-24.085782596054411</v>
      </c>
      <c r="BE4" s="277">
        <f t="shared" si="7"/>
        <v>-2.9910752989420231</v>
      </c>
      <c r="BF4" s="277">
        <f t="shared" si="7"/>
        <v>-2.9884011997008346</v>
      </c>
      <c r="BG4" s="277">
        <f t="shared" si="7"/>
        <v>-2.9934597348493428</v>
      </c>
      <c r="BH4" s="277">
        <f t="shared" si="7"/>
        <v>-2.983887283793234</v>
      </c>
      <c r="BI4" s="277">
        <f t="shared" si="7"/>
        <v>-3.0019900259602244</v>
      </c>
      <c r="BJ4" s="277">
        <f t="shared" si="7"/>
        <v>-2.9677115523621684</v>
      </c>
      <c r="BK4" s="277">
        <f t="shared" si="7"/>
        <v>-3.0324792650220709</v>
      </c>
      <c r="BL4" s="277">
        <f t="shared" si="10"/>
        <v>-2.9094855526293237</v>
      </c>
    </row>
    <row r="5" spans="1:64" s="277" customFormat="1" ht="12.95" customHeight="1" thickTop="1">
      <c r="A5" s="293" t="s">
        <v>3075</v>
      </c>
      <c r="C5" s="299">
        <v>-9.5</v>
      </c>
      <c r="E5" s="359" t="s">
        <v>2715</v>
      </c>
      <c r="F5" s="361">
        <f ca="1">ROUND(2*($F$4-$C$7)/$C$8,0)/2+$F$3</f>
        <v>83868.5</v>
      </c>
      <c r="V5" s="277">
        <v>-25000</v>
      </c>
      <c r="W5" s="277">
        <f t="shared" si="0"/>
        <v>3.6000430124660483E-2</v>
      </c>
      <c r="Z5" s="277">
        <v>2.1679061600025511E-11</v>
      </c>
      <c r="AA5" s="295" t="s">
        <v>1830</v>
      </c>
      <c r="AB5" s="296">
        <f t="shared" si="8"/>
        <v>2.1541419497375449E-11</v>
      </c>
      <c r="AC5" s="297">
        <v>2.1541419497375451</v>
      </c>
      <c r="AD5" s="277">
        <v>9.9999999999999994E-12</v>
      </c>
      <c r="AE5" s="291"/>
      <c r="AG5" s="298">
        <v>1.1634216889948452</v>
      </c>
      <c r="AH5" s="297">
        <v>2.1679061600025511</v>
      </c>
      <c r="AI5" s="297">
        <v>2.5448245143942434</v>
      </c>
      <c r="AJ5" s="297">
        <v>2.1679061600025511</v>
      </c>
      <c r="AK5" s="297">
        <v>2.1542495660499821</v>
      </c>
      <c r="AW5" s="277">
        <v>-24000</v>
      </c>
      <c r="AX5" s="277">
        <f t="shared" si="1"/>
        <v>3.3006338319713162E-2</v>
      </c>
      <c r="AY5" s="277">
        <f t="shared" si="2"/>
        <v>3.4064937221175408E-2</v>
      </c>
      <c r="AZ5" s="277">
        <f t="shared" si="3"/>
        <v>-1.0585989014622445E-3</v>
      </c>
      <c r="BA5" s="277">
        <f t="shared" si="4"/>
        <v>0.47261072338382071</v>
      </c>
      <c r="BB5" s="277">
        <f t="shared" si="9"/>
        <v>-8.938173530324358E-3</v>
      </c>
      <c r="BC5" s="277">
        <f t="shared" si="5"/>
        <v>-2.9761663564807228</v>
      </c>
      <c r="BD5" s="277">
        <f t="shared" si="6"/>
        <v>-12.06239259800401</v>
      </c>
      <c r="BE5" s="277">
        <f t="shared" si="7"/>
        <v>-2.8427206858700589</v>
      </c>
      <c r="BF5" s="277">
        <f t="shared" si="7"/>
        <v>-2.8385723887197947</v>
      </c>
      <c r="BG5" s="277">
        <f t="shared" si="7"/>
        <v>-2.8466908616020907</v>
      </c>
      <c r="BH5" s="277">
        <f t="shared" si="7"/>
        <v>-2.8307831717470089</v>
      </c>
      <c r="BI5" s="277">
        <f t="shared" si="7"/>
        <v>-2.861881413335869</v>
      </c>
      <c r="BJ5" s="277">
        <f t="shared" si="7"/>
        <v>-2.8007944267395022</v>
      </c>
      <c r="BK5" s="277">
        <f t="shared" si="7"/>
        <v>-2.9197866293582124</v>
      </c>
      <c r="BL5" s="277">
        <f t="shared" si="10"/>
        <v>-2.6831673147584656</v>
      </c>
    </row>
    <row r="6" spans="1:64" s="277" customFormat="1" ht="12.95" customHeight="1">
      <c r="A6" s="293" t="s">
        <v>1784</v>
      </c>
      <c r="E6" s="359" t="s">
        <v>2716</v>
      </c>
      <c r="F6" s="361">
        <f ca="1">ROUND(2*($F$4-$C$15)/$C$16,0)/2+$F$3</f>
        <v>999.5</v>
      </c>
      <c r="V6" s="277">
        <v>-20000</v>
      </c>
      <c r="W6" s="277">
        <f t="shared" si="0"/>
        <v>2.6753793997182612E-2</v>
      </c>
      <c r="Z6" s="277">
        <v>1.08498982354048E-2</v>
      </c>
      <c r="AA6" s="295" t="s">
        <v>1997</v>
      </c>
      <c r="AB6" s="296">
        <f t="shared" si="8"/>
        <v>1.0931790240771651E-2</v>
      </c>
      <c r="AC6" s="297">
        <v>1.0931790240771651</v>
      </c>
      <c r="AD6" s="277">
        <v>0.01</v>
      </c>
      <c r="AE6" s="291" t="s">
        <v>1949</v>
      </c>
      <c r="AG6" s="298">
        <v>1.4223134388440055</v>
      </c>
      <c r="AH6" s="297">
        <v>1.0849898235404842</v>
      </c>
      <c r="AI6" s="297">
        <v>0.93742781888381022</v>
      </c>
      <c r="AJ6" s="297">
        <v>1.0849898235404842</v>
      </c>
      <c r="AK6" s="297">
        <v>1.0925736338582099</v>
      </c>
      <c r="AW6" s="277">
        <v>-22000</v>
      </c>
      <c r="AX6" s="277">
        <f t="shared" si="1"/>
        <v>2.7886921304109351E-2</v>
      </c>
      <c r="AY6" s="277">
        <f t="shared" si="2"/>
        <v>3.032319993118951E-2</v>
      </c>
      <c r="AZ6" s="277">
        <f t="shared" si="3"/>
        <v>-2.436278627080157E-3</v>
      </c>
      <c r="BA6" s="277">
        <f t="shared" si="4"/>
        <v>0.48204138452007306</v>
      </c>
      <c r="BB6" s="277">
        <f t="shared" si="9"/>
        <v>-9.4186722350078522E-2</v>
      </c>
      <c r="BC6" s="277">
        <f t="shared" si="5"/>
        <v>-2.8907781105627017</v>
      </c>
      <c r="BD6" s="277">
        <f t="shared" si="6"/>
        <v>-7.9321729548232742</v>
      </c>
      <c r="BE6" s="277">
        <f t="shared" si="7"/>
        <v>-2.6914452811033898</v>
      </c>
      <c r="BF6" s="277">
        <f t="shared" si="7"/>
        <v>-2.68738230717369</v>
      </c>
      <c r="BG6" s="277">
        <f t="shared" si="7"/>
        <v>-2.69582117518534</v>
      </c>
      <c r="BH6" s="277">
        <f t="shared" si="7"/>
        <v>-2.678254414907137</v>
      </c>
      <c r="BI6" s="277">
        <f t="shared" si="7"/>
        <v>-2.7146578575052693</v>
      </c>
      <c r="BJ6" s="277">
        <f t="shared" si="7"/>
        <v>-2.6384671103147022</v>
      </c>
      <c r="BK6" s="277">
        <f t="shared" si="7"/>
        <v>-2.7950260077805376</v>
      </c>
      <c r="BL6" s="277">
        <f t="shared" si="10"/>
        <v>-2.4568490768876057</v>
      </c>
    </row>
    <row r="7" spans="1:64" s="277" customFormat="1" ht="12.95" customHeight="1">
      <c r="A7" s="277" t="s">
        <v>1785</v>
      </c>
      <c r="C7" s="277">
        <v>33617.519829999997</v>
      </c>
      <c r="D7" s="300" t="s">
        <v>1978</v>
      </c>
      <c r="E7" s="359" t="s">
        <v>3093</v>
      </c>
      <c r="F7" s="362">
        <f ca="1">+$C$15+$C$16*$F$6-15018.5-$C$5/24</f>
        <v>45562.873747375299</v>
      </c>
      <c r="V7" s="277">
        <v>-15000</v>
      </c>
      <c r="W7" s="277">
        <f t="shared" si="0"/>
        <v>1.858422884457352E-2</v>
      </c>
      <c r="Z7" s="277">
        <v>0.52871749540487001</v>
      </c>
      <c r="AA7" s="301" t="s">
        <v>2005</v>
      </c>
      <c r="AB7" s="302">
        <f t="shared" si="8"/>
        <v>0.53468871573794285</v>
      </c>
      <c r="AC7" s="297">
        <v>0.53468871573794285</v>
      </c>
      <c r="AD7" s="277">
        <v>1</v>
      </c>
      <c r="AE7" s="291"/>
      <c r="AG7" s="298">
        <v>0.39119688634610045</v>
      </c>
      <c r="AH7" s="297">
        <v>0.52871749540486968</v>
      </c>
      <c r="AI7" s="297">
        <v>0.51157986673500244</v>
      </c>
      <c r="AJ7" s="297">
        <v>0.52871749540486968</v>
      </c>
      <c r="AK7" s="297">
        <v>0.53578944650026616</v>
      </c>
      <c r="AW7" s="277">
        <v>-20000</v>
      </c>
      <c r="AX7" s="277">
        <f t="shared" si="1"/>
        <v>2.2961010125949421E-2</v>
      </c>
      <c r="AY7" s="277">
        <f t="shared" si="2"/>
        <v>2.6753793997182612E-2</v>
      </c>
      <c r="AZ7" s="277">
        <f t="shared" si="3"/>
        <v>-3.7927838712331894E-3</v>
      </c>
      <c r="BA7" s="277">
        <f t="shared" si="4"/>
        <v>0.49603432029592942</v>
      </c>
      <c r="BB7" s="277">
        <f t="shared" si="9"/>
        <v>-0.18311501824844262</v>
      </c>
      <c r="BC7" s="277">
        <f t="shared" si="5"/>
        <v>-2.8009505325429451</v>
      </c>
      <c r="BD7" s="277">
        <f t="shared" si="6"/>
        <v>-5.814380733402265</v>
      </c>
      <c r="BE7" s="277">
        <f t="shared" si="7"/>
        <v>-2.5361049130386917</v>
      </c>
      <c r="BF7" s="277">
        <f t="shared" si="7"/>
        <v>-2.5332612343580725</v>
      </c>
      <c r="BG7" s="277">
        <f t="shared" si="7"/>
        <v>-2.5397277855948124</v>
      </c>
      <c r="BH7" s="277">
        <f t="shared" si="7"/>
        <v>-2.5249803223877807</v>
      </c>
      <c r="BI7" s="277">
        <f t="shared" si="7"/>
        <v>-2.5583980752248525</v>
      </c>
      <c r="BJ7" s="277">
        <f t="shared" si="7"/>
        <v>-2.4814965940531843</v>
      </c>
      <c r="BK7" s="277">
        <f t="shared" si="7"/>
        <v>-2.6530177898039939</v>
      </c>
      <c r="BL7" s="277">
        <f t="shared" si="10"/>
        <v>-2.2305308390167458</v>
      </c>
    </row>
    <row r="8" spans="1:64" s="277" customFormat="1" ht="12.95" customHeight="1">
      <c r="A8" s="277" t="s">
        <v>1786</v>
      </c>
      <c r="C8" s="277">
        <v>0.321496212</v>
      </c>
      <c r="D8" s="300" t="s">
        <v>1978</v>
      </c>
      <c r="E8" s="363" t="s">
        <v>3094</v>
      </c>
      <c r="F8" s="364">
        <f ca="1">+($C$15+$C$16*$F$6)-($C$16/2)-15018.5-$C$5/24</f>
        <v>45562.712999783151</v>
      </c>
      <c r="V8" s="277">
        <v>-10000</v>
      </c>
      <c r="W8" s="277">
        <f t="shared" si="0"/>
        <v>1.1491734666833193E-2</v>
      </c>
      <c r="Z8" s="277">
        <v>48.914448079763567</v>
      </c>
      <c r="AA8" s="295" t="s">
        <v>2011</v>
      </c>
      <c r="AB8" s="302">
        <f t="shared" si="8"/>
        <v>48.874825656395842</v>
      </c>
      <c r="AC8" s="297">
        <v>4.8874825656395844</v>
      </c>
      <c r="AD8" s="277">
        <v>10</v>
      </c>
      <c r="AE8" s="291" t="s">
        <v>1950</v>
      </c>
      <c r="AG8" s="298">
        <v>5.4959764660203732</v>
      </c>
      <c r="AH8" s="297">
        <v>4.8914448079763568</v>
      </c>
      <c r="AI8" s="297">
        <v>4.5391920477580641</v>
      </c>
      <c r="AJ8" s="297">
        <v>4.8914448079763568</v>
      </c>
      <c r="AK8" s="297">
        <v>4.8877913101572537</v>
      </c>
      <c r="AW8" s="277">
        <v>-18000</v>
      </c>
      <c r="AX8" s="277">
        <f t="shared" si="1"/>
        <v>1.8257642181542792E-2</v>
      </c>
      <c r="AY8" s="277">
        <f t="shared" si="2"/>
        <v>2.3356719419154723E-2</v>
      </c>
      <c r="AZ8" s="277">
        <f t="shared" si="3"/>
        <v>-5.0990772376119323E-3</v>
      </c>
      <c r="BA8" s="277">
        <f t="shared" si="4"/>
        <v>0.5154898811836226</v>
      </c>
      <c r="BB8" s="277">
        <f t="shared" si="9"/>
        <v>-0.27655644620314906</v>
      </c>
      <c r="BC8" s="277">
        <f t="shared" si="5"/>
        <v>-2.7048957082486011</v>
      </c>
      <c r="BD8" s="277">
        <f t="shared" si="6"/>
        <v>-4.5068198909699495</v>
      </c>
      <c r="BE8" s="277">
        <f t="shared" si="7"/>
        <v>-2.3754717400948309</v>
      </c>
      <c r="BF8" s="277">
        <f t="shared" si="7"/>
        <v>-2.3740815013236225</v>
      </c>
      <c r="BG8" s="277">
        <f t="shared" si="7"/>
        <v>-2.3776882708667588</v>
      </c>
      <c r="BH8" s="277">
        <f t="shared" si="7"/>
        <v>-2.3683049155754237</v>
      </c>
      <c r="BI8" s="277">
        <f t="shared" si="7"/>
        <v>-2.3925437003021628</v>
      </c>
      <c r="BJ8" s="277">
        <f t="shared" si="7"/>
        <v>-2.3287051265302194</v>
      </c>
      <c r="BK8" s="277">
        <f t="shared" si="7"/>
        <v>-2.489462021579933</v>
      </c>
      <c r="BL8" s="277">
        <f t="shared" si="10"/>
        <v>-2.0042126011458876</v>
      </c>
    </row>
    <row r="9" spans="1:64" s="277" customFormat="1" ht="12.95" customHeight="1">
      <c r="A9" s="303" t="s">
        <v>1835</v>
      </c>
      <c r="B9" s="304">
        <v>480</v>
      </c>
      <c r="C9" s="303" t="str">
        <f>"F"&amp;B9</f>
        <v>F480</v>
      </c>
      <c r="D9" s="303" t="str">
        <f>"G"&amp;B9</f>
        <v>G480</v>
      </c>
      <c r="V9" s="277">
        <v>-5000</v>
      </c>
      <c r="W9" s="277">
        <f t="shared" si="0"/>
        <v>5.4763114639616419E-3</v>
      </c>
      <c r="Z9" s="277">
        <v>350.00238873210242</v>
      </c>
      <c r="AA9" s="301" t="s">
        <v>3091</v>
      </c>
      <c r="AB9" s="302">
        <f t="shared" si="8"/>
        <v>351.03389779421485</v>
      </c>
      <c r="AC9" s="297">
        <v>3.5103389779421486</v>
      </c>
      <c r="AD9" s="277">
        <v>100</v>
      </c>
      <c r="AE9" s="291" t="s">
        <v>2017</v>
      </c>
      <c r="AG9" s="298">
        <v>3.5905861553006471</v>
      </c>
      <c r="AH9" s="297">
        <v>3.5000238873210243</v>
      </c>
      <c r="AI9" s="297">
        <v>3.6441189989581266</v>
      </c>
      <c r="AJ9" s="297">
        <v>3.5000238873210243</v>
      </c>
      <c r="AK9" s="297">
        <v>3.5109895714453341</v>
      </c>
      <c r="AW9" s="277">
        <v>-16000</v>
      </c>
      <c r="AX9" s="277">
        <f t="shared" si="1"/>
        <v>1.3810173609308347E-2</v>
      </c>
      <c r="AY9" s="277">
        <f t="shared" si="2"/>
        <v>2.0131976197105838E-2</v>
      </c>
      <c r="AZ9" s="277">
        <f t="shared" si="3"/>
        <v>-6.3218025877974909E-3</v>
      </c>
      <c r="BA9" s="277">
        <f t="shared" si="4"/>
        <v>0.54179344438311894</v>
      </c>
      <c r="BB9" s="277">
        <f t="shared" si="9"/>
        <v>-0.37552898166232546</v>
      </c>
      <c r="BC9" s="277">
        <f t="shared" si="5"/>
        <v>-2.6001371856463269</v>
      </c>
      <c r="BD9" s="277">
        <f t="shared" si="6"/>
        <v>-3.6030612793229992</v>
      </c>
      <c r="BE9" s="277">
        <f t="shared" si="7"/>
        <v>-2.2078407289020778</v>
      </c>
      <c r="BF9" s="277">
        <f t="shared" si="7"/>
        <v>-2.2074226609111713</v>
      </c>
      <c r="BG9" s="277">
        <f t="shared" si="7"/>
        <v>-2.2087367311175008</v>
      </c>
      <c r="BH9" s="277">
        <f t="shared" si="7"/>
        <v>-2.2045984489725612</v>
      </c>
      <c r="BI9" s="277">
        <f t="shared" si="7"/>
        <v>-2.21755360149769</v>
      </c>
      <c r="BJ9" s="277">
        <f t="shared" si="7"/>
        <v>-2.1762018235889293</v>
      </c>
      <c r="BK9" s="277">
        <f t="shared" si="7"/>
        <v>-2.3011577108271646</v>
      </c>
      <c r="BL9" s="277">
        <f t="shared" si="10"/>
        <v>-1.7778943632750277</v>
      </c>
    </row>
    <row r="10" spans="1:64" s="277" customFormat="1" ht="12.95" customHeight="1" thickBot="1">
      <c r="C10" s="305" t="s">
        <v>1803</v>
      </c>
      <c r="D10" s="305" t="s">
        <v>1804</v>
      </c>
      <c r="V10" s="277">
        <v>0</v>
      </c>
      <c r="W10" s="277">
        <f t="shared" si="0"/>
        <v>5.3795923595886276E-4</v>
      </c>
      <c r="Z10" s="277">
        <v>50860.284825683899</v>
      </c>
      <c r="AA10" s="306" t="s">
        <v>2007</v>
      </c>
      <c r="AB10" s="307">
        <f t="shared" si="8"/>
        <v>50931.304586962149</v>
      </c>
      <c r="AC10" s="308">
        <v>5.0931304586962147</v>
      </c>
      <c r="AD10" s="277">
        <v>10000</v>
      </c>
      <c r="AE10" s="291" t="s">
        <v>2006</v>
      </c>
      <c r="AG10" s="309">
        <v>5.1875433001473077</v>
      </c>
      <c r="AH10" s="308">
        <v>5.0860284825683859</v>
      </c>
      <c r="AI10" s="308">
        <v>5.2012276186765556</v>
      </c>
      <c r="AJ10" s="308">
        <v>5.0860284825683859</v>
      </c>
      <c r="AK10" s="308">
        <v>5.0938403952291331</v>
      </c>
      <c r="AW10" s="277">
        <v>-14000</v>
      </c>
      <c r="AX10" s="277">
        <f t="shared" si="1"/>
        <v>9.658988933271306E-3</v>
      </c>
      <c r="AY10" s="277">
        <f t="shared" si="2"/>
        <v>1.7079564331035954E-2</v>
      </c>
      <c r="AZ10" s="277">
        <f t="shared" si="3"/>
        <v>-7.420575397764648E-3</v>
      </c>
      <c r="BA10" s="277">
        <f t="shared" si="4"/>
        <v>0.57713343584392263</v>
      </c>
      <c r="BB10" s="277">
        <f t="shared" si="9"/>
        <v>-0.48125624914826581</v>
      </c>
      <c r="BC10" s="277">
        <f t="shared" si="5"/>
        <v>-2.483017373922916</v>
      </c>
      <c r="BD10" s="277">
        <f t="shared" si="6"/>
        <v>-2.9262943277904303</v>
      </c>
      <c r="BE10" s="277">
        <f t="shared" si="7"/>
        <v>-2.0307169254356321</v>
      </c>
      <c r="BF10" s="277">
        <f t="shared" si="7"/>
        <v>-2.0306630133419441</v>
      </c>
      <c r="BG10" s="277">
        <f t="shared" si="7"/>
        <v>-2.0308901411366351</v>
      </c>
      <c r="BH10" s="277">
        <f t="shared" si="7"/>
        <v>-2.0299325619589523</v>
      </c>
      <c r="BI10" s="277">
        <f t="shared" si="7"/>
        <v>-2.0339572885826374</v>
      </c>
      <c r="BJ10" s="277">
        <f t="shared" si="7"/>
        <v>-2.016814415292806</v>
      </c>
      <c r="BK10" s="277">
        <f t="shared" si="7"/>
        <v>-2.0861660828612738</v>
      </c>
      <c r="BL10" s="277">
        <f t="shared" si="10"/>
        <v>-1.5515761254041687</v>
      </c>
    </row>
    <row r="11" spans="1:64" s="277" customFormat="1" ht="12.95" customHeight="1">
      <c r="A11" s="277" t="s">
        <v>1799</v>
      </c>
      <c r="C11" s="310">
        <f ca="1">INTERCEPT(INDIRECT(D9):INDIRECT(D14),INDIRECT(C9):INDIRECT(C14))</f>
        <v>0.1392199922172199</v>
      </c>
      <c r="D11" s="311">
        <f>AB3</f>
        <v>5.3795923595886276E-4</v>
      </c>
      <c r="E11" s="312">
        <v>-7558.6605256819039</v>
      </c>
      <c r="F11" s="277">
        <v>9.9999999999999995E-7</v>
      </c>
      <c r="V11" s="277">
        <v>5000</v>
      </c>
      <c r="W11" s="277">
        <f t="shared" si="0"/>
        <v>-3.3233220171751442E-3</v>
      </c>
      <c r="AA11" s="313" t="s">
        <v>2064</v>
      </c>
      <c r="AB11" s="314">
        <f>1-AB7^2</f>
        <v>0.71410797726250941</v>
      </c>
      <c r="AC11" s="314">
        <f>SUM(AE21:AE234)</f>
        <v>1.2333842683199621E-3</v>
      </c>
      <c r="AD11" s="313" t="s">
        <v>2019</v>
      </c>
      <c r="AE11" s="291"/>
      <c r="AG11" s="314">
        <v>7.0931361699156975E-4</v>
      </c>
      <c r="AH11" s="314">
        <v>5.7110201402206214E-4</v>
      </c>
      <c r="AI11" s="314">
        <v>7.5127397985777554E-4</v>
      </c>
      <c r="AJ11" s="314">
        <v>5.7935609948924253E-4</v>
      </c>
      <c r="AK11" s="314">
        <v>5.782391812375415E-4</v>
      </c>
      <c r="AW11" s="277">
        <v>-12000</v>
      </c>
      <c r="AX11" s="277">
        <f t="shared" si="1"/>
        <v>5.858703748363038E-3</v>
      </c>
      <c r="AY11" s="277">
        <f t="shared" si="2"/>
        <v>1.4199483820945071E-2</v>
      </c>
      <c r="AZ11" s="277">
        <f t="shared" si="3"/>
        <v>-8.3407800725820332E-3</v>
      </c>
      <c r="BA11" s="277">
        <f t="shared" si="4"/>
        <v>0.62502961915293009</v>
      </c>
      <c r="BB11" s="277">
        <f t="shared" si="9"/>
        <v>-0.59487225279304379</v>
      </c>
      <c r="BC11" s="277">
        <f t="shared" si="5"/>
        <v>-2.347997934766517</v>
      </c>
      <c r="BD11" s="277">
        <f t="shared" si="6"/>
        <v>-2.3865027901710225</v>
      </c>
      <c r="BE11" s="277">
        <f t="shared" si="7"/>
        <v>-1.8406029164177331</v>
      </c>
      <c r="BF11" s="277">
        <f t="shared" si="7"/>
        <v>-1.8406026931319475</v>
      </c>
      <c r="BG11" s="277">
        <f t="shared" si="7"/>
        <v>-1.8406042598418644</v>
      </c>
      <c r="BH11" s="277">
        <f t="shared" si="7"/>
        <v>-1.8405932666575513</v>
      </c>
      <c r="BI11" s="277">
        <f t="shared" si="7"/>
        <v>-1.8406703936685196</v>
      </c>
      <c r="BJ11" s="277">
        <f t="shared" si="7"/>
        <v>-1.8401288240388656</v>
      </c>
      <c r="BK11" s="277">
        <f t="shared" si="7"/>
        <v>-1.8439094613881011</v>
      </c>
      <c r="BL11" s="277">
        <f t="shared" si="10"/>
        <v>-1.3252578875333096</v>
      </c>
    </row>
    <row r="12" spans="1:64" s="277" customFormat="1" ht="12.95" customHeight="1">
      <c r="A12" s="277" t="s">
        <v>1800</v>
      </c>
      <c r="C12" s="310">
        <f ca="1">SLOPE(INDIRECT(D9):INDIRECT(D14),INDIRECT(C9):INDIRECT(C14))</f>
        <v>-1.0277049458735967E-6</v>
      </c>
      <c r="D12" s="311">
        <f>AB4</f>
        <v>-8.7996334811367867E-7</v>
      </c>
      <c r="E12" s="315">
        <v>2.0529124715977898</v>
      </c>
      <c r="F12" s="277">
        <v>9.9999999999999995E-7</v>
      </c>
      <c r="V12" s="277">
        <v>10000</v>
      </c>
      <c r="W12" s="277">
        <f t="shared" si="0"/>
        <v>-6.1075322954403785E-3</v>
      </c>
      <c r="AA12" s="316" t="s">
        <v>2000</v>
      </c>
      <c r="AB12" s="314">
        <f>AB7*SIN(RADIANS(AB9))</f>
        <v>-8.3331286342275546E-2</v>
      </c>
      <c r="AE12" s="291"/>
      <c r="AG12" s="259" t="s">
        <v>1683</v>
      </c>
      <c r="AI12" s="259" t="s">
        <v>1684</v>
      </c>
      <c r="AJ12" s="259"/>
      <c r="AK12" s="259"/>
      <c r="AW12" s="277">
        <v>-10000</v>
      </c>
      <c r="AX12" s="277">
        <f t="shared" si="1"/>
        <v>2.4893831658091264E-3</v>
      </c>
      <c r="AY12" s="277">
        <f t="shared" si="2"/>
        <v>1.1491734666833193E-2</v>
      </c>
      <c r="AZ12" s="277">
        <f t="shared" si="3"/>
        <v>-9.0023515010240664E-3</v>
      </c>
      <c r="BA12" s="277">
        <f t="shared" si="4"/>
        <v>0.69127611138592671</v>
      </c>
      <c r="BB12" s="277">
        <f t="shared" si="9"/>
        <v>-0.71650558830214472</v>
      </c>
      <c r="BC12" s="277">
        <f t="shared" si="5"/>
        <v>-2.1863246300579546</v>
      </c>
      <c r="BD12" s="277">
        <f t="shared" si="6"/>
        <v>-1.9319666340159924</v>
      </c>
      <c r="BE12" s="277">
        <f t="shared" si="7"/>
        <v>-1.6326072764043844</v>
      </c>
      <c r="BF12" s="277">
        <f t="shared" si="7"/>
        <v>-1.6326072776631901</v>
      </c>
      <c r="BG12" s="277">
        <f t="shared" si="7"/>
        <v>-1.632607239550548</v>
      </c>
      <c r="BH12" s="277">
        <f t="shared" si="7"/>
        <v>-1.6326083934697779</v>
      </c>
      <c r="BI12" s="277">
        <f t="shared" si="7"/>
        <v>-1.6325734472386664</v>
      </c>
      <c r="BJ12" s="277">
        <f t="shared" si="7"/>
        <v>-1.6336231792554201</v>
      </c>
      <c r="BK12" s="277">
        <f t="shared" si="7"/>
        <v>-1.5752007309734193</v>
      </c>
      <c r="BL12" s="277">
        <f t="shared" si="10"/>
        <v>-1.0989396496624515</v>
      </c>
    </row>
    <row r="13" spans="1:64" s="277" customFormat="1" ht="12.95" customHeight="1" thickBot="1">
      <c r="A13" s="277" t="s">
        <v>1802</v>
      </c>
      <c r="C13" s="259" t="s">
        <v>1797</v>
      </c>
      <c r="D13" s="311">
        <f>AB5</f>
        <v>2.1541419497375449E-11</v>
      </c>
      <c r="E13" s="317">
        <v>2.7796772902917803</v>
      </c>
      <c r="F13" s="277">
        <v>9.9999999999999994E-12</v>
      </c>
      <c r="V13" s="277">
        <v>15000</v>
      </c>
      <c r="W13" s="277">
        <f t="shared" si="0"/>
        <v>-7.81467159883684E-3</v>
      </c>
      <c r="Z13" s="277">
        <v>1.87987541618779</v>
      </c>
      <c r="AA13" s="318" t="s">
        <v>1131</v>
      </c>
      <c r="AB13" s="319">
        <f>AB6*86400*300000/149600000</f>
        <v>1.8940641914492056</v>
      </c>
      <c r="AC13" s="277" t="s">
        <v>2033</v>
      </c>
      <c r="AE13" s="291"/>
      <c r="AW13" s="277">
        <v>-8000</v>
      </c>
      <c r="AX13" s="277">
        <f t="shared" si="1"/>
        <v>-3.2557204533501666E-4</v>
      </c>
      <c r="AY13" s="277">
        <f t="shared" si="2"/>
        <v>8.9563168687003206E-3</v>
      </c>
      <c r="AZ13" s="277">
        <f t="shared" si="3"/>
        <v>-9.2818889140353373E-3</v>
      </c>
      <c r="BA13" s="277">
        <f t="shared" si="4"/>
        <v>0.78572858551682356</v>
      </c>
      <c r="BB13" s="277">
        <f t="shared" si="9"/>
        <v>-0.84254096447892213</v>
      </c>
      <c r="BC13" s="277">
        <f t="shared" si="5"/>
        <v>-1.9831212492128565</v>
      </c>
      <c r="BD13" s="277">
        <f t="shared" si="6"/>
        <v>-1.5288728573683594</v>
      </c>
      <c r="BE13" s="277">
        <f t="shared" si="7"/>
        <v>-1.399483133999226</v>
      </c>
      <c r="BF13" s="277">
        <f t="shared" si="7"/>
        <v>-1.3994821967338287</v>
      </c>
      <c r="BG13" s="277">
        <f t="shared" si="7"/>
        <v>-1.3994719146326202</v>
      </c>
      <c r="BH13" s="277">
        <f t="shared" si="7"/>
        <v>-1.3993591567871115</v>
      </c>
      <c r="BI13" s="277">
        <f t="shared" si="7"/>
        <v>-1.3981273908351066</v>
      </c>
      <c r="BJ13" s="277">
        <f t="shared" si="7"/>
        <v>-1.3851979952150191</v>
      </c>
      <c r="BK13" s="277">
        <f t="shared" si="7"/>
        <v>-1.2822018785529241</v>
      </c>
      <c r="BL13" s="277">
        <f t="shared" si="10"/>
        <v>-0.87262141179159158</v>
      </c>
    </row>
    <row r="14" spans="1:64" s="277" customFormat="1" ht="12.95" customHeight="1">
      <c r="A14" s="303" t="s">
        <v>483</v>
      </c>
      <c r="B14" s="304">
        <v>506</v>
      </c>
      <c r="C14" s="303" t="str">
        <f>"F"&amp;B14</f>
        <v>F506</v>
      </c>
      <c r="D14" s="303" t="str">
        <f>"G"&amp;B14</f>
        <v>G506</v>
      </c>
      <c r="E14" s="277">
        <f>SUM(T21:T1625)</f>
        <v>3.8446916025505859E-2</v>
      </c>
      <c r="V14" s="277">
        <v>20000</v>
      </c>
      <c r="W14" s="277">
        <f t="shared" si="0"/>
        <v>-8.4447399273645321E-3</v>
      </c>
      <c r="AA14" s="318" t="s">
        <v>2003</v>
      </c>
      <c r="AB14" s="314">
        <f>2*AB5*365.24/C8</f>
        <v>4.8944825870740956E-8</v>
      </c>
      <c r="AC14" s="277" t="s">
        <v>1979</v>
      </c>
      <c r="AE14" s="320"/>
      <c r="AW14" s="277">
        <v>-6000</v>
      </c>
      <c r="AX14" s="277">
        <f t="shared" si="1"/>
        <v>-2.3860314085435005E-3</v>
      </c>
      <c r="AY14" s="277">
        <f t="shared" si="2"/>
        <v>6.5932304265464503E-3</v>
      </c>
      <c r="AZ14" s="277">
        <f t="shared" si="3"/>
        <v>-8.9792618350899508E-3</v>
      </c>
      <c r="BA14" s="277">
        <f t="shared" si="4"/>
        <v>0.92527119278022996</v>
      </c>
      <c r="BB14" s="277">
        <f t="shared" si="9"/>
        <v>-0.95630405168619004</v>
      </c>
      <c r="BC14" s="277">
        <f t="shared" si="5"/>
        <v>-1.7110167039038096</v>
      </c>
      <c r="BD14" s="277">
        <f t="shared" si="6"/>
        <v>-1.151058720230312</v>
      </c>
      <c r="BE14" s="277">
        <f t="shared" si="7"/>
        <v>-1.129819125468722</v>
      </c>
      <c r="BF14" s="277">
        <f t="shared" si="7"/>
        <v>-1.1297237452947437</v>
      </c>
      <c r="BG14" s="277">
        <f t="shared" si="7"/>
        <v>-1.1293060793438117</v>
      </c>
      <c r="BH14" s="277">
        <f t="shared" si="7"/>
        <v>-1.1274814663442141</v>
      </c>
      <c r="BI14" s="277">
        <f t="shared" si="7"/>
        <v>-1.1195912641964514</v>
      </c>
      <c r="BJ14" s="277">
        <f t="shared" si="7"/>
        <v>-1.0868499385530102</v>
      </c>
      <c r="BK14" s="277">
        <f t="shared" si="7"/>
        <v>-0.96831372843578678</v>
      </c>
      <c r="BL14" s="277">
        <f t="shared" si="10"/>
        <v>-0.64630317392073255</v>
      </c>
    </row>
    <row r="15" spans="1:64" s="277" customFormat="1" ht="12.95" customHeight="1">
      <c r="A15" s="293" t="s">
        <v>1801</v>
      </c>
      <c r="C15" s="321">
        <f ca="1">(C7+C11)+(C8+C12)*INT(MAX(F21:F3551))</f>
        <v>60259.643477339057</v>
      </c>
      <c r="D15" s="314">
        <f>+C7+INT(MAX(F21:F1606))*C8+D11+D12*INT(MAX(F21:F4041))+D13*INT(MAX(F21:F4068)^2)</f>
        <v>60259.664971058533</v>
      </c>
      <c r="E15" s="310"/>
      <c r="F15" s="322"/>
      <c r="P15" s="277" t="s">
        <v>284</v>
      </c>
      <c r="Q15" s="314">
        <f>MAX(Q21:Q2151)-MIN(Q21:Q861)</f>
        <v>33925.4378</v>
      </c>
      <c r="R15" s="277" t="s">
        <v>1949</v>
      </c>
      <c r="V15" s="277">
        <v>25000</v>
      </c>
      <c r="W15" s="277">
        <f t="shared" si="0"/>
        <v>-7.9977372810234506E-3</v>
      </c>
      <c r="AA15" s="316" t="s">
        <v>2012</v>
      </c>
      <c r="AB15" s="323">
        <f>(AB10-AB2)/AD2</f>
        <v>53853.775287909615</v>
      </c>
      <c r="AC15" s="277" t="s">
        <v>2008</v>
      </c>
      <c r="AE15" s="291"/>
      <c r="AW15" s="277">
        <v>-4000</v>
      </c>
      <c r="AX15" s="277">
        <f t="shared" si="1"/>
        <v>-3.3567443603291346E-3</v>
      </c>
      <c r="AY15" s="277">
        <f t="shared" si="2"/>
        <v>4.4024753403715845E-3</v>
      </c>
      <c r="AZ15" s="277">
        <f t="shared" si="3"/>
        <v>-7.7592197007007192E-3</v>
      </c>
      <c r="BA15" s="277">
        <f t="shared" si="4"/>
        <v>1.1344796233600749</v>
      </c>
      <c r="BB15" s="277">
        <f t="shared" si="9"/>
        <v>-0.99522605587078827</v>
      </c>
      <c r="BC15" s="277">
        <f t="shared" si="5"/>
        <v>-1.3165561110464279</v>
      </c>
      <c r="BD15" s="277">
        <f t="shared" si="6"/>
        <v>-0.77334945403364175</v>
      </c>
      <c r="BE15" s="277">
        <f t="shared" si="7"/>
        <v>-0.80514885381711587</v>
      </c>
      <c r="BF15" s="277">
        <f t="shared" si="7"/>
        <v>-0.80430922308109487</v>
      </c>
      <c r="BG15" s="277">
        <f t="shared" si="7"/>
        <v>-0.80204789652026554</v>
      </c>
      <c r="BH15" s="277">
        <f t="shared" si="7"/>
        <v>-0.79598369997164631</v>
      </c>
      <c r="BI15" s="277">
        <f t="shared" si="7"/>
        <v>-0.77990317789086738</v>
      </c>
      <c r="BJ15" s="277">
        <f t="shared" si="7"/>
        <v>-0.73844128989128655</v>
      </c>
      <c r="BK15" s="277">
        <f t="shared" si="7"/>
        <v>-0.63800249450336155</v>
      </c>
      <c r="BL15" s="277">
        <f t="shared" si="10"/>
        <v>-0.41998493604987353</v>
      </c>
    </row>
    <row r="16" spans="1:64" s="277" customFormat="1" ht="12.95" customHeight="1">
      <c r="A16" s="293" t="s">
        <v>1787</v>
      </c>
      <c r="C16" s="321">
        <f ca="1">+C8+C12</f>
        <v>0.32149518429505414</v>
      </c>
      <c r="D16" s="324">
        <f>+C8+D12+2*D13*MAX(F755:F842)</f>
        <v>0.32149637003149178</v>
      </c>
      <c r="E16" s="310"/>
      <c r="F16" s="314"/>
      <c r="Q16" s="277">
        <f>Q15/365.24</f>
        <v>92.88532964625999</v>
      </c>
      <c r="R16" s="277" t="s">
        <v>1950</v>
      </c>
      <c r="V16" s="277">
        <v>30000</v>
      </c>
      <c r="W16" s="277">
        <f t="shared" si="0"/>
        <v>-6.4736636598135937E-3</v>
      </c>
      <c r="AA16" s="313" t="s">
        <v>2065</v>
      </c>
      <c r="AB16" s="323">
        <f>365.24*AB8</f>
        <v>17851.041322742018</v>
      </c>
      <c r="AC16" s="277" t="s">
        <v>1949</v>
      </c>
      <c r="AD16" s="314"/>
      <c r="AE16" s="325"/>
      <c r="AW16" s="277">
        <v>-2000</v>
      </c>
      <c r="AX16" s="277">
        <f t="shared" si="1"/>
        <v>-2.7551108221918618E-3</v>
      </c>
      <c r="AY16" s="277">
        <f t="shared" si="2"/>
        <v>2.3840516101757219E-3</v>
      </c>
      <c r="AZ16" s="277">
        <f t="shared" si="3"/>
        <v>-5.1391624323675836E-3</v>
      </c>
      <c r="BA16" s="277">
        <f t="shared" si="4"/>
        <v>1.4058244498260608</v>
      </c>
      <c r="BB16" s="277">
        <f t="shared" si="9"/>
        <v>-0.76143296476721412</v>
      </c>
      <c r="BC16" s="277">
        <f t="shared" si="5"/>
        <v>-0.70903278401679126</v>
      </c>
      <c r="BD16" s="277">
        <f t="shared" si="6"/>
        <v>-0.37015516385886588</v>
      </c>
      <c r="BE16" s="277">
        <f t="shared" si="7"/>
        <v>-0.40213063818030392</v>
      </c>
      <c r="BF16" s="277">
        <f t="shared" si="7"/>
        <v>-0.40050026858486898</v>
      </c>
      <c r="BG16" s="277">
        <f t="shared" si="7"/>
        <v>-0.39719135619123358</v>
      </c>
      <c r="BH16" s="277">
        <f t="shared" si="7"/>
        <v>-0.3904898041638406</v>
      </c>
      <c r="BI16" s="277">
        <f t="shared" si="7"/>
        <v>-0.37697313904459961</v>
      </c>
      <c r="BJ16" s="277">
        <f t="shared" si="7"/>
        <v>-0.34992604220119838</v>
      </c>
      <c r="BK16" s="277">
        <f t="shared" si="7"/>
        <v>-0.29657199573479365</v>
      </c>
      <c r="BL16" s="277">
        <f t="shared" si="10"/>
        <v>-0.1936666981790145</v>
      </c>
    </row>
    <row r="17" spans="1:64" s="277" customFormat="1" ht="12.95" customHeight="1" thickBot="1">
      <c r="A17" s="310" t="s">
        <v>1831</v>
      </c>
      <c r="C17" s="277">
        <f>COUNT(C21:C3209)</f>
        <v>1119</v>
      </c>
      <c r="E17" s="310"/>
      <c r="F17" s="314"/>
      <c r="O17" s="310"/>
      <c r="Q17" s="277">
        <f>Q16/AB8</f>
        <v>1.9004738819790523</v>
      </c>
      <c r="R17" s="277" t="s">
        <v>285</v>
      </c>
      <c r="V17" s="277">
        <v>35000</v>
      </c>
      <c r="W17" s="277">
        <f t="shared" si="0"/>
        <v>-3.8725190637349666E-3</v>
      </c>
      <c r="AA17" s="313" t="s">
        <v>2036</v>
      </c>
      <c r="AB17" s="326">
        <f>AB13^3/AB8^2</f>
        <v>2.8445504334633099E-3</v>
      </c>
      <c r="AE17" s="291"/>
      <c r="AW17" s="277">
        <v>0</v>
      </c>
      <c r="AX17" s="277">
        <f t="shared" si="1"/>
        <v>-5.266390333398017E-4</v>
      </c>
      <c r="AY17" s="277">
        <f t="shared" si="2"/>
        <v>5.3795923595886276E-4</v>
      </c>
      <c r="AZ17" s="277">
        <f t="shared" si="3"/>
        <v>-1.0645982692986645E-3</v>
      </c>
      <c r="BA17" s="277">
        <f t="shared" si="4"/>
        <v>1.5304255178769237</v>
      </c>
      <c r="BB17" s="277">
        <f t="shared" si="9"/>
        <v>-3.0120073451391824E-2</v>
      </c>
      <c r="BC17" s="277">
        <f t="shared" si="5"/>
        <v>0.12636337500000902</v>
      </c>
      <c r="BD17" s="277">
        <f t="shared" si="6"/>
        <v>6.326589416059035E-2</v>
      </c>
      <c r="BE17" s="277">
        <f t="shared" si="7"/>
        <v>6.9644319553034795E-2</v>
      </c>
      <c r="BF17" s="277">
        <f t="shared" si="7"/>
        <v>6.9240951701415809E-2</v>
      </c>
      <c r="BG17" s="277">
        <f t="shared" si="7"/>
        <v>6.8484761891014323E-2</v>
      </c>
      <c r="BH17" s="277">
        <f t="shared" si="7"/>
        <v>6.7067245504867312E-2</v>
      </c>
      <c r="BI17" s="277">
        <f t="shared" si="7"/>
        <v>6.4410400032821002E-2</v>
      </c>
      <c r="BJ17" s="277">
        <f t="shared" si="7"/>
        <v>5.9431896149699813E-2</v>
      </c>
      <c r="BK17" s="277">
        <f t="shared" si="7"/>
        <v>5.0106847546397056E-2</v>
      </c>
      <c r="BL17" s="277">
        <f t="shared" si="10"/>
        <v>3.2651539691844533E-2</v>
      </c>
    </row>
    <row r="18" spans="1:64" s="277" customFormat="1" ht="12.95" customHeight="1" thickTop="1" thickBot="1">
      <c r="A18" s="293" t="s">
        <v>1788</v>
      </c>
      <c r="C18" s="327">
        <f ca="1">+C15</f>
        <v>60259.643477339057</v>
      </c>
      <c r="D18" s="328">
        <f ca="1">C16</f>
        <v>0.32149518429505414</v>
      </c>
      <c r="E18" s="310"/>
      <c r="F18" s="314"/>
      <c r="V18" s="277">
        <v>40000</v>
      </c>
      <c r="W18" s="277">
        <f t="shared" si="0"/>
        <v>-1.9430349278756753E-4</v>
      </c>
      <c r="AA18" s="329" t="s">
        <v>2013</v>
      </c>
      <c r="AB18" s="330">
        <f>2*PI()/(AB8*365.2422)*AD2</f>
        <v>1.1315911893542961E-4</v>
      </c>
      <c r="AC18" s="331" t="s">
        <v>1998</v>
      </c>
      <c r="AD18" s="331"/>
      <c r="AE18" s="332"/>
      <c r="AW18" s="277">
        <v>2000</v>
      </c>
      <c r="AX18" s="277">
        <f t="shared" si="1"/>
        <v>1.9833862182820315E-3</v>
      </c>
      <c r="AY18" s="277">
        <f t="shared" si="2"/>
        <v>-1.135801782278993E-3</v>
      </c>
      <c r="AZ18" s="277">
        <f t="shared" si="3"/>
        <v>3.1191880005610245E-3</v>
      </c>
      <c r="BA18" s="277">
        <f t="shared" si="4"/>
        <v>1.3275075887990941</v>
      </c>
      <c r="BB18" s="277">
        <f t="shared" si="9"/>
        <v>0.68533490027599153</v>
      </c>
      <c r="BC18" s="277">
        <f t="shared" si="5"/>
        <v>0.91155148774951489</v>
      </c>
      <c r="BD18" s="277">
        <f t="shared" si="6"/>
        <v>0.49019854400821394</v>
      </c>
      <c r="BE18" s="277">
        <f t="shared" ref="BE18:BK33" si="11">$BL18+$AB$7*SIN(BF18)</f>
        <v>0.52727290858086695</v>
      </c>
      <c r="BF18" s="277">
        <f t="shared" si="11"/>
        <v>0.52567055895805415</v>
      </c>
      <c r="BG18" s="277">
        <f t="shared" si="11"/>
        <v>0.52220948048527926</v>
      </c>
      <c r="BH18" s="277">
        <f t="shared" si="11"/>
        <v>0.5147569170264561</v>
      </c>
      <c r="BI18" s="277">
        <f t="shared" si="11"/>
        <v>0.498814862580436</v>
      </c>
      <c r="BJ18" s="277">
        <f t="shared" si="11"/>
        <v>0.46516420539987302</v>
      </c>
      <c r="BK18" s="277">
        <f t="shared" si="11"/>
        <v>0.39589544055505166</v>
      </c>
      <c r="BL18" s="277">
        <f t="shared" si="10"/>
        <v>0.25896977756270445</v>
      </c>
    </row>
    <row r="19" spans="1:64" s="277" customFormat="1" ht="12.95" customHeight="1" thickBot="1">
      <c r="A19" s="293" t="s">
        <v>1829</v>
      </c>
      <c r="C19" s="333">
        <f>+D15</f>
        <v>60259.664971058533</v>
      </c>
      <c r="D19" s="334">
        <f>+D16</f>
        <v>0.32149637003149178</v>
      </c>
      <c r="E19" s="310"/>
      <c r="F19" s="335"/>
      <c r="V19" s="277">
        <v>45000</v>
      </c>
      <c r="W19" s="277">
        <f t="shared" si="0"/>
        <v>4.5609830530286E-3</v>
      </c>
      <c r="AA19" s="336"/>
      <c r="AC19" s="336"/>
      <c r="AW19" s="277">
        <v>4000</v>
      </c>
      <c r="AX19" s="277">
        <f t="shared" si="1"/>
        <v>3.4928744229918269E-3</v>
      </c>
      <c r="AY19" s="277">
        <f t="shared" si="2"/>
        <v>-2.6372314445378448E-3</v>
      </c>
      <c r="AZ19" s="277">
        <f t="shared" si="3"/>
        <v>6.1301058675296716E-3</v>
      </c>
      <c r="BA19" s="277">
        <f t="shared" si="4"/>
        <v>1.0656546348465521</v>
      </c>
      <c r="BB19" s="277">
        <f t="shared" si="9"/>
        <v>0.96116892091496475</v>
      </c>
      <c r="BC19" s="277">
        <f t="shared" si="5"/>
        <v>1.4476952647055641</v>
      </c>
      <c r="BD19" s="277">
        <f t="shared" si="6"/>
        <v>0.88389840025969157</v>
      </c>
      <c r="BE19" s="277">
        <f t="shared" si="11"/>
        <v>0.90590701017177144</v>
      </c>
      <c r="BF19" s="277">
        <f t="shared" si="11"/>
        <v>0.90538262507583589</v>
      </c>
      <c r="BG19" s="277">
        <f t="shared" si="11"/>
        <v>0.90379570580158708</v>
      </c>
      <c r="BH19" s="277">
        <f t="shared" si="11"/>
        <v>0.89901264560902594</v>
      </c>
      <c r="BI19" s="277">
        <f t="shared" si="11"/>
        <v>0.88476678630375916</v>
      </c>
      <c r="BJ19" s="277">
        <f t="shared" si="11"/>
        <v>0.84372462496716116</v>
      </c>
      <c r="BK19" s="277">
        <f t="shared" si="11"/>
        <v>0.73470059277812627</v>
      </c>
      <c r="BL19" s="277">
        <f t="shared" si="10"/>
        <v>0.48528801543356348</v>
      </c>
    </row>
    <row r="20" spans="1:64" s="277" customFormat="1" ht="12.95" customHeight="1" thickBot="1">
      <c r="A20" s="305" t="s">
        <v>1789</v>
      </c>
      <c r="B20" s="305" t="s">
        <v>1790</v>
      </c>
      <c r="C20" s="305" t="s">
        <v>1791</v>
      </c>
      <c r="D20" s="305" t="s">
        <v>1796</v>
      </c>
      <c r="E20" s="305" t="s">
        <v>1792</v>
      </c>
      <c r="F20" s="305" t="s">
        <v>1793</v>
      </c>
      <c r="G20" s="305" t="s">
        <v>1794</v>
      </c>
      <c r="H20" s="337" t="s">
        <v>1964</v>
      </c>
      <c r="I20" s="337" t="s">
        <v>1965</v>
      </c>
      <c r="J20" s="337" t="s">
        <v>1915</v>
      </c>
      <c r="K20" s="337" t="s">
        <v>1966</v>
      </c>
      <c r="L20" s="337" t="s">
        <v>3088</v>
      </c>
      <c r="M20" s="337" t="s">
        <v>2035</v>
      </c>
      <c r="N20" s="337" t="s">
        <v>1780</v>
      </c>
      <c r="O20" s="337" t="s">
        <v>1806</v>
      </c>
      <c r="P20" s="337" t="s">
        <v>1805</v>
      </c>
      <c r="Q20" s="305" t="s">
        <v>1798</v>
      </c>
      <c r="R20" s="305" t="s">
        <v>1782</v>
      </c>
      <c r="S20" s="337" t="s">
        <v>1968</v>
      </c>
      <c r="T20" s="337" t="s">
        <v>1967</v>
      </c>
      <c r="U20" s="337" t="s">
        <v>1840</v>
      </c>
      <c r="V20" s="277">
        <v>50000</v>
      </c>
      <c r="W20" s="277">
        <f t="shared" si="0"/>
        <v>1.039334057371355E-2</v>
      </c>
      <c r="X20" s="305" t="s">
        <v>1798</v>
      </c>
      <c r="Z20" s="305" t="s">
        <v>1793</v>
      </c>
      <c r="AA20" s="337" t="s">
        <v>2015</v>
      </c>
      <c r="AB20" s="337" t="s">
        <v>1675</v>
      </c>
      <c r="AC20" s="337" t="s">
        <v>1676</v>
      </c>
      <c r="AD20" s="337" t="s">
        <v>1677</v>
      </c>
      <c r="AE20" s="337" t="s">
        <v>2020</v>
      </c>
      <c r="AG20" s="338" t="s">
        <v>1980</v>
      </c>
      <c r="AH20" s="337" t="s">
        <v>1985</v>
      </c>
      <c r="AI20" s="337" t="s">
        <v>1986</v>
      </c>
      <c r="AJ20" s="337" t="s">
        <v>1987</v>
      </c>
      <c r="AK20" s="337" t="s">
        <v>2004</v>
      </c>
      <c r="AL20" s="337" t="s">
        <v>1988</v>
      </c>
      <c r="AM20" s="337" t="s">
        <v>1989</v>
      </c>
      <c r="AN20" s="305" t="s">
        <v>1990</v>
      </c>
      <c r="AO20" s="305" t="s">
        <v>1991</v>
      </c>
      <c r="AP20" s="305" t="s">
        <v>1992</v>
      </c>
      <c r="AQ20" s="305" t="s">
        <v>1993</v>
      </c>
      <c r="AR20" s="305" t="s">
        <v>1994</v>
      </c>
      <c r="AS20" s="305" t="s">
        <v>1995</v>
      </c>
      <c r="AT20" s="305" t="s">
        <v>1996</v>
      </c>
      <c r="AU20" s="305" t="s">
        <v>1881</v>
      </c>
      <c r="AV20" s="339"/>
      <c r="AW20" s="277">
        <v>6000</v>
      </c>
      <c r="AX20" s="277">
        <f t="shared" si="1"/>
        <v>3.9807658724435408E-3</v>
      </c>
      <c r="AY20" s="277">
        <f t="shared" si="2"/>
        <v>-3.9663297508176929E-3</v>
      </c>
      <c r="AZ20" s="277">
        <f t="shared" si="3"/>
        <v>7.9470956232612338E-3</v>
      </c>
      <c r="BA20" s="277">
        <f t="shared" si="4"/>
        <v>0.87901799713289475</v>
      </c>
      <c r="BB20" s="277">
        <f t="shared" si="9"/>
        <v>0.99742672980760738</v>
      </c>
      <c r="BC20" s="277">
        <f t="shared" si="5"/>
        <v>1.799039116147759</v>
      </c>
      <c r="BD20" s="277">
        <f t="shared" si="6"/>
        <v>1.2589155866880581</v>
      </c>
      <c r="BE20" s="277">
        <f t="shared" si="11"/>
        <v>1.21229457446272</v>
      </c>
      <c r="BF20" s="277">
        <f t="shared" si="11"/>
        <v>1.212258365839364</v>
      </c>
      <c r="BG20" s="277">
        <f t="shared" si="11"/>
        <v>1.2120654317417703</v>
      </c>
      <c r="BH20" s="277">
        <f t="shared" si="11"/>
        <v>1.2110390703700564</v>
      </c>
      <c r="BI20" s="277">
        <f t="shared" si="11"/>
        <v>1.2056254665042789</v>
      </c>
      <c r="BJ20" s="277">
        <f t="shared" si="11"/>
        <v>1.1782500100349385</v>
      </c>
      <c r="BK20" s="277">
        <f t="shared" si="11"/>
        <v>1.0607852810136604</v>
      </c>
      <c r="BL20" s="277">
        <f t="shared" si="10"/>
        <v>0.71160625330442251</v>
      </c>
    </row>
    <row r="21" spans="1:64" s="246" customFormat="1" ht="12.95" customHeight="1">
      <c r="A21" s="255" t="s">
        <v>1917</v>
      </c>
      <c r="B21" s="256" t="s">
        <v>1817</v>
      </c>
      <c r="C21" s="255">
        <v>26334.366999999998</v>
      </c>
      <c r="D21" s="255" t="s">
        <v>1918</v>
      </c>
      <c r="E21" s="246">
        <f t="shared" ref="E21:E84" si="12">+(C21-C$7)/C$8</f>
        <v>-22653.930460617677</v>
      </c>
      <c r="F21" s="246">
        <f t="shared" ref="F21:F84" si="13">ROUND(2*E21,0)/2</f>
        <v>-22654</v>
      </c>
      <c r="G21" s="246">
        <f t="shared" ref="G21:G84" si="14">+C21-(C$7+F21*C$8)</f>
        <v>2.2356648001732538E-2</v>
      </c>
      <c r="I21" s="246">
        <f>G21</f>
        <v>2.2356648001732538E-2</v>
      </c>
      <c r="P21" s="246">
        <f t="shared" ref="P21:P84" si="15">+D$11+D$12*F21+D$13*F21^2</f>
        <v>3.1527785458094065E-2</v>
      </c>
      <c r="Q21" s="248">
        <f t="shared" ref="Q21:Q84" si="16">+C21-15018.5</f>
        <v>11315.866999999998</v>
      </c>
      <c r="R21" s="246">
        <f t="shared" ref="R21:R84" si="17">+(P21-G21)^2</f>
        <v>8.4109762243477393E-5</v>
      </c>
      <c r="S21" s="246">
        <v>0.1</v>
      </c>
      <c r="T21" s="246">
        <f t="shared" ref="T21:T84" si="18">+S21*R21</f>
        <v>8.410976224347739E-6</v>
      </c>
      <c r="V21" s="246">
        <v>55000</v>
      </c>
      <c r="W21" s="246">
        <f>+D$11+D$12*V21+D$13*V21^2</f>
        <v>1.7302769069267268E-2</v>
      </c>
      <c r="X21" s="248">
        <f t="shared" ref="X21:X84" si="19">+C21-15018.5</f>
        <v>11315.866999999998</v>
      </c>
      <c r="Z21" s="246">
        <f t="shared" ref="Z21:Z84" si="20">F21</f>
        <v>-22654</v>
      </c>
      <c r="AA21" s="246">
        <f t="shared" ref="AA21:AA84" si="21">AB$3+AB$4*Z21+AB$5*Z21^2+AH21</f>
        <v>2.9540964904801213E-2</v>
      </c>
      <c r="AB21" s="246">
        <f t="shared" ref="AB21:AB84" si="22">+G21-AA21</f>
        <v>-7.184316903068675E-3</v>
      </c>
      <c r="AC21" s="246">
        <f t="shared" ref="AC21:AC84" si="23">+G21-P21</f>
        <v>-9.1711374563615278E-3</v>
      </c>
      <c r="AD21" s="246">
        <f t="shared" ref="AD21:AD84" si="24">G21-AH21</f>
        <v>2.434346855502539E-2</v>
      </c>
      <c r="AE21" s="246">
        <f t="shared" ref="AE21:AE84" si="25">+(G21-AA21)^2*S21</f>
        <v>5.1614409363718277E-6</v>
      </c>
      <c r="AG21" s="249"/>
      <c r="AH21" s="246">
        <f t="shared" ref="AH21:AH84" si="26">$AB$6*($AB$11/AI21*AJ21+$AB$12)</f>
        <v>-1.9868205532928523E-3</v>
      </c>
      <c r="AI21" s="246">
        <f t="shared" ref="AI21:AI84" si="27">1+$AB$7*COS(AL21)</f>
        <v>0.47848957956829985</v>
      </c>
      <c r="AJ21" s="246">
        <f t="shared" ref="AJ21:AJ84" si="28">SIN(AL21+RADIANS($AB$9))</f>
        <v>-6.594368866853148E-2</v>
      </c>
      <c r="AK21" s="246">
        <f t="shared" ref="AK21:AK84" si="29">$AB$7*SIN(AL21)</f>
        <v>-0.11797840530640334</v>
      </c>
      <c r="AL21" s="246">
        <f t="shared" ref="AL21:AL84" si="30">2*ATAN(AM21)</f>
        <v>-2.9191130731337087</v>
      </c>
      <c r="AM21" s="246">
        <f t="shared" ref="AM21:AM84" si="31">SQRT((1+$AB$7)/(1-$AB$7))*TAN(AN21/2)</f>
        <v>-8.9524784932172423</v>
      </c>
      <c r="AN21" s="246">
        <f t="shared" ref="AN21:AT30" si="32">$AU21+$AB$7*SIN(AO21)</f>
        <v>-2.7413057823594613</v>
      </c>
      <c r="AO21" s="246">
        <f t="shared" si="32"/>
        <v>-2.7370539993787419</v>
      </c>
      <c r="AP21" s="246">
        <f t="shared" si="32"/>
        <v>-2.7456882314892379</v>
      </c>
      <c r="AQ21" s="246">
        <f t="shared" si="32"/>
        <v>-2.7281208779632009</v>
      </c>
      <c r="AR21" s="246">
        <f t="shared" si="32"/>
        <v>-2.7637290101236394</v>
      </c>
      <c r="AS21" s="246">
        <f t="shared" si="32"/>
        <v>-2.6909638301813157</v>
      </c>
      <c r="AT21" s="246">
        <f t="shared" si="32"/>
        <v>-2.8374840437318039</v>
      </c>
      <c r="AU21" s="246">
        <f t="shared" ref="AU21:AU84" si="33">RADIANS($AB$9)+$AB$18*(F21-AB$15)</f>
        <v>-2.5308551406713775</v>
      </c>
      <c r="AW21" s="246">
        <v>8000</v>
      </c>
      <c r="AX21" s="246">
        <f t="shared" si="1"/>
        <v>3.7838906002845849E-3</v>
      </c>
      <c r="AY21" s="246">
        <f t="shared" si="2"/>
        <v>-5.123096701118538E-3</v>
      </c>
      <c r="AZ21" s="246">
        <f t="shared" si="3"/>
        <v>8.9069873014031228E-3</v>
      </c>
      <c r="BA21" s="246">
        <f t="shared" si="4"/>
        <v>0.75475935834852614</v>
      </c>
      <c r="BB21" s="246">
        <f t="shared" si="9"/>
        <v>0.94923563838743763</v>
      </c>
      <c r="BC21" s="246">
        <f t="shared" si="5"/>
        <v>2.0472836310108198</v>
      </c>
      <c r="BD21" s="246">
        <f t="shared" si="6"/>
        <v>1.6415053475323067</v>
      </c>
      <c r="BE21" s="246">
        <f t="shared" si="11"/>
        <v>1.4698935816988543</v>
      </c>
      <c r="BF21" s="246">
        <f t="shared" si="11"/>
        <v>1.469893514264317</v>
      </c>
      <c r="BG21" s="246">
        <f t="shared" si="11"/>
        <v>1.4698922622404482</v>
      </c>
      <c r="BH21" s="246">
        <f t="shared" si="11"/>
        <v>1.4698690193409614</v>
      </c>
      <c r="BI21" s="246">
        <f t="shared" si="11"/>
        <v>1.4694384966749947</v>
      </c>
      <c r="BJ21" s="246">
        <f t="shared" si="11"/>
        <v>1.4617699313244863</v>
      </c>
      <c r="BK21" s="246">
        <f t="shared" si="11"/>
        <v>1.3690612472734636</v>
      </c>
      <c r="BL21" s="246">
        <f t="shared" si="10"/>
        <v>0.93792449117528154</v>
      </c>
    </row>
    <row r="22" spans="1:64" s="246" customFormat="1" ht="12.95" customHeight="1">
      <c r="A22" s="255" t="s">
        <v>1919</v>
      </c>
      <c r="B22" s="256" t="s">
        <v>1814</v>
      </c>
      <c r="C22" s="255">
        <v>27119.312000000002</v>
      </c>
      <c r="D22" s="255" t="s">
        <v>1920</v>
      </c>
      <c r="E22" s="246">
        <f t="shared" si="12"/>
        <v>-20212.393140109518</v>
      </c>
      <c r="F22" s="246">
        <f t="shared" si="13"/>
        <v>-20212.5</v>
      </c>
      <c r="G22" s="246">
        <f t="shared" si="14"/>
        <v>3.435505000379635E-2</v>
      </c>
      <c r="H22" s="246">
        <f>G22</f>
        <v>3.435505000379635E-2</v>
      </c>
      <c r="P22" s="246">
        <f t="shared" si="15"/>
        <v>2.7124861004108641E-2</v>
      </c>
      <c r="Q22" s="248">
        <f t="shared" si="16"/>
        <v>12100.812000000002</v>
      </c>
      <c r="R22" s="246">
        <f t="shared" si="17"/>
        <v>5.2275632971205164E-5</v>
      </c>
      <c r="S22" s="246">
        <v>0.1</v>
      </c>
      <c r="T22" s="246">
        <f t="shared" si="18"/>
        <v>5.2275632971205166E-6</v>
      </c>
      <c r="V22" s="246">
        <v>60000</v>
      </c>
      <c r="W22" s="246">
        <f>+D$11+D$12*V22+D$13*V22^2</f>
        <v>2.5289268539689762E-2</v>
      </c>
      <c r="X22" s="248">
        <f t="shared" si="19"/>
        <v>12100.812000000002</v>
      </c>
      <c r="Z22" s="246">
        <f t="shared" si="20"/>
        <v>-20212.5</v>
      </c>
      <c r="AA22" s="246">
        <f t="shared" si="21"/>
        <v>2.3474364534307443E-2</v>
      </c>
      <c r="AB22" s="246">
        <f t="shared" si="22"/>
        <v>1.0880685469488907E-2</v>
      </c>
      <c r="AC22" s="246">
        <f t="shared" si="23"/>
        <v>7.2301889996877096E-3</v>
      </c>
      <c r="AD22" s="246">
        <f t="shared" si="24"/>
        <v>3.8005546473597551E-2</v>
      </c>
      <c r="AE22" s="246">
        <f t="shared" si="25"/>
        <v>1.1838931628594705E-5</v>
      </c>
      <c r="AG22" s="249"/>
      <c r="AH22" s="246">
        <f t="shared" si="26"/>
        <v>-3.6504964698011975E-3</v>
      </c>
      <c r="AI22" s="246">
        <f t="shared" si="27"/>
        <v>0.49430716043868883</v>
      </c>
      <c r="AJ22" s="246">
        <f t="shared" si="28"/>
        <v>-0.17346776814691831</v>
      </c>
      <c r="AK22" s="246">
        <f t="shared" si="29"/>
        <v>-0.17368585075908921</v>
      </c>
      <c r="AL22" s="246">
        <f t="shared" si="30"/>
        <v>-2.8107549134991348</v>
      </c>
      <c r="AM22" s="246">
        <f t="shared" si="31"/>
        <v>-5.9900190530909407</v>
      </c>
      <c r="AN22" s="246">
        <f t="shared" si="32"/>
        <v>-2.5528370392891566</v>
      </c>
      <c r="AO22" s="246">
        <f t="shared" si="32"/>
        <v>-2.5498361930125233</v>
      </c>
      <c r="AP22" s="246">
        <f t="shared" si="32"/>
        <v>-2.556583091249486</v>
      </c>
      <c r="AQ22" s="246">
        <f t="shared" si="32"/>
        <v>-2.5413706085507193</v>
      </c>
      <c r="AR22" s="246">
        <f t="shared" si="32"/>
        <v>-2.5754570124940033</v>
      </c>
      <c r="AS22" s="246">
        <f t="shared" si="32"/>
        <v>-2.4979357645460412</v>
      </c>
      <c r="AT22" s="246">
        <f t="shared" si="32"/>
        <v>-2.6690623960086999</v>
      </c>
      <c r="AU22" s="246">
        <f t="shared" si="33"/>
        <v>-2.2545771517905244</v>
      </c>
      <c r="AW22" s="246">
        <v>10000</v>
      </c>
      <c r="AX22" s="246">
        <f t="shared" si="1"/>
        <v>3.1581594067705268E-3</v>
      </c>
      <c r="AY22" s="246">
        <f t="shared" si="2"/>
        <v>-6.1075322954403785E-3</v>
      </c>
      <c r="AZ22" s="246">
        <f t="shared" si="3"/>
        <v>9.2656917022109053E-3</v>
      </c>
      <c r="BA22" s="246">
        <f t="shared" si="4"/>
        <v>0.66980292507412609</v>
      </c>
      <c r="BB22" s="246">
        <f t="shared" si="9"/>
        <v>0.87316593152038646</v>
      </c>
      <c r="BC22" s="246">
        <f t="shared" si="5"/>
        <v>2.2364204041144755</v>
      </c>
      <c r="BD22" s="246">
        <f t="shared" si="6"/>
        <v>2.0565610260010745</v>
      </c>
      <c r="BE22" s="246">
        <f t="shared" si="11"/>
        <v>1.6948241773967228</v>
      </c>
      <c r="BF22" s="246">
        <f t="shared" si="11"/>
        <v>1.6948242226103636</v>
      </c>
      <c r="BG22" s="246">
        <f t="shared" si="11"/>
        <v>1.6948235390697879</v>
      </c>
      <c r="BH22" s="246">
        <f t="shared" si="11"/>
        <v>1.694833872447695</v>
      </c>
      <c r="BI22" s="246">
        <f t="shared" si="11"/>
        <v>1.6946775668083136</v>
      </c>
      <c r="BJ22" s="246">
        <f t="shared" si="11"/>
        <v>1.6970213192457781</v>
      </c>
      <c r="BK22" s="246">
        <f t="shared" si="11"/>
        <v>1.6553485085608015</v>
      </c>
      <c r="BL22" s="246">
        <f t="shared" si="10"/>
        <v>1.1642427290461415</v>
      </c>
    </row>
    <row r="23" spans="1:64" s="246" customFormat="1" ht="12.95" customHeight="1">
      <c r="A23" s="255" t="s">
        <v>1921</v>
      </c>
      <c r="B23" s="256" t="s">
        <v>1817</v>
      </c>
      <c r="C23" s="255">
        <v>27364.44</v>
      </c>
      <c r="D23" s="255" t="s">
        <v>1920</v>
      </c>
      <c r="E23" s="246">
        <f t="shared" si="12"/>
        <v>-19449.933145713079</v>
      </c>
      <c r="F23" s="246">
        <f t="shared" si="13"/>
        <v>-19450</v>
      </c>
      <c r="G23" s="246">
        <f t="shared" si="14"/>
        <v>2.1493399999599205E-2</v>
      </c>
      <c r="H23" s="246">
        <f>G23</f>
        <v>2.1493399999599205E-2</v>
      </c>
      <c r="P23" s="246">
        <f t="shared" si="15"/>
        <v>2.5802419206175785E-2</v>
      </c>
      <c r="Q23" s="248">
        <f t="shared" si="16"/>
        <v>12345.939999999999</v>
      </c>
      <c r="R23" s="246">
        <f t="shared" si="17"/>
        <v>1.8567646522645855E-5</v>
      </c>
      <c r="S23" s="246">
        <v>0.1</v>
      </c>
      <c r="T23" s="246">
        <f t="shared" si="18"/>
        <v>1.8567646522645856E-6</v>
      </c>
      <c r="V23" s="246">
        <v>65000</v>
      </c>
      <c r="W23" s="246">
        <f>+D$11+D$12*V23+D$13*V23^2</f>
        <v>3.4352838984981024E-2</v>
      </c>
      <c r="X23" s="248">
        <f t="shared" si="19"/>
        <v>12345.939999999999</v>
      </c>
      <c r="Z23" s="246">
        <f t="shared" si="20"/>
        <v>-19450</v>
      </c>
      <c r="AA23" s="246">
        <f t="shared" si="21"/>
        <v>2.1644070225941534E-2</v>
      </c>
      <c r="AB23" s="246">
        <f t="shared" si="22"/>
        <v>-1.5067022634232888E-4</v>
      </c>
      <c r="AC23" s="246">
        <f t="shared" si="23"/>
        <v>-4.3090192065765795E-3</v>
      </c>
      <c r="AD23" s="246">
        <f t="shared" si="24"/>
        <v>2.5651748979833456E-2</v>
      </c>
      <c r="AE23" s="246">
        <f t="shared" si="25"/>
        <v>2.2701517106048618E-9</v>
      </c>
      <c r="AG23" s="249"/>
      <c r="AH23" s="246">
        <f t="shared" si="26"/>
        <v>-4.1583489802342498E-3</v>
      </c>
      <c r="AI23" s="246">
        <f t="shared" si="27"/>
        <v>0.50079225356697288</v>
      </c>
      <c r="AJ23" s="246">
        <f t="shared" si="28"/>
        <v>-0.20832276035896297</v>
      </c>
      <c r="AK23" s="246">
        <f t="shared" si="29"/>
        <v>-0.19152975914658574</v>
      </c>
      <c r="AL23" s="246">
        <f t="shared" si="30"/>
        <v>-2.7752448669257728</v>
      </c>
      <c r="AM23" s="246">
        <f t="shared" si="31"/>
        <v>-5.3980982734891114</v>
      </c>
      <c r="AN23" s="246">
        <f t="shared" si="32"/>
        <v>-2.492518758702972</v>
      </c>
      <c r="AO23" s="246">
        <f t="shared" si="32"/>
        <v>-2.4900903679816135</v>
      </c>
      <c r="AP23" s="246">
        <f t="shared" si="32"/>
        <v>-2.4957895843871301</v>
      </c>
      <c r="AQ23" s="246">
        <f t="shared" si="32"/>
        <v>-2.4823746167850285</v>
      </c>
      <c r="AR23" s="246">
        <f t="shared" si="32"/>
        <v>-2.5137383566105509</v>
      </c>
      <c r="AS23" s="246">
        <f t="shared" si="32"/>
        <v>-2.4391715515870267</v>
      </c>
      <c r="AT23" s="246">
        <f t="shared" si="32"/>
        <v>-2.6103452570175341</v>
      </c>
      <c r="AU23" s="246">
        <f t="shared" si="33"/>
        <v>-2.1682933236022599</v>
      </c>
      <c r="AW23" s="246">
        <v>12000</v>
      </c>
      <c r="AX23" s="246">
        <f t="shared" si="1"/>
        <v>2.2700766082360494E-3</v>
      </c>
      <c r="AY23" s="246">
        <f t="shared" si="2"/>
        <v>-6.9196365337832154E-3</v>
      </c>
      <c r="AZ23" s="246">
        <f t="shared" si="3"/>
        <v>9.1897131420192648E-3</v>
      </c>
      <c r="BA23" s="246">
        <f t="shared" si="4"/>
        <v>0.60963804824360723</v>
      </c>
      <c r="BB23" s="246">
        <f t="shared" si="9"/>
        <v>0.78880056548499278</v>
      </c>
      <c r="BC23" s="246">
        <f t="shared" si="5"/>
        <v>2.3892255246535252</v>
      </c>
      <c r="BD23" s="246">
        <f t="shared" si="6"/>
        <v>2.5316829880748233</v>
      </c>
      <c r="BE23" s="246">
        <f t="shared" si="11"/>
        <v>1.8970459635308474</v>
      </c>
      <c r="BF23" s="246">
        <f t="shared" si="11"/>
        <v>1.8970424983909231</v>
      </c>
      <c r="BG23" s="246">
        <f t="shared" si="11"/>
        <v>1.8970627189431069</v>
      </c>
      <c r="BH23" s="246">
        <f t="shared" si="11"/>
        <v>1.8969447064424865</v>
      </c>
      <c r="BI23" s="246">
        <f t="shared" si="11"/>
        <v>1.897632878784357</v>
      </c>
      <c r="BJ23" s="246">
        <f t="shared" si="11"/>
        <v>1.8935999777686283</v>
      </c>
      <c r="BK23" s="246">
        <f t="shared" si="11"/>
        <v>1.9165885430847545</v>
      </c>
      <c r="BL23" s="246">
        <f t="shared" si="10"/>
        <v>1.3905609669170005</v>
      </c>
    </row>
    <row r="24" spans="1:64" s="246" customFormat="1" ht="12.95" customHeight="1">
      <c r="A24" s="255" t="s">
        <v>1917</v>
      </c>
      <c r="B24" s="256" t="s">
        <v>1817</v>
      </c>
      <c r="C24" s="255">
        <v>27392.411899999999</v>
      </c>
      <c r="D24" s="255" t="s">
        <v>1918</v>
      </c>
      <c r="E24" s="246">
        <f t="shared" si="12"/>
        <v>-19362.927766004279</v>
      </c>
      <c r="F24" s="246">
        <f t="shared" si="13"/>
        <v>-19363</v>
      </c>
      <c r="G24" s="246">
        <f t="shared" si="14"/>
        <v>2.3222956002427964E-2</v>
      </c>
      <c r="I24" s="246">
        <f t="shared" ref="I24:I29" si="34">G24</f>
        <v>2.3222956002427964E-2</v>
      </c>
      <c r="P24" s="246">
        <f t="shared" si="15"/>
        <v>2.5653122815889107E-2</v>
      </c>
      <c r="Q24" s="248">
        <f t="shared" si="16"/>
        <v>12373.911899999999</v>
      </c>
      <c r="R24" s="246">
        <f t="shared" si="17"/>
        <v>5.9057107412478867E-6</v>
      </c>
      <c r="S24" s="246">
        <v>0.1</v>
      </c>
      <c r="T24" s="246">
        <f t="shared" si="18"/>
        <v>5.9057107412478871E-7</v>
      </c>
      <c r="V24" s="246">
        <v>70000</v>
      </c>
      <c r="W24" s="246">
        <f>+D$11+D$12*V24+D$13*V24^2</f>
        <v>4.4493480405141055E-2</v>
      </c>
      <c r="X24" s="248">
        <f t="shared" si="19"/>
        <v>12373.911899999999</v>
      </c>
      <c r="Z24" s="246">
        <f t="shared" si="20"/>
        <v>-19363</v>
      </c>
      <c r="AA24" s="246">
        <f t="shared" si="21"/>
        <v>2.1437336898166466E-2</v>
      </c>
      <c r="AB24" s="246">
        <f t="shared" si="22"/>
        <v>1.7856191042614974E-3</v>
      </c>
      <c r="AC24" s="246">
        <f t="shared" si="23"/>
        <v>-2.4301668134611432E-3</v>
      </c>
      <c r="AD24" s="246">
        <f t="shared" si="24"/>
        <v>2.7438741920150604E-2</v>
      </c>
      <c r="AE24" s="246">
        <f t="shared" si="25"/>
        <v>3.1884355855036326E-7</v>
      </c>
      <c r="AG24" s="249"/>
      <c r="AH24" s="246">
        <f t="shared" si="26"/>
        <v>-4.2157859177226406E-3</v>
      </c>
      <c r="AI24" s="246">
        <f t="shared" si="27"/>
        <v>0.50158400250920232</v>
      </c>
      <c r="AJ24" s="246">
        <f t="shared" si="28"/>
        <v>-0.21234257098231385</v>
      </c>
      <c r="AK24" s="246">
        <f t="shared" si="29"/>
        <v>-0.19358077431073514</v>
      </c>
      <c r="AL24" s="246">
        <f t="shared" si="30"/>
        <v>-2.7711330716984537</v>
      </c>
      <c r="AM24" s="246">
        <f t="shared" si="31"/>
        <v>-5.3368146547983386</v>
      </c>
      <c r="AN24" s="246">
        <f t="shared" si="32"/>
        <v>-2.4855858841062837</v>
      </c>
      <c r="AO24" s="246">
        <f t="shared" si="32"/>
        <v>-2.4832233895028391</v>
      </c>
      <c r="AP24" s="246">
        <f t="shared" si="32"/>
        <v>-2.4887973680537856</v>
      </c>
      <c r="AQ24" s="246">
        <f t="shared" si="32"/>
        <v>-2.4756075381932972</v>
      </c>
      <c r="AR24" s="246">
        <f t="shared" si="32"/>
        <v>-2.5066072085855482</v>
      </c>
      <c r="AS24" s="246">
        <f t="shared" si="32"/>
        <v>-2.4325033821549837</v>
      </c>
      <c r="AT24" s="246">
        <f t="shared" si="32"/>
        <v>-2.6034402969119039</v>
      </c>
      <c r="AU24" s="246">
        <f t="shared" si="33"/>
        <v>-2.1584484802548776</v>
      </c>
      <c r="AW24" s="246">
        <v>14000</v>
      </c>
      <c r="AX24" s="246">
        <f t="shared" si="1"/>
        <v>1.2296079069293335E-3</v>
      </c>
      <c r="AY24" s="246">
        <f t="shared" si="2"/>
        <v>-7.5594094161470513E-3</v>
      </c>
      <c r="AZ24" s="246">
        <f t="shared" si="3"/>
        <v>8.7890173230763848E-3</v>
      </c>
      <c r="BA24" s="246">
        <f t="shared" si="4"/>
        <v>0.56583505925738775</v>
      </c>
      <c r="BB24" s="246">
        <f t="shared" si="9"/>
        <v>0.70308106813411375</v>
      </c>
      <c r="BC24" s="246">
        <f t="shared" si="5"/>
        <v>2.5183596283663254</v>
      </c>
      <c r="BD24" s="246">
        <f t="shared" si="6"/>
        <v>3.1045216770863502</v>
      </c>
      <c r="BE24" s="246">
        <f t="shared" si="11"/>
        <v>2.0829830113392038</v>
      </c>
      <c r="BF24" s="246">
        <f t="shared" si="11"/>
        <v>2.082872115945388</v>
      </c>
      <c r="BG24" s="246">
        <f t="shared" si="11"/>
        <v>2.0832952361658643</v>
      </c>
      <c r="BH24" s="246">
        <f t="shared" si="11"/>
        <v>2.0816791106905841</v>
      </c>
      <c r="BI24" s="246">
        <f t="shared" si="11"/>
        <v>2.0878271872996454</v>
      </c>
      <c r="BJ24" s="246">
        <f t="shared" si="11"/>
        <v>2.0640665726966425</v>
      </c>
      <c r="BK24" s="246">
        <f t="shared" si="11"/>
        <v>2.1510002800531627</v>
      </c>
      <c r="BL24" s="246">
        <f t="shared" si="10"/>
        <v>1.6168792047878595</v>
      </c>
    </row>
    <row r="25" spans="1:64" s="246" customFormat="1" ht="12.95" customHeight="1">
      <c r="A25" s="255" t="s">
        <v>1922</v>
      </c>
      <c r="B25" s="256" t="s">
        <v>1817</v>
      </c>
      <c r="C25" s="255">
        <v>28535.323</v>
      </c>
      <c r="D25" s="255" t="s">
        <v>1918</v>
      </c>
      <c r="E25" s="246">
        <f t="shared" si="12"/>
        <v>-15807.952443309028</v>
      </c>
      <c r="F25" s="246">
        <f t="shared" si="13"/>
        <v>-15808</v>
      </c>
      <c r="G25" s="246">
        <f t="shared" si="14"/>
        <v>1.5289296003174968E-2</v>
      </c>
      <c r="I25" s="246">
        <f t="shared" si="34"/>
        <v>1.5289296003174968E-2</v>
      </c>
      <c r="P25" s="246">
        <f t="shared" si="15"/>
        <v>1.9831466855764486E-2</v>
      </c>
      <c r="Q25" s="248">
        <f t="shared" si="16"/>
        <v>13516.823</v>
      </c>
      <c r="R25" s="246">
        <f t="shared" si="17"/>
        <v>2.0631316054113788E-5</v>
      </c>
      <c r="S25" s="246">
        <v>0.1</v>
      </c>
      <c r="T25" s="246">
        <f t="shared" si="18"/>
        <v>2.0631316054113789E-6</v>
      </c>
      <c r="V25" s="246">
        <v>75000</v>
      </c>
      <c r="W25" s="246">
        <f>+D$11+D$12*V25+D$13*V25^2</f>
        <v>5.5711192800169868E-2</v>
      </c>
      <c r="X25" s="248">
        <f t="shared" si="19"/>
        <v>13516.823</v>
      </c>
      <c r="Z25" s="246">
        <f t="shared" si="20"/>
        <v>-15808</v>
      </c>
      <c r="AA25" s="246">
        <f t="shared" si="21"/>
        <v>1.3398074598445695E-2</v>
      </c>
      <c r="AB25" s="246">
        <f t="shared" si="22"/>
        <v>1.8912214047292729E-3</v>
      </c>
      <c r="AC25" s="246">
        <f t="shared" si="23"/>
        <v>-4.542170852589518E-3</v>
      </c>
      <c r="AD25" s="246">
        <f t="shared" si="24"/>
        <v>2.1722688260493759E-2</v>
      </c>
      <c r="AE25" s="246">
        <f t="shared" si="25"/>
        <v>3.5767184017061647E-7</v>
      </c>
      <c r="AG25" s="249"/>
      <c r="AH25" s="246">
        <f t="shared" si="26"/>
        <v>-6.4333922573187909E-3</v>
      </c>
      <c r="AI25" s="246">
        <f t="shared" si="27"/>
        <v>0.54475035964508933</v>
      </c>
      <c r="AJ25" s="246">
        <f t="shared" si="28"/>
        <v>-0.38536541611382685</v>
      </c>
      <c r="AK25" s="246">
        <f t="shared" si="29"/>
        <v>-0.28042786540252224</v>
      </c>
      <c r="AL25" s="246">
        <f t="shared" si="30"/>
        <v>-2.5895008575252758</v>
      </c>
      <c r="AM25" s="246">
        <f t="shared" si="31"/>
        <v>-3.5300998161217318</v>
      </c>
      <c r="AN25" s="246">
        <f t="shared" si="32"/>
        <v>-2.1912959510915386</v>
      </c>
      <c r="AO25" s="246">
        <f t="shared" si="32"/>
        <v>-2.1909362934251386</v>
      </c>
      <c r="AP25" s="246">
        <f t="shared" si="32"/>
        <v>-2.1920928032519638</v>
      </c>
      <c r="AQ25" s="246">
        <f t="shared" si="32"/>
        <v>-2.1883672493469213</v>
      </c>
      <c r="AR25" s="246">
        <f t="shared" si="32"/>
        <v>-2.2003001524986643</v>
      </c>
      <c r="AS25" s="246">
        <f t="shared" si="32"/>
        <v>-2.1613415684609105</v>
      </c>
      <c r="AT25" s="246">
        <f t="shared" si="32"/>
        <v>-2.2816961605280968</v>
      </c>
      <c r="AU25" s="246">
        <f t="shared" si="33"/>
        <v>-1.7561678124394255</v>
      </c>
      <c r="AW25" s="246">
        <v>16000</v>
      </c>
      <c r="AX25" s="246">
        <f t="shared" si="1"/>
        <v>1.1201375996416907E-4</v>
      </c>
      <c r="AY25" s="246">
        <f t="shared" si="2"/>
        <v>-8.026850942531881E-3</v>
      </c>
      <c r="AZ25" s="246">
        <f t="shared" si="3"/>
        <v>8.13886470249605E-3</v>
      </c>
      <c r="BA25" s="246">
        <f t="shared" si="4"/>
        <v>0.53339210812507232</v>
      </c>
      <c r="BB25" s="246">
        <f t="shared" si="9"/>
        <v>0.6183460417178146</v>
      </c>
      <c r="BC25" s="246">
        <f t="shared" si="5"/>
        <v>2.6314442261891435</v>
      </c>
      <c r="BD25" s="246">
        <f t="shared" si="6"/>
        <v>3.8350318143318489</v>
      </c>
      <c r="BE25" s="246">
        <f t="shared" si="11"/>
        <v>2.2570571340623857</v>
      </c>
      <c r="BF25" s="246">
        <f t="shared" si="11"/>
        <v>2.2564270174128449</v>
      </c>
      <c r="BG25" s="246">
        <f t="shared" si="11"/>
        <v>2.2582861594960861</v>
      </c>
      <c r="BH25" s="246">
        <f t="shared" si="11"/>
        <v>2.2527885929594569</v>
      </c>
      <c r="BI25" s="246">
        <f t="shared" si="11"/>
        <v>2.2689401581261164</v>
      </c>
      <c r="BJ25" s="246">
        <f t="shared" si="11"/>
        <v>2.2205314623000714</v>
      </c>
      <c r="BK25" s="246">
        <f t="shared" si="11"/>
        <v>2.3581709373004291</v>
      </c>
      <c r="BL25" s="246">
        <f t="shared" si="10"/>
        <v>1.8431974426587185</v>
      </c>
    </row>
    <row r="26" spans="1:64" s="246" customFormat="1" ht="12.95" customHeight="1">
      <c r="A26" s="255" t="s">
        <v>1922</v>
      </c>
      <c r="B26" s="256" t="s">
        <v>1817</v>
      </c>
      <c r="C26" s="255">
        <v>28538.213</v>
      </c>
      <c r="D26" s="255" t="s">
        <v>1918</v>
      </c>
      <c r="E26" s="246">
        <f t="shared" si="12"/>
        <v>-15798.963223865287</v>
      </c>
      <c r="F26" s="246">
        <f t="shared" si="13"/>
        <v>-15799</v>
      </c>
      <c r="G26" s="246">
        <f t="shared" si="14"/>
        <v>1.1823388002085267E-2</v>
      </c>
      <c r="I26" s="246">
        <f t="shared" si="34"/>
        <v>1.1823388002085267E-2</v>
      </c>
      <c r="P26" s="246">
        <f t="shared" si="15"/>
        <v>1.9817419448816979E-2</v>
      </c>
      <c r="Q26" s="248">
        <f t="shared" si="16"/>
        <v>13519.713</v>
      </c>
      <c r="R26" s="246">
        <f t="shared" si="17"/>
        <v>6.3904538771335519E-5</v>
      </c>
      <c r="S26" s="246">
        <v>0.1</v>
      </c>
      <c r="T26" s="246">
        <f t="shared" si="18"/>
        <v>6.390453877133552E-6</v>
      </c>
      <c r="X26" s="248">
        <f t="shared" si="19"/>
        <v>13519.713</v>
      </c>
      <c r="Z26" s="246">
        <f t="shared" si="20"/>
        <v>-15799</v>
      </c>
      <c r="AA26" s="246">
        <f t="shared" si="21"/>
        <v>1.3378824871810909E-2</v>
      </c>
      <c r="AB26" s="246">
        <f t="shared" si="22"/>
        <v>-1.5554368697256425E-3</v>
      </c>
      <c r="AC26" s="246">
        <f t="shared" si="23"/>
        <v>-7.9940314467317128E-3</v>
      </c>
      <c r="AD26" s="246">
        <f t="shared" si="24"/>
        <v>1.8261982579091337E-2</v>
      </c>
      <c r="AE26" s="246">
        <f t="shared" si="25"/>
        <v>2.4193838557019052E-7</v>
      </c>
      <c r="AG26" s="249"/>
      <c r="AH26" s="246">
        <f t="shared" si="26"/>
        <v>-6.4385945770060711E-3</v>
      </c>
      <c r="AI26" s="246">
        <f t="shared" si="27"/>
        <v>0.54489102477425266</v>
      </c>
      <c r="AJ26" s="246">
        <f t="shared" si="28"/>
        <v>-0.385828046079221</v>
      </c>
      <c r="AK26" s="246">
        <f t="shared" si="29"/>
        <v>-0.28065609454715346</v>
      </c>
      <c r="AL26" s="246">
        <f t="shared" si="30"/>
        <v>-2.5889994526152909</v>
      </c>
      <c r="AM26" s="246">
        <f t="shared" si="31"/>
        <v>-3.5267279428253877</v>
      </c>
      <c r="AN26" s="246">
        <f t="shared" si="32"/>
        <v>-2.1905182424205636</v>
      </c>
      <c r="AO26" s="246">
        <f t="shared" si="32"/>
        <v>-2.1901611794933795</v>
      </c>
      <c r="AP26" s="246">
        <f t="shared" si="32"/>
        <v>-2.1913105978300593</v>
      </c>
      <c r="AQ26" s="246">
        <f t="shared" si="32"/>
        <v>-2.187603869933195</v>
      </c>
      <c r="AR26" s="246">
        <f t="shared" si="32"/>
        <v>-2.1994894820972473</v>
      </c>
      <c r="AS26" s="246">
        <f t="shared" si="32"/>
        <v>-2.1606433673710117</v>
      </c>
      <c r="AT26" s="246">
        <f t="shared" si="32"/>
        <v>-2.2807778217380448</v>
      </c>
      <c r="AU26" s="246">
        <f t="shared" si="33"/>
        <v>-1.7551493803690068</v>
      </c>
      <c r="AW26" s="246">
        <v>18000</v>
      </c>
      <c r="AX26" s="246">
        <f t="shared" si="1"/>
        <v>-1.0291292397963695E-3</v>
      </c>
      <c r="AY26" s="246">
        <f t="shared" si="2"/>
        <v>-8.321961112937707E-3</v>
      </c>
      <c r="AZ26" s="246">
        <f t="shared" si="3"/>
        <v>7.2928318731413375E-3</v>
      </c>
      <c r="BA26" s="246">
        <f t="shared" si="4"/>
        <v>0.5092460123944158</v>
      </c>
      <c r="BB26" s="246">
        <f t="shared" si="9"/>
        <v>0.53516426237177506</v>
      </c>
      <c r="BC26" s="246">
        <f t="shared" si="5"/>
        <v>2.7333784716654996</v>
      </c>
      <c r="BD26" s="246">
        <f t="shared" si="6"/>
        <v>4.8311634159457126</v>
      </c>
      <c r="BE26" s="246">
        <f t="shared" si="11"/>
        <v>2.4224520020348748</v>
      </c>
      <c r="BF26" s="246">
        <f t="shared" si="11"/>
        <v>2.4206699053424066</v>
      </c>
      <c r="BG26" s="246">
        <f t="shared" si="11"/>
        <v>2.4250981714771802</v>
      </c>
      <c r="BH26" s="246">
        <f t="shared" si="11"/>
        <v>2.4140625366307433</v>
      </c>
      <c r="BI26" s="246">
        <f t="shared" si="11"/>
        <v>2.4413702884591846</v>
      </c>
      <c r="BJ26" s="246">
        <f t="shared" si="11"/>
        <v>2.3725328024421621</v>
      </c>
      <c r="BK26" s="246">
        <f t="shared" si="11"/>
        <v>2.5390770738772801</v>
      </c>
      <c r="BL26" s="246">
        <f t="shared" si="10"/>
        <v>2.0695156805295776</v>
      </c>
    </row>
    <row r="27" spans="1:64" s="246" customFormat="1" ht="12.95" customHeight="1">
      <c r="A27" s="255" t="s">
        <v>1922</v>
      </c>
      <c r="B27" s="256" t="s">
        <v>1817</v>
      </c>
      <c r="C27" s="255">
        <v>28573.255000000001</v>
      </c>
      <c r="D27" s="255" t="s">
        <v>1918</v>
      </c>
      <c r="E27" s="246">
        <f t="shared" si="12"/>
        <v>-15689.966605267487</v>
      </c>
      <c r="F27" s="246">
        <f t="shared" si="13"/>
        <v>-15690</v>
      </c>
      <c r="G27" s="246">
        <f t="shared" si="14"/>
        <v>1.0736280004493892E-2</v>
      </c>
      <c r="I27" s="246">
        <f t="shared" si="34"/>
        <v>1.0736280004493892E-2</v>
      </c>
      <c r="P27" s="246">
        <f t="shared" si="15"/>
        <v>1.9647566808190329E-2</v>
      </c>
      <c r="Q27" s="248">
        <f t="shared" si="16"/>
        <v>13554.755000000001</v>
      </c>
      <c r="R27" s="246">
        <f t="shared" si="17"/>
        <v>7.9411032497734256E-5</v>
      </c>
      <c r="S27" s="246">
        <v>0.1</v>
      </c>
      <c r="T27" s="246">
        <f t="shared" si="18"/>
        <v>7.9411032497734253E-6</v>
      </c>
      <c r="X27" s="248">
        <f t="shared" si="19"/>
        <v>13554.755000000001</v>
      </c>
      <c r="Z27" s="246">
        <f t="shared" si="20"/>
        <v>-15690</v>
      </c>
      <c r="AA27" s="246">
        <f t="shared" si="21"/>
        <v>1.3146172466963785E-2</v>
      </c>
      <c r="AB27" s="246">
        <f t="shared" si="22"/>
        <v>-2.4098924624698925E-3</v>
      </c>
      <c r="AC27" s="246">
        <f t="shared" si="23"/>
        <v>-8.9112868036964367E-3</v>
      </c>
      <c r="AD27" s="246">
        <f t="shared" si="24"/>
        <v>1.7237674345720436E-2</v>
      </c>
      <c r="AE27" s="246">
        <f t="shared" si="25"/>
        <v>5.8075816806692025E-7</v>
      </c>
      <c r="AG27" s="249"/>
      <c r="AH27" s="246">
        <f t="shared" si="26"/>
        <v>-6.5013943412265442E-3</v>
      </c>
      <c r="AI27" s="246">
        <f t="shared" si="27"/>
        <v>0.54660951324432172</v>
      </c>
      <c r="AJ27" s="246">
        <f t="shared" si="28"/>
        <v>-0.39144211699983333</v>
      </c>
      <c r="AK27" s="246">
        <f t="shared" si="29"/>
        <v>-0.28342386853781354</v>
      </c>
      <c r="AL27" s="246">
        <f t="shared" si="30"/>
        <v>-2.5829064045869221</v>
      </c>
      <c r="AM27" s="246">
        <f t="shared" si="31"/>
        <v>-3.486224387491184</v>
      </c>
      <c r="AN27" s="246">
        <f t="shared" si="32"/>
        <v>-2.1810836300283496</v>
      </c>
      <c r="AO27" s="246">
        <f t="shared" si="32"/>
        <v>-2.1807569937339952</v>
      </c>
      <c r="AP27" s="246">
        <f t="shared" si="32"/>
        <v>-2.1818226148343154</v>
      </c>
      <c r="AQ27" s="246">
        <f t="shared" si="32"/>
        <v>-2.1783401041057164</v>
      </c>
      <c r="AR27" s="246">
        <f t="shared" si="32"/>
        <v>-2.1896577561844679</v>
      </c>
      <c r="AS27" s="246">
        <f t="shared" si="32"/>
        <v>-2.1521750458660711</v>
      </c>
      <c r="AT27" s="246">
        <f t="shared" si="32"/>
        <v>-2.2696124037704033</v>
      </c>
      <c r="AU27" s="246">
        <f t="shared" si="33"/>
        <v>-1.7428150364050445</v>
      </c>
      <c r="AW27" s="246">
        <v>20000</v>
      </c>
      <c r="AX27" s="246">
        <f t="shared" si="1"/>
        <v>-2.1529312210429464E-3</v>
      </c>
      <c r="AY27" s="246">
        <f t="shared" si="2"/>
        <v>-8.4447399273645321E-3</v>
      </c>
      <c r="AZ27" s="246">
        <f t="shared" si="3"/>
        <v>6.2918087063215857E-3</v>
      </c>
      <c r="BA27" s="246">
        <f t="shared" si="4"/>
        <v>0.49148285595064956</v>
      </c>
      <c r="BB27" s="246">
        <f t="shared" si="9"/>
        <v>0.4534742972511962</v>
      </c>
      <c r="BC27" s="246">
        <f t="shared" si="5"/>
        <v>2.8274210222573424</v>
      </c>
      <c r="BD27" s="246">
        <f t="shared" si="6"/>
        <v>6.3134988663179268</v>
      </c>
      <c r="BE27" s="246">
        <f t="shared" si="11"/>
        <v>2.5814111856581579</v>
      </c>
      <c r="BF27" s="246">
        <f t="shared" si="11"/>
        <v>2.5781497693600994</v>
      </c>
      <c r="BG27" s="246">
        <f t="shared" si="11"/>
        <v>2.5853483914405642</v>
      </c>
      <c r="BH27" s="246">
        <f t="shared" si="11"/>
        <v>2.5694156466755236</v>
      </c>
      <c r="BI27" s="246">
        <f t="shared" si="11"/>
        <v>2.6044706029984703</v>
      </c>
      <c r="BJ27" s="246">
        <f t="shared" si="11"/>
        <v>2.5262640904677829</v>
      </c>
      <c r="BK27" s="246">
        <f t="shared" si="11"/>
        <v>2.6960347838847403</v>
      </c>
      <c r="BL27" s="246">
        <f t="shared" si="10"/>
        <v>2.295833918400437</v>
      </c>
    </row>
    <row r="28" spans="1:64" s="246" customFormat="1" ht="12.95" customHeight="1">
      <c r="A28" s="255" t="s">
        <v>1922</v>
      </c>
      <c r="B28" s="256" t="s">
        <v>1817</v>
      </c>
      <c r="C28" s="255">
        <v>28573.2556</v>
      </c>
      <c r="D28" s="255" t="s">
        <v>1918</v>
      </c>
      <c r="E28" s="246">
        <f t="shared" si="12"/>
        <v>-15689.964738993556</v>
      </c>
      <c r="F28" s="246">
        <f t="shared" si="13"/>
        <v>-15690</v>
      </c>
      <c r="G28" s="246">
        <f t="shared" si="14"/>
        <v>1.1336280003888533E-2</v>
      </c>
      <c r="I28" s="246">
        <f t="shared" si="34"/>
        <v>1.1336280003888533E-2</v>
      </c>
      <c r="P28" s="246">
        <f t="shared" si="15"/>
        <v>1.9647566808190329E-2</v>
      </c>
      <c r="Q28" s="248">
        <f t="shared" si="16"/>
        <v>13554.7556</v>
      </c>
      <c r="R28" s="246">
        <f t="shared" si="17"/>
        <v>6.9077488343361168E-5</v>
      </c>
      <c r="S28" s="246">
        <v>0.1</v>
      </c>
      <c r="T28" s="246">
        <f t="shared" si="18"/>
        <v>6.9077488343361169E-6</v>
      </c>
      <c r="X28" s="248">
        <f t="shared" si="19"/>
        <v>13554.7556</v>
      </c>
      <c r="Z28" s="246">
        <f t="shared" si="20"/>
        <v>-15690</v>
      </c>
      <c r="AA28" s="246">
        <f t="shared" si="21"/>
        <v>1.3146172466963785E-2</v>
      </c>
      <c r="AB28" s="246">
        <f t="shared" si="22"/>
        <v>-1.8098924630752522E-3</v>
      </c>
      <c r="AC28" s="246">
        <f t="shared" si="23"/>
        <v>-8.3112868043017964E-3</v>
      </c>
      <c r="AD28" s="246">
        <f t="shared" si="24"/>
        <v>1.7837674345115077E-2</v>
      </c>
      <c r="AE28" s="246">
        <f t="shared" si="25"/>
        <v>3.2757107278966037E-7</v>
      </c>
      <c r="AG28" s="249"/>
      <c r="AH28" s="246">
        <f t="shared" si="26"/>
        <v>-6.5013943412265442E-3</v>
      </c>
      <c r="AI28" s="246">
        <f t="shared" si="27"/>
        <v>0.54660951324432172</v>
      </c>
      <c r="AJ28" s="246">
        <f t="shared" si="28"/>
        <v>-0.39144211699983333</v>
      </c>
      <c r="AK28" s="246">
        <f t="shared" si="29"/>
        <v>-0.28342386853781354</v>
      </c>
      <c r="AL28" s="246">
        <f t="shared" si="30"/>
        <v>-2.5829064045869221</v>
      </c>
      <c r="AM28" s="246">
        <f t="shared" si="31"/>
        <v>-3.486224387491184</v>
      </c>
      <c r="AN28" s="246">
        <f t="shared" si="32"/>
        <v>-2.1810836300283496</v>
      </c>
      <c r="AO28" s="246">
        <f t="shared" si="32"/>
        <v>-2.1807569937339952</v>
      </c>
      <c r="AP28" s="246">
        <f t="shared" si="32"/>
        <v>-2.1818226148343154</v>
      </c>
      <c r="AQ28" s="246">
        <f t="shared" si="32"/>
        <v>-2.1783401041057164</v>
      </c>
      <c r="AR28" s="246">
        <f t="shared" si="32"/>
        <v>-2.1896577561844679</v>
      </c>
      <c r="AS28" s="246">
        <f t="shared" si="32"/>
        <v>-2.1521750458660711</v>
      </c>
      <c r="AT28" s="246">
        <f t="shared" si="32"/>
        <v>-2.2696124037704033</v>
      </c>
      <c r="AU28" s="246">
        <f t="shared" si="33"/>
        <v>-1.7428150364050445</v>
      </c>
      <c r="AW28" s="246">
        <v>22000</v>
      </c>
      <c r="AX28" s="246">
        <f t="shared" si="1"/>
        <v>-3.2251568253810993E-3</v>
      </c>
      <c r="AY28" s="246">
        <f t="shared" si="2"/>
        <v>-8.3951873858123527E-3</v>
      </c>
      <c r="AZ28" s="246">
        <f t="shared" si="3"/>
        <v>5.1700305604312534E-3</v>
      </c>
      <c r="BA28" s="246">
        <f t="shared" si="4"/>
        <v>0.47888287003595043</v>
      </c>
      <c r="BB28" s="246">
        <f t="shared" si="9"/>
        <v>0.37303404308202603</v>
      </c>
      <c r="BC28" s="246">
        <f t="shared" si="5"/>
        <v>2.9158036929836468</v>
      </c>
      <c r="BD28" s="246">
        <f t="shared" si="6"/>
        <v>8.8201654791748467</v>
      </c>
      <c r="BE28" s="246">
        <f t="shared" si="11"/>
        <v>2.7354635594140113</v>
      </c>
      <c r="BF28" s="246">
        <f t="shared" si="11"/>
        <v>2.731226590729797</v>
      </c>
      <c r="BG28" s="246">
        <f t="shared" si="11"/>
        <v>2.7398521659911101</v>
      </c>
      <c r="BH28" s="246">
        <f t="shared" si="11"/>
        <v>2.722258042371243</v>
      </c>
      <c r="BI28" s="246">
        <f t="shared" si="11"/>
        <v>2.7580075411636096</v>
      </c>
      <c r="BJ28" s="246">
        <f t="shared" si="11"/>
        <v>2.6847599280210535</v>
      </c>
      <c r="BK28" s="246">
        <f t="shared" si="11"/>
        <v>2.8325815717511618</v>
      </c>
      <c r="BL28" s="246">
        <f t="shared" si="10"/>
        <v>2.5221521562712965</v>
      </c>
    </row>
    <row r="29" spans="1:64" s="246" customFormat="1" ht="12.95" customHeight="1">
      <c r="A29" s="255" t="s">
        <v>1922</v>
      </c>
      <c r="B29" s="256" t="s">
        <v>1817</v>
      </c>
      <c r="C29" s="255">
        <v>28579.366999999998</v>
      </c>
      <c r="D29" s="255" t="s">
        <v>1918</v>
      </c>
      <c r="E29" s="246">
        <f t="shared" si="12"/>
        <v>-15670.955494803775</v>
      </c>
      <c r="F29" s="246">
        <f t="shared" si="13"/>
        <v>-15671</v>
      </c>
      <c r="G29" s="246">
        <f t="shared" si="14"/>
        <v>1.4308252000773791E-2</v>
      </c>
      <c r="I29" s="246">
        <f t="shared" si="34"/>
        <v>1.4308252000773791E-2</v>
      </c>
      <c r="P29" s="246">
        <f t="shared" si="15"/>
        <v>1.9618011855895883E-2</v>
      </c>
      <c r="Q29" s="248">
        <f t="shared" si="16"/>
        <v>13560.866999999998</v>
      </c>
      <c r="R29" s="246">
        <f t="shared" si="17"/>
        <v>2.8193549719066179E-5</v>
      </c>
      <c r="S29" s="246">
        <v>0.1</v>
      </c>
      <c r="T29" s="246">
        <f t="shared" si="18"/>
        <v>2.8193549719066182E-6</v>
      </c>
      <c r="X29" s="248">
        <f t="shared" si="19"/>
        <v>13560.866999999998</v>
      </c>
      <c r="Z29" s="246">
        <f t="shared" si="20"/>
        <v>-15671</v>
      </c>
      <c r="AA29" s="246">
        <f t="shared" si="21"/>
        <v>1.3105710064828618E-2</v>
      </c>
      <c r="AB29" s="246">
        <f t="shared" si="22"/>
        <v>1.2025419359451735E-3</v>
      </c>
      <c r="AC29" s="246">
        <f t="shared" si="23"/>
        <v>-5.3097598551220919E-3</v>
      </c>
      <c r="AD29" s="246">
        <f t="shared" si="24"/>
        <v>2.0820553791841057E-2</v>
      </c>
      <c r="AE29" s="246">
        <f t="shared" si="25"/>
        <v>1.4461071077067658E-7</v>
      </c>
      <c r="AG29" s="249"/>
      <c r="AH29" s="246">
        <f t="shared" si="26"/>
        <v>-6.5123017910672645E-3</v>
      </c>
      <c r="AI29" s="246">
        <f t="shared" si="27"/>
        <v>0.54691189920708616</v>
      </c>
      <c r="AJ29" s="246">
        <f t="shared" si="28"/>
        <v>-0.39242282588423183</v>
      </c>
      <c r="AK29" s="246">
        <f t="shared" si="29"/>
        <v>-0.28390701938726526</v>
      </c>
      <c r="AL29" s="246">
        <f t="shared" si="30"/>
        <v>-2.5818404096250198</v>
      </c>
      <c r="AM29" s="246">
        <f t="shared" si="31"/>
        <v>-3.4792264688020023</v>
      </c>
      <c r="AN29" s="246">
        <f t="shared" si="32"/>
        <v>-2.1794360753230468</v>
      </c>
      <c r="AO29" s="246">
        <f t="shared" si="32"/>
        <v>-2.1791145557343858</v>
      </c>
      <c r="AP29" s="246">
        <f t="shared" si="32"/>
        <v>-2.1801659643395905</v>
      </c>
      <c r="AQ29" s="246">
        <f t="shared" si="32"/>
        <v>-2.1767218148189471</v>
      </c>
      <c r="AR29" s="246">
        <f t="shared" si="32"/>
        <v>-2.1879413965664121</v>
      </c>
      <c r="AS29" s="246">
        <f t="shared" si="32"/>
        <v>-2.150696520017831</v>
      </c>
      <c r="AT29" s="246">
        <f t="shared" si="32"/>
        <v>-2.2676579404902384</v>
      </c>
      <c r="AU29" s="246">
        <f t="shared" si="33"/>
        <v>-1.7406650131452714</v>
      </c>
      <c r="AW29" s="246">
        <v>24000</v>
      </c>
      <c r="AX29" s="246">
        <f t="shared" si="1"/>
        <v>-4.2160515036064961E-3</v>
      </c>
      <c r="AY29" s="246">
        <f t="shared" si="2"/>
        <v>-8.1733034882811671E-3</v>
      </c>
      <c r="AZ29" s="246">
        <f t="shared" si="3"/>
        <v>3.957251984674671E-3</v>
      </c>
      <c r="BA29" s="246">
        <f t="shared" si="4"/>
        <v>0.4706476188753711</v>
      </c>
      <c r="BB29" s="246">
        <f t="shared" si="9"/>
        <v>0.29350140549544285</v>
      </c>
      <c r="BC29" s="246">
        <f t="shared" si="5"/>
        <v>3.0001931528489219</v>
      </c>
      <c r="BD29" s="246">
        <f t="shared" si="6"/>
        <v>14.12074707088842</v>
      </c>
      <c r="BE29" s="246">
        <f t="shared" si="11"/>
        <v>2.8857734645311592</v>
      </c>
      <c r="BF29" s="246">
        <f t="shared" si="11"/>
        <v>2.8818926114332646</v>
      </c>
      <c r="BG29" s="246">
        <f t="shared" si="11"/>
        <v>2.889395190001093</v>
      </c>
      <c r="BH29" s="246">
        <f t="shared" si="11"/>
        <v>2.8748774776813089</v>
      </c>
      <c r="BI29" s="246">
        <f t="shared" si="11"/>
        <v>2.9029206573914346</v>
      </c>
      <c r="BJ29" s="246">
        <f t="shared" si="11"/>
        <v>2.8485566327346761</v>
      </c>
      <c r="BK29" s="246">
        <f t="shared" si="11"/>
        <v>2.9532959335133064</v>
      </c>
      <c r="BL29" s="246">
        <f t="shared" si="10"/>
        <v>2.7484703941421555</v>
      </c>
    </row>
    <row r="30" spans="1:64" s="246" customFormat="1" ht="12.95" customHeight="1">
      <c r="A30" s="255" t="s">
        <v>1923</v>
      </c>
      <c r="B30" s="256" t="s">
        <v>1817</v>
      </c>
      <c r="C30" s="255">
        <v>28621.803</v>
      </c>
      <c r="D30" s="255" t="s">
        <v>1920</v>
      </c>
      <c r="E30" s="246">
        <f t="shared" si="12"/>
        <v>-15538.960160438834</v>
      </c>
      <c r="F30" s="246">
        <f t="shared" si="13"/>
        <v>-15539</v>
      </c>
      <c r="G30" s="246">
        <f t="shared" si="14"/>
        <v>1.2808268002117984E-2</v>
      </c>
      <c r="H30" s="246">
        <f>G30</f>
        <v>1.2808268002117984E-2</v>
      </c>
      <c r="P30" s="246">
        <f t="shared" si="15"/>
        <v>1.9413112077213149E-2</v>
      </c>
      <c r="Q30" s="248">
        <f t="shared" si="16"/>
        <v>13603.303</v>
      </c>
      <c r="R30" s="246">
        <f t="shared" si="17"/>
        <v>4.3623965256319704E-5</v>
      </c>
      <c r="S30" s="246">
        <v>0.1</v>
      </c>
      <c r="T30" s="246">
        <f t="shared" si="18"/>
        <v>4.3623965256319704E-6</v>
      </c>
      <c r="X30" s="248">
        <f t="shared" si="19"/>
        <v>13603.303</v>
      </c>
      <c r="Z30" s="246">
        <f t="shared" si="20"/>
        <v>-15539</v>
      </c>
      <c r="AA30" s="246">
        <f t="shared" si="21"/>
        <v>1.282535942094018E-2</v>
      </c>
      <c r="AB30" s="246">
        <f t="shared" si="22"/>
        <v>-1.7091418822196003E-5</v>
      </c>
      <c r="AC30" s="246">
        <f t="shared" si="23"/>
        <v>-6.6048440750951648E-3</v>
      </c>
      <c r="AD30" s="246">
        <f t="shared" si="24"/>
        <v>1.9396020658390953E-2</v>
      </c>
      <c r="AE30" s="246">
        <f t="shared" si="25"/>
        <v>2.9211659735571578E-11</v>
      </c>
      <c r="AG30" s="249"/>
      <c r="AH30" s="246">
        <f t="shared" si="26"/>
        <v>-6.5877526562729688E-3</v>
      </c>
      <c r="AI30" s="246">
        <f t="shared" si="27"/>
        <v>0.54903621726110829</v>
      </c>
      <c r="AJ30" s="246">
        <f t="shared" si="28"/>
        <v>-0.39925359958260109</v>
      </c>
      <c r="AK30" s="246">
        <f t="shared" si="29"/>
        <v>-0.28726936731110109</v>
      </c>
      <c r="AL30" s="246">
        <f t="shared" si="30"/>
        <v>-2.5744020479954246</v>
      </c>
      <c r="AM30" s="246">
        <f t="shared" si="31"/>
        <v>-3.4311089542986766</v>
      </c>
      <c r="AN30" s="246">
        <f t="shared" si="32"/>
        <v>-2.1679650714169405</v>
      </c>
      <c r="AO30" s="246">
        <f t="shared" si="32"/>
        <v>-2.1676775960171519</v>
      </c>
      <c r="AP30" s="246">
        <f t="shared" si="32"/>
        <v>-2.1686334846374864</v>
      </c>
      <c r="AQ30" s="246">
        <f t="shared" si="32"/>
        <v>-2.1654498293466395</v>
      </c>
      <c r="AR30" s="246">
        <f t="shared" si="32"/>
        <v>-2.1759961277338293</v>
      </c>
      <c r="AS30" s="246">
        <f t="shared" si="32"/>
        <v>-2.1404039942100845</v>
      </c>
      <c r="AT30" s="246">
        <f t="shared" si="32"/>
        <v>-2.2540122640128151</v>
      </c>
      <c r="AU30" s="246">
        <f t="shared" si="33"/>
        <v>-1.7257280094457954</v>
      </c>
      <c r="AW30" s="246">
        <v>26000</v>
      </c>
      <c r="AX30" s="246">
        <f t="shared" si="1"/>
        <v>-5.1010834409619139E-3</v>
      </c>
      <c r="AY30" s="246">
        <f t="shared" si="2"/>
        <v>-7.7790882347709804E-3</v>
      </c>
      <c r="AZ30" s="246">
        <f t="shared" si="3"/>
        <v>2.6780047938090665E-3</v>
      </c>
      <c r="BA30" s="246">
        <f t="shared" si="4"/>
        <v>0.46625897487802448</v>
      </c>
      <c r="BB30" s="246">
        <f t="shared" si="9"/>
        <v>0.21435876460762165</v>
      </c>
      <c r="BC30" s="246">
        <f t="shared" si="5"/>
        <v>3.0820453712921356</v>
      </c>
      <c r="BD30" s="246">
        <f t="shared" si="6"/>
        <v>33.5768301779433</v>
      </c>
      <c r="BE30" s="246">
        <f t="shared" si="11"/>
        <v>3.0335225200293299</v>
      </c>
      <c r="BF30" s="246">
        <f t="shared" si="11"/>
        <v>3.0315236556125615</v>
      </c>
      <c r="BG30" s="246">
        <f t="shared" si="11"/>
        <v>3.0352840138206028</v>
      </c>
      <c r="BH30" s="246">
        <f t="shared" si="11"/>
        <v>3.0282085561321024</v>
      </c>
      <c r="BI30" s="246">
        <f t="shared" si="11"/>
        <v>3.0415172370172954</v>
      </c>
      <c r="BJ30" s="246">
        <f t="shared" si="11"/>
        <v>3.0164674314737185</v>
      </c>
      <c r="BK30" s="246">
        <f t="shared" si="11"/>
        <v>3.0635638457618017</v>
      </c>
      <c r="BL30" s="246">
        <f t="shared" si="10"/>
        <v>2.974788632013015</v>
      </c>
    </row>
    <row r="31" spans="1:64" s="246" customFormat="1" ht="12.95" customHeight="1">
      <c r="A31" s="255" t="s">
        <v>1924</v>
      </c>
      <c r="B31" s="256" t="s">
        <v>1814</v>
      </c>
      <c r="C31" s="255">
        <v>33574.600100000003</v>
      </c>
      <c r="D31" s="255" t="s">
        <v>1915</v>
      </c>
      <c r="E31" s="246">
        <f t="shared" si="12"/>
        <v>-133.4999555142322</v>
      </c>
      <c r="F31" s="246">
        <f t="shared" si="13"/>
        <v>-133.5</v>
      </c>
      <c r="G31" s="246">
        <f t="shared" si="14"/>
        <v>1.4302007912192494E-5</v>
      </c>
      <c r="J31" s="246">
        <f t="shared" ref="J31:J62" si="35">G31</f>
        <v>1.4302007912192494E-5</v>
      </c>
      <c r="P31" s="246">
        <f t="shared" si="15"/>
        <v>6.5581825949567599E-4</v>
      </c>
      <c r="Q31" s="248">
        <f t="shared" si="16"/>
        <v>18556.100100000003</v>
      </c>
      <c r="R31" s="246">
        <f t="shared" si="17"/>
        <v>4.1154310104572328E-7</v>
      </c>
      <c r="S31" s="246">
        <v>1</v>
      </c>
      <c r="T31" s="246">
        <f t="shared" si="18"/>
        <v>4.1154310104572328E-7</v>
      </c>
      <c r="X31" s="248">
        <f t="shared" si="19"/>
        <v>18556.100100000003</v>
      </c>
      <c r="Z31" s="246">
        <f t="shared" si="20"/>
        <v>-133.5</v>
      </c>
      <c r="AA31" s="246">
        <f t="shared" si="21"/>
        <v>-7.0510557320763764E-4</v>
      </c>
      <c r="AB31" s="246">
        <f t="shared" si="22"/>
        <v>7.1940758111983013E-4</v>
      </c>
      <c r="AC31" s="246">
        <f t="shared" si="23"/>
        <v>-6.415162515834835E-4</v>
      </c>
      <c r="AD31" s="246">
        <f t="shared" si="24"/>
        <v>1.3752258406155061E-3</v>
      </c>
      <c r="AE31" s="246">
        <f t="shared" si="25"/>
        <v>5.1754726777268501E-7</v>
      </c>
      <c r="AG31" s="249"/>
      <c r="AH31" s="257">
        <f t="shared" si="26"/>
        <v>-1.3609238327033136E-3</v>
      </c>
      <c r="AI31" s="246">
        <f t="shared" si="27"/>
        <v>1.533453551521339</v>
      </c>
      <c r="AJ31" s="246">
        <f t="shared" si="28"/>
        <v>-8.838792139665512E-2</v>
      </c>
      <c r="AK31" s="246">
        <f t="shared" si="29"/>
        <v>3.6322597742460855E-2</v>
      </c>
      <c r="AL31" s="246">
        <f t="shared" si="30"/>
        <v>6.7984589343782292E-2</v>
      </c>
      <c r="AM31" s="246">
        <f t="shared" si="31"/>
        <v>3.400539315391015E-2</v>
      </c>
      <c r="AN31" s="246">
        <f t="shared" ref="AN31:AT40" si="36">$AU31+$AB$7*SIN(AO31)</f>
        <v>3.7444556472040827E-2</v>
      </c>
      <c r="AO31" s="246">
        <f t="shared" si="36"/>
        <v>3.7226063369996024E-2</v>
      </c>
      <c r="AP31" s="246">
        <f t="shared" si="36"/>
        <v>3.6817147086686257E-2</v>
      </c>
      <c r="AQ31" s="246">
        <f t="shared" si="36"/>
        <v>3.6051864700576794E-2</v>
      </c>
      <c r="AR31" s="246">
        <f t="shared" si="36"/>
        <v>3.4619703425715062E-2</v>
      </c>
      <c r="AS31" s="246">
        <f t="shared" si="36"/>
        <v>3.1939723251960504E-2</v>
      </c>
      <c r="AT31" s="246">
        <f t="shared" si="36"/>
        <v>2.6925321188361315E-2</v>
      </c>
      <c r="AU31" s="246">
        <f t="shared" si="33"/>
        <v>1.7544797313965077E-2</v>
      </c>
      <c r="AW31" s="246">
        <v>28000</v>
      </c>
      <c r="AX31" s="246">
        <f t="shared" si="1"/>
        <v>-5.8615411174940072E-3</v>
      </c>
      <c r="AY31" s="246">
        <f t="shared" si="2"/>
        <v>-7.212541625281791E-3</v>
      </c>
      <c r="AZ31" s="246">
        <f t="shared" si="3"/>
        <v>1.3510005077877834E-3</v>
      </c>
      <c r="BA31" s="246">
        <f t="shared" si="4"/>
        <v>0.46543160535542238</v>
      </c>
      <c r="BB31" s="246">
        <f t="shared" si="9"/>
        <v>0.13486080325595889</v>
      </c>
      <c r="BC31" s="246">
        <f t="shared" si="5"/>
        <v>-3.1203776300592154</v>
      </c>
      <c r="BD31" s="246">
        <f t="shared" si="6"/>
        <v>-94.269279677404199</v>
      </c>
      <c r="BE31" s="246">
        <f t="shared" si="11"/>
        <v>3.1801178130879779</v>
      </c>
      <c r="BF31" s="246">
        <f t="shared" si="11"/>
        <v>3.1808574638895442</v>
      </c>
      <c r="BG31" s="246">
        <f t="shared" si="11"/>
        <v>3.1794731043096109</v>
      </c>
      <c r="BH31" s="246">
        <f t="shared" si="11"/>
        <v>3.1820641875608673</v>
      </c>
      <c r="BI31" s="246">
        <f t="shared" si="11"/>
        <v>3.1772147074430226</v>
      </c>
      <c r="BJ31" s="246">
        <f t="shared" si="11"/>
        <v>3.1862917836277669</v>
      </c>
      <c r="BK31" s="246">
        <f t="shared" si="11"/>
        <v>3.1693040717103482</v>
      </c>
      <c r="BL31" s="246">
        <f t="shared" si="10"/>
        <v>3.2011068698838741</v>
      </c>
    </row>
    <row r="32" spans="1:64" s="246" customFormat="1" ht="12.95" customHeight="1">
      <c r="A32" s="255" t="s">
        <v>1925</v>
      </c>
      <c r="B32" s="256" t="s">
        <v>1817</v>
      </c>
      <c r="C32" s="255">
        <v>33580.548000000003</v>
      </c>
      <c r="D32" s="255" t="s">
        <v>1915</v>
      </c>
      <c r="E32" s="246">
        <f t="shared" si="12"/>
        <v>-114.99927097117695</v>
      </c>
      <c r="F32" s="246">
        <f t="shared" si="13"/>
        <v>-115</v>
      </c>
      <c r="G32" s="246">
        <f t="shared" si="14"/>
        <v>2.3438000789610669E-4</v>
      </c>
      <c r="J32" s="246">
        <f t="shared" si="35"/>
        <v>2.3438000789610669E-4</v>
      </c>
      <c r="P32" s="246">
        <f t="shared" si="15"/>
        <v>6.3943990626478858E-4</v>
      </c>
      <c r="Q32" s="248">
        <f t="shared" si="16"/>
        <v>18562.048000000003</v>
      </c>
      <c r="R32" s="246">
        <f t="shared" si="17"/>
        <v>1.6407352126644689E-7</v>
      </c>
      <c r="S32" s="246">
        <v>1</v>
      </c>
      <c r="T32" s="246">
        <f t="shared" si="18"/>
        <v>1.6407352126644689E-7</v>
      </c>
      <c r="X32" s="248">
        <f t="shared" si="19"/>
        <v>18562.048000000003</v>
      </c>
      <c r="Z32" s="246">
        <f t="shared" si="20"/>
        <v>-115</v>
      </c>
      <c r="AA32" s="246">
        <f t="shared" si="21"/>
        <v>-6.8046813317748753E-4</v>
      </c>
      <c r="AB32" s="246">
        <f t="shared" si="22"/>
        <v>9.1484814107359422E-4</v>
      </c>
      <c r="AC32" s="246">
        <f t="shared" si="23"/>
        <v>-4.0505989836868189E-4</v>
      </c>
      <c r="AD32" s="246">
        <f t="shared" si="24"/>
        <v>1.5542880473383828E-3</v>
      </c>
      <c r="AE32" s="246">
        <f t="shared" si="25"/>
        <v>8.3694712122581096E-7</v>
      </c>
      <c r="AG32" s="249"/>
      <c r="AH32" s="257">
        <f t="shared" si="26"/>
        <v>-1.3199080394422761E-3</v>
      </c>
      <c r="AI32" s="246">
        <f t="shared" si="27"/>
        <v>1.5331417562810494</v>
      </c>
      <c r="AJ32" s="246">
        <f t="shared" si="28"/>
        <v>-8.0314713879309177E-2</v>
      </c>
      <c r="AK32" s="246">
        <f t="shared" si="29"/>
        <v>4.0643455156379633E-2</v>
      </c>
      <c r="AL32" s="246">
        <f t="shared" si="30"/>
        <v>7.608669469848367E-2</v>
      </c>
      <c r="AM32" s="246">
        <f t="shared" si="31"/>
        <v>3.806171131222106E-2</v>
      </c>
      <c r="AN32" s="246">
        <f t="shared" si="36"/>
        <v>4.1909875907919461E-2</v>
      </c>
      <c r="AO32" s="246">
        <f t="shared" si="36"/>
        <v>4.1665514018810773E-2</v>
      </c>
      <c r="AP32" s="246">
        <f t="shared" si="36"/>
        <v>4.1208104277344268E-2</v>
      </c>
      <c r="AQ32" s="246">
        <f t="shared" si="36"/>
        <v>4.0351923205863477E-2</v>
      </c>
      <c r="AR32" s="246">
        <f t="shared" si="36"/>
        <v>3.8749399686358807E-2</v>
      </c>
      <c r="AS32" s="246">
        <f t="shared" si="36"/>
        <v>3.5750203134423134E-2</v>
      </c>
      <c r="AT32" s="246">
        <f t="shared" si="36"/>
        <v>3.0137911966433357E-2</v>
      </c>
      <c r="AU32" s="246">
        <f t="shared" si="33"/>
        <v>1.9638241014270363E-2</v>
      </c>
      <c r="AV32" s="5"/>
      <c r="AW32" s="246">
        <v>30000</v>
      </c>
      <c r="AX32" s="246">
        <f t="shared" si="1"/>
        <v>-6.4825199457578088E-3</v>
      </c>
      <c r="AY32" s="246">
        <f t="shared" si="2"/>
        <v>-6.4736636598135937E-3</v>
      </c>
      <c r="AZ32" s="246">
        <f t="shared" si="3"/>
        <v>-8.856285944215376E-6</v>
      </c>
      <c r="BA32" s="246">
        <f t="shared" si="4"/>
        <v>0.46811036948946971</v>
      </c>
      <c r="BB32" s="246">
        <f t="shared" si="9"/>
        <v>5.4094066028904375E-2</v>
      </c>
      <c r="BC32" s="246">
        <f t="shared" si="5"/>
        <v>-3.0392251312437302</v>
      </c>
      <c r="BD32" s="246">
        <f t="shared" si="6"/>
        <v>-19.520382351973947</v>
      </c>
      <c r="BE32" s="246">
        <f t="shared" si="11"/>
        <v>3.327130142041026</v>
      </c>
      <c r="BF32" s="246">
        <f t="shared" si="11"/>
        <v>3.3302867841768902</v>
      </c>
      <c r="BG32" s="246">
        <f t="shared" si="11"/>
        <v>3.3242798085495804</v>
      </c>
      <c r="BH32" s="246">
        <f t="shared" si="11"/>
        <v>3.3357167859649581</v>
      </c>
      <c r="BI32" s="246">
        <f t="shared" si="11"/>
        <v>3.3139621580493421</v>
      </c>
      <c r="BJ32" s="246">
        <f t="shared" si="11"/>
        <v>3.3554221708380059</v>
      </c>
      <c r="BK32" s="246">
        <f t="shared" si="11"/>
        <v>3.2766662942445386</v>
      </c>
      <c r="BL32" s="246">
        <f t="shared" si="10"/>
        <v>3.4274251077547331</v>
      </c>
    </row>
    <row r="33" spans="1:64" s="246" customFormat="1" ht="12.95" customHeight="1">
      <c r="A33" s="255" t="s">
        <v>1924</v>
      </c>
      <c r="B33" s="256" t="s">
        <v>1814</v>
      </c>
      <c r="C33" s="255">
        <v>33587.460599999999</v>
      </c>
      <c r="D33" s="255" t="s">
        <v>1915</v>
      </c>
      <c r="E33" s="246">
        <f t="shared" si="12"/>
        <v>-93.497928989592367</v>
      </c>
      <c r="F33" s="246">
        <f t="shared" si="13"/>
        <v>-93.5</v>
      </c>
      <c r="G33" s="246">
        <f t="shared" si="14"/>
        <v>6.6582200088305399E-4</v>
      </c>
      <c r="J33" s="246">
        <f t="shared" si="35"/>
        <v>6.6582200088305399E-4</v>
      </c>
      <c r="P33" s="246">
        <f t="shared" si="15"/>
        <v>6.2042412948209264E-4</v>
      </c>
      <c r="Q33" s="248">
        <f t="shared" si="16"/>
        <v>18568.960599999999</v>
      </c>
      <c r="R33" s="246">
        <f t="shared" si="17"/>
        <v>2.0609667277382238E-9</v>
      </c>
      <c r="S33" s="246">
        <v>1</v>
      </c>
      <c r="T33" s="246">
        <f t="shared" si="18"/>
        <v>2.0609667277382238E-9</v>
      </c>
      <c r="X33" s="248">
        <f t="shared" si="19"/>
        <v>18568.960599999999</v>
      </c>
      <c r="Z33" s="246">
        <f t="shared" si="20"/>
        <v>-93.5</v>
      </c>
      <c r="AA33" s="246">
        <f t="shared" si="21"/>
        <v>-6.5179393928183321E-4</v>
      </c>
      <c r="AB33" s="246">
        <f t="shared" si="22"/>
        <v>1.3176159401648872E-3</v>
      </c>
      <c r="AC33" s="246">
        <f t="shared" si="23"/>
        <v>4.5397871400961343E-5</v>
      </c>
      <c r="AD33" s="246">
        <f t="shared" si="24"/>
        <v>1.9380400696469798E-3</v>
      </c>
      <c r="AE33" s="246">
        <f t="shared" si="25"/>
        <v>1.7361117657765996E-6</v>
      </c>
      <c r="AG33" s="249"/>
      <c r="AH33" s="257">
        <f t="shared" si="26"/>
        <v>-1.2722180687639259E-3</v>
      </c>
      <c r="AI33" s="246">
        <f t="shared" si="27"/>
        <v>1.5327356215238055</v>
      </c>
      <c r="AJ33" s="246">
        <f t="shared" si="28"/>
        <v>-7.0929918454880142E-2</v>
      </c>
      <c r="AK33" s="246">
        <f t="shared" si="29"/>
        <v>4.5659394401758563E-2</v>
      </c>
      <c r="AL33" s="246">
        <f t="shared" si="30"/>
        <v>8.5498475683994685E-2</v>
      </c>
      <c r="AM33" s="246">
        <f t="shared" si="31"/>
        <v>4.2775298265063079E-2</v>
      </c>
      <c r="AN33" s="246">
        <f t="shared" si="36"/>
        <v>4.709820908841901E-2</v>
      </c>
      <c r="AO33" s="246">
        <f t="shared" si="36"/>
        <v>4.6823869318032327E-2</v>
      </c>
      <c r="AP33" s="246">
        <f t="shared" si="36"/>
        <v>4.6310229351723436E-2</v>
      </c>
      <c r="AQ33" s="246">
        <f t="shared" si="36"/>
        <v>4.5348585966804966E-2</v>
      </c>
      <c r="AR33" s="246">
        <f t="shared" si="36"/>
        <v>4.3548296917728588E-2</v>
      </c>
      <c r="AS33" s="246">
        <f t="shared" si="36"/>
        <v>4.0178357476196372E-2</v>
      </c>
      <c r="AT33" s="246">
        <f t="shared" si="36"/>
        <v>3.387140526546055E-2</v>
      </c>
      <c r="AU33" s="246">
        <f t="shared" si="33"/>
        <v>2.2071162071382489E-2</v>
      </c>
      <c r="AW33" s="246">
        <v>32000</v>
      </c>
      <c r="AX33" s="246">
        <f t="shared" si="1"/>
        <v>-6.9486402214225633E-3</v>
      </c>
      <c r="AY33" s="246">
        <f t="shared" si="2"/>
        <v>-5.5624543383663988E-3</v>
      </c>
      <c r="AZ33" s="246">
        <f t="shared" si="3"/>
        <v>-1.3861858830561643E-3</v>
      </c>
      <c r="BA33" s="246">
        <f t="shared" si="4"/>
        <v>0.47447208662925522</v>
      </c>
      <c r="BB33" s="246">
        <f t="shared" si="9"/>
        <v>-2.8883874494065195E-2</v>
      </c>
      <c r="BC33" s="246">
        <f t="shared" si="5"/>
        <v>-2.9562167568280882</v>
      </c>
      <c r="BD33" s="246">
        <f t="shared" si="6"/>
        <v>-10.757975450731596</v>
      </c>
      <c r="BE33" s="246">
        <f t="shared" si="11"/>
        <v>3.4760666496909329</v>
      </c>
      <c r="BF33" s="246">
        <f t="shared" si="11"/>
        <v>3.4803330371934287</v>
      </c>
      <c r="BG33" s="246">
        <f t="shared" si="11"/>
        <v>3.4718855638142077</v>
      </c>
      <c r="BH33" s="246">
        <f t="shared" si="11"/>
        <v>3.4886360735992317</v>
      </c>
      <c r="BI33" s="246">
        <f t="shared" si="11"/>
        <v>3.4555147141530469</v>
      </c>
      <c r="BJ33" s="246">
        <f t="shared" si="11"/>
        <v>3.5213945773399908</v>
      </c>
      <c r="BK33" s="246">
        <f t="shared" si="11"/>
        <v>3.3917174716761855</v>
      </c>
      <c r="BL33" s="246">
        <f t="shared" si="10"/>
        <v>3.6537433456255926</v>
      </c>
    </row>
    <row r="34" spans="1:64" s="246" customFormat="1" ht="12.95" customHeight="1">
      <c r="A34" s="255" t="s">
        <v>1924</v>
      </c>
      <c r="B34" s="256" t="s">
        <v>1817</v>
      </c>
      <c r="C34" s="255">
        <v>33599.516300000003</v>
      </c>
      <c r="D34" s="255" t="s">
        <v>1915</v>
      </c>
      <c r="E34" s="246">
        <f t="shared" si="12"/>
        <v>-55.999197900330152</v>
      </c>
      <c r="F34" s="246">
        <f t="shared" si="13"/>
        <v>-56</v>
      </c>
      <c r="G34" s="246">
        <f t="shared" si="14"/>
        <v>2.5787200866034254E-4</v>
      </c>
      <c r="J34" s="246">
        <f t="shared" si="35"/>
        <v>2.5787200866034254E-4</v>
      </c>
      <c r="P34" s="246">
        <f t="shared" si="15"/>
        <v>5.8730473734477256E-4</v>
      </c>
      <c r="Q34" s="248">
        <f t="shared" si="16"/>
        <v>18581.016300000003</v>
      </c>
      <c r="R34" s="246">
        <f t="shared" si="17"/>
        <v>1.0852592272846928E-7</v>
      </c>
      <c r="S34" s="246">
        <v>1</v>
      </c>
      <c r="T34" s="246">
        <f t="shared" si="18"/>
        <v>1.0852592272846928E-7</v>
      </c>
      <c r="X34" s="248">
        <f t="shared" si="19"/>
        <v>18581.016300000003</v>
      </c>
      <c r="Z34" s="246">
        <f t="shared" si="20"/>
        <v>-56</v>
      </c>
      <c r="AA34" s="246">
        <f t="shared" si="21"/>
        <v>-6.0168162221172438E-4</v>
      </c>
      <c r="AB34" s="246">
        <f t="shared" si="22"/>
        <v>8.5955363087206692E-4</v>
      </c>
      <c r="AC34" s="246">
        <f t="shared" si="23"/>
        <v>-3.2943272868443002E-4</v>
      </c>
      <c r="AD34" s="246">
        <f t="shared" si="24"/>
        <v>1.4468583682168395E-3</v>
      </c>
      <c r="AE34" s="246">
        <f t="shared" si="25"/>
        <v>7.3883244434535352E-7</v>
      </c>
      <c r="AG34" s="249"/>
      <c r="AH34" s="257">
        <f t="shared" si="26"/>
        <v>-1.1889863595564969E-3</v>
      </c>
      <c r="AI34" s="246">
        <f t="shared" si="27"/>
        <v>1.5319150061418416</v>
      </c>
      <c r="AJ34" s="246">
        <f t="shared" si="28"/>
        <v>-5.455885482840913E-2</v>
      </c>
      <c r="AK34" s="246">
        <f t="shared" si="29"/>
        <v>5.4391625997163434E-2</v>
      </c>
      <c r="AL34" s="246">
        <f t="shared" si="30"/>
        <v>0.10190204613982742</v>
      </c>
      <c r="AM34" s="246">
        <f t="shared" si="31"/>
        <v>5.0995158634270968E-2</v>
      </c>
      <c r="AN34" s="246">
        <f t="shared" si="36"/>
        <v>5.6144404850387998E-2</v>
      </c>
      <c r="AO34" s="246">
        <f t="shared" si="36"/>
        <v>5.5818031019679581E-2</v>
      </c>
      <c r="AP34" s="246">
        <f t="shared" si="36"/>
        <v>5.5206689592222566E-2</v>
      </c>
      <c r="AQ34" s="246">
        <f t="shared" si="36"/>
        <v>5.4061621494168342E-2</v>
      </c>
      <c r="AR34" s="246">
        <f t="shared" si="36"/>
        <v>5.191705070366627E-2</v>
      </c>
      <c r="AS34" s="246">
        <f t="shared" si="36"/>
        <v>4.7901170208059021E-2</v>
      </c>
      <c r="AT34" s="246">
        <f t="shared" si="36"/>
        <v>4.0383140456031461E-2</v>
      </c>
      <c r="AU34" s="246">
        <f t="shared" si="33"/>
        <v>2.6314629031460868E-2</v>
      </c>
      <c r="AW34" s="246">
        <v>34000</v>
      </c>
      <c r="AX34" s="246">
        <f t="shared" si="1"/>
        <v>-7.2401410657901236E-3</v>
      </c>
      <c r="AY34" s="246">
        <f t="shared" si="2"/>
        <v>-4.4789136609401925E-3</v>
      </c>
      <c r="AZ34" s="246">
        <f t="shared" si="3"/>
        <v>-2.7612274048499316E-3</v>
      </c>
      <c r="BA34" s="246">
        <f t="shared" si="4"/>
        <v>0.48492252960381865</v>
      </c>
      <c r="BB34" s="246">
        <f t="shared" si="9"/>
        <v>-0.1149348285209652</v>
      </c>
      <c r="BC34" s="246">
        <f t="shared" si="5"/>
        <v>-2.8699152558593894</v>
      </c>
      <c r="BD34" s="246">
        <f t="shared" si="6"/>
        <v>-7.3163370331635695</v>
      </c>
      <c r="BE34" s="246">
        <f t="shared" ref="BE34:BK49" si="37">$BL34+$AB$7*SIN(BF34)</f>
        <v>3.6282064788322868</v>
      </c>
      <c r="BF34" s="246">
        <f t="shared" si="37"/>
        <v>3.6320521527632206</v>
      </c>
      <c r="BG34" s="246">
        <f t="shared" si="37"/>
        <v>3.6239162093749462</v>
      </c>
      <c r="BH34" s="246">
        <f t="shared" si="37"/>
        <v>3.6411706279085858</v>
      </c>
      <c r="BI34" s="246">
        <f t="shared" si="37"/>
        <v>3.6047612563045699</v>
      </c>
      <c r="BJ34" s="246">
        <f t="shared" si="37"/>
        <v>3.6824598828131254</v>
      </c>
      <c r="BK34" s="246">
        <f t="shared" si="37"/>
        <v>3.5201324125910691</v>
      </c>
      <c r="BL34" s="246">
        <f t="shared" si="10"/>
        <v>3.8800615834964516</v>
      </c>
    </row>
    <row r="35" spans="1:64" s="246" customFormat="1" ht="12.95" customHeight="1">
      <c r="A35" s="255" t="s">
        <v>1925</v>
      </c>
      <c r="B35" s="256" t="s">
        <v>1814</v>
      </c>
      <c r="C35" s="255">
        <v>33611.572399999997</v>
      </c>
      <c r="D35" s="255" t="s">
        <v>1915</v>
      </c>
      <c r="E35" s="246">
        <f t="shared" si="12"/>
        <v>-18.499222628477401</v>
      </c>
      <c r="F35" s="246">
        <f t="shared" si="13"/>
        <v>-18.5</v>
      </c>
      <c r="G35" s="246">
        <f t="shared" si="14"/>
        <v>2.4992199905682355E-4</v>
      </c>
      <c r="J35" s="246">
        <f t="shared" si="35"/>
        <v>2.4992199905682355E-4</v>
      </c>
      <c r="P35" s="246">
        <f t="shared" si="15"/>
        <v>5.5424593044978881E-4</v>
      </c>
      <c r="Q35" s="248">
        <f t="shared" si="16"/>
        <v>18593.072399999997</v>
      </c>
      <c r="R35" s="246">
        <f t="shared" si="17"/>
        <v>9.261305521847023E-8</v>
      </c>
      <c r="S35" s="246">
        <v>1</v>
      </c>
      <c r="T35" s="246">
        <f t="shared" si="18"/>
        <v>9.261305521847023E-8</v>
      </c>
      <c r="X35" s="248">
        <f t="shared" si="19"/>
        <v>18593.072399999997</v>
      </c>
      <c r="Z35" s="246">
        <f t="shared" si="20"/>
        <v>-18.5</v>
      </c>
      <c r="AA35" s="246">
        <f t="shared" si="21"/>
        <v>-5.5145518194044216E-4</v>
      </c>
      <c r="AB35" s="246">
        <f t="shared" si="22"/>
        <v>8.0137718099726571E-4</v>
      </c>
      <c r="AC35" s="246">
        <f t="shared" si="23"/>
        <v>-3.0432393139296526E-4</v>
      </c>
      <c r="AD35" s="246">
        <f t="shared" si="24"/>
        <v>1.3556231114470545E-3</v>
      </c>
      <c r="AE35" s="246">
        <f t="shared" si="25"/>
        <v>6.4220538622312438E-7</v>
      </c>
      <c r="AG35" s="249"/>
      <c r="AH35" s="246">
        <f t="shared" si="26"/>
        <v>-1.105701112390231E-3</v>
      </c>
      <c r="AI35" s="246">
        <f t="shared" si="27"/>
        <v>1.5309524131412351</v>
      </c>
      <c r="AJ35" s="246">
        <f t="shared" si="28"/>
        <v>-3.8191247550879326E-2</v>
      </c>
      <c r="AK35" s="246">
        <f t="shared" si="29"/>
        <v>6.3099585711712217E-2</v>
      </c>
      <c r="AL35" s="246">
        <f t="shared" si="30"/>
        <v>0.1182874668012424</v>
      </c>
      <c r="AM35" s="246">
        <f t="shared" si="31"/>
        <v>5.9212791249976637E-2</v>
      </c>
      <c r="AN35" s="246">
        <f t="shared" si="36"/>
        <v>6.5185852616431839E-2</v>
      </c>
      <c r="AO35" s="246">
        <f t="shared" si="36"/>
        <v>6.4807816630324089E-2</v>
      </c>
      <c r="AP35" s="246">
        <f t="shared" si="36"/>
        <v>6.4099324801746835E-2</v>
      </c>
      <c r="AQ35" s="246">
        <f t="shared" si="36"/>
        <v>6.2771599416993645E-2</v>
      </c>
      <c r="AR35" s="246">
        <f t="shared" si="36"/>
        <v>6.0283716631159855E-2</v>
      </c>
      <c r="AS35" s="246">
        <f t="shared" si="36"/>
        <v>5.5622932311062794E-2</v>
      </c>
      <c r="AT35" s="246">
        <f t="shared" si="36"/>
        <v>4.6894622315130703E-2</v>
      </c>
      <c r="AU35" s="246">
        <f t="shared" si="33"/>
        <v>3.0558095991539247E-2</v>
      </c>
      <c r="AW35" s="246">
        <v>36000</v>
      </c>
      <c r="AX35" s="246">
        <f t="shared" si="1"/>
        <v>-7.3316393579332985E-3</v>
      </c>
      <c r="AY35" s="246">
        <f t="shared" si="2"/>
        <v>-3.2230416275349887E-3</v>
      </c>
      <c r="AZ35" s="246">
        <f t="shared" si="3"/>
        <v>-4.1085977303983098E-3</v>
      </c>
      <c r="BA35" s="246">
        <f t="shared" si="4"/>
        <v>0.50011644170582747</v>
      </c>
      <c r="BB35" s="246">
        <f t="shared" si="9"/>
        <v>-0.20485435376209368</v>
      </c>
      <c r="BC35" s="246">
        <f t="shared" si="5"/>
        <v>-2.7787897460455988</v>
      </c>
      <c r="BD35" s="246">
        <f t="shared" si="6"/>
        <v>-5.4520347637072977</v>
      </c>
      <c r="BE35" s="246">
        <f t="shared" si="37"/>
        <v>3.7846807867348433</v>
      </c>
      <c r="BF35" s="246">
        <f t="shared" si="37"/>
        <v>3.7871662177102783</v>
      </c>
      <c r="BG35" s="246">
        <f t="shared" si="37"/>
        <v>3.7813593640625127</v>
      </c>
      <c r="BH35" s="246">
        <f t="shared" si="37"/>
        <v>3.7949661660241487</v>
      </c>
      <c r="BI35" s="246">
        <f t="shared" si="37"/>
        <v>3.7632958034668693</v>
      </c>
      <c r="BJ35" s="246">
        <f t="shared" si="37"/>
        <v>3.8382426807797256</v>
      </c>
      <c r="BK35" s="246">
        <f t="shared" si="37"/>
        <v>3.6669043509970707</v>
      </c>
      <c r="BL35" s="246">
        <f t="shared" si="10"/>
        <v>4.1063798213673106</v>
      </c>
    </row>
    <row r="36" spans="1:64" s="246" customFormat="1" ht="12.95" customHeight="1">
      <c r="A36" s="255" t="s">
        <v>1924</v>
      </c>
      <c r="B36" s="256" t="s">
        <v>1817</v>
      </c>
      <c r="C36" s="255">
        <v>33617.519699999997</v>
      </c>
      <c r="D36" s="255" t="s">
        <v>1915</v>
      </c>
      <c r="E36" s="246">
        <f t="shared" si="12"/>
        <v>-4.0435935324147017E-4</v>
      </c>
      <c r="F36" s="246">
        <f t="shared" si="13"/>
        <v>0</v>
      </c>
      <c r="G36" s="246">
        <f t="shared" si="14"/>
        <v>-1.3000000035390258E-4</v>
      </c>
      <c r="J36" s="246">
        <f t="shared" si="35"/>
        <v>-1.3000000035390258E-4</v>
      </c>
      <c r="P36" s="246">
        <f t="shared" si="15"/>
        <v>5.3795923595886276E-4</v>
      </c>
      <c r="Q36" s="248">
        <f t="shared" si="16"/>
        <v>18599.019699999997</v>
      </c>
      <c r="R36" s="246">
        <f t="shared" si="17"/>
        <v>4.461695413755327E-7</v>
      </c>
      <c r="S36" s="246">
        <v>1</v>
      </c>
      <c r="T36" s="246">
        <f t="shared" si="18"/>
        <v>4.461695413755327E-7</v>
      </c>
      <c r="X36" s="248">
        <f t="shared" si="19"/>
        <v>18599.019699999997</v>
      </c>
      <c r="Z36" s="246">
        <f t="shared" si="20"/>
        <v>0</v>
      </c>
      <c r="AA36" s="246">
        <f t="shared" si="21"/>
        <v>-5.266390333398017E-4</v>
      </c>
      <c r="AB36" s="246">
        <f t="shared" si="22"/>
        <v>3.9663903298589912E-4</v>
      </c>
      <c r="AC36" s="246">
        <f t="shared" si="23"/>
        <v>-6.6795923631276534E-4</v>
      </c>
      <c r="AD36" s="246">
        <f t="shared" si="24"/>
        <v>9.3459826894476189E-4</v>
      </c>
      <c r="AE36" s="246">
        <f t="shared" si="25"/>
        <v>1.5732252248798918E-7</v>
      </c>
      <c r="AG36" s="249"/>
      <c r="AH36" s="246">
        <f t="shared" si="26"/>
        <v>-1.0645982692986645E-3</v>
      </c>
      <c r="AI36" s="246">
        <f t="shared" si="27"/>
        <v>1.5304255178769237</v>
      </c>
      <c r="AJ36" s="246">
        <f t="shared" si="28"/>
        <v>-3.0120073451391824E-2</v>
      </c>
      <c r="AK36" s="246">
        <f t="shared" si="29"/>
        <v>6.738540437281644E-2</v>
      </c>
      <c r="AL36" s="246">
        <f t="shared" si="30"/>
        <v>0.12636337500000902</v>
      </c>
      <c r="AM36" s="246">
        <f t="shared" si="31"/>
        <v>6.326589416059035E-2</v>
      </c>
      <c r="AN36" s="246">
        <f t="shared" si="36"/>
        <v>6.9644319553034795E-2</v>
      </c>
      <c r="AO36" s="246">
        <f t="shared" si="36"/>
        <v>6.9240951701415809E-2</v>
      </c>
      <c r="AP36" s="246">
        <f t="shared" si="36"/>
        <v>6.8484761891014323E-2</v>
      </c>
      <c r="AQ36" s="246">
        <f t="shared" si="36"/>
        <v>6.7067245504867312E-2</v>
      </c>
      <c r="AR36" s="246">
        <f t="shared" si="36"/>
        <v>6.4410400032821002E-2</v>
      </c>
      <c r="AS36" s="246">
        <f t="shared" si="36"/>
        <v>5.9431896149699813E-2</v>
      </c>
      <c r="AT36" s="246">
        <f t="shared" si="36"/>
        <v>5.0106847546397056E-2</v>
      </c>
      <c r="AU36" s="246">
        <f t="shared" si="33"/>
        <v>3.2651539691844533E-2</v>
      </c>
      <c r="AW36" s="246">
        <v>38000</v>
      </c>
      <c r="AX36" s="246">
        <f t="shared" si="1"/>
        <v>-7.1930944650882653E-3</v>
      </c>
      <c r="AY36" s="246">
        <f t="shared" si="2"/>
        <v>-1.7948382381507803E-3</v>
      </c>
      <c r="AZ36" s="246">
        <f t="shared" si="3"/>
        <v>-5.398256226937485E-3</v>
      </c>
      <c r="BA36" s="246">
        <f t="shared" si="4"/>
        <v>0.5210486898818727</v>
      </c>
      <c r="BB36" s="246">
        <f t="shared" si="9"/>
        <v>-0.29950760907203616</v>
      </c>
      <c r="BC36" s="246">
        <f t="shared" si="5"/>
        <v>-2.6809281190926013</v>
      </c>
      <c r="BD36" s="246">
        <f t="shared" si="6"/>
        <v>-4.2645037502607313</v>
      </c>
      <c r="BE36" s="246">
        <f t="shared" si="37"/>
        <v>3.9467953449278177</v>
      </c>
      <c r="BF36" s="246">
        <f t="shared" si="37"/>
        <v>3.9478960337146876</v>
      </c>
      <c r="BG36" s="246">
        <f t="shared" si="37"/>
        <v>3.9449265643567877</v>
      </c>
      <c r="BH36" s="246">
        <f t="shared" si="37"/>
        <v>3.9529588657278634</v>
      </c>
      <c r="BI36" s="246">
        <f t="shared" si="37"/>
        <v>3.9313835938923702</v>
      </c>
      <c r="BJ36" s="246">
        <f t="shared" si="37"/>
        <v>3.9904975425785341</v>
      </c>
      <c r="BK36" s="246">
        <f t="shared" si="37"/>
        <v>3.8360902829304679</v>
      </c>
      <c r="BL36" s="246">
        <f t="shared" si="10"/>
        <v>4.3326980592381705</v>
      </c>
    </row>
    <row r="37" spans="1:64" s="246" customFormat="1" ht="12.95" customHeight="1">
      <c r="A37" s="255" t="s">
        <v>1924</v>
      </c>
      <c r="B37" s="256" t="s">
        <v>1817</v>
      </c>
      <c r="C37" s="255">
        <v>33619.448700000001</v>
      </c>
      <c r="D37" s="255" t="s">
        <v>1915</v>
      </c>
      <c r="E37" s="246">
        <f t="shared" si="12"/>
        <v>5.9996663351149264</v>
      </c>
      <c r="F37" s="246">
        <f t="shared" si="13"/>
        <v>6</v>
      </c>
      <c r="G37" s="246">
        <f t="shared" si="14"/>
        <v>-1.0727199696702883E-4</v>
      </c>
      <c r="J37" s="246">
        <f t="shared" si="35"/>
        <v>-1.0727199696702883E-4</v>
      </c>
      <c r="P37" s="246">
        <f t="shared" si="15"/>
        <v>5.3268023136128257E-4</v>
      </c>
      <c r="Q37" s="248">
        <f t="shared" si="16"/>
        <v>18600.948700000001</v>
      </c>
      <c r="R37" s="246">
        <f t="shared" si="17"/>
        <v>4.0953885454237121E-7</v>
      </c>
      <c r="S37" s="246">
        <v>1</v>
      </c>
      <c r="T37" s="246">
        <f t="shared" si="18"/>
        <v>4.0953885454237121E-7</v>
      </c>
      <c r="X37" s="248">
        <f t="shared" si="19"/>
        <v>18600.948700000001</v>
      </c>
      <c r="Z37" s="246">
        <f t="shared" si="20"/>
        <v>6</v>
      </c>
      <c r="AA37" s="246">
        <f t="shared" si="21"/>
        <v>-5.1858559427503674E-4</v>
      </c>
      <c r="AB37" s="246">
        <f t="shared" si="22"/>
        <v>4.1131359730800792E-4</v>
      </c>
      <c r="AC37" s="246">
        <f t="shared" si="23"/>
        <v>-6.3995222832831139E-4</v>
      </c>
      <c r="AD37" s="246">
        <f t="shared" si="24"/>
        <v>9.4399382866929048E-4</v>
      </c>
      <c r="AE37" s="246">
        <f t="shared" si="25"/>
        <v>1.6917887533045411E-7</v>
      </c>
      <c r="AG37" s="249"/>
      <c r="AH37" s="246">
        <f t="shared" si="26"/>
        <v>-1.0512658256363193E-3</v>
      </c>
      <c r="AI37" s="246">
        <f t="shared" si="27"/>
        <v>1.5302472813873744</v>
      </c>
      <c r="AJ37" s="246">
        <f t="shared" si="28"/>
        <v>-2.7503103548317601E-2</v>
      </c>
      <c r="AK37" s="246">
        <f t="shared" si="29"/>
        <v>6.8773856361187685E-2</v>
      </c>
      <c r="AL37" s="246">
        <f t="shared" si="30"/>
        <v>0.12898143251269467</v>
      </c>
      <c r="AM37" s="246">
        <f t="shared" si="31"/>
        <v>6.4580272003984723E-2</v>
      </c>
      <c r="AN37" s="246">
        <f t="shared" si="36"/>
        <v>7.109000607236593E-2</v>
      </c>
      <c r="AO37" s="246">
        <f t="shared" si="36"/>
        <v>7.067844610493057E-2</v>
      </c>
      <c r="AP37" s="246">
        <f t="shared" si="36"/>
        <v>6.990682173147611E-2</v>
      </c>
      <c r="AQ37" s="246">
        <f t="shared" si="36"/>
        <v>6.8460232820433981E-2</v>
      </c>
      <c r="AR37" s="246">
        <f t="shared" si="36"/>
        <v>6.5748650484677734E-2</v>
      </c>
      <c r="AS37" s="246">
        <f t="shared" si="36"/>
        <v>6.0667168639899488E-2</v>
      </c>
      <c r="AT37" s="246">
        <f t="shared" si="36"/>
        <v>5.1148634132904491E-2</v>
      </c>
      <c r="AU37" s="246">
        <f t="shared" si="33"/>
        <v>3.3330494405457323E-2</v>
      </c>
      <c r="AW37" s="246">
        <v>40000</v>
      </c>
      <c r="AX37" s="246">
        <f t="shared" si="1"/>
        <v>-6.7898977773812787E-3</v>
      </c>
      <c r="AY37" s="246">
        <f t="shared" si="2"/>
        <v>-1.9430349278756753E-4</v>
      </c>
      <c r="AZ37" s="246">
        <f t="shared" si="3"/>
        <v>-6.5955942845937112E-3</v>
      </c>
      <c r="BA37" s="246">
        <f t="shared" si="4"/>
        <v>0.54926032719414541</v>
      </c>
      <c r="BB37" s="246">
        <f t="shared" si="9"/>
        <v>-0.39996830351009488</v>
      </c>
      <c r="BC37" s="246">
        <f t="shared" si="5"/>
        <v>-2.5736223864058179</v>
      </c>
      <c r="BD37" s="246">
        <f t="shared" si="6"/>
        <v>-3.4261364877778804</v>
      </c>
      <c r="BE37" s="246">
        <f t="shared" si="37"/>
        <v>4.1164200071041099</v>
      </c>
      <c r="BF37" s="246">
        <f t="shared" si="37"/>
        <v>4.116704078782714</v>
      </c>
      <c r="BG37" s="246">
        <f t="shared" si="37"/>
        <v>4.1157578364031302</v>
      </c>
      <c r="BH37" s="246">
        <f t="shared" si="37"/>
        <v>4.1189149150708122</v>
      </c>
      <c r="BI37" s="246">
        <f t="shared" si="37"/>
        <v>4.1084380518613415</v>
      </c>
      <c r="BJ37" s="246">
        <f t="shared" si="37"/>
        <v>4.1438577085985751</v>
      </c>
      <c r="BK37" s="246">
        <f t="shared" si="37"/>
        <v>4.0306040527849163</v>
      </c>
      <c r="BL37" s="246">
        <f t="shared" si="10"/>
        <v>4.5590162971090296</v>
      </c>
    </row>
    <row r="38" spans="1:64" s="246" customFormat="1" ht="12.95" customHeight="1">
      <c r="A38" s="255" t="s">
        <v>1924</v>
      </c>
      <c r="B38" s="256" t="s">
        <v>1814</v>
      </c>
      <c r="C38" s="255">
        <v>33624.431799999998</v>
      </c>
      <c r="D38" s="255" t="s">
        <v>1915</v>
      </c>
      <c r="E38" s="246">
        <f t="shared" si="12"/>
        <v>21.499382393970539</v>
      </c>
      <c r="F38" s="246">
        <f t="shared" si="13"/>
        <v>21.5</v>
      </c>
      <c r="G38" s="246">
        <f t="shared" si="14"/>
        <v>-1.9855800201185048E-4</v>
      </c>
      <c r="J38" s="246">
        <f t="shared" si="35"/>
        <v>-1.9855800201185048E-4</v>
      </c>
      <c r="P38" s="246">
        <f t="shared" si="15"/>
        <v>5.1904998149558137E-4</v>
      </c>
      <c r="Q38" s="248">
        <f t="shared" si="16"/>
        <v>18605.931799999998</v>
      </c>
      <c r="R38" s="246">
        <f t="shared" si="17"/>
        <v>5.1496121799360254E-7</v>
      </c>
      <c r="S38" s="246">
        <v>1</v>
      </c>
      <c r="T38" s="246">
        <f t="shared" si="18"/>
        <v>5.1496121799360254E-7</v>
      </c>
      <c r="X38" s="248">
        <f t="shared" si="19"/>
        <v>18605.931799999998</v>
      </c>
      <c r="Z38" s="246">
        <f t="shared" si="20"/>
        <v>21.5</v>
      </c>
      <c r="AA38" s="246">
        <f t="shared" si="21"/>
        <v>-4.9777022177550966E-4</v>
      </c>
      <c r="AB38" s="246">
        <f t="shared" si="22"/>
        <v>2.9921221976365918E-4</v>
      </c>
      <c r="AC38" s="246">
        <f t="shared" si="23"/>
        <v>-7.1760798350743184E-4</v>
      </c>
      <c r="AD38" s="246">
        <f t="shared" si="24"/>
        <v>8.1826220125924055E-4</v>
      </c>
      <c r="AE38" s="246">
        <f t="shared" si="25"/>
        <v>8.9527952455896284E-8</v>
      </c>
      <c r="AG38" s="249"/>
      <c r="AH38" s="246">
        <f t="shared" si="26"/>
        <v>-1.016820203271091E-3</v>
      </c>
      <c r="AI38" s="246">
        <f t="shared" si="27"/>
        <v>1.5297702166084315</v>
      </c>
      <c r="AJ38" s="246">
        <f t="shared" si="28"/>
        <v>-2.074450922211241E-2</v>
      </c>
      <c r="AK38" s="246">
        <f t="shared" si="29"/>
        <v>7.2357033743419147E-2</v>
      </c>
      <c r="AL38" s="246">
        <f t="shared" si="30"/>
        <v>0.13574200720407181</v>
      </c>
      <c r="AM38" s="246">
        <f t="shared" si="31"/>
        <v>6.7975411304899661E-2</v>
      </c>
      <c r="AN38" s="246">
        <f t="shared" si="36"/>
        <v>7.4823978217369191E-2</v>
      </c>
      <c r="AO38" s="246">
        <f t="shared" si="36"/>
        <v>7.4391311249168091E-2</v>
      </c>
      <c r="AP38" s="246">
        <f t="shared" si="36"/>
        <v>7.3579897326439589E-2</v>
      </c>
      <c r="AQ38" s="246">
        <f t="shared" si="36"/>
        <v>7.2058320282444271E-2</v>
      </c>
      <c r="AR38" s="246">
        <f t="shared" si="36"/>
        <v>6.9205481062981286E-2</v>
      </c>
      <c r="AS38" s="246">
        <f t="shared" si="36"/>
        <v>6.3858129926403925E-2</v>
      </c>
      <c r="AT38" s="246">
        <f t="shared" si="36"/>
        <v>5.3839877722149293E-2</v>
      </c>
      <c r="AU38" s="246">
        <f t="shared" si="33"/>
        <v>3.5084460748956658E-2</v>
      </c>
      <c r="AW38" s="246">
        <v>42000</v>
      </c>
      <c r="AX38" s="246">
        <f t="shared" si="1"/>
        <v>-6.0790933601918475E-3</v>
      </c>
      <c r="AY38" s="246">
        <f t="shared" si="2"/>
        <v>1.5785626085546497E-3</v>
      </c>
      <c r="AZ38" s="246">
        <f t="shared" si="3"/>
        <v>-7.6576559687464973E-3</v>
      </c>
      <c r="BA38" s="246">
        <f t="shared" si="4"/>
        <v>0.58719741505502143</v>
      </c>
      <c r="BB38" s="246">
        <f t="shared" si="9"/>
        <v>-0.50748135538256856</v>
      </c>
      <c r="BC38" s="246">
        <f t="shared" si="5"/>
        <v>-2.452845388426117</v>
      </c>
      <c r="BD38" s="246">
        <f t="shared" si="6"/>
        <v>-2.7881136342948212</v>
      </c>
      <c r="BE38" s="246">
        <f t="shared" si="37"/>
        <v>4.2962683594705977</v>
      </c>
      <c r="BF38" s="246">
        <f t="shared" si="37"/>
        <v>4.296294720540863</v>
      </c>
      <c r="BG38" s="246">
        <f t="shared" si="37"/>
        <v>4.2961727611105802</v>
      </c>
      <c r="BH38" s="246">
        <f t="shared" si="37"/>
        <v>4.2967372887987496</v>
      </c>
      <c r="BI38" s="246">
        <f t="shared" si="37"/>
        <v>4.294130220117208</v>
      </c>
      <c r="BJ38" s="246">
        <f t="shared" si="37"/>
        <v>4.3063016541438497</v>
      </c>
      <c r="BK38" s="246">
        <f t="shared" si="37"/>
        <v>4.2520677423108753</v>
      </c>
      <c r="BL38" s="246">
        <f t="shared" si="10"/>
        <v>4.7853345349798886</v>
      </c>
    </row>
    <row r="39" spans="1:64" s="246" customFormat="1" ht="12.95" customHeight="1">
      <c r="A39" s="255" t="s">
        <v>1924</v>
      </c>
      <c r="B39" s="256" t="s">
        <v>1817</v>
      </c>
      <c r="C39" s="255">
        <v>33626.521500000003</v>
      </c>
      <c r="D39" s="255" t="s">
        <v>1915</v>
      </c>
      <c r="E39" s="246">
        <f t="shared" si="12"/>
        <v>27.999303456816797</v>
      </c>
      <c r="F39" s="246">
        <f t="shared" si="13"/>
        <v>28</v>
      </c>
      <c r="G39" s="246">
        <f t="shared" si="14"/>
        <v>-2.239359964733012E-4</v>
      </c>
      <c r="J39" s="246">
        <f t="shared" si="35"/>
        <v>-2.239359964733012E-4</v>
      </c>
      <c r="P39" s="246">
        <f t="shared" si="15"/>
        <v>5.1333715068456562E-4</v>
      </c>
      <c r="Q39" s="248">
        <f t="shared" si="16"/>
        <v>18608.021500000003</v>
      </c>
      <c r="R39" s="246">
        <f t="shared" si="17"/>
        <v>5.4357169352006551E-7</v>
      </c>
      <c r="S39" s="246">
        <v>1</v>
      </c>
      <c r="T39" s="246">
        <f t="shared" si="18"/>
        <v>5.4357169352006551E-7</v>
      </c>
      <c r="X39" s="248">
        <f t="shared" si="19"/>
        <v>18608.021500000003</v>
      </c>
      <c r="Z39" s="246">
        <f t="shared" si="20"/>
        <v>28</v>
      </c>
      <c r="AA39" s="246">
        <f t="shared" si="21"/>
        <v>-4.8903679835165246E-4</v>
      </c>
      <c r="AB39" s="246">
        <f t="shared" si="22"/>
        <v>2.6510080187835126E-4</v>
      </c>
      <c r="AC39" s="246">
        <f t="shared" si="23"/>
        <v>-7.3727314715786682E-4</v>
      </c>
      <c r="AD39" s="246">
        <f t="shared" si="24"/>
        <v>7.7843795256291688E-4</v>
      </c>
      <c r="AE39" s="246">
        <f t="shared" si="25"/>
        <v>7.027843515654485E-8</v>
      </c>
      <c r="AG39" s="249"/>
      <c r="AH39" s="246">
        <f t="shared" si="26"/>
        <v>-1.0023739490362181E-3</v>
      </c>
      <c r="AI39" s="246">
        <f t="shared" si="27"/>
        <v>1.5295630393766186</v>
      </c>
      <c r="AJ39" s="246">
        <f t="shared" si="28"/>
        <v>-1.7911171757754796E-2</v>
      </c>
      <c r="AK39" s="246">
        <f t="shared" si="29"/>
        <v>7.3858039939389664E-2</v>
      </c>
      <c r="AL39" s="246">
        <f t="shared" si="30"/>
        <v>0.13857587498451909</v>
      </c>
      <c r="AM39" s="246">
        <f t="shared" si="31"/>
        <v>6.9399030430952122E-2</v>
      </c>
      <c r="AN39" s="246">
        <f t="shared" si="36"/>
        <v>7.6389519895097069E-2</v>
      </c>
      <c r="AO39" s="246">
        <f t="shared" si="36"/>
        <v>7.5948026338856958E-2</v>
      </c>
      <c r="AP39" s="246">
        <f t="shared" si="36"/>
        <v>7.5119963202222056E-2</v>
      </c>
      <c r="AQ39" s="246">
        <f t="shared" si="36"/>
        <v>7.3566990771456037E-2</v>
      </c>
      <c r="AR39" s="246">
        <f t="shared" si="36"/>
        <v>7.0654979678251961E-2</v>
      </c>
      <c r="AS39" s="246">
        <f t="shared" si="36"/>
        <v>6.5196204480846329E-2</v>
      </c>
      <c r="AT39" s="246">
        <f t="shared" si="36"/>
        <v>5.4968446737889684E-2</v>
      </c>
      <c r="AU39" s="246">
        <f t="shared" si="33"/>
        <v>3.5819995022037254E-2</v>
      </c>
      <c r="AW39" s="246">
        <v>44000</v>
      </c>
      <c r="AX39" s="246">
        <f t="shared" si="1"/>
        <v>-5.0011995169212658E-3</v>
      </c>
      <c r="AY39" s="246">
        <f t="shared" si="2"/>
        <v>3.523760065875868E-3</v>
      </c>
      <c r="AZ39" s="246">
        <f t="shared" si="3"/>
        <v>-8.5249595827971338E-3</v>
      </c>
      <c r="BA39" s="246">
        <f t="shared" si="4"/>
        <v>0.63881145267914019</v>
      </c>
      <c r="BB39" s="246">
        <f t="shared" si="9"/>
        <v>-0.62306070147536874</v>
      </c>
      <c r="BC39" s="246">
        <f t="shared" si="5"/>
        <v>-2.3124549432201902</v>
      </c>
      <c r="BD39" s="246">
        <f t="shared" si="6"/>
        <v>-2.2723451982203398</v>
      </c>
      <c r="BE39" s="246">
        <f t="shared" si="37"/>
        <v>4.4901178073120107</v>
      </c>
      <c r="BF39" s="246">
        <f t="shared" si="37"/>
        <v>4.4901175431392506</v>
      </c>
      <c r="BG39" s="246">
        <f t="shared" si="37"/>
        <v>4.4901197843744898</v>
      </c>
      <c r="BH39" s="246">
        <f t="shared" si="37"/>
        <v>4.490100770495066</v>
      </c>
      <c r="BI39" s="246">
        <f t="shared" si="37"/>
        <v>4.4902621286102109</v>
      </c>
      <c r="BJ39" s="246">
        <f t="shared" si="37"/>
        <v>4.48889642939415</v>
      </c>
      <c r="BK39" s="246">
        <f t="shared" si="37"/>
        <v>4.5007289416982807</v>
      </c>
      <c r="BL39" s="246">
        <f t="shared" si="10"/>
        <v>5.0116527728507476</v>
      </c>
    </row>
    <row r="40" spans="1:64" s="246" customFormat="1" ht="12.95" customHeight="1">
      <c r="A40" s="255" t="s">
        <v>1924</v>
      </c>
      <c r="B40" s="256" t="s">
        <v>1817</v>
      </c>
      <c r="C40" s="255">
        <v>33630.379999999997</v>
      </c>
      <c r="D40" s="255" t="s">
        <v>1915</v>
      </c>
      <c r="E40" s="246">
        <f t="shared" si="12"/>
        <v>40.001000073991307</v>
      </c>
      <c r="F40" s="246">
        <f t="shared" si="13"/>
        <v>40</v>
      </c>
      <c r="G40" s="246">
        <f t="shared" si="14"/>
        <v>3.2151999766938388E-4</v>
      </c>
      <c r="J40" s="246">
        <f t="shared" si="35"/>
        <v>3.2151999766938388E-4</v>
      </c>
      <c r="P40" s="246">
        <f t="shared" si="15"/>
        <v>5.0279516830551145E-4</v>
      </c>
      <c r="Q40" s="248">
        <f t="shared" si="16"/>
        <v>18611.879999999997</v>
      </c>
      <c r="R40" s="246">
        <f t="shared" si="17"/>
        <v>3.2860687489157168E-8</v>
      </c>
      <c r="S40" s="246">
        <v>1</v>
      </c>
      <c r="T40" s="246">
        <f t="shared" si="18"/>
        <v>3.2860687489157168E-8</v>
      </c>
      <c r="X40" s="248">
        <f t="shared" si="19"/>
        <v>18611.879999999997</v>
      </c>
      <c r="Z40" s="246">
        <f t="shared" si="20"/>
        <v>40</v>
      </c>
      <c r="AA40" s="246">
        <f t="shared" si="21"/>
        <v>-4.7290706143313457E-4</v>
      </c>
      <c r="AB40" s="246">
        <f t="shared" si="22"/>
        <v>7.9442705910251845E-4</v>
      </c>
      <c r="AC40" s="246">
        <f t="shared" si="23"/>
        <v>-1.8127517063612757E-4</v>
      </c>
      <c r="AD40" s="246">
        <f t="shared" si="24"/>
        <v>1.2972222274080299E-3</v>
      </c>
      <c r="AE40" s="246">
        <f t="shared" si="25"/>
        <v>6.3111435223427635E-7</v>
      </c>
      <c r="AG40" s="249"/>
      <c r="AH40" s="246">
        <f t="shared" si="26"/>
        <v>-9.7570222973864603E-4</v>
      </c>
      <c r="AI40" s="246">
        <f t="shared" si="27"/>
        <v>1.5291695358617563</v>
      </c>
      <c r="AJ40" s="246">
        <f t="shared" si="28"/>
        <v>-1.2681982737027142E-2</v>
      </c>
      <c r="AK40" s="246">
        <f t="shared" si="29"/>
        <v>7.6626529696600373E-2</v>
      </c>
      <c r="AL40" s="246">
        <f t="shared" si="30"/>
        <v>0.14380568185341974</v>
      </c>
      <c r="AM40" s="246">
        <f t="shared" si="31"/>
        <v>7.202701072382417E-2</v>
      </c>
      <c r="AN40" s="246">
        <f t="shared" si="36"/>
        <v>7.9279239740795177E-2</v>
      </c>
      <c r="AO40" s="246">
        <f t="shared" si="36"/>
        <v>7.8821490695543006E-2</v>
      </c>
      <c r="AP40" s="246">
        <f t="shared" si="36"/>
        <v>7.7962749591574967E-2</v>
      </c>
      <c r="AQ40" s="246">
        <f t="shared" si="36"/>
        <v>7.6351898868328216E-2</v>
      </c>
      <c r="AR40" s="246">
        <f t="shared" si="36"/>
        <v>7.333075177704898E-2</v>
      </c>
      <c r="AS40" s="246">
        <f t="shared" si="36"/>
        <v>6.7666382485619847E-2</v>
      </c>
      <c r="AT40" s="246">
        <f t="shared" si="36"/>
        <v>5.705193139266878E-2</v>
      </c>
      <c r="AU40" s="246">
        <f t="shared" si="33"/>
        <v>3.7177904449261945E-2</v>
      </c>
      <c r="AW40" s="246">
        <v>46000</v>
      </c>
      <c r="AX40" s="246">
        <f t="shared" si="1"/>
        <v>-3.4678761203376044E-3</v>
      </c>
      <c r="AY40" s="246">
        <f t="shared" si="2"/>
        <v>5.6412888791760943E-3</v>
      </c>
      <c r="AZ40" s="246">
        <f t="shared" si="3"/>
        <v>-9.1091649995136987E-3</v>
      </c>
      <c r="BA40" s="246">
        <f t="shared" si="4"/>
        <v>0.71065605232724938</v>
      </c>
      <c r="BB40" s="246">
        <f t="shared" si="9"/>
        <v>-0.74631651295259471</v>
      </c>
      <c r="BC40" s="246">
        <f t="shared" si="5"/>
        <v>-2.1425940349734032</v>
      </c>
      <c r="BD40" s="246">
        <f t="shared" si="6"/>
        <v>-1.83266806783202</v>
      </c>
      <c r="BE40" s="246">
        <f t="shared" si="37"/>
        <v>4.7033043588548971</v>
      </c>
      <c r="BF40" s="246">
        <f t="shared" si="37"/>
        <v>4.703304358855446</v>
      </c>
      <c r="BG40" s="246">
        <f t="shared" si="37"/>
        <v>4.703304358742435</v>
      </c>
      <c r="BH40" s="246">
        <f t="shared" si="37"/>
        <v>4.7033043820082812</v>
      </c>
      <c r="BI40" s="246">
        <f t="shared" si="37"/>
        <v>4.7032995934625816</v>
      </c>
      <c r="BJ40" s="246">
        <f t="shared" si="37"/>
        <v>4.7043450256569521</v>
      </c>
      <c r="BK40" s="246">
        <f t="shared" si="37"/>
        <v>4.7754481220574014</v>
      </c>
      <c r="BL40" s="246">
        <f t="shared" si="10"/>
        <v>5.2379710107216066</v>
      </c>
    </row>
    <row r="41" spans="1:64" s="246" customFormat="1" ht="12.95" customHeight="1">
      <c r="A41" s="255" t="s">
        <v>1924</v>
      </c>
      <c r="B41" s="256" t="s">
        <v>1912</v>
      </c>
      <c r="C41" s="255">
        <v>33631.343800000002</v>
      </c>
      <c r="D41" s="255" t="s">
        <v>1915</v>
      </c>
      <c r="E41" s="246">
        <f t="shared" si="12"/>
        <v>42.998858101646682</v>
      </c>
      <c r="F41" s="246">
        <f t="shared" si="13"/>
        <v>43</v>
      </c>
      <c r="G41" s="246">
        <f t="shared" si="14"/>
        <v>-3.6711599386762828E-4</v>
      </c>
      <c r="J41" s="246">
        <f t="shared" si="35"/>
        <v>-3.6711599386762828E-4</v>
      </c>
      <c r="P41" s="246">
        <f t="shared" si="15"/>
        <v>5.0016064207462517E-4</v>
      </c>
      <c r="Q41" s="248">
        <f t="shared" si="16"/>
        <v>18612.843800000002</v>
      </c>
      <c r="R41" s="246">
        <f t="shared" si="17"/>
        <v>7.5216876325131198E-7</v>
      </c>
      <c r="S41" s="246">
        <v>1</v>
      </c>
      <c r="T41" s="246">
        <f t="shared" si="18"/>
        <v>7.5216876325131198E-7</v>
      </c>
      <c r="X41" s="248">
        <f t="shared" si="19"/>
        <v>18612.843800000002</v>
      </c>
      <c r="Z41" s="246">
        <f t="shared" si="20"/>
        <v>43</v>
      </c>
      <c r="AA41" s="246">
        <f t="shared" si="21"/>
        <v>-4.6887335334953113E-4</v>
      </c>
      <c r="AB41" s="246">
        <f t="shared" si="22"/>
        <v>1.0175735948190286E-4</v>
      </c>
      <c r="AC41" s="246">
        <f t="shared" si="23"/>
        <v>-8.6727663594225344E-4</v>
      </c>
      <c r="AD41" s="246">
        <f t="shared" si="24"/>
        <v>6.0191800155652802E-4</v>
      </c>
      <c r="AE41" s="246">
        <f t="shared" si="25"/>
        <v>1.0354560208729205E-8</v>
      </c>
      <c r="AG41" s="249"/>
      <c r="AH41" s="246">
        <f t="shared" si="26"/>
        <v>-9.690339954241563E-4</v>
      </c>
      <c r="AI41" s="246">
        <f t="shared" si="27"/>
        <v>1.5290689293279551</v>
      </c>
      <c r="AJ41" s="246">
        <f t="shared" si="28"/>
        <v>-1.1375029386907973E-2</v>
      </c>
      <c r="AK41" s="246">
        <f t="shared" si="29"/>
        <v>7.7318114030683741E-2</v>
      </c>
      <c r="AL41" s="246">
        <f t="shared" si="30"/>
        <v>0.1451127298551238</v>
      </c>
      <c r="AM41" s="246">
        <f t="shared" si="31"/>
        <v>7.2683956152337706E-2</v>
      </c>
      <c r="AN41" s="246">
        <f t="shared" ref="AN41:AT50" si="38">$AU41+$AB$7*SIN(AO41)</f>
        <v>8.0001563845241708E-2</v>
      </c>
      <c r="AO41" s="246">
        <f t="shared" si="38"/>
        <v>7.9539759157670434E-2</v>
      </c>
      <c r="AP41" s="246">
        <f t="shared" si="38"/>
        <v>7.8673360789070626E-2</v>
      </c>
      <c r="AQ41" s="246">
        <f t="shared" si="38"/>
        <v>7.704805756539565E-2</v>
      </c>
      <c r="AR41" s="246">
        <f t="shared" si="38"/>
        <v>7.3999648101388288E-2</v>
      </c>
      <c r="AS41" s="246">
        <f t="shared" si="38"/>
        <v>6.828390346745622E-2</v>
      </c>
      <c r="AT41" s="246">
        <f t="shared" si="38"/>
        <v>5.757279688267633E-2</v>
      </c>
      <c r="AU41" s="246">
        <f t="shared" si="33"/>
        <v>3.7517381806068784E-2</v>
      </c>
      <c r="AW41" s="246">
        <v>48000</v>
      </c>
      <c r="AX41" s="246">
        <f t="shared" si="1"/>
        <v>-1.3413546948601498E-3</v>
      </c>
      <c r="AY41" s="246">
        <f t="shared" si="2"/>
        <v>7.9311490484553215E-3</v>
      </c>
      <c r="AZ41" s="246">
        <f t="shared" si="3"/>
        <v>-9.2725037433154713E-3</v>
      </c>
      <c r="BA41" s="246">
        <f t="shared" si="4"/>
        <v>0.81394984891052125</v>
      </c>
      <c r="BB41" s="246">
        <f t="shared" si="9"/>
        <v>-0.87182422248015934</v>
      </c>
      <c r="BC41" s="246">
        <f t="shared" si="5"/>
        <v>-1.9261903029048677</v>
      </c>
      <c r="BD41" s="246">
        <f t="shared" si="6"/>
        <v>-1.4378092022575375</v>
      </c>
      <c r="BE41" s="246">
        <f t="shared" si="37"/>
        <v>4.9438613777477771</v>
      </c>
      <c r="BF41" s="246">
        <f t="shared" si="37"/>
        <v>4.9438656035849675</v>
      </c>
      <c r="BG41" s="246">
        <f t="shared" si="37"/>
        <v>4.943900051121787</v>
      </c>
      <c r="BH41" s="246">
        <f t="shared" si="37"/>
        <v>4.9441806677801274</v>
      </c>
      <c r="BI41" s="246">
        <f t="shared" si="37"/>
        <v>4.9464543206144551</v>
      </c>
      <c r="BJ41" s="246">
        <f t="shared" si="37"/>
        <v>4.9641338755697282</v>
      </c>
      <c r="BK41" s="246">
        <f t="shared" si="37"/>
        <v>5.0737567533227557</v>
      </c>
      <c r="BL41" s="246">
        <f t="shared" si="10"/>
        <v>5.4642892485924666</v>
      </c>
    </row>
    <row r="42" spans="1:64" s="246" customFormat="1" ht="12.95" customHeight="1">
      <c r="A42" s="255" t="s">
        <v>1924</v>
      </c>
      <c r="B42" s="256" t="s">
        <v>1814</v>
      </c>
      <c r="C42" s="255">
        <v>33631.504999999997</v>
      </c>
      <c r="D42" s="255" t="s">
        <v>1915</v>
      </c>
      <c r="E42" s="246">
        <f t="shared" si="12"/>
        <v>43.500263698285579</v>
      </c>
      <c r="F42" s="246">
        <f t="shared" si="13"/>
        <v>43.5</v>
      </c>
      <c r="G42" s="246">
        <f t="shared" si="14"/>
        <v>8.4778002928942442E-5</v>
      </c>
      <c r="J42" s="246">
        <f t="shared" si="35"/>
        <v>8.4778002928942442E-5</v>
      </c>
      <c r="P42" s="246">
        <f t="shared" si="15"/>
        <v>4.9972159206696171E-4</v>
      </c>
      <c r="Q42" s="248">
        <f t="shared" si="16"/>
        <v>18613.004999999997</v>
      </c>
      <c r="R42" s="246">
        <f t="shared" si="17"/>
        <v>1.7217818216674134E-7</v>
      </c>
      <c r="S42" s="246">
        <v>1</v>
      </c>
      <c r="T42" s="246">
        <f t="shared" si="18"/>
        <v>1.7217818216674134E-7</v>
      </c>
      <c r="X42" s="248">
        <f t="shared" si="19"/>
        <v>18613.004999999997</v>
      </c>
      <c r="Z42" s="246">
        <f t="shared" si="20"/>
        <v>43.5</v>
      </c>
      <c r="AA42" s="246">
        <f t="shared" si="21"/>
        <v>-4.6820102031926549E-4</v>
      </c>
      <c r="AB42" s="246">
        <f t="shared" si="22"/>
        <v>5.5297902324820793E-4</v>
      </c>
      <c r="AC42" s="246">
        <f t="shared" si="23"/>
        <v>-4.1494358913801927E-4</v>
      </c>
      <c r="AD42" s="246">
        <f t="shared" si="24"/>
        <v>1.0527006153151696E-3</v>
      </c>
      <c r="AE42" s="246">
        <f t="shared" si="25"/>
        <v>3.0578580015254211E-7</v>
      </c>
      <c r="AG42" s="249"/>
      <c r="AH42" s="246">
        <f t="shared" si="26"/>
        <v>-9.679226123862272E-4</v>
      </c>
      <c r="AI42" s="246">
        <f t="shared" si="27"/>
        <v>1.5290520749280123</v>
      </c>
      <c r="AJ42" s="246">
        <f t="shared" si="28"/>
        <v>-1.1157217819924669E-2</v>
      </c>
      <c r="AK42" s="246">
        <f t="shared" si="29"/>
        <v>7.7433356842225257E-2</v>
      </c>
      <c r="AL42" s="246">
        <f t="shared" si="30"/>
        <v>0.14533055524677999</v>
      </c>
      <c r="AM42" s="246">
        <f t="shared" si="31"/>
        <v>7.2793445096477019E-2</v>
      </c>
      <c r="AN42" s="246">
        <f t="shared" si="38"/>
        <v>8.0121947015257169E-2</v>
      </c>
      <c r="AO42" s="246">
        <f t="shared" si="38"/>
        <v>7.9659466712173471E-2</v>
      </c>
      <c r="AP42" s="246">
        <f t="shared" si="38"/>
        <v>7.8791792615551678E-2</v>
      </c>
      <c r="AQ42" s="246">
        <f t="shared" si="38"/>
        <v>7.7164081315979113E-2</v>
      </c>
      <c r="AR42" s="246">
        <f t="shared" si="38"/>
        <v>7.4111128977329715E-2</v>
      </c>
      <c r="AS42" s="246">
        <f t="shared" si="38"/>
        <v>6.838682270197094E-2</v>
      </c>
      <c r="AT42" s="246">
        <f t="shared" si="38"/>
        <v>5.7659607573532619E-2</v>
      </c>
      <c r="AU42" s="246">
        <f t="shared" si="33"/>
        <v>3.7573961365535702E-2</v>
      </c>
      <c r="AW42" s="246">
        <v>50000</v>
      </c>
      <c r="AX42" s="246">
        <f t="shared" si="1"/>
        <v>1.6043460301145909E-3</v>
      </c>
      <c r="AY42" s="246">
        <f t="shared" si="2"/>
        <v>1.039334057371355E-2</v>
      </c>
      <c r="AZ42" s="246">
        <f t="shared" si="3"/>
        <v>-8.7889945435989589E-3</v>
      </c>
      <c r="BA42" s="246">
        <f t="shared" si="4"/>
        <v>0.96768656908718298</v>
      </c>
      <c r="BB42" s="246">
        <f t="shared" si="9"/>
        <v>-0.9765565826527749</v>
      </c>
      <c r="BC42" s="246">
        <f t="shared" si="5"/>
        <v>-1.6312672736790399</v>
      </c>
      <c r="BD42" s="246">
        <f t="shared" si="6"/>
        <v>-1.0623759212394359</v>
      </c>
      <c r="BE42" s="246">
        <f t="shared" si="37"/>
        <v>5.2245832912030501</v>
      </c>
      <c r="BF42" s="246">
        <f t="shared" si="37"/>
        <v>5.2247685578181819</v>
      </c>
      <c r="BG42" s="246">
        <f t="shared" si="37"/>
        <v>5.2254748813350567</v>
      </c>
      <c r="BH42" s="246">
        <f t="shared" si="37"/>
        <v>5.2281596374242847</v>
      </c>
      <c r="BI42" s="246">
        <f t="shared" si="37"/>
        <v>5.2382506682492398</v>
      </c>
      <c r="BJ42" s="246">
        <f t="shared" si="37"/>
        <v>5.2747117366513692</v>
      </c>
      <c r="BK42" s="246">
        <f t="shared" si="37"/>
        <v>5.3919832034685076</v>
      </c>
      <c r="BL42" s="246">
        <f t="shared" si="10"/>
        <v>5.6906074864633256</v>
      </c>
    </row>
    <row r="43" spans="1:64" s="246" customFormat="1" ht="12.95" customHeight="1">
      <c r="A43" s="255" t="s">
        <v>1924</v>
      </c>
      <c r="B43" s="256" t="s">
        <v>1814</v>
      </c>
      <c r="C43" s="255">
        <v>33632.4692</v>
      </c>
      <c r="D43" s="255" t="s">
        <v>1915</v>
      </c>
      <c r="E43" s="246">
        <f t="shared" si="12"/>
        <v>46.499365908554125</v>
      </c>
      <c r="F43" s="246">
        <f t="shared" si="13"/>
        <v>46.5</v>
      </c>
      <c r="G43" s="246">
        <f t="shared" si="14"/>
        <v>-2.0385799871291965E-4</v>
      </c>
      <c r="J43" s="246">
        <f t="shared" si="35"/>
        <v>-2.0385799871291965E-4</v>
      </c>
      <c r="P43" s="246">
        <f t="shared" si="15"/>
        <v>4.9708751820588489E-4</v>
      </c>
      <c r="Q43" s="248">
        <f t="shared" si="16"/>
        <v>18613.9692</v>
      </c>
      <c r="R43" s="246">
        <f t="shared" si="17"/>
        <v>4.9132461768857013E-7</v>
      </c>
      <c r="S43" s="246">
        <v>1</v>
      </c>
      <c r="T43" s="246">
        <f t="shared" si="18"/>
        <v>4.9132461768857013E-7</v>
      </c>
      <c r="X43" s="248">
        <f t="shared" si="19"/>
        <v>18613.9692</v>
      </c>
      <c r="Z43" s="246">
        <f t="shared" si="20"/>
        <v>46.5</v>
      </c>
      <c r="AA43" s="246">
        <f t="shared" si="21"/>
        <v>-4.6416673503013389E-4</v>
      </c>
      <c r="AB43" s="246">
        <f t="shared" si="22"/>
        <v>2.6030873631721423E-4</v>
      </c>
      <c r="AC43" s="246">
        <f t="shared" si="23"/>
        <v>-7.0094551691880455E-4</v>
      </c>
      <c r="AD43" s="246">
        <f t="shared" si="24"/>
        <v>7.5739625452309913E-4</v>
      </c>
      <c r="AE43" s="246">
        <f t="shared" si="25"/>
        <v>6.776063820306497E-8</v>
      </c>
      <c r="AG43" s="249"/>
      <c r="AH43" s="246">
        <f t="shared" si="26"/>
        <v>-9.6125425323601878E-4</v>
      </c>
      <c r="AI43" s="246">
        <f t="shared" si="27"/>
        <v>1.5289504289260645</v>
      </c>
      <c r="AJ43" s="246">
        <f t="shared" si="28"/>
        <v>-9.8504339175871109E-3</v>
      </c>
      <c r="AK43" s="246">
        <f t="shared" si="29"/>
        <v>7.8124685448473952E-2</v>
      </c>
      <c r="AL43" s="246">
        <f t="shared" si="30"/>
        <v>0.14663741133707947</v>
      </c>
      <c r="AM43" s="246">
        <f t="shared" si="31"/>
        <v>7.3450366922282392E-2</v>
      </c>
      <c r="AN43" s="246">
        <f t="shared" si="38"/>
        <v>8.084422078996148E-2</v>
      </c>
      <c r="AO43" s="246">
        <f t="shared" si="38"/>
        <v>8.0377688755151194E-2</v>
      </c>
      <c r="AP43" s="246">
        <f t="shared" si="38"/>
        <v>7.9502363205101539E-2</v>
      </c>
      <c r="AQ43" s="246">
        <f t="shared" si="38"/>
        <v>7.7860207520908109E-2</v>
      </c>
      <c r="AR43" s="246">
        <f t="shared" si="38"/>
        <v>7.4780003092227154E-2</v>
      </c>
      <c r="AS43" s="246">
        <f t="shared" si="38"/>
        <v>6.9004332497897558E-2</v>
      </c>
      <c r="AT43" s="246">
        <f t="shared" si="38"/>
        <v>5.818047036501009E-2</v>
      </c>
      <c r="AU43" s="246">
        <f t="shared" si="33"/>
        <v>3.7913438722342541E-2</v>
      </c>
      <c r="AW43" s="246">
        <v>52000</v>
      </c>
      <c r="AX43" s="246">
        <f t="shared" si="1"/>
        <v>5.7457902377203319E-3</v>
      </c>
      <c r="AY43" s="246">
        <f t="shared" si="2"/>
        <v>1.3027863454950786E-2</v>
      </c>
      <c r="AZ43" s="246">
        <f t="shared" si="3"/>
        <v>-7.2820732172304541E-3</v>
      </c>
      <c r="BA43" s="246">
        <f t="shared" si="4"/>
        <v>1.196046972496609</v>
      </c>
      <c r="BB43" s="246">
        <f t="shared" si="9"/>
        <v>-0.9761316053340805</v>
      </c>
      <c r="BC43" s="246">
        <f t="shared" si="5"/>
        <v>-1.1953838889960462</v>
      </c>
      <c r="BD43" s="246">
        <f t="shared" si="6"/>
        <v>-0.68075381904013377</v>
      </c>
      <c r="BE43" s="246">
        <f t="shared" si="37"/>
        <v>5.5659157512769175</v>
      </c>
      <c r="BF43" s="246">
        <f t="shared" si="37"/>
        <v>5.5670485228656572</v>
      </c>
      <c r="BG43" s="246">
        <f t="shared" si="37"/>
        <v>5.5698535735293122</v>
      </c>
      <c r="BH43" s="246">
        <f t="shared" si="37"/>
        <v>5.5767705572450064</v>
      </c>
      <c r="BI43" s="246">
        <f t="shared" si="37"/>
        <v>5.5936558570307318</v>
      </c>
      <c r="BJ43" s="246">
        <f t="shared" si="37"/>
        <v>5.6339285943478821</v>
      </c>
      <c r="BK43" s="246">
        <f t="shared" si="37"/>
        <v>5.7254399979621038</v>
      </c>
      <c r="BL43" s="246">
        <f t="shared" si="10"/>
        <v>5.9169257243341846</v>
      </c>
    </row>
    <row r="44" spans="1:64" s="246" customFormat="1" ht="12.95" customHeight="1">
      <c r="A44" s="255" t="s">
        <v>1924</v>
      </c>
      <c r="B44" s="256" t="s">
        <v>1814</v>
      </c>
      <c r="C44" s="255">
        <v>33633.433700000001</v>
      </c>
      <c r="D44" s="255" t="s">
        <v>1915</v>
      </c>
      <c r="E44" s="246">
        <f t="shared" si="12"/>
        <v>49.499401255788214</v>
      </c>
      <c r="F44" s="246">
        <f t="shared" si="13"/>
        <v>49.5</v>
      </c>
      <c r="G44" s="246">
        <f t="shared" si="14"/>
        <v>-1.9249399338150397E-4</v>
      </c>
      <c r="J44" s="246">
        <f t="shared" si="35"/>
        <v>-1.9249399338150397E-4</v>
      </c>
      <c r="P44" s="246">
        <f t="shared" si="15"/>
        <v>4.9445383209035913E-4</v>
      </c>
      <c r="Q44" s="248">
        <f t="shared" si="16"/>
        <v>18614.933700000001</v>
      </c>
      <c r="R44" s="246">
        <f t="shared" si="17"/>
        <v>4.718973149205213E-7</v>
      </c>
      <c r="S44" s="246">
        <v>1</v>
      </c>
      <c r="T44" s="246">
        <f t="shared" si="18"/>
        <v>4.718973149205213E-7</v>
      </c>
      <c r="X44" s="248">
        <f t="shared" si="19"/>
        <v>18614.933700000001</v>
      </c>
      <c r="Z44" s="246">
        <f t="shared" si="20"/>
        <v>49.5</v>
      </c>
      <c r="AA44" s="246">
        <f t="shared" si="21"/>
        <v>-4.6013196268273433E-4</v>
      </c>
      <c r="AB44" s="246">
        <f t="shared" si="22"/>
        <v>2.6763796930123036E-4</v>
      </c>
      <c r="AC44" s="246">
        <f t="shared" si="23"/>
        <v>-6.869478254718631E-4</v>
      </c>
      <c r="AD44" s="246">
        <f t="shared" si="24"/>
        <v>7.6209180139158949E-4</v>
      </c>
      <c r="AE44" s="246">
        <f t="shared" si="25"/>
        <v>7.1630082611686318E-8</v>
      </c>
      <c r="AG44" s="249"/>
      <c r="AH44" s="246">
        <f t="shared" si="26"/>
        <v>-9.5458579477309346E-4</v>
      </c>
      <c r="AI44" s="246">
        <f t="shared" si="27"/>
        <v>1.5288478926321751</v>
      </c>
      <c r="AJ44" s="246">
        <f t="shared" si="28"/>
        <v>-8.543799243917018E-3</v>
      </c>
      <c r="AK44" s="246">
        <f t="shared" si="29"/>
        <v>7.8815792808283075E-2</v>
      </c>
      <c r="AL44" s="246">
        <f t="shared" si="30"/>
        <v>0.1479441013693642</v>
      </c>
      <c r="AM44" s="246">
        <f t="shared" si="31"/>
        <v>7.4107268323437586E-2</v>
      </c>
      <c r="AN44" s="246">
        <f t="shared" si="38"/>
        <v>8.15664510108568E-2</v>
      </c>
      <c r="AO44" s="246">
        <f t="shared" si="38"/>
        <v>8.1095870627355196E-2</v>
      </c>
      <c r="AP44" s="246">
        <f t="shared" si="38"/>
        <v>8.0212898651693273E-2</v>
      </c>
      <c r="AQ44" s="246">
        <f t="shared" si="38"/>
        <v>7.8556305605400473E-2</v>
      </c>
      <c r="AR44" s="246">
        <f t="shared" si="38"/>
        <v>7.5448857985122089E-2</v>
      </c>
      <c r="AS44" s="246">
        <f t="shared" si="38"/>
        <v>6.9621832612217827E-2</v>
      </c>
      <c r="AT44" s="246">
        <f t="shared" si="38"/>
        <v>5.8701330820814676E-2</v>
      </c>
      <c r="AU44" s="246">
        <f t="shared" si="33"/>
        <v>3.8252916079148491E-2</v>
      </c>
      <c r="AW44" s="246">
        <v>54000</v>
      </c>
      <c r="AX44" s="246">
        <f t="shared" si="1"/>
        <v>1.1557170367764533E-2</v>
      </c>
      <c r="AY44" s="246">
        <f t="shared" si="2"/>
        <v>1.5834717692167023E-2</v>
      </c>
      <c r="AZ44" s="246">
        <f t="shared" si="3"/>
        <v>-4.2775473244024914E-3</v>
      </c>
      <c r="BA44" s="246">
        <f t="shared" si="4"/>
        <v>1.4624266611077363</v>
      </c>
      <c r="BB44" s="246">
        <f t="shared" si="9"/>
        <v>-0.63067960511771715</v>
      </c>
      <c r="BC44" s="246">
        <f t="shared" si="5"/>
        <v>-0.52594062661139607</v>
      </c>
      <c r="BD44" s="246">
        <f t="shared" si="6"/>
        <v>-0.26920458105672329</v>
      </c>
      <c r="BE44" s="246">
        <f t="shared" si="37"/>
        <v>5.9888630802168752</v>
      </c>
      <c r="BF44" s="246">
        <f t="shared" si="37"/>
        <v>5.9902848214575393</v>
      </c>
      <c r="BG44" s="246">
        <f t="shared" si="37"/>
        <v>5.9930609538847479</v>
      </c>
      <c r="BH44" s="246">
        <f t="shared" si="37"/>
        <v>5.9984751065402664</v>
      </c>
      <c r="BI44" s="246">
        <f t="shared" si="37"/>
        <v>6.0090095974588387</v>
      </c>
      <c r="BJ44" s="246">
        <f t="shared" si="37"/>
        <v>6.0294189910692531</v>
      </c>
      <c r="BK44" s="246">
        <f t="shared" si="37"/>
        <v>6.0686628889067178</v>
      </c>
      <c r="BL44" s="246">
        <f t="shared" si="10"/>
        <v>6.1432439622050437</v>
      </c>
    </row>
    <row r="45" spans="1:64" s="246" customFormat="1" ht="12.95" customHeight="1">
      <c r="A45" s="255" t="s">
        <v>1934</v>
      </c>
      <c r="B45" s="256" t="s">
        <v>1817</v>
      </c>
      <c r="C45" s="255">
        <v>33989.169099999999</v>
      </c>
      <c r="D45" s="255" t="s">
        <v>1915</v>
      </c>
      <c r="E45" s="246">
        <f t="shared" si="12"/>
        <v>1155.9989080058017</v>
      </c>
      <c r="F45" s="246">
        <f t="shared" si="13"/>
        <v>1156</v>
      </c>
      <c r="G45" s="246">
        <f t="shared" si="14"/>
        <v>-3.5107199801132083E-4</v>
      </c>
      <c r="J45" s="246">
        <f t="shared" si="35"/>
        <v>-3.5107199801132083E-4</v>
      </c>
      <c r="P45" s="246">
        <f t="shared" si="15"/>
        <v>-4.5049182009510496E-4</v>
      </c>
      <c r="Q45" s="248">
        <f t="shared" si="16"/>
        <v>18970.669099999999</v>
      </c>
      <c r="R45" s="246">
        <f t="shared" si="17"/>
        <v>9.8843010231712921E-9</v>
      </c>
      <c r="S45" s="246">
        <v>1</v>
      </c>
      <c r="T45" s="246">
        <f t="shared" si="18"/>
        <v>9.8843010231712921E-9</v>
      </c>
      <c r="X45" s="248">
        <f t="shared" si="19"/>
        <v>18970.669099999999</v>
      </c>
      <c r="Z45" s="246">
        <f t="shared" si="20"/>
        <v>1156</v>
      </c>
      <c r="AA45" s="246">
        <f t="shared" si="21"/>
        <v>1.004857379780432E-3</v>
      </c>
      <c r="AB45" s="246">
        <f t="shared" si="22"/>
        <v>-1.3559293777917528E-3</v>
      </c>
      <c r="AC45" s="246">
        <f t="shared" si="23"/>
        <v>9.9419822083784135E-5</v>
      </c>
      <c r="AD45" s="246">
        <f t="shared" si="24"/>
        <v>-1.8064211978868578E-3</v>
      </c>
      <c r="AE45" s="246">
        <f t="shared" si="25"/>
        <v>1.83854447755873E-6</v>
      </c>
      <c r="AG45" s="249"/>
      <c r="AH45" s="246">
        <f t="shared" si="26"/>
        <v>1.455349199875537E-3</v>
      </c>
      <c r="AI45" s="246">
        <f t="shared" si="27"/>
        <v>1.4389221320470948</v>
      </c>
      <c r="AJ45" s="246">
        <f t="shared" si="28"/>
        <v>0.4361678359235534</v>
      </c>
      <c r="AK45" s="246">
        <f t="shared" si="29"/>
        <v>0.30535124813356079</v>
      </c>
      <c r="AL45" s="246">
        <f t="shared" si="30"/>
        <v>0.60782366342744321</v>
      </c>
      <c r="AM45" s="246">
        <f t="shared" si="31"/>
        <v>0.3136276150047364</v>
      </c>
      <c r="AN45" s="246">
        <f t="shared" si="38"/>
        <v>0.3420136205415597</v>
      </c>
      <c r="AO45" s="246">
        <f t="shared" si="38"/>
        <v>0.34047288954466975</v>
      </c>
      <c r="AP45" s="246">
        <f t="shared" si="38"/>
        <v>0.33741750760845735</v>
      </c>
      <c r="AQ45" s="246">
        <f t="shared" si="38"/>
        <v>0.33136810177910103</v>
      </c>
      <c r="AR45" s="246">
        <f t="shared" si="38"/>
        <v>0.31942755439909754</v>
      </c>
      <c r="AS45" s="246">
        <f t="shared" si="38"/>
        <v>0.29599460860354954</v>
      </c>
      <c r="AT45" s="246">
        <f t="shared" si="38"/>
        <v>0.2504768445953045</v>
      </c>
      <c r="AU45" s="246">
        <f t="shared" si="33"/>
        <v>0.16346348118120169</v>
      </c>
      <c r="AW45" s="246">
        <v>56000</v>
      </c>
      <c r="AX45" s="246">
        <f t="shared" si="1"/>
        <v>1.8802246157125634E-2</v>
      </c>
      <c r="AY45" s="246">
        <f t="shared" si="2"/>
        <v>1.8813903285362261E-2</v>
      </c>
      <c r="AZ45" s="246">
        <f t="shared" si="3"/>
        <v>-1.1657128236626218E-5</v>
      </c>
      <c r="BA45" s="246">
        <f t="shared" si="4"/>
        <v>1.5056950163290852</v>
      </c>
      <c r="BB45" s="246">
        <f t="shared" si="9"/>
        <v>0.17345542512381376</v>
      </c>
      <c r="BC45" s="246">
        <f t="shared" si="5"/>
        <v>0.33082520707498259</v>
      </c>
      <c r="BD45" s="246">
        <f t="shared" si="6"/>
        <v>0.16693793600953138</v>
      </c>
      <c r="BE45" s="246">
        <f t="shared" si="37"/>
        <v>6.46651294237705</v>
      </c>
      <c r="BF45" s="246">
        <f t="shared" si="37"/>
        <v>6.4655157137324393</v>
      </c>
      <c r="BG45" s="246">
        <f t="shared" si="37"/>
        <v>6.4636195433590364</v>
      </c>
      <c r="BH45" s="246">
        <f t="shared" si="37"/>
        <v>6.4600158916639492</v>
      </c>
      <c r="BI45" s="246">
        <f t="shared" si="37"/>
        <v>6.4531735394816536</v>
      </c>
      <c r="BJ45" s="246">
        <f t="shared" si="37"/>
        <v>6.4402035816128809</v>
      </c>
      <c r="BK45" s="246">
        <f t="shared" si="37"/>
        <v>6.4156895409412673</v>
      </c>
      <c r="BL45" s="246">
        <f t="shared" si="10"/>
        <v>6.3695622000759036</v>
      </c>
    </row>
    <row r="46" spans="1:64" s="246" customFormat="1" ht="12.95" customHeight="1">
      <c r="A46" s="255" t="s">
        <v>1935</v>
      </c>
      <c r="B46" s="256" t="s">
        <v>1814</v>
      </c>
      <c r="C46" s="255">
        <v>34004.118799999997</v>
      </c>
      <c r="D46" s="255" t="s">
        <v>1915</v>
      </c>
      <c r="E46" s="246">
        <f t="shared" si="12"/>
        <v>1202.4993003650043</v>
      </c>
      <c r="F46" s="246">
        <f t="shared" si="13"/>
        <v>1202.5</v>
      </c>
      <c r="G46" s="246">
        <f t="shared" si="14"/>
        <v>-2.2493000142276287E-4</v>
      </c>
      <c r="J46" s="246">
        <f t="shared" si="35"/>
        <v>-2.2493000142276287E-4</v>
      </c>
      <c r="P46" s="246">
        <f t="shared" si="15"/>
        <v>-4.8904766292075903E-4</v>
      </c>
      <c r="Q46" s="248">
        <f t="shared" si="16"/>
        <v>18985.618799999997</v>
      </c>
      <c r="R46" s="246">
        <f t="shared" si="17"/>
        <v>6.9758139115170087E-8</v>
      </c>
      <c r="S46" s="246">
        <v>1</v>
      </c>
      <c r="T46" s="246">
        <f t="shared" si="18"/>
        <v>6.9758139115170087E-8</v>
      </c>
      <c r="X46" s="248">
        <f t="shared" si="19"/>
        <v>18985.618799999997</v>
      </c>
      <c r="Z46" s="246">
        <f t="shared" si="20"/>
        <v>1202.5</v>
      </c>
      <c r="AA46" s="246">
        <f t="shared" si="21"/>
        <v>1.0630988160724316E-3</v>
      </c>
      <c r="AB46" s="246">
        <f t="shared" si="22"/>
        <v>-1.2880288174951945E-3</v>
      </c>
      <c r="AC46" s="246">
        <f t="shared" si="23"/>
        <v>2.6411766149799616E-4</v>
      </c>
      <c r="AD46" s="246">
        <f t="shared" si="24"/>
        <v>-1.7770764804159536E-3</v>
      </c>
      <c r="AE46" s="246">
        <f t="shared" si="25"/>
        <v>1.6590182346980689E-6</v>
      </c>
      <c r="AG46" s="249"/>
      <c r="AH46" s="246">
        <f t="shared" si="26"/>
        <v>1.5521464789931907E-3</v>
      </c>
      <c r="AI46" s="246">
        <f t="shared" si="27"/>
        <v>1.4333678120592674</v>
      </c>
      <c r="AJ46" s="246">
        <f t="shared" si="28"/>
        <v>0.45225740345714055</v>
      </c>
      <c r="AK46" s="246">
        <f t="shared" si="29"/>
        <v>0.31318423045941213</v>
      </c>
      <c r="AL46" s="246">
        <f t="shared" si="30"/>
        <v>0.62578276486407081</v>
      </c>
      <c r="AM46" s="246">
        <f t="shared" si="31"/>
        <v>0.32351853581531598</v>
      </c>
      <c r="AN46" s="246">
        <f t="shared" si="38"/>
        <v>0.35258095029949266</v>
      </c>
      <c r="AO46" s="246">
        <f t="shared" si="38"/>
        <v>0.3510195216445624</v>
      </c>
      <c r="AP46" s="246">
        <f t="shared" si="38"/>
        <v>0.34791139511535468</v>
      </c>
      <c r="AQ46" s="246">
        <f t="shared" si="38"/>
        <v>0.34173484004916199</v>
      </c>
      <c r="AR46" s="246">
        <f t="shared" si="38"/>
        <v>0.32950049389021596</v>
      </c>
      <c r="AS46" s="246">
        <f t="shared" si="38"/>
        <v>0.30541519740330991</v>
      </c>
      <c r="AT46" s="246">
        <f t="shared" si="38"/>
        <v>0.25851349938010604</v>
      </c>
      <c r="AU46" s="246">
        <f t="shared" si="33"/>
        <v>0.16872538021169881</v>
      </c>
      <c r="AW46" s="246">
        <v>58000</v>
      </c>
      <c r="AX46" s="246">
        <f t="shared" si="1"/>
        <v>2.5921740868196118E-2</v>
      </c>
      <c r="AY46" s="246">
        <f t="shared" si="2"/>
        <v>2.1965420234536501E-2</v>
      </c>
      <c r="AZ46" s="246">
        <f t="shared" si="3"/>
        <v>3.9563206336596154E-3</v>
      </c>
      <c r="BA46" s="246">
        <f t="shared" si="4"/>
        <v>1.2608993766645737</v>
      </c>
      <c r="BB46" s="246">
        <f t="shared" si="9"/>
        <v>0.78616128966884058</v>
      </c>
      <c r="BC46" s="246">
        <f t="shared" si="5"/>
        <v>1.061060936836818</v>
      </c>
      <c r="BD46" s="246">
        <f t="shared" si="6"/>
        <v>0.58662981177183438</v>
      </c>
      <c r="BE46" s="246">
        <f t="shared" si="37"/>
        <v>6.9080604345071599</v>
      </c>
      <c r="BF46" s="246">
        <f t="shared" si="37"/>
        <v>6.9066527285720163</v>
      </c>
      <c r="BG46" s="246">
        <f t="shared" si="37"/>
        <v>6.9034136192543114</v>
      </c>
      <c r="BH46" s="246">
        <f t="shared" si="37"/>
        <v>6.8959887337508219</v>
      </c>
      <c r="BI46" s="246">
        <f t="shared" si="37"/>
        <v>6.8791128526718781</v>
      </c>
      <c r="BJ46" s="246">
        <f t="shared" si="37"/>
        <v>6.8414493405393175</v>
      </c>
      <c r="BK46" s="246">
        <f t="shared" si="37"/>
        <v>6.7603636204449282</v>
      </c>
      <c r="BL46" s="246">
        <f t="shared" si="10"/>
        <v>6.5958804379467626</v>
      </c>
    </row>
    <row r="47" spans="1:64" s="246" customFormat="1" ht="12.95" customHeight="1">
      <c r="A47" s="255" t="s">
        <v>1926</v>
      </c>
      <c r="B47" s="256" t="s">
        <v>1817</v>
      </c>
      <c r="C47" s="255">
        <v>34647.592629999999</v>
      </c>
      <c r="D47" s="255" t="s">
        <v>1915</v>
      </c>
      <c r="E47" s="246">
        <f t="shared" si="12"/>
        <v>3203.9966928132944</v>
      </c>
      <c r="F47" s="246">
        <f t="shared" si="13"/>
        <v>3204</v>
      </c>
      <c r="G47" s="246">
        <f t="shared" si="14"/>
        <v>-1.0632479970809072E-3</v>
      </c>
      <c r="J47" s="246">
        <f t="shared" si="35"/>
        <v>-1.0632479970809072E-3</v>
      </c>
      <c r="P47" s="246">
        <f t="shared" si="15"/>
        <v>-2.0603073907423945E-3</v>
      </c>
      <c r="Q47" s="248">
        <f t="shared" si="16"/>
        <v>19629.092629999999</v>
      </c>
      <c r="R47" s="246">
        <f t="shared" si="17"/>
        <v>9.9412743448861279E-7</v>
      </c>
      <c r="S47" s="246">
        <v>1</v>
      </c>
      <c r="T47" s="246">
        <f t="shared" si="18"/>
        <v>9.9412743448861279E-7</v>
      </c>
      <c r="X47" s="248">
        <f t="shared" si="19"/>
        <v>19629.092629999999</v>
      </c>
      <c r="Z47" s="246">
        <f t="shared" si="20"/>
        <v>3204</v>
      </c>
      <c r="AA47" s="246">
        <f t="shared" si="21"/>
        <v>3.0317077687666625E-3</v>
      </c>
      <c r="AB47" s="246">
        <f t="shared" si="22"/>
        <v>-4.0949557658475702E-3</v>
      </c>
      <c r="AC47" s="246">
        <f t="shared" si="23"/>
        <v>9.9705939366148731E-4</v>
      </c>
      <c r="AD47" s="246">
        <f t="shared" si="24"/>
        <v>-6.1552631565899643E-3</v>
      </c>
      <c r="AE47" s="246">
        <f t="shared" si="25"/>
        <v>1.6768662724248261E-5</v>
      </c>
      <c r="AG47" s="249"/>
      <c r="AH47" s="246">
        <f t="shared" si="26"/>
        <v>5.0920151595090571E-3</v>
      </c>
      <c r="AI47" s="246">
        <f t="shared" si="27"/>
        <v>1.1623550401686191</v>
      </c>
      <c r="AJ47" s="246">
        <f t="shared" si="28"/>
        <v>0.89382024101229285</v>
      </c>
      <c r="AK47" s="246">
        <f t="shared" si="29"/>
        <v>0.50944368056669098</v>
      </c>
      <c r="AL47" s="246">
        <f t="shared" si="30"/>
        <v>1.262281377468629</v>
      </c>
      <c r="AM47" s="246">
        <f t="shared" si="31"/>
        <v>0.73086327257048322</v>
      </c>
      <c r="AN47" s="246">
        <f t="shared" si="38"/>
        <v>0.76521074935985878</v>
      </c>
      <c r="AO47" s="246">
        <f t="shared" si="38"/>
        <v>0.76423721384448773</v>
      </c>
      <c r="AP47" s="246">
        <f t="shared" si="38"/>
        <v>0.76171812250286097</v>
      </c>
      <c r="AQ47" s="246">
        <f t="shared" si="38"/>
        <v>0.7552276769633991</v>
      </c>
      <c r="AR47" s="246">
        <f t="shared" si="38"/>
        <v>0.73868429950730707</v>
      </c>
      <c r="AS47" s="246">
        <f t="shared" si="38"/>
        <v>0.69759387953194807</v>
      </c>
      <c r="AT47" s="246">
        <f t="shared" si="38"/>
        <v>0.60107124329917716</v>
      </c>
      <c r="AU47" s="246">
        <f t="shared" si="33"/>
        <v>0.39521335676096125</v>
      </c>
      <c r="AW47" s="246">
        <v>60000</v>
      </c>
      <c r="AX47" s="246">
        <f t="shared" si="1"/>
        <v>3.1945992703725314E-2</v>
      </c>
      <c r="AY47" s="246">
        <f t="shared" si="2"/>
        <v>2.5289268539689762E-2</v>
      </c>
      <c r="AZ47" s="246">
        <f t="shared" si="3"/>
        <v>6.65672416403555E-3</v>
      </c>
      <c r="BA47" s="246">
        <f t="shared" si="4"/>
        <v>1.0142892595213888</v>
      </c>
      <c r="BB47" s="246">
        <f t="shared" si="9"/>
        <v>0.98326291388835285</v>
      </c>
      <c r="BC47" s="246">
        <f t="shared" si="5"/>
        <v>1.5440686990438652</v>
      </c>
      <c r="BD47" s="246">
        <f t="shared" si="6"/>
        <v>0.9736232953828251</v>
      </c>
      <c r="BE47" s="246">
        <f t="shared" si="37"/>
        <v>7.2674159926642972</v>
      </c>
      <c r="BF47" s="246">
        <f t="shared" si="37"/>
        <v>7.2670906198695855</v>
      </c>
      <c r="BG47" s="246">
        <f t="shared" si="37"/>
        <v>7.2659926544803355</v>
      </c>
      <c r="BH47" s="246">
        <f t="shared" si="37"/>
        <v>7.262300853317643</v>
      </c>
      <c r="BI47" s="246">
        <f t="shared" si="37"/>
        <v>7.2500333251303193</v>
      </c>
      <c r="BJ47" s="246">
        <f t="shared" si="37"/>
        <v>7.2107413974606693</v>
      </c>
      <c r="BK47" s="246">
        <f t="shared" si="37"/>
        <v>7.0966487789815691</v>
      </c>
      <c r="BL47" s="246">
        <f t="shared" si="10"/>
        <v>6.8221986758176216</v>
      </c>
    </row>
    <row r="48" spans="1:64" s="246" customFormat="1" ht="12.95" customHeight="1">
      <c r="A48" s="255" t="s">
        <v>1927</v>
      </c>
      <c r="B48" s="256" t="s">
        <v>1817</v>
      </c>
      <c r="C48" s="255">
        <v>36540.885190000001</v>
      </c>
      <c r="D48" s="255" t="s">
        <v>1915</v>
      </c>
      <c r="E48" s="246">
        <f t="shared" si="12"/>
        <v>9093.0009464621726</v>
      </c>
      <c r="F48" s="246">
        <f t="shared" si="13"/>
        <v>9093</v>
      </c>
      <c r="G48" s="246">
        <f t="shared" si="14"/>
        <v>3.0428400350501761E-4</v>
      </c>
      <c r="J48" s="246">
        <f t="shared" si="35"/>
        <v>3.0428400350501761E-4</v>
      </c>
      <c r="P48" s="246">
        <f t="shared" si="15"/>
        <v>-5.6824458611755679E-3</v>
      </c>
      <c r="Q48" s="248">
        <f t="shared" si="16"/>
        <v>21522.385190000001</v>
      </c>
      <c r="R48" s="246">
        <f t="shared" si="17"/>
        <v>3.5840934472658422E-5</v>
      </c>
      <c r="S48" s="246">
        <v>1</v>
      </c>
      <c r="T48" s="246">
        <f t="shared" si="18"/>
        <v>3.5840934472658422E-5</v>
      </c>
      <c r="X48" s="248">
        <f t="shared" si="19"/>
        <v>21522.385190000001</v>
      </c>
      <c r="Z48" s="246">
        <f t="shared" si="20"/>
        <v>9093</v>
      </c>
      <c r="AA48" s="246">
        <f t="shared" si="21"/>
        <v>3.4827940565118308E-3</v>
      </c>
      <c r="AB48" s="246">
        <f t="shared" si="22"/>
        <v>-3.1785100530068132E-3</v>
      </c>
      <c r="AC48" s="246">
        <f t="shared" si="23"/>
        <v>5.9867298646805855E-3</v>
      </c>
      <c r="AD48" s="246">
        <f t="shared" si="24"/>
        <v>-8.8609559141823811E-3</v>
      </c>
      <c r="AE48" s="246">
        <f t="shared" si="25"/>
        <v>1.0102926157065374E-5</v>
      </c>
      <c r="AG48" s="249"/>
      <c r="AH48" s="246">
        <f t="shared" si="26"/>
        <v>9.1652399176873987E-3</v>
      </c>
      <c r="AI48" s="246">
        <f t="shared" si="27"/>
        <v>0.70456721586192794</v>
      </c>
      <c r="AJ48" s="246">
        <f t="shared" si="28"/>
        <v>0.90941903150715786</v>
      </c>
      <c r="AK48" s="246">
        <f t="shared" si="29"/>
        <v>0.44565849346098851</v>
      </c>
      <c r="AL48" s="246">
        <f t="shared" si="30"/>
        <v>2.156195695405418</v>
      </c>
      <c r="AM48" s="246">
        <f t="shared" si="31"/>
        <v>1.8626852445451729</v>
      </c>
      <c r="AN48" s="246">
        <f t="shared" si="38"/>
        <v>1.5961246255987076</v>
      </c>
      <c r="AO48" s="246">
        <f t="shared" si="38"/>
        <v>1.5961246255882917</v>
      </c>
      <c r="AP48" s="246">
        <f t="shared" si="38"/>
        <v>1.5961246263574824</v>
      </c>
      <c r="AQ48" s="246">
        <f t="shared" si="38"/>
        <v>1.5961245695541286</v>
      </c>
      <c r="AR48" s="246">
        <f t="shared" si="38"/>
        <v>1.5961287640366095</v>
      </c>
      <c r="AS48" s="246">
        <f t="shared" si="38"/>
        <v>1.5958171437649784</v>
      </c>
      <c r="AT48" s="246">
        <f t="shared" si="38"/>
        <v>1.5284656054013825</v>
      </c>
      <c r="AU48" s="246">
        <f t="shared" si="33"/>
        <v>1.0616074081717066</v>
      </c>
      <c r="AW48" s="246">
        <v>62000</v>
      </c>
      <c r="AX48" s="246">
        <f t="shared" si="1"/>
        <v>3.7026639599068809E-2</v>
      </c>
      <c r="AY48" s="246">
        <f t="shared" si="2"/>
        <v>2.8785448200822017E-2</v>
      </c>
      <c r="AZ48" s="246">
        <f t="shared" si="3"/>
        <v>8.2411913982467881E-3</v>
      </c>
      <c r="BA48" s="246">
        <f t="shared" si="4"/>
        <v>0.84487253310833688</v>
      </c>
      <c r="BB48" s="246">
        <f t="shared" si="9"/>
        <v>0.99051080974306349</v>
      </c>
      <c r="BC48" s="246">
        <f t="shared" si="5"/>
        <v>1.8651555452049906</v>
      </c>
      <c r="BD48" s="246">
        <f t="shared" si="6"/>
        <v>1.3481113209442159</v>
      </c>
      <c r="BE48" s="246">
        <f t="shared" si="37"/>
        <v>7.5603125371161841</v>
      </c>
      <c r="BF48" s="246">
        <f t="shared" si="37"/>
        <v>7.56029878784343</v>
      </c>
      <c r="BG48" s="246">
        <f t="shared" si="37"/>
        <v>7.5602099705848218</v>
      </c>
      <c r="BH48" s="246">
        <f t="shared" si="37"/>
        <v>7.5596368578056978</v>
      </c>
      <c r="BI48" s="246">
        <f t="shared" si="37"/>
        <v>7.5559644538997057</v>
      </c>
      <c r="BJ48" s="246">
        <f t="shared" si="37"/>
        <v>7.5333999256105626</v>
      </c>
      <c r="BK48" s="246">
        <f t="shared" si="37"/>
        <v>7.4189365172964923</v>
      </c>
      <c r="BL48" s="246">
        <f t="shared" si="10"/>
        <v>7.0485169136884807</v>
      </c>
    </row>
    <row r="49" spans="1:64" s="246" customFormat="1" ht="12.95" customHeight="1">
      <c r="A49" s="255" t="s">
        <v>1928</v>
      </c>
      <c r="B49" s="256" t="s">
        <v>1929</v>
      </c>
      <c r="C49" s="255">
        <v>36541.688900000001</v>
      </c>
      <c r="D49" s="255" t="s">
        <v>1915</v>
      </c>
      <c r="E49" s="246">
        <f t="shared" si="12"/>
        <v>9095.5008514999354</v>
      </c>
      <c r="F49" s="246">
        <f t="shared" si="13"/>
        <v>9095.5</v>
      </c>
      <c r="G49" s="246">
        <f t="shared" si="14"/>
        <v>2.737540053203702E-4</v>
      </c>
      <c r="J49" s="246">
        <f t="shared" si="35"/>
        <v>2.737540053203702E-4</v>
      </c>
      <c r="P49" s="246">
        <f t="shared" si="15"/>
        <v>-5.6836662542745307E-3</v>
      </c>
      <c r="Q49" s="248">
        <f t="shared" si="16"/>
        <v>21523.188900000001</v>
      </c>
      <c r="R49" s="246">
        <f t="shared" si="17"/>
        <v>3.5490856149431773E-5</v>
      </c>
      <c r="S49" s="246">
        <v>1</v>
      </c>
      <c r="T49" s="246">
        <f t="shared" si="18"/>
        <v>3.5490856149431773E-5</v>
      </c>
      <c r="X49" s="248">
        <f t="shared" si="19"/>
        <v>21523.188900000001</v>
      </c>
      <c r="Z49" s="246">
        <f t="shared" si="20"/>
        <v>9095.5</v>
      </c>
      <c r="AA49" s="246">
        <f t="shared" si="21"/>
        <v>3.481984159808077E-3</v>
      </c>
      <c r="AB49" s="246">
        <f t="shared" si="22"/>
        <v>-3.2082301544877068E-3</v>
      </c>
      <c r="AC49" s="246">
        <f t="shared" si="23"/>
        <v>5.9574202595949009E-3</v>
      </c>
      <c r="AD49" s="246">
        <f t="shared" si="24"/>
        <v>-8.8918964087622374E-3</v>
      </c>
      <c r="AE49" s="246">
        <f t="shared" si="25"/>
        <v>1.0292740724164215E-5</v>
      </c>
      <c r="AG49" s="249"/>
      <c r="AH49" s="246">
        <f t="shared" si="26"/>
        <v>9.1656504140826076E-3</v>
      </c>
      <c r="AI49" s="246">
        <f t="shared" si="27"/>
        <v>0.70446352669880641</v>
      </c>
      <c r="AJ49" s="246">
        <f t="shared" si="28"/>
        <v>0.90932223843943161</v>
      </c>
      <c r="AK49" s="246">
        <f t="shared" si="29"/>
        <v>0.44558973920657508</v>
      </c>
      <c r="AL49" s="246">
        <f t="shared" si="30"/>
        <v>2.1564283784197635</v>
      </c>
      <c r="AM49" s="246">
        <f t="shared" si="31"/>
        <v>1.8632053568321614</v>
      </c>
      <c r="AN49" s="246">
        <f t="shared" si="38"/>
        <v>1.5964037232309662</v>
      </c>
      <c r="AO49" s="246">
        <f t="shared" si="38"/>
        <v>1.5964037232204979</v>
      </c>
      <c r="AP49" s="246">
        <f t="shared" si="38"/>
        <v>1.5964037239851345</v>
      </c>
      <c r="AQ49" s="246">
        <f t="shared" si="38"/>
        <v>1.5964036681334286</v>
      </c>
      <c r="AR49" s="246">
        <f t="shared" si="38"/>
        <v>1.5964077474162139</v>
      </c>
      <c r="AS49" s="246">
        <f t="shared" si="38"/>
        <v>1.5961080767166833</v>
      </c>
      <c r="AT49" s="246">
        <f t="shared" si="38"/>
        <v>1.5288222202119399</v>
      </c>
      <c r="AU49" s="246">
        <f t="shared" si="33"/>
        <v>1.0618903059690448</v>
      </c>
      <c r="AW49" s="246">
        <v>64000</v>
      </c>
      <c r="AX49" s="246">
        <f t="shared" si="1"/>
        <v>4.1493101191003232E-2</v>
      </c>
      <c r="AY49" s="246">
        <f t="shared" si="2"/>
        <v>3.2453959217933259E-2</v>
      </c>
      <c r="AZ49" s="246">
        <f t="shared" si="3"/>
        <v>9.0391419730699706E-3</v>
      </c>
      <c r="BA49" s="246">
        <f t="shared" si="4"/>
        <v>0.73170725721225849</v>
      </c>
      <c r="BB49" s="246">
        <f t="shared" si="9"/>
        <v>0.93263073988381784</v>
      </c>
      <c r="BC49" s="246">
        <f t="shared" si="5"/>
        <v>2.0964444248186691</v>
      </c>
      <c r="BD49" s="246">
        <f t="shared" si="6"/>
        <v>1.7361567409247727</v>
      </c>
      <c r="BE49" s="246">
        <f t="shared" si="37"/>
        <v>7.8089826097596005</v>
      </c>
      <c r="BF49" s="246">
        <f t="shared" si="37"/>
        <v>7.8089826083629701</v>
      </c>
      <c r="BG49" s="246">
        <f t="shared" si="37"/>
        <v>7.8089825502967365</v>
      </c>
      <c r="BH49" s="246">
        <f t="shared" si="37"/>
        <v>7.8089801362042541</v>
      </c>
      <c r="BI49" s="246">
        <f t="shared" si="37"/>
        <v>7.808879885054651</v>
      </c>
      <c r="BJ49" s="246">
        <f t="shared" si="37"/>
        <v>7.8048970591896154</v>
      </c>
      <c r="BK49" s="246">
        <f t="shared" si="37"/>
        <v>7.7223322282800702</v>
      </c>
      <c r="BL49" s="246">
        <f t="shared" si="10"/>
        <v>7.2748351515593406</v>
      </c>
    </row>
    <row r="50" spans="1:64" s="246" customFormat="1" ht="12.95" customHeight="1">
      <c r="A50" s="255" t="s">
        <v>1928</v>
      </c>
      <c r="B50" s="256" t="s">
        <v>1817</v>
      </c>
      <c r="C50" s="255">
        <v>36541.849370000004</v>
      </c>
      <c r="D50" s="255" t="s">
        <v>1915</v>
      </c>
      <c r="E50" s="246">
        <f t="shared" si="12"/>
        <v>9095.9999864633119</v>
      </c>
      <c r="F50" s="246">
        <f t="shared" si="13"/>
        <v>9096</v>
      </c>
      <c r="G50" s="246">
        <f t="shared" si="14"/>
        <v>-4.3519903556443751E-6</v>
      </c>
      <c r="J50" s="246">
        <f t="shared" si="35"/>
        <v>-4.3519903556443751E-6</v>
      </c>
      <c r="P50" s="246">
        <f t="shared" si="15"/>
        <v>-5.6839103005821949E-3</v>
      </c>
      <c r="Q50" s="248">
        <f t="shared" si="16"/>
        <v>21523.349370000004</v>
      </c>
      <c r="R50" s="246">
        <f t="shared" si="17"/>
        <v>3.2257382599263469E-5</v>
      </c>
      <c r="S50" s="246">
        <v>1</v>
      </c>
      <c r="T50" s="246">
        <f t="shared" si="18"/>
        <v>3.2257382599263469E-5</v>
      </c>
      <c r="X50" s="248">
        <f t="shared" si="19"/>
        <v>21523.349370000004</v>
      </c>
      <c r="Z50" s="246">
        <f t="shared" si="20"/>
        <v>9096</v>
      </c>
      <c r="AA50" s="246">
        <f t="shared" si="21"/>
        <v>3.4818221198646034E-3</v>
      </c>
      <c r="AB50" s="246">
        <f t="shared" si="22"/>
        <v>-3.4861741102202477E-3</v>
      </c>
      <c r="AC50" s="246">
        <f t="shared" si="23"/>
        <v>5.6795583102265505E-3</v>
      </c>
      <c r="AD50" s="246">
        <f t="shared" si="24"/>
        <v>-9.1700844108024426E-3</v>
      </c>
      <c r="AE50" s="246">
        <f t="shared" si="25"/>
        <v>1.2153409926769936E-5</v>
      </c>
      <c r="AG50" s="249"/>
      <c r="AH50" s="246">
        <f t="shared" si="26"/>
        <v>9.1657324204467983E-3</v>
      </c>
      <c r="AI50" s="246">
        <f t="shared" si="27"/>
        <v>0.70444279444777136</v>
      </c>
      <c r="AJ50" s="246">
        <f t="shared" si="28"/>
        <v>0.90930287733761894</v>
      </c>
      <c r="AK50" s="246">
        <f t="shared" si="29"/>
        <v>0.44557598788943775</v>
      </c>
      <c r="AL50" s="246">
        <f t="shared" si="30"/>
        <v>2.1564749068047786</v>
      </c>
      <c r="AM50" s="246">
        <f t="shared" si="31"/>
        <v>1.8633093879739833</v>
      </c>
      <c r="AN50" s="246">
        <f t="shared" si="38"/>
        <v>1.5964595378286903</v>
      </c>
      <c r="AO50" s="246">
        <f t="shared" si="38"/>
        <v>1.596459537818214</v>
      </c>
      <c r="AP50" s="246">
        <f t="shared" si="38"/>
        <v>1.5964595385817737</v>
      </c>
      <c r="AQ50" s="246">
        <f t="shared" si="38"/>
        <v>1.5964594829299927</v>
      </c>
      <c r="AR50" s="246">
        <f t="shared" si="38"/>
        <v>1.5964635387749508</v>
      </c>
      <c r="AS50" s="246">
        <f t="shared" si="38"/>
        <v>1.596166255053979</v>
      </c>
      <c r="AT50" s="246">
        <f t="shared" si="38"/>
        <v>1.5288935386899478</v>
      </c>
      <c r="AU50" s="246">
        <f t="shared" si="33"/>
        <v>1.0619468855285126</v>
      </c>
      <c r="AW50" s="246">
        <v>66000</v>
      </c>
      <c r="AX50" s="246">
        <f t="shared" si="1"/>
        <v>4.557696860936046E-2</v>
      </c>
      <c r="AY50" s="246">
        <f t="shared" si="2"/>
        <v>3.629480159102353E-2</v>
      </c>
      <c r="AZ50" s="246">
        <f t="shared" si="3"/>
        <v>9.2821670183369301E-3</v>
      </c>
      <c r="BA50" s="246">
        <f t="shared" si="4"/>
        <v>0.6536671120881925</v>
      </c>
      <c r="BB50" s="246">
        <f t="shared" si="9"/>
        <v>0.85351056753170473</v>
      </c>
      <c r="BC50" s="246">
        <f t="shared" si="5"/>
        <v>2.2753949265703191</v>
      </c>
      <c r="BD50" s="246">
        <f t="shared" si="6"/>
        <v>2.1627371879982769</v>
      </c>
      <c r="BE50" s="246">
        <f t="shared" ref="BE50:BK54" si="39">$BL50+$AB$7*SIN(BF50)</f>
        <v>8.0277864316571712</v>
      </c>
      <c r="BF50" s="246">
        <f t="shared" si="39"/>
        <v>8.0277866032906662</v>
      </c>
      <c r="BG50" s="246">
        <f t="shared" si="39"/>
        <v>8.0277847470688197</v>
      </c>
      <c r="BH50" s="246">
        <f t="shared" si="39"/>
        <v>8.0278048211271944</v>
      </c>
      <c r="BI50" s="246">
        <f t="shared" si="39"/>
        <v>8.0275876088545832</v>
      </c>
      <c r="BJ50" s="246">
        <f t="shared" si="39"/>
        <v>8.0299238604517473</v>
      </c>
      <c r="BK50" s="246">
        <f t="shared" si="39"/>
        <v>8.0029048302225512</v>
      </c>
      <c r="BL50" s="246">
        <f t="shared" si="10"/>
        <v>7.5011533894301996</v>
      </c>
    </row>
    <row r="51" spans="1:64" s="246" customFormat="1" ht="12.95" customHeight="1">
      <c r="A51" s="255" t="s">
        <v>1928</v>
      </c>
      <c r="B51" s="256" t="s">
        <v>1817</v>
      </c>
      <c r="C51" s="255">
        <v>36542.813860000002</v>
      </c>
      <c r="D51" s="255" t="s">
        <v>1915</v>
      </c>
      <c r="E51" s="246">
        <f t="shared" si="12"/>
        <v>9098.99999070597</v>
      </c>
      <c r="F51" s="246">
        <f t="shared" si="13"/>
        <v>9099</v>
      </c>
      <c r="G51" s="246">
        <f t="shared" si="14"/>
        <v>-2.987995685543865E-6</v>
      </c>
      <c r="J51" s="246">
        <f t="shared" si="35"/>
        <v>-2.987995685543865E-6</v>
      </c>
      <c r="P51" s="246">
        <f t="shared" si="15"/>
        <v>-5.685374352243271E-3</v>
      </c>
      <c r="Q51" s="248">
        <f t="shared" si="16"/>
        <v>21524.313860000002</v>
      </c>
      <c r="R51" s="246">
        <f t="shared" si="17"/>
        <v>3.2289514705193399E-5</v>
      </c>
      <c r="S51" s="246">
        <v>1</v>
      </c>
      <c r="T51" s="246">
        <f t="shared" si="18"/>
        <v>3.2289514705193399E-5</v>
      </c>
      <c r="X51" s="248">
        <f t="shared" si="19"/>
        <v>21524.313860000002</v>
      </c>
      <c r="Z51" s="246">
        <f t="shared" si="20"/>
        <v>9099</v>
      </c>
      <c r="AA51" s="246">
        <f t="shared" si="21"/>
        <v>3.4808494561931486E-3</v>
      </c>
      <c r="AB51" s="246">
        <f t="shared" si="22"/>
        <v>-3.4838374518786925E-3</v>
      </c>
      <c r="AC51" s="246">
        <f t="shared" si="23"/>
        <v>5.6823863565577271E-3</v>
      </c>
      <c r="AD51" s="246">
        <f t="shared" si="24"/>
        <v>-9.1692118041219635E-3</v>
      </c>
      <c r="AE51" s="246">
        <f t="shared" si="25"/>
        <v>1.2137123391112621E-5</v>
      </c>
      <c r="AG51" s="249"/>
      <c r="AH51" s="246">
        <f t="shared" si="26"/>
        <v>9.1662238084364196E-3</v>
      </c>
      <c r="AI51" s="246">
        <f t="shared" si="27"/>
        <v>0.70431843999475496</v>
      </c>
      <c r="AJ51" s="246">
        <f t="shared" si="28"/>
        <v>0.90918669333018542</v>
      </c>
      <c r="AK51" s="246">
        <f t="shared" si="29"/>
        <v>0.44549347673154022</v>
      </c>
      <c r="AL51" s="246">
        <f t="shared" si="30"/>
        <v>2.1567540196172956</v>
      </c>
      <c r="AM51" s="246">
        <f t="shared" si="31"/>
        <v>1.8639336356513678</v>
      </c>
      <c r="AN51" s="246">
        <f t="shared" ref="AN51:AT60" si="40">$AU51+$AB$7*SIN(AO51)</f>
        <v>1.5967943909263189</v>
      </c>
      <c r="AO51" s="246">
        <f t="shared" si="40"/>
        <v>1.5967943909158122</v>
      </c>
      <c r="AP51" s="246">
        <f t="shared" si="40"/>
        <v>1.5967943916717142</v>
      </c>
      <c r="AQ51" s="246">
        <f t="shared" si="40"/>
        <v>1.5967943372875197</v>
      </c>
      <c r="AR51" s="246">
        <f t="shared" si="40"/>
        <v>1.5967982497286819</v>
      </c>
      <c r="AS51" s="246">
        <f t="shared" si="40"/>
        <v>1.5965152673200169</v>
      </c>
      <c r="AT51" s="246">
        <f t="shared" si="40"/>
        <v>1.5293214181653045</v>
      </c>
      <c r="AU51" s="246">
        <f t="shared" si="33"/>
        <v>1.0622863628853185</v>
      </c>
      <c r="AW51" s="246">
        <v>68000</v>
      </c>
      <c r="AX51" s="246">
        <f t="shared" si="1"/>
        <v>4.9428696073969068E-2</v>
      </c>
      <c r="AY51" s="246">
        <f t="shared" si="2"/>
        <v>4.0307975320092795E-2</v>
      </c>
      <c r="AZ51" s="246">
        <f t="shared" si="3"/>
        <v>9.1207207538762727E-3</v>
      </c>
      <c r="BA51" s="246">
        <f t="shared" si="4"/>
        <v>0.59798754885712024</v>
      </c>
      <c r="BB51" s="246">
        <f t="shared" si="9"/>
        <v>0.76844126076041896</v>
      </c>
      <c r="BC51" s="246">
        <f t="shared" si="5"/>
        <v>2.4216789151099425</v>
      </c>
      <c r="BD51" s="246">
        <f t="shared" si="6"/>
        <v>2.65707560893539</v>
      </c>
      <c r="BE51" s="246">
        <f t="shared" si="39"/>
        <v>8.2256545194584927</v>
      </c>
      <c r="BF51" s="246">
        <f t="shared" si="39"/>
        <v>8.2256435312539296</v>
      </c>
      <c r="BG51" s="246">
        <f t="shared" si="39"/>
        <v>8.2257001149052762</v>
      </c>
      <c r="BH51" s="246">
        <f t="shared" si="39"/>
        <v>8.2254086501343782</v>
      </c>
      <c r="BI51" s="246">
        <f t="shared" si="39"/>
        <v>8.2269076751861085</v>
      </c>
      <c r="BJ51" s="246">
        <f t="shared" si="39"/>
        <v>8.2191355734761125</v>
      </c>
      <c r="BK51" s="246">
        <f t="shared" si="39"/>
        <v>8.2578872586411123</v>
      </c>
      <c r="BL51" s="246">
        <f t="shared" si="10"/>
        <v>7.7274716273010586</v>
      </c>
    </row>
    <row r="52" spans="1:64" s="246" customFormat="1" ht="12.95" customHeight="1">
      <c r="A52" s="255" t="s">
        <v>1928</v>
      </c>
      <c r="B52" s="256" t="s">
        <v>1817</v>
      </c>
      <c r="C52" s="255">
        <v>36543.778380000003</v>
      </c>
      <c r="D52" s="255" t="s">
        <v>1915</v>
      </c>
      <c r="E52" s="246">
        <f t="shared" si="12"/>
        <v>9102.0000882623335</v>
      </c>
      <c r="F52" s="246">
        <f t="shared" si="13"/>
        <v>9102</v>
      </c>
      <c r="G52" s="246">
        <f t="shared" si="14"/>
        <v>2.8376009140629321E-5</v>
      </c>
      <c r="J52" s="246">
        <f t="shared" si="35"/>
        <v>2.8376009140629321E-5</v>
      </c>
      <c r="P52" s="246">
        <f t="shared" si="15"/>
        <v>-5.686838016158797E-3</v>
      </c>
      <c r="Q52" s="248">
        <f t="shared" si="16"/>
        <v>21525.278380000003</v>
      </c>
      <c r="R52" s="246">
        <f t="shared" si="17"/>
        <v>3.2663671354979275E-5</v>
      </c>
      <c r="S52" s="246">
        <v>1</v>
      </c>
      <c r="T52" s="246">
        <f t="shared" si="18"/>
        <v>3.2663671354979275E-5</v>
      </c>
      <c r="X52" s="248">
        <f t="shared" si="19"/>
        <v>21525.278380000003</v>
      </c>
      <c r="Z52" s="246">
        <f t="shared" si="20"/>
        <v>9102</v>
      </c>
      <c r="AA52" s="246">
        <f t="shared" si="21"/>
        <v>3.4798760660334103E-3</v>
      </c>
      <c r="AB52" s="246">
        <f t="shared" si="22"/>
        <v>-3.451500056892781E-3</v>
      </c>
      <c r="AC52" s="246">
        <f t="shared" si="23"/>
        <v>5.7152140252994263E-3</v>
      </c>
      <c r="AD52" s="246">
        <f t="shared" si="24"/>
        <v>-9.138338073051578E-3</v>
      </c>
      <c r="AE52" s="246">
        <f t="shared" si="25"/>
        <v>1.191285264273087E-5</v>
      </c>
      <c r="AG52" s="249"/>
      <c r="AH52" s="246">
        <f t="shared" si="26"/>
        <v>9.1667140821922073E-3</v>
      </c>
      <c r="AI52" s="246">
        <f t="shared" si="27"/>
        <v>0.70419415245678441</v>
      </c>
      <c r="AJ52" s="246">
        <f t="shared" si="28"/>
        <v>0.90907047953961595</v>
      </c>
      <c r="AK52" s="246">
        <f t="shared" si="29"/>
        <v>0.44541096000966407</v>
      </c>
      <c r="AL52" s="246">
        <f t="shared" si="30"/>
        <v>2.1570330339134167</v>
      </c>
      <c r="AM52" s="246">
        <f t="shared" si="31"/>
        <v>1.8645579876686</v>
      </c>
      <c r="AN52" s="246">
        <f t="shared" si="40"/>
        <v>1.5971291849234155</v>
      </c>
      <c r="AO52" s="246">
        <f t="shared" si="40"/>
        <v>1.5971291849129112</v>
      </c>
      <c r="AP52" s="246">
        <f t="shared" si="40"/>
        <v>1.5971291856590348</v>
      </c>
      <c r="AQ52" s="246">
        <f t="shared" si="40"/>
        <v>1.5971291326606818</v>
      </c>
      <c r="AR52" s="246">
        <f t="shared" si="40"/>
        <v>1.5971328969533156</v>
      </c>
      <c r="AS52" s="246">
        <f t="shared" si="40"/>
        <v>1.5968641805980255</v>
      </c>
      <c r="AT52" s="246">
        <f t="shared" si="40"/>
        <v>1.5297492438172662</v>
      </c>
      <c r="AU52" s="246">
        <f t="shared" si="33"/>
        <v>1.0626258402421254</v>
      </c>
      <c r="AW52" s="246">
        <v>70000</v>
      </c>
      <c r="AX52" s="246">
        <f t="shared" si="1"/>
        <v>5.3148457167650182E-2</v>
      </c>
      <c r="AY52" s="246">
        <f t="shared" si="2"/>
        <v>4.4493480405141055E-2</v>
      </c>
      <c r="AZ52" s="246">
        <f t="shared" si="3"/>
        <v>8.654976762509127E-3</v>
      </c>
      <c r="BA52" s="246">
        <f t="shared" si="4"/>
        <v>0.5572440285052862</v>
      </c>
      <c r="BB52" s="246">
        <f t="shared" si="9"/>
        <v>0.68283812449502301</v>
      </c>
      <c r="BC52" s="246">
        <f t="shared" si="5"/>
        <v>2.546440231179933</v>
      </c>
      <c r="BD52" s="246">
        <f t="shared" si="6"/>
        <v>3.26070104818981</v>
      </c>
      <c r="BE52" s="246">
        <f t="shared" si="39"/>
        <v>8.4084292223437735</v>
      </c>
      <c r="BF52" s="246">
        <f t="shared" si="39"/>
        <v>8.4082458582288471</v>
      </c>
      <c r="BG52" s="246">
        <f t="shared" si="39"/>
        <v>8.4088970919544099</v>
      </c>
      <c r="BH52" s="246">
        <f t="shared" si="39"/>
        <v>8.4065810647599832</v>
      </c>
      <c r="BI52" s="246">
        <f t="shared" si="39"/>
        <v>8.41477877607511</v>
      </c>
      <c r="BJ52" s="246">
        <f t="shared" si="39"/>
        <v>8.3852539848783909</v>
      </c>
      <c r="BK52" s="246">
        <f t="shared" si="39"/>
        <v>8.4858175912563052</v>
      </c>
      <c r="BL52" s="246">
        <f t="shared" si="10"/>
        <v>7.9537898651719177</v>
      </c>
    </row>
    <row r="53" spans="1:64" s="246" customFormat="1" ht="12.95" customHeight="1">
      <c r="A53" s="255" t="s">
        <v>1930</v>
      </c>
      <c r="B53" s="256" t="s">
        <v>1817</v>
      </c>
      <c r="C53" s="255">
        <v>38413.281000000003</v>
      </c>
      <c r="D53" s="255" t="s">
        <v>1915</v>
      </c>
      <c r="E53" s="246">
        <f t="shared" si="12"/>
        <v>14917.006767096855</v>
      </c>
      <c r="F53" s="246">
        <f t="shared" si="13"/>
        <v>14917</v>
      </c>
      <c r="G53" s="246">
        <f t="shared" si="14"/>
        <v>2.1755960042355582E-3</v>
      </c>
      <c r="J53" s="246">
        <f t="shared" si="35"/>
        <v>2.1755960042355582E-3</v>
      </c>
      <c r="P53" s="246">
        <f t="shared" si="15"/>
        <v>-7.7951243766529532E-3</v>
      </c>
      <c r="Q53" s="248">
        <f t="shared" si="16"/>
        <v>23394.781000000003</v>
      </c>
      <c r="R53" s="246">
        <f t="shared" si="17"/>
        <v>9.9415264913865526E-5</v>
      </c>
      <c r="S53" s="246">
        <v>1</v>
      </c>
      <c r="T53" s="246">
        <f t="shared" si="18"/>
        <v>9.9415264913865526E-5</v>
      </c>
      <c r="X53" s="248">
        <f t="shared" si="19"/>
        <v>23394.781000000003</v>
      </c>
      <c r="Z53" s="246">
        <f t="shared" si="20"/>
        <v>14917</v>
      </c>
      <c r="AA53" s="246">
        <f t="shared" si="21"/>
        <v>7.2314279096691043E-4</v>
      </c>
      <c r="AB53" s="246">
        <f t="shared" si="22"/>
        <v>1.4524532132686478E-3</v>
      </c>
      <c r="AC53" s="246">
        <f t="shared" si="23"/>
        <v>9.9707203808885106E-3</v>
      </c>
      <c r="AD53" s="246">
        <f t="shared" si="24"/>
        <v>-6.3426711633843055E-3</v>
      </c>
      <c r="AE53" s="246">
        <f t="shared" si="25"/>
        <v>2.1096203367344201E-6</v>
      </c>
      <c r="AG53" s="249"/>
      <c r="AH53" s="246">
        <f t="shared" si="26"/>
        <v>8.5182671676198637E-3</v>
      </c>
      <c r="AI53" s="246">
        <f t="shared" si="27"/>
        <v>0.54976843176922885</v>
      </c>
      <c r="AJ53" s="246">
        <f t="shared" si="28"/>
        <v>0.66404992132452256</v>
      </c>
      <c r="AK53" s="246">
        <f t="shared" si="29"/>
        <v>0.28841559892965407</v>
      </c>
      <c r="AL53" s="246">
        <f t="shared" si="30"/>
        <v>2.5718582465893891</v>
      </c>
      <c r="AM53" s="246">
        <f t="shared" si="31"/>
        <v>3.4149341700791322</v>
      </c>
      <c r="AN53" s="246">
        <f t="shared" si="40"/>
        <v>2.164052386203422</v>
      </c>
      <c r="AO53" s="246">
        <f t="shared" si="40"/>
        <v>2.1637759033850474</v>
      </c>
      <c r="AP53" s="246">
        <f t="shared" si="40"/>
        <v>2.1647005721771606</v>
      </c>
      <c r="AQ53" s="246">
        <f t="shared" si="40"/>
        <v>2.1616031195060774</v>
      </c>
      <c r="AR53" s="246">
        <f t="shared" si="40"/>
        <v>2.1719236802420956</v>
      </c>
      <c r="AS53" s="246">
        <f t="shared" si="40"/>
        <v>2.1368937068918878</v>
      </c>
      <c r="AT53" s="246">
        <f t="shared" si="40"/>
        <v>2.2493428509152245</v>
      </c>
      <c r="AU53" s="246">
        <f t="shared" si="33"/>
        <v>1.7206461168516487</v>
      </c>
      <c r="AW53" s="246">
        <v>72000</v>
      </c>
      <c r="AX53" s="246">
        <f t="shared" si="1"/>
        <v>5.680539438225983E-2</v>
      </c>
      <c r="AY53" s="246">
        <f t="shared" si="2"/>
        <v>4.8851316846168336E-2</v>
      </c>
      <c r="AZ53" s="246">
        <f t="shared" si="3"/>
        <v>7.954077536091498E-3</v>
      </c>
      <c r="BA53" s="246">
        <f t="shared" si="4"/>
        <v>0.52699533354377981</v>
      </c>
      <c r="BB53" s="246">
        <f t="shared" si="9"/>
        <v>0.59845593869526104</v>
      </c>
      <c r="BC53" s="246">
        <f t="shared" si="5"/>
        <v>2.6565082322532256</v>
      </c>
      <c r="BD53" s="246">
        <f t="shared" si="6"/>
        <v>4.0418274166107535</v>
      </c>
      <c r="BE53" s="246">
        <f t="shared" si="39"/>
        <v>8.5801930375131104</v>
      </c>
      <c r="BF53" s="246">
        <f t="shared" si="39"/>
        <v>8.5793461127308017</v>
      </c>
      <c r="BG53" s="246">
        <f t="shared" si="39"/>
        <v>8.5817305164742894</v>
      </c>
      <c r="BH53" s="246">
        <f t="shared" si="39"/>
        <v>8.5750010686778708</v>
      </c>
      <c r="BI53" s="246">
        <f t="shared" si="39"/>
        <v>8.5938646878911644</v>
      </c>
      <c r="BJ53" s="246">
        <f t="shared" si="39"/>
        <v>8.5399168265410523</v>
      </c>
      <c r="BK53" s="246">
        <f t="shared" si="39"/>
        <v>8.6866136085050361</v>
      </c>
      <c r="BL53" s="246">
        <f t="shared" si="10"/>
        <v>8.1801081030427767</v>
      </c>
    </row>
    <row r="54" spans="1:64" s="246" customFormat="1" ht="12.95" customHeight="1">
      <c r="A54" s="255" t="s">
        <v>1931</v>
      </c>
      <c r="B54" s="256" t="s">
        <v>1817</v>
      </c>
      <c r="C54" s="255">
        <v>39120.2503</v>
      </c>
      <c r="D54" s="255" t="s">
        <v>1915</v>
      </c>
      <c r="E54" s="246">
        <f t="shared" si="12"/>
        <v>17116.004060414878</v>
      </c>
      <c r="F54" s="246">
        <f t="shared" si="13"/>
        <v>17116</v>
      </c>
      <c r="G54" s="246">
        <f t="shared" si="14"/>
        <v>1.3054080045549199E-3</v>
      </c>
      <c r="J54" s="246">
        <f t="shared" si="35"/>
        <v>1.3054080045549199E-3</v>
      </c>
      <c r="P54" s="246">
        <f t="shared" si="15"/>
        <v>-8.21277397577495E-3</v>
      </c>
      <c r="Q54" s="248">
        <f t="shared" si="16"/>
        <v>24101.7503</v>
      </c>
      <c r="R54" s="246">
        <f t="shared" si="17"/>
        <v>9.0595788210676248E-5</v>
      </c>
      <c r="S54" s="246">
        <v>1</v>
      </c>
      <c r="T54" s="246">
        <f t="shared" si="18"/>
        <v>9.0595788210676248E-5</v>
      </c>
      <c r="X54" s="248">
        <f t="shared" si="19"/>
        <v>24101.7503</v>
      </c>
      <c r="Z54" s="246">
        <f t="shared" si="20"/>
        <v>17116</v>
      </c>
      <c r="AA54" s="246">
        <f t="shared" si="21"/>
        <v>-5.2466349084813804E-4</v>
      </c>
      <c r="AB54" s="246">
        <f t="shared" si="22"/>
        <v>1.8300714954030579E-3</v>
      </c>
      <c r="AC54" s="246">
        <f t="shared" si="23"/>
        <v>9.5181819803298699E-3</v>
      </c>
      <c r="AD54" s="246">
        <f t="shared" si="24"/>
        <v>-6.3827024803718921E-3</v>
      </c>
      <c r="AE54" s="246">
        <f t="shared" si="25"/>
        <v>3.3491616782867848E-6</v>
      </c>
      <c r="AG54" s="249"/>
      <c r="AH54" s="246">
        <f t="shared" si="26"/>
        <v>7.688110484926812E-3</v>
      </c>
      <c r="AI54" s="246">
        <f t="shared" si="27"/>
        <v>0.51903810274054196</v>
      </c>
      <c r="AJ54" s="246">
        <f t="shared" si="28"/>
        <v>0.57173605707384045</v>
      </c>
      <c r="AK54" s="246">
        <f t="shared" si="29"/>
        <v>0.23359725195745157</v>
      </c>
      <c r="AL54" s="246">
        <f t="shared" si="30"/>
        <v>2.6894603456797177</v>
      </c>
      <c r="AM54" s="246">
        <f t="shared" si="31"/>
        <v>4.3478705527854231</v>
      </c>
      <c r="AN54" s="246">
        <f t="shared" si="40"/>
        <v>2.3502545738969673</v>
      </c>
      <c r="AO54" s="246">
        <f t="shared" si="40"/>
        <v>2.3490553098694691</v>
      </c>
      <c r="AP54" s="246">
        <f t="shared" si="40"/>
        <v>2.3522450128288233</v>
      </c>
      <c r="AQ54" s="246">
        <f t="shared" si="40"/>
        <v>2.3437383868226247</v>
      </c>
      <c r="AR54" s="246">
        <f t="shared" si="40"/>
        <v>2.3662651663520111</v>
      </c>
      <c r="AS54" s="246">
        <f t="shared" si="40"/>
        <v>2.3054236042252514</v>
      </c>
      <c r="AT54" s="246">
        <f t="shared" si="40"/>
        <v>2.4622369683091265</v>
      </c>
      <c r="AU54" s="246">
        <f t="shared" si="33"/>
        <v>1.9694830193906583</v>
      </c>
      <c r="AW54" s="246">
        <v>74000</v>
      </c>
      <c r="AX54" s="246">
        <f t="shared" si="1"/>
        <v>6.0449356603671477E-2</v>
      </c>
      <c r="AY54" s="246">
        <f t="shared" si="2"/>
        <v>5.3381484643174618E-2</v>
      </c>
      <c r="AZ54" s="246">
        <f t="shared" si="3"/>
        <v>7.0678719604968581E-3</v>
      </c>
      <c r="BA54" s="246">
        <f t="shared" si="4"/>
        <v>0.50450591986566673</v>
      </c>
      <c r="BB54" s="246">
        <f t="shared" si="9"/>
        <v>0.51564453415810552</v>
      </c>
      <c r="BC54" s="246">
        <f t="shared" si="5"/>
        <v>2.7563209239080431</v>
      </c>
      <c r="BD54" s="246">
        <f t="shared" si="6"/>
        <v>5.1267699592591338</v>
      </c>
      <c r="BE54" s="246">
        <f t="shared" si="39"/>
        <v>8.7438882198349877</v>
      </c>
      <c r="BF54" s="246">
        <f t="shared" si="39"/>
        <v>8.7417596816756316</v>
      </c>
      <c r="BG54" s="246">
        <f t="shared" si="39"/>
        <v>8.7468812224238022</v>
      </c>
      <c r="BH54" s="246">
        <f t="shared" si="39"/>
        <v>8.734521776947993</v>
      </c>
      <c r="BI54" s="246">
        <f t="shared" si="39"/>
        <v>8.7641415016901991</v>
      </c>
      <c r="BJ54" s="246">
        <f t="shared" si="39"/>
        <v>8.6918942473400147</v>
      </c>
      <c r="BK54" s="246">
        <f t="shared" si="39"/>
        <v>8.8615769868775693</v>
      </c>
      <c r="BL54" s="246">
        <f t="shared" si="10"/>
        <v>8.4064263409136366</v>
      </c>
    </row>
    <row r="55" spans="1:64" s="246" customFormat="1" ht="12.95" customHeight="1">
      <c r="A55" s="255" t="s">
        <v>1931</v>
      </c>
      <c r="B55" s="256" t="s">
        <v>1817</v>
      </c>
      <c r="C55" s="255">
        <v>39124.108500000002</v>
      </c>
      <c r="D55" s="255" t="s">
        <v>1915</v>
      </c>
      <c r="E55" s="246">
        <f t="shared" si="12"/>
        <v>17128.004823895109</v>
      </c>
      <c r="F55" s="246">
        <f t="shared" si="13"/>
        <v>17128</v>
      </c>
      <c r="G55" s="246">
        <f t="shared" si="14"/>
        <v>1.5508640062762424E-3</v>
      </c>
      <c r="J55" s="246">
        <f t="shared" si="35"/>
        <v>1.5508640062762424E-3</v>
      </c>
      <c r="P55" s="246">
        <f t="shared" si="15"/>
        <v>-8.2144815635210987E-3</v>
      </c>
      <c r="Q55" s="248">
        <f t="shared" si="16"/>
        <v>24105.608500000002</v>
      </c>
      <c r="R55" s="246">
        <f t="shared" si="17"/>
        <v>9.5361974097560559E-5</v>
      </c>
      <c r="S55" s="246">
        <v>1</v>
      </c>
      <c r="T55" s="246">
        <f t="shared" si="18"/>
        <v>9.5361974097560559E-5</v>
      </c>
      <c r="X55" s="248">
        <f t="shared" si="19"/>
        <v>24105.608500000002</v>
      </c>
      <c r="Z55" s="246">
        <f t="shared" si="20"/>
        <v>17128</v>
      </c>
      <c r="AA55" s="246">
        <f t="shared" si="21"/>
        <v>-5.3152040466767497E-4</v>
      </c>
      <c r="AB55" s="246">
        <f t="shared" si="22"/>
        <v>2.0823844109439174E-3</v>
      </c>
      <c r="AC55" s="246">
        <f t="shared" si="23"/>
        <v>9.7653455697973412E-3</v>
      </c>
      <c r="AD55" s="246">
        <f t="shared" si="24"/>
        <v>-6.1320971525771813E-3</v>
      </c>
      <c r="AE55" s="246">
        <f t="shared" si="25"/>
        <v>4.3363248349422458E-6</v>
      </c>
      <c r="AG55" s="249"/>
      <c r="AH55" s="246">
        <f t="shared" si="26"/>
        <v>7.6829611588534238E-3</v>
      </c>
      <c r="AI55" s="246">
        <f t="shared" si="27"/>
        <v>0.51889629156656392</v>
      </c>
      <c r="AJ55" s="246">
        <f t="shared" si="28"/>
        <v>0.57123757232861072</v>
      </c>
      <c r="AK55" s="246">
        <f t="shared" si="29"/>
        <v>0.23330504595718882</v>
      </c>
      <c r="AL55" s="246">
        <f t="shared" si="30"/>
        <v>2.6900678011163288</v>
      </c>
      <c r="AM55" s="246">
        <f t="shared" si="31"/>
        <v>4.353923936809216</v>
      </c>
      <c r="AN55" s="246">
        <f t="shared" si="40"/>
        <v>2.3512437109544697</v>
      </c>
      <c r="AO55" s="246">
        <f t="shared" si="40"/>
        <v>2.3500372362672532</v>
      </c>
      <c r="AP55" s="246">
        <f t="shared" si="40"/>
        <v>2.3532429104060792</v>
      </c>
      <c r="AQ55" s="246">
        <f t="shared" si="40"/>
        <v>2.3447022022906636</v>
      </c>
      <c r="AR55" s="246">
        <f t="shared" si="40"/>
        <v>2.3672966550760464</v>
      </c>
      <c r="AS55" s="246">
        <f t="shared" si="40"/>
        <v>2.3063338986131794</v>
      </c>
      <c r="AT55" s="246">
        <f t="shared" si="40"/>
        <v>2.4633125614018616</v>
      </c>
      <c r="AU55" s="246">
        <f t="shared" si="33"/>
        <v>1.970840928817883</v>
      </c>
    </row>
    <row r="56" spans="1:64" s="246" customFormat="1" ht="12.95" customHeight="1">
      <c r="A56" s="255" t="s">
        <v>1931</v>
      </c>
      <c r="B56" s="256" t="s">
        <v>1814</v>
      </c>
      <c r="C56" s="255">
        <v>39162.205800000003</v>
      </c>
      <c r="D56" s="255" t="s">
        <v>1915</v>
      </c>
      <c r="E56" s="246">
        <f t="shared" si="12"/>
        <v>17246.504820405182</v>
      </c>
      <c r="F56" s="246">
        <f t="shared" si="13"/>
        <v>17246.5</v>
      </c>
      <c r="G56" s="246">
        <f t="shared" si="14"/>
        <v>1.5497420026804321E-3</v>
      </c>
      <c r="J56" s="246">
        <f t="shared" si="35"/>
        <v>1.5497420026804321E-3</v>
      </c>
      <c r="P56" s="246">
        <f t="shared" si="15"/>
        <v>-8.2310108706178334E-3</v>
      </c>
      <c r="Q56" s="248">
        <f t="shared" si="16"/>
        <v>24143.705800000003</v>
      </c>
      <c r="R56" s="246">
        <f t="shared" si="17"/>
        <v>9.5663126768532272E-5</v>
      </c>
      <c r="S56" s="246">
        <v>1</v>
      </c>
      <c r="T56" s="246">
        <f t="shared" si="18"/>
        <v>9.5663126768532272E-5</v>
      </c>
      <c r="X56" s="248">
        <f t="shared" si="19"/>
        <v>24143.705800000003</v>
      </c>
      <c r="Z56" s="246">
        <f t="shared" si="20"/>
        <v>17246.5</v>
      </c>
      <c r="AA56" s="246">
        <f t="shared" si="21"/>
        <v>-5.9922855830449491E-4</v>
      </c>
      <c r="AB56" s="246">
        <f t="shared" si="22"/>
        <v>2.148970560984927E-3</v>
      </c>
      <c r="AC56" s="246">
        <f t="shared" si="23"/>
        <v>9.7807528732982655E-3</v>
      </c>
      <c r="AD56" s="246">
        <f t="shared" si="24"/>
        <v>-6.0820403096329065E-3</v>
      </c>
      <c r="AE56" s="246">
        <f t="shared" si="25"/>
        <v>4.6180744719798716E-6</v>
      </c>
      <c r="AG56" s="249"/>
      <c r="AH56" s="246">
        <f t="shared" si="26"/>
        <v>7.6317823123133385E-3</v>
      </c>
      <c r="AI56" s="246">
        <f t="shared" si="27"/>
        <v>0.51750945435608875</v>
      </c>
      <c r="AJ56" s="246">
        <f t="shared" si="28"/>
        <v>0.56631808062457778</v>
      </c>
      <c r="AK56" s="246">
        <f t="shared" si="29"/>
        <v>0.2304232976539729</v>
      </c>
      <c r="AL56" s="246">
        <f t="shared" si="30"/>
        <v>2.6960490317012482</v>
      </c>
      <c r="AM56" s="246">
        <f t="shared" si="31"/>
        <v>4.4143941682032253</v>
      </c>
      <c r="AN56" s="246">
        <f t="shared" si="40"/>
        <v>2.3609975174240465</v>
      </c>
      <c r="AO56" s="246">
        <f t="shared" si="40"/>
        <v>2.3597186953069373</v>
      </c>
      <c r="AP56" s="246">
        <f t="shared" si="40"/>
        <v>2.3630836159735886</v>
      </c>
      <c r="AQ56" s="246">
        <f t="shared" si="40"/>
        <v>2.3542053362867925</v>
      </c>
      <c r="AR56" s="246">
        <f t="shared" si="40"/>
        <v>2.3774651257275634</v>
      </c>
      <c r="AS56" s="246">
        <f t="shared" si="40"/>
        <v>2.3153227348356493</v>
      </c>
      <c r="AT56" s="246">
        <f t="shared" si="40"/>
        <v>2.4738853671854075</v>
      </c>
      <c r="AU56" s="246">
        <f t="shared" si="33"/>
        <v>1.9842502844117318</v>
      </c>
    </row>
    <row r="57" spans="1:64" s="246" customFormat="1" ht="12.95" customHeight="1">
      <c r="A57" s="255" t="s">
        <v>1931</v>
      </c>
      <c r="B57" s="256" t="s">
        <v>1814</v>
      </c>
      <c r="C57" s="255">
        <v>39165.099900000001</v>
      </c>
      <c r="D57" s="255" t="s">
        <v>1915</v>
      </c>
      <c r="E57" s="246">
        <f t="shared" si="12"/>
        <v>17255.506792720793</v>
      </c>
      <c r="F57" s="246">
        <f t="shared" si="13"/>
        <v>17255.5</v>
      </c>
      <c r="G57" s="246">
        <f t="shared" si="14"/>
        <v>2.1838340035174042E-3</v>
      </c>
      <c r="J57" s="246">
        <f t="shared" si="35"/>
        <v>2.1838340035174042E-3</v>
      </c>
      <c r="P57" s="246">
        <f t="shared" si="15"/>
        <v>-8.2322415422513718E-3</v>
      </c>
      <c r="Q57" s="248">
        <f t="shared" si="16"/>
        <v>24146.599900000001</v>
      </c>
      <c r="R57" s="246">
        <f t="shared" si="17"/>
        <v>1.084946297751623E-4</v>
      </c>
      <c r="S57" s="246">
        <v>1</v>
      </c>
      <c r="T57" s="246">
        <f t="shared" si="18"/>
        <v>1.084946297751623E-4</v>
      </c>
      <c r="X57" s="248">
        <f t="shared" si="19"/>
        <v>24146.599900000001</v>
      </c>
      <c r="Z57" s="246">
        <f t="shared" si="20"/>
        <v>17255.5</v>
      </c>
      <c r="AA57" s="246">
        <f t="shared" si="21"/>
        <v>-6.0437053138461937E-4</v>
      </c>
      <c r="AB57" s="246">
        <f t="shared" si="22"/>
        <v>2.7882045349020236E-3</v>
      </c>
      <c r="AC57" s="246">
        <f t="shared" si="23"/>
        <v>1.0416075545768776E-2</v>
      </c>
      <c r="AD57" s="246">
        <f t="shared" si="24"/>
        <v>-5.4440370073493482E-3</v>
      </c>
      <c r="AE57" s="246">
        <f t="shared" si="25"/>
        <v>7.7740845284482096E-6</v>
      </c>
      <c r="AG57" s="249"/>
      <c r="AH57" s="246">
        <f t="shared" si="26"/>
        <v>7.6278710108667524E-3</v>
      </c>
      <c r="AI57" s="246">
        <f t="shared" si="27"/>
        <v>0.51740512432477126</v>
      </c>
      <c r="AJ57" s="246">
        <f t="shared" si="28"/>
        <v>0.56594467385024982</v>
      </c>
      <c r="AK57" s="246">
        <f t="shared" si="29"/>
        <v>0.23020471044160071</v>
      </c>
      <c r="AL57" s="246">
        <f t="shared" si="30"/>
        <v>2.6965020220869813</v>
      </c>
      <c r="AM57" s="246">
        <f t="shared" si="31"/>
        <v>4.419038991260086</v>
      </c>
      <c r="AN57" s="246">
        <f t="shared" si="40"/>
        <v>2.3617372869314961</v>
      </c>
      <c r="AO57" s="246">
        <f t="shared" si="40"/>
        <v>2.360452886557757</v>
      </c>
      <c r="AP57" s="246">
        <f t="shared" si="40"/>
        <v>2.3638300118716931</v>
      </c>
      <c r="AQ57" s="246">
        <f t="shared" si="40"/>
        <v>2.3549260274217305</v>
      </c>
      <c r="AR57" s="246">
        <f t="shared" si="40"/>
        <v>2.3782361147620925</v>
      </c>
      <c r="AS57" s="246">
        <f t="shared" si="40"/>
        <v>2.3160054269226071</v>
      </c>
      <c r="AT57" s="246">
        <f t="shared" si="40"/>
        <v>2.4746847613435836</v>
      </c>
      <c r="AU57" s="246">
        <f t="shared" si="33"/>
        <v>1.9852687164821505</v>
      </c>
    </row>
    <row r="58" spans="1:64" s="246" customFormat="1" ht="12.95" customHeight="1">
      <c r="A58" s="255" t="s">
        <v>1931</v>
      </c>
      <c r="B58" s="256" t="s">
        <v>1817</v>
      </c>
      <c r="C58" s="255">
        <v>39165.259599999998</v>
      </c>
      <c r="D58" s="255" t="s">
        <v>1915</v>
      </c>
      <c r="E58" s="246">
        <f t="shared" si="12"/>
        <v>17256.003532632603</v>
      </c>
      <c r="F58" s="246">
        <f t="shared" si="13"/>
        <v>17256</v>
      </c>
      <c r="G58" s="246">
        <f t="shared" si="14"/>
        <v>1.1357280018273741E-3</v>
      </c>
      <c r="J58" s="246">
        <f t="shared" si="35"/>
        <v>1.1357280018273741E-3</v>
      </c>
      <c r="P58" s="246">
        <f t="shared" si="15"/>
        <v>-8.2323098105759364E-3</v>
      </c>
      <c r="Q58" s="248">
        <f t="shared" si="16"/>
        <v>24146.759599999998</v>
      </c>
      <c r="R58" s="246">
        <f t="shared" si="17"/>
        <v>8.7760132454618196E-5</v>
      </c>
      <c r="S58" s="246">
        <v>1</v>
      </c>
      <c r="T58" s="246">
        <f t="shared" si="18"/>
        <v>8.7760132454618196E-5</v>
      </c>
      <c r="X58" s="248">
        <f t="shared" si="19"/>
        <v>24146.759599999998</v>
      </c>
      <c r="Z58" s="246">
        <f t="shared" si="20"/>
        <v>17256</v>
      </c>
      <c r="AA58" s="246">
        <f t="shared" si="21"/>
        <v>-6.0465619432771827E-4</v>
      </c>
      <c r="AB58" s="246">
        <f t="shared" si="22"/>
        <v>1.7403841961550924E-3</v>
      </c>
      <c r="AC58" s="246">
        <f t="shared" si="23"/>
        <v>9.3680378124033105E-3</v>
      </c>
      <c r="AD58" s="246">
        <f t="shared" si="24"/>
        <v>-6.491925614420844E-3</v>
      </c>
      <c r="AE58" s="246">
        <f t="shared" si="25"/>
        <v>3.028937150226407E-6</v>
      </c>
      <c r="AG58" s="249"/>
      <c r="AH58" s="246">
        <f t="shared" si="26"/>
        <v>7.6276536162482181E-3</v>
      </c>
      <c r="AI58" s="246">
        <f t="shared" si="27"/>
        <v>0.51739933232639324</v>
      </c>
      <c r="AJ58" s="246">
        <f t="shared" si="28"/>
        <v>0.56592392996115137</v>
      </c>
      <c r="AK58" s="246">
        <f t="shared" si="29"/>
        <v>0.23019256786108352</v>
      </c>
      <c r="AL58" s="246">
        <f t="shared" si="30"/>
        <v>2.6965271829584756</v>
      </c>
      <c r="AM58" s="246">
        <f t="shared" si="31"/>
        <v>4.4192972556154064</v>
      </c>
      <c r="AN58" s="246">
        <f t="shared" si="40"/>
        <v>2.3617783810176576</v>
      </c>
      <c r="AO58" s="246">
        <f t="shared" si="40"/>
        <v>2.3604936703999257</v>
      </c>
      <c r="AP58" s="246">
        <f t="shared" si="40"/>
        <v>2.363871474190999</v>
      </c>
      <c r="AQ58" s="246">
        <f t="shared" si="40"/>
        <v>2.3549660614565302</v>
      </c>
      <c r="AR58" s="246">
        <f t="shared" si="40"/>
        <v>2.3782789420950001</v>
      </c>
      <c r="AS58" s="246">
        <f t="shared" si="40"/>
        <v>2.316043354316033</v>
      </c>
      <c r="AT58" s="246">
        <f t="shared" si="40"/>
        <v>2.4747291572440071</v>
      </c>
      <c r="AU58" s="246">
        <f t="shared" si="33"/>
        <v>1.9853252960416183</v>
      </c>
    </row>
    <row r="59" spans="1:64" s="246" customFormat="1" ht="12.95" customHeight="1">
      <c r="A59" s="255" t="s">
        <v>1931</v>
      </c>
      <c r="B59" s="256" t="s">
        <v>1817</v>
      </c>
      <c r="C59" s="255">
        <v>39166.224099999999</v>
      </c>
      <c r="D59" s="255" t="s">
        <v>1915</v>
      </c>
      <c r="E59" s="246">
        <f t="shared" si="12"/>
        <v>17259.003567979835</v>
      </c>
      <c r="F59" s="246">
        <f t="shared" si="13"/>
        <v>17259</v>
      </c>
      <c r="G59" s="246">
        <f t="shared" si="14"/>
        <v>1.1470919998828322E-3</v>
      </c>
      <c r="J59" s="246">
        <f t="shared" si="35"/>
        <v>1.1470919998828322E-3</v>
      </c>
      <c r="P59" s="246">
        <f t="shared" si="15"/>
        <v>-8.2327191943384198E-3</v>
      </c>
      <c r="Q59" s="248">
        <f t="shared" si="16"/>
        <v>24147.724099999999</v>
      </c>
      <c r="R59" s="246">
        <f t="shared" si="17"/>
        <v>8.7980858039238315E-5</v>
      </c>
      <c r="S59" s="246">
        <v>1</v>
      </c>
      <c r="T59" s="246">
        <f t="shared" si="18"/>
        <v>8.7980858039238315E-5</v>
      </c>
      <c r="X59" s="248">
        <f t="shared" si="19"/>
        <v>24147.724099999999</v>
      </c>
      <c r="Z59" s="246">
        <f t="shared" si="20"/>
        <v>17259</v>
      </c>
      <c r="AA59" s="246">
        <f t="shared" si="21"/>
        <v>-6.0637016695456059E-4</v>
      </c>
      <c r="AB59" s="246">
        <f t="shared" si="22"/>
        <v>1.7534621668373928E-3</v>
      </c>
      <c r="AC59" s="246">
        <f t="shared" si="23"/>
        <v>9.379811194221252E-3</v>
      </c>
      <c r="AD59" s="246">
        <f t="shared" si="24"/>
        <v>-6.479257027501027E-3</v>
      </c>
      <c r="AE59" s="246">
        <f t="shared" si="25"/>
        <v>3.0746295705300847E-6</v>
      </c>
      <c r="AG59" s="249"/>
      <c r="AH59" s="246">
        <f t="shared" si="26"/>
        <v>7.6263490273838592E-3</v>
      </c>
      <c r="AI59" s="246">
        <f t="shared" si="27"/>
        <v>0.51736458942647956</v>
      </c>
      <c r="AJ59" s="246">
        <f t="shared" si="28"/>
        <v>0.56579946868570097</v>
      </c>
      <c r="AK59" s="246">
        <f t="shared" si="29"/>
        <v>0.23011971492686162</v>
      </c>
      <c r="AL59" s="246">
        <f t="shared" si="30"/>
        <v>2.6966781365660446</v>
      </c>
      <c r="AM59" s="246">
        <f t="shared" si="31"/>
        <v>4.4208473256400325</v>
      </c>
      <c r="AN59" s="246">
        <f t="shared" si="40"/>
        <v>2.3620249362124022</v>
      </c>
      <c r="AO59" s="246">
        <f t="shared" si="40"/>
        <v>2.3607383633783439</v>
      </c>
      <c r="AP59" s="246">
        <f t="shared" si="40"/>
        <v>2.3641202390043916</v>
      </c>
      <c r="AQ59" s="246">
        <f t="shared" si="40"/>
        <v>2.3552062560348306</v>
      </c>
      <c r="AR59" s="246">
        <f t="shared" si="40"/>
        <v>2.3785358941727188</v>
      </c>
      <c r="AS59" s="246">
        <f t="shared" si="40"/>
        <v>2.3162709188143973</v>
      </c>
      <c r="AT59" s="246">
        <f t="shared" si="40"/>
        <v>2.4749954997471626</v>
      </c>
      <c r="AU59" s="246">
        <f t="shared" si="33"/>
        <v>1.9856647733984243</v>
      </c>
    </row>
    <row r="60" spans="1:64" s="246" customFormat="1" ht="12.95" customHeight="1">
      <c r="A60" s="255" t="s">
        <v>1931</v>
      </c>
      <c r="B60" s="256" t="s">
        <v>1817</v>
      </c>
      <c r="C60" s="255">
        <v>39167.188600000001</v>
      </c>
      <c r="D60" s="255" t="s">
        <v>1915</v>
      </c>
      <c r="E60" s="246">
        <f t="shared" si="12"/>
        <v>17262.00360332707</v>
      </c>
      <c r="F60" s="246">
        <f t="shared" si="13"/>
        <v>17262</v>
      </c>
      <c r="G60" s="246">
        <f t="shared" si="14"/>
        <v>1.1584560052142479E-3</v>
      </c>
      <c r="J60" s="246">
        <f t="shared" si="35"/>
        <v>1.1584560052142479E-3</v>
      </c>
      <c r="P60" s="246">
        <f t="shared" si="15"/>
        <v>-8.2331281903553558E-3</v>
      </c>
      <c r="Q60" s="248">
        <f t="shared" si="16"/>
        <v>24148.688600000001</v>
      </c>
      <c r="R60" s="246">
        <f t="shared" si="17"/>
        <v>8.820185370247276E-5</v>
      </c>
      <c r="S60" s="246">
        <v>1</v>
      </c>
      <c r="T60" s="246">
        <f t="shared" si="18"/>
        <v>8.820185370247276E-5</v>
      </c>
      <c r="X60" s="248">
        <f t="shared" si="19"/>
        <v>24148.688600000001</v>
      </c>
      <c r="Z60" s="246">
        <f t="shared" si="20"/>
        <v>17262</v>
      </c>
      <c r="AA60" s="246">
        <f t="shared" si="21"/>
        <v>-6.0808413086022028E-4</v>
      </c>
      <c r="AB60" s="246">
        <f t="shared" si="22"/>
        <v>1.7665401360744681E-3</v>
      </c>
      <c r="AC60" s="246">
        <f t="shared" si="23"/>
        <v>9.3915841955696036E-3</v>
      </c>
      <c r="AD60" s="246">
        <f t="shared" si="24"/>
        <v>-6.4665880542808876E-3</v>
      </c>
      <c r="AE60" s="246">
        <f t="shared" si="25"/>
        <v>3.1206640523620004E-6</v>
      </c>
      <c r="AG60" s="249"/>
      <c r="AH60" s="246">
        <f t="shared" si="26"/>
        <v>7.6250440594951355E-3</v>
      </c>
      <c r="AI60" s="246">
        <f t="shared" si="27"/>
        <v>0.51732986210576093</v>
      </c>
      <c r="AJ60" s="246">
        <f t="shared" si="28"/>
        <v>0.56567501093986472</v>
      </c>
      <c r="AK60" s="246">
        <f t="shared" si="29"/>
        <v>0.23004686636128505</v>
      </c>
      <c r="AL60" s="246">
        <f t="shared" si="30"/>
        <v>2.6968290702586022</v>
      </c>
      <c r="AM60" s="246">
        <f t="shared" si="31"/>
        <v>4.4223982257356003</v>
      </c>
      <c r="AN60" s="246">
        <f t="shared" si="40"/>
        <v>2.3622714754313376</v>
      </c>
      <c r="AO60" s="246">
        <f t="shared" si="40"/>
        <v>2.3609830390921425</v>
      </c>
      <c r="AP60" s="246">
        <f t="shared" si="40"/>
        <v>2.3643689882169641</v>
      </c>
      <c r="AQ60" s="246">
        <f t="shared" si="40"/>
        <v>2.3554464341134222</v>
      </c>
      <c r="AR60" s="246">
        <f t="shared" si="40"/>
        <v>2.3787928258146125</v>
      </c>
      <c r="AS60" s="246">
        <f t="shared" si="40"/>
        <v>2.3164984835629392</v>
      </c>
      <c r="AT60" s="246">
        <f t="shared" si="40"/>
        <v>2.4752617858574606</v>
      </c>
      <c r="AU60" s="246">
        <f t="shared" si="33"/>
        <v>1.9860042507552311</v>
      </c>
    </row>
    <row r="61" spans="1:64" s="246" customFormat="1" ht="12.95" customHeight="1">
      <c r="A61" s="255" t="s">
        <v>1931</v>
      </c>
      <c r="B61" s="256" t="s">
        <v>1814</v>
      </c>
      <c r="C61" s="255">
        <v>39181.174200000001</v>
      </c>
      <c r="D61" s="255" t="s">
        <v>1915</v>
      </c>
      <c r="E61" s="246">
        <f t="shared" si="12"/>
        <v>17305.505204521676</v>
      </c>
      <c r="F61" s="246">
        <f t="shared" si="13"/>
        <v>17305.5</v>
      </c>
      <c r="G61" s="246">
        <f t="shared" si="14"/>
        <v>1.6732340009184554E-3</v>
      </c>
      <c r="J61" s="246">
        <f t="shared" si="35"/>
        <v>1.6732340009184554E-3</v>
      </c>
      <c r="P61" s="246">
        <f t="shared" si="15"/>
        <v>-8.2390150596946144E-3</v>
      </c>
      <c r="Q61" s="248">
        <f t="shared" si="16"/>
        <v>24162.674200000001</v>
      </c>
      <c r="R61" s="246">
        <f t="shared" si="17"/>
        <v>9.8252681439624679E-5</v>
      </c>
      <c r="S61" s="246">
        <v>1</v>
      </c>
      <c r="T61" s="246">
        <f t="shared" si="18"/>
        <v>9.8252681439624679E-5</v>
      </c>
      <c r="X61" s="248">
        <f t="shared" si="19"/>
        <v>24162.674200000001</v>
      </c>
      <c r="Z61" s="246">
        <f t="shared" si="20"/>
        <v>17305.5</v>
      </c>
      <c r="AA61" s="246">
        <f t="shared" si="21"/>
        <v>-6.3293554611723504E-4</v>
      </c>
      <c r="AB61" s="246">
        <f t="shared" si="22"/>
        <v>2.3061695470356905E-3</v>
      </c>
      <c r="AC61" s="246">
        <f t="shared" si="23"/>
        <v>9.9122490606130698E-3</v>
      </c>
      <c r="AD61" s="246">
        <f t="shared" si="24"/>
        <v>-5.932845512658924E-3</v>
      </c>
      <c r="AE61" s="246">
        <f t="shared" si="25"/>
        <v>5.3184179796748014E-6</v>
      </c>
      <c r="AG61" s="249"/>
      <c r="AH61" s="246">
        <f t="shared" si="26"/>
        <v>7.6060795135773794E-3</v>
      </c>
      <c r="AI61" s="246">
        <f t="shared" si="27"/>
        <v>0.51682806302286899</v>
      </c>
      <c r="AJ61" s="246">
        <f t="shared" si="28"/>
        <v>0.56387076996200236</v>
      </c>
      <c r="AK61" s="246">
        <f t="shared" si="29"/>
        <v>0.22899105234759279</v>
      </c>
      <c r="AL61" s="246">
        <f t="shared" si="30"/>
        <v>2.69901537715204</v>
      </c>
      <c r="AM61" s="246">
        <f t="shared" si="31"/>
        <v>4.4449800211845432</v>
      </c>
      <c r="AN61" s="246">
        <f t="shared" ref="AN61:AT70" si="41">$AU61+$AB$7*SIN(AO61)</f>
        <v>2.3658445032149538</v>
      </c>
      <c r="AO61" s="246">
        <f t="shared" si="41"/>
        <v>2.3645289020579616</v>
      </c>
      <c r="AP61" s="246">
        <f t="shared" si="41"/>
        <v>2.3679741015182567</v>
      </c>
      <c r="AQ61" s="246">
        <f t="shared" si="41"/>
        <v>2.3589271704110302</v>
      </c>
      <c r="AR61" s="246">
        <f t="shared" si="41"/>
        <v>2.3825160364234805</v>
      </c>
      <c r="AS61" s="246">
        <f t="shared" si="41"/>
        <v>2.3197982124110745</v>
      </c>
      <c r="AT61" s="246">
        <f t="shared" si="41"/>
        <v>2.4791166025361839</v>
      </c>
      <c r="AU61" s="246">
        <f t="shared" si="33"/>
        <v>1.9909266724289223</v>
      </c>
    </row>
    <row r="62" spans="1:64" s="246" customFormat="1" ht="12.95" customHeight="1">
      <c r="A62" s="255" t="s">
        <v>1931</v>
      </c>
      <c r="B62" s="256" t="s">
        <v>1817</v>
      </c>
      <c r="C62" s="255">
        <v>39187.121599999999</v>
      </c>
      <c r="D62" s="255" t="s">
        <v>1915</v>
      </c>
      <c r="E62" s="246">
        <f t="shared" si="12"/>
        <v>17324.004333836448</v>
      </c>
      <c r="F62" s="246">
        <f t="shared" si="13"/>
        <v>17324</v>
      </c>
      <c r="G62" s="246">
        <f t="shared" si="14"/>
        <v>1.3933119989815168E-3</v>
      </c>
      <c r="J62" s="246">
        <f t="shared" si="35"/>
        <v>1.3933119989815168E-3</v>
      </c>
      <c r="P62" s="246">
        <f t="shared" si="15"/>
        <v>-8.2414939627847572E-3</v>
      </c>
      <c r="Q62" s="248">
        <f t="shared" si="16"/>
        <v>24168.621599999999</v>
      </c>
      <c r="R62" s="246">
        <f t="shared" si="17"/>
        <v>9.2829485920886931E-5</v>
      </c>
      <c r="S62" s="246">
        <v>1</v>
      </c>
      <c r="T62" s="246">
        <f t="shared" si="18"/>
        <v>9.2829485920886931E-5</v>
      </c>
      <c r="X62" s="248">
        <f t="shared" si="19"/>
        <v>24168.621599999999</v>
      </c>
      <c r="Z62" s="246">
        <f t="shared" si="20"/>
        <v>17324</v>
      </c>
      <c r="AA62" s="246">
        <f t="shared" si="21"/>
        <v>-6.4350387650211581E-4</v>
      </c>
      <c r="AB62" s="246">
        <f t="shared" si="22"/>
        <v>2.0368158754836326E-3</v>
      </c>
      <c r="AC62" s="246">
        <f t="shared" si="23"/>
        <v>9.634805961766274E-3</v>
      </c>
      <c r="AD62" s="246">
        <f t="shared" si="24"/>
        <v>-6.2046780873011246E-3</v>
      </c>
      <c r="AE62" s="246">
        <f t="shared" si="25"/>
        <v>4.1486189106221565E-6</v>
      </c>
      <c r="AG62" s="249"/>
      <c r="AH62" s="246">
        <f t="shared" si="26"/>
        <v>7.5979900862826414E-3</v>
      </c>
      <c r="AI62" s="246">
        <f t="shared" si="27"/>
        <v>0.51661564218862677</v>
      </c>
      <c r="AJ62" s="246">
        <f t="shared" si="28"/>
        <v>0.56310367360013147</v>
      </c>
      <c r="AK62" s="246">
        <f t="shared" si="29"/>
        <v>0.22854230540706655</v>
      </c>
      <c r="AL62" s="246">
        <f t="shared" si="30"/>
        <v>2.6999439250508086</v>
      </c>
      <c r="AM62" s="246">
        <f t="shared" si="31"/>
        <v>4.454637279238006</v>
      </c>
      <c r="AN62" s="246">
        <f t="shared" si="41"/>
        <v>2.3673630544891169</v>
      </c>
      <c r="AO62" s="246">
        <f t="shared" si="41"/>
        <v>2.3660358194596176</v>
      </c>
      <c r="AP62" s="246">
        <f t="shared" si="41"/>
        <v>2.3695063202427087</v>
      </c>
      <c r="AQ62" s="246">
        <f t="shared" si="41"/>
        <v>2.3604064430515703</v>
      </c>
      <c r="AR62" s="246">
        <f t="shared" si="41"/>
        <v>2.3840981663459671</v>
      </c>
      <c r="AS62" s="246">
        <f t="shared" si="41"/>
        <v>2.321201576849707</v>
      </c>
      <c r="AT62" s="246">
        <f t="shared" si="41"/>
        <v>2.4807524207251288</v>
      </c>
      <c r="AU62" s="246">
        <f t="shared" si="33"/>
        <v>1.9930201161292276</v>
      </c>
    </row>
    <row r="63" spans="1:64" s="246" customFormat="1" ht="12.95" customHeight="1">
      <c r="A63" s="258" t="s">
        <v>1820</v>
      </c>
      <c r="B63" s="259" t="s">
        <v>1814</v>
      </c>
      <c r="C63" s="260">
        <v>40200.637999999999</v>
      </c>
      <c r="D63" s="260"/>
      <c r="E63" s="246">
        <f t="shared" si="12"/>
        <v>20476.503063743723</v>
      </c>
      <c r="F63" s="246">
        <f t="shared" si="13"/>
        <v>20476.5</v>
      </c>
      <c r="G63" s="246">
        <f t="shared" si="14"/>
        <v>9.8498199804453179E-4</v>
      </c>
      <c r="J63" s="246">
        <f>+G63</f>
        <v>9.8498199804453179E-4</v>
      </c>
      <c r="P63" s="246">
        <f t="shared" si="15"/>
        <v>-8.4485719793556523E-3</v>
      </c>
      <c r="Q63" s="248">
        <f t="shared" si="16"/>
        <v>25182.137999999999</v>
      </c>
      <c r="R63" s="246">
        <f t="shared" si="17"/>
        <v>8.8991940644522833E-5</v>
      </c>
      <c r="S63" s="246">
        <v>1</v>
      </c>
      <c r="T63" s="246">
        <f t="shared" si="18"/>
        <v>8.8991940644522833E-5</v>
      </c>
      <c r="X63" s="248">
        <f t="shared" si="19"/>
        <v>25182.137999999999</v>
      </c>
      <c r="Z63" s="246">
        <f t="shared" si="20"/>
        <v>20476.5</v>
      </c>
      <c r="AA63" s="246">
        <f t="shared" si="21"/>
        <v>-2.4142570654124267E-3</v>
      </c>
      <c r="AB63" s="246">
        <f t="shared" si="22"/>
        <v>3.3992390634569585E-3</v>
      </c>
      <c r="AC63" s="246">
        <f t="shared" si="23"/>
        <v>9.4335539774001841E-3</v>
      </c>
      <c r="AD63" s="246">
        <f t="shared" si="24"/>
        <v>-5.0493329158986938E-3</v>
      </c>
      <c r="AE63" s="246">
        <f t="shared" si="25"/>
        <v>1.1554826210531741E-5</v>
      </c>
      <c r="AG63" s="249"/>
      <c r="AH63" s="246">
        <f t="shared" si="26"/>
        <v>6.0343149139432256E-3</v>
      </c>
      <c r="AI63" s="246">
        <f t="shared" si="27"/>
        <v>0.48804780246426727</v>
      </c>
      <c r="AJ63" s="246">
        <f t="shared" si="28"/>
        <v>0.43420681659179788</v>
      </c>
      <c r="AK63" s="246">
        <f t="shared" si="29"/>
        <v>0.15426266617631357</v>
      </c>
      <c r="AL63" s="246">
        <f t="shared" si="30"/>
        <v>2.8489230877200766</v>
      </c>
      <c r="AM63" s="246">
        <f t="shared" si="31"/>
        <v>6.7847972501488094</v>
      </c>
      <c r="AN63" s="246">
        <f t="shared" si="41"/>
        <v>2.6185128419431472</v>
      </c>
      <c r="AO63" s="246">
        <f t="shared" si="41"/>
        <v>2.6149370060797992</v>
      </c>
      <c r="AP63" s="246">
        <f t="shared" si="41"/>
        <v>2.6226557382628402</v>
      </c>
      <c r="AQ63" s="246">
        <f t="shared" si="41"/>
        <v>2.6059506519794819</v>
      </c>
      <c r="AR63" s="246">
        <f t="shared" si="41"/>
        <v>2.6419059294909073</v>
      </c>
      <c r="AS63" s="246">
        <f t="shared" si="41"/>
        <v>2.5635378202769936</v>
      </c>
      <c r="AT63" s="246">
        <f t="shared" si="41"/>
        <v>2.730263340986784</v>
      </c>
      <c r="AU63" s="246">
        <f t="shared" si="33"/>
        <v>2.3497542385731696</v>
      </c>
    </row>
    <row r="64" spans="1:64" s="246" customFormat="1" ht="12.95" customHeight="1">
      <c r="A64" s="38" t="s">
        <v>1821</v>
      </c>
      <c r="B64" s="259"/>
      <c r="C64" s="260">
        <v>40201.439899999998</v>
      </c>
      <c r="D64" s="260"/>
      <c r="E64" s="246">
        <f t="shared" si="12"/>
        <v>20478.997338855115</v>
      </c>
      <c r="F64" s="246">
        <f t="shared" si="13"/>
        <v>20479</v>
      </c>
      <c r="G64" s="246">
        <f t="shared" si="14"/>
        <v>-8.5554800170939416E-4</v>
      </c>
      <c r="J64" s="246">
        <f>+G64</f>
        <v>-8.5554800170939416E-4</v>
      </c>
      <c r="P64" s="246">
        <f t="shared" si="15"/>
        <v>-8.4485662887103744E-3</v>
      </c>
      <c r="Q64" s="248">
        <f t="shared" si="16"/>
        <v>25182.939899999998</v>
      </c>
      <c r="R64" s="246">
        <f t="shared" si="17"/>
        <v>5.7653926706731302E-5</v>
      </c>
      <c r="S64" s="246">
        <v>1</v>
      </c>
      <c r="T64" s="246">
        <f t="shared" si="18"/>
        <v>5.7653926706731302E-5</v>
      </c>
      <c r="X64" s="248">
        <f t="shared" si="19"/>
        <v>25182.939899999998</v>
      </c>
      <c r="Z64" s="246">
        <f t="shared" si="20"/>
        <v>20479</v>
      </c>
      <c r="AA64" s="246">
        <f t="shared" si="21"/>
        <v>-2.4156196108098471E-3</v>
      </c>
      <c r="AB64" s="246">
        <f t="shared" si="22"/>
        <v>1.5600716091004529E-3</v>
      </c>
      <c r="AC64" s="246">
        <f t="shared" si="23"/>
        <v>7.5930182870009803E-3</v>
      </c>
      <c r="AD64" s="246">
        <f t="shared" si="24"/>
        <v>-6.8884946796099215E-3</v>
      </c>
      <c r="AE64" s="246">
        <f t="shared" si="25"/>
        <v>2.4338234255212764E-6</v>
      </c>
      <c r="AG64" s="249"/>
      <c r="AH64" s="246">
        <f t="shared" si="26"/>
        <v>6.0329466779005273E-3</v>
      </c>
      <c r="AI64" s="246">
        <f t="shared" si="27"/>
        <v>0.48803052593473373</v>
      </c>
      <c r="AJ64" s="246">
        <f t="shared" si="28"/>
        <v>0.43410590922448983</v>
      </c>
      <c r="AK64" s="246">
        <f t="shared" si="29"/>
        <v>0.15420531885387515</v>
      </c>
      <c r="AL64" s="246">
        <f t="shared" si="30"/>
        <v>2.8490351027774174</v>
      </c>
      <c r="AM64" s="246">
        <f t="shared" si="31"/>
        <v>6.787432480166407</v>
      </c>
      <c r="AN64" s="246">
        <f t="shared" si="41"/>
        <v>2.6187067981462038</v>
      </c>
      <c r="AO64" s="246">
        <f t="shared" si="41"/>
        <v>2.6151294118796722</v>
      </c>
      <c r="AP64" s="246">
        <f t="shared" si="41"/>
        <v>2.6228506292353022</v>
      </c>
      <c r="AQ64" s="246">
        <f t="shared" si="41"/>
        <v>2.6061420431716829</v>
      </c>
      <c r="AR64" s="246">
        <f t="shared" si="41"/>
        <v>2.6421008987012069</v>
      </c>
      <c r="AS64" s="246">
        <f t="shared" si="41"/>
        <v>2.5637341573964814</v>
      </c>
      <c r="AT64" s="246">
        <f t="shared" si="41"/>
        <v>2.7304399560429871</v>
      </c>
      <c r="AU64" s="246">
        <f t="shared" si="33"/>
        <v>2.3500371363705077</v>
      </c>
    </row>
    <row r="65" spans="1:47" s="246" customFormat="1" ht="12.95" customHeight="1">
      <c r="A65" s="15" t="s">
        <v>1691</v>
      </c>
      <c r="B65" s="249" t="s">
        <v>1814</v>
      </c>
      <c r="C65" s="250">
        <v>40206.425000000003</v>
      </c>
      <c r="D65" s="250"/>
      <c r="E65" s="246">
        <f t="shared" si="12"/>
        <v>20494.503275827105</v>
      </c>
      <c r="F65" s="246">
        <f t="shared" si="13"/>
        <v>20494.5</v>
      </c>
      <c r="G65" s="246">
        <f t="shared" si="14"/>
        <v>1.053166008205153E-3</v>
      </c>
      <c r="J65" s="246">
        <f>G65</f>
        <v>1.053166008205153E-3</v>
      </c>
      <c r="P65" s="246">
        <f t="shared" si="15"/>
        <v>-8.4485249966536127E-3</v>
      </c>
      <c r="Q65" s="248">
        <f t="shared" si="16"/>
        <v>25187.925000000003</v>
      </c>
      <c r="R65" s="246">
        <f t="shared" si="17"/>
        <v>9.0282131951813978E-5</v>
      </c>
      <c r="S65" s="246">
        <v>1</v>
      </c>
      <c r="T65" s="246">
        <f t="shared" si="18"/>
        <v>9.0282131951813978E-5</v>
      </c>
      <c r="X65" s="248">
        <f t="shared" si="19"/>
        <v>25187.925000000003</v>
      </c>
      <c r="Z65" s="246">
        <f t="shared" si="20"/>
        <v>20494.5</v>
      </c>
      <c r="AA65" s="246">
        <f t="shared" si="21"/>
        <v>-2.4240653164824969E-3</v>
      </c>
      <c r="AB65" s="246">
        <f t="shared" si="22"/>
        <v>3.4772313246876499E-3</v>
      </c>
      <c r="AC65" s="246">
        <f t="shared" si="23"/>
        <v>9.5016910048587658E-3</v>
      </c>
      <c r="AD65" s="246">
        <f t="shared" si="24"/>
        <v>-4.9712936719659628E-3</v>
      </c>
      <c r="AE65" s="246">
        <f t="shared" si="25"/>
        <v>1.2091137685389028E-5</v>
      </c>
      <c r="AG65" s="249"/>
      <c r="AH65" s="246">
        <f t="shared" si="26"/>
        <v>6.0244596801711158E-3</v>
      </c>
      <c r="AI65" s="246">
        <f t="shared" si="27"/>
        <v>0.48792358265047786</v>
      </c>
      <c r="AJ65" s="246">
        <f t="shared" si="28"/>
        <v>0.43348032491447747</v>
      </c>
      <c r="AK65" s="246">
        <f t="shared" si="29"/>
        <v>0.15384981485841553</v>
      </c>
      <c r="AL65" s="246">
        <f t="shared" si="30"/>
        <v>2.8497294153744575</v>
      </c>
      <c r="AM65" s="246">
        <f t="shared" si="31"/>
        <v>6.8038114576269058</v>
      </c>
      <c r="AN65" s="246">
        <f t="shared" si="41"/>
        <v>2.6199091666909173</v>
      </c>
      <c r="AO65" s="246">
        <f t="shared" si="41"/>
        <v>2.616322193909967</v>
      </c>
      <c r="AP65" s="246">
        <f t="shared" si="41"/>
        <v>2.6240587581244852</v>
      </c>
      <c r="AQ65" s="246">
        <f t="shared" si="41"/>
        <v>2.6073286081820508</v>
      </c>
      <c r="AR65" s="246">
        <f t="shared" si="41"/>
        <v>2.6433093740061135</v>
      </c>
      <c r="AS65" s="246">
        <f t="shared" si="41"/>
        <v>2.5649516319057617</v>
      </c>
      <c r="AT65" s="246">
        <f t="shared" si="41"/>
        <v>2.7315342902088489</v>
      </c>
      <c r="AU65" s="246">
        <f t="shared" si="33"/>
        <v>2.351791102714007</v>
      </c>
    </row>
    <row r="66" spans="1:47" s="246" customFormat="1" ht="12.95" customHeight="1">
      <c r="A66" s="258" t="s">
        <v>1820</v>
      </c>
      <c r="B66" s="259" t="s">
        <v>1814</v>
      </c>
      <c r="C66" s="260">
        <v>40208.678999999996</v>
      </c>
      <c r="D66" s="260"/>
      <c r="E66" s="246">
        <f t="shared" si="12"/>
        <v>20501.514244901893</v>
      </c>
      <c r="F66" s="246">
        <f t="shared" si="13"/>
        <v>20501.5</v>
      </c>
      <c r="G66" s="246">
        <f t="shared" si="14"/>
        <v>4.5796819977113046E-3</v>
      </c>
      <c r="J66" s="246">
        <f>+G66</f>
        <v>4.5796819977113046E-3</v>
      </c>
      <c r="P66" s="246">
        <f t="shared" si="15"/>
        <v>-8.4485029558544079E-3</v>
      </c>
      <c r="Q66" s="248">
        <f t="shared" si="16"/>
        <v>25190.178999999996</v>
      </c>
      <c r="R66" s="246">
        <f t="shared" si="17"/>
        <v>1.6973360318431604E-4</v>
      </c>
      <c r="S66" s="246">
        <v>1</v>
      </c>
      <c r="T66" s="246">
        <f t="shared" si="18"/>
        <v>1.6973360318431604E-4</v>
      </c>
      <c r="X66" s="248">
        <f t="shared" si="19"/>
        <v>25190.178999999996</v>
      </c>
      <c r="Z66" s="246">
        <f t="shared" si="20"/>
        <v>20501.5</v>
      </c>
      <c r="AA66" s="246">
        <f t="shared" si="21"/>
        <v>-2.4278783317811543E-3</v>
      </c>
      <c r="AB66" s="246">
        <f t="shared" si="22"/>
        <v>7.0075603294924588E-3</v>
      </c>
      <c r="AC66" s="246">
        <f t="shared" si="23"/>
        <v>1.3028184953565712E-2</v>
      </c>
      <c r="AD66" s="246">
        <f t="shared" si="24"/>
        <v>-1.440942626361949E-3</v>
      </c>
      <c r="AE66" s="246">
        <f t="shared" si="25"/>
        <v>4.9105901771476459E-5</v>
      </c>
      <c r="AG66" s="249"/>
      <c r="AH66" s="246">
        <f t="shared" si="26"/>
        <v>6.0206246240732536E-3</v>
      </c>
      <c r="AI66" s="246">
        <f t="shared" si="27"/>
        <v>0.48787538225675631</v>
      </c>
      <c r="AJ66" s="246">
        <f t="shared" si="28"/>
        <v>0.43319782629581799</v>
      </c>
      <c r="AK66" s="246">
        <f t="shared" si="29"/>
        <v>0.15368929253148125</v>
      </c>
      <c r="AL66" s="246">
        <f t="shared" si="30"/>
        <v>2.8500428740024413</v>
      </c>
      <c r="AM66" s="246">
        <f t="shared" si="31"/>
        <v>6.8112313892443739</v>
      </c>
      <c r="AN66" s="246">
        <f t="shared" si="41"/>
        <v>2.6204520816615484</v>
      </c>
      <c r="AO66" s="246">
        <f t="shared" si="41"/>
        <v>2.6168607942372293</v>
      </c>
      <c r="AP66" s="246">
        <f t="shared" si="41"/>
        <v>2.6246042546125818</v>
      </c>
      <c r="AQ66" s="246">
        <f t="shared" si="41"/>
        <v>2.6078644423833812</v>
      </c>
      <c r="AR66" s="246">
        <f t="shared" si="41"/>
        <v>2.6438549486581762</v>
      </c>
      <c r="AS66" s="246">
        <f t="shared" si="41"/>
        <v>2.5655015632646436</v>
      </c>
      <c r="AT66" s="246">
        <f t="shared" si="41"/>
        <v>2.7320281225867253</v>
      </c>
      <c r="AU66" s="246">
        <f t="shared" si="33"/>
        <v>2.352583216546555</v>
      </c>
    </row>
    <row r="67" spans="1:47" s="246" customFormat="1" ht="12.95" customHeight="1">
      <c r="A67" s="235" t="s">
        <v>1177</v>
      </c>
      <c r="B67" s="235" t="s">
        <v>1797</v>
      </c>
      <c r="C67" s="236">
        <v>40999.55229</v>
      </c>
      <c r="D67" s="237">
        <v>2.7E-4</v>
      </c>
      <c r="E67" s="246">
        <f t="shared" si="12"/>
        <v>22961.491253900069</v>
      </c>
      <c r="F67" s="246">
        <f t="shared" si="13"/>
        <v>22961.5</v>
      </c>
      <c r="G67" s="246">
        <f t="shared" si="14"/>
        <v>-2.8118379996158183E-3</v>
      </c>
      <c r="I67" s="246">
        <f>+G67</f>
        <v>-2.8118379996158183E-3</v>
      </c>
      <c r="O67" s="246">
        <f ca="1">+C$11+C$12*F67</f>
        <v>0.11562234510254331</v>
      </c>
      <c r="P67" s="246">
        <f t="shared" si="15"/>
        <v>-8.3100261918025616E-3</v>
      </c>
      <c r="Q67" s="248">
        <f t="shared" si="16"/>
        <v>25981.05229</v>
      </c>
      <c r="R67" s="246">
        <f t="shared" si="17"/>
        <v>3.0230073396701728E-5</v>
      </c>
      <c r="S67" s="246">
        <v>0.1</v>
      </c>
      <c r="T67" s="246">
        <f t="shared" si="18"/>
        <v>3.023007339670173E-6</v>
      </c>
      <c r="X67" s="248">
        <f t="shared" si="19"/>
        <v>25981.05229</v>
      </c>
      <c r="Z67" s="246">
        <f t="shared" si="20"/>
        <v>22961.5</v>
      </c>
      <c r="AA67" s="246">
        <f t="shared" si="21"/>
        <v>-3.7133302283848613E-3</v>
      </c>
      <c r="AB67" s="246">
        <f t="shared" si="22"/>
        <v>9.0149222876904304E-4</v>
      </c>
      <c r="AC67" s="246">
        <f t="shared" si="23"/>
        <v>5.4981881921867433E-3</v>
      </c>
      <c r="AD67" s="246">
        <f t="shared" si="24"/>
        <v>-7.4085339630335185E-3</v>
      </c>
      <c r="AE67" s="246">
        <f t="shared" si="25"/>
        <v>8.1268823853097668E-8</v>
      </c>
      <c r="AG67" s="249"/>
      <c r="AH67" s="246">
        <f t="shared" si="26"/>
        <v>4.5966959634177003E-3</v>
      </c>
      <c r="AI67" s="246">
        <f t="shared" si="27"/>
        <v>0.47441657286284222</v>
      </c>
      <c r="AJ67" s="246">
        <f t="shared" si="28"/>
        <v>0.33471216187344249</v>
      </c>
      <c r="AK67" s="246">
        <f t="shared" si="29"/>
        <v>9.8255197604252303E-2</v>
      </c>
      <c r="AL67" s="246">
        <f t="shared" si="30"/>
        <v>2.9567809013706863</v>
      </c>
      <c r="AM67" s="246">
        <f t="shared" si="31"/>
        <v>10.791003109531319</v>
      </c>
      <c r="AN67" s="246">
        <f t="shared" si="41"/>
        <v>2.8081234747480623</v>
      </c>
      <c r="AO67" s="246">
        <f t="shared" si="41"/>
        <v>2.8038591623441969</v>
      </c>
      <c r="AP67" s="246">
        <f t="shared" si="41"/>
        <v>2.8122995876241603</v>
      </c>
      <c r="AQ67" s="246">
        <f t="shared" si="41"/>
        <v>2.7955689964036958</v>
      </c>
      <c r="AR67" s="246">
        <f t="shared" si="41"/>
        <v>2.8286396996796341</v>
      </c>
      <c r="AS67" s="246">
        <f t="shared" si="41"/>
        <v>2.7628851275169448</v>
      </c>
      <c r="AT67" s="246">
        <f t="shared" si="41"/>
        <v>2.8922751838096934</v>
      </c>
      <c r="AU67" s="246">
        <f t="shared" si="33"/>
        <v>2.630954649127712</v>
      </c>
    </row>
    <row r="68" spans="1:47" s="246" customFormat="1" ht="12.95" customHeight="1">
      <c r="A68" s="235" t="s">
        <v>1177</v>
      </c>
      <c r="B68" s="235" t="s">
        <v>1797</v>
      </c>
      <c r="C68" s="236">
        <v>41370.557910000003</v>
      </c>
      <c r="D68" s="237">
        <v>7.5000000000000002E-4</v>
      </c>
      <c r="E68" s="246">
        <f t="shared" si="12"/>
        <v>24115.488116544297</v>
      </c>
      <c r="F68" s="246">
        <f t="shared" si="13"/>
        <v>24115.5</v>
      </c>
      <c r="G68" s="246">
        <f t="shared" si="14"/>
        <v>-3.8204859956749715E-3</v>
      </c>
      <c r="I68" s="246">
        <f>+G68</f>
        <v>-3.8204859956749715E-3</v>
      </c>
      <c r="O68" s="246">
        <f ca="1">+C$11+C$12*F68</f>
        <v>0.11443637359500518</v>
      </c>
      <c r="P68" s="246">
        <f t="shared" si="15"/>
        <v>-8.1552262573733984E-3</v>
      </c>
      <c r="Q68" s="248">
        <f t="shared" si="16"/>
        <v>26352.057910000003</v>
      </c>
      <c r="R68" s="246">
        <f t="shared" si="17"/>
        <v>1.8789973136389348E-5</v>
      </c>
      <c r="S68" s="246">
        <v>0.1</v>
      </c>
      <c r="T68" s="246">
        <f t="shared" si="18"/>
        <v>1.8789973136389348E-6</v>
      </c>
      <c r="X68" s="248">
        <f t="shared" si="19"/>
        <v>26352.057910000003</v>
      </c>
      <c r="Z68" s="246">
        <f t="shared" si="20"/>
        <v>24115.5</v>
      </c>
      <c r="AA68" s="246">
        <f t="shared" si="21"/>
        <v>-4.2702480794088605E-3</v>
      </c>
      <c r="AB68" s="246">
        <f t="shared" si="22"/>
        <v>4.49762083733889E-4</v>
      </c>
      <c r="AC68" s="246">
        <f t="shared" si="23"/>
        <v>4.3347402616984269E-3</v>
      </c>
      <c r="AD68" s="246">
        <f t="shared" si="24"/>
        <v>-7.7054641736395094E-3</v>
      </c>
      <c r="AE68" s="246">
        <f t="shared" si="25"/>
        <v>2.0228593196464979E-8</v>
      </c>
      <c r="AG68" s="249"/>
      <c r="AH68" s="246">
        <f t="shared" si="26"/>
        <v>3.8849781779645384E-3</v>
      </c>
      <c r="AI68" s="246">
        <f t="shared" si="27"/>
        <v>0.470293313387108</v>
      </c>
      <c r="AJ68" s="246">
        <f t="shared" si="28"/>
        <v>0.28892639491036104</v>
      </c>
      <c r="AK68" s="246">
        <f t="shared" si="29"/>
        <v>7.2820662555912199E-2</v>
      </c>
      <c r="AL68" s="246">
        <f t="shared" si="30"/>
        <v>3.004975443195375</v>
      </c>
      <c r="AM68" s="246">
        <f t="shared" si="31"/>
        <v>14.61666737148383</v>
      </c>
      <c r="AN68" s="246">
        <f t="shared" si="41"/>
        <v>2.8943633321049744</v>
      </c>
      <c r="AO68" s="246">
        <f t="shared" si="41"/>
        <v>2.8905521961524769</v>
      </c>
      <c r="AP68" s="246">
        <f t="shared" si="41"/>
        <v>2.8979037516908921</v>
      </c>
      <c r="AQ68" s="246">
        <f t="shared" si="41"/>
        <v>2.8837104117963377</v>
      </c>
      <c r="AR68" s="246">
        <f t="shared" si="41"/>
        <v>2.9110679849266261</v>
      </c>
      <c r="AS68" s="246">
        <f t="shared" si="41"/>
        <v>2.8581591867080918</v>
      </c>
      <c r="AT68" s="246">
        <f t="shared" si="41"/>
        <v>2.9598932712453019</v>
      </c>
      <c r="AU68" s="246">
        <f t="shared" si="33"/>
        <v>2.7615402723791975</v>
      </c>
    </row>
    <row r="69" spans="1:47" s="246" customFormat="1" ht="12.95" customHeight="1">
      <c r="A69" s="235" t="s">
        <v>1177</v>
      </c>
      <c r="B69" s="235" t="s">
        <v>1797</v>
      </c>
      <c r="C69" s="236">
        <v>41388.550309999999</v>
      </c>
      <c r="D69" s="237">
        <v>6.7000000000000002E-4</v>
      </c>
      <c r="E69" s="246">
        <f t="shared" si="12"/>
        <v>24171.452695063173</v>
      </c>
      <c r="F69" s="246">
        <f t="shared" si="13"/>
        <v>24171.5</v>
      </c>
      <c r="G69" s="246">
        <f t="shared" si="14"/>
        <v>-1.5208357996016275E-2</v>
      </c>
      <c r="I69" s="246">
        <f>+G69</f>
        <v>-1.5208357996016275E-2</v>
      </c>
      <c r="O69" s="246">
        <f ca="1">+C$11+C$12*F69</f>
        <v>0.11437882211803625</v>
      </c>
      <c r="P69" s="246">
        <f t="shared" si="15"/>
        <v>-8.1462546555646602E-3</v>
      </c>
      <c r="Q69" s="248">
        <f t="shared" si="16"/>
        <v>26370.050309999999</v>
      </c>
      <c r="R69" s="246">
        <f t="shared" si="17"/>
        <v>4.9873303591217861E-5</v>
      </c>
      <c r="S69" s="246">
        <v>0.1</v>
      </c>
      <c r="T69" s="246">
        <f t="shared" si="18"/>
        <v>4.9873303591217866E-6</v>
      </c>
      <c r="X69" s="248">
        <f t="shared" si="19"/>
        <v>26370.050309999999</v>
      </c>
      <c r="Z69" s="246">
        <f t="shared" si="20"/>
        <v>24171.5</v>
      </c>
      <c r="AA69" s="246">
        <f t="shared" si="21"/>
        <v>-4.2963962685762802E-3</v>
      </c>
      <c r="AB69" s="246">
        <f t="shared" si="22"/>
        <v>-1.0911961727439995E-2</v>
      </c>
      <c r="AC69" s="246">
        <f t="shared" si="23"/>
        <v>-7.0621033404516149E-3</v>
      </c>
      <c r="AD69" s="246">
        <f t="shared" si="24"/>
        <v>-1.9058216383004655E-2</v>
      </c>
      <c r="AE69" s="246">
        <f t="shared" si="25"/>
        <v>1.1907090874111524E-5</v>
      </c>
      <c r="AG69" s="249"/>
      <c r="AH69" s="246">
        <f t="shared" si="26"/>
        <v>3.8498583869883795E-3</v>
      </c>
      <c r="AI69" s="246">
        <f t="shared" si="27"/>
        <v>0.47012610152529222</v>
      </c>
      <c r="AJ69" s="246">
        <f t="shared" si="28"/>
        <v>0.28670866409422263</v>
      </c>
      <c r="AK69" s="246">
        <f t="shared" si="29"/>
        <v>7.1593815743440439E-2</v>
      </c>
      <c r="AL69" s="246">
        <f t="shared" si="30"/>
        <v>3.0072911637389272</v>
      </c>
      <c r="AM69" s="246">
        <f t="shared" si="31"/>
        <v>14.86947724685548</v>
      </c>
      <c r="AN69" s="246">
        <f t="shared" si="41"/>
        <v>2.8985250891474088</v>
      </c>
      <c r="AO69" s="246">
        <f t="shared" si="41"/>
        <v>2.8947496662717636</v>
      </c>
      <c r="AP69" s="246">
        <f t="shared" si="41"/>
        <v>2.9020247536146133</v>
      </c>
      <c r="AQ69" s="246">
        <f t="shared" si="41"/>
        <v>2.8879940310914658</v>
      </c>
      <c r="AR69" s="246">
        <f t="shared" si="41"/>
        <v>2.9150106785728691</v>
      </c>
      <c r="AS69" s="246">
        <f t="shared" si="41"/>
        <v>2.8628199011254161</v>
      </c>
      <c r="AT69" s="246">
        <f t="shared" si="41"/>
        <v>2.9630797154211157</v>
      </c>
      <c r="AU69" s="246">
        <f t="shared" si="33"/>
        <v>2.7678771830395816</v>
      </c>
    </row>
    <row r="70" spans="1:47" s="246" customFormat="1" ht="12.95" customHeight="1">
      <c r="A70" s="258" t="s">
        <v>1823</v>
      </c>
      <c r="B70" s="259"/>
      <c r="C70" s="260">
        <v>41680.316700000003</v>
      </c>
      <c r="D70" s="260"/>
      <c r="E70" s="246">
        <f t="shared" si="12"/>
        <v>25078.979375346436</v>
      </c>
      <c r="F70" s="246">
        <f t="shared" si="13"/>
        <v>25079</v>
      </c>
      <c r="G70" s="246">
        <f t="shared" si="14"/>
        <v>-6.6307479937677272E-3</v>
      </c>
      <c r="J70" s="246">
        <f>+G70</f>
        <v>-6.6307479937677272E-3</v>
      </c>
      <c r="P70" s="246">
        <f t="shared" si="15"/>
        <v>-7.9820313385107131E-3</v>
      </c>
      <c r="Q70" s="248">
        <f t="shared" si="16"/>
        <v>26661.816700000003</v>
      </c>
      <c r="R70" s="246">
        <f t="shared" si="17"/>
        <v>1.8259666777797913E-6</v>
      </c>
      <c r="S70" s="246">
        <v>1</v>
      </c>
      <c r="T70" s="246">
        <f t="shared" si="18"/>
        <v>1.8259666777797913E-6</v>
      </c>
      <c r="X70" s="248">
        <f t="shared" si="19"/>
        <v>26661.816700000003</v>
      </c>
      <c r="Z70" s="246">
        <f t="shared" si="20"/>
        <v>25079</v>
      </c>
      <c r="AA70" s="246">
        <f t="shared" si="21"/>
        <v>-4.7079961879024166E-3</v>
      </c>
      <c r="AB70" s="246">
        <f t="shared" si="22"/>
        <v>-1.9227518058653106E-3</v>
      </c>
      <c r="AC70" s="246">
        <f t="shared" si="23"/>
        <v>1.3512833447429859E-3</v>
      </c>
      <c r="AD70" s="246">
        <f t="shared" si="24"/>
        <v>-9.9047831443760236E-3</v>
      </c>
      <c r="AE70" s="246">
        <f t="shared" si="25"/>
        <v>3.6969745069583127E-6</v>
      </c>
      <c r="AG70" s="249"/>
      <c r="AH70" s="246">
        <f t="shared" si="26"/>
        <v>3.2740351506082965E-3</v>
      </c>
      <c r="AI70" s="246">
        <f t="shared" si="27"/>
        <v>0.46782560181686417</v>
      </c>
      <c r="AJ70" s="246">
        <f t="shared" si="28"/>
        <v>0.25079783572921227</v>
      </c>
      <c r="AK70" s="246">
        <f t="shared" si="29"/>
        <v>5.1792206517079734E-2</v>
      </c>
      <c r="AL70" s="246">
        <f t="shared" si="30"/>
        <v>3.0445763140434341</v>
      </c>
      <c r="AM70" s="246">
        <f t="shared" si="31"/>
        <v>20.598912185161623</v>
      </c>
      <c r="AN70" s="246">
        <f t="shared" si="41"/>
        <v>2.9657182718934738</v>
      </c>
      <c r="AO70" s="246">
        <f t="shared" si="41"/>
        <v>2.9626873155121012</v>
      </c>
      <c r="AP70" s="246">
        <f t="shared" si="41"/>
        <v>2.968444931362626</v>
      </c>
      <c r="AQ70" s="246">
        <f t="shared" si="41"/>
        <v>2.9575026215370257</v>
      </c>
      <c r="AR70" s="246">
        <f t="shared" si="41"/>
        <v>2.9782804806783645</v>
      </c>
      <c r="AS70" s="246">
        <f t="shared" si="41"/>
        <v>2.9387577487595622</v>
      </c>
      <c r="AT70" s="246">
        <f t="shared" si="41"/>
        <v>3.0137147615156206</v>
      </c>
      <c r="AU70" s="246">
        <f t="shared" si="33"/>
        <v>2.8705690834734843</v>
      </c>
    </row>
    <row r="71" spans="1:47" s="246" customFormat="1" ht="12.95" customHeight="1">
      <c r="A71" s="235" t="s">
        <v>1177</v>
      </c>
      <c r="B71" s="235" t="s">
        <v>1797</v>
      </c>
      <c r="C71" s="236">
        <v>41690.600659999996</v>
      </c>
      <c r="D71" s="237">
        <v>1.6000000000000001E-4</v>
      </c>
      <c r="E71" s="246">
        <f t="shared" si="12"/>
        <v>25110.967186139034</v>
      </c>
      <c r="F71" s="246">
        <f t="shared" si="13"/>
        <v>25111</v>
      </c>
      <c r="G71" s="246">
        <f t="shared" si="14"/>
        <v>-1.0549532002187334E-2</v>
      </c>
      <c r="I71" s="246">
        <f t="shared" ref="I71:I77" si="42">+G71</f>
        <v>-1.0549532002187334E-2</v>
      </c>
      <c r="O71" s="246">
        <f t="shared" ref="O71:O77" ca="1" si="43">+C$11+C$12*F71</f>
        <v>0.11341329332138801</v>
      </c>
      <c r="P71" s="246">
        <f t="shared" si="15"/>
        <v>-7.9755929226240068E-3</v>
      </c>
      <c r="Q71" s="248">
        <f t="shared" si="16"/>
        <v>26672.100659999996</v>
      </c>
      <c r="R71" s="246">
        <f t="shared" si="17"/>
        <v>6.625162385303308E-6</v>
      </c>
      <c r="S71" s="246">
        <v>0.1</v>
      </c>
      <c r="T71" s="246">
        <f t="shared" si="18"/>
        <v>6.6251623853033087E-7</v>
      </c>
      <c r="X71" s="248">
        <f t="shared" si="19"/>
        <v>26672.100659999996</v>
      </c>
      <c r="Z71" s="246">
        <f t="shared" si="20"/>
        <v>25111</v>
      </c>
      <c r="AA71" s="246">
        <f t="shared" si="21"/>
        <v>-4.7220802463282703E-3</v>
      </c>
      <c r="AB71" s="246">
        <f t="shared" si="22"/>
        <v>-5.8274517558590637E-3</v>
      </c>
      <c r="AC71" s="246">
        <f t="shared" si="23"/>
        <v>-2.5739390795633272E-3</v>
      </c>
      <c r="AD71" s="246">
        <f t="shared" si="24"/>
        <v>-1.380304467848307E-2</v>
      </c>
      <c r="AE71" s="246">
        <f t="shared" si="25"/>
        <v>3.3959193966864889E-6</v>
      </c>
      <c r="AG71" s="249"/>
      <c r="AH71" s="246">
        <f t="shared" si="26"/>
        <v>3.2535126762957365E-3</v>
      </c>
      <c r="AI71" s="246">
        <f t="shared" si="27"/>
        <v>0.46775834791737592</v>
      </c>
      <c r="AJ71" s="246">
        <f t="shared" si="28"/>
        <v>0.24953209013281646</v>
      </c>
      <c r="AK71" s="246">
        <f t="shared" si="29"/>
        <v>5.1096443377691703E-2</v>
      </c>
      <c r="AL71" s="246">
        <f t="shared" si="30"/>
        <v>3.0458836281150736</v>
      </c>
      <c r="AM71" s="246">
        <f t="shared" si="31"/>
        <v>20.880716881488123</v>
      </c>
      <c r="AN71" s="246">
        <f t="shared" ref="AN71:AT80" si="44">$AU71+$AB$7*SIN(AO71)</f>
        <v>2.9680798873480163</v>
      </c>
      <c r="AO71" s="246">
        <f t="shared" si="44"/>
        <v>2.9650805381286336</v>
      </c>
      <c r="AP71" s="246">
        <f t="shared" si="44"/>
        <v>2.9707757359213631</v>
      </c>
      <c r="AQ71" s="246">
        <f t="shared" si="44"/>
        <v>2.9599566945899798</v>
      </c>
      <c r="AR71" s="246">
        <f t="shared" si="44"/>
        <v>2.9804921259695827</v>
      </c>
      <c r="AS71" s="246">
        <f t="shared" si="44"/>
        <v>2.9414481916667268</v>
      </c>
      <c r="AT71" s="246">
        <f t="shared" si="44"/>
        <v>3.0154694368008421</v>
      </c>
      <c r="AU71" s="246">
        <f t="shared" si="33"/>
        <v>2.8741901752794177</v>
      </c>
    </row>
    <row r="72" spans="1:47" s="246" customFormat="1" ht="12.95" customHeight="1">
      <c r="A72" s="235" t="s">
        <v>1177</v>
      </c>
      <c r="B72" s="235" t="s">
        <v>1797</v>
      </c>
      <c r="C72" s="236">
        <v>41702.664299999997</v>
      </c>
      <c r="D72" s="237">
        <v>1.6999999999999999E-3</v>
      </c>
      <c r="E72" s="246">
        <f t="shared" si="12"/>
        <v>25148.490614253333</v>
      </c>
      <c r="F72" s="246">
        <f t="shared" si="13"/>
        <v>25148.5</v>
      </c>
      <c r="G72" s="246">
        <f t="shared" si="14"/>
        <v>-3.0174819985404611E-3</v>
      </c>
      <c r="I72" s="246">
        <f t="shared" si="42"/>
        <v>-3.0174819985404611E-3</v>
      </c>
      <c r="O72" s="246">
        <f t="shared" ca="1" si="43"/>
        <v>0.11337475438591775</v>
      </c>
      <c r="P72" s="246">
        <f t="shared" si="15"/>
        <v>-7.9679917616822093E-3</v>
      </c>
      <c r="Q72" s="248">
        <f t="shared" si="16"/>
        <v>26684.164299999997</v>
      </c>
      <c r="R72" s="246">
        <f t="shared" si="17"/>
        <v>2.4507546914961769E-5</v>
      </c>
      <c r="S72" s="246">
        <v>0.1</v>
      </c>
      <c r="T72" s="246">
        <f t="shared" si="18"/>
        <v>2.450754691496177E-6</v>
      </c>
      <c r="X72" s="248">
        <f t="shared" si="19"/>
        <v>26684.164299999997</v>
      </c>
      <c r="Z72" s="246">
        <f t="shared" si="20"/>
        <v>25148.5</v>
      </c>
      <c r="AA72" s="246">
        <f t="shared" si="21"/>
        <v>-4.7385467571093524E-3</v>
      </c>
      <c r="AB72" s="246">
        <f t="shared" si="22"/>
        <v>1.7210647585688913E-3</v>
      </c>
      <c r="AC72" s="246">
        <f t="shared" si="23"/>
        <v>4.9505097631417482E-3</v>
      </c>
      <c r="AD72" s="246">
        <f t="shared" si="24"/>
        <v>-6.246927003113318E-3</v>
      </c>
      <c r="AE72" s="246">
        <f t="shared" si="25"/>
        <v>2.9620639031877964E-7</v>
      </c>
      <c r="AG72" s="249"/>
      <c r="AH72" s="246">
        <f t="shared" si="26"/>
        <v>3.2294450045728569E-3</v>
      </c>
      <c r="AI72" s="246">
        <f t="shared" si="27"/>
        <v>0.46768072087018631</v>
      </c>
      <c r="AJ72" s="246">
        <f t="shared" si="28"/>
        <v>0.24804880139821259</v>
      </c>
      <c r="AK72" s="246">
        <f t="shared" si="29"/>
        <v>5.0281286819314354E-2</v>
      </c>
      <c r="AL72" s="246">
        <f t="shared" si="30"/>
        <v>3.0474150696233253</v>
      </c>
      <c r="AM72" s="246">
        <f t="shared" si="31"/>
        <v>21.220777397802994</v>
      </c>
      <c r="AN72" s="246">
        <f t="shared" si="44"/>
        <v>2.9708468095313791</v>
      </c>
      <c r="AO72" s="246">
        <f t="shared" si="44"/>
        <v>2.9678849290069755</v>
      </c>
      <c r="AP72" s="246">
        <f t="shared" si="44"/>
        <v>2.9735062729896473</v>
      </c>
      <c r="AQ72" s="246">
        <f t="shared" si="44"/>
        <v>2.9628328177353573</v>
      </c>
      <c r="AR72" s="246">
        <f t="shared" si="44"/>
        <v>2.9830824020366205</v>
      </c>
      <c r="AS72" s="246">
        <f t="shared" si="44"/>
        <v>2.9446020409987974</v>
      </c>
      <c r="AT72" s="246">
        <f t="shared" si="44"/>
        <v>3.0175233412329181</v>
      </c>
      <c r="AU72" s="246">
        <f t="shared" si="33"/>
        <v>2.8784336422394965</v>
      </c>
    </row>
    <row r="73" spans="1:47" s="246" customFormat="1" ht="12.95" customHeight="1">
      <c r="A73" s="235" t="s">
        <v>1177</v>
      </c>
      <c r="B73" s="235" t="s">
        <v>1797</v>
      </c>
      <c r="C73" s="236">
        <v>41735.609400000001</v>
      </c>
      <c r="D73" s="237">
        <v>1.1999999999999999E-3</v>
      </c>
      <c r="E73" s="246">
        <f t="shared" si="12"/>
        <v>25250.964916501111</v>
      </c>
      <c r="F73" s="246">
        <f t="shared" si="13"/>
        <v>25251</v>
      </c>
      <c r="G73" s="246">
        <f t="shared" si="14"/>
        <v>-1.1279211998044048E-2</v>
      </c>
      <c r="I73" s="246">
        <f t="shared" si="42"/>
        <v>-1.1279211998044048E-2</v>
      </c>
      <c r="O73" s="246">
        <f t="shared" ca="1" si="43"/>
        <v>0.1132694146289657</v>
      </c>
      <c r="P73" s="246">
        <f t="shared" si="15"/>
        <v>-7.9469061357381691E-3</v>
      </c>
      <c r="Q73" s="248">
        <f t="shared" si="16"/>
        <v>26717.109400000001</v>
      </c>
      <c r="R73" s="246">
        <f t="shared" si="17"/>
        <v>1.1104262359958124E-5</v>
      </c>
      <c r="S73" s="246">
        <v>0.1</v>
      </c>
      <c r="T73" s="246">
        <f t="shared" si="18"/>
        <v>1.1104262359958124E-6</v>
      </c>
      <c r="X73" s="248">
        <f t="shared" si="19"/>
        <v>26717.109400000001</v>
      </c>
      <c r="Z73" s="246">
        <f t="shared" si="20"/>
        <v>25251</v>
      </c>
      <c r="AA73" s="246">
        <f t="shared" si="21"/>
        <v>-4.7833437148634963E-3</v>
      </c>
      <c r="AB73" s="246">
        <f t="shared" si="22"/>
        <v>-6.4958682831805512E-3</v>
      </c>
      <c r="AC73" s="246">
        <f t="shared" si="23"/>
        <v>-3.3323058623058784E-3</v>
      </c>
      <c r="AD73" s="246">
        <f t="shared" si="24"/>
        <v>-1.4442774418918721E-2</v>
      </c>
      <c r="AE73" s="246">
        <f t="shared" si="25"/>
        <v>4.2196304752431043E-6</v>
      </c>
      <c r="AG73" s="249"/>
      <c r="AH73" s="246">
        <f t="shared" si="26"/>
        <v>3.1635624208746728E-3</v>
      </c>
      <c r="AI73" s="246">
        <f t="shared" si="27"/>
        <v>0.46747505718202187</v>
      </c>
      <c r="AJ73" s="246">
        <f t="shared" si="28"/>
        <v>0.24399447714668385</v>
      </c>
      <c r="AK73" s="246">
        <f t="shared" si="29"/>
        <v>4.8054219525445946E-2</v>
      </c>
      <c r="AL73" s="246">
        <f t="shared" si="30"/>
        <v>3.0515979613567685</v>
      </c>
      <c r="AM73" s="246">
        <f t="shared" si="31"/>
        <v>22.208531718859817</v>
      </c>
      <c r="AN73" s="246">
        <f t="shared" si="44"/>
        <v>2.9784065228818646</v>
      </c>
      <c r="AO73" s="246">
        <f t="shared" si="44"/>
        <v>2.9755493790164911</v>
      </c>
      <c r="AP73" s="246">
        <f t="shared" si="44"/>
        <v>2.980965030651765</v>
      </c>
      <c r="AQ73" s="246">
        <f t="shared" si="44"/>
        <v>2.9706956152062958</v>
      </c>
      <c r="AR73" s="246">
        <f t="shared" si="44"/>
        <v>2.9901544372251698</v>
      </c>
      <c r="AS73" s="246">
        <f t="shared" si="44"/>
        <v>2.9532278749449121</v>
      </c>
      <c r="AT73" s="246">
        <f t="shared" si="44"/>
        <v>3.0231246841127919</v>
      </c>
      <c r="AU73" s="246">
        <f t="shared" si="33"/>
        <v>2.8900324519303782</v>
      </c>
    </row>
    <row r="74" spans="1:47" s="246" customFormat="1" ht="12.95" customHeight="1">
      <c r="A74" s="235" t="s">
        <v>1177</v>
      </c>
      <c r="B74" s="235" t="s">
        <v>1797</v>
      </c>
      <c r="C74" s="236">
        <v>41744.615819999999</v>
      </c>
      <c r="D74" s="237">
        <v>0</v>
      </c>
      <c r="E74" s="246">
        <f t="shared" si="12"/>
        <v>25278.978994626541</v>
      </c>
      <c r="F74" s="246">
        <f t="shared" si="13"/>
        <v>25279</v>
      </c>
      <c r="G74" s="246">
        <f t="shared" si="14"/>
        <v>-6.753147994459141E-3</v>
      </c>
      <c r="I74" s="246">
        <f t="shared" si="42"/>
        <v>-6.753147994459141E-3</v>
      </c>
      <c r="O74" s="246">
        <f t="shared" ca="1" si="43"/>
        <v>0.11324063889048125</v>
      </c>
      <c r="P74" s="246">
        <f t="shared" si="15"/>
        <v>-7.9410674475236826E-3</v>
      </c>
      <c r="Q74" s="248">
        <f t="shared" si="16"/>
        <v>26726.115819999999</v>
      </c>
      <c r="R74" s="246">
        <f t="shared" si="17"/>
        <v>1.4111526269691597E-6</v>
      </c>
      <c r="S74" s="246">
        <v>0.1</v>
      </c>
      <c r="T74" s="246">
        <f t="shared" si="18"/>
        <v>1.4111526269691597E-7</v>
      </c>
      <c r="X74" s="248">
        <f t="shared" si="19"/>
        <v>26726.115819999999</v>
      </c>
      <c r="Z74" s="246">
        <f t="shared" si="20"/>
        <v>25279</v>
      </c>
      <c r="AA74" s="246">
        <f t="shared" si="21"/>
        <v>-4.7955268473509303E-3</v>
      </c>
      <c r="AB74" s="246">
        <f t="shared" si="22"/>
        <v>-1.9576211471082107E-3</v>
      </c>
      <c r="AC74" s="246">
        <f t="shared" si="23"/>
        <v>1.1879194530645416E-3</v>
      </c>
      <c r="AD74" s="246">
        <f t="shared" si="24"/>
        <v>-9.8986885946318933E-3</v>
      </c>
      <c r="AE74" s="246">
        <f t="shared" si="25"/>
        <v>3.8322805556052666E-7</v>
      </c>
      <c r="AG74" s="249"/>
      <c r="AH74" s="246">
        <f t="shared" si="26"/>
        <v>3.1455406001727527E-3</v>
      </c>
      <c r="AI74" s="246">
        <f t="shared" si="27"/>
        <v>0.46742053193853628</v>
      </c>
      <c r="AJ74" s="246">
        <f t="shared" si="28"/>
        <v>0.24288694406059139</v>
      </c>
      <c r="AK74" s="246">
        <f t="shared" si="29"/>
        <v>4.7446105602662644E-2</v>
      </c>
      <c r="AL74" s="246">
        <f t="shared" si="30"/>
        <v>3.0527398472610892</v>
      </c>
      <c r="AM74" s="246">
        <f t="shared" si="31"/>
        <v>22.494326357093328</v>
      </c>
      <c r="AN74" s="246">
        <f t="shared" si="44"/>
        <v>2.9804708170869563</v>
      </c>
      <c r="AO74" s="246">
        <f t="shared" si="44"/>
        <v>2.9776428652883649</v>
      </c>
      <c r="AP74" s="246">
        <f t="shared" si="44"/>
        <v>2.9830013717804218</v>
      </c>
      <c r="AQ74" s="246">
        <f t="shared" si="44"/>
        <v>2.9728438518803411</v>
      </c>
      <c r="AR74" s="246">
        <f t="shared" si="44"/>
        <v>2.992084305513075</v>
      </c>
      <c r="AS74" s="246">
        <f t="shared" si="44"/>
        <v>2.9555855231199848</v>
      </c>
      <c r="AT74" s="246">
        <f t="shared" si="44"/>
        <v>3.0246516593748387</v>
      </c>
      <c r="AU74" s="246">
        <f t="shared" si="33"/>
        <v>2.89320090726057</v>
      </c>
    </row>
    <row r="75" spans="1:47" s="246" customFormat="1" ht="12.95" customHeight="1">
      <c r="A75" s="235" t="s">
        <v>1177</v>
      </c>
      <c r="B75" s="235" t="s">
        <v>1797</v>
      </c>
      <c r="C75" s="236">
        <v>41745.569940000001</v>
      </c>
      <c r="D75" s="237">
        <v>2.5999999999999998E-4</v>
      </c>
      <c r="E75" s="246">
        <f t="shared" si="12"/>
        <v>25281.946743434735</v>
      </c>
      <c r="F75" s="246">
        <f t="shared" si="13"/>
        <v>25282</v>
      </c>
      <c r="G75" s="246">
        <f t="shared" si="14"/>
        <v>-1.7121783996117301E-2</v>
      </c>
      <c r="I75" s="246">
        <f t="shared" si="42"/>
        <v>-1.7121783996117301E-2</v>
      </c>
      <c r="O75" s="246">
        <f t="shared" ca="1" si="43"/>
        <v>0.11323755577564362</v>
      </c>
      <c r="P75" s="246">
        <f t="shared" si="15"/>
        <v>-7.9404398704344056E-3</v>
      </c>
      <c r="Q75" s="248">
        <f t="shared" si="16"/>
        <v>26727.069940000001</v>
      </c>
      <c r="R75" s="246">
        <f t="shared" si="17"/>
        <v>8.4297079954211813E-5</v>
      </c>
      <c r="S75" s="246">
        <v>0.1</v>
      </c>
      <c r="T75" s="246">
        <f t="shared" si="18"/>
        <v>8.4297079954211823E-6</v>
      </c>
      <c r="X75" s="248">
        <f t="shared" si="19"/>
        <v>26727.069940000001</v>
      </c>
      <c r="Z75" s="246">
        <f t="shared" si="20"/>
        <v>25282</v>
      </c>
      <c r="AA75" s="246">
        <f t="shared" si="21"/>
        <v>-4.7968308018232339E-3</v>
      </c>
      <c r="AB75" s="246">
        <f t="shared" si="22"/>
        <v>-1.2324953194294067E-2</v>
      </c>
      <c r="AC75" s="246">
        <f t="shared" si="23"/>
        <v>-9.1813441256828957E-3</v>
      </c>
      <c r="AD75" s="246">
        <f t="shared" si="24"/>
        <v>-2.0265393064728472E-2</v>
      </c>
      <c r="AE75" s="246">
        <f t="shared" si="25"/>
        <v>1.5190447124153952E-5</v>
      </c>
      <c r="AG75" s="249"/>
      <c r="AH75" s="246">
        <f t="shared" si="26"/>
        <v>3.1436090686111718E-3</v>
      </c>
      <c r="AI75" s="246">
        <f t="shared" si="27"/>
        <v>0.46741473203047523</v>
      </c>
      <c r="AJ75" s="246">
        <f t="shared" si="28"/>
        <v>0.24276827933554593</v>
      </c>
      <c r="AK75" s="246">
        <f t="shared" si="29"/>
        <v>4.7380956927021052E-2</v>
      </c>
      <c r="AL75" s="246">
        <f t="shared" si="30"/>
        <v>3.0528621732701215</v>
      </c>
      <c r="AM75" s="246">
        <f t="shared" si="31"/>
        <v>22.525378399413626</v>
      </c>
      <c r="AN75" s="246">
        <f t="shared" si="44"/>
        <v>2.9806919715249016</v>
      </c>
      <c r="AO75" s="246">
        <f t="shared" si="44"/>
        <v>2.9778671620255062</v>
      </c>
      <c r="AP75" s="246">
        <f t="shared" si="44"/>
        <v>2.98321952186238</v>
      </c>
      <c r="AQ75" s="246">
        <f t="shared" si="44"/>
        <v>2.9730740289219084</v>
      </c>
      <c r="AR75" s="246">
        <f t="shared" si="44"/>
        <v>2.9922910270216696</v>
      </c>
      <c r="AS75" s="246">
        <f t="shared" si="44"/>
        <v>2.9558381613404014</v>
      </c>
      <c r="AT75" s="246">
        <f t="shared" si="44"/>
        <v>3.0248151853062879</v>
      </c>
      <c r="AU75" s="246">
        <f t="shared" si="33"/>
        <v>2.8935403846173764</v>
      </c>
    </row>
    <row r="76" spans="1:47" s="246" customFormat="1" ht="12.95" customHeight="1">
      <c r="A76" s="235" t="s">
        <v>1177</v>
      </c>
      <c r="B76" s="235" t="s">
        <v>1797</v>
      </c>
      <c r="C76" s="236">
        <v>41746.545839999999</v>
      </c>
      <c r="D76" s="237">
        <v>3.2000000000000003E-4</v>
      </c>
      <c r="E76" s="246">
        <f t="shared" si="12"/>
        <v>25284.982237986686</v>
      </c>
      <c r="F76" s="246">
        <f t="shared" si="13"/>
        <v>25285</v>
      </c>
      <c r="G76" s="246">
        <f t="shared" si="14"/>
        <v>-5.7104200022877194E-3</v>
      </c>
      <c r="I76" s="246">
        <f t="shared" si="42"/>
        <v>-5.7104200022877194E-3</v>
      </c>
      <c r="O76" s="246">
        <f t="shared" ca="1" si="43"/>
        <v>0.113234472660806</v>
      </c>
      <c r="P76" s="246">
        <f t="shared" si="15"/>
        <v>-7.9398119055995725E-3</v>
      </c>
      <c r="Q76" s="248">
        <f t="shared" si="16"/>
        <v>26728.045839999999</v>
      </c>
      <c r="R76" s="246">
        <f t="shared" si="17"/>
        <v>4.9701882585524466E-6</v>
      </c>
      <c r="S76" s="246">
        <v>0.1</v>
      </c>
      <c r="T76" s="246">
        <f t="shared" si="18"/>
        <v>4.9701882585524468E-7</v>
      </c>
      <c r="X76" s="248">
        <f t="shared" si="19"/>
        <v>26728.045839999999</v>
      </c>
      <c r="Z76" s="246">
        <f t="shared" si="20"/>
        <v>25285</v>
      </c>
      <c r="AA76" s="246">
        <f t="shared" si="21"/>
        <v>-4.7981344887504914E-3</v>
      </c>
      <c r="AB76" s="246">
        <f t="shared" si="22"/>
        <v>-9.1228551353722803E-4</v>
      </c>
      <c r="AC76" s="246">
        <f t="shared" si="23"/>
        <v>2.2293919033118531E-3</v>
      </c>
      <c r="AD76" s="246">
        <f t="shared" si="24"/>
        <v>-8.8520974191368014E-3</v>
      </c>
      <c r="AE76" s="246">
        <f t="shared" si="25"/>
        <v>8.3226485820988384E-8</v>
      </c>
      <c r="AG76" s="249"/>
      <c r="AH76" s="246">
        <f t="shared" si="26"/>
        <v>3.1416774168490811E-3</v>
      </c>
      <c r="AI76" s="246">
        <f t="shared" si="27"/>
        <v>0.46740894026412894</v>
      </c>
      <c r="AJ76" s="246">
        <f t="shared" si="28"/>
        <v>0.24264961451033212</v>
      </c>
      <c r="AK76" s="246">
        <f t="shared" si="29"/>
        <v>4.7315809481742174E-2</v>
      </c>
      <c r="AL76" s="246">
        <f t="shared" si="30"/>
        <v>3.0529844956377956</v>
      </c>
      <c r="AM76" s="246">
        <f t="shared" si="31"/>
        <v>22.556515193629842</v>
      </c>
      <c r="AN76" s="246">
        <f t="shared" si="44"/>
        <v>2.9809131221217986</v>
      </c>
      <c r="AO76" s="246">
        <f t="shared" si="44"/>
        <v>2.9780914577324982</v>
      </c>
      <c r="AP76" s="246">
        <f t="shared" si="44"/>
        <v>2.9834376662950413</v>
      </c>
      <c r="AQ76" s="246">
        <f t="shared" si="44"/>
        <v>2.9733042076669567</v>
      </c>
      <c r="AR76" s="246">
        <f t="shared" si="44"/>
        <v>2.9924977388807346</v>
      </c>
      <c r="AS76" s="246">
        <f t="shared" si="44"/>
        <v>2.9560908059291622</v>
      </c>
      <c r="AT76" s="246">
        <f t="shared" si="44"/>
        <v>3.0249786961089886</v>
      </c>
      <c r="AU76" s="246">
        <f t="shared" si="33"/>
        <v>2.8938798619741828</v>
      </c>
    </row>
    <row r="77" spans="1:47" s="246" customFormat="1" ht="12.95" customHeight="1">
      <c r="A77" s="235" t="s">
        <v>1177</v>
      </c>
      <c r="B77" s="235" t="s">
        <v>1797</v>
      </c>
      <c r="C77" s="236">
        <v>41754.581100000003</v>
      </c>
      <c r="D77" s="237">
        <v>1.1000000000000001E-3</v>
      </c>
      <c r="E77" s="246">
        <f t="shared" si="12"/>
        <v>25309.975565124249</v>
      </c>
      <c r="F77" s="246">
        <f t="shared" si="13"/>
        <v>25310</v>
      </c>
      <c r="G77" s="246">
        <f t="shared" si="14"/>
        <v>-7.8557199958595447E-3</v>
      </c>
      <c r="I77" s="246">
        <f t="shared" si="42"/>
        <v>-7.8557199958595447E-3</v>
      </c>
      <c r="O77" s="246">
        <f t="shared" ca="1" si="43"/>
        <v>0.11320878003715916</v>
      </c>
      <c r="P77" s="246">
        <f t="shared" si="15"/>
        <v>-7.9345637863156744E-3</v>
      </c>
      <c r="Q77" s="248">
        <f t="shared" si="16"/>
        <v>26736.081100000003</v>
      </c>
      <c r="R77" s="246">
        <f t="shared" si="17"/>
        <v>6.2163432934900864E-9</v>
      </c>
      <c r="S77" s="246">
        <v>0.1</v>
      </c>
      <c r="T77" s="246">
        <f t="shared" si="18"/>
        <v>6.2163432934900866E-10</v>
      </c>
      <c r="X77" s="248">
        <f t="shared" si="19"/>
        <v>26736.081100000003</v>
      </c>
      <c r="Z77" s="246">
        <f t="shared" si="20"/>
        <v>25310</v>
      </c>
      <c r="AA77" s="246">
        <f t="shared" si="21"/>
        <v>-4.8089881339721495E-3</v>
      </c>
      <c r="AB77" s="246">
        <f t="shared" si="22"/>
        <v>-3.0467318618873952E-3</v>
      </c>
      <c r="AC77" s="246">
        <f t="shared" si="23"/>
        <v>7.8843790456129687E-5</v>
      </c>
      <c r="AD77" s="246">
        <f t="shared" si="24"/>
        <v>-1.098129564820307E-2</v>
      </c>
      <c r="AE77" s="246">
        <f t="shared" si="25"/>
        <v>9.2825750382398346E-7</v>
      </c>
      <c r="AG77" s="249"/>
      <c r="AH77" s="246">
        <f t="shared" si="26"/>
        <v>3.1255756523435253E-3</v>
      </c>
      <c r="AI77" s="246">
        <f t="shared" si="27"/>
        <v>0.46736099205236814</v>
      </c>
      <c r="AJ77" s="246">
        <f t="shared" si="28"/>
        <v>0.24166073671586799</v>
      </c>
      <c r="AK77" s="246">
        <f t="shared" si="29"/>
        <v>4.677296174130164E-2</v>
      </c>
      <c r="AL77" s="246">
        <f t="shared" si="30"/>
        <v>3.054003707749652</v>
      </c>
      <c r="AM77" s="246">
        <f t="shared" si="31"/>
        <v>22.819331595653438</v>
      </c>
      <c r="AN77" s="246">
        <f t="shared" si="44"/>
        <v>2.9827558950465041</v>
      </c>
      <c r="AO77" s="246">
        <f t="shared" si="44"/>
        <v>2.979960548842234</v>
      </c>
      <c r="AP77" s="246">
        <f t="shared" si="44"/>
        <v>2.9852553178119745</v>
      </c>
      <c r="AQ77" s="246">
        <f t="shared" si="44"/>
        <v>2.9752224299466858</v>
      </c>
      <c r="AR77" s="246">
        <f t="shared" si="44"/>
        <v>2.9942199640813603</v>
      </c>
      <c r="AS77" s="246">
        <f t="shared" si="44"/>
        <v>2.9581964240894791</v>
      </c>
      <c r="AT77" s="246">
        <f t="shared" si="44"/>
        <v>3.0263407005081415</v>
      </c>
      <c r="AU77" s="246">
        <f t="shared" si="33"/>
        <v>2.8967088399475682</v>
      </c>
    </row>
    <row r="78" spans="1:47" s="246" customFormat="1" ht="12.95" customHeight="1">
      <c r="A78" s="258" t="s">
        <v>1823</v>
      </c>
      <c r="B78" s="259"/>
      <c r="C78" s="260">
        <v>41928.511599999998</v>
      </c>
      <c r="D78" s="260"/>
      <c r="E78" s="246">
        <f t="shared" si="12"/>
        <v>25850.978828951182</v>
      </c>
      <c r="F78" s="246">
        <f t="shared" si="13"/>
        <v>25851</v>
      </c>
      <c r="G78" s="246">
        <f t="shared" si="14"/>
        <v>-6.8064119986956939E-3</v>
      </c>
      <c r="J78" s="246">
        <f>+G78</f>
        <v>-6.8064119986956939E-3</v>
      </c>
      <c r="P78" s="246">
        <f t="shared" si="15"/>
        <v>-7.8143983731134466E-3</v>
      </c>
      <c r="Q78" s="248">
        <f t="shared" si="16"/>
        <v>26910.011599999998</v>
      </c>
      <c r="R78" s="246">
        <f t="shared" si="17"/>
        <v>1.0160365310118459E-6</v>
      </c>
      <c r="S78" s="246">
        <v>1</v>
      </c>
      <c r="T78" s="246">
        <f t="shared" si="18"/>
        <v>1.0160365310118459E-6</v>
      </c>
      <c r="X78" s="248">
        <f t="shared" si="19"/>
        <v>26910.011599999998</v>
      </c>
      <c r="Z78" s="246">
        <f t="shared" si="20"/>
        <v>25851</v>
      </c>
      <c r="AA78" s="246">
        <f t="shared" si="21"/>
        <v>-5.0392435313876029E-3</v>
      </c>
      <c r="AB78" s="246">
        <f t="shared" si="22"/>
        <v>-1.767168467308091E-3</v>
      </c>
      <c r="AC78" s="246">
        <f t="shared" si="23"/>
        <v>1.0079863744177527E-3</v>
      </c>
      <c r="AD78" s="246">
        <f t="shared" si="24"/>
        <v>-9.5815668404215376E-3</v>
      </c>
      <c r="AE78" s="246">
        <f t="shared" si="25"/>
        <v>3.1228843918480278E-6</v>
      </c>
      <c r="AG78" s="249"/>
      <c r="AH78" s="246">
        <f t="shared" si="26"/>
        <v>2.7751548417258437E-3</v>
      </c>
      <c r="AI78" s="246">
        <f t="shared" si="27"/>
        <v>0.46646098519449786</v>
      </c>
      <c r="AJ78" s="246">
        <f t="shared" si="28"/>
        <v>0.22025664984708651</v>
      </c>
      <c r="AK78" s="246">
        <f t="shared" si="29"/>
        <v>3.5044862931173822E-2</v>
      </c>
      <c r="AL78" s="246">
        <f t="shared" si="30"/>
        <v>3.0760030841193275</v>
      </c>
      <c r="AM78" s="246">
        <f t="shared" si="31"/>
        <v>30.481720891344001</v>
      </c>
      <c r="AN78" s="246">
        <f t="shared" si="44"/>
        <v>3.0225737950165517</v>
      </c>
      <c r="AO78" s="246">
        <f t="shared" si="44"/>
        <v>3.0203923911367228</v>
      </c>
      <c r="AP78" s="246">
        <f t="shared" si="44"/>
        <v>3.0245012881064208</v>
      </c>
      <c r="AQ78" s="246">
        <f t="shared" si="44"/>
        <v>3.0167600513313881</v>
      </c>
      <c r="AR78" s="246">
        <f t="shared" si="44"/>
        <v>3.0313388019816276</v>
      </c>
      <c r="AS78" s="246">
        <f t="shared" si="44"/>
        <v>3.0038611256268251</v>
      </c>
      <c r="AT78" s="246">
        <f t="shared" si="44"/>
        <v>3.0555802006806916</v>
      </c>
      <c r="AU78" s="246">
        <f t="shared" si="33"/>
        <v>2.9579279232916358</v>
      </c>
    </row>
    <row r="79" spans="1:47" s="246" customFormat="1" ht="12.95" customHeight="1">
      <c r="A79" s="258" t="s">
        <v>1823</v>
      </c>
      <c r="B79" s="259"/>
      <c r="C79" s="260">
        <v>41928.512499999997</v>
      </c>
      <c r="D79" s="260"/>
      <c r="E79" s="246">
        <f t="shared" si="12"/>
        <v>25850.981628362078</v>
      </c>
      <c r="F79" s="246">
        <f t="shared" si="13"/>
        <v>25851</v>
      </c>
      <c r="G79" s="246">
        <f t="shared" si="14"/>
        <v>-5.9064119996037334E-3</v>
      </c>
      <c r="J79" s="246">
        <f>+G79</f>
        <v>-5.9064119996037334E-3</v>
      </c>
      <c r="P79" s="246">
        <f t="shared" si="15"/>
        <v>-7.8143983731134466E-3</v>
      </c>
      <c r="Q79" s="248">
        <f t="shared" si="16"/>
        <v>26910.012499999997</v>
      </c>
      <c r="R79" s="246">
        <f t="shared" si="17"/>
        <v>3.6404120014987467E-6</v>
      </c>
      <c r="S79" s="246">
        <v>1</v>
      </c>
      <c r="T79" s="246">
        <f t="shared" si="18"/>
        <v>3.6404120014987467E-6</v>
      </c>
      <c r="X79" s="248">
        <f t="shared" si="19"/>
        <v>26910.012499999997</v>
      </c>
      <c r="Z79" s="246">
        <f t="shared" si="20"/>
        <v>25851</v>
      </c>
      <c r="AA79" s="246">
        <f t="shared" si="21"/>
        <v>-5.0392435313876029E-3</v>
      </c>
      <c r="AB79" s="246">
        <f t="shared" si="22"/>
        <v>-8.6716846821613056E-4</v>
      </c>
      <c r="AC79" s="246">
        <f t="shared" si="23"/>
        <v>1.9079863735097131E-3</v>
      </c>
      <c r="AD79" s="246">
        <f t="shared" si="24"/>
        <v>-8.6815668413295771E-3</v>
      </c>
      <c r="AE79" s="246">
        <f t="shared" si="25"/>
        <v>7.5198115226831027E-7</v>
      </c>
      <c r="AG79" s="249"/>
      <c r="AH79" s="246">
        <f t="shared" si="26"/>
        <v>2.7751548417258437E-3</v>
      </c>
      <c r="AI79" s="246">
        <f t="shared" si="27"/>
        <v>0.46646098519449786</v>
      </c>
      <c r="AJ79" s="246">
        <f t="shared" si="28"/>
        <v>0.22025664984708651</v>
      </c>
      <c r="AK79" s="246">
        <f t="shared" si="29"/>
        <v>3.5044862931173822E-2</v>
      </c>
      <c r="AL79" s="246">
        <f t="shared" si="30"/>
        <v>3.0760030841193275</v>
      </c>
      <c r="AM79" s="246">
        <f t="shared" si="31"/>
        <v>30.481720891344001</v>
      </c>
      <c r="AN79" s="246">
        <f t="shared" si="44"/>
        <v>3.0225737950165517</v>
      </c>
      <c r="AO79" s="246">
        <f t="shared" si="44"/>
        <v>3.0203923911367228</v>
      </c>
      <c r="AP79" s="246">
        <f t="shared" si="44"/>
        <v>3.0245012881064208</v>
      </c>
      <c r="AQ79" s="246">
        <f t="shared" si="44"/>
        <v>3.0167600513313881</v>
      </c>
      <c r="AR79" s="246">
        <f t="shared" si="44"/>
        <v>3.0313388019816276</v>
      </c>
      <c r="AS79" s="246">
        <f t="shared" si="44"/>
        <v>3.0038611256268251</v>
      </c>
      <c r="AT79" s="246">
        <f t="shared" si="44"/>
        <v>3.0555802006806916</v>
      </c>
      <c r="AU79" s="246">
        <f t="shared" si="33"/>
        <v>2.9579279232916358</v>
      </c>
    </row>
    <row r="80" spans="1:47" s="246" customFormat="1" ht="12.95" customHeight="1">
      <c r="A80" s="255" t="s">
        <v>1932</v>
      </c>
      <c r="B80" s="256" t="s">
        <v>1817</v>
      </c>
      <c r="C80" s="255">
        <v>42032.033499999998</v>
      </c>
      <c r="D80" s="255" t="s">
        <v>1915</v>
      </c>
      <c r="E80" s="246">
        <f t="shared" si="12"/>
        <v>26172.979201384805</v>
      </c>
      <c r="F80" s="246">
        <f t="shared" si="13"/>
        <v>26173</v>
      </c>
      <c r="G80" s="246">
        <f t="shared" si="14"/>
        <v>-6.6866759952972643E-3</v>
      </c>
      <c r="J80" s="246">
        <f>G80</f>
        <v>-6.6866759952972643E-3</v>
      </c>
      <c r="P80" s="246">
        <f t="shared" si="15"/>
        <v>-7.736890571052122E-3</v>
      </c>
      <c r="Q80" s="248">
        <f t="shared" si="16"/>
        <v>27013.533499999998</v>
      </c>
      <c r="R80" s="246">
        <f t="shared" si="17"/>
        <v>1.1029506551279557E-6</v>
      </c>
      <c r="S80" s="246">
        <v>1</v>
      </c>
      <c r="T80" s="246">
        <f t="shared" si="18"/>
        <v>1.1029506551279557E-6</v>
      </c>
      <c r="X80" s="248">
        <f t="shared" si="19"/>
        <v>27013.533499999998</v>
      </c>
      <c r="Z80" s="246">
        <f t="shared" si="20"/>
        <v>26173</v>
      </c>
      <c r="AA80" s="246">
        <f t="shared" si="21"/>
        <v>-5.1720138540068943E-3</v>
      </c>
      <c r="AB80" s="246">
        <f t="shared" si="22"/>
        <v>-1.51466214129037E-3</v>
      </c>
      <c r="AC80" s="246">
        <f t="shared" si="23"/>
        <v>1.0502145757548577E-3</v>
      </c>
      <c r="AD80" s="246">
        <f t="shared" si="24"/>
        <v>-9.251552712342492E-3</v>
      </c>
      <c r="AE80" s="246">
        <f t="shared" si="25"/>
        <v>2.2942014022583287E-6</v>
      </c>
      <c r="AG80" s="249"/>
      <c r="AH80" s="246">
        <f t="shared" si="26"/>
        <v>2.5648767170452272E-3</v>
      </c>
      <c r="AI80" s="246">
        <f t="shared" si="27"/>
        <v>0.4660490864542689</v>
      </c>
      <c r="AJ80" s="246">
        <f t="shared" si="28"/>
        <v>0.20750849041264682</v>
      </c>
      <c r="AK80" s="246">
        <f t="shared" si="29"/>
        <v>2.8079256777377146E-2</v>
      </c>
      <c r="AL80" s="246">
        <f t="shared" si="30"/>
        <v>3.0890533380086849</v>
      </c>
      <c r="AM80" s="246">
        <f t="shared" si="31"/>
        <v>38.057974174895371</v>
      </c>
      <c r="AN80" s="246">
        <f t="shared" si="44"/>
        <v>3.0462266980833936</v>
      </c>
      <c r="AO80" s="246">
        <f t="shared" si="44"/>
        <v>3.0444460326592799</v>
      </c>
      <c r="AP80" s="246">
        <f t="shared" si="44"/>
        <v>3.0477915545601153</v>
      </c>
      <c r="AQ80" s="246">
        <f t="shared" si="44"/>
        <v>3.0415050740618907</v>
      </c>
      <c r="AR80" s="246">
        <f t="shared" si="44"/>
        <v>3.0533147535876854</v>
      </c>
      <c r="AS80" s="246">
        <f t="shared" si="44"/>
        <v>3.0311177668455795</v>
      </c>
      <c r="AT80" s="246">
        <f t="shared" si="44"/>
        <v>3.0728019558959487</v>
      </c>
      <c r="AU80" s="246">
        <f t="shared" si="33"/>
        <v>2.9943651595888441</v>
      </c>
    </row>
    <row r="81" spans="1:47" s="246" customFormat="1" ht="12.95" customHeight="1">
      <c r="A81" s="235" t="s">
        <v>1177</v>
      </c>
      <c r="B81" s="235" t="s">
        <v>1797</v>
      </c>
      <c r="C81" s="236">
        <v>42429.56781</v>
      </c>
      <c r="D81" s="237">
        <v>3.5E-4</v>
      </c>
      <c r="E81" s="246">
        <f t="shared" si="12"/>
        <v>27409.49240173319</v>
      </c>
      <c r="F81" s="246">
        <f t="shared" si="13"/>
        <v>27409.5</v>
      </c>
      <c r="G81" s="246">
        <f t="shared" si="14"/>
        <v>-2.4428139950032346E-3</v>
      </c>
      <c r="I81" s="246">
        <f t="shared" ref="I81:I89" si="45">+G81</f>
        <v>-2.4428139950032346E-3</v>
      </c>
      <c r="O81" s="246">
        <f t="shared" ref="O81:O89" ca="1" si="46">+C$11+C$12*F81</f>
        <v>0.11105111350329755</v>
      </c>
      <c r="P81" s="246">
        <f t="shared" si="15"/>
        <v>-7.3977436452099775E-3</v>
      </c>
      <c r="Q81" s="248">
        <f t="shared" si="16"/>
        <v>27411.06781</v>
      </c>
      <c r="R81" s="246">
        <f t="shared" si="17"/>
        <v>2.4551327838497915E-5</v>
      </c>
      <c r="S81" s="246">
        <v>0.1</v>
      </c>
      <c r="T81" s="246">
        <f t="shared" si="18"/>
        <v>2.4551327838497918E-6</v>
      </c>
      <c r="X81" s="248">
        <f t="shared" si="19"/>
        <v>27411.06781</v>
      </c>
      <c r="Z81" s="246">
        <f t="shared" si="20"/>
        <v>27409.5</v>
      </c>
      <c r="AA81" s="246">
        <f t="shared" si="21"/>
        <v>-5.6508906742857995E-3</v>
      </c>
      <c r="AB81" s="246">
        <f t="shared" si="22"/>
        <v>3.2080766792825649E-3</v>
      </c>
      <c r="AC81" s="246">
        <f t="shared" si="23"/>
        <v>4.9549296502067429E-3</v>
      </c>
      <c r="AD81" s="246">
        <f t="shared" si="24"/>
        <v>-4.1896669659274126E-3</v>
      </c>
      <c r="AE81" s="246">
        <f t="shared" si="25"/>
        <v>1.0291755980156648E-6</v>
      </c>
      <c r="AG81" s="249"/>
      <c r="AH81" s="246">
        <f t="shared" si="26"/>
        <v>1.746852970924178E-3</v>
      </c>
      <c r="AI81" s="246">
        <f t="shared" si="27"/>
        <v>0.46531309694756151</v>
      </c>
      <c r="AJ81" s="246">
        <f t="shared" si="28"/>
        <v>0.15842165357425897</v>
      </c>
      <c r="AK81" s="246">
        <f t="shared" si="29"/>
        <v>1.3922793121101953E-3</v>
      </c>
      <c r="AL81" s="246">
        <f t="shared" si="30"/>
        <v>3.1389887443534721</v>
      </c>
      <c r="AM81" s="246">
        <f t="shared" si="31"/>
        <v>768.07549281878505</v>
      </c>
      <c r="AN81" s="246">
        <f t="shared" ref="AN81:AT90" si="47">$AU81+$AB$7*SIN(AO81)</f>
        <v>3.1368637154202057</v>
      </c>
      <c r="AO81" s="246">
        <f t="shared" si="47"/>
        <v>3.1367724373176653</v>
      </c>
      <c r="AP81" s="246">
        <f t="shared" si="47"/>
        <v>3.1369431518346373</v>
      </c>
      <c r="AQ81" s="246">
        <f t="shared" si="47"/>
        <v>3.1366238698172286</v>
      </c>
      <c r="AR81" s="246">
        <f t="shared" si="47"/>
        <v>3.1372210125933861</v>
      </c>
      <c r="AS81" s="246">
        <f t="shared" si="47"/>
        <v>3.1361041944399748</v>
      </c>
      <c r="AT81" s="246">
        <f t="shared" si="47"/>
        <v>3.1381929413167575</v>
      </c>
      <c r="AU81" s="246">
        <f t="shared" si="33"/>
        <v>3.134286410152503</v>
      </c>
    </row>
    <row r="82" spans="1:47" s="246" customFormat="1" ht="12.95" customHeight="1">
      <c r="A82" s="235" t="s">
        <v>1177</v>
      </c>
      <c r="B82" s="235" t="s">
        <v>1797</v>
      </c>
      <c r="C82" s="236">
        <v>42464.597970000003</v>
      </c>
      <c r="D82" s="237">
        <v>6.9999999999999999E-4</v>
      </c>
      <c r="E82" s="246">
        <f t="shared" si="12"/>
        <v>27518.452192525383</v>
      </c>
      <c r="F82" s="246">
        <f t="shared" si="13"/>
        <v>27518.5</v>
      </c>
      <c r="G82" s="246">
        <f t="shared" si="14"/>
        <v>-1.5369921995443292E-2</v>
      </c>
      <c r="I82" s="246">
        <f t="shared" si="45"/>
        <v>-1.5369921995443292E-2</v>
      </c>
      <c r="O82" s="246">
        <f t="shared" ca="1" si="46"/>
        <v>0.11093909366419732</v>
      </c>
      <c r="P82" s="246">
        <f t="shared" si="15"/>
        <v>-7.3646878973278214E-3</v>
      </c>
      <c r="Q82" s="248">
        <f t="shared" si="16"/>
        <v>27446.097970000003</v>
      </c>
      <c r="R82" s="246">
        <f t="shared" si="17"/>
        <v>6.4083772965630606E-5</v>
      </c>
      <c r="S82" s="246">
        <v>0.1</v>
      </c>
      <c r="T82" s="246">
        <f t="shared" si="18"/>
        <v>6.4083772965630611E-6</v>
      </c>
      <c r="X82" s="248">
        <f t="shared" si="19"/>
        <v>27446.097970000003</v>
      </c>
      <c r="Z82" s="246">
        <f t="shared" si="20"/>
        <v>27518.5</v>
      </c>
      <c r="AA82" s="246">
        <f t="shared" si="21"/>
        <v>-5.6906729400453531E-3</v>
      </c>
      <c r="AB82" s="246">
        <f t="shared" si="22"/>
        <v>-9.6792490553979389E-3</v>
      </c>
      <c r="AC82" s="246">
        <f t="shared" si="23"/>
        <v>-8.0052340981154706E-3</v>
      </c>
      <c r="AD82" s="246">
        <f t="shared" si="24"/>
        <v>-1.7043936952725762E-2</v>
      </c>
      <c r="AE82" s="246">
        <f t="shared" si="25"/>
        <v>9.3687862276421908E-6</v>
      </c>
      <c r="AG82" s="249"/>
      <c r="AH82" s="246">
        <f t="shared" si="26"/>
        <v>1.6740149572824687E-3</v>
      </c>
      <c r="AI82" s="246">
        <f t="shared" si="27"/>
        <v>0.46531214276294797</v>
      </c>
      <c r="AJ82" s="246">
        <f t="shared" si="28"/>
        <v>0.15407975373556484</v>
      </c>
      <c r="AK82" s="246">
        <f t="shared" si="29"/>
        <v>-9.5815486247923193E-4</v>
      </c>
      <c r="AL82" s="246">
        <f t="shared" si="30"/>
        <v>-3.1398006663136742</v>
      </c>
      <c r="AM82" s="246">
        <f t="shared" si="31"/>
        <v>-1116.0790544942349</v>
      </c>
      <c r="AN82" s="246">
        <f t="shared" si="47"/>
        <v>3.1448470691829877</v>
      </c>
      <c r="AO82" s="246">
        <f t="shared" si="47"/>
        <v>3.1449098887103921</v>
      </c>
      <c r="AP82" s="246">
        <f t="shared" si="47"/>
        <v>3.1447924000499912</v>
      </c>
      <c r="AQ82" s="246">
        <f t="shared" si="47"/>
        <v>3.1450121340758659</v>
      </c>
      <c r="AR82" s="246">
        <f t="shared" si="47"/>
        <v>3.1446011750339737</v>
      </c>
      <c r="AS82" s="246">
        <f t="shared" si="47"/>
        <v>3.1453697744175888</v>
      </c>
      <c r="AT82" s="246">
        <f t="shared" si="47"/>
        <v>3.143932296831462</v>
      </c>
      <c r="AU82" s="246">
        <f t="shared" si="33"/>
        <v>3.1466207541164648</v>
      </c>
    </row>
    <row r="83" spans="1:47" s="246" customFormat="1" ht="12.95" customHeight="1">
      <c r="A83" s="235" t="s">
        <v>1177</v>
      </c>
      <c r="B83" s="235" t="s">
        <v>1797</v>
      </c>
      <c r="C83" s="236">
        <v>42469.591099999998</v>
      </c>
      <c r="D83" s="237">
        <v>1.2999999999999999E-3</v>
      </c>
      <c r="E83" s="246">
        <f t="shared" si="12"/>
        <v>27533.983106463475</v>
      </c>
      <c r="F83" s="246">
        <f t="shared" si="13"/>
        <v>27534</v>
      </c>
      <c r="G83" s="246">
        <f t="shared" si="14"/>
        <v>-5.4312079955707304E-3</v>
      </c>
      <c r="I83" s="246">
        <f t="shared" si="45"/>
        <v>-5.4312079955707304E-3</v>
      </c>
      <c r="O83" s="246">
        <f t="shared" ca="1" si="46"/>
        <v>0.11092316423753629</v>
      </c>
      <c r="P83" s="246">
        <f t="shared" si="15"/>
        <v>-7.3599457397719552E-3</v>
      </c>
      <c r="Q83" s="248">
        <f t="shared" si="16"/>
        <v>27451.091099999998</v>
      </c>
      <c r="R83" s="246">
        <f t="shared" si="17"/>
        <v>3.7200292859064292E-6</v>
      </c>
      <c r="S83" s="246">
        <v>0.1</v>
      </c>
      <c r="T83" s="246">
        <f t="shared" si="18"/>
        <v>3.7200292859064293E-7</v>
      </c>
      <c r="X83" s="248">
        <f t="shared" si="19"/>
        <v>27451.091099999998</v>
      </c>
      <c r="Z83" s="246">
        <f t="shared" si="20"/>
        <v>27534</v>
      </c>
      <c r="AA83" s="246">
        <f t="shared" si="21"/>
        <v>-5.6962972776695925E-3</v>
      </c>
      <c r="AB83" s="246">
        <f t="shared" si="22"/>
        <v>2.650892820988621E-4</v>
      </c>
      <c r="AC83" s="246">
        <f t="shared" si="23"/>
        <v>1.9287377442012248E-3</v>
      </c>
      <c r="AD83" s="246">
        <f t="shared" si="24"/>
        <v>-7.0948564576730931E-3</v>
      </c>
      <c r="AE83" s="246">
        <f t="shared" si="25"/>
        <v>7.0272327483690095E-9</v>
      </c>
      <c r="AG83" s="249"/>
      <c r="AH83" s="246">
        <f t="shared" si="26"/>
        <v>1.6636484621023624E-3</v>
      </c>
      <c r="AI83" s="246">
        <f t="shared" si="27"/>
        <v>0.46531284617911617</v>
      </c>
      <c r="AJ83" s="246">
        <f t="shared" si="28"/>
        <v>0.15346208150450727</v>
      </c>
      <c r="AK83" s="246">
        <f t="shared" si="29"/>
        <v>-1.2923917413988654E-3</v>
      </c>
      <c r="AL83" s="246">
        <f t="shared" si="30"/>
        <v>-3.1391755593781658</v>
      </c>
      <c r="AM83" s="246">
        <f t="shared" si="31"/>
        <v>-827.43941740250705</v>
      </c>
      <c r="AN83" s="246">
        <f t="shared" si="47"/>
        <v>3.1459823193165288</v>
      </c>
      <c r="AO83" s="246">
        <f t="shared" si="47"/>
        <v>3.1460670497305174</v>
      </c>
      <c r="AP83" s="246">
        <f t="shared" si="47"/>
        <v>3.1459085813918795</v>
      </c>
      <c r="AQ83" s="246">
        <f t="shared" si="47"/>
        <v>3.1462049592909671</v>
      </c>
      <c r="AR83" s="246">
        <f t="shared" si="47"/>
        <v>3.1456506541800175</v>
      </c>
      <c r="AS83" s="246">
        <f t="shared" si="47"/>
        <v>3.1466873525877208</v>
      </c>
      <c r="AT83" s="246">
        <f t="shared" si="47"/>
        <v>3.1447484536344747</v>
      </c>
      <c r="AU83" s="246">
        <f t="shared" si="33"/>
        <v>3.1483747204599637</v>
      </c>
    </row>
    <row r="84" spans="1:47" s="246" customFormat="1" ht="12.95" customHeight="1">
      <c r="A84" s="235" t="s">
        <v>1177</v>
      </c>
      <c r="B84" s="235" t="s">
        <v>1797</v>
      </c>
      <c r="C84" s="236">
        <v>42473.602400000003</v>
      </c>
      <c r="D84" s="237">
        <v>1.2999999999999999E-3</v>
      </c>
      <c r="E84" s="246">
        <f t="shared" si="12"/>
        <v>27546.460080842277</v>
      </c>
      <c r="F84" s="246">
        <f t="shared" si="13"/>
        <v>27546.5</v>
      </c>
      <c r="G84" s="246">
        <f t="shared" si="14"/>
        <v>-1.2833857996156439E-2</v>
      </c>
      <c r="I84" s="246">
        <f t="shared" si="45"/>
        <v>-1.2833857996156439E-2</v>
      </c>
      <c r="O84" s="246">
        <f t="shared" ca="1" si="46"/>
        <v>0.11091031792571286</v>
      </c>
      <c r="P84" s="246">
        <f t="shared" si="15"/>
        <v>-7.3561138796655566E-3</v>
      </c>
      <c r="Q84" s="248">
        <f t="shared" si="16"/>
        <v>27455.102400000003</v>
      </c>
      <c r="R84" s="246">
        <f t="shared" si="17"/>
        <v>3.0005680605750481E-5</v>
      </c>
      <c r="S84" s="246">
        <v>0.1</v>
      </c>
      <c r="T84" s="246">
        <f t="shared" si="18"/>
        <v>3.0005680605750484E-6</v>
      </c>
      <c r="X84" s="248">
        <f t="shared" si="19"/>
        <v>27455.102400000003</v>
      </c>
      <c r="Z84" s="246">
        <f t="shared" si="20"/>
        <v>27546.5</v>
      </c>
      <c r="AA84" s="246">
        <f t="shared" si="21"/>
        <v>-5.7008270757136614E-3</v>
      </c>
      <c r="AB84" s="246">
        <f t="shared" si="22"/>
        <v>-7.1330309204427778E-3</v>
      </c>
      <c r="AC84" s="246">
        <f t="shared" si="23"/>
        <v>-5.4777441164908826E-3</v>
      </c>
      <c r="AD84" s="246">
        <f t="shared" si="24"/>
        <v>-1.4489144800108334E-2</v>
      </c>
      <c r="AE84" s="246">
        <f t="shared" si="25"/>
        <v>5.0880130111992748E-6</v>
      </c>
      <c r="AG84" s="249"/>
      <c r="AH84" s="246">
        <f t="shared" si="26"/>
        <v>1.6552868039518948E-3</v>
      </c>
      <c r="AI84" s="246">
        <f t="shared" si="27"/>
        <v>0.46531356564215309</v>
      </c>
      <c r="AJ84" s="246">
        <f t="shared" si="28"/>
        <v>0.15296391314667279</v>
      </c>
      <c r="AK84" s="246">
        <f t="shared" si="29"/>
        <v>-1.5619382774198225E-3</v>
      </c>
      <c r="AL84" s="246">
        <f t="shared" si="30"/>
        <v>-3.1386714389598347</v>
      </c>
      <c r="AM84" s="246">
        <f t="shared" si="31"/>
        <v>-684.64622805853867</v>
      </c>
      <c r="AN84" s="246">
        <f t="shared" si="47"/>
        <v>3.1468978456964405</v>
      </c>
      <c r="AO84" s="246">
        <f t="shared" si="47"/>
        <v>3.1470002445052589</v>
      </c>
      <c r="AP84" s="246">
        <f t="shared" si="47"/>
        <v>3.1468087307317325</v>
      </c>
      <c r="AQ84" s="246">
        <f t="shared" si="47"/>
        <v>3.1471669140189871</v>
      </c>
      <c r="AR84" s="246">
        <f t="shared" si="47"/>
        <v>3.1464970135711225</v>
      </c>
      <c r="AS84" s="246">
        <f t="shared" si="47"/>
        <v>3.1477499121608465</v>
      </c>
      <c r="AT84" s="246">
        <f t="shared" si="47"/>
        <v>3.1454066525950659</v>
      </c>
      <c r="AU84" s="246">
        <f t="shared" si="33"/>
        <v>3.1497892094466566</v>
      </c>
    </row>
    <row r="85" spans="1:47" s="246" customFormat="1" ht="12.95" customHeight="1">
      <c r="A85" s="235" t="s">
        <v>1177</v>
      </c>
      <c r="B85" s="235" t="s">
        <v>1797</v>
      </c>
      <c r="C85" s="236">
        <v>42474.612719999997</v>
      </c>
      <c r="D85" s="237">
        <v>2.7999999999999998E-4</v>
      </c>
      <c r="E85" s="246">
        <f t="shared" ref="E85:E148" si="48">+(C85-C$7)/C$8</f>
        <v>27549.602637308832</v>
      </c>
      <c r="F85" s="246">
        <f t="shared" ref="F85:F148" si="49">ROUND(2*E85,0)/2</f>
        <v>27549.5</v>
      </c>
      <c r="G85" s="246">
        <f t="shared" ref="G85:G148" si="50">+C85-(C$7+F85*C$8)</f>
        <v>3.299750600126572E-2</v>
      </c>
      <c r="I85" s="246">
        <f t="shared" si="45"/>
        <v>3.299750600126572E-2</v>
      </c>
      <c r="O85" s="246">
        <f t="shared" ca="1" si="46"/>
        <v>0.11090723481087525</v>
      </c>
      <c r="P85" s="246">
        <f t="shared" ref="P85:P148" si="51">+D$11+D$12*F85+D$13*F85^2</f>
        <v>-7.3551932315640174E-3</v>
      </c>
      <c r="Q85" s="248">
        <f t="shared" ref="Q85:Q148" si="52">+C85-15018.5</f>
        <v>27456.112719999997</v>
      </c>
      <c r="R85" s="246">
        <f t="shared" ref="R85:R148" si="53">+(P85-G85)^2</f>
        <v>1.6283403353752174E-3</v>
      </c>
      <c r="S85" s="246">
        <v>0.1</v>
      </c>
      <c r="T85" s="246">
        <f t="shared" ref="T85:T148" si="54">+S85*R85</f>
        <v>1.6283403353752177E-4</v>
      </c>
      <c r="X85" s="248">
        <f t="shared" ref="X85:X148" si="55">+C85-15018.5</f>
        <v>27456.112719999997</v>
      </c>
      <c r="Z85" s="246">
        <f t="shared" ref="Z85:Z148" si="56">F85</f>
        <v>27549.5</v>
      </c>
      <c r="AA85" s="246">
        <f t="shared" ref="AA85:AA148" si="57">AB$3+AB$4*Z85+AB$5*Z85^2+AH85</f>
        <v>-5.7019134352487358E-3</v>
      </c>
      <c r="AB85" s="246">
        <f t="shared" ref="AB85:AB148" si="58">+G85-AA85</f>
        <v>3.8699419436514455E-2</v>
      </c>
      <c r="AC85" s="246">
        <f t="shared" ref="AC85:AC148" si="59">+G85-P85</f>
        <v>4.0352699232829733E-2</v>
      </c>
      <c r="AD85" s="246">
        <f t="shared" ref="AD85:AD148" si="60">G85-AH85</f>
        <v>3.1344226204950434E-2</v>
      </c>
      <c r="AE85" s="246">
        <f t="shared" ref="AE85:AE148" si="61">+(G85-AA85)^2*S85</f>
        <v>1.4976450647232731E-4</v>
      </c>
      <c r="AG85" s="249"/>
      <c r="AH85" s="246">
        <f t="shared" ref="AH85:AH148" si="62">$AB$6*($AB$11/AI85*AJ85+$AB$12)</f>
        <v>1.6532797963152816E-3</v>
      </c>
      <c r="AI85" s="246">
        <f t="shared" ref="AI85:AI148" si="63">1+$AB$7*COS(AL85)</f>
        <v>0.46531375853328938</v>
      </c>
      <c r="AJ85" s="246">
        <f t="shared" ref="AJ85:AJ148" si="64">SIN(AL85+RADIANS($AB$9))</f>
        <v>0.15284434665500116</v>
      </c>
      <c r="AK85" s="246">
        <f t="shared" ref="AK85:AK148" si="65">$AB$7*SIN(AL85)</f>
        <v>-1.6266295500493683E-3</v>
      </c>
      <c r="AL85" s="246">
        <f t="shared" ref="AL85:AL148" si="66">2*ATAN(AM85)</f>
        <v>-3.1385504497593191</v>
      </c>
      <c r="AM85" s="246">
        <f t="shared" ref="AM85:AM148" si="67">SQRT((1+$AB$7)/(1-$AB$7))*TAN(AN85/2)</f>
        <v>-657.41763831366393</v>
      </c>
      <c r="AN85" s="246">
        <f t="shared" si="47"/>
        <v>3.147117572352204</v>
      </c>
      <c r="AO85" s="246">
        <f t="shared" si="47"/>
        <v>3.1472242113142372</v>
      </c>
      <c r="AP85" s="246">
        <f t="shared" si="47"/>
        <v>3.147024767056799</v>
      </c>
      <c r="AQ85" s="246">
        <f t="shared" si="47"/>
        <v>3.1473977829834197</v>
      </c>
      <c r="AR85" s="246">
        <f t="shared" si="47"/>
        <v>3.1467001406433832</v>
      </c>
      <c r="AS85" s="246">
        <f t="shared" si="47"/>
        <v>3.1480049259169758</v>
      </c>
      <c r="AT85" s="246">
        <f t="shared" si="47"/>
        <v>3.1455646215933242</v>
      </c>
      <c r="AU85" s="246">
        <f t="shared" ref="AU85:AU148" si="68">RADIANS($AB$9)+$AB$18*(F85-AB$15)</f>
        <v>3.150128686803463</v>
      </c>
    </row>
    <row r="86" spans="1:47" s="246" customFormat="1" ht="12.95" customHeight="1">
      <c r="A86" s="235" t="s">
        <v>1177</v>
      </c>
      <c r="B86" s="235" t="s">
        <v>1797</v>
      </c>
      <c r="C86" s="236">
        <v>42479.560400000002</v>
      </c>
      <c r="D86" s="237">
        <v>1.1000000000000001E-3</v>
      </c>
      <c r="E86" s="246">
        <f t="shared" si="48"/>
        <v>27564.992180996534</v>
      </c>
      <c r="F86" s="246">
        <f t="shared" si="49"/>
        <v>27565</v>
      </c>
      <c r="G86" s="246">
        <f t="shared" si="50"/>
        <v>-2.5137799966614693E-3</v>
      </c>
      <c r="I86" s="246">
        <f t="shared" si="45"/>
        <v>-2.5137799966614693E-3</v>
      </c>
      <c r="O86" s="246">
        <f t="shared" ca="1" si="46"/>
        <v>0.1108913053842142</v>
      </c>
      <c r="P86" s="246">
        <f t="shared" si="51"/>
        <v>-7.350430372704015E-3</v>
      </c>
      <c r="Q86" s="248">
        <f t="shared" si="52"/>
        <v>27461.060400000002</v>
      </c>
      <c r="R86" s="246">
        <f t="shared" si="53"/>
        <v>2.3393186860072498E-5</v>
      </c>
      <c r="S86" s="246">
        <v>0.1</v>
      </c>
      <c r="T86" s="246">
        <f t="shared" si="54"/>
        <v>2.3393186860072498E-6</v>
      </c>
      <c r="X86" s="248">
        <f t="shared" si="55"/>
        <v>27461.060400000002</v>
      </c>
      <c r="Z86" s="246">
        <f t="shared" si="56"/>
        <v>27565</v>
      </c>
      <c r="AA86" s="246">
        <f t="shared" si="57"/>
        <v>-5.707521406292629E-3</v>
      </c>
      <c r="AB86" s="246">
        <f t="shared" si="58"/>
        <v>3.1937414096311597E-3</v>
      </c>
      <c r="AC86" s="246">
        <f t="shared" si="59"/>
        <v>4.8366503760425457E-3</v>
      </c>
      <c r="AD86" s="246">
        <f t="shared" si="60"/>
        <v>-4.1566889630728554E-3</v>
      </c>
      <c r="AE86" s="246">
        <f t="shared" si="61"/>
        <v>1.0199984191592827E-6</v>
      </c>
      <c r="AG86" s="249"/>
      <c r="AH86" s="246">
        <f t="shared" si="62"/>
        <v>1.6429089664113862E-3</v>
      </c>
      <c r="AI86" s="246">
        <f t="shared" si="63"/>
        <v>0.46531487982916231</v>
      </c>
      <c r="AJ86" s="246">
        <f t="shared" si="64"/>
        <v>0.15222654874180577</v>
      </c>
      <c r="AK86" s="246">
        <f t="shared" si="65"/>
        <v>-1.9608685288579676E-3</v>
      </c>
      <c r="AL86" s="246">
        <f t="shared" si="66"/>
        <v>-3.137925336763189</v>
      </c>
      <c r="AM86" s="246">
        <f t="shared" si="67"/>
        <v>-545.35723337434342</v>
      </c>
      <c r="AN86" s="246">
        <f t="shared" si="47"/>
        <v>3.1482528290405001</v>
      </c>
      <c r="AO86" s="246">
        <f t="shared" si="47"/>
        <v>3.1483813736074144</v>
      </c>
      <c r="AP86" s="246">
        <f t="shared" si="47"/>
        <v>3.1481409581626498</v>
      </c>
      <c r="AQ86" s="246">
        <f t="shared" si="47"/>
        <v>3.1485906047595944</v>
      </c>
      <c r="AR86" s="246">
        <f t="shared" si="47"/>
        <v>3.1477496363163087</v>
      </c>
      <c r="AS86" s="246">
        <f t="shared" si="47"/>
        <v>3.1493224931535195</v>
      </c>
      <c r="AT86" s="246">
        <f t="shared" si="47"/>
        <v>3.1463808035930514</v>
      </c>
      <c r="AU86" s="246">
        <f t="shared" si="68"/>
        <v>3.1518826531469624</v>
      </c>
    </row>
    <row r="87" spans="1:47" s="246" customFormat="1" ht="12.95" customHeight="1">
      <c r="A87" s="235" t="s">
        <v>1177</v>
      </c>
      <c r="B87" s="235" t="s">
        <v>1797</v>
      </c>
      <c r="C87" s="236">
        <v>42486.615250000003</v>
      </c>
      <c r="D87" s="237">
        <v>1.0000000000000001E-5</v>
      </c>
      <c r="E87" s="246">
        <f t="shared" si="48"/>
        <v>27586.935985423072</v>
      </c>
      <c r="F87" s="246">
        <f t="shared" si="49"/>
        <v>27587</v>
      </c>
      <c r="G87" s="246">
        <f t="shared" si="50"/>
        <v>-2.0580443997459952E-2</v>
      </c>
      <c r="I87" s="246">
        <f t="shared" si="45"/>
        <v>-2.0580443997459952E-2</v>
      </c>
      <c r="O87" s="246">
        <f t="shared" ca="1" si="46"/>
        <v>0.11086869587540499</v>
      </c>
      <c r="P87" s="246">
        <f t="shared" si="51"/>
        <v>-7.3436524142638931E-3</v>
      </c>
      <c r="Q87" s="248">
        <f t="shared" si="52"/>
        <v>27468.115250000003</v>
      </c>
      <c r="R87" s="246">
        <f t="shared" si="53"/>
        <v>1.7521265141697001E-4</v>
      </c>
      <c r="S87" s="246">
        <v>0.1</v>
      </c>
      <c r="T87" s="246">
        <f t="shared" si="54"/>
        <v>1.7521265141697003E-5</v>
      </c>
      <c r="X87" s="248">
        <f t="shared" si="55"/>
        <v>27468.115250000003</v>
      </c>
      <c r="Z87" s="246">
        <f t="shared" si="56"/>
        <v>27587</v>
      </c>
      <c r="AA87" s="246">
        <f t="shared" si="57"/>
        <v>-5.7154670384671133E-3</v>
      </c>
      <c r="AB87" s="246">
        <f t="shared" si="58"/>
        <v>-1.4864976958992838E-2</v>
      </c>
      <c r="AC87" s="246">
        <f t="shared" si="59"/>
        <v>-1.3236791583196059E-2</v>
      </c>
      <c r="AD87" s="246">
        <f t="shared" si="60"/>
        <v>-2.2208629373256732E-2</v>
      </c>
      <c r="AE87" s="246">
        <f t="shared" si="61"/>
        <v>2.20967539991388E-5</v>
      </c>
      <c r="AG87" s="249"/>
      <c r="AH87" s="246">
        <f t="shared" si="62"/>
        <v>1.6281853757967794E-3</v>
      </c>
      <c r="AI87" s="246">
        <f t="shared" si="63"/>
        <v>0.46531683009979896</v>
      </c>
      <c r="AJ87" s="246">
        <f t="shared" si="64"/>
        <v>0.15134956513463865</v>
      </c>
      <c r="AK87" s="246">
        <f t="shared" si="65"/>
        <v>-2.4352747203113304E-3</v>
      </c>
      <c r="AL87" s="246">
        <f t="shared" si="66"/>
        <v>-3.1370380724507241</v>
      </c>
      <c r="AM87" s="246">
        <f t="shared" si="67"/>
        <v>-439.1175569306825</v>
      </c>
      <c r="AN87" s="246">
        <f t="shared" si="47"/>
        <v>3.1498641688542102</v>
      </c>
      <c r="AO87" s="246">
        <f t="shared" si="47"/>
        <v>3.1500237990111297</v>
      </c>
      <c r="AP87" s="246">
        <f t="shared" si="47"/>
        <v>3.1497252409390564</v>
      </c>
      <c r="AQ87" s="246">
        <f t="shared" si="47"/>
        <v>3.1502836380590682</v>
      </c>
      <c r="AR87" s="246">
        <f t="shared" si="47"/>
        <v>3.149239262593158</v>
      </c>
      <c r="AS87" s="246">
        <f t="shared" si="47"/>
        <v>3.151192575675442</v>
      </c>
      <c r="AT87" s="246">
        <f t="shared" si="47"/>
        <v>3.14753928521711</v>
      </c>
      <c r="AU87" s="246">
        <f t="shared" si="68"/>
        <v>3.1543721537635414</v>
      </c>
    </row>
    <row r="88" spans="1:47" s="246" customFormat="1" ht="12.95" customHeight="1">
      <c r="A88" s="235" t="s">
        <v>1177</v>
      </c>
      <c r="B88" s="235" t="s">
        <v>1797</v>
      </c>
      <c r="C88" s="236">
        <v>42721.793100000003</v>
      </c>
      <c r="D88" s="237">
        <v>1.1999999999999999E-3</v>
      </c>
      <c r="E88" s="246">
        <f t="shared" si="48"/>
        <v>28318.446470529503</v>
      </c>
      <c r="F88" s="246">
        <f t="shared" si="49"/>
        <v>28318.5</v>
      </c>
      <c r="G88" s="246">
        <f t="shared" si="50"/>
        <v>-1.7209521996846888E-2</v>
      </c>
      <c r="I88" s="246">
        <f t="shared" si="45"/>
        <v>-1.7209521996846888E-2</v>
      </c>
      <c r="O88" s="246">
        <f t="shared" ca="1" si="46"/>
        <v>0.11011692970749845</v>
      </c>
      <c r="P88" s="246">
        <f t="shared" si="51"/>
        <v>-7.1064119834387991E-3</v>
      </c>
      <c r="Q88" s="248">
        <f t="shared" si="52"/>
        <v>27703.293100000003</v>
      </c>
      <c r="R88" s="246">
        <f t="shared" si="53"/>
        <v>1.0207283194302679E-4</v>
      </c>
      <c r="S88" s="246">
        <v>0.1</v>
      </c>
      <c r="T88" s="246">
        <f t="shared" si="54"/>
        <v>1.020728319430268E-5</v>
      </c>
      <c r="X88" s="248">
        <f t="shared" si="55"/>
        <v>27703.293100000003</v>
      </c>
      <c r="Z88" s="246">
        <f t="shared" si="56"/>
        <v>28318.5</v>
      </c>
      <c r="AA88" s="246">
        <f t="shared" si="57"/>
        <v>-5.9701370932701784E-3</v>
      </c>
      <c r="AB88" s="246">
        <f t="shared" si="58"/>
        <v>-1.123938490357671E-2</v>
      </c>
      <c r="AC88" s="246">
        <f t="shared" si="59"/>
        <v>-1.0103110013408089E-2</v>
      </c>
      <c r="AD88" s="246">
        <f t="shared" si="60"/>
        <v>-1.8345796887015511E-2</v>
      </c>
      <c r="AE88" s="246">
        <f t="shared" si="61"/>
        <v>1.2632377301074805E-5</v>
      </c>
      <c r="AG88" s="249"/>
      <c r="AH88" s="246">
        <f t="shared" si="62"/>
        <v>1.1362748901686212E-3</v>
      </c>
      <c r="AI88" s="246">
        <f t="shared" si="63"/>
        <v>0.46562165208805373</v>
      </c>
      <c r="AJ88" s="246">
        <f t="shared" si="64"/>
        <v>0.12210844416058231</v>
      </c>
      <c r="AK88" s="246">
        <f t="shared" si="65"/>
        <v>-1.8215488475183544E-2</v>
      </c>
      <c r="AL88" s="246">
        <f t="shared" si="66"/>
        <v>-3.1075185965935885</v>
      </c>
      <c r="AM88" s="246">
        <f t="shared" si="67"/>
        <v>-58.690002472696115</v>
      </c>
      <c r="AN88" s="246">
        <f t="shared" si="47"/>
        <v>3.2034605952714812</v>
      </c>
      <c r="AO88" s="246">
        <f t="shared" si="47"/>
        <v>3.2046382722627085</v>
      </c>
      <c r="AP88" s="246">
        <f t="shared" si="47"/>
        <v>3.2024314927059967</v>
      </c>
      <c r="AQ88" s="246">
        <f t="shared" si="47"/>
        <v>3.2065668983144642</v>
      </c>
      <c r="AR88" s="246">
        <f t="shared" si="47"/>
        <v>3.1988181895458654</v>
      </c>
      <c r="AS88" s="246">
        <f t="shared" si="47"/>
        <v>3.2133405020053138</v>
      </c>
      <c r="AT88" s="246">
        <f t="shared" si="47"/>
        <v>3.186133374668191</v>
      </c>
      <c r="AU88" s="246">
        <f t="shared" si="68"/>
        <v>3.2371480492648086</v>
      </c>
    </row>
    <row r="89" spans="1:47" s="246" customFormat="1" ht="12.95" customHeight="1">
      <c r="A89" s="235" t="s">
        <v>1177</v>
      </c>
      <c r="B89" s="235" t="s">
        <v>1797</v>
      </c>
      <c r="C89" s="236">
        <v>42760.707329999997</v>
      </c>
      <c r="D89" s="237">
        <v>7.7999999999999999E-4</v>
      </c>
      <c r="E89" s="246">
        <f t="shared" si="48"/>
        <v>28439.487492312972</v>
      </c>
      <c r="F89" s="246">
        <f t="shared" si="49"/>
        <v>28439.5</v>
      </c>
      <c r="G89" s="246">
        <f t="shared" si="50"/>
        <v>-4.0211739978985861E-3</v>
      </c>
      <c r="I89" s="246">
        <f t="shared" si="45"/>
        <v>-4.0211739978985861E-3</v>
      </c>
      <c r="O89" s="246">
        <f t="shared" ca="1" si="46"/>
        <v>0.10999257740904775</v>
      </c>
      <c r="P89" s="246">
        <f t="shared" si="51"/>
        <v>-7.0649471541328786E-3</v>
      </c>
      <c r="Q89" s="248">
        <f t="shared" si="52"/>
        <v>27742.207329999997</v>
      </c>
      <c r="R89" s="246">
        <f t="shared" si="53"/>
        <v>9.264555026612467E-6</v>
      </c>
      <c r="S89" s="246">
        <v>0.1</v>
      </c>
      <c r="T89" s="246">
        <f t="shared" si="54"/>
        <v>9.2645550266124674E-7</v>
      </c>
      <c r="X89" s="248">
        <f t="shared" si="55"/>
        <v>27742.207329999997</v>
      </c>
      <c r="Z89" s="246">
        <f t="shared" si="56"/>
        <v>28439.5</v>
      </c>
      <c r="AA89" s="246">
        <f t="shared" si="57"/>
        <v>-6.0104547054617742E-3</v>
      </c>
      <c r="AB89" s="246">
        <f t="shared" si="58"/>
        <v>1.9892807075631881E-3</v>
      </c>
      <c r="AC89" s="246">
        <f t="shared" si="59"/>
        <v>3.0437731562342925E-3</v>
      </c>
      <c r="AD89" s="246">
        <f t="shared" si="60"/>
        <v>-5.0756664465696905E-3</v>
      </c>
      <c r="AE89" s="246">
        <f t="shared" si="61"/>
        <v>3.9572377334830982E-7</v>
      </c>
      <c r="AG89" s="249"/>
      <c r="AH89" s="246">
        <f t="shared" si="62"/>
        <v>1.0544924486711044E-3</v>
      </c>
      <c r="AI89" s="246">
        <f t="shared" si="63"/>
        <v>0.46571709523110516</v>
      </c>
      <c r="AJ89" s="246">
        <f t="shared" si="64"/>
        <v>0.11725451597995779</v>
      </c>
      <c r="AK89" s="246">
        <f t="shared" si="65"/>
        <v>-2.0827875772691434E-2</v>
      </c>
      <c r="AL89" s="246">
        <f t="shared" si="66"/>
        <v>-3.1026295223667755</v>
      </c>
      <c r="AM89" s="246">
        <f t="shared" si="67"/>
        <v>-51.324082790450959</v>
      </c>
      <c r="AN89" s="246">
        <f t="shared" si="47"/>
        <v>3.2123328068758421</v>
      </c>
      <c r="AO89" s="246">
        <f t="shared" si="47"/>
        <v>3.2136735862599179</v>
      </c>
      <c r="AP89" s="246">
        <f t="shared" si="47"/>
        <v>3.2111596946431913</v>
      </c>
      <c r="AQ89" s="246">
        <f t="shared" si="47"/>
        <v>3.2158734844941459</v>
      </c>
      <c r="AR89" s="246">
        <f t="shared" si="47"/>
        <v>3.207035946232303</v>
      </c>
      <c r="AS89" s="246">
        <f t="shared" si="47"/>
        <v>3.2236095430580107</v>
      </c>
      <c r="AT89" s="246">
        <f t="shared" si="47"/>
        <v>3.1925429427926195</v>
      </c>
      <c r="AU89" s="246">
        <f t="shared" si="68"/>
        <v>3.2508403026559956</v>
      </c>
    </row>
    <row r="90" spans="1:47" s="246" customFormat="1" ht="12.95" customHeight="1">
      <c r="A90" s="258" t="s">
        <v>1824</v>
      </c>
      <c r="B90" s="259"/>
      <c r="C90" s="260">
        <v>42760.707999999999</v>
      </c>
      <c r="D90" s="260">
        <v>5.0000000000000001E-3</v>
      </c>
      <c r="E90" s="246">
        <f t="shared" si="48"/>
        <v>28439.489576318869</v>
      </c>
      <c r="F90" s="246">
        <f t="shared" si="49"/>
        <v>28439.5</v>
      </c>
      <c r="G90" s="246">
        <f t="shared" si="50"/>
        <v>-3.3511739966343157E-3</v>
      </c>
      <c r="J90" s="246">
        <f>+G90</f>
        <v>-3.3511739966343157E-3</v>
      </c>
      <c r="P90" s="246">
        <f t="shared" si="51"/>
        <v>-7.0649471541328786E-3</v>
      </c>
      <c r="Q90" s="248">
        <f t="shared" si="52"/>
        <v>27742.207999999999</v>
      </c>
      <c r="R90" s="246">
        <f t="shared" si="53"/>
        <v>1.3792111065356845E-5</v>
      </c>
      <c r="S90" s="246">
        <v>1</v>
      </c>
      <c r="T90" s="246">
        <f t="shared" si="54"/>
        <v>1.3792111065356845E-5</v>
      </c>
      <c r="X90" s="248">
        <f t="shared" si="55"/>
        <v>27742.207999999999</v>
      </c>
      <c r="Z90" s="246">
        <f t="shared" si="56"/>
        <v>28439.5</v>
      </c>
      <c r="AA90" s="246">
        <f t="shared" si="57"/>
        <v>-6.0104547054617742E-3</v>
      </c>
      <c r="AB90" s="246">
        <f t="shared" si="58"/>
        <v>2.6592807088274585E-3</v>
      </c>
      <c r="AC90" s="246">
        <f t="shared" si="59"/>
        <v>3.7137731574985629E-3</v>
      </c>
      <c r="AD90" s="246">
        <f t="shared" si="60"/>
        <v>-4.4056664453054201E-3</v>
      </c>
      <c r="AE90" s="246">
        <f t="shared" si="61"/>
        <v>7.0717738883418701E-6</v>
      </c>
      <c r="AG90" s="249"/>
      <c r="AH90" s="246">
        <f t="shared" si="62"/>
        <v>1.0544924486711044E-3</v>
      </c>
      <c r="AI90" s="246">
        <f t="shared" si="63"/>
        <v>0.46571709523110516</v>
      </c>
      <c r="AJ90" s="246">
        <f t="shared" si="64"/>
        <v>0.11725451597995779</v>
      </c>
      <c r="AK90" s="246">
        <f t="shared" si="65"/>
        <v>-2.0827875772691434E-2</v>
      </c>
      <c r="AL90" s="246">
        <f t="shared" si="66"/>
        <v>-3.1026295223667755</v>
      </c>
      <c r="AM90" s="246">
        <f t="shared" si="67"/>
        <v>-51.324082790450959</v>
      </c>
      <c r="AN90" s="246">
        <f t="shared" si="47"/>
        <v>3.2123328068758421</v>
      </c>
      <c r="AO90" s="246">
        <f t="shared" si="47"/>
        <v>3.2136735862599179</v>
      </c>
      <c r="AP90" s="246">
        <f t="shared" si="47"/>
        <v>3.2111596946431913</v>
      </c>
      <c r="AQ90" s="246">
        <f t="shared" si="47"/>
        <v>3.2158734844941459</v>
      </c>
      <c r="AR90" s="246">
        <f t="shared" si="47"/>
        <v>3.207035946232303</v>
      </c>
      <c r="AS90" s="246">
        <f t="shared" si="47"/>
        <v>3.2236095430580107</v>
      </c>
      <c r="AT90" s="246">
        <f t="shared" si="47"/>
        <v>3.1925429427926195</v>
      </c>
      <c r="AU90" s="246">
        <f t="shared" si="68"/>
        <v>3.2508403026559956</v>
      </c>
    </row>
    <row r="91" spans="1:47" s="246" customFormat="1" ht="12.95" customHeight="1">
      <c r="A91" s="235" t="s">
        <v>1177</v>
      </c>
      <c r="B91" s="235" t="s">
        <v>1797</v>
      </c>
      <c r="C91" s="236">
        <v>42832.563029999998</v>
      </c>
      <c r="D91" s="237">
        <v>3.8000000000000002E-4</v>
      </c>
      <c r="E91" s="246">
        <f t="shared" si="48"/>
        <v>28662.991525386929</v>
      </c>
      <c r="F91" s="246">
        <f t="shared" si="49"/>
        <v>28663</v>
      </c>
      <c r="G91" s="246">
        <f t="shared" si="50"/>
        <v>-2.7245559977018274E-3</v>
      </c>
      <c r="I91" s="246">
        <f>+G91</f>
        <v>-2.7245559977018274E-3</v>
      </c>
      <c r="O91" s="246">
        <f ca="1">+C$11+C$12*F91</f>
        <v>0.10976288535364499</v>
      </c>
      <c r="P91" s="246">
        <f t="shared" si="51"/>
        <v>-6.9866985617555617E-3</v>
      </c>
      <c r="Q91" s="248">
        <f t="shared" si="52"/>
        <v>27814.063029999998</v>
      </c>
      <c r="R91" s="246">
        <f t="shared" si="53"/>
        <v>1.8165859236318539E-5</v>
      </c>
      <c r="S91" s="246">
        <v>0.1</v>
      </c>
      <c r="T91" s="246">
        <f t="shared" si="54"/>
        <v>1.8165859236318539E-6</v>
      </c>
      <c r="X91" s="248">
        <f t="shared" si="55"/>
        <v>27814.063029999998</v>
      </c>
      <c r="Z91" s="246">
        <f t="shared" si="56"/>
        <v>28663</v>
      </c>
      <c r="AA91" s="246">
        <f t="shared" si="57"/>
        <v>-6.0835516605315821E-3</v>
      </c>
      <c r="AB91" s="246">
        <f t="shared" si="58"/>
        <v>3.3589956628297547E-3</v>
      </c>
      <c r="AC91" s="246">
        <f t="shared" si="59"/>
        <v>4.2621425640537343E-3</v>
      </c>
      <c r="AD91" s="246">
        <f t="shared" si="60"/>
        <v>-3.6277028989258075E-3</v>
      </c>
      <c r="AE91" s="246">
        <f t="shared" si="61"/>
        <v>1.1282851862909104E-6</v>
      </c>
      <c r="AG91" s="249"/>
      <c r="AH91" s="246">
        <f t="shared" si="62"/>
        <v>9.0314690122397995E-4</v>
      </c>
      <c r="AI91" s="246">
        <f t="shared" si="63"/>
        <v>0.46592715132181151</v>
      </c>
      <c r="AJ91" s="246">
        <f t="shared" si="64"/>
        <v>0.10827439216977774</v>
      </c>
      <c r="AK91" s="246">
        <f t="shared" si="65"/>
        <v>-2.5655701944312582E-2</v>
      </c>
      <c r="AL91" s="246">
        <f t="shared" si="66"/>
        <v>-3.0935917214397839</v>
      </c>
      <c r="AM91" s="246">
        <f t="shared" si="67"/>
        <v>-41.657857061792662</v>
      </c>
      <c r="AN91" s="246">
        <f t="shared" ref="AN91:AT100" si="69">$AU91+$AB$7*SIN(AO91)</f>
        <v>3.2287284327615193</v>
      </c>
      <c r="AO91" s="246">
        <f t="shared" si="69"/>
        <v>3.2303643969544416</v>
      </c>
      <c r="AP91" s="246">
        <f t="shared" si="69"/>
        <v>3.2272930592915041</v>
      </c>
      <c r="AQ91" s="246">
        <f t="shared" si="69"/>
        <v>3.2330598389172511</v>
      </c>
      <c r="AR91" s="246">
        <f t="shared" si="69"/>
        <v>3.2222344252131103</v>
      </c>
      <c r="AS91" s="246">
        <f t="shared" si="69"/>
        <v>3.2425647353218827</v>
      </c>
      <c r="AT91" s="246">
        <f t="shared" si="69"/>
        <v>3.2044118541067217</v>
      </c>
      <c r="AU91" s="246">
        <f t="shared" si="68"/>
        <v>3.2761313657380637</v>
      </c>
    </row>
    <row r="92" spans="1:47" s="246" customFormat="1" ht="12.95" customHeight="1">
      <c r="A92" s="235" t="s">
        <v>1177</v>
      </c>
      <c r="B92" s="235" t="s">
        <v>1797</v>
      </c>
      <c r="C92" s="236">
        <v>42844.604740000002</v>
      </c>
      <c r="D92" s="237">
        <v>8.4999999999999995E-4</v>
      </c>
      <c r="E92" s="246">
        <f t="shared" si="48"/>
        <v>28700.446741188989</v>
      </c>
      <c r="F92" s="246">
        <f t="shared" si="49"/>
        <v>28700.5</v>
      </c>
      <c r="G92" s="246">
        <f t="shared" si="50"/>
        <v>-1.7122505996667314E-2</v>
      </c>
      <c r="I92" s="246">
        <f>+G92</f>
        <v>-1.7122505996667314E-2</v>
      </c>
      <c r="O92" s="246">
        <f ca="1">+C$11+C$12*F92</f>
        <v>0.10972434641817473</v>
      </c>
      <c r="P92" s="246">
        <f t="shared" si="51"/>
        <v>-6.9733587666596583E-3</v>
      </c>
      <c r="Q92" s="248">
        <f t="shared" si="52"/>
        <v>27826.104740000002</v>
      </c>
      <c r="R92" s="246">
        <f t="shared" si="53"/>
        <v>1.0300518949637208E-4</v>
      </c>
      <c r="S92" s="246">
        <v>0.1</v>
      </c>
      <c r="T92" s="246">
        <f t="shared" si="54"/>
        <v>1.0300518949637209E-5</v>
      </c>
      <c r="X92" s="248">
        <f t="shared" si="55"/>
        <v>27826.104740000002</v>
      </c>
      <c r="Z92" s="246">
        <f t="shared" si="56"/>
        <v>28700.5</v>
      </c>
      <c r="AA92" s="246">
        <f t="shared" si="57"/>
        <v>-6.0956404793530306E-3</v>
      </c>
      <c r="AB92" s="246">
        <f t="shared" si="58"/>
        <v>-1.1026865517314284E-2</v>
      </c>
      <c r="AC92" s="246">
        <f t="shared" si="59"/>
        <v>-1.0149147230007656E-2</v>
      </c>
      <c r="AD92" s="246">
        <f t="shared" si="60"/>
        <v>-1.8000224283973944E-2</v>
      </c>
      <c r="AE92" s="246">
        <f t="shared" si="61"/>
        <v>1.2159176313693481E-5</v>
      </c>
      <c r="AG92" s="249"/>
      <c r="AH92" s="246">
        <f t="shared" si="62"/>
        <v>8.7771828730662791E-4</v>
      </c>
      <c r="AI92" s="246">
        <f t="shared" si="63"/>
        <v>0.46596669703242311</v>
      </c>
      <c r="AJ92" s="246">
        <f t="shared" si="64"/>
        <v>0.10676575457999267</v>
      </c>
      <c r="AK92" s="246">
        <f t="shared" si="65"/>
        <v>-2.6466092628698555E-2</v>
      </c>
      <c r="AL92" s="246">
        <f t="shared" si="66"/>
        <v>-3.0920742870019495</v>
      </c>
      <c r="AM92" s="246">
        <f t="shared" si="67"/>
        <v>-40.38080096291408</v>
      </c>
      <c r="AN92" s="246">
        <f t="shared" si="69"/>
        <v>3.2314804777231418</v>
      </c>
      <c r="AO92" s="246">
        <f t="shared" si="69"/>
        <v>3.2331651040492622</v>
      </c>
      <c r="AP92" s="246">
        <f t="shared" si="69"/>
        <v>3.2300016345314377</v>
      </c>
      <c r="AQ92" s="246">
        <f t="shared" si="69"/>
        <v>3.235942901032788</v>
      </c>
      <c r="AR92" s="246">
        <f t="shared" si="69"/>
        <v>3.2247872798615971</v>
      </c>
      <c r="AS92" s="246">
        <f t="shared" si="69"/>
        <v>3.2457433021214608</v>
      </c>
      <c r="AT92" s="246">
        <f t="shared" si="69"/>
        <v>3.2064075432924271</v>
      </c>
      <c r="AU92" s="246">
        <f t="shared" si="68"/>
        <v>3.2803748326981426</v>
      </c>
    </row>
    <row r="93" spans="1:47" s="246" customFormat="1" ht="12.95" customHeight="1">
      <c r="A93" s="235" t="s">
        <v>1177</v>
      </c>
      <c r="B93" s="235" t="s">
        <v>1797</v>
      </c>
      <c r="C93" s="236">
        <v>43050.850539999999</v>
      </c>
      <c r="D93" s="237">
        <v>8.0000000000000007E-5</v>
      </c>
      <c r="E93" s="246">
        <f t="shared" si="48"/>
        <v>29341.965341725401</v>
      </c>
      <c r="F93" s="246">
        <f t="shared" si="49"/>
        <v>29342</v>
      </c>
      <c r="G93" s="246">
        <f t="shared" si="50"/>
        <v>-1.1142503994051367E-2</v>
      </c>
      <c r="I93" s="246">
        <f>+G93</f>
        <v>-1.1142503994051367E-2</v>
      </c>
      <c r="O93" s="246">
        <f ca="1">+C$11+C$12*F93</f>
        <v>0.10906507369539682</v>
      </c>
      <c r="P93" s="246">
        <f t="shared" si="51"/>
        <v>-6.7357763593599122E-3</v>
      </c>
      <c r="Q93" s="248">
        <f t="shared" si="52"/>
        <v>28032.350539999999</v>
      </c>
      <c r="R93" s="246">
        <f t="shared" si="53"/>
        <v>1.9419248446353342E-5</v>
      </c>
      <c r="S93" s="246">
        <v>0.1</v>
      </c>
      <c r="T93" s="246">
        <f t="shared" si="54"/>
        <v>1.9419248446353343E-6</v>
      </c>
      <c r="X93" s="248">
        <f t="shared" si="55"/>
        <v>28032.350539999999</v>
      </c>
      <c r="Z93" s="246">
        <f t="shared" si="56"/>
        <v>29342</v>
      </c>
      <c r="AA93" s="246">
        <f t="shared" si="57"/>
        <v>-6.2944982413377882E-3</v>
      </c>
      <c r="AB93" s="246">
        <f t="shared" si="58"/>
        <v>-4.8480057527135788E-3</v>
      </c>
      <c r="AC93" s="246">
        <f t="shared" si="59"/>
        <v>-4.4067276346914548E-3</v>
      </c>
      <c r="AD93" s="246">
        <f t="shared" si="60"/>
        <v>-1.1583782112073492E-2</v>
      </c>
      <c r="AE93" s="246">
        <f t="shared" si="61"/>
        <v>2.3503159778343952E-6</v>
      </c>
      <c r="AG93" s="249"/>
      <c r="AH93" s="246">
        <f t="shared" si="62"/>
        <v>4.4127811802212438E-4</v>
      </c>
      <c r="AI93" s="246">
        <f t="shared" si="63"/>
        <v>0.46683587381899561</v>
      </c>
      <c r="AJ93" s="246">
        <f t="shared" si="64"/>
        <v>8.0865312145533108E-2</v>
      </c>
      <c r="AK93" s="246">
        <f t="shared" si="65"/>
        <v>-4.034894411427286E-2</v>
      </c>
      <c r="AL93" s="246">
        <f t="shared" si="66"/>
        <v>-3.0660583539206567</v>
      </c>
      <c r="AM93" s="246">
        <f t="shared" si="67"/>
        <v>-26.465446998926751</v>
      </c>
      <c r="AN93" s="246">
        <f t="shared" si="69"/>
        <v>3.2786204978610045</v>
      </c>
      <c r="AO93" s="246">
        <f t="shared" si="69"/>
        <v>3.2810898563003366</v>
      </c>
      <c r="AP93" s="246">
        <f t="shared" si="69"/>
        <v>3.2764277527738388</v>
      </c>
      <c r="AQ93" s="246">
        <f t="shared" si="69"/>
        <v>3.2852322753941303</v>
      </c>
      <c r="AR93" s="246">
        <f t="shared" si="69"/>
        <v>3.2686135050990766</v>
      </c>
      <c r="AS93" s="246">
        <f t="shared" si="69"/>
        <v>3.3000152649213828</v>
      </c>
      <c r="AT93" s="246">
        <f t="shared" si="69"/>
        <v>3.2407869630207311</v>
      </c>
      <c r="AU93" s="246">
        <f t="shared" si="68"/>
        <v>3.3529664074952206</v>
      </c>
    </row>
    <row r="94" spans="1:47" s="246" customFormat="1" ht="12.95" customHeight="1">
      <c r="A94" s="235" t="s">
        <v>1177</v>
      </c>
      <c r="B94" s="235" t="s">
        <v>1797</v>
      </c>
      <c r="C94" s="236">
        <v>43069.807809999998</v>
      </c>
      <c r="D94" s="237">
        <v>1.8000000000000001E-4</v>
      </c>
      <c r="E94" s="246">
        <f t="shared" si="48"/>
        <v>29400.931106460441</v>
      </c>
      <c r="F94" s="246">
        <f t="shared" si="49"/>
        <v>29401</v>
      </c>
      <c r="G94" s="246">
        <f t="shared" si="50"/>
        <v>-2.214901200204622E-2</v>
      </c>
      <c r="I94" s="246">
        <f>+G94</f>
        <v>-2.214901200204622E-2</v>
      </c>
      <c r="O94" s="246">
        <f ca="1">+C$11+C$12*F94</f>
        <v>0.10900443910359028</v>
      </c>
      <c r="P94" s="246">
        <f t="shared" si="51"/>
        <v>-6.7130351481720953E-3</v>
      </c>
      <c r="Q94" s="248">
        <f t="shared" si="52"/>
        <v>28051.307809999998</v>
      </c>
      <c r="R94" s="246">
        <f t="shared" si="53"/>
        <v>2.3826938143333773E-4</v>
      </c>
      <c r="S94" s="246">
        <v>0.1</v>
      </c>
      <c r="T94" s="246">
        <f t="shared" si="54"/>
        <v>2.3826938143333775E-5</v>
      </c>
      <c r="X94" s="248">
        <f t="shared" si="55"/>
        <v>28051.307809999998</v>
      </c>
      <c r="Z94" s="246">
        <f t="shared" si="56"/>
        <v>29401</v>
      </c>
      <c r="AA94" s="246">
        <f t="shared" si="57"/>
        <v>-6.3120245778411016E-3</v>
      </c>
      <c r="AB94" s="246">
        <f t="shared" si="58"/>
        <v>-1.5836987424205119E-2</v>
      </c>
      <c r="AC94" s="246">
        <f t="shared" si="59"/>
        <v>-1.5435976853874125E-2</v>
      </c>
      <c r="AD94" s="246">
        <f t="shared" si="60"/>
        <v>-2.2550022572377214E-2</v>
      </c>
      <c r="AE94" s="246">
        <f t="shared" si="61"/>
        <v>2.508101706744311E-5</v>
      </c>
      <c r="AG94" s="249"/>
      <c r="AH94" s="246">
        <f t="shared" si="62"/>
        <v>4.0101057033099325E-4</v>
      </c>
      <c r="AI94" s="246">
        <f t="shared" si="63"/>
        <v>0.46693421102417221</v>
      </c>
      <c r="AJ94" s="246">
        <f t="shared" si="64"/>
        <v>7.8473795919534864E-2</v>
      </c>
      <c r="AK94" s="246">
        <f t="shared" si="65"/>
        <v>-4.1627963691116841E-2</v>
      </c>
      <c r="AL94" s="246">
        <f t="shared" si="66"/>
        <v>-3.0636592110244178</v>
      </c>
      <c r="AM94" s="246">
        <f t="shared" si="67"/>
        <v>-25.64993360320495</v>
      </c>
      <c r="AN94" s="246">
        <f t="shared" si="69"/>
        <v>3.2829628829730471</v>
      </c>
      <c r="AO94" s="246">
        <f t="shared" si="69"/>
        <v>3.2854992165959449</v>
      </c>
      <c r="AP94" s="246">
        <f t="shared" si="69"/>
        <v>3.2807077462065912</v>
      </c>
      <c r="AQ94" s="246">
        <f t="shared" si="69"/>
        <v>3.2897622612043773</v>
      </c>
      <c r="AR94" s="246">
        <f t="shared" si="69"/>
        <v>3.272661468006882</v>
      </c>
      <c r="AS94" s="246">
        <f t="shared" si="69"/>
        <v>3.3049954105266588</v>
      </c>
      <c r="AT94" s="246">
        <f t="shared" si="69"/>
        <v>3.243975538366096</v>
      </c>
      <c r="AU94" s="246">
        <f t="shared" si="68"/>
        <v>3.3596427955124111</v>
      </c>
    </row>
    <row r="95" spans="1:47" s="246" customFormat="1" ht="12.95" customHeight="1">
      <c r="A95" s="235" t="s">
        <v>1177</v>
      </c>
      <c r="B95" s="235" t="s">
        <v>1797</v>
      </c>
      <c r="C95" s="236">
        <v>43098.747000000003</v>
      </c>
      <c r="D95" s="237">
        <v>1.6999999999999999E-3</v>
      </c>
      <c r="E95" s="246">
        <f t="shared" si="48"/>
        <v>29490.945199690272</v>
      </c>
      <c r="F95" s="246">
        <f t="shared" si="49"/>
        <v>29491</v>
      </c>
      <c r="G95" s="246">
        <f t="shared" si="50"/>
        <v>-1.7618091995245777E-2</v>
      </c>
      <c r="I95" s="246">
        <f>+G95</f>
        <v>-1.7618091995245777E-2</v>
      </c>
      <c r="O95" s="246">
        <f ca="1">+C$11+C$12*F95</f>
        <v>0.10891194565846166</v>
      </c>
      <c r="P95" s="246">
        <f t="shared" si="51"/>
        <v>-6.6780562945687807E-3</v>
      </c>
      <c r="Q95" s="248">
        <f t="shared" si="52"/>
        <v>28080.247000000003</v>
      </c>
      <c r="R95" s="246">
        <f t="shared" si="53"/>
        <v>1.1968438113208722E-4</v>
      </c>
      <c r="S95" s="246">
        <v>0.1</v>
      </c>
      <c r="T95" s="246">
        <f t="shared" si="54"/>
        <v>1.1968438113208723E-5</v>
      </c>
      <c r="X95" s="248">
        <f t="shared" si="55"/>
        <v>28080.247000000003</v>
      </c>
      <c r="Z95" s="246">
        <f t="shared" si="56"/>
        <v>29491</v>
      </c>
      <c r="AA95" s="246">
        <f t="shared" si="57"/>
        <v>-6.3385087373182564E-3</v>
      </c>
      <c r="AB95" s="246">
        <f t="shared" si="58"/>
        <v>-1.1279583257927521E-2</v>
      </c>
      <c r="AC95" s="246">
        <f t="shared" si="59"/>
        <v>-1.0940035700676996E-2</v>
      </c>
      <c r="AD95" s="246">
        <f t="shared" si="60"/>
        <v>-1.7957639552496303E-2</v>
      </c>
      <c r="AE95" s="246">
        <f t="shared" si="61"/>
        <v>1.2722899847251882E-5</v>
      </c>
      <c r="AG95" s="249"/>
      <c r="AH95" s="246">
        <f t="shared" si="62"/>
        <v>3.3954755725052474E-4</v>
      </c>
      <c r="AI95" s="246">
        <f t="shared" si="63"/>
        <v>0.46709023141569272</v>
      </c>
      <c r="AJ95" s="246">
        <f t="shared" si="64"/>
        <v>7.4822459610488071E-2</v>
      </c>
      <c r="AK95" s="246">
        <f t="shared" si="65"/>
        <v>-4.3579826581925066E-2</v>
      </c>
      <c r="AL95" s="246">
        <f t="shared" si="66"/>
        <v>-3.0599970994580028</v>
      </c>
      <c r="AM95" s="246">
        <f t="shared" si="67"/>
        <v>-24.497538610331329</v>
      </c>
      <c r="AN95" s="246">
        <f t="shared" si="69"/>
        <v>3.2895894077397392</v>
      </c>
      <c r="AO95" s="246">
        <f t="shared" si="69"/>
        <v>3.2922260015312288</v>
      </c>
      <c r="AP95" s="246">
        <f t="shared" si="69"/>
        <v>3.2872403075626369</v>
      </c>
      <c r="AQ95" s="246">
        <f t="shared" si="69"/>
        <v>3.2966712331159704</v>
      </c>
      <c r="AR95" s="246">
        <f t="shared" si="69"/>
        <v>3.2788427333792312</v>
      </c>
      <c r="AS95" s="246">
        <f t="shared" si="69"/>
        <v>3.3125880115510813</v>
      </c>
      <c r="AT95" s="246">
        <f t="shared" si="69"/>
        <v>3.2488494500943839</v>
      </c>
      <c r="AU95" s="246">
        <f t="shared" si="68"/>
        <v>3.3698271162165998</v>
      </c>
    </row>
    <row r="96" spans="1:47" s="246" customFormat="1" ht="12.95" customHeight="1">
      <c r="A96" s="255" t="s">
        <v>1933</v>
      </c>
      <c r="B96" s="256" t="s">
        <v>1814</v>
      </c>
      <c r="C96" s="255">
        <v>43118.847699999998</v>
      </c>
      <c r="D96" s="255" t="s">
        <v>1915</v>
      </c>
      <c r="E96" s="246">
        <f t="shared" si="48"/>
        <v>29553.467553763901</v>
      </c>
      <c r="F96" s="246">
        <f t="shared" si="49"/>
        <v>29553.5</v>
      </c>
      <c r="G96" s="246">
        <f t="shared" si="50"/>
        <v>-1.0431342001538724E-2</v>
      </c>
      <c r="J96" s="246">
        <f>G96</f>
        <v>-1.0431342001538724E-2</v>
      </c>
      <c r="P96" s="246">
        <f t="shared" si="51"/>
        <v>-6.653560107356335E-3</v>
      </c>
      <c r="Q96" s="248">
        <f t="shared" si="52"/>
        <v>28100.347699999998</v>
      </c>
      <c r="R96" s="246">
        <f t="shared" si="53"/>
        <v>1.4271636040012277E-5</v>
      </c>
      <c r="S96" s="246">
        <v>1</v>
      </c>
      <c r="T96" s="246">
        <f t="shared" si="54"/>
        <v>1.4271636040012277E-5</v>
      </c>
      <c r="X96" s="248">
        <f t="shared" si="55"/>
        <v>28100.347699999998</v>
      </c>
      <c r="Z96" s="246">
        <f t="shared" si="56"/>
        <v>29553.5</v>
      </c>
      <c r="AA96" s="246">
        <f t="shared" si="57"/>
        <v>-6.3567215084357996E-3</v>
      </c>
      <c r="AB96" s="246">
        <f t="shared" si="58"/>
        <v>-4.0746204931029241E-3</v>
      </c>
      <c r="AC96" s="246">
        <f t="shared" si="59"/>
        <v>-3.7777818941823887E-3</v>
      </c>
      <c r="AD96" s="246">
        <f t="shared" si="60"/>
        <v>-1.0728180600459259E-2</v>
      </c>
      <c r="AE96" s="246">
        <f t="shared" si="61"/>
        <v>1.6602532162814315E-5</v>
      </c>
      <c r="AG96" s="249"/>
      <c r="AH96" s="246">
        <f t="shared" si="62"/>
        <v>2.9683859892053546E-4</v>
      </c>
      <c r="AI96" s="246">
        <f t="shared" si="63"/>
        <v>0.46720286336392425</v>
      </c>
      <c r="AJ96" s="246">
        <f t="shared" si="64"/>
        <v>7.2284452209538497E-2</v>
      </c>
      <c r="AK96" s="246">
        <f t="shared" si="65"/>
        <v>-4.4935886882195436E-2</v>
      </c>
      <c r="AL96" s="246">
        <f t="shared" si="66"/>
        <v>-3.0574521979250431</v>
      </c>
      <c r="AM96" s="246">
        <f t="shared" si="67"/>
        <v>-23.755753506602733</v>
      </c>
      <c r="AN96" s="246">
        <f t="shared" si="69"/>
        <v>3.2941930339254539</v>
      </c>
      <c r="AO96" s="246">
        <f t="shared" si="69"/>
        <v>3.2968978600493779</v>
      </c>
      <c r="AP96" s="246">
        <f t="shared" si="69"/>
        <v>3.2917795690715659</v>
      </c>
      <c r="AQ96" s="246">
        <f t="shared" si="69"/>
        <v>3.3014682747023598</v>
      </c>
      <c r="AR96" s="246">
        <f t="shared" si="69"/>
        <v>3.2831399876340659</v>
      </c>
      <c r="AS96" s="246">
        <f t="shared" si="69"/>
        <v>3.3178575417868856</v>
      </c>
      <c r="AT96" s="246">
        <f t="shared" si="69"/>
        <v>3.2522414605113346</v>
      </c>
      <c r="AU96" s="246">
        <f t="shared" si="68"/>
        <v>3.3768995611500641</v>
      </c>
    </row>
    <row r="97" spans="1:47" s="246" customFormat="1" ht="12.95" customHeight="1">
      <c r="A97" s="255" t="s">
        <v>1933</v>
      </c>
      <c r="B97" s="256" t="s">
        <v>1814</v>
      </c>
      <c r="C97" s="255">
        <v>43119.8128</v>
      </c>
      <c r="D97" s="255" t="s">
        <v>1915</v>
      </c>
      <c r="E97" s="246">
        <f t="shared" si="48"/>
        <v>29556.469455385068</v>
      </c>
      <c r="F97" s="246">
        <f t="shared" si="49"/>
        <v>29556.5</v>
      </c>
      <c r="G97" s="246">
        <f t="shared" si="50"/>
        <v>-9.8199779968126677E-3</v>
      </c>
      <c r="J97" s="246">
        <f>G97</f>
        <v>-9.8199779968126677E-3</v>
      </c>
      <c r="P97" s="246">
        <f t="shared" si="51"/>
        <v>-6.6523800574812067E-3</v>
      </c>
      <c r="Q97" s="248">
        <f t="shared" si="52"/>
        <v>28101.3128</v>
      </c>
      <c r="R97" s="246">
        <f t="shared" si="53"/>
        <v>1.0033676705256918E-5</v>
      </c>
      <c r="S97" s="246">
        <v>1</v>
      </c>
      <c r="T97" s="246">
        <f t="shared" si="54"/>
        <v>1.0033676705256918E-5</v>
      </c>
      <c r="X97" s="248">
        <f t="shared" si="55"/>
        <v>28101.3128</v>
      </c>
      <c r="Z97" s="246">
        <f t="shared" si="56"/>
        <v>29556.5</v>
      </c>
      <c r="AA97" s="246">
        <f t="shared" si="57"/>
        <v>-6.3575920209735359E-3</v>
      </c>
      <c r="AB97" s="246">
        <f t="shared" si="58"/>
        <v>-3.4623859758391318E-3</v>
      </c>
      <c r="AC97" s="246">
        <f t="shared" si="59"/>
        <v>-3.167597939331461E-3</v>
      </c>
      <c r="AD97" s="246">
        <f t="shared" si="60"/>
        <v>-1.0114766033320339E-2</v>
      </c>
      <c r="AE97" s="246">
        <f t="shared" si="61"/>
        <v>1.1988116645687497E-5</v>
      </c>
      <c r="AG97" s="249"/>
      <c r="AH97" s="246">
        <f t="shared" si="62"/>
        <v>2.9478803650767068E-4</v>
      </c>
      <c r="AI97" s="246">
        <f t="shared" si="63"/>
        <v>0.46720835817709661</v>
      </c>
      <c r="AJ97" s="246">
        <f t="shared" si="64"/>
        <v>7.2162578658538951E-2</v>
      </c>
      <c r="AK97" s="246">
        <f t="shared" si="65"/>
        <v>-4.5000990446274272E-2</v>
      </c>
      <c r="AL97" s="246">
        <f t="shared" si="66"/>
        <v>-3.0573300052643959</v>
      </c>
      <c r="AM97" s="246">
        <f t="shared" si="67"/>
        <v>-23.721263620526056</v>
      </c>
      <c r="AN97" s="246">
        <f t="shared" si="69"/>
        <v>3.2944140475335395</v>
      </c>
      <c r="AO97" s="246">
        <f t="shared" si="69"/>
        <v>3.2971221195236891</v>
      </c>
      <c r="AP97" s="246">
        <f t="shared" si="69"/>
        <v>3.2919975118873404</v>
      </c>
      <c r="AQ97" s="246">
        <f t="shared" si="69"/>
        <v>3.301698514772784</v>
      </c>
      <c r="AR97" s="246">
        <f t="shared" si="69"/>
        <v>3.2833463552586113</v>
      </c>
      <c r="AS97" s="246">
        <f t="shared" si="69"/>
        <v>3.318110413597954</v>
      </c>
      <c r="AT97" s="246">
        <f t="shared" si="69"/>
        <v>3.2524044323737029</v>
      </c>
      <c r="AU97" s="246">
        <f t="shared" si="68"/>
        <v>3.37723903850687</v>
      </c>
    </row>
    <row r="98" spans="1:47" s="246" customFormat="1" ht="12.95" customHeight="1">
      <c r="A98" s="255" t="s">
        <v>1933</v>
      </c>
      <c r="B98" s="256" t="s">
        <v>1817</v>
      </c>
      <c r="C98" s="255">
        <v>43123.830300000001</v>
      </c>
      <c r="D98" s="255" t="s">
        <v>1915</v>
      </c>
      <c r="E98" s="246">
        <f t="shared" si="48"/>
        <v>29568.965714594498</v>
      </c>
      <c r="F98" s="246">
        <f t="shared" si="49"/>
        <v>29569</v>
      </c>
      <c r="G98" s="246">
        <f t="shared" si="50"/>
        <v>-1.1022627993952483E-2</v>
      </c>
      <c r="J98" s="246">
        <f>G98</f>
        <v>-1.1022627993952483E-2</v>
      </c>
      <c r="P98" s="246">
        <f t="shared" si="51"/>
        <v>-6.6474590093514793E-3</v>
      </c>
      <c r="Q98" s="248">
        <f t="shared" si="52"/>
        <v>28105.330300000001</v>
      </c>
      <c r="R98" s="246">
        <f t="shared" si="53"/>
        <v>1.9142103643814577E-5</v>
      </c>
      <c r="S98" s="246">
        <v>1</v>
      </c>
      <c r="T98" s="246">
        <f t="shared" si="54"/>
        <v>1.9142103643814577E-5</v>
      </c>
      <c r="X98" s="248">
        <f t="shared" si="55"/>
        <v>28105.330300000001</v>
      </c>
      <c r="Z98" s="246">
        <f t="shared" si="56"/>
        <v>29569</v>
      </c>
      <c r="AA98" s="246">
        <f t="shared" si="57"/>
        <v>-6.3612155028806901E-3</v>
      </c>
      <c r="AB98" s="246">
        <f t="shared" si="58"/>
        <v>-4.6614124910717928E-3</v>
      </c>
      <c r="AC98" s="246">
        <f t="shared" si="59"/>
        <v>-4.3751689846010036E-3</v>
      </c>
      <c r="AD98" s="246">
        <f t="shared" si="60"/>
        <v>-1.1308871500423272E-2</v>
      </c>
      <c r="AE98" s="246">
        <f t="shared" si="61"/>
        <v>2.1728766411920137E-5</v>
      </c>
      <c r="AG98" s="249"/>
      <c r="AH98" s="246">
        <f t="shared" si="62"/>
        <v>2.8624350647078875E-4</v>
      </c>
      <c r="AI98" s="246">
        <f t="shared" si="63"/>
        <v>0.46723134054890236</v>
      </c>
      <c r="AJ98" s="246">
        <f t="shared" si="64"/>
        <v>7.1654723393035094E-2</v>
      </c>
      <c r="AK98" s="246">
        <f t="shared" si="65"/>
        <v>-4.5272267937127075E-2</v>
      </c>
      <c r="AL98" s="246">
        <f t="shared" si="66"/>
        <v>-3.0568208318564385</v>
      </c>
      <c r="AM98" s="246">
        <f t="shared" si="67"/>
        <v>-23.578614985038879</v>
      </c>
      <c r="AN98" s="246">
        <f t="shared" si="69"/>
        <v>3.2953349770277862</v>
      </c>
      <c r="AO98" s="246">
        <f t="shared" si="69"/>
        <v>3.2980565443069256</v>
      </c>
      <c r="AP98" s="246">
        <f t="shared" si="69"/>
        <v>3.2929056650654265</v>
      </c>
      <c r="AQ98" s="246">
        <f t="shared" si="69"/>
        <v>3.3026578305878886</v>
      </c>
      <c r="AR98" s="246">
        <f t="shared" si="69"/>
        <v>3.2842063195424993</v>
      </c>
      <c r="AS98" s="246">
        <f t="shared" si="69"/>
        <v>3.3191639806662647</v>
      </c>
      <c r="AT98" s="246">
        <f t="shared" si="69"/>
        <v>3.2530836368865352</v>
      </c>
      <c r="AU98" s="246">
        <f t="shared" si="68"/>
        <v>3.378653527493563</v>
      </c>
    </row>
    <row r="99" spans="1:47" s="246" customFormat="1" ht="12.95" customHeight="1">
      <c r="A99" s="255" t="s">
        <v>1933</v>
      </c>
      <c r="B99" s="256" t="s">
        <v>1817</v>
      </c>
      <c r="C99" s="255">
        <v>43124.794800000003</v>
      </c>
      <c r="D99" s="255" t="s">
        <v>1915</v>
      </c>
      <c r="E99" s="246">
        <f t="shared" si="48"/>
        <v>29571.96574994173</v>
      </c>
      <c r="F99" s="246">
        <f t="shared" si="49"/>
        <v>29572</v>
      </c>
      <c r="G99" s="246">
        <f t="shared" si="50"/>
        <v>-1.1011263995897025E-2</v>
      </c>
      <c r="J99" s="246">
        <f>G99</f>
        <v>-1.1011263995897025E-2</v>
      </c>
      <c r="P99" s="246">
        <f t="shared" si="51"/>
        <v>-6.6462769561243355E-3</v>
      </c>
      <c r="Q99" s="248">
        <f t="shared" si="52"/>
        <v>28106.294800000003</v>
      </c>
      <c r="R99" s="246">
        <f t="shared" si="53"/>
        <v>1.9053111857383547E-5</v>
      </c>
      <c r="S99" s="246">
        <v>1</v>
      </c>
      <c r="T99" s="246">
        <f t="shared" si="54"/>
        <v>1.9053111857383547E-5</v>
      </c>
      <c r="X99" s="248">
        <f t="shared" si="55"/>
        <v>28106.294800000003</v>
      </c>
      <c r="Z99" s="246">
        <f t="shared" si="56"/>
        <v>29572</v>
      </c>
      <c r="AA99" s="246">
        <f t="shared" si="57"/>
        <v>-6.3620842613742274E-3</v>
      </c>
      <c r="AB99" s="246">
        <f t="shared" si="58"/>
        <v>-4.6491797345227974E-3</v>
      </c>
      <c r="AC99" s="246">
        <f t="shared" si="59"/>
        <v>-4.3649870397726893E-3</v>
      </c>
      <c r="AD99" s="246">
        <f t="shared" si="60"/>
        <v>-1.1295456690647134E-2</v>
      </c>
      <c r="AE99" s="246">
        <f t="shared" si="61"/>
        <v>2.1614872203897468E-5</v>
      </c>
      <c r="AG99" s="249"/>
      <c r="AH99" s="246">
        <f t="shared" si="62"/>
        <v>2.8419269475010836E-4</v>
      </c>
      <c r="AI99" s="246">
        <f t="shared" si="63"/>
        <v>0.46723687727853735</v>
      </c>
      <c r="AJ99" s="246">
        <f t="shared" si="64"/>
        <v>7.1532826399773902E-2</v>
      </c>
      <c r="AK99" s="246">
        <f t="shared" si="65"/>
        <v>-4.5337377577076843E-2</v>
      </c>
      <c r="AL99" s="246">
        <f t="shared" si="66"/>
        <v>-3.0566986212552005</v>
      </c>
      <c r="AM99" s="246">
        <f t="shared" si="67"/>
        <v>-23.544631284521426</v>
      </c>
      <c r="AN99" s="246">
        <f t="shared" si="69"/>
        <v>3.295556009603243</v>
      </c>
      <c r="AO99" s="246">
        <f t="shared" si="69"/>
        <v>3.2982808087391997</v>
      </c>
      <c r="AP99" s="246">
        <f t="shared" si="69"/>
        <v>3.2931236358128562</v>
      </c>
      <c r="AQ99" s="246">
        <f t="shared" si="69"/>
        <v>3.3028880621010677</v>
      </c>
      <c r="AR99" s="246">
        <f t="shared" si="69"/>
        <v>3.2844127348396954</v>
      </c>
      <c r="AS99" s="246">
        <f t="shared" si="69"/>
        <v>3.319416821005043</v>
      </c>
      <c r="AT99" s="246">
        <f t="shared" si="69"/>
        <v>3.25324668329832</v>
      </c>
      <c r="AU99" s="246">
        <f t="shared" si="68"/>
        <v>3.3789930048503694</v>
      </c>
    </row>
    <row r="100" spans="1:47" s="246" customFormat="1" ht="12.95" customHeight="1">
      <c r="A100" s="235" t="s">
        <v>1177</v>
      </c>
      <c r="B100" s="235" t="s">
        <v>1797</v>
      </c>
      <c r="C100" s="236">
        <v>43144.729899999998</v>
      </c>
      <c r="D100" s="237">
        <v>1.1000000000000001E-3</v>
      </c>
      <c r="E100" s="246">
        <f t="shared" si="48"/>
        <v>29633.973012409864</v>
      </c>
      <c r="F100" s="246">
        <f t="shared" si="49"/>
        <v>29634</v>
      </c>
      <c r="G100" s="246">
        <f t="shared" si="50"/>
        <v>-8.6764079969725572E-3</v>
      </c>
      <c r="I100" s="246">
        <f>+G100</f>
        <v>-8.6764079969725572E-3</v>
      </c>
      <c r="O100" s="246">
        <f ca="1">+C$11+C$12*F100</f>
        <v>0.10876498385120173</v>
      </c>
      <c r="P100" s="246">
        <f t="shared" si="51"/>
        <v>-6.621761044176163E-3</v>
      </c>
      <c r="Q100" s="248">
        <f t="shared" si="52"/>
        <v>28126.229899999998</v>
      </c>
      <c r="R100" s="246">
        <f t="shared" si="53"/>
        <v>4.2215741006355077E-6</v>
      </c>
      <c r="S100" s="246">
        <v>0.1</v>
      </c>
      <c r="T100" s="246">
        <f t="shared" si="54"/>
        <v>4.2215741006355081E-7</v>
      </c>
      <c r="X100" s="248">
        <f t="shared" si="55"/>
        <v>28126.229899999998</v>
      </c>
      <c r="Z100" s="246">
        <f t="shared" si="56"/>
        <v>29634</v>
      </c>
      <c r="AA100" s="246">
        <f t="shared" si="57"/>
        <v>-6.3799624792369933E-3</v>
      </c>
      <c r="AB100" s="246">
        <f t="shared" si="58"/>
        <v>-2.2964455177355639E-3</v>
      </c>
      <c r="AC100" s="246">
        <f t="shared" si="59"/>
        <v>-2.0546469527963941E-3</v>
      </c>
      <c r="AD100" s="246">
        <f t="shared" si="60"/>
        <v>-8.9182065619117269E-3</v>
      </c>
      <c r="AE100" s="246">
        <f t="shared" si="61"/>
        <v>5.2736620159277624E-7</v>
      </c>
      <c r="AG100" s="249"/>
      <c r="AH100" s="246">
        <f t="shared" si="62"/>
        <v>2.4179856493916944E-4</v>
      </c>
      <c r="AI100" s="246">
        <f t="shared" si="63"/>
        <v>0.46735312118328098</v>
      </c>
      <c r="AJ100" s="246">
        <f t="shared" si="64"/>
        <v>6.9012599211510775E-2</v>
      </c>
      <c r="AK100" s="246">
        <f t="shared" si="65"/>
        <v>-4.668324350661722E-2</v>
      </c>
      <c r="AL100" s="246">
        <f t="shared" si="66"/>
        <v>-3.0541721474813466</v>
      </c>
      <c r="AM100" s="246">
        <f t="shared" si="67"/>
        <v>-22.863355550763483</v>
      </c>
      <c r="AN100" s="246">
        <f t="shared" si="69"/>
        <v>3.3001248487556163</v>
      </c>
      <c r="AO100" s="246">
        <f t="shared" si="69"/>
        <v>3.3029158262054987</v>
      </c>
      <c r="AP100" s="246">
        <f t="shared" si="69"/>
        <v>3.2976295902598092</v>
      </c>
      <c r="AQ100" s="246">
        <f t="shared" si="69"/>
        <v>3.3076458061701346</v>
      </c>
      <c r="AR100" s="246">
        <f t="shared" si="69"/>
        <v>3.2886807433549139</v>
      </c>
      <c r="AS100" s="246">
        <f t="shared" si="69"/>
        <v>3.3246408067933761</v>
      </c>
      <c r="AT100" s="246">
        <f t="shared" si="69"/>
        <v>3.2566195834831175</v>
      </c>
      <c r="AU100" s="246">
        <f t="shared" si="68"/>
        <v>3.3860088702243658</v>
      </c>
    </row>
    <row r="101" spans="1:47" s="246" customFormat="1" ht="12.95" customHeight="1">
      <c r="A101" s="235" t="s">
        <v>1177</v>
      </c>
      <c r="B101" s="235" t="s">
        <v>1797</v>
      </c>
      <c r="C101" s="236">
        <v>43203.561750000001</v>
      </c>
      <c r="D101" s="237">
        <v>6.4999999999999997E-4</v>
      </c>
      <c r="E101" s="246">
        <f t="shared" si="48"/>
        <v>29816.96692588093</v>
      </c>
      <c r="F101" s="246">
        <f t="shared" si="49"/>
        <v>29817</v>
      </c>
      <c r="G101" s="246">
        <f t="shared" si="50"/>
        <v>-1.0633203994075302E-2</v>
      </c>
      <c r="I101" s="246">
        <f>+G101</f>
        <v>-1.0633203994075302E-2</v>
      </c>
      <c r="O101" s="246">
        <f ca="1">+C$11+C$12*F101</f>
        <v>0.10857691384610686</v>
      </c>
      <c r="P101" s="246">
        <f t="shared" si="51"/>
        <v>-6.5484337525924252E-3</v>
      </c>
      <c r="Q101" s="248">
        <f t="shared" si="52"/>
        <v>28185.061750000001</v>
      </c>
      <c r="R101" s="246">
        <f t="shared" si="53"/>
        <v>1.6685347925704079E-5</v>
      </c>
      <c r="S101" s="246">
        <v>0.1</v>
      </c>
      <c r="T101" s="246">
        <f t="shared" si="54"/>
        <v>1.6685347925704081E-6</v>
      </c>
      <c r="X101" s="248">
        <f t="shared" si="55"/>
        <v>28185.061750000001</v>
      </c>
      <c r="Z101" s="246">
        <f t="shared" si="56"/>
        <v>29817</v>
      </c>
      <c r="AA101" s="246">
        <f t="shared" si="57"/>
        <v>-6.4318814358098183E-3</v>
      </c>
      <c r="AB101" s="246">
        <f t="shared" si="58"/>
        <v>-4.2013225582654837E-3</v>
      </c>
      <c r="AC101" s="246">
        <f t="shared" si="59"/>
        <v>-4.0847702414828768E-3</v>
      </c>
      <c r="AD101" s="246">
        <f t="shared" si="60"/>
        <v>-1.0749756310857908E-2</v>
      </c>
      <c r="AE101" s="246">
        <f t="shared" si="61"/>
        <v>1.7651111238590431E-6</v>
      </c>
      <c r="AG101" s="249"/>
      <c r="AH101" s="246">
        <f t="shared" si="62"/>
        <v>1.1655231678260668E-4</v>
      </c>
      <c r="AI101" s="246">
        <f t="shared" si="63"/>
        <v>0.46771651412322668</v>
      </c>
      <c r="AJ101" s="246">
        <f t="shared" si="64"/>
        <v>6.1562270186774258E-2</v>
      </c>
      <c r="AK101" s="246">
        <f t="shared" si="65"/>
        <v>-5.0658793909463609E-2</v>
      </c>
      <c r="AL101" s="246">
        <f t="shared" si="66"/>
        <v>-3.0467058716262221</v>
      </c>
      <c r="AM101" s="246">
        <f t="shared" si="67"/>
        <v>-21.061934548256055</v>
      </c>
      <c r="AN101" s="246">
        <f t="shared" ref="AN101:AT110" si="70">$AU101+$AB$7*SIN(AO101)</f>
        <v>3.3136198936880805</v>
      </c>
      <c r="AO101" s="246">
        <f t="shared" si="70"/>
        <v>3.3165991847754031</v>
      </c>
      <c r="AP101" s="246">
        <f t="shared" si="70"/>
        <v>3.3109435416370161</v>
      </c>
      <c r="AQ101" s="246">
        <f t="shared" si="70"/>
        <v>3.3216845746082617</v>
      </c>
      <c r="AR101" s="246">
        <f t="shared" si="70"/>
        <v>3.3013023691836629</v>
      </c>
      <c r="AS101" s="246">
        <f t="shared" si="70"/>
        <v>3.3400440749750908</v>
      </c>
      <c r="AT101" s="246">
        <f t="shared" si="70"/>
        <v>3.2666128997864297</v>
      </c>
      <c r="AU101" s="246">
        <f t="shared" si="68"/>
        <v>3.4067169889895497</v>
      </c>
    </row>
    <row r="102" spans="1:47" s="246" customFormat="1" ht="12.95" customHeight="1">
      <c r="A102" s="258" t="s">
        <v>1825</v>
      </c>
      <c r="B102" s="259" t="s">
        <v>1814</v>
      </c>
      <c r="C102" s="260">
        <v>43398.55</v>
      </c>
      <c r="D102" s="260"/>
      <c r="E102" s="246">
        <f t="shared" si="48"/>
        <v>30423.469406227421</v>
      </c>
      <c r="F102" s="246">
        <f t="shared" si="49"/>
        <v>30423.5</v>
      </c>
      <c r="G102" s="246">
        <f t="shared" si="50"/>
        <v>-9.8357819952070713E-3</v>
      </c>
      <c r="J102" s="246">
        <f>+G102</f>
        <v>-9.8357819952070713E-3</v>
      </c>
      <c r="P102" s="246">
        <f t="shared" si="51"/>
        <v>-6.2950971662563797E-3</v>
      </c>
      <c r="Q102" s="248">
        <f t="shared" si="52"/>
        <v>28380.050000000003</v>
      </c>
      <c r="R102" s="246">
        <f t="shared" si="53"/>
        <v>1.2536449057961589E-5</v>
      </c>
      <c r="S102" s="246">
        <v>1</v>
      </c>
      <c r="T102" s="246">
        <f t="shared" si="54"/>
        <v>1.2536449057961589E-5</v>
      </c>
      <c r="X102" s="248">
        <f t="shared" si="55"/>
        <v>28380.050000000003</v>
      </c>
      <c r="Z102" s="246">
        <f t="shared" si="56"/>
        <v>30423.5</v>
      </c>
      <c r="AA102" s="246">
        <f t="shared" si="57"/>
        <v>-6.5947267084337201E-3</v>
      </c>
      <c r="AB102" s="246">
        <f t="shared" si="58"/>
        <v>-3.2410552867733512E-3</v>
      </c>
      <c r="AC102" s="246">
        <f t="shared" si="59"/>
        <v>-3.5406848289506916E-3</v>
      </c>
      <c r="AD102" s="246">
        <f t="shared" si="60"/>
        <v>-9.5361524530297309E-3</v>
      </c>
      <c r="AE102" s="246">
        <f t="shared" si="61"/>
        <v>1.050443937192149E-5</v>
      </c>
      <c r="AG102" s="249"/>
      <c r="AH102" s="246">
        <f t="shared" si="62"/>
        <v>-2.9962954217734045E-4</v>
      </c>
      <c r="AI102" s="246">
        <f t="shared" si="63"/>
        <v>0.46913986988951917</v>
      </c>
      <c r="AJ102" s="246">
        <f t="shared" si="64"/>
        <v>3.6738659325388022E-2</v>
      </c>
      <c r="AK102" s="246">
        <f t="shared" si="65"/>
        <v>-6.3871315913906074E-2</v>
      </c>
      <c r="AL102" s="246">
        <f t="shared" si="66"/>
        <v>-3.0218515779171713</v>
      </c>
      <c r="AM102" s="246">
        <f t="shared" si="67"/>
        <v>-16.682744524705086</v>
      </c>
      <c r="AN102" s="246">
        <f t="shared" si="70"/>
        <v>3.3584599398102699</v>
      </c>
      <c r="AO102" s="246">
        <f t="shared" si="70"/>
        <v>3.3619819717834769</v>
      </c>
      <c r="AP102" s="246">
        <f t="shared" si="70"/>
        <v>3.3552366726649145</v>
      </c>
      <c r="AQ102" s="246">
        <f t="shared" si="70"/>
        <v>3.3681640223641085</v>
      </c>
      <c r="AR102" s="246">
        <f t="shared" si="70"/>
        <v>3.3434206022550406</v>
      </c>
      <c r="AS102" s="246">
        <f t="shared" si="70"/>
        <v>3.3909041676078395</v>
      </c>
      <c r="AT102" s="246">
        <f t="shared" si="70"/>
        <v>3.3001874752929994</v>
      </c>
      <c r="AU102" s="246">
        <f t="shared" si="68"/>
        <v>3.4753479946238879</v>
      </c>
    </row>
    <row r="103" spans="1:47" s="246" customFormat="1" ht="12.95" customHeight="1">
      <c r="A103" s="235" t="s">
        <v>1177</v>
      </c>
      <c r="B103" s="235" t="s">
        <v>1797</v>
      </c>
      <c r="C103" s="236">
        <v>43436.808700000001</v>
      </c>
      <c r="D103" s="237">
        <v>1.1000000000000001E-3</v>
      </c>
      <c r="E103" s="246">
        <f t="shared" si="48"/>
        <v>30542.471430425452</v>
      </c>
      <c r="F103" s="246">
        <f t="shared" si="49"/>
        <v>30542.5</v>
      </c>
      <c r="G103" s="246">
        <f t="shared" si="50"/>
        <v>-9.1850099925068207E-3</v>
      </c>
      <c r="I103" s="246">
        <f>+G103</f>
        <v>-9.1850099925068207E-3</v>
      </c>
      <c r="O103" s="246">
        <f ca="1">+C$11+C$12*F103</f>
        <v>0.10783131390787556</v>
      </c>
      <c r="P103" s="246">
        <f t="shared" si="51"/>
        <v>-6.243530797133745E-3</v>
      </c>
      <c r="Q103" s="248">
        <f t="shared" si="52"/>
        <v>28418.308700000001</v>
      </c>
      <c r="R103" s="246">
        <f t="shared" si="53"/>
        <v>8.6522998568126363E-6</v>
      </c>
      <c r="S103" s="246">
        <v>0.1</v>
      </c>
      <c r="T103" s="246">
        <f t="shared" si="54"/>
        <v>8.6522998568126365E-7</v>
      </c>
      <c r="X103" s="248">
        <f t="shared" si="55"/>
        <v>28418.308700000001</v>
      </c>
      <c r="Z103" s="246">
        <f t="shared" si="56"/>
        <v>30542.5</v>
      </c>
      <c r="AA103" s="246">
        <f t="shared" si="57"/>
        <v>-6.6249869539160696E-3</v>
      </c>
      <c r="AB103" s="246">
        <f t="shared" si="58"/>
        <v>-2.5600230385907511E-3</v>
      </c>
      <c r="AC103" s="246">
        <f t="shared" si="59"/>
        <v>-2.9414791953730757E-3</v>
      </c>
      <c r="AD103" s="246">
        <f t="shared" si="60"/>
        <v>-8.803553835724497E-3</v>
      </c>
      <c r="AE103" s="246">
        <f t="shared" si="61"/>
        <v>6.5537179581154224E-7</v>
      </c>
      <c r="AG103" s="249"/>
      <c r="AH103" s="246">
        <f t="shared" si="62"/>
        <v>-3.8145615678232433E-4</v>
      </c>
      <c r="AI103" s="246">
        <f t="shared" si="63"/>
        <v>0.46945912473826656</v>
      </c>
      <c r="AJ103" s="246">
        <f t="shared" si="64"/>
        <v>3.1842843620137673E-2</v>
      </c>
      <c r="AK103" s="246">
        <f t="shared" si="65"/>
        <v>-6.6471064486771078E-2</v>
      </c>
      <c r="AL103" s="246">
        <f t="shared" si="66"/>
        <v>-3.0169528763693165</v>
      </c>
      <c r="AM103" s="246">
        <f t="shared" si="67"/>
        <v>-16.025463097731446</v>
      </c>
      <c r="AN103" s="246">
        <f t="shared" si="70"/>
        <v>3.3672808587905716</v>
      </c>
      <c r="AO103" s="246">
        <f t="shared" si="70"/>
        <v>3.3708936473595026</v>
      </c>
      <c r="AP103" s="246">
        <f t="shared" si="70"/>
        <v>3.3639607843914909</v>
      </c>
      <c r="AQ103" s="246">
        <f t="shared" si="70"/>
        <v>3.3772746971122687</v>
      </c>
      <c r="AR103" s="246">
        <f t="shared" si="70"/>
        <v>3.3517419584113592</v>
      </c>
      <c r="AS103" s="246">
        <f t="shared" si="70"/>
        <v>3.4008455138076292</v>
      </c>
      <c r="AT103" s="246">
        <f t="shared" si="70"/>
        <v>3.3068667226463719</v>
      </c>
      <c r="AU103" s="246">
        <f t="shared" si="68"/>
        <v>3.4888139297772036</v>
      </c>
    </row>
    <row r="104" spans="1:47" s="246" customFormat="1" ht="12.95" customHeight="1">
      <c r="A104" s="235" t="s">
        <v>1177</v>
      </c>
      <c r="B104" s="235" t="s">
        <v>1797</v>
      </c>
      <c r="C104" s="236">
        <v>43461.725100000003</v>
      </c>
      <c r="D104" s="237">
        <v>1E-3</v>
      </c>
      <c r="E104" s="246">
        <f t="shared" si="48"/>
        <v>30619.972810130672</v>
      </c>
      <c r="F104" s="246">
        <f t="shared" si="49"/>
        <v>30620</v>
      </c>
      <c r="G104" s="246">
        <f t="shared" si="50"/>
        <v>-8.7414399968110956E-3</v>
      </c>
      <c r="I104" s="246">
        <f>+G104</f>
        <v>-8.7414399968110956E-3</v>
      </c>
      <c r="O104" s="246">
        <f ca="1">+C$11+C$12*F104</f>
        <v>0.10775166677457036</v>
      </c>
      <c r="P104" s="246">
        <f t="shared" si="51"/>
        <v>-6.2096196086869199E-3</v>
      </c>
      <c r="Q104" s="248">
        <f t="shared" si="52"/>
        <v>28443.225100000003</v>
      </c>
      <c r="R104" s="246">
        <f t="shared" si="53"/>
        <v>6.4101144777212517E-6</v>
      </c>
      <c r="S104" s="246">
        <v>0.1</v>
      </c>
      <c r="T104" s="246">
        <f t="shared" si="54"/>
        <v>6.4101144777212517E-7</v>
      </c>
      <c r="X104" s="248">
        <f t="shared" si="55"/>
        <v>28443.225100000003</v>
      </c>
      <c r="Z104" s="246">
        <f t="shared" si="56"/>
        <v>30620</v>
      </c>
      <c r="AA104" s="246">
        <f t="shared" si="57"/>
        <v>-6.6443914053784647E-3</v>
      </c>
      <c r="AB104" s="246">
        <f t="shared" si="58"/>
        <v>-2.097048591432631E-3</v>
      </c>
      <c r="AC104" s="246">
        <f t="shared" si="59"/>
        <v>-2.5318203881241758E-3</v>
      </c>
      <c r="AD104" s="246">
        <f t="shared" si="60"/>
        <v>-8.3066682001195508E-3</v>
      </c>
      <c r="AE104" s="246">
        <f t="shared" si="61"/>
        <v>4.3976127948295812E-7</v>
      </c>
      <c r="AG104" s="249"/>
      <c r="AH104" s="246">
        <f t="shared" si="62"/>
        <v>-4.3477179669154447E-4</v>
      </c>
      <c r="AI104" s="246">
        <f t="shared" si="63"/>
        <v>0.46967417961894198</v>
      </c>
      <c r="AJ104" s="246">
        <f t="shared" si="64"/>
        <v>2.8649712857519102E-2</v>
      </c>
      <c r="AK104" s="246">
        <f t="shared" si="65"/>
        <v>-6.816558497253894E-2</v>
      </c>
      <c r="AL104" s="246">
        <f t="shared" si="66"/>
        <v>-3.0137582826439817</v>
      </c>
      <c r="AM104" s="246">
        <f t="shared" si="67"/>
        <v>-15.623933052845544</v>
      </c>
      <c r="AN104" s="246">
        <f t="shared" si="70"/>
        <v>3.3730299705998448</v>
      </c>
      <c r="AO104" s="246">
        <f t="shared" si="70"/>
        <v>3.3766989526461297</v>
      </c>
      <c r="AP104" s="246">
        <f t="shared" si="70"/>
        <v>3.3696488303486638</v>
      </c>
      <c r="AQ104" s="246">
        <f t="shared" si="70"/>
        <v>3.3832065233524355</v>
      </c>
      <c r="AR104" s="246">
        <f t="shared" si="70"/>
        <v>3.3571723003821332</v>
      </c>
      <c r="AS104" s="246">
        <f t="shared" si="70"/>
        <v>3.4073127115169899</v>
      </c>
      <c r="AT104" s="246">
        <f t="shared" si="70"/>
        <v>3.311234315912321</v>
      </c>
      <c r="AU104" s="246">
        <f t="shared" si="68"/>
        <v>3.4975837614946994</v>
      </c>
    </row>
    <row r="105" spans="1:47" s="246" customFormat="1" ht="12.95" customHeight="1">
      <c r="A105" s="258" t="s">
        <v>1826</v>
      </c>
      <c r="B105" s="259"/>
      <c r="C105" s="260">
        <v>43461.726999999999</v>
      </c>
      <c r="D105" s="260">
        <v>2E-3</v>
      </c>
      <c r="E105" s="246">
        <f t="shared" si="48"/>
        <v>30619.978719998111</v>
      </c>
      <c r="F105" s="246">
        <f t="shared" si="49"/>
        <v>30620</v>
      </c>
      <c r="G105" s="246">
        <f t="shared" si="50"/>
        <v>-6.8414400011533871E-3</v>
      </c>
      <c r="J105" s="246">
        <f>+G105</f>
        <v>-6.8414400011533871E-3</v>
      </c>
      <c r="P105" s="246">
        <f t="shared" si="51"/>
        <v>-6.2096196086869199E-3</v>
      </c>
      <c r="Q105" s="248">
        <f t="shared" si="52"/>
        <v>28443.226999999999</v>
      </c>
      <c r="R105" s="246">
        <f t="shared" si="53"/>
        <v>3.9919700833648074E-7</v>
      </c>
      <c r="S105" s="246">
        <v>1</v>
      </c>
      <c r="T105" s="246">
        <f t="shared" si="54"/>
        <v>3.9919700833648074E-7</v>
      </c>
      <c r="X105" s="248">
        <f t="shared" si="55"/>
        <v>28443.226999999999</v>
      </c>
      <c r="Z105" s="246">
        <f t="shared" si="56"/>
        <v>30620</v>
      </c>
      <c r="AA105" s="246">
        <f t="shared" si="57"/>
        <v>-6.6443914053784647E-3</v>
      </c>
      <c r="AB105" s="246">
        <f t="shared" si="58"/>
        <v>-1.9704859577492247E-4</v>
      </c>
      <c r="AC105" s="246">
        <f t="shared" si="59"/>
        <v>-6.3182039246646726E-4</v>
      </c>
      <c r="AD105" s="246">
        <f t="shared" si="60"/>
        <v>-6.4066682044618423E-3</v>
      </c>
      <c r="AE105" s="246">
        <f t="shared" si="61"/>
        <v>3.8828149096868792E-8</v>
      </c>
      <c r="AG105" s="249"/>
      <c r="AH105" s="246">
        <f t="shared" si="62"/>
        <v>-4.3477179669154447E-4</v>
      </c>
      <c r="AI105" s="246">
        <f t="shared" si="63"/>
        <v>0.46967417961894198</v>
      </c>
      <c r="AJ105" s="246">
        <f t="shared" si="64"/>
        <v>2.8649712857519102E-2</v>
      </c>
      <c r="AK105" s="246">
        <f t="shared" si="65"/>
        <v>-6.816558497253894E-2</v>
      </c>
      <c r="AL105" s="246">
        <f t="shared" si="66"/>
        <v>-3.0137582826439817</v>
      </c>
      <c r="AM105" s="246">
        <f t="shared" si="67"/>
        <v>-15.623933052845544</v>
      </c>
      <c r="AN105" s="246">
        <f t="shared" si="70"/>
        <v>3.3730299705998448</v>
      </c>
      <c r="AO105" s="246">
        <f t="shared" si="70"/>
        <v>3.3766989526461297</v>
      </c>
      <c r="AP105" s="246">
        <f t="shared" si="70"/>
        <v>3.3696488303486638</v>
      </c>
      <c r="AQ105" s="246">
        <f t="shared" si="70"/>
        <v>3.3832065233524355</v>
      </c>
      <c r="AR105" s="246">
        <f t="shared" si="70"/>
        <v>3.3571723003821332</v>
      </c>
      <c r="AS105" s="246">
        <f t="shared" si="70"/>
        <v>3.4073127115169899</v>
      </c>
      <c r="AT105" s="246">
        <f t="shared" si="70"/>
        <v>3.311234315912321</v>
      </c>
      <c r="AU105" s="246">
        <f t="shared" si="68"/>
        <v>3.4975837614946994</v>
      </c>
    </row>
    <row r="106" spans="1:47" s="246" customFormat="1" ht="12.95" customHeight="1">
      <c r="A106" s="235" t="s">
        <v>1177</v>
      </c>
      <c r="B106" s="235" t="s">
        <v>1797</v>
      </c>
      <c r="C106" s="236">
        <v>43556.557439999997</v>
      </c>
      <c r="D106" s="237">
        <v>9.7000000000000005E-4</v>
      </c>
      <c r="E106" s="246">
        <f t="shared" si="48"/>
        <v>30914.944683702834</v>
      </c>
      <c r="F106" s="246">
        <f t="shared" si="49"/>
        <v>30915</v>
      </c>
      <c r="G106" s="246">
        <f t="shared" si="50"/>
        <v>-1.7783980001695454E-2</v>
      </c>
      <c r="I106" s="246">
        <f t="shared" ref="I106:I115" si="71">+G106</f>
        <v>-1.7783980001695454E-2</v>
      </c>
      <c r="O106" s="246">
        <f t="shared" ref="O106:O115" ca="1" si="72">+C$11+C$12*F106</f>
        <v>0.10744849381553764</v>
      </c>
      <c r="P106" s="246">
        <f t="shared" si="51"/>
        <v>-6.0781711779930095E-3</v>
      </c>
      <c r="Q106" s="248">
        <f t="shared" si="52"/>
        <v>28538.057439999997</v>
      </c>
      <c r="R106" s="246">
        <f t="shared" si="53"/>
        <v>1.3702596021707001E-4</v>
      </c>
      <c r="S106" s="246">
        <v>0.1</v>
      </c>
      <c r="T106" s="246">
        <f t="shared" si="54"/>
        <v>1.3702596021707002E-5</v>
      </c>
      <c r="X106" s="248">
        <f t="shared" si="55"/>
        <v>28538.057439999997</v>
      </c>
      <c r="Z106" s="246">
        <f t="shared" si="56"/>
        <v>30915</v>
      </c>
      <c r="AA106" s="246">
        <f t="shared" si="57"/>
        <v>-6.7160473576794322E-3</v>
      </c>
      <c r="AB106" s="246">
        <f t="shared" si="58"/>
        <v>-1.1067932644016022E-2</v>
      </c>
      <c r="AC106" s="246">
        <f t="shared" si="59"/>
        <v>-1.1705808823702445E-2</v>
      </c>
      <c r="AD106" s="246">
        <f t="shared" si="60"/>
        <v>-1.714610382200903E-2</v>
      </c>
      <c r="AE106" s="246">
        <f t="shared" si="61"/>
        <v>1.2249913301247551E-5</v>
      </c>
      <c r="AG106" s="249"/>
      <c r="AH106" s="246">
        <f t="shared" si="62"/>
        <v>-6.3787617968642319E-4</v>
      </c>
      <c r="AI106" s="246">
        <f t="shared" si="63"/>
        <v>0.47054468078077683</v>
      </c>
      <c r="AJ106" s="246">
        <f t="shared" si="64"/>
        <v>1.6460457083543416E-2</v>
      </c>
      <c r="AK106" s="246">
        <f t="shared" si="65"/>
        <v>-7.4626320343168129E-2</v>
      </c>
      <c r="AL106" s="246">
        <f t="shared" si="66"/>
        <v>-3.0015658495203139</v>
      </c>
      <c r="AM106" s="246">
        <f t="shared" si="67"/>
        <v>-14.259634269299555</v>
      </c>
      <c r="AN106" s="246">
        <f t="shared" si="70"/>
        <v>3.3949468919825052</v>
      </c>
      <c r="AO106" s="246">
        <f t="shared" si="70"/>
        <v>3.3988082913818873</v>
      </c>
      <c r="AP106" s="246">
        <f t="shared" si="70"/>
        <v>3.3913481076098679</v>
      </c>
      <c r="AQ106" s="246">
        <f t="shared" si="70"/>
        <v>3.405774301432674</v>
      </c>
      <c r="AR106" s="246">
        <f t="shared" si="70"/>
        <v>3.3779253537643239</v>
      </c>
      <c r="AS106" s="246">
        <f t="shared" si="70"/>
        <v>3.431875511955758</v>
      </c>
      <c r="AT106" s="246">
        <f t="shared" si="70"/>
        <v>3.327993337958608</v>
      </c>
      <c r="AU106" s="246">
        <f t="shared" si="68"/>
        <v>3.5309657015806515</v>
      </c>
    </row>
    <row r="107" spans="1:47" s="246" customFormat="1" ht="12.95" customHeight="1">
      <c r="A107" s="235" t="s">
        <v>1177</v>
      </c>
      <c r="B107" s="235" t="s">
        <v>1797</v>
      </c>
      <c r="C107" s="236">
        <v>43856.683299999997</v>
      </c>
      <c r="D107" s="237">
        <v>1.5E-3</v>
      </c>
      <c r="E107" s="246">
        <f t="shared" si="48"/>
        <v>31848.473132243311</v>
      </c>
      <c r="F107" s="246">
        <f t="shared" si="49"/>
        <v>31848.5</v>
      </c>
      <c r="G107" s="246">
        <f t="shared" si="50"/>
        <v>-8.6378820051322691E-3</v>
      </c>
      <c r="I107" s="246">
        <f t="shared" si="71"/>
        <v>-8.6378820051322691E-3</v>
      </c>
      <c r="O107" s="246">
        <f t="shared" ca="1" si="72"/>
        <v>0.10648913124856466</v>
      </c>
      <c r="P107" s="246">
        <f t="shared" si="51"/>
        <v>-5.6375110705280673E-3</v>
      </c>
      <c r="Q107" s="248">
        <f t="shared" si="52"/>
        <v>28838.183299999997</v>
      </c>
      <c r="R107" s="246">
        <f t="shared" si="53"/>
        <v>9.0022257452176914E-6</v>
      </c>
      <c r="S107" s="246">
        <v>0.1</v>
      </c>
      <c r="T107" s="246">
        <f t="shared" si="54"/>
        <v>9.0022257452176914E-7</v>
      </c>
      <c r="X107" s="248">
        <f t="shared" si="55"/>
        <v>28838.183299999997</v>
      </c>
      <c r="Z107" s="246">
        <f t="shared" si="56"/>
        <v>31848.5</v>
      </c>
      <c r="AA107" s="246">
        <f t="shared" si="57"/>
        <v>-6.9191616056223674E-3</v>
      </c>
      <c r="AB107" s="246">
        <f t="shared" si="58"/>
        <v>-1.7187203995099017E-3</v>
      </c>
      <c r="AC107" s="246">
        <f t="shared" si="59"/>
        <v>-3.0003709346042018E-3</v>
      </c>
      <c r="AD107" s="246">
        <f t="shared" si="60"/>
        <v>-7.356231470037969E-3</v>
      </c>
      <c r="AE107" s="246">
        <f t="shared" si="61"/>
        <v>2.953999811691476E-7</v>
      </c>
      <c r="AG107" s="249"/>
      <c r="AH107" s="246">
        <f t="shared" si="62"/>
        <v>-1.2816505350943003E-3</v>
      </c>
      <c r="AI107" s="246">
        <f t="shared" si="63"/>
        <v>0.47385354387265843</v>
      </c>
      <c r="AJ107" s="246">
        <f t="shared" si="64"/>
        <v>-2.2500920671003961E-2</v>
      </c>
      <c r="AK107" s="246">
        <f t="shared" si="65"/>
        <v>-9.5194167059384993E-2</v>
      </c>
      <c r="AL107" s="246">
        <f t="shared" si="66"/>
        <v>-2.9626018292542509</v>
      </c>
      <c r="AM107" s="246">
        <f t="shared" si="67"/>
        <v>-11.143909386837786</v>
      </c>
      <c r="AN107" s="246">
        <f t="shared" si="70"/>
        <v>3.4646871812624478</v>
      </c>
      <c r="AO107" s="246">
        <f t="shared" si="70"/>
        <v>3.4689258355646961</v>
      </c>
      <c r="AP107" s="246">
        <f t="shared" si="70"/>
        <v>3.4605657541082189</v>
      </c>
      <c r="AQ107" s="246">
        <f t="shared" si="70"/>
        <v>3.4770775192696073</v>
      </c>
      <c r="AR107" s="246">
        <f t="shared" si="70"/>
        <v>3.4445518773793578</v>
      </c>
      <c r="AS107" s="246">
        <f t="shared" si="70"/>
        <v>3.5089784967948576</v>
      </c>
      <c r="AT107" s="246">
        <f t="shared" si="70"/>
        <v>3.3826023417583504</v>
      </c>
      <c r="AU107" s="246">
        <f t="shared" si="68"/>
        <v>3.6365997391068747</v>
      </c>
    </row>
    <row r="108" spans="1:47" s="246" customFormat="1" ht="12.95" customHeight="1">
      <c r="A108" s="235" t="s">
        <v>1177</v>
      </c>
      <c r="B108" s="235" t="s">
        <v>1797</v>
      </c>
      <c r="C108" s="236">
        <v>43879.668720000001</v>
      </c>
      <c r="D108" s="237">
        <v>6.8999999999999997E-4</v>
      </c>
      <c r="E108" s="246">
        <f t="shared" si="48"/>
        <v>31919.968282550104</v>
      </c>
      <c r="F108" s="246">
        <f t="shared" si="49"/>
        <v>31920</v>
      </c>
      <c r="G108" s="246">
        <f t="shared" si="50"/>
        <v>-1.0197039999184199E-2</v>
      </c>
      <c r="I108" s="246">
        <f t="shared" si="71"/>
        <v>-1.0197039999184199E-2</v>
      </c>
      <c r="O108" s="246">
        <f t="shared" ca="1" si="72"/>
        <v>0.10641565034493469</v>
      </c>
      <c r="P108" s="246">
        <f t="shared" si="51"/>
        <v>-5.602211473259084E-3</v>
      </c>
      <c r="Q108" s="248">
        <f t="shared" si="52"/>
        <v>28861.168720000001</v>
      </c>
      <c r="R108" s="246">
        <f t="shared" si="53"/>
        <v>2.1112449182655163E-5</v>
      </c>
      <c r="S108" s="246">
        <v>0.1</v>
      </c>
      <c r="T108" s="246">
        <f t="shared" si="54"/>
        <v>2.1112449182655163E-6</v>
      </c>
      <c r="X108" s="248">
        <f t="shared" si="55"/>
        <v>28861.168720000001</v>
      </c>
      <c r="Z108" s="246">
        <f t="shared" si="56"/>
        <v>31920</v>
      </c>
      <c r="AA108" s="246">
        <f t="shared" si="57"/>
        <v>-6.9331978304536905E-3</v>
      </c>
      <c r="AB108" s="246">
        <f t="shared" si="58"/>
        <v>-3.2638421687305082E-3</v>
      </c>
      <c r="AC108" s="246">
        <f t="shared" si="59"/>
        <v>-4.5948285259251147E-3</v>
      </c>
      <c r="AD108" s="246">
        <f t="shared" si="60"/>
        <v>-8.8660536419895922E-3</v>
      </c>
      <c r="AE108" s="246">
        <f t="shared" si="61"/>
        <v>1.0652665702383467E-6</v>
      </c>
      <c r="AG108" s="249"/>
      <c r="AH108" s="246">
        <f t="shared" si="62"/>
        <v>-1.3309863571946069E-3</v>
      </c>
      <c r="AI108" s="246">
        <f t="shared" si="63"/>
        <v>0.47414256839264313</v>
      </c>
      <c r="AJ108" s="246">
        <f t="shared" si="64"/>
        <v>-2.5511157830540129E-2</v>
      </c>
      <c r="AK108" s="246">
        <f t="shared" si="65"/>
        <v>-9.677801589619757E-2</v>
      </c>
      <c r="AL108" s="246">
        <f t="shared" si="66"/>
        <v>-2.9595907231954608</v>
      </c>
      <c r="AM108" s="246">
        <f t="shared" si="67"/>
        <v>-10.958544019778463</v>
      </c>
      <c r="AN108" s="246">
        <f t="shared" si="70"/>
        <v>3.4700554198807323</v>
      </c>
      <c r="AO108" s="246">
        <f t="shared" si="70"/>
        <v>3.4743083168278313</v>
      </c>
      <c r="AP108" s="246">
        <f t="shared" si="70"/>
        <v>3.4659049364462287</v>
      </c>
      <c r="AQ108" s="246">
        <f t="shared" si="70"/>
        <v>3.4825329275183696</v>
      </c>
      <c r="AR108" s="246">
        <f t="shared" si="70"/>
        <v>3.4497202403713323</v>
      </c>
      <c r="AS108" s="246">
        <f t="shared" si="70"/>
        <v>3.5148417856189784</v>
      </c>
      <c r="AT108" s="246">
        <f t="shared" si="70"/>
        <v>3.3868947552435253</v>
      </c>
      <c r="AU108" s="246">
        <f t="shared" si="68"/>
        <v>3.6446906161107582</v>
      </c>
    </row>
    <row r="109" spans="1:47" s="246" customFormat="1" ht="12.95" customHeight="1">
      <c r="A109" s="235" t="s">
        <v>1177</v>
      </c>
      <c r="B109" s="235" t="s">
        <v>1797</v>
      </c>
      <c r="C109" s="236">
        <v>44236.69195</v>
      </c>
      <c r="D109" s="237">
        <v>4.8000000000000001E-4</v>
      </c>
      <c r="E109" s="246">
        <f t="shared" si="48"/>
        <v>33030.473528565257</v>
      </c>
      <c r="F109" s="246">
        <f t="shared" si="49"/>
        <v>33030.5</v>
      </c>
      <c r="G109" s="246">
        <f t="shared" si="50"/>
        <v>-8.5104659956414253E-3</v>
      </c>
      <c r="I109" s="246">
        <f t="shared" si="71"/>
        <v>-8.5104659956414253E-3</v>
      </c>
      <c r="O109" s="246">
        <f t="shared" ca="1" si="72"/>
        <v>0.10527438400254206</v>
      </c>
      <c r="P109" s="246">
        <f t="shared" si="51"/>
        <v>-5.0256813849144343E-3</v>
      </c>
      <c r="Q109" s="248">
        <f t="shared" si="52"/>
        <v>29218.19195</v>
      </c>
      <c r="R109" s="246">
        <f t="shared" si="53"/>
        <v>1.2143723783159666E-5</v>
      </c>
      <c r="S109" s="246">
        <v>0.1</v>
      </c>
      <c r="T109" s="246">
        <f t="shared" si="54"/>
        <v>1.2143723783159667E-6</v>
      </c>
      <c r="X109" s="248">
        <f t="shared" si="55"/>
        <v>29218.19195</v>
      </c>
      <c r="Z109" s="246">
        <f t="shared" si="56"/>
        <v>33030.5</v>
      </c>
      <c r="AA109" s="246">
        <f t="shared" si="57"/>
        <v>-7.1221189854194164E-3</v>
      </c>
      <c r="AB109" s="246">
        <f t="shared" si="58"/>
        <v>-1.3883470102220088E-3</v>
      </c>
      <c r="AC109" s="246">
        <f t="shared" si="59"/>
        <v>-3.484784610726991E-3</v>
      </c>
      <c r="AD109" s="246">
        <f t="shared" si="60"/>
        <v>-6.4140283951364431E-3</v>
      </c>
      <c r="AE109" s="246">
        <f t="shared" si="61"/>
        <v>1.9275074207923911E-7</v>
      </c>
      <c r="AG109" s="249"/>
      <c r="AH109" s="246">
        <f t="shared" si="62"/>
        <v>-2.0964376005049822E-3</v>
      </c>
      <c r="AI109" s="246">
        <f t="shared" si="63"/>
        <v>0.47931119599511407</v>
      </c>
      <c r="AJ109" s="246">
        <f t="shared" si="64"/>
        <v>-7.2787314996114252E-2</v>
      </c>
      <c r="AK109" s="246">
        <f t="shared" si="65"/>
        <v>-0.12155324809091737</v>
      </c>
      <c r="AL109" s="246">
        <f t="shared" si="66"/>
        <v>-2.9122529092019174</v>
      </c>
      <c r="AM109" s="246">
        <f t="shared" si="67"/>
        <v>-8.682429604459811</v>
      </c>
      <c r="AN109" s="246">
        <f t="shared" si="70"/>
        <v>3.553984759329317</v>
      </c>
      <c r="AO109" s="246">
        <f t="shared" si="70"/>
        <v>3.5582035845783437</v>
      </c>
      <c r="AP109" s="246">
        <f t="shared" si="70"/>
        <v>3.5495916294828054</v>
      </c>
      <c r="AQ109" s="246">
        <f t="shared" si="70"/>
        <v>3.5672063815722628</v>
      </c>
      <c r="AR109" s="246">
        <f t="shared" si="70"/>
        <v>3.5313196480551352</v>
      </c>
      <c r="AS109" s="246">
        <f t="shared" si="70"/>
        <v>3.6050606675619776</v>
      </c>
      <c r="AT109" s="246">
        <f t="shared" si="70"/>
        <v>3.4558802358837144</v>
      </c>
      <c r="AU109" s="246">
        <f t="shared" si="68"/>
        <v>3.7703538176885525</v>
      </c>
    </row>
    <row r="110" spans="1:47" s="246" customFormat="1" ht="12.95" customHeight="1">
      <c r="A110" s="235" t="s">
        <v>1177</v>
      </c>
      <c r="B110" s="235" t="s">
        <v>1797</v>
      </c>
      <c r="C110" s="236">
        <v>44562.655919999997</v>
      </c>
      <c r="D110" s="237">
        <v>0</v>
      </c>
      <c r="E110" s="246">
        <f t="shared" si="48"/>
        <v>34044.370295722176</v>
      </c>
      <c r="F110" s="246">
        <f t="shared" si="49"/>
        <v>34044.5</v>
      </c>
      <c r="G110" s="246">
        <f t="shared" si="50"/>
        <v>-4.1699433997564483E-2</v>
      </c>
      <c r="I110" s="246">
        <f t="shared" si="71"/>
        <v>-4.1699433997564483E-2</v>
      </c>
      <c r="O110" s="246">
        <f t="shared" ca="1" si="72"/>
        <v>0.10423229118742623</v>
      </c>
      <c r="P110" s="246">
        <f t="shared" si="51"/>
        <v>-4.4528450371362389E-3</v>
      </c>
      <c r="Q110" s="248">
        <f t="shared" si="52"/>
        <v>29544.155919999997</v>
      </c>
      <c r="R110" s="246">
        <f t="shared" si="53"/>
        <v>1.3873083891870954E-3</v>
      </c>
      <c r="S110" s="246">
        <v>0.1</v>
      </c>
      <c r="T110" s="246">
        <f t="shared" si="54"/>
        <v>1.3873083891870953E-4</v>
      </c>
      <c r="X110" s="248">
        <f t="shared" si="55"/>
        <v>29544.155919999997</v>
      </c>
      <c r="Z110" s="246">
        <f t="shared" si="56"/>
        <v>34044.5</v>
      </c>
      <c r="AA110" s="246">
        <f t="shared" si="57"/>
        <v>-7.2444562288783935E-3</v>
      </c>
      <c r="AB110" s="246">
        <f t="shared" si="58"/>
        <v>-3.4454977768686092E-2</v>
      </c>
      <c r="AC110" s="246">
        <f t="shared" si="59"/>
        <v>-3.7246588960428248E-2</v>
      </c>
      <c r="AD110" s="246">
        <f t="shared" si="60"/>
        <v>-3.8907822805822327E-2</v>
      </c>
      <c r="AE110" s="246">
        <f t="shared" si="61"/>
        <v>1.1871454930406528E-4</v>
      </c>
      <c r="AG110" s="249"/>
      <c r="AH110" s="246">
        <f t="shared" si="62"/>
        <v>-2.791611191742155E-3</v>
      </c>
      <c r="AI110" s="246">
        <f t="shared" si="63"/>
        <v>0.4852060377786751</v>
      </c>
      <c r="AJ110" s="246">
        <f t="shared" si="64"/>
        <v>-0.11689050706628272</v>
      </c>
      <c r="AK110" s="246">
        <f t="shared" si="65"/>
        <v>-0.14449636396103452</v>
      </c>
      <c r="AL110" s="246">
        <f t="shared" si="66"/>
        <v>-2.8679463050933265</v>
      </c>
      <c r="AM110" s="246">
        <f t="shared" si="67"/>
        <v>-7.2630386619435994</v>
      </c>
      <c r="AN110" s="246">
        <f t="shared" si="70"/>
        <v>3.6316366647724139</v>
      </c>
      <c r="AO110" s="246">
        <f t="shared" si="70"/>
        <v>3.6354589865417126</v>
      </c>
      <c r="AP110" s="246">
        <f t="shared" si="70"/>
        <v>3.6273577319980443</v>
      </c>
      <c r="AQ110" s="246">
        <f t="shared" si="70"/>
        <v>3.6445701587302408</v>
      </c>
      <c r="AR110" s="246">
        <f t="shared" si="70"/>
        <v>3.6081843502604705</v>
      </c>
      <c r="AS110" s="246">
        <f t="shared" si="70"/>
        <v>3.6859814969830813</v>
      </c>
      <c r="AT110" s="246">
        <f t="shared" si="70"/>
        <v>3.523181484708648</v>
      </c>
      <c r="AU110" s="246">
        <f t="shared" si="68"/>
        <v>3.8850971642890784</v>
      </c>
    </row>
    <row r="111" spans="1:47" s="246" customFormat="1" ht="12.95" customHeight="1">
      <c r="A111" s="235" t="s">
        <v>1177</v>
      </c>
      <c r="B111" s="235" t="s">
        <v>1797</v>
      </c>
      <c r="C111" s="236">
        <v>44576.666929999999</v>
      </c>
      <c r="D111" s="237">
        <v>3.8000000000000002E-4</v>
      </c>
      <c r="E111" s="246">
        <f t="shared" si="48"/>
        <v>34087.950933617845</v>
      </c>
      <c r="F111" s="246">
        <f t="shared" si="49"/>
        <v>34088</v>
      </c>
      <c r="G111" s="246">
        <f t="shared" si="50"/>
        <v>-1.5774655999848619E-2</v>
      </c>
      <c r="I111" s="246">
        <f t="shared" si="71"/>
        <v>-1.5774655999848619E-2</v>
      </c>
      <c r="O111" s="246">
        <f t="shared" ca="1" si="72"/>
        <v>0.10418758602228073</v>
      </c>
      <c r="P111" s="246">
        <f t="shared" si="51"/>
        <v>-4.4272797645493155E-3</v>
      </c>
      <c r="Q111" s="248">
        <f t="shared" si="52"/>
        <v>29558.166929999999</v>
      </c>
      <c r="R111" s="246">
        <f t="shared" si="53"/>
        <v>1.287629474254354E-4</v>
      </c>
      <c r="S111" s="246">
        <v>0.1</v>
      </c>
      <c r="T111" s="246">
        <f t="shared" si="54"/>
        <v>1.287629474254354E-5</v>
      </c>
      <c r="X111" s="248">
        <f t="shared" si="55"/>
        <v>29558.166929999999</v>
      </c>
      <c r="Z111" s="246">
        <f t="shared" si="56"/>
        <v>34088</v>
      </c>
      <c r="AA111" s="246">
        <f t="shared" si="57"/>
        <v>-7.2485786045641412E-3</v>
      </c>
      <c r="AB111" s="246">
        <f t="shared" si="58"/>
        <v>-8.5260773952844787E-3</v>
      </c>
      <c r="AC111" s="246">
        <f t="shared" si="59"/>
        <v>-1.1347376235299304E-2</v>
      </c>
      <c r="AD111" s="246">
        <f t="shared" si="60"/>
        <v>-1.2953357159833794E-2</v>
      </c>
      <c r="AE111" s="246">
        <f t="shared" si="61"/>
        <v>7.2693995750380962E-6</v>
      </c>
      <c r="AG111" s="249"/>
      <c r="AH111" s="246">
        <f t="shared" si="62"/>
        <v>-2.8212988400148258E-3</v>
      </c>
      <c r="AI111" s="246">
        <f t="shared" si="63"/>
        <v>0.48548544018554562</v>
      </c>
      <c r="AJ111" s="246">
        <f t="shared" si="64"/>
        <v>-0.11880409450471423</v>
      </c>
      <c r="AK111" s="246">
        <f t="shared" si="65"/>
        <v>-0.14548811111712481</v>
      </c>
      <c r="AL111" s="246">
        <f t="shared" si="66"/>
        <v>-2.8660192893775069</v>
      </c>
      <c r="AM111" s="246">
        <f t="shared" si="67"/>
        <v>-7.2116083403388087</v>
      </c>
      <c r="AN111" s="246">
        <f t="shared" ref="AN111:AT120" si="73">$AU111+$AB$7*SIN(AO111)</f>
        <v>3.6349918471509408</v>
      </c>
      <c r="AO111" s="246">
        <f t="shared" si="73"/>
        <v>3.6387908878957016</v>
      </c>
      <c r="AP111" s="246">
        <f t="shared" si="73"/>
        <v>3.6307245273222017</v>
      </c>
      <c r="AQ111" s="246">
        <f t="shared" si="73"/>
        <v>3.6478938699478984</v>
      </c>
      <c r="AR111" s="246">
        <f t="shared" si="73"/>
        <v>3.6115350298748248</v>
      </c>
      <c r="AS111" s="246">
        <f t="shared" si="73"/>
        <v>3.6894213667338343</v>
      </c>
      <c r="AT111" s="246">
        <f t="shared" si="73"/>
        <v>3.526170908068079</v>
      </c>
      <c r="AU111" s="246">
        <f t="shared" si="68"/>
        <v>3.8900195859627695</v>
      </c>
    </row>
    <row r="112" spans="1:47" s="246" customFormat="1" ht="12.95" customHeight="1">
      <c r="A112" s="235" t="s">
        <v>1177</v>
      </c>
      <c r="B112" s="235" t="s">
        <v>1797</v>
      </c>
      <c r="C112" s="236">
        <v>44593.54479</v>
      </c>
      <c r="D112" s="237">
        <v>4.8000000000000001E-4</v>
      </c>
      <c r="E112" s="246">
        <f t="shared" si="48"/>
        <v>34140.448783888009</v>
      </c>
      <c r="F112" s="246">
        <f t="shared" si="49"/>
        <v>34140.5</v>
      </c>
      <c r="G112" s="246">
        <f t="shared" si="50"/>
        <v>-1.6465786000480875E-2</v>
      </c>
      <c r="I112" s="246">
        <f t="shared" si="71"/>
        <v>-1.6465786000480875E-2</v>
      </c>
      <c r="O112" s="246">
        <f t="shared" ca="1" si="72"/>
        <v>0.10413363151262237</v>
      </c>
      <c r="P112" s="246">
        <f t="shared" si="51"/>
        <v>-4.3963165564660095E-3</v>
      </c>
      <c r="Q112" s="248">
        <f t="shared" si="52"/>
        <v>29575.04479</v>
      </c>
      <c r="R112" s="246">
        <f t="shared" si="53"/>
        <v>1.4567209266000853E-4</v>
      </c>
      <c r="S112" s="246">
        <v>0.1</v>
      </c>
      <c r="T112" s="246">
        <f t="shared" si="54"/>
        <v>1.4567209266000854E-5</v>
      </c>
      <c r="X112" s="248">
        <f t="shared" si="55"/>
        <v>29575.04479</v>
      </c>
      <c r="Z112" s="246">
        <f t="shared" si="56"/>
        <v>34140.5</v>
      </c>
      <c r="AA112" s="246">
        <f t="shared" si="57"/>
        <v>-7.2534273145957919E-3</v>
      </c>
      <c r="AB112" s="246">
        <f t="shared" si="58"/>
        <v>-9.2123586858850835E-3</v>
      </c>
      <c r="AC112" s="246">
        <f t="shared" si="59"/>
        <v>-1.2069469444014866E-2</v>
      </c>
      <c r="AD112" s="246">
        <f t="shared" si="60"/>
        <v>-1.3608675242351093E-2</v>
      </c>
      <c r="AE112" s="246">
        <f t="shared" si="61"/>
        <v>8.4867552557402346E-6</v>
      </c>
      <c r="AG112" s="249"/>
      <c r="AH112" s="246">
        <f t="shared" si="62"/>
        <v>-2.8571107581297829E-3</v>
      </c>
      <c r="AI112" s="246">
        <f t="shared" si="63"/>
        <v>0.48582564419842489</v>
      </c>
      <c r="AJ112" s="246">
        <f t="shared" si="64"/>
        <v>-0.12111605281077252</v>
      </c>
      <c r="AK112" s="246">
        <f t="shared" si="65"/>
        <v>-0.1466859044813984</v>
      </c>
      <c r="AL112" s="246">
        <f t="shared" si="66"/>
        <v>-2.86369051377826</v>
      </c>
      <c r="AM112" s="246">
        <f t="shared" si="67"/>
        <v>-7.1504012280370546</v>
      </c>
      <c r="AN112" s="246">
        <f t="shared" si="73"/>
        <v>3.6390439593373509</v>
      </c>
      <c r="AO112" s="246">
        <f t="shared" si="73"/>
        <v>3.6428143188894091</v>
      </c>
      <c r="AP112" s="246">
        <f t="shared" si="73"/>
        <v>3.6347913479503462</v>
      </c>
      <c r="AQ112" s="246">
        <f t="shared" si="73"/>
        <v>3.6519060371557051</v>
      </c>
      <c r="AR112" s="246">
        <f t="shared" si="73"/>
        <v>3.6155849025966065</v>
      </c>
      <c r="AS112" s="246">
        <f t="shared" si="73"/>
        <v>3.6935695095525989</v>
      </c>
      <c r="AT112" s="246">
        <f t="shared" si="73"/>
        <v>3.5297905779493104</v>
      </c>
      <c r="AU112" s="246">
        <f t="shared" si="68"/>
        <v>3.8959604397068794</v>
      </c>
    </row>
    <row r="113" spans="1:47" s="246" customFormat="1" ht="12.95" customHeight="1">
      <c r="A113" s="235" t="s">
        <v>1177</v>
      </c>
      <c r="B113" s="235" t="s">
        <v>1797</v>
      </c>
      <c r="C113" s="236">
        <v>44608.6587</v>
      </c>
      <c r="D113" s="237">
        <v>1.5E-3</v>
      </c>
      <c r="E113" s="246">
        <f t="shared" si="48"/>
        <v>34187.459944318107</v>
      </c>
      <c r="F113" s="246">
        <f t="shared" si="49"/>
        <v>34187.5</v>
      </c>
      <c r="G113" s="246">
        <f t="shared" si="50"/>
        <v>-1.287774999946123E-2</v>
      </c>
      <c r="I113" s="246">
        <f t="shared" si="71"/>
        <v>-1.287774999946123E-2</v>
      </c>
      <c r="O113" s="246">
        <f t="shared" ca="1" si="72"/>
        <v>0.10408532938016631</v>
      </c>
      <c r="P113" s="246">
        <f t="shared" si="51"/>
        <v>-4.3684963745907676E-3</v>
      </c>
      <c r="Q113" s="248">
        <f t="shared" si="52"/>
        <v>29590.1587</v>
      </c>
      <c r="R113" s="246">
        <f t="shared" si="53"/>
        <v>7.2407397252371108E-5</v>
      </c>
      <c r="S113" s="246">
        <v>0.1</v>
      </c>
      <c r="T113" s="246">
        <f t="shared" si="54"/>
        <v>7.2407397252371108E-6</v>
      </c>
      <c r="X113" s="248">
        <f t="shared" si="55"/>
        <v>29590.1587</v>
      </c>
      <c r="Z113" s="246">
        <f t="shared" si="56"/>
        <v>34187.5</v>
      </c>
      <c r="AA113" s="246">
        <f t="shared" si="57"/>
        <v>-7.2576502276115503E-3</v>
      </c>
      <c r="AB113" s="246">
        <f t="shared" si="58"/>
        <v>-5.6200997718496796E-3</v>
      </c>
      <c r="AC113" s="246">
        <f t="shared" si="59"/>
        <v>-8.5092536248704623E-3</v>
      </c>
      <c r="AD113" s="246">
        <f t="shared" si="60"/>
        <v>-9.9885961464404472E-3</v>
      </c>
      <c r="AE113" s="246">
        <f t="shared" si="61"/>
        <v>3.1585521445544823E-6</v>
      </c>
      <c r="AG113" s="249"/>
      <c r="AH113" s="246">
        <f t="shared" si="62"/>
        <v>-2.8891538530207827E-3</v>
      </c>
      <c r="AI113" s="246">
        <f t="shared" si="63"/>
        <v>0.48613299731414139</v>
      </c>
      <c r="AJ113" s="246">
        <f t="shared" si="64"/>
        <v>-0.1231880960471773</v>
      </c>
      <c r="AK113" s="246">
        <f t="shared" si="65"/>
        <v>-0.14775901423650084</v>
      </c>
      <c r="AL113" s="246">
        <f t="shared" si="66"/>
        <v>-2.8616028363584953</v>
      </c>
      <c r="AM113" s="246">
        <f t="shared" si="67"/>
        <v>-7.0963908621202627</v>
      </c>
      <c r="AN113" s="246">
        <f t="shared" si="73"/>
        <v>3.6426741357270007</v>
      </c>
      <c r="AO113" s="246">
        <f t="shared" si="73"/>
        <v>3.6464182906415341</v>
      </c>
      <c r="AP113" s="246">
        <f t="shared" si="73"/>
        <v>3.6384353286072764</v>
      </c>
      <c r="AQ113" s="246">
        <f t="shared" si="73"/>
        <v>3.6554986504743843</v>
      </c>
      <c r="AR113" s="246">
        <f t="shared" si="73"/>
        <v>3.6192160340617239</v>
      </c>
      <c r="AS113" s="246">
        <f t="shared" si="73"/>
        <v>3.6972799164294377</v>
      </c>
      <c r="AT113" s="246">
        <f t="shared" si="73"/>
        <v>3.5330420054564087</v>
      </c>
      <c r="AU113" s="246">
        <f t="shared" si="68"/>
        <v>3.9012789182968448</v>
      </c>
    </row>
    <row r="114" spans="1:47" s="246" customFormat="1" ht="12.95" customHeight="1">
      <c r="A114" s="235" t="s">
        <v>1177</v>
      </c>
      <c r="B114" s="235" t="s">
        <v>1797</v>
      </c>
      <c r="C114" s="236">
        <v>44623.610639999999</v>
      </c>
      <c r="D114" s="237">
        <v>8.8999999999999995E-4</v>
      </c>
      <c r="E114" s="246">
        <f t="shared" si="48"/>
        <v>34233.967304099999</v>
      </c>
      <c r="F114" s="246">
        <f t="shared" si="49"/>
        <v>34234</v>
      </c>
      <c r="G114" s="246">
        <f t="shared" si="50"/>
        <v>-1.0511608001252171E-2</v>
      </c>
      <c r="I114" s="246">
        <f t="shared" si="71"/>
        <v>-1.0511608001252171E-2</v>
      </c>
      <c r="O114" s="246">
        <f t="shared" ca="1" si="72"/>
        <v>0.10403754110018318</v>
      </c>
      <c r="P114" s="246">
        <f t="shared" si="51"/>
        <v>-4.3408784953905578E-3</v>
      </c>
      <c r="Q114" s="248">
        <f t="shared" si="52"/>
        <v>29605.110639999999</v>
      </c>
      <c r="R114" s="246">
        <f t="shared" si="53"/>
        <v>3.8077902634511102E-5</v>
      </c>
      <c r="S114" s="246">
        <v>0.1</v>
      </c>
      <c r="T114" s="246">
        <f t="shared" si="54"/>
        <v>3.8077902634511104E-6</v>
      </c>
      <c r="X114" s="248">
        <f t="shared" si="55"/>
        <v>29605.110639999999</v>
      </c>
      <c r="Z114" s="246">
        <f t="shared" si="56"/>
        <v>34234</v>
      </c>
      <c r="AA114" s="246">
        <f t="shared" si="57"/>
        <v>-7.2617182868816611E-3</v>
      </c>
      <c r="AB114" s="246">
        <f t="shared" si="58"/>
        <v>-3.2498897143705095E-3</v>
      </c>
      <c r="AC114" s="246">
        <f t="shared" si="59"/>
        <v>-6.1707295058616128E-3</v>
      </c>
      <c r="AD114" s="246">
        <f t="shared" si="60"/>
        <v>-7.5907682097610674E-3</v>
      </c>
      <c r="AE114" s="246">
        <f t="shared" si="61"/>
        <v>1.0561783155571234E-6</v>
      </c>
      <c r="AG114" s="249"/>
      <c r="AH114" s="246">
        <f t="shared" si="62"/>
        <v>-2.9208397914911033E-3</v>
      </c>
      <c r="AI114" s="246">
        <f t="shared" si="63"/>
        <v>0.48643968493500978</v>
      </c>
      <c r="AJ114" s="246">
        <f t="shared" si="64"/>
        <v>-0.12524023584484734</v>
      </c>
      <c r="AK114" s="246">
        <f t="shared" si="65"/>
        <v>-0.14882145519997633</v>
      </c>
      <c r="AL114" s="246">
        <f t="shared" si="66"/>
        <v>-2.8595346791926817</v>
      </c>
      <c r="AM114" s="246">
        <f t="shared" si="67"/>
        <v>-7.0436687330759238</v>
      </c>
      <c r="AN114" s="246">
        <f t="shared" si="73"/>
        <v>3.6462680986142235</v>
      </c>
      <c r="AO114" s="246">
        <f t="shared" si="73"/>
        <v>3.6499858492615269</v>
      </c>
      <c r="AP114" s="246">
        <f t="shared" si="73"/>
        <v>3.6420435348768958</v>
      </c>
      <c r="AQ114" s="246">
        <f t="shared" si="73"/>
        <v>3.6590537914611305</v>
      </c>
      <c r="AR114" s="246">
        <f t="shared" si="73"/>
        <v>3.6228136888974962</v>
      </c>
      <c r="AS114" s="246">
        <f t="shared" si="73"/>
        <v>3.7009479138542325</v>
      </c>
      <c r="AT114" s="246">
        <f t="shared" si="73"/>
        <v>3.5362690934862409</v>
      </c>
      <c r="AU114" s="246">
        <f t="shared" si="68"/>
        <v>3.9065408173273424</v>
      </c>
    </row>
    <row r="115" spans="1:47" s="246" customFormat="1" ht="12.95" customHeight="1">
      <c r="A115" s="235" t="s">
        <v>1177</v>
      </c>
      <c r="B115" s="235" t="s">
        <v>1797</v>
      </c>
      <c r="C115" s="236">
        <v>44938.671730000002</v>
      </c>
      <c r="D115" s="237">
        <v>7.2000000000000005E-4</v>
      </c>
      <c r="E115" s="246">
        <f t="shared" si="48"/>
        <v>35213.951136693344</v>
      </c>
      <c r="F115" s="246">
        <f t="shared" si="49"/>
        <v>35214</v>
      </c>
      <c r="G115" s="246">
        <f t="shared" si="50"/>
        <v>-1.5709367995441426E-2</v>
      </c>
      <c r="I115" s="246">
        <f t="shared" si="71"/>
        <v>-1.5709367995441426E-2</v>
      </c>
      <c r="O115" s="246">
        <f t="shared" ca="1" si="72"/>
        <v>0.10303039025322706</v>
      </c>
      <c r="P115" s="246">
        <f t="shared" si="51"/>
        <v>-3.7371542453133108E-3</v>
      </c>
      <c r="Q115" s="248">
        <f t="shared" si="52"/>
        <v>29920.171730000002</v>
      </c>
      <c r="R115" s="246">
        <f t="shared" si="53"/>
        <v>1.4333390207875671E-4</v>
      </c>
      <c r="S115" s="246">
        <v>0.1</v>
      </c>
      <c r="T115" s="246">
        <f t="shared" si="54"/>
        <v>1.4333390207875672E-5</v>
      </c>
      <c r="X115" s="248">
        <f t="shared" si="55"/>
        <v>29920.171730000002</v>
      </c>
      <c r="Z115" s="246">
        <f t="shared" si="56"/>
        <v>35214</v>
      </c>
      <c r="AA115" s="246">
        <f t="shared" si="57"/>
        <v>-7.3213657772715187E-3</v>
      </c>
      <c r="AB115" s="246">
        <f t="shared" si="58"/>
        <v>-8.3880022181699078E-3</v>
      </c>
      <c r="AC115" s="246">
        <f t="shared" si="59"/>
        <v>-1.1972213750128115E-2</v>
      </c>
      <c r="AD115" s="246">
        <f t="shared" si="60"/>
        <v>-1.2125156463483219E-2</v>
      </c>
      <c r="AE115" s="246">
        <f t="shared" si="61"/>
        <v>7.0358581212023306E-6</v>
      </c>
      <c r="AG115" s="249"/>
      <c r="AH115" s="246">
        <f t="shared" si="62"/>
        <v>-3.5842115319582079E-3</v>
      </c>
      <c r="AI115" s="246">
        <f t="shared" si="63"/>
        <v>0.4935252339398597</v>
      </c>
      <c r="AJ115" s="246">
        <f t="shared" si="64"/>
        <v>-0.16900283495287821</v>
      </c>
      <c r="AK115" s="246">
        <f t="shared" si="65"/>
        <v>-0.17139233962408235</v>
      </c>
      <c r="AL115" s="246">
        <f t="shared" si="66"/>
        <v>-2.8152867858826189</v>
      </c>
      <c r="AM115" s="246">
        <f t="shared" si="67"/>
        <v>-6.0747375529249705</v>
      </c>
      <c r="AN115" s="246">
        <f t="shared" si="73"/>
        <v>3.7225945999495931</v>
      </c>
      <c r="AO115" s="246">
        <f t="shared" si="73"/>
        <v>3.7256673057159371</v>
      </c>
      <c r="AP115" s="246">
        <f t="shared" si="73"/>
        <v>3.7187941538462659</v>
      </c>
      <c r="AQ115" s="246">
        <f t="shared" si="73"/>
        <v>3.7342117735447111</v>
      </c>
      <c r="AR115" s="246">
        <f t="shared" si="73"/>
        <v>3.6998402940455821</v>
      </c>
      <c r="AS115" s="246">
        <f t="shared" si="73"/>
        <v>3.7775945887180651</v>
      </c>
      <c r="AT115" s="246">
        <f t="shared" si="73"/>
        <v>3.6067507489494268</v>
      </c>
      <c r="AU115" s="246">
        <f t="shared" si="68"/>
        <v>4.0174367538840627</v>
      </c>
    </row>
    <row r="116" spans="1:47" s="246" customFormat="1" ht="12.95" customHeight="1">
      <c r="A116" s="15" t="s">
        <v>1751</v>
      </c>
      <c r="B116" s="249"/>
      <c r="C116" s="250">
        <v>44996.703399999999</v>
      </c>
      <c r="D116" s="250"/>
      <c r="E116" s="246">
        <f t="shared" si="48"/>
        <v>35394.456125038269</v>
      </c>
      <c r="F116" s="246">
        <f t="shared" si="49"/>
        <v>35394.5</v>
      </c>
      <c r="G116" s="246">
        <f t="shared" si="50"/>
        <v>-1.4105633999861311E-2</v>
      </c>
      <c r="J116" s="246">
        <f>G116</f>
        <v>-1.4105633999861311E-2</v>
      </c>
      <c r="P116" s="246">
        <f t="shared" si="51"/>
        <v>-3.6214458086440589E-3</v>
      </c>
      <c r="Q116" s="248">
        <f t="shared" si="52"/>
        <v>29978.203399999999</v>
      </c>
      <c r="R116" s="246">
        <f t="shared" si="53"/>
        <v>1.0991820202885929E-4</v>
      </c>
      <c r="S116" s="246">
        <v>1</v>
      </c>
      <c r="T116" s="246">
        <f t="shared" si="54"/>
        <v>1.0991820202885929E-4</v>
      </c>
      <c r="X116" s="248">
        <f t="shared" si="55"/>
        <v>29978.203399999999</v>
      </c>
      <c r="Z116" s="246">
        <f t="shared" si="56"/>
        <v>35394.5</v>
      </c>
      <c r="AA116" s="246">
        <f t="shared" si="57"/>
        <v>-7.3267634985299882E-3</v>
      </c>
      <c r="AB116" s="246">
        <f t="shared" si="58"/>
        <v>-6.778870501331323E-3</v>
      </c>
      <c r="AC116" s="246">
        <f t="shared" si="59"/>
        <v>-1.0484188191217252E-2</v>
      </c>
      <c r="AD116" s="246">
        <f t="shared" si="60"/>
        <v>-1.0400316309975382E-2</v>
      </c>
      <c r="AE116" s="246">
        <f t="shared" si="61"/>
        <v>4.595308527381998E-5</v>
      </c>
      <c r="AG116" s="249"/>
      <c r="AH116" s="246">
        <f t="shared" si="62"/>
        <v>-3.7053176898859288E-3</v>
      </c>
      <c r="AI116" s="246">
        <f t="shared" si="63"/>
        <v>0.49496466295452457</v>
      </c>
      <c r="AJ116" s="246">
        <f t="shared" si="64"/>
        <v>-0.17717440979291549</v>
      </c>
      <c r="AK116" s="246">
        <f t="shared" si="65"/>
        <v>-0.17558852773701822</v>
      </c>
      <c r="AL116" s="246">
        <f t="shared" si="66"/>
        <v>-2.8069899551761304</v>
      </c>
      <c r="AM116" s="246">
        <f t="shared" si="67"/>
        <v>-5.9213666529548554</v>
      </c>
      <c r="AN116" s="246">
        <f t="shared" si="73"/>
        <v>3.7367804311566335</v>
      </c>
      <c r="AO116" s="246">
        <f t="shared" si="73"/>
        <v>3.7397211570155724</v>
      </c>
      <c r="AP116" s="246">
        <f t="shared" si="73"/>
        <v>3.7330808252970278</v>
      </c>
      <c r="AQ116" s="246">
        <f t="shared" si="73"/>
        <v>3.7481180425400842</v>
      </c>
      <c r="AR116" s="246">
        <f t="shared" si="73"/>
        <v>3.7142801919155781</v>
      </c>
      <c r="AS116" s="246">
        <f t="shared" si="73"/>
        <v>3.7915819428299149</v>
      </c>
      <c r="AT116" s="246">
        <f t="shared" si="73"/>
        <v>3.6202687849506452</v>
      </c>
      <c r="AU116" s="246">
        <f t="shared" si="68"/>
        <v>4.0378619748519089</v>
      </c>
    </row>
    <row r="117" spans="1:47" s="246" customFormat="1" ht="12.95" customHeight="1">
      <c r="A117" s="235" t="s">
        <v>1177</v>
      </c>
      <c r="B117" s="235" t="s">
        <v>1797</v>
      </c>
      <c r="C117" s="236">
        <v>45291.683720000001</v>
      </c>
      <c r="D117" s="237">
        <v>2.5000000000000001E-4</v>
      </c>
      <c r="E117" s="246">
        <f t="shared" si="48"/>
        <v>36311.979594957105</v>
      </c>
      <c r="F117" s="246">
        <f t="shared" si="49"/>
        <v>36312</v>
      </c>
      <c r="G117" s="246">
        <f t="shared" si="50"/>
        <v>-6.5601440001046285E-3</v>
      </c>
      <c r="I117" s="246">
        <f>+G117</f>
        <v>-6.5601440001046285E-3</v>
      </c>
      <c r="O117" s="246">
        <f ca="1">+C$11+C$12*F117</f>
        <v>0.10190197022265784</v>
      </c>
      <c r="P117" s="246">
        <f t="shared" si="51"/>
        <v>-3.0115868166178637E-3</v>
      </c>
      <c r="Q117" s="248">
        <f t="shared" si="52"/>
        <v>30273.183720000001</v>
      </c>
      <c r="R117" s="246">
        <f t="shared" si="53"/>
        <v>1.2592258084475521E-5</v>
      </c>
      <c r="S117" s="246">
        <v>0.1</v>
      </c>
      <c r="T117" s="246">
        <f t="shared" si="54"/>
        <v>1.2592258084475521E-6</v>
      </c>
      <c r="X117" s="248">
        <f t="shared" si="55"/>
        <v>30273.183720000001</v>
      </c>
      <c r="Z117" s="246">
        <f t="shared" si="56"/>
        <v>36312</v>
      </c>
      <c r="AA117" s="246">
        <f t="shared" si="57"/>
        <v>-7.3259873259059497E-3</v>
      </c>
      <c r="AB117" s="246">
        <f t="shared" si="58"/>
        <v>7.6584332580132124E-4</v>
      </c>
      <c r="AC117" s="246">
        <f t="shared" si="59"/>
        <v>-3.5485571834867648E-3</v>
      </c>
      <c r="AD117" s="246">
        <f t="shared" si="60"/>
        <v>-2.2457434908165425E-3</v>
      </c>
      <c r="AE117" s="246">
        <f t="shared" si="61"/>
        <v>5.8651599967442866E-8</v>
      </c>
      <c r="AG117" s="249"/>
      <c r="AH117" s="246">
        <f t="shared" si="62"/>
        <v>-4.314400509288086E-3</v>
      </c>
      <c r="AI117" s="246">
        <f t="shared" si="63"/>
        <v>0.50297279892701918</v>
      </c>
      <c r="AJ117" s="246">
        <f t="shared" si="64"/>
        <v>-0.21928426518186767</v>
      </c>
      <c r="AK117" s="246">
        <f t="shared" si="65"/>
        <v>-0.19711921299317678</v>
      </c>
      <c r="AL117" s="246">
        <f t="shared" si="66"/>
        <v>-2.7640238287312684</v>
      </c>
      <c r="AM117" s="246">
        <f t="shared" si="67"/>
        <v>-5.2339693383751271</v>
      </c>
      <c r="AN117" s="246">
        <f t="shared" si="73"/>
        <v>3.8095602962587733</v>
      </c>
      <c r="AO117" s="246">
        <f t="shared" si="73"/>
        <v>3.8118097330704686</v>
      </c>
      <c r="AP117" s="246">
        <f t="shared" si="73"/>
        <v>3.8064528608100834</v>
      </c>
      <c r="AQ117" s="246">
        <f t="shared" si="73"/>
        <v>3.819247534512296</v>
      </c>
      <c r="AR117" s="246">
        <f t="shared" si="73"/>
        <v>3.7888974409321103</v>
      </c>
      <c r="AS117" s="246">
        <f t="shared" si="73"/>
        <v>3.8621462508255879</v>
      </c>
      <c r="AT117" s="246">
        <f t="shared" si="73"/>
        <v>3.6917336151718336</v>
      </c>
      <c r="AU117" s="246">
        <f t="shared" si="68"/>
        <v>4.141685466475165</v>
      </c>
    </row>
    <row r="118" spans="1:47" s="246" customFormat="1" ht="12.95" customHeight="1">
      <c r="A118" s="235" t="s">
        <v>1177</v>
      </c>
      <c r="B118" s="235" t="s">
        <v>1797</v>
      </c>
      <c r="C118" s="236">
        <v>45352.597099999999</v>
      </c>
      <c r="D118" s="237">
        <v>1.2999999999999999E-3</v>
      </c>
      <c r="E118" s="246">
        <f t="shared" si="48"/>
        <v>36501.448017060931</v>
      </c>
      <c r="F118" s="246">
        <f t="shared" si="49"/>
        <v>36501.5</v>
      </c>
      <c r="G118" s="246">
        <f t="shared" si="50"/>
        <v>-1.6712317999918014E-2</v>
      </c>
      <c r="I118" s="246">
        <f>+G118</f>
        <v>-1.6712317999918014E-2</v>
      </c>
      <c r="O118" s="246">
        <f ca="1">+C$11+C$12*F118</f>
        <v>0.10170722013541481</v>
      </c>
      <c r="P118" s="246">
        <f t="shared" si="51"/>
        <v>-2.881107955930981E-3</v>
      </c>
      <c r="Q118" s="248">
        <f t="shared" si="52"/>
        <v>30334.097099999999</v>
      </c>
      <c r="R118" s="246">
        <f t="shared" si="53"/>
        <v>1.9130237128088778E-4</v>
      </c>
      <c r="S118" s="246">
        <v>0.1</v>
      </c>
      <c r="T118" s="246">
        <f t="shared" si="54"/>
        <v>1.9130237128088779E-5</v>
      </c>
      <c r="X118" s="248">
        <f t="shared" si="55"/>
        <v>30334.097099999999</v>
      </c>
      <c r="Z118" s="246">
        <f t="shared" si="56"/>
        <v>36501.5</v>
      </c>
      <c r="AA118" s="246">
        <f t="shared" si="57"/>
        <v>-7.3197736374501993E-3</v>
      </c>
      <c r="AB118" s="246">
        <f t="shared" si="58"/>
        <v>-9.3925443624678154E-3</v>
      </c>
      <c r="AC118" s="246">
        <f t="shared" si="59"/>
        <v>-1.3831210043987033E-2</v>
      </c>
      <c r="AD118" s="246">
        <f t="shared" si="60"/>
        <v>-1.2273652318398796E-2</v>
      </c>
      <c r="AE118" s="246">
        <f t="shared" si="61"/>
        <v>8.8219889600925944E-6</v>
      </c>
      <c r="AG118" s="249"/>
      <c r="AH118" s="246">
        <f t="shared" si="62"/>
        <v>-4.4386656815192183E-3</v>
      </c>
      <c r="AI118" s="246">
        <f t="shared" si="63"/>
        <v>0.50477731531553349</v>
      </c>
      <c r="AJ118" s="246">
        <f t="shared" si="64"/>
        <v>-0.22810614343532876</v>
      </c>
      <c r="AK118" s="246">
        <f t="shared" si="65"/>
        <v>-0.2016098095614402</v>
      </c>
      <c r="AL118" s="246">
        <f t="shared" si="66"/>
        <v>-2.7549725484544978</v>
      </c>
      <c r="AM118" s="246">
        <f t="shared" si="67"/>
        <v>-5.1084389329208015</v>
      </c>
      <c r="AN118" s="246">
        <f t="shared" si="73"/>
        <v>3.8247403209761002</v>
      </c>
      <c r="AO118" s="246">
        <f t="shared" si="73"/>
        <v>3.8268478972692672</v>
      </c>
      <c r="AP118" s="246">
        <f t="shared" si="73"/>
        <v>3.8217674972936222</v>
      </c>
      <c r="AQ118" s="246">
        <f t="shared" si="73"/>
        <v>3.834050122351226</v>
      </c>
      <c r="AR118" s="246">
        <f t="shared" si="73"/>
        <v>3.8045608855218376</v>
      </c>
      <c r="AS118" s="246">
        <f t="shared" si="73"/>
        <v>3.876625047863997</v>
      </c>
      <c r="AT118" s="246">
        <f t="shared" si="73"/>
        <v>3.7070871521960878</v>
      </c>
      <c r="AU118" s="246">
        <f t="shared" si="68"/>
        <v>4.163129119513429</v>
      </c>
    </row>
    <row r="119" spans="1:47" s="246" customFormat="1" ht="12.95" customHeight="1">
      <c r="A119" s="15" t="s">
        <v>1753</v>
      </c>
      <c r="B119" s="249"/>
      <c r="C119" s="250">
        <v>45356.945599999999</v>
      </c>
      <c r="D119" s="250"/>
      <c r="E119" s="246">
        <f t="shared" si="48"/>
        <v>36514.97383739004</v>
      </c>
      <c r="F119" s="246">
        <f t="shared" si="49"/>
        <v>36515</v>
      </c>
      <c r="G119" s="246">
        <f t="shared" si="50"/>
        <v>-8.4111800024402328E-3</v>
      </c>
      <c r="J119" s="246">
        <f>G119</f>
        <v>-8.4111800024402328E-3</v>
      </c>
      <c r="P119" s="246">
        <f t="shared" si="51"/>
        <v>-2.87175359386466E-3</v>
      </c>
      <c r="Q119" s="248">
        <f t="shared" si="52"/>
        <v>30338.445599999999</v>
      </c>
      <c r="R119" s="246">
        <f t="shared" si="53"/>
        <v>3.0685244936024467E-5</v>
      </c>
      <c r="S119" s="246">
        <v>1</v>
      </c>
      <c r="T119" s="246">
        <f t="shared" si="54"/>
        <v>3.0685244936024467E-5</v>
      </c>
      <c r="X119" s="248">
        <f t="shared" si="55"/>
        <v>30338.445599999999</v>
      </c>
      <c r="Z119" s="246">
        <f t="shared" si="56"/>
        <v>36515</v>
      </c>
      <c r="AA119" s="246">
        <f t="shared" si="57"/>
        <v>-7.3192498240321653E-3</v>
      </c>
      <c r="AB119" s="246">
        <f t="shared" si="58"/>
        <v>-1.0919301784080675E-3</v>
      </c>
      <c r="AC119" s="246">
        <f t="shared" si="59"/>
        <v>-5.5394264085755728E-3</v>
      </c>
      <c r="AD119" s="246">
        <f t="shared" si="60"/>
        <v>-3.9636837722727275E-3</v>
      </c>
      <c r="AE119" s="246">
        <f t="shared" si="61"/>
        <v>1.1923115145182741E-6</v>
      </c>
      <c r="AG119" s="249"/>
      <c r="AH119" s="246">
        <f t="shared" si="62"/>
        <v>-4.4474962301675053E-3</v>
      </c>
      <c r="AI119" s="246">
        <f t="shared" si="63"/>
        <v>0.50490791556793391</v>
      </c>
      <c r="AJ119" s="246">
        <f t="shared" si="64"/>
        <v>-0.22873630376582138</v>
      </c>
      <c r="AK119" s="246">
        <f t="shared" si="65"/>
        <v>-0.20193031142006054</v>
      </c>
      <c r="AL119" s="246">
        <f t="shared" si="66"/>
        <v>-2.7543252757742844</v>
      </c>
      <c r="AM119" s="246">
        <f t="shared" si="67"/>
        <v>-5.0996841084835092</v>
      </c>
      <c r="AN119" s="246">
        <f t="shared" si="73"/>
        <v>3.8258237818396066</v>
      </c>
      <c r="AO119" s="246">
        <f t="shared" si="73"/>
        <v>3.8279213187254051</v>
      </c>
      <c r="AP119" s="246">
        <f t="shared" si="73"/>
        <v>3.8228606583404909</v>
      </c>
      <c r="AQ119" s="246">
        <f t="shared" si="73"/>
        <v>3.8351063470572275</v>
      </c>
      <c r="AR119" s="246">
        <f t="shared" si="73"/>
        <v>3.8056800160158342</v>
      </c>
      <c r="AS119" s="246">
        <f t="shared" si="73"/>
        <v>3.8776554815645872</v>
      </c>
      <c r="AT119" s="246">
        <f t="shared" si="73"/>
        <v>3.708188908721076</v>
      </c>
      <c r="AU119" s="246">
        <f t="shared" si="68"/>
        <v>4.1646567676190571</v>
      </c>
    </row>
    <row r="120" spans="1:47" s="246" customFormat="1" ht="12.95" customHeight="1">
      <c r="A120" s="235" t="s">
        <v>1177</v>
      </c>
      <c r="B120" s="235" t="s">
        <v>1797</v>
      </c>
      <c r="C120" s="236">
        <v>45671.69786</v>
      </c>
      <c r="D120" s="237">
        <v>8.8999999999999995E-4</v>
      </c>
      <c r="E120" s="246">
        <f t="shared" si="48"/>
        <v>37493.997067685523</v>
      </c>
      <c r="F120" s="246">
        <f t="shared" si="49"/>
        <v>37494</v>
      </c>
      <c r="G120" s="246">
        <f t="shared" si="50"/>
        <v>-9.4272799469763413E-4</v>
      </c>
      <c r="I120" s="246">
        <f>+G120</f>
        <v>-9.4272799469763413E-4</v>
      </c>
      <c r="O120" s="246">
        <f ca="1">+C$11+C$12*F120</f>
        <v>0.10068722297663527</v>
      </c>
      <c r="P120" s="246">
        <f t="shared" si="51"/>
        <v>-2.1724582333138981E-3</v>
      </c>
      <c r="Q120" s="248">
        <f t="shared" si="52"/>
        <v>30653.19786</v>
      </c>
      <c r="R120" s="246">
        <f t="shared" si="53"/>
        <v>1.5122364597672136E-6</v>
      </c>
      <c r="S120" s="246">
        <v>0.1</v>
      </c>
      <c r="T120" s="246">
        <f t="shared" si="54"/>
        <v>1.5122364597672136E-7</v>
      </c>
      <c r="X120" s="248">
        <f t="shared" si="55"/>
        <v>30653.19786</v>
      </c>
      <c r="Z120" s="246">
        <f t="shared" si="56"/>
        <v>37494</v>
      </c>
      <c r="AA120" s="246">
        <f t="shared" si="57"/>
        <v>-7.2516912079601181E-3</v>
      </c>
      <c r="AB120" s="246">
        <f t="shared" si="58"/>
        <v>6.308963213262484E-3</v>
      </c>
      <c r="AC120" s="246">
        <f t="shared" si="59"/>
        <v>1.229730238616264E-3</v>
      </c>
      <c r="AD120" s="246">
        <f t="shared" si="60"/>
        <v>4.1365049799485859E-3</v>
      </c>
      <c r="AE120" s="246">
        <f t="shared" si="61"/>
        <v>3.9803016826299289E-6</v>
      </c>
      <c r="AG120" s="249"/>
      <c r="AH120" s="246">
        <f t="shared" si="62"/>
        <v>-5.07923297464622E-3</v>
      </c>
      <c r="AI120" s="246">
        <f t="shared" si="63"/>
        <v>0.5151379640990057</v>
      </c>
      <c r="AJ120" s="246">
        <f t="shared" si="64"/>
        <v>-0.27505815180492549</v>
      </c>
      <c r="AK120" s="246">
        <f t="shared" si="65"/>
        <v>-0.22539039216309473</v>
      </c>
      <c r="AL120" s="246">
        <f t="shared" si="66"/>
        <v>-2.7064544623088067</v>
      </c>
      <c r="AM120" s="246">
        <f t="shared" si="67"/>
        <v>-4.523488077083516</v>
      </c>
      <c r="AN120" s="246">
        <f t="shared" si="73"/>
        <v>3.9051574086810219</v>
      </c>
      <c r="AO120" s="246">
        <f t="shared" si="73"/>
        <v>3.9065678117437606</v>
      </c>
      <c r="AP120" s="246">
        <f t="shared" si="73"/>
        <v>3.9029176921231046</v>
      </c>
      <c r="AQ120" s="246">
        <f t="shared" si="73"/>
        <v>3.9123906418294219</v>
      </c>
      <c r="AR120" s="246">
        <f t="shared" si="73"/>
        <v>3.8879802255635401</v>
      </c>
      <c r="AS120" s="246">
        <f t="shared" si="73"/>
        <v>3.9521112583852016</v>
      </c>
      <c r="AT120" s="246">
        <f t="shared" si="73"/>
        <v>3.7909865412588544</v>
      </c>
      <c r="AU120" s="246">
        <f t="shared" si="68"/>
        <v>4.2754395450568428</v>
      </c>
    </row>
    <row r="121" spans="1:47" s="246" customFormat="1" ht="12.95" customHeight="1">
      <c r="A121" s="15" t="s">
        <v>1755</v>
      </c>
      <c r="B121" s="249"/>
      <c r="C121" s="250">
        <v>45709.948499999999</v>
      </c>
      <c r="D121" s="250"/>
      <c r="E121" s="246">
        <f t="shared" si="48"/>
        <v>37612.974021603717</v>
      </c>
      <c r="F121" s="246">
        <f t="shared" si="49"/>
        <v>37613</v>
      </c>
      <c r="G121" s="246">
        <f t="shared" si="50"/>
        <v>-8.3519559993874282E-3</v>
      </c>
      <c r="J121" s="246">
        <f t="shared" ref="J121:J133" si="74">G121</f>
        <v>-8.3519559993874282E-3</v>
      </c>
      <c r="P121" s="246">
        <f t="shared" si="51"/>
        <v>-2.0846424158308882E-3</v>
      </c>
      <c r="Q121" s="248">
        <f t="shared" si="52"/>
        <v>30691.448499999999</v>
      </c>
      <c r="R121" s="246">
        <f t="shared" si="53"/>
        <v>3.9279219554632316E-5</v>
      </c>
      <c r="S121" s="246">
        <v>1</v>
      </c>
      <c r="T121" s="246">
        <f t="shared" si="54"/>
        <v>3.9279219554632316E-5</v>
      </c>
      <c r="X121" s="248">
        <f t="shared" si="55"/>
        <v>30691.448499999999</v>
      </c>
      <c r="Z121" s="246">
        <f t="shared" si="56"/>
        <v>37613</v>
      </c>
      <c r="AA121" s="246">
        <f t="shared" si="57"/>
        <v>-7.239398963352326E-3</v>
      </c>
      <c r="AB121" s="246">
        <f t="shared" si="58"/>
        <v>-1.1125570360351021E-3</v>
      </c>
      <c r="AC121" s="246">
        <f t="shared" si="59"/>
        <v>-6.2673135835565399E-3</v>
      </c>
      <c r="AD121" s="246">
        <f t="shared" si="60"/>
        <v>-3.1971994518659903E-3</v>
      </c>
      <c r="AE121" s="246">
        <f t="shared" si="61"/>
        <v>1.2377831584312115E-6</v>
      </c>
      <c r="AG121" s="249"/>
      <c r="AH121" s="246">
        <f t="shared" si="62"/>
        <v>-5.1547565475214378E-3</v>
      </c>
      <c r="AI121" s="246">
        <f t="shared" si="63"/>
        <v>0.5164881031351064</v>
      </c>
      <c r="AJ121" s="246">
        <f t="shared" si="64"/>
        <v>-0.28077580978508809</v>
      </c>
      <c r="AK121" s="246">
        <f t="shared" si="65"/>
        <v>-0.22827235559218101</v>
      </c>
      <c r="AL121" s="246">
        <f t="shared" si="66"/>
        <v>-2.7005023092757261</v>
      </c>
      <c r="AM121" s="246">
        <f t="shared" si="67"/>
        <v>-4.460463948695998</v>
      </c>
      <c r="AN121" s="246">
        <f t="shared" ref="AN121:AT130" si="75">$AU121+$AB$7*SIN(AO121)</f>
        <v>3.9149087682483548</v>
      </c>
      <c r="AO121" s="246">
        <f t="shared" si="75"/>
        <v>3.9162430269482047</v>
      </c>
      <c r="AP121" s="246">
        <f t="shared" si="75"/>
        <v>3.9127572723069077</v>
      </c>
      <c r="AQ121" s="246">
        <f t="shared" si="75"/>
        <v>3.9218890224177629</v>
      </c>
      <c r="AR121" s="246">
        <f t="shared" si="75"/>
        <v>3.8981354840162763</v>
      </c>
      <c r="AS121" s="246">
        <f t="shared" si="75"/>
        <v>3.9611392565678623</v>
      </c>
      <c r="AT121" s="246">
        <f t="shared" si="75"/>
        <v>3.801449577852976</v>
      </c>
      <c r="AU121" s="246">
        <f t="shared" si="68"/>
        <v>4.2889054802101594</v>
      </c>
    </row>
    <row r="122" spans="1:47" s="246" customFormat="1" ht="12.95" customHeight="1">
      <c r="A122" s="15" t="s">
        <v>1755</v>
      </c>
      <c r="B122" s="249"/>
      <c r="C122" s="250">
        <v>45709.948700000001</v>
      </c>
      <c r="D122" s="250"/>
      <c r="E122" s="246">
        <f t="shared" si="48"/>
        <v>37612.974643695037</v>
      </c>
      <c r="F122" s="246">
        <f t="shared" si="49"/>
        <v>37613</v>
      </c>
      <c r="G122" s="246">
        <f t="shared" si="50"/>
        <v>-8.1519559971638955E-3</v>
      </c>
      <c r="J122" s="246">
        <f t="shared" si="74"/>
        <v>-8.1519559971638955E-3</v>
      </c>
      <c r="P122" s="246">
        <f t="shared" si="51"/>
        <v>-2.0846424158308882E-3</v>
      </c>
      <c r="Q122" s="248">
        <f t="shared" si="52"/>
        <v>30691.448700000001</v>
      </c>
      <c r="R122" s="246">
        <f t="shared" si="53"/>
        <v>3.681229409422796E-5</v>
      </c>
      <c r="S122" s="246">
        <v>1</v>
      </c>
      <c r="T122" s="246">
        <f t="shared" si="54"/>
        <v>3.681229409422796E-5</v>
      </c>
      <c r="X122" s="248">
        <f t="shared" si="55"/>
        <v>30691.448700000001</v>
      </c>
      <c r="Z122" s="246">
        <f t="shared" si="56"/>
        <v>37613</v>
      </c>
      <c r="AA122" s="246">
        <f t="shared" si="57"/>
        <v>-7.239398963352326E-3</v>
      </c>
      <c r="AB122" s="246">
        <f t="shared" si="58"/>
        <v>-9.1255703381156947E-4</v>
      </c>
      <c r="AC122" s="246">
        <f t="shared" si="59"/>
        <v>-6.0673135813330073E-3</v>
      </c>
      <c r="AD122" s="246">
        <f t="shared" si="60"/>
        <v>-2.9971994496424577E-3</v>
      </c>
      <c r="AE122" s="246">
        <f t="shared" si="61"/>
        <v>8.3276033995896995E-7</v>
      </c>
      <c r="AG122" s="249"/>
      <c r="AH122" s="246">
        <f t="shared" si="62"/>
        <v>-5.1547565475214378E-3</v>
      </c>
      <c r="AI122" s="246">
        <f t="shared" si="63"/>
        <v>0.5164881031351064</v>
      </c>
      <c r="AJ122" s="246">
        <f t="shared" si="64"/>
        <v>-0.28077580978508809</v>
      </c>
      <c r="AK122" s="246">
        <f t="shared" si="65"/>
        <v>-0.22827235559218101</v>
      </c>
      <c r="AL122" s="246">
        <f t="shared" si="66"/>
        <v>-2.7005023092757261</v>
      </c>
      <c r="AM122" s="246">
        <f t="shared" si="67"/>
        <v>-4.460463948695998</v>
      </c>
      <c r="AN122" s="246">
        <f t="shared" si="75"/>
        <v>3.9149087682483548</v>
      </c>
      <c r="AO122" s="246">
        <f t="shared" si="75"/>
        <v>3.9162430269482047</v>
      </c>
      <c r="AP122" s="246">
        <f t="shared" si="75"/>
        <v>3.9127572723069077</v>
      </c>
      <c r="AQ122" s="246">
        <f t="shared" si="75"/>
        <v>3.9218890224177629</v>
      </c>
      <c r="AR122" s="246">
        <f t="shared" si="75"/>
        <v>3.8981354840162763</v>
      </c>
      <c r="AS122" s="246">
        <f t="shared" si="75"/>
        <v>3.9611392565678623</v>
      </c>
      <c r="AT122" s="246">
        <f t="shared" si="75"/>
        <v>3.801449577852976</v>
      </c>
      <c r="AU122" s="246">
        <f t="shared" si="68"/>
        <v>4.2889054802101594</v>
      </c>
    </row>
    <row r="123" spans="1:47" s="246" customFormat="1" ht="12.95" customHeight="1">
      <c r="A123" s="15" t="s">
        <v>1755</v>
      </c>
      <c r="B123" s="249"/>
      <c r="C123" s="250">
        <v>45709.949099999998</v>
      </c>
      <c r="D123" s="250"/>
      <c r="E123" s="246">
        <f t="shared" si="48"/>
        <v>37612.975887877648</v>
      </c>
      <c r="F123" s="246">
        <f t="shared" si="49"/>
        <v>37613</v>
      </c>
      <c r="G123" s="246">
        <f t="shared" si="50"/>
        <v>-7.7519559999927878E-3</v>
      </c>
      <c r="J123" s="246">
        <f t="shared" si="74"/>
        <v>-7.7519559999927878E-3</v>
      </c>
      <c r="P123" s="246">
        <f t="shared" si="51"/>
        <v>-2.0846424158308882E-3</v>
      </c>
      <c r="Q123" s="248">
        <f t="shared" si="52"/>
        <v>30691.449099999998</v>
      </c>
      <c r="R123" s="246">
        <f t="shared" si="53"/>
        <v>3.2118443261225996E-5</v>
      </c>
      <c r="S123" s="246">
        <v>1</v>
      </c>
      <c r="T123" s="246">
        <f t="shared" si="54"/>
        <v>3.2118443261225996E-5</v>
      </c>
      <c r="X123" s="248">
        <f t="shared" si="55"/>
        <v>30691.449099999998</v>
      </c>
      <c r="Z123" s="246">
        <f t="shared" si="56"/>
        <v>37613</v>
      </c>
      <c r="AA123" s="246">
        <f t="shared" si="57"/>
        <v>-7.239398963352326E-3</v>
      </c>
      <c r="AB123" s="246">
        <f t="shared" si="58"/>
        <v>-5.1255703664046179E-4</v>
      </c>
      <c r="AC123" s="246">
        <f t="shared" si="59"/>
        <v>-5.6673135841618996E-3</v>
      </c>
      <c r="AD123" s="246">
        <f t="shared" si="60"/>
        <v>-2.59719945247135E-3</v>
      </c>
      <c r="AE123" s="246">
        <f t="shared" si="61"/>
        <v>2.6271471580965169E-7</v>
      </c>
      <c r="AG123" s="249"/>
      <c r="AH123" s="246">
        <f t="shared" si="62"/>
        <v>-5.1547565475214378E-3</v>
      </c>
      <c r="AI123" s="246">
        <f t="shared" si="63"/>
        <v>0.5164881031351064</v>
      </c>
      <c r="AJ123" s="246">
        <f t="shared" si="64"/>
        <v>-0.28077580978508809</v>
      </c>
      <c r="AK123" s="246">
        <f t="shared" si="65"/>
        <v>-0.22827235559218101</v>
      </c>
      <c r="AL123" s="246">
        <f t="shared" si="66"/>
        <v>-2.7005023092757261</v>
      </c>
      <c r="AM123" s="246">
        <f t="shared" si="67"/>
        <v>-4.460463948695998</v>
      </c>
      <c r="AN123" s="246">
        <f t="shared" si="75"/>
        <v>3.9149087682483548</v>
      </c>
      <c r="AO123" s="246">
        <f t="shared" si="75"/>
        <v>3.9162430269482047</v>
      </c>
      <c r="AP123" s="246">
        <f t="shared" si="75"/>
        <v>3.9127572723069077</v>
      </c>
      <c r="AQ123" s="246">
        <f t="shared" si="75"/>
        <v>3.9218890224177629</v>
      </c>
      <c r="AR123" s="246">
        <f t="shared" si="75"/>
        <v>3.8981354840162763</v>
      </c>
      <c r="AS123" s="246">
        <f t="shared" si="75"/>
        <v>3.9611392565678623</v>
      </c>
      <c r="AT123" s="246">
        <f t="shared" si="75"/>
        <v>3.801449577852976</v>
      </c>
      <c r="AU123" s="246">
        <f t="shared" si="68"/>
        <v>4.2889054802101594</v>
      </c>
    </row>
    <row r="124" spans="1:47" s="246" customFormat="1" ht="12.95" customHeight="1">
      <c r="A124" s="15" t="s">
        <v>1755</v>
      </c>
      <c r="B124" s="249" t="s">
        <v>1814</v>
      </c>
      <c r="C124" s="250">
        <v>45710.109900000003</v>
      </c>
      <c r="D124" s="250"/>
      <c r="E124" s="246">
        <f t="shared" si="48"/>
        <v>37613.476049291698</v>
      </c>
      <c r="F124" s="246">
        <f t="shared" si="49"/>
        <v>37613.5</v>
      </c>
      <c r="G124" s="246">
        <f t="shared" si="50"/>
        <v>-7.7000619930913672E-3</v>
      </c>
      <c r="J124" s="246">
        <f t="shared" si="74"/>
        <v>-7.7000619930913672E-3</v>
      </c>
      <c r="P124" s="246">
        <f t="shared" si="51"/>
        <v>-2.0842721547080362E-3</v>
      </c>
      <c r="Q124" s="248">
        <f t="shared" si="52"/>
        <v>30691.609900000003</v>
      </c>
      <c r="R124" s="246">
        <f t="shared" si="53"/>
        <v>3.153709550888948E-5</v>
      </c>
      <c r="S124" s="246">
        <v>1</v>
      </c>
      <c r="T124" s="246">
        <f t="shared" si="54"/>
        <v>3.153709550888948E-5</v>
      </c>
      <c r="X124" s="248">
        <f t="shared" si="55"/>
        <v>30691.609900000003</v>
      </c>
      <c r="Z124" s="246">
        <f t="shared" si="56"/>
        <v>37613.5</v>
      </c>
      <c r="AA124" s="246">
        <f t="shared" si="57"/>
        <v>-7.239345401544966E-3</v>
      </c>
      <c r="AB124" s="246">
        <f t="shared" si="58"/>
        <v>-4.6071659154640118E-4</v>
      </c>
      <c r="AC124" s="246">
        <f t="shared" si="59"/>
        <v>-5.615789838383331E-3</v>
      </c>
      <c r="AD124" s="246">
        <f t="shared" si="60"/>
        <v>-2.5449887462544373E-3</v>
      </c>
      <c r="AE124" s="246">
        <f t="shared" si="61"/>
        <v>2.1225977772613345E-7</v>
      </c>
      <c r="AG124" s="249"/>
      <c r="AH124" s="246">
        <f t="shared" si="62"/>
        <v>-5.1550732468369298E-3</v>
      </c>
      <c r="AI124" s="246">
        <f t="shared" si="63"/>
        <v>0.51649382695652757</v>
      </c>
      <c r="AJ124" s="246">
        <f t="shared" si="64"/>
        <v>-0.28079987492168118</v>
      </c>
      <c r="AK124" s="246">
        <f t="shared" si="65"/>
        <v>-0.22828447903076191</v>
      </c>
      <c r="AL124" s="246">
        <f t="shared" si="66"/>
        <v>-2.7004772354142181</v>
      </c>
      <c r="AM124" s="246">
        <f t="shared" si="67"/>
        <v>-4.4602019949162246</v>
      </c>
      <c r="AN124" s="246">
        <f t="shared" si="75"/>
        <v>3.9149497924781564</v>
      </c>
      <c r="AO124" s="246">
        <f t="shared" si="75"/>
        <v>3.9162837353410236</v>
      </c>
      <c r="AP124" s="246">
        <f t="shared" si="75"/>
        <v>3.9127986662863554</v>
      </c>
      <c r="AQ124" s="246">
        <f t="shared" si="75"/>
        <v>3.9219289846314753</v>
      </c>
      <c r="AR124" s="246">
        <f t="shared" si="75"/>
        <v>3.8981782213603191</v>
      </c>
      <c r="AS124" s="246">
        <f t="shared" si="75"/>
        <v>3.961177186079913</v>
      </c>
      <c r="AT124" s="246">
        <f t="shared" si="75"/>
        <v>3.801493726288844</v>
      </c>
      <c r="AU124" s="246">
        <f t="shared" si="68"/>
        <v>4.2889620597696263</v>
      </c>
    </row>
    <row r="125" spans="1:47" s="246" customFormat="1" ht="12.95" customHeight="1">
      <c r="A125" s="15" t="s">
        <v>1755</v>
      </c>
      <c r="B125" s="249" t="s">
        <v>1814</v>
      </c>
      <c r="C125" s="250">
        <v>45710.110200000003</v>
      </c>
      <c r="D125" s="250"/>
      <c r="E125" s="246">
        <f t="shared" si="48"/>
        <v>37613.476982428663</v>
      </c>
      <c r="F125" s="246">
        <f t="shared" si="49"/>
        <v>37613.5</v>
      </c>
      <c r="G125" s="246">
        <f t="shared" si="50"/>
        <v>-7.400061993394047E-3</v>
      </c>
      <c r="J125" s="246">
        <f t="shared" si="74"/>
        <v>-7.400061993394047E-3</v>
      </c>
      <c r="P125" s="246">
        <f t="shared" si="51"/>
        <v>-2.0842721547080362E-3</v>
      </c>
      <c r="Q125" s="248">
        <f t="shared" si="52"/>
        <v>30691.610200000003</v>
      </c>
      <c r="R125" s="246">
        <f t="shared" si="53"/>
        <v>2.8257621609077444E-5</v>
      </c>
      <c r="S125" s="246">
        <v>1</v>
      </c>
      <c r="T125" s="246">
        <f t="shared" si="54"/>
        <v>2.8257621609077444E-5</v>
      </c>
      <c r="X125" s="248">
        <f t="shared" si="55"/>
        <v>30691.610200000003</v>
      </c>
      <c r="Z125" s="246">
        <f t="shared" si="56"/>
        <v>37613.5</v>
      </c>
      <c r="AA125" s="246">
        <f t="shared" si="57"/>
        <v>-7.239345401544966E-3</v>
      </c>
      <c r="AB125" s="246">
        <f t="shared" si="58"/>
        <v>-1.6071659184908101E-4</v>
      </c>
      <c r="AC125" s="246">
        <f t="shared" si="59"/>
        <v>-5.3157898386860108E-3</v>
      </c>
      <c r="AD125" s="246">
        <f t="shared" si="60"/>
        <v>-2.2449887465571172E-3</v>
      </c>
      <c r="AE125" s="246">
        <f t="shared" si="61"/>
        <v>2.5829822895584095E-8</v>
      </c>
      <c r="AG125" s="249"/>
      <c r="AH125" s="246">
        <f t="shared" si="62"/>
        <v>-5.1550732468369298E-3</v>
      </c>
      <c r="AI125" s="246">
        <f t="shared" si="63"/>
        <v>0.51649382695652757</v>
      </c>
      <c r="AJ125" s="246">
        <f t="shared" si="64"/>
        <v>-0.28079987492168118</v>
      </c>
      <c r="AK125" s="246">
        <f t="shared" si="65"/>
        <v>-0.22828447903076191</v>
      </c>
      <c r="AL125" s="246">
        <f t="shared" si="66"/>
        <v>-2.7004772354142181</v>
      </c>
      <c r="AM125" s="246">
        <f t="shared" si="67"/>
        <v>-4.4602019949162246</v>
      </c>
      <c r="AN125" s="246">
        <f t="shared" si="75"/>
        <v>3.9149497924781564</v>
      </c>
      <c r="AO125" s="246">
        <f t="shared" si="75"/>
        <v>3.9162837353410236</v>
      </c>
      <c r="AP125" s="246">
        <f t="shared" si="75"/>
        <v>3.9127986662863554</v>
      </c>
      <c r="AQ125" s="246">
        <f t="shared" si="75"/>
        <v>3.9219289846314753</v>
      </c>
      <c r="AR125" s="246">
        <f t="shared" si="75"/>
        <v>3.8981782213603191</v>
      </c>
      <c r="AS125" s="246">
        <f t="shared" si="75"/>
        <v>3.961177186079913</v>
      </c>
      <c r="AT125" s="246">
        <f t="shared" si="75"/>
        <v>3.801493726288844</v>
      </c>
      <c r="AU125" s="246">
        <f t="shared" si="68"/>
        <v>4.2889620597696263</v>
      </c>
    </row>
    <row r="126" spans="1:47" s="246" customFormat="1" ht="12.95" customHeight="1">
      <c r="A126" s="15" t="s">
        <v>1755</v>
      </c>
      <c r="B126" s="249" t="s">
        <v>1814</v>
      </c>
      <c r="C126" s="250">
        <v>45710.110200000003</v>
      </c>
      <c r="D126" s="250"/>
      <c r="E126" s="246">
        <f t="shared" si="48"/>
        <v>37613.476982428663</v>
      </c>
      <c r="F126" s="246">
        <f t="shared" si="49"/>
        <v>37613.5</v>
      </c>
      <c r="G126" s="246">
        <f t="shared" si="50"/>
        <v>-7.400061993394047E-3</v>
      </c>
      <c r="J126" s="246">
        <f t="shared" si="74"/>
        <v>-7.400061993394047E-3</v>
      </c>
      <c r="P126" s="246">
        <f t="shared" si="51"/>
        <v>-2.0842721547080362E-3</v>
      </c>
      <c r="Q126" s="248">
        <f t="shared" si="52"/>
        <v>30691.610200000003</v>
      </c>
      <c r="R126" s="246">
        <f t="shared" si="53"/>
        <v>2.8257621609077444E-5</v>
      </c>
      <c r="S126" s="246">
        <v>1</v>
      </c>
      <c r="T126" s="246">
        <f t="shared" si="54"/>
        <v>2.8257621609077444E-5</v>
      </c>
      <c r="X126" s="248">
        <f t="shared" si="55"/>
        <v>30691.610200000003</v>
      </c>
      <c r="Z126" s="246">
        <f t="shared" si="56"/>
        <v>37613.5</v>
      </c>
      <c r="AA126" s="246">
        <f t="shared" si="57"/>
        <v>-7.239345401544966E-3</v>
      </c>
      <c r="AB126" s="246">
        <f t="shared" si="58"/>
        <v>-1.6071659184908101E-4</v>
      </c>
      <c r="AC126" s="246">
        <f t="shared" si="59"/>
        <v>-5.3157898386860108E-3</v>
      </c>
      <c r="AD126" s="246">
        <f t="shared" si="60"/>
        <v>-2.2449887465571172E-3</v>
      </c>
      <c r="AE126" s="246">
        <f t="shared" si="61"/>
        <v>2.5829822895584095E-8</v>
      </c>
      <c r="AG126" s="249"/>
      <c r="AH126" s="246">
        <f t="shared" si="62"/>
        <v>-5.1550732468369298E-3</v>
      </c>
      <c r="AI126" s="246">
        <f t="shared" si="63"/>
        <v>0.51649382695652757</v>
      </c>
      <c r="AJ126" s="246">
        <f t="shared" si="64"/>
        <v>-0.28079987492168118</v>
      </c>
      <c r="AK126" s="246">
        <f t="shared" si="65"/>
        <v>-0.22828447903076191</v>
      </c>
      <c r="AL126" s="246">
        <f t="shared" si="66"/>
        <v>-2.7004772354142181</v>
      </c>
      <c r="AM126" s="246">
        <f t="shared" si="67"/>
        <v>-4.4602019949162246</v>
      </c>
      <c r="AN126" s="246">
        <f t="shared" si="75"/>
        <v>3.9149497924781564</v>
      </c>
      <c r="AO126" s="246">
        <f t="shared" si="75"/>
        <v>3.9162837353410236</v>
      </c>
      <c r="AP126" s="246">
        <f t="shared" si="75"/>
        <v>3.9127986662863554</v>
      </c>
      <c r="AQ126" s="246">
        <f t="shared" si="75"/>
        <v>3.9219289846314753</v>
      </c>
      <c r="AR126" s="246">
        <f t="shared" si="75"/>
        <v>3.8981782213603191</v>
      </c>
      <c r="AS126" s="246">
        <f t="shared" si="75"/>
        <v>3.961177186079913</v>
      </c>
      <c r="AT126" s="246">
        <f t="shared" si="75"/>
        <v>3.801493726288844</v>
      </c>
      <c r="AU126" s="246">
        <f t="shared" si="68"/>
        <v>4.2889620597696263</v>
      </c>
    </row>
    <row r="127" spans="1:47" s="246" customFormat="1" ht="12.95" customHeight="1">
      <c r="A127" s="15" t="s">
        <v>1755</v>
      </c>
      <c r="B127" s="249"/>
      <c r="C127" s="250">
        <v>45726.023500000003</v>
      </c>
      <c r="D127" s="250"/>
      <c r="E127" s="246">
        <f t="shared" si="48"/>
        <v>37662.974610724203</v>
      </c>
      <c r="F127" s="246">
        <f t="shared" si="49"/>
        <v>37663</v>
      </c>
      <c r="G127" s="246">
        <f t="shared" si="50"/>
        <v>-8.1625559905660339E-3</v>
      </c>
      <c r="J127" s="246">
        <f t="shared" si="74"/>
        <v>-8.1625559905660339E-3</v>
      </c>
      <c r="P127" s="246">
        <f t="shared" si="51"/>
        <v>-2.047562988532356E-3</v>
      </c>
      <c r="Q127" s="248">
        <f t="shared" si="52"/>
        <v>30707.523500000003</v>
      </c>
      <c r="R127" s="246">
        <f t="shared" si="53"/>
        <v>3.7393139414920851E-5</v>
      </c>
      <c r="S127" s="246">
        <v>1</v>
      </c>
      <c r="T127" s="246">
        <f t="shared" si="54"/>
        <v>3.7393139414920851E-5</v>
      </c>
      <c r="X127" s="248">
        <f t="shared" si="55"/>
        <v>30707.523500000003</v>
      </c>
      <c r="Z127" s="246">
        <f t="shared" si="56"/>
        <v>37663</v>
      </c>
      <c r="AA127" s="246">
        <f t="shared" si="57"/>
        <v>-7.2339631991070064E-3</v>
      </c>
      <c r="AB127" s="246">
        <f t="shared" si="58"/>
        <v>-9.2859279145902744E-4</v>
      </c>
      <c r="AC127" s="246">
        <f t="shared" si="59"/>
        <v>-6.1149930020336779E-3</v>
      </c>
      <c r="AD127" s="246">
        <f t="shared" si="60"/>
        <v>-2.9761557799913834E-3</v>
      </c>
      <c r="AE127" s="246">
        <f t="shared" si="61"/>
        <v>8.6228457234966878E-7</v>
      </c>
      <c r="AG127" s="249"/>
      <c r="AH127" s="246">
        <f t="shared" si="62"/>
        <v>-5.1864002105746505E-3</v>
      </c>
      <c r="AI127" s="246">
        <f t="shared" si="63"/>
        <v>0.5170626114604211</v>
      </c>
      <c r="AJ127" s="246">
        <f t="shared" si="64"/>
        <v>-0.28318404688442778</v>
      </c>
      <c r="AK127" s="246">
        <f t="shared" si="65"/>
        <v>-0.2294852968886294</v>
      </c>
      <c r="AL127" s="246">
        <f t="shared" si="66"/>
        <v>-2.6979922124130908</v>
      </c>
      <c r="AM127" s="246">
        <f t="shared" si="67"/>
        <v>-4.434384764839125</v>
      </c>
      <c r="AN127" s="246">
        <f t="shared" si="75"/>
        <v>3.9190133686679327</v>
      </c>
      <c r="AO127" s="246">
        <f t="shared" si="75"/>
        <v>3.9203162171389514</v>
      </c>
      <c r="AP127" s="246">
        <f t="shared" si="75"/>
        <v>3.9168988028803144</v>
      </c>
      <c r="AQ127" s="246">
        <f t="shared" si="75"/>
        <v>3.9258874759644167</v>
      </c>
      <c r="AR127" s="246">
        <f t="shared" si="75"/>
        <v>3.9024120359123238</v>
      </c>
      <c r="AS127" s="246">
        <f t="shared" si="75"/>
        <v>3.9649321214292148</v>
      </c>
      <c r="AT127" s="246">
        <f t="shared" si="75"/>
        <v>3.8058721523606001</v>
      </c>
      <c r="AU127" s="246">
        <f t="shared" si="68"/>
        <v>4.2945634361569303</v>
      </c>
    </row>
    <row r="128" spans="1:47" s="246" customFormat="1" ht="12.95" customHeight="1">
      <c r="A128" s="15" t="s">
        <v>1755</v>
      </c>
      <c r="B128" s="249"/>
      <c r="C128" s="250">
        <v>45726.023800000003</v>
      </c>
      <c r="D128" s="250"/>
      <c r="E128" s="246">
        <f t="shared" si="48"/>
        <v>37662.975543861168</v>
      </c>
      <c r="F128" s="246">
        <f t="shared" si="49"/>
        <v>37663</v>
      </c>
      <c r="G128" s="246">
        <f t="shared" si="50"/>
        <v>-7.8625559908687137E-3</v>
      </c>
      <c r="J128" s="246">
        <f t="shared" si="74"/>
        <v>-7.8625559908687137E-3</v>
      </c>
      <c r="P128" s="246">
        <f t="shared" si="51"/>
        <v>-2.047562988532356E-3</v>
      </c>
      <c r="Q128" s="248">
        <f t="shared" si="52"/>
        <v>30707.523800000003</v>
      </c>
      <c r="R128" s="246">
        <f t="shared" si="53"/>
        <v>3.3814143617220809E-5</v>
      </c>
      <c r="S128" s="246">
        <v>1</v>
      </c>
      <c r="T128" s="246">
        <f t="shared" si="54"/>
        <v>3.3814143617220809E-5</v>
      </c>
      <c r="X128" s="248">
        <f t="shared" si="55"/>
        <v>30707.523800000003</v>
      </c>
      <c r="Z128" s="246">
        <f t="shared" si="56"/>
        <v>37663</v>
      </c>
      <c r="AA128" s="246">
        <f t="shared" si="57"/>
        <v>-7.2339631991070064E-3</v>
      </c>
      <c r="AB128" s="246">
        <f t="shared" si="58"/>
        <v>-6.2859279176170728E-4</v>
      </c>
      <c r="AC128" s="246">
        <f t="shared" si="59"/>
        <v>-5.8149930023363577E-3</v>
      </c>
      <c r="AD128" s="246">
        <f t="shared" si="60"/>
        <v>-2.6761557802940632E-3</v>
      </c>
      <c r="AE128" s="246">
        <f t="shared" si="61"/>
        <v>3.9512889785477709E-7</v>
      </c>
      <c r="AG128" s="249"/>
      <c r="AH128" s="246">
        <f t="shared" si="62"/>
        <v>-5.1864002105746505E-3</v>
      </c>
      <c r="AI128" s="246">
        <f t="shared" si="63"/>
        <v>0.5170626114604211</v>
      </c>
      <c r="AJ128" s="246">
        <f t="shared" si="64"/>
        <v>-0.28318404688442778</v>
      </c>
      <c r="AK128" s="246">
        <f t="shared" si="65"/>
        <v>-0.2294852968886294</v>
      </c>
      <c r="AL128" s="246">
        <f t="shared" si="66"/>
        <v>-2.6979922124130908</v>
      </c>
      <c r="AM128" s="246">
        <f t="shared" si="67"/>
        <v>-4.434384764839125</v>
      </c>
      <c r="AN128" s="246">
        <f t="shared" si="75"/>
        <v>3.9190133686679327</v>
      </c>
      <c r="AO128" s="246">
        <f t="shared" si="75"/>
        <v>3.9203162171389514</v>
      </c>
      <c r="AP128" s="246">
        <f t="shared" si="75"/>
        <v>3.9168988028803144</v>
      </c>
      <c r="AQ128" s="246">
        <f t="shared" si="75"/>
        <v>3.9258874759644167</v>
      </c>
      <c r="AR128" s="246">
        <f t="shared" si="75"/>
        <v>3.9024120359123238</v>
      </c>
      <c r="AS128" s="246">
        <f t="shared" si="75"/>
        <v>3.9649321214292148</v>
      </c>
      <c r="AT128" s="246">
        <f t="shared" si="75"/>
        <v>3.8058721523606001</v>
      </c>
      <c r="AU128" s="246">
        <f t="shared" si="68"/>
        <v>4.2945634361569303</v>
      </c>
    </row>
    <row r="129" spans="1:47" s="246" customFormat="1" ht="12.95" customHeight="1">
      <c r="A129" s="15" t="s">
        <v>1755</v>
      </c>
      <c r="B129" s="249"/>
      <c r="C129" s="250">
        <v>45726.023999999998</v>
      </c>
      <c r="D129" s="250"/>
      <c r="E129" s="246">
        <f t="shared" si="48"/>
        <v>37662.976165952459</v>
      </c>
      <c r="F129" s="246">
        <f t="shared" si="49"/>
        <v>37663</v>
      </c>
      <c r="G129" s="246">
        <f t="shared" si="50"/>
        <v>-7.6625559959211387E-3</v>
      </c>
      <c r="J129" s="246">
        <f t="shared" si="74"/>
        <v>-7.6625559959211387E-3</v>
      </c>
      <c r="P129" s="246">
        <f t="shared" si="51"/>
        <v>-2.047562988532356E-3</v>
      </c>
      <c r="Q129" s="248">
        <f t="shared" si="52"/>
        <v>30707.523999999998</v>
      </c>
      <c r="R129" s="246">
        <f t="shared" si="53"/>
        <v>3.1528146473024926E-5</v>
      </c>
      <c r="S129" s="246">
        <v>1</v>
      </c>
      <c r="T129" s="246">
        <f t="shared" si="54"/>
        <v>3.1528146473024926E-5</v>
      </c>
      <c r="X129" s="248">
        <f t="shared" si="55"/>
        <v>30707.523999999998</v>
      </c>
      <c r="Z129" s="246">
        <f t="shared" si="56"/>
        <v>37663</v>
      </c>
      <c r="AA129" s="246">
        <f t="shared" si="57"/>
        <v>-7.2339631991070064E-3</v>
      </c>
      <c r="AB129" s="246">
        <f t="shared" si="58"/>
        <v>-4.2859279681413225E-4</v>
      </c>
      <c r="AC129" s="246">
        <f t="shared" si="59"/>
        <v>-5.6149930073887827E-3</v>
      </c>
      <c r="AD129" s="246">
        <f t="shared" si="60"/>
        <v>-2.4761557853464882E-3</v>
      </c>
      <c r="AE129" s="246">
        <f t="shared" si="61"/>
        <v>1.8369178548096004E-7</v>
      </c>
      <c r="AG129" s="249"/>
      <c r="AH129" s="246">
        <f t="shared" si="62"/>
        <v>-5.1864002105746505E-3</v>
      </c>
      <c r="AI129" s="246">
        <f t="shared" si="63"/>
        <v>0.5170626114604211</v>
      </c>
      <c r="AJ129" s="246">
        <f t="shared" si="64"/>
        <v>-0.28318404688442778</v>
      </c>
      <c r="AK129" s="246">
        <f t="shared" si="65"/>
        <v>-0.2294852968886294</v>
      </c>
      <c r="AL129" s="246">
        <f t="shared" si="66"/>
        <v>-2.6979922124130908</v>
      </c>
      <c r="AM129" s="246">
        <f t="shared" si="67"/>
        <v>-4.434384764839125</v>
      </c>
      <c r="AN129" s="246">
        <f t="shared" si="75"/>
        <v>3.9190133686679327</v>
      </c>
      <c r="AO129" s="246">
        <f t="shared" si="75"/>
        <v>3.9203162171389514</v>
      </c>
      <c r="AP129" s="246">
        <f t="shared" si="75"/>
        <v>3.9168988028803144</v>
      </c>
      <c r="AQ129" s="246">
        <f t="shared" si="75"/>
        <v>3.9258874759644167</v>
      </c>
      <c r="AR129" s="246">
        <f t="shared" si="75"/>
        <v>3.9024120359123238</v>
      </c>
      <c r="AS129" s="246">
        <f t="shared" si="75"/>
        <v>3.9649321214292148</v>
      </c>
      <c r="AT129" s="246">
        <f t="shared" si="75"/>
        <v>3.8058721523606001</v>
      </c>
      <c r="AU129" s="246">
        <f t="shared" si="68"/>
        <v>4.2945634361569303</v>
      </c>
    </row>
    <row r="130" spans="1:47" s="246" customFormat="1" ht="12.95" customHeight="1">
      <c r="A130" s="15" t="s">
        <v>1755</v>
      </c>
      <c r="B130" s="249" t="s">
        <v>1814</v>
      </c>
      <c r="C130" s="250">
        <v>45740.009599999998</v>
      </c>
      <c r="D130" s="250"/>
      <c r="E130" s="246">
        <f t="shared" si="48"/>
        <v>37706.477767147066</v>
      </c>
      <c r="F130" s="246">
        <f t="shared" si="49"/>
        <v>37706.5</v>
      </c>
      <c r="G130" s="246">
        <f t="shared" si="50"/>
        <v>-7.1477780002169311E-3</v>
      </c>
      <c r="J130" s="246">
        <f t="shared" si="74"/>
        <v>-7.1477780002169311E-3</v>
      </c>
      <c r="P130" s="246">
        <f t="shared" si="51"/>
        <v>-2.0152162724441786E-3</v>
      </c>
      <c r="Q130" s="248">
        <f t="shared" si="52"/>
        <v>30721.509599999998</v>
      </c>
      <c r="R130" s="246">
        <f t="shared" si="53"/>
        <v>2.6343189889397624E-5</v>
      </c>
      <c r="S130" s="246">
        <v>1</v>
      </c>
      <c r="T130" s="246">
        <f t="shared" si="54"/>
        <v>2.6343189889397624E-5</v>
      </c>
      <c r="X130" s="248">
        <f t="shared" si="55"/>
        <v>30721.509599999998</v>
      </c>
      <c r="Z130" s="246">
        <f t="shared" si="56"/>
        <v>37706.5</v>
      </c>
      <c r="AA130" s="246">
        <f t="shared" si="57"/>
        <v>-7.2291030182746394E-3</v>
      </c>
      <c r="AB130" s="246">
        <f t="shared" si="58"/>
        <v>8.1325018057708254E-5</v>
      </c>
      <c r="AC130" s="246">
        <f t="shared" si="59"/>
        <v>-5.1325617277727525E-3</v>
      </c>
      <c r="AD130" s="246">
        <f t="shared" si="60"/>
        <v>-1.9338912543864703E-3</v>
      </c>
      <c r="AE130" s="246">
        <f t="shared" si="61"/>
        <v>6.6137585620865733E-9</v>
      </c>
      <c r="AG130" s="249"/>
      <c r="AH130" s="246">
        <f t="shared" si="62"/>
        <v>-5.2138867458304608E-3</v>
      </c>
      <c r="AI130" s="246">
        <f t="shared" si="63"/>
        <v>0.51756594140961854</v>
      </c>
      <c r="AJ130" s="246">
        <f t="shared" si="64"/>
        <v>-0.28528205449221794</v>
      </c>
      <c r="AK130" s="246">
        <f t="shared" si="65"/>
        <v>-0.23054154039891167</v>
      </c>
      <c r="AL130" s="246">
        <f t="shared" si="66"/>
        <v>-2.6958039498703403</v>
      </c>
      <c r="AM130" s="246">
        <f t="shared" si="67"/>
        <v>-4.4118850449614069</v>
      </c>
      <c r="AN130" s="246">
        <f t="shared" si="75"/>
        <v>3.92258796578533</v>
      </c>
      <c r="AO130" s="246">
        <f t="shared" si="75"/>
        <v>3.923863775666244</v>
      </c>
      <c r="AP130" s="246">
        <f t="shared" si="75"/>
        <v>3.920505449783168</v>
      </c>
      <c r="AQ130" s="246">
        <f t="shared" si="75"/>
        <v>3.9293698301363928</v>
      </c>
      <c r="AR130" s="246">
        <f t="shared" si="75"/>
        <v>3.9061372596444017</v>
      </c>
      <c r="AS130" s="246">
        <f t="shared" si="75"/>
        <v>3.9682318164669255</v>
      </c>
      <c r="AT130" s="246">
        <f t="shared" si="75"/>
        <v>3.8097325165518656</v>
      </c>
      <c r="AU130" s="246">
        <f t="shared" si="68"/>
        <v>4.2994858578306214</v>
      </c>
    </row>
    <row r="131" spans="1:47" s="246" customFormat="1" ht="12.95" customHeight="1">
      <c r="A131" s="15" t="s">
        <v>1755</v>
      </c>
      <c r="B131" s="249" t="s">
        <v>1814</v>
      </c>
      <c r="C131" s="250">
        <v>45740.009700000002</v>
      </c>
      <c r="D131" s="250"/>
      <c r="E131" s="246">
        <f t="shared" si="48"/>
        <v>37706.47807819274</v>
      </c>
      <c r="F131" s="246">
        <f t="shared" si="49"/>
        <v>37706.5</v>
      </c>
      <c r="G131" s="246">
        <f t="shared" si="50"/>
        <v>-7.047777995467186E-3</v>
      </c>
      <c r="J131" s="246">
        <f t="shared" si="74"/>
        <v>-7.047777995467186E-3</v>
      </c>
      <c r="P131" s="246">
        <f t="shared" si="51"/>
        <v>-2.0152162724441786E-3</v>
      </c>
      <c r="Q131" s="248">
        <f t="shared" si="52"/>
        <v>30721.509700000002</v>
      </c>
      <c r="R131" s="246">
        <f t="shared" si="53"/>
        <v>2.53266774960363E-5</v>
      </c>
      <c r="S131" s="246">
        <v>1</v>
      </c>
      <c r="T131" s="246">
        <f t="shared" si="54"/>
        <v>2.53266774960363E-5</v>
      </c>
      <c r="X131" s="248">
        <f t="shared" si="55"/>
        <v>30721.509700000002</v>
      </c>
      <c r="Z131" s="246">
        <f t="shared" si="56"/>
        <v>37706.5</v>
      </c>
      <c r="AA131" s="246">
        <f t="shared" si="57"/>
        <v>-7.2291030182746394E-3</v>
      </c>
      <c r="AB131" s="246">
        <f t="shared" si="58"/>
        <v>1.8132502280745338E-4</v>
      </c>
      <c r="AC131" s="246">
        <f t="shared" si="59"/>
        <v>-5.0325617230230074E-3</v>
      </c>
      <c r="AD131" s="246">
        <f t="shared" si="60"/>
        <v>-1.8338912496367252E-3</v>
      </c>
      <c r="AE131" s="246">
        <f t="shared" si="61"/>
        <v>3.287876389612349E-8</v>
      </c>
      <c r="AG131" s="249"/>
      <c r="AH131" s="246">
        <f t="shared" si="62"/>
        <v>-5.2138867458304608E-3</v>
      </c>
      <c r="AI131" s="246">
        <f t="shared" si="63"/>
        <v>0.51756594140961854</v>
      </c>
      <c r="AJ131" s="246">
        <f t="shared" si="64"/>
        <v>-0.28528205449221794</v>
      </c>
      <c r="AK131" s="246">
        <f t="shared" si="65"/>
        <v>-0.23054154039891167</v>
      </c>
      <c r="AL131" s="246">
        <f t="shared" si="66"/>
        <v>-2.6958039498703403</v>
      </c>
      <c r="AM131" s="246">
        <f t="shared" si="67"/>
        <v>-4.4118850449614069</v>
      </c>
      <c r="AN131" s="246">
        <f t="shared" ref="AN131:AT140" si="76">$AU131+$AB$7*SIN(AO131)</f>
        <v>3.92258796578533</v>
      </c>
      <c r="AO131" s="246">
        <f t="shared" si="76"/>
        <v>3.923863775666244</v>
      </c>
      <c r="AP131" s="246">
        <f t="shared" si="76"/>
        <v>3.920505449783168</v>
      </c>
      <c r="AQ131" s="246">
        <f t="shared" si="76"/>
        <v>3.9293698301363928</v>
      </c>
      <c r="AR131" s="246">
        <f t="shared" si="76"/>
        <v>3.9061372596444017</v>
      </c>
      <c r="AS131" s="246">
        <f t="shared" si="76"/>
        <v>3.9682318164669255</v>
      </c>
      <c r="AT131" s="246">
        <f t="shared" si="76"/>
        <v>3.8097325165518656</v>
      </c>
      <c r="AU131" s="246">
        <f t="shared" si="68"/>
        <v>4.2994858578306214</v>
      </c>
    </row>
    <row r="132" spans="1:47" s="246" customFormat="1" ht="12.95" customHeight="1">
      <c r="A132" s="15" t="s">
        <v>1755</v>
      </c>
      <c r="B132" s="249" t="s">
        <v>1814</v>
      </c>
      <c r="C132" s="250">
        <v>45740.009700000002</v>
      </c>
      <c r="D132" s="250"/>
      <c r="E132" s="246">
        <f t="shared" si="48"/>
        <v>37706.47807819274</v>
      </c>
      <c r="F132" s="246">
        <f t="shared" si="49"/>
        <v>37706.5</v>
      </c>
      <c r="G132" s="246">
        <f t="shared" si="50"/>
        <v>-7.047777995467186E-3</v>
      </c>
      <c r="J132" s="246">
        <f t="shared" si="74"/>
        <v>-7.047777995467186E-3</v>
      </c>
      <c r="P132" s="246">
        <f t="shared" si="51"/>
        <v>-2.0152162724441786E-3</v>
      </c>
      <c r="Q132" s="248">
        <f t="shared" si="52"/>
        <v>30721.509700000002</v>
      </c>
      <c r="R132" s="246">
        <f t="shared" si="53"/>
        <v>2.53266774960363E-5</v>
      </c>
      <c r="S132" s="246">
        <v>1</v>
      </c>
      <c r="T132" s="246">
        <f t="shared" si="54"/>
        <v>2.53266774960363E-5</v>
      </c>
      <c r="X132" s="248">
        <f t="shared" si="55"/>
        <v>30721.509700000002</v>
      </c>
      <c r="Z132" s="246">
        <f t="shared" si="56"/>
        <v>37706.5</v>
      </c>
      <c r="AA132" s="246">
        <f t="shared" si="57"/>
        <v>-7.2291030182746394E-3</v>
      </c>
      <c r="AB132" s="246">
        <f t="shared" si="58"/>
        <v>1.8132502280745338E-4</v>
      </c>
      <c r="AC132" s="246">
        <f t="shared" si="59"/>
        <v>-5.0325617230230074E-3</v>
      </c>
      <c r="AD132" s="246">
        <f t="shared" si="60"/>
        <v>-1.8338912496367252E-3</v>
      </c>
      <c r="AE132" s="246">
        <f t="shared" si="61"/>
        <v>3.287876389612349E-8</v>
      </c>
      <c r="AG132" s="249"/>
      <c r="AH132" s="246">
        <f t="shared" si="62"/>
        <v>-5.2138867458304608E-3</v>
      </c>
      <c r="AI132" s="246">
        <f t="shared" si="63"/>
        <v>0.51756594140961854</v>
      </c>
      <c r="AJ132" s="246">
        <f t="shared" si="64"/>
        <v>-0.28528205449221794</v>
      </c>
      <c r="AK132" s="246">
        <f t="shared" si="65"/>
        <v>-0.23054154039891167</v>
      </c>
      <c r="AL132" s="246">
        <f t="shared" si="66"/>
        <v>-2.6958039498703403</v>
      </c>
      <c r="AM132" s="246">
        <f t="shared" si="67"/>
        <v>-4.4118850449614069</v>
      </c>
      <c r="AN132" s="246">
        <f t="shared" si="76"/>
        <v>3.92258796578533</v>
      </c>
      <c r="AO132" s="246">
        <f t="shared" si="76"/>
        <v>3.923863775666244</v>
      </c>
      <c r="AP132" s="246">
        <f t="shared" si="76"/>
        <v>3.920505449783168</v>
      </c>
      <c r="AQ132" s="246">
        <f t="shared" si="76"/>
        <v>3.9293698301363928</v>
      </c>
      <c r="AR132" s="246">
        <f t="shared" si="76"/>
        <v>3.9061372596444017</v>
      </c>
      <c r="AS132" s="246">
        <f t="shared" si="76"/>
        <v>3.9682318164669255</v>
      </c>
      <c r="AT132" s="246">
        <f t="shared" si="76"/>
        <v>3.8097325165518656</v>
      </c>
      <c r="AU132" s="246">
        <f t="shared" si="68"/>
        <v>4.2994858578306214</v>
      </c>
    </row>
    <row r="133" spans="1:47" s="246" customFormat="1" ht="12.95" customHeight="1">
      <c r="A133" s="15" t="s">
        <v>1755</v>
      </c>
      <c r="B133" s="249"/>
      <c r="C133" s="250">
        <v>45757.852899999998</v>
      </c>
      <c r="D133" s="250"/>
      <c r="E133" s="246">
        <f t="shared" si="48"/>
        <v>37761.978576593618</v>
      </c>
      <c r="F133" s="246">
        <f t="shared" si="49"/>
        <v>37762</v>
      </c>
      <c r="G133" s="246">
        <f t="shared" si="50"/>
        <v>-6.8875439974362962E-3</v>
      </c>
      <c r="J133" s="246">
        <f t="shared" si="74"/>
        <v>-6.8875439974362962E-3</v>
      </c>
      <c r="P133" s="246">
        <f t="shared" si="51"/>
        <v>-1.9738279650022457E-3</v>
      </c>
      <c r="Q133" s="248">
        <f t="shared" si="52"/>
        <v>30739.352899999998</v>
      </c>
      <c r="R133" s="246">
        <f t="shared" si="53"/>
        <v>2.4144605247399428E-5</v>
      </c>
      <c r="S133" s="246">
        <v>1</v>
      </c>
      <c r="T133" s="246">
        <f t="shared" si="54"/>
        <v>2.4144605247399428E-5</v>
      </c>
      <c r="X133" s="248">
        <f t="shared" si="55"/>
        <v>30739.352899999998</v>
      </c>
      <c r="Z133" s="246">
        <f t="shared" si="56"/>
        <v>37762</v>
      </c>
      <c r="AA133" s="246">
        <f t="shared" si="57"/>
        <v>-7.2227244231231778E-3</v>
      </c>
      <c r="AB133" s="246">
        <f t="shared" si="58"/>
        <v>3.351804256868816E-4</v>
      </c>
      <c r="AC133" s="246">
        <f t="shared" si="59"/>
        <v>-4.9137160324340505E-3</v>
      </c>
      <c r="AD133" s="246">
        <f t="shared" si="60"/>
        <v>-1.6386475393153641E-3</v>
      </c>
      <c r="AE133" s="246">
        <f t="shared" si="61"/>
        <v>1.1234591776363916E-7</v>
      </c>
      <c r="AG133" s="249"/>
      <c r="AH133" s="246">
        <f t="shared" si="62"/>
        <v>-5.2488964581209321E-3</v>
      </c>
      <c r="AI133" s="246">
        <f t="shared" si="63"/>
        <v>0.51821288946384381</v>
      </c>
      <c r="AJ133" s="246">
        <f t="shared" si="64"/>
        <v>-0.28796268108279127</v>
      </c>
      <c r="AK133" s="246">
        <f t="shared" si="65"/>
        <v>-0.23189049756018973</v>
      </c>
      <c r="AL133" s="246">
        <f t="shared" si="66"/>
        <v>-2.6930059273327815</v>
      </c>
      <c r="AM133" s="246">
        <f t="shared" si="67"/>
        <v>-4.3834302697559302</v>
      </c>
      <c r="AN133" s="246">
        <f t="shared" si="76"/>
        <v>3.927153550818181</v>
      </c>
      <c r="AO133" s="246">
        <f t="shared" si="76"/>
        <v>3.9283952594566474</v>
      </c>
      <c r="AP133" s="246">
        <f t="shared" si="76"/>
        <v>3.9251118061099919</v>
      </c>
      <c r="AQ133" s="246">
        <f t="shared" si="76"/>
        <v>3.9338178995382647</v>
      </c>
      <c r="AR133" s="246">
        <f t="shared" si="76"/>
        <v>3.9108963632687983</v>
      </c>
      <c r="AS133" s="246">
        <f t="shared" si="76"/>
        <v>3.9724417380303736</v>
      </c>
      <c r="AT133" s="246">
        <f t="shared" si="76"/>
        <v>3.81467504095232</v>
      </c>
      <c r="AU133" s="246">
        <f t="shared" si="68"/>
        <v>4.3057661889315382</v>
      </c>
    </row>
    <row r="134" spans="1:47" s="246" customFormat="1" ht="12.95" customHeight="1">
      <c r="A134" s="235" t="s">
        <v>1177</v>
      </c>
      <c r="B134" s="235" t="s">
        <v>1797</v>
      </c>
      <c r="C134" s="236">
        <v>46038.687810000003</v>
      </c>
      <c r="D134" s="237">
        <v>9.7999999999999997E-4</v>
      </c>
      <c r="E134" s="246">
        <f t="shared" si="48"/>
        <v>38635.503363255819</v>
      </c>
      <c r="F134" s="246">
        <f t="shared" si="49"/>
        <v>38635.5</v>
      </c>
      <c r="G134" s="246">
        <f t="shared" si="50"/>
        <v>1.0812740074470639E-3</v>
      </c>
      <c r="I134" s="246">
        <f t="shared" ref="I134:I141" si="77">+G134</f>
        <v>1.0812740074470639E-3</v>
      </c>
      <c r="O134" s="246">
        <f t="shared" ref="O134:O141" ca="1" si="78">+C$11+C$12*F134</f>
        <v>9.9514097780920546E-2</v>
      </c>
      <c r="P134" s="246">
        <f t="shared" si="51"/>
        <v>-1.3049477439292245E-3</v>
      </c>
      <c r="Q134" s="248">
        <f t="shared" si="52"/>
        <v>31020.187810000003</v>
      </c>
      <c r="R134" s="246">
        <f t="shared" si="53"/>
        <v>5.6940542467413212E-6</v>
      </c>
      <c r="S134" s="246">
        <v>0.1</v>
      </c>
      <c r="T134" s="246">
        <f t="shared" si="54"/>
        <v>5.6940542467413212E-7</v>
      </c>
      <c r="X134" s="248">
        <f t="shared" si="55"/>
        <v>31020.187810000003</v>
      </c>
      <c r="Z134" s="246">
        <f t="shared" si="56"/>
        <v>38635.5</v>
      </c>
      <c r="AA134" s="246">
        <f t="shared" si="57"/>
        <v>-7.0954835996568915E-3</v>
      </c>
      <c r="AB134" s="246">
        <f t="shared" si="58"/>
        <v>8.1767576071039554E-3</v>
      </c>
      <c r="AC134" s="246">
        <f t="shared" si="59"/>
        <v>2.3862217513762884E-3</v>
      </c>
      <c r="AD134" s="246">
        <f t="shared" si="60"/>
        <v>6.8718098631747309E-3</v>
      </c>
      <c r="AE134" s="246">
        <f t="shared" si="61"/>
        <v>6.6859364965332403E-6</v>
      </c>
      <c r="AG134" s="249"/>
      <c r="AH134" s="246">
        <f t="shared" si="62"/>
        <v>-5.790535855727667E-3</v>
      </c>
      <c r="AI134" s="246">
        <f t="shared" si="63"/>
        <v>0.52912984445045508</v>
      </c>
      <c r="AJ134" s="246">
        <f t="shared" si="64"/>
        <v>-0.33074184465840822</v>
      </c>
      <c r="AK134" s="246">
        <f t="shared" si="65"/>
        <v>-0.25332453365246321</v>
      </c>
      <c r="AL134" s="246">
        <f t="shared" si="66"/>
        <v>-2.6480150975482841</v>
      </c>
      <c r="AM134" s="246">
        <f t="shared" si="67"/>
        <v>-3.9694492151597838</v>
      </c>
      <c r="AN134" s="246">
        <f t="shared" si="76"/>
        <v>3.9997690796286007</v>
      </c>
      <c r="AO134" s="246">
        <f t="shared" si="76"/>
        <v>4.0005376427027128</v>
      </c>
      <c r="AP134" s="246">
        <f t="shared" si="76"/>
        <v>3.9983400078305928</v>
      </c>
      <c r="AQ134" s="246">
        <f t="shared" si="76"/>
        <v>4.0046389016778789</v>
      </c>
      <c r="AR134" s="246">
        <f t="shared" si="76"/>
        <v>3.9867055529581505</v>
      </c>
      <c r="AS134" s="246">
        <f t="shared" si="76"/>
        <v>4.0387966639576032</v>
      </c>
      <c r="AT134" s="246">
        <f t="shared" si="76"/>
        <v>3.8950475384323662</v>
      </c>
      <c r="AU134" s="246">
        <f t="shared" si="68"/>
        <v>4.4046106793216353</v>
      </c>
    </row>
    <row r="135" spans="1:47" s="246" customFormat="1" ht="12.95" customHeight="1">
      <c r="A135" s="235" t="s">
        <v>1177</v>
      </c>
      <c r="B135" s="235" t="s">
        <v>1797</v>
      </c>
      <c r="C135" s="236">
        <v>46043.674980000003</v>
      </c>
      <c r="D135" s="237">
        <v>4.8000000000000001E-4</v>
      </c>
      <c r="E135" s="246">
        <f t="shared" si="48"/>
        <v>38651.015738872862</v>
      </c>
      <c r="F135" s="246">
        <f t="shared" si="49"/>
        <v>38651</v>
      </c>
      <c r="G135" s="246">
        <f t="shared" si="50"/>
        <v>5.0599880050867796E-3</v>
      </c>
      <c r="I135" s="246">
        <f t="shared" si="77"/>
        <v>5.0599880050867796E-3</v>
      </c>
      <c r="O135" s="246">
        <f t="shared" ca="1" si="78"/>
        <v>9.9498168354259509E-2</v>
      </c>
      <c r="P135" s="246">
        <f t="shared" si="51"/>
        <v>-1.2927818315962292E-3</v>
      </c>
      <c r="Q135" s="248">
        <f t="shared" si="52"/>
        <v>31025.174980000003</v>
      </c>
      <c r="R135" s="246">
        <f t="shared" si="53"/>
        <v>4.0357684597869462E-5</v>
      </c>
      <c r="S135" s="246">
        <v>0.1</v>
      </c>
      <c r="T135" s="246">
        <f t="shared" si="54"/>
        <v>4.0357684597869466E-6</v>
      </c>
      <c r="X135" s="248">
        <f t="shared" si="55"/>
        <v>31025.174980000003</v>
      </c>
      <c r="Z135" s="246">
        <f t="shared" si="56"/>
        <v>38651</v>
      </c>
      <c r="AA135" s="246">
        <f t="shared" si="57"/>
        <v>-7.0927595145146866E-3</v>
      </c>
      <c r="AB135" s="246">
        <f t="shared" si="58"/>
        <v>1.2152747519601466E-2</v>
      </c>
      <c r="AC135" s="246">
        <f t="shared" si="59"/>
        <v>6.3527698366830088E-3</v>
      </c>
      <c r="AD135" s="246">
        <f t="shared" si="60"/>
        <v>1.0859965688005237E-2</v>
      </c>
      <c r="AE135" s="246">
        <f t="shared" si="61"/>
        <v>1.476892722751796E-5</v>
      </c>
      <c r="AG135" s="249"/>
      <c r="AH135" s="246">
        <f t="shared" si="62"/>
        <v>-5.7999776829184575E-3</v>
      </c>
      <c r="AI135" s="246">
        <f t="shared" si="63"/>
        <v>0.52933657381577848</v>
      </c>
      <c r="AJ135" s="246">
        <f t="shared" si="64"/>
        <v>-0.33151128967207555</v>
      </c>
      <c r="AK135" s="246">
        <f t="shared" si="65"/>
        <v>-0.25370841923361648</v>
      </c>
      <c r="AL135" s="246">
        <f t="shared" si="66"/>
        <v>-2.6471996501392301</v>
      </c>
      <c r="AM135" s="246">
        <f t="shared" si="67"/>
        <v>-3.9626282208491834</v>
      </c>
      <c r="AN135" s="246">
        <f t="shared" si="76"/>
        <v>4.0010711391516116</v>
      </c>
      <c r="AO135" s="246">
        <f t="shared" si="76"/>
        <v>4.0018324450468654</v>
      </c>
      <c r="AP135" s="246">
        <f t="shared" si="76"/>
        <v>3.9996522728463448</v>
      </c>
      <c r="AQ135" s="246">
        <f t="shared" si="76"/>
        <v>4.0059105095136225</v>
      </c>
      <c r="AR135" s="246">
        <f t="shared" si="76"/>
        <v>3.9880659482937775</v>
      </c>
      <c r="AS135" s="246">
        <f t="shared" si="76"/>
        <v>4.0399775277507599</v>
      </c>
      <c r="AT135" s="246">
        <f t="shared" si="76"/>
        <v>3.8965181817617811</v>
      </c>
      <c r="AU135" s="246">
        <f t="shared" si="68"/>
        <v>4.4063646456651346</v>
      </c>
    </row>
    <row r="136" spans="1:47" s="246" customFormat="1" ht="12.95" customHeight="1">
      <c r="A136" s="235" t="s">
        <v>1177</v>
      </c>
      <c r="B136" s="235" t="s">
        <v>1797</v>
      </c>
      <c r="C136" s="236">
        <v>46089.640399999997</v>
      </c>
      <c r="D136" s="237">
        <v>1E-3</v>
      </c>
      <c r="E136" s="246">
        <f t="shared" si="48"/>
        <v>38793.98918081187</v>
      </c>
      <c r="F136" s="246">
        <f t="shared" si="49"/>
        <v>38794</v>
      </c>
      <c r="G136" s="246">
        <f t="shared" si="50"/>
        <v>-3.4783279988914728E-3</v>
      </c>
      <c r="I136" s="246">
        <f t="shared" si="77"/>
        <v>-3.4783279988914728E-3</v>
      </c>
      <c r="O136" s="246">
        <f t="shared" ca="1" si="78"/>
        <v>9.9351206546999582E-2</v>
      </c>
      <c r="P136" s="246">
        <f t="shared" si="51"/>
        <v>-1.1800532320611692E-3</v>
      </c>
      <c r="Q136" s="248">
        <f t="shared" si="52"/>
        <v>31071.140399999997</v>
      </c>
      <c r="R136" s="246">
        <f t="shared" si="53"/>
        <v>5.2820669038488859E-6</v>
      </c>
      <c r="S136" s="246">
        <v>0.1</v>
      </c>
      <c r="T136" s="246">
        <f t="shared" si="54"/>
        <v>5.2820669038488859E-7</v>
      </c>
      <c r="X136" s="248">
        <f t="shared" si="55"/>
        <v>31071.140399999997</v>
      </c>
      <c r="Z136" s="246">
        <f t="shared" si="56"/>
        <v>38794</v>
      </c>
      <c r="AA136" s="246">
        <f t="shared" si="57"/>
        <v>-7.0668416415863803E-3</v>
      </c>
      <c r="AB136" s="246">
        <f t="shared" si="58"/>
        <v>3.5885136426949075E-3</v>
      </c>
      <c r="AC136" s="246">
        <f t="shared" si="59"/>
        <v>-2.2982747668303036E-3</v>
      </c>
      <c r="AD136" s="246">
        <f t="shared" si="60"/>
        <v>2.4084604106337382E-3</v>
      </c>
      <c r="AE136" s="246">
        <f t="shared" si="61"/>
        <v>1.2877430163807476E-6</v>
      </c>
      <c r="AG136" s="249"/>
      <c r="AH136" s="246">
        <f t="shared" si="62"/>
        <v>-5.8867884095252111E-3</v>
      </c>
      <c r="AI136" s="246">
        <f t="shared" si="63"/>
        <v>0.53126624215203844</v>
      </c>
      <c r="AJ136" s="246">
        <f t="shared" si="64"/>
        <v>-0.33862765975046877</v>
      </c>
      <c r="AK136" s="246">
        <f t="shared" si="65"/>
        <v>-0.25725607279755164</v>
      </c>
      <c r="AL136" s="246">
        <f t="shared" si="66"/>
        <v>-2.6396466432563006</v>
      </c>
      <c r="AM136" s="246">
        <f t="shared" si="67"/>
        <v>-3.9004811924325318</v>
      </c>
      <c r="AN136" s="246">
        <f t="shared" si="76"/>
        <v>4.0131071161878511</v>
      </c>
      <c r="AO136" s="246">
        <f t="shared" si="76"/>
        <v>4.0138034018518258</v>
      </c>
      <c r="AP136" s="246">
        <f t="shared" si="76"/>
        <v>4.0117810260425335</v>
      </c>
      <c r="AQ136" s="246">
        <f t="shared" si="76"/>
        <v>4.0176685958526797</v>
      </c>
      <c r="AR136" s="246">
        <f t="shared" si="76"/>
        <v>4.000641303040771</v>
      </c>
      <c r="AS136" s="246">
        <f t="shared" si="76"/>
        <v>4.0508810036177234</v>
      </c>
      <c r="AT136" s="246">
        <f t="shared" si="76"/>
        <v>3.9101601501703014</v>
      </c>
      <c r="AU136" s="246">
        <f t="shared" si="68"/>
        <v>4.4225463996729015</v>
      </c>
    </row>
    <row r="137" spans="1:47" s="246" customFormat="1" ht="12.95" customHeight="1">
      <c r="A137" s="235" t="s">
        <v>1177</v>
      </c>
      <c r="B137" s="235" t="s">
        <v>1797</v>
      </c>
      <c r="C137" s="236">
        <v>46090.601300000002</v>
      </c>
      <c r="D137" s="237">
        <v>1.1000000000000001E-3</v>
      </c>
      <c r="E137" s="246">
        <f t="shared" si="48"/>
        <v>38796.978018515518</v>
      </c>
      <c r="F137" s="246">
        <f t="shared" si="49"/>
        <v>38797</v>
      </c>
      <c r="G137" s="246">
        <f t="shared" si="50"/>
        <v>-7.0669639972038567E-3</v>
      </c>
      <c r="I137" s="246">
        <f t="shared" si="77"/>
        <v>-7.0669639972038567E-3</v>
      </c>
      <c r="O137" s="246">
        <f t="shared" ca="1" si="78"/>
        <v>9.9348123432161956E-2</v>
      </c>
      <c r="P137" s="246">
        <f t="shared" si="51"/>
        <v>-1.1776788612648456E-3</v>
      </c>
      <c r="Q137" s="248">
        <f t="shared" si="52"/>
        <v>31072.101300000002</v>
      </c>
      <c r="R137" s="246">
        <f t="shared" si="53"/>
        <v>3.4683679412392177E-5</v>
      </c>
      <c r="S137" s="246">
        <v>0.1</v>
      </c>
      <c r="T137" s="246">
        <f t="shared" si="54"/>
        <v>3.468367941239218E-6</v>
      </c>
      <c r="X137" s="248">
        <f t="shared" si="55"/>
        <v>31072.101300000002</v>
      </c>
      <c r="Z137" s="246">
        <f t="shared" si="56"/>
        <v>38797</v>
      </c>
      <c r="AA137" s="246">
        <f t="shared" si="57"/>
        <v>-7.0662826615490795E-3</v>
      </c>
      <c r="AB137" s="246">
        <f t="shared" si="58"/>
        <v>-6.8133565477718205E-7</v>
      </c>
      <c r="AC137" s="246">
        <f t="shared" si="59"/>
        <v>-5.8892851359390111E-3</v>
      </c>
      <c r="AD137" s="246">
        <f t="shared" si="60"/>
        <v>-1.1783601969196228E-3</v>
      </c>
      <c r="AE137" s="246">
        <f t="shared" si="61"/>
        <v>4.6421827447065144E-14</v>
      </c>
      <c r="AG137" s="249"/>
      <c r="AH137" s="246">
        <f t="shared" si="62"/>
        <v>-5.8886038002842339E-3</v>
      </c>
      <c r="AI137" s="246">
        <f t="shared" si="63"/>
        <v>0.53130716130090172</v>
      </c>
      <c r="AJ137" s="246">
        <f t="shared" si="64"/>
        <v>-0.33877729658747935</v>
      </c>
      <c r="AK137" s="246">
        <f t="shared" si="65"/>
        <v>-0.2573306155312105</v>
      </c>
      <c r="AL137" s="246">
        <f t="shared" si="66"/>
        <v>-2.6394876063060448</v>
      </c>
      <c r="AM137" s="246">
        <f t="shared" si="67"/>
        <v>-3.8991922992363324</v>
      </c>
      <c r="AN137" s="246">
        <f t="shared" si="76"/>
        <v>4.0133600757126606</v>
      </c>
      <c r="AO137" s="246">
        <f t="shared" si="76"/>
        <v>4.014055034724187</v>
      </c>
      <c r="AP137" s="246">
        <f t="shared" si="76"/>
        <v>4.012035904539605</v>
      </c>
      <c r="AQ137" s="246">
        <f t="shared" si="76"/>
        <v>4.0179157865667445</v>
      </c>
      <c r="AR137" s="246">
        <f t="shared" si="76"/>
        <v>4.0009055962623687</v>
      </c>
      <c r="AS137" s="246">
        <f t="shared" si="76"/>
        <v>4.0511099339158676</v>
      </c>
      <c r="AT137" s="246">
        <f t="shared" si="76"/>
        <v>3.9104477798987056</v>
      </c>
      <c r="AU137" s="246">
        <f t="shared" si="68"/>
        <v>4.4228858770297075</v>
      </c>
    </row>
    <row r="138" spans="1:47" s="246" customFormat="1" ht="12.95" customHeight="1">
      <c r="A138" s="235" t="s">
        <v>1177</v>
      </c>
      <c r="B138" s="235" t="s">
        <v>1797</v>
      </c>
      <c r="C138" s="236">
        <v>46108.611100000002</v>
      </c>
      <c r="D138" s="237">
        <v>2E-3</v>
      </c>
      <c r="E138" s="246">
        <f t="shared" si="48"/>
        <v>38852.996718978466</v>
      </c>
      <c r="F138" s="246">
        <f t="shared" si="49"/>
        <v>38853</v>
      </c>
      <c r="G138" s="246">
        <f t="shared" si="50"/>
        <v>-1.054835993272718E-3</v>
      </c>
      <c r="I138" s="246">
        <f t="shared" si="77"/>
        <v>-1.054835993272718E-3</v>
      </c>
      <c r="O138" s="246">
        <f t="shared" ca="1" si="78"/>
        <v>9.9290571955193044E-2</v>
      </c>
      <c r="P138" s="246">
        <f t="shared" si="51"/>
        <v>-1.1332861002168251E-3</v>
      </c>
      <c r="Q138" s="248">
        <f t="shared" si="52"/>
        <v>31090.111100000002</v>
      </c>
      <c r="R138" s="246">
        <f t="shared" si="53"/>
        <v>6.1544192795418396E-9</v>
      </c>
      <c r="S138" s="246">
        <v>0.1</v>
      </c>
      <c r="T138" s="246">
        <f t="shared" si="54"/>
        <v>6.1544192795418404E-10</v>
      </c>
      <c r="X138" s="248">
        <f t="shared" si="55"/>
        <v>31090.111100000002</v>
      </c>
      <c r="Z138" s="246">
        <f t="shared" si="56"/>
        <v>38853</v>
      </c>
      <c r="AA138" s="246">
        <f t="shared" si="57"/>
        <v>-7.0557327771175521E-3</v>
      </c>
      <c r="AB138" s="246">
        <f t="shared" si="58"/>
        <v>6.000896783844834E-3</v>
      </c>
      <c r="AC138" s="246">
        <f t="shared" si="59"/>
        <v>7.845010694410709E-5</v>
      </c>
      <c r="AD138" s="246">
        <f t="shared" si="60"/>
        <v>4.8676106836280089E-3</v>
      </c>
      <c r="AE138" s="246">
        <f t="shared" si="61"/>
        <v>3.6010762210359271E-6</v>
      </c>
      <c r="AG138" s="249"/>
      <c r="AH138" s="246">
        <f t="shared" si="62"/>
        <v>-5.9224466769007269E-3</v>
      </c>
      <c r="AI138" s="246">
        <f t="shared" si="63"/>
        <v>0.53207431015076811</v>
      </c>
      <c r="AJ138" s="246">
        <f t="shared" si="64"/>
        <v>-0.34157311784156619</v>
      </c>
      <c r="AK138" s="246">
        <f t="shared" si="65"/>
        <v>-0.25872296287073382</v>
      </c>
      <c r="AL138" s="246">
        <f t="shared" si="66"/>
        <v>-2.6365144720546008</v>
      </c>
      <c r="AM138" s="246">
        <f t="shared" si="67"/>
        <v>-3.8752432117442654</v>
      </c>
      <c r="AN138" s="246">
        <f t="shared" si="76"/>
        <v>4.0180854664581309</v>
      </c>
      <c r="AO138" s="246">
        <f t="shared" si="76"/>
        <v>4.0187559437211586</v>
      </c>
      <c r="AP138" s="246">
        <f t="shared" si="76"/>
        <v>4.0167969026277213</v>
      </c>
      <c r="AQ138" s="246">
        <f t="shared" si="76"/>
        <v>4.02253397297868</v>
      </c>
      <c r="AR138" s="246">
        <f t="shared" si="76"/>
        <v>4.0058426405944383</v>
      </c>
      <c r="AS138" s="246">
        <f t="shared" si="76"/>
        <v>4.055384808641735</v>
      </c>
      <c r="AT138" s="246">
        <f t="shared" si="76"/>
        <v>3.9158277146150056</v>
      </c>
      <c r="AU138" s="246">
        <f t="shared" si="68"/>
        <v>4.429222787690092</v>
      </c>
    </row>
    <row r="139" spans="1:47" s="246" customFormat="1" ht="12.95" customHeight="1">
      <c r="A139" s="235" t="s">
        <v>1177</v>
      </c>
      <c r="B139" s="235" t="s">
        <v>1797</v>
      </c>
      <c r="C139" s="236">
        <v>46406.625699999997</v>
      </c>
      <c r="D139" s="237">
        <v>1.4E-3</v>
      </c>
      <c r="E139" s="246">
        <f t="shared" si="48"/>
        <v>39779.958185012765</v>
      </c>
      <c r="F139" s="246">
        <f t="shared" si="49"/>
        <v>39780</v>
      </c>
      <c r="G139" s="246">
        <f t="shared" si="50"/>
        <v>-1.3443360003293492E-2</v>
      </c>
      <c r="I139" s="246">
        <f t="shared" si="77"/>
        <v>-1.3443360003293492E-2</v>
      </c>
      <c r="O139" s="246">
        <f t="shared" ca="1" si="78"/>
        <v>9.8337889470368228E-2</v>
      </c>
      <c r="P139" s="246">
        <f t="shared" si="51"/>
        <v>-3.7879793465269568E-4</v>
      </c>
      <c r="Q139" s="248">
        <f t="shared" si="52"/>
        <v>31388.125699999997</v>
      </c>
      <c r="R139" s="246">
        <f t="shared" si="53"/>
        <v>1.7068278204536788E-4</v>
      </c>
      <c r="S139" s="246">
        <v>0.1</v>
      </c>
      <c r="T139" s="246">
        <f t="shared" si="54"/>
        <v>1.706827820453679E-5</v>
      </c>
      <c r="X139" s="248">
        <f t="shared" si="55"/>
        <v>31388.125699999997</v>
      </c>
      <c r="Z139" s="246">
        <f t="shared" si="56"/>
        <v>39780</v>
      </c>
      <c r="AA139" s="246">
        <f t="shared" si="57"/>
        <v>-6.8484236433242135E-3</v>
      </c>
      <c r="AB139" s="246">
        <f t="shared" si="58"/>
        <v>-6.5949363599692784E-3</v>
      </c>
      <c r="AC139" s="246">
        <f t="shared" si="59"/>
        <v>-1.3064562068640796E-2</v>
      </c>
      <c r="AD139" s="246">
        <f t="shared" si="60"/>
        <v>-6.973734294621974E-3</v>
      </c>
      <c r="AE139" s="246">
        <f t="shared" si="61"/>
        <v>4.349318559204484E-6</v>
      </c>
      <c r="AG139" s="249"/>
      <c r="AH139" s="246">
        <f t="shared" si="62"/>
        <v>-6.4696257086715179E-3</v>
      </c>
      <c r="AI139" s="246">
        <f t="shared" si="63"/>
        <v>0.54573542496083371</v>
      </c>
      <c r="AJ139" s="246">
        <f t="shared" si="64"/>
        <v>-0.38859527627797719</v>
      </c>
      <c r="AK139" s="246">
        <f t="shared" si="65"/>
        <v>-0.28202077689768934</v>
      </c>
      <c r="AL139" s="246">
        <f t="shared" si="66"/>
        <v>-2.5859980868383903</v>
      </c>
      <c r="AM139" s="246">
        <f t="shared" si="67"/>
        <v>-3.506668202449065</v>
      </c>
      <c r="AN139" s="246">
        <f t="shared" si="76"/>
        <v>4.0973181596157735</v>
      </c>
      <c r="AO139" s="246">
        <f t="shared" si="76"/>
        <v>4.0976599814630017</v>
      </c>
      <c r="AP139" s="246">
        <f t="shared" si="76"/>
        <v>4.0965523879232864</v>
      </c>
      <c r="AQ139" s="246">
        <f t="shared" si="76"/>
        <v>4.1001476163236994</v>
      </c>
      <c r="AR139" s="246">
        <f t="shared" si="76"/>
        <v>4.0885433374254321</v>
      </c>
      <c r="AS139" s="246">
        <f t="shared" si="76"/>
        <v>4.1267170509933075</v>
      </c>
      <c r="AT139" s="246">
        <f t="shared" si="76"/>
        <v>4.0079061341652968</v>
      </c>
      <c r="AU139" s="246">
        <f t="shared" si="68"/>
        <v>4.5341212909432347</v>
      </c>
    </row>
    <row r="140" spans="1:47" s="246" customFormat="1" ht="12.95" customHeight="1">
      <c r="A140" s="235" t="s">
        <v>1177</v>
      </c>
      <c r="B140" s="235" t="s">
        <v>1797</v>
      </c>
      <c r="C140" s="236">
        <v>46413.676240000001</v>
      </c>
      <c r="D140" s="237">
        <v>5.9999999999999995E-4</v>
      </c>
      <c r="E140" s="246">
        <f t="shared" si="48"/>
        <v>39801.888583371561</v>
      </c>
      <c r="F140" s="246">
        <f t="shared" si="49"/>
        <v>39802</v>
      </c>
      <c r="G140" s="246">
        <f t="shared" si="50"/>
        <v>-3.5820024000713602E-2</v>
      </c>
      <c r="I140" s="246">
        <f t="shared" si="77"/>
        <v>-3.5820024000713602E-2</v>
      </c>
      <c r="O140" s="246">
        <f t="shared" ca="1" si="78"/>
        <v>9.8315279961559005E-2</v>
      </c>
      <c r="P140" s="246">
        <f t="shared" si="51"/>
        <v>-3.6044232488950667E-4</v>
      </c>
      <c r="Q140" s="248">
        <f t="shared" si="52"/>
        <v>31395.176240000001</v>
      </c>
      <c r="R140" s="246">
        <f t="shared" si="53"/>
        <v>1.25738193262444E-3</v>
      </c>
      <c r="S140" s="246">
        <v>0.1</v>
      </c>
      <c r="T140" s="246">
        <f t="shared" si="54"/>
        <v>1.2573819326244402E-4</v>
      </c>
      <c r="X140" s="248">
        <f t="shared" si="55"/>
        <v>31395.176240000001</v>
      </c>
      <c r="Z140" s="246">
        <f t="shared" si="56"/>
        <v>39802</v>
      </c>
      <c r="AA140" s="246">
        <f t="shared" si="57"/>
        <v>-6.8427359957415829E-3</v>
      </c>
      <c r="AB140" s="246">
        <f t="shared" si="58"/>
        <v>-2.897728800497202E-2</v>
      </c>
      <c r="AC140" s="246">
        <f t="shared" si="59"/>
        <v>-3.5459581675824095E-2</v>
      </c>
      <c r="AD140" s="246">
        <f t="shared" si="60"/>
        <v>-2.9337730329861526E-2</v>
      </c>
      <c r="AE140" s="246">
        <f t="shared" si="61"/>
        <v>8.3968322012309524E-5</v>
      </c>
      <c r="AG140" s="249"/>
      <c r="AH140" s="246">
        <f t="shared" si="62"/>
        <v>-6.4822936708520762E-3</v>
      </c>
      <c r="AI140" s="246">
        <f t="shared" si="63"/>
        <v>0.54608279727612885</v>
      </c>
      <c r="AJ140" s="246">
        <f t="shared" si="64"/>
        <v>-0.38972878130442995</v>
      </c>
      <c r="AK140" s="246">
        <f t="shared" si="65"/>
        <v>-0.2825795389068832</v>
      </c>
      <c r="AL140" s="246">
        <f t="shared" si="66"/>
        <v>-2.5847675800117367</v>
      </c>
      <c r="AM140" s="246">
        <f t="shared" si="67"/>
        <v>-3.498504960005556</v>
      </c>
      <c r="AN140" s="246">
        <f t="shared" si="76"/>
        <v>4.0992229434093259</v>
      </c>
      <c r="AO140" s="246">
        <f t="shared" si="76"/>
        <v>4.0995586593550897</v>
      </c>
      <c r="AP140" s="246">
        <f t="shared" si="76"/>
        <v>4.0984679055374844</v>
      </c>
      <c r="AQ140" s="246">
        <f t="shared" si="76"/>
        <v>4.1020180117131808</v>
      </c>
      <c r="AR140" s="246">
        <f t="shared" si="76"/>
        <v>4.0905282008496826</v>
      </c>
      <c r="AS140" s="246">
        <f t="shared" si="76"/>
        <v>4.1284266817212831</v>
      </c>
      <c r="AT140" s="246">
        <f t="shared" si="76"/>
        <v>4.010161226980574</v>
      </c>
      <c r="AU140" s="246">
        <f t="shared" si="68"/>
        <v>4.5366107915598146</v>
      </c>
    </row>
    <row r="141" spans="1:47" s="246" customFormat="1" ht="12.95" customHeight="1">
      <c r="A141" s="235" t="s">
        <v>1177</v>
      </c>
      <c r="B141" s="235" t="s">
        <v>1797</v>
      </c>
      <c r="C141" s="236">
        <v>46756.733</v>
      </c>
      <c r="D141" s="237">
        <v>1.1999999999999999E-3</v>
      </c>
      <c r="E141" s="246">
        <f t="shared" si="48"/>
        <v>40868.951731226007</v>
      </c>
      <c r="F141" s="246">
        <f t="shared" si="49"/>
        <v>40869</v>
      </c>
      <c r="G141" s="246">
        <f t="shared" si="50"/>
        <v>-1.551822799956426E-2</v>
      </c>
      <c r="I141" s="246">
        <f t="shared" si="77"/>
        <v>-1.551822799956426E-2</v>
      </c>
      <c r="O141" s="246">
        <f t="shared" ca="1" si="78"/>
        <v>9.7218718784311875E-2</v>
      </c>
      <c r="P141" s="246">
        <f t="shared" si="51"/>
        <v>5.5483508104824109E-4</v>
      </c>
      <c r="Q141" s="248">
        <f t="shared" si="52"/>
        <v>31738.233</v>
      </c>
      <c r="R141" s="246">
        <f t="shared" si="53"/>
        <v>2.5834335679334863E-4</v>
      </c>
      <c r="S141" s="246">
        <v>0.1</v>
      </c>
      <c r="T141" s="246">
        <f t="shared" si="54"/>
        <v>2.5834335679334864E-5</v>
      </c>
      <c r="X141" s="248">
        <f t="shared" si="55"/>
        <v>31738.233</v>
      </c>
      <c r="Z141" s="246">
        <f t="shared" si="56"/>
        <v>40869</v>
      </c>
      <c r="AA141" s="246">
        <f t="shared" si="57"/>
        <v>-6.5218429073178709E-3</v>
      </c>
      <c r="AB141" s="246">
        <f t="shared" si="58"/>
        <v>-8.9963850922463902E-3</v>
      </c>
      <c r="AC141" s="246">
        <f t="shared" si="59"/>
        <v>-1.6073063080612501E-2</v>
      </c>
      <c r="AD141" s="246">
        <f t="shared" si="60"/>
        <v>-8.4415500111981491E-3</v>
      </c>
      <c r="AE141" s="246">
        <f t="shared" si="61"/>
        <v>8.0934944727993102E-6</v>
      </c>
      <c r="AG141" s="249"/>
      <c r="AH141" s="246">
        <f t="shared" si="62"/>
        <v>-7.076677988366112E-3</v>
      </c>
      <c r="AI141" s="246">
        <f t="shared" si="63"/>
        <v>0.56436064290166921</v>
      </c>
      <c r="AJ141" s="246">
        <f t="shared" si="64"/>
        <v>-0.44574367754484967</v>
      </c>
      <c r="AK141" s="246">
        <f t="shared" si="65"/>
        <v>-0.3100167306524661</v>
      </c>
      <c r="AL141" s="246">
        <f t="shared" si="66"/>
        <v>-2.523099784348974</v>
      </c>
      <c r="AM141" s="246">
        <f t="shared" si="67"/>
        <v>-3.1299216361455913</v>
      </c>
      <c r="AN141" s="246">
        <f t="shared" ref="AN141:AT150" si="79">$AU141+$AB$7*SIN(AO141)</f>
        <v>4.1931138374921177</v>
      </c>
      <c r="AO141" s="246">
        <f t="shared" si="79"/>
        <v>4.1932350380861996</v>
      </c>
      <c r="AP141" s="246">
        <f t="shared" si="79"/>
        <v>4.1927783486405552</v>
      </c>
      <c r="AQ141" s="246">
        <f t="shared" si="79"/>
        <v>4.1945010835247798</v>
      </c>
      <c r="AR141" s="246">
        <f t="shared" si="79"/>
        <v>4.1880294293392852</v>
      </c>
      <c r="AS141" s="246">
        <f t="shared" si="79"/>
        <v>4.2127349117510899</v>
      </c>
      <c r="AT141" s="246">
        <f t="shared" si="79"/>
        <v>4.123472468501121</v>
      </c>
      <c r="AU141" s="246">
        <f t="shared" si="68"/>
        <v>4.6573515714639182</v>
      </c>
    </row>
    <row r="142" spans="1:47" s="246" customFormat="1" ht="12.95" customHeight="1">
      <c r="A142" s="15" t="s">
        <v>1760</v>
      </c>
      <c r="B142" s="249"/>
      <c r="C142" s="250">
        <v>46774.745699999999</v>
      </c>
      <c r="D142" s="250"/>
      <c r="E142" s="246">
        <f t="shared" si="48"/>
        <v>40924.979452012958</v>
      </c>
      <c r="F142" s="246">
        <f t="shared" si="49"/>
        <v>40925</v>
      </c>
      <c r="G142" s="246">
        <f t="shared" si="50"/>
        <v>-6.6060999961337075E-3</v>
      </c>
      <c r="J142" s="246">
        <f>G142</f>
        <v>-6.6060999961337075E-3</v>
      </c>
      <c r="P142" s="246">
        <f t="shared" si="51"/>
        <v>6.0422683007050476E-4</v>
      </c>
      <c r="Q142" s="248">
        <f t="shared" si="52"/>
        <v>31756.245699999999</v>
      </c>
      <c r="R142" s="246">
        <f t="shared" si="53"/>
        <v>5.1988812940680109E-5</v>
      </c>
      <c r="S142" s="246">
        <v>1</v>
      </c>
      <c r="T142" s="246">
        <f t="shared" si="54"/>
        <v>5.1988812940680109E-5</v>
      </c>
      <c r="X142" s="248">
        <f t="shared" si="55"/>
        <v>31756.245699999999</v>
      </c>
      <c r="Z142" s="246">
        <f t="shared" si="56"/>
        <v>40925</v>
      </c>
      <c r="AA142" s="246">
        <f t="shared" si="57"/>
        <v>-6.5024859802949447E-3</v>
      </c>
      <c r="AB142" s="246">
        <f t="shared" si="58"/>
        <v>-1.0361401583876273E-4</v>
      </c>
      <c r="AC142" s="246">
        <f t="shared" si="59"/>
        <v>-7.2103268262042122E-3</v>
      </c>
      <c r="AD142" s="246">
        <f t="shared" si="60"/>
        <v>5.0061281423174203E-4</v>
      </c>
      <c r="AE142" s="246">
        <f t="shared" si="61"/>
        <v>1.0735864278235373E-8</v>
      </c>
      <c r="AG142" s="249"/>
      <c r="AH142" s="246">
        <f t="shared" si="62"/>
        <v>-7.1067128103654495E-3</v>
      </c>
      <c r="AI142" s="246">
        <f t="shared" si="63"/>
        <v>0.56540224849647247</v>
      </c>
      <c r="AJ142" s="246">
        <f t="shared" si="64"/>
        <v>-0.44874170050048762</v>
      </c>
      <c r="AK142" s="246">
        <f t="shared" si="65"/>
        <v>-0.31147522714586606</v>
      </c>
      <c r="AL142" s="246">
        <f t="shared" si="66"/>
        <v>-2.5197478355217</v>
      </c>
      <c r="AM142" s="246">
        <f t="shared" si="67"/>
        <v>-3.1119215358579608</v>
      </c>
      <c r="AN142" s="246">
        <f t="shared" si="79"/>
        <v>4.1981282775990527</v>
      </c>
      <c r="AO142" s="246">
        <f t="shared" si="79"/>
        <v>4.1982421168395359</v>
      </c>
      <c r="AP142" s="246">
        <f t="shared" si="79"/>
        <v>4.1978093609256542</v>
      </c>
      <c r="AQ142" s="246">
        <f t="shared" si="79"/>
        <v>4.1994562371166904</v>
      </c>
      <c r="AR142" s="246">
        <f t="shared" si="79"/>
        <v>4.1932143475257826</v>
      </c>
      <c r="AS142" s="246">
        <f t="shared" si="79"/>
        <v>4.2172503935428516</v>
      </c>
      <c r="AT142" s="246">
        <f t="shared" si="79"/>
        <v>4.1296337119899507</v>
      </c>
      <c r="AU142" s="246">
        <f t="shared" si="68"/>
        <v>4.6636884821243019</v>
      </c>
    </row>
    <row r="143" spans="1:47" s="246" customFormat="1" ht="12.95" customHeight="1">
      <c r="A143" s="15" t="s">
        <v>1760</v>
      </c>
      <c r="B143" s="249" t="s">
        <v>1814</v>
      </c>
      <c r="C143" s="250">
        <v>46774.909</v>
      </c>
      <c r="D143" s="250"/>
      <c r="E143" s="246">
        <f t="shared" si="48"/>
        <v>40925.487389568378</v>
      </c>
      <c r="F143" s="246">
        <f t="shared" si="49"/>
        <v>40925.5</v>
      </c>
      <c r="G143" s="246">
        <f t="shared" si="50"/>
        <v>-4.0542060014558956E-3</v>
      </c>
      <c r="J143" s="246">
        <f>G143</f>
        <v>-4.0542060014558956E-3</v>
      </c>
      <c r="P143" s="246">
        <f t="shared" si="51"/>
        <v>6.0466843637473067E-4</v>
      </c>
      <c r="Q143" s="248">
        <f t="shared" si="52"/>
        <v>31756.409</v>
      </c>
      <c r="R143" s="246">
        <f t="shared" si="53"/>
        <v>2.1705111027471633E-5</v>
      </c>
      <c r="S143" s="246">
        <v>1</v>
      </c>
      <c r="T143" s="246">
        <f t="shared" si="54"/>
        <v>2.1705111027471633E-5</v>
      </c>
      <c r="X143" s="248">
        <f t="shared" si="55"/>
        <v>31756.409</v>
      </c>
      <c r="Z143" s="246">
        <f t="shared" si="56"/>
        <v>40925.5</v>
      </c>
      <c r="AA143" s="246">
        <f t="shared" si="57"/>
        <v>-6.5023119847748469E-3</v>
      </c>
      <c r="AB143" s="246">
        <f t="shared" si="58"/>
        <v>2.4481059833189513E-3</v>
      </c>
      <c r="AC143" s="246">
        <f t="shared" si="59"/>
        <v>-4.6588744378306263E-3</v>
      </c>
      <c r="AD143" s="246">
        <f t="shared" si="60"/>
        <v>3.052774419693682E-3</v>
      </c>
      <c r="AE143" s="246">
        <f t="shared" si="61"/>
        <v>5.9932229055620496E-6</v>
      </c>
      <c r="AG143" s="249"/>
      <c r="AH143" s="246">
        <f t="shared" si="62"/>
        <v>-7.1069804211495776E-3</v>
      </c>
      <c r="AI143" s="246">
        <f t="shared" si="63"/>
        <v>0.56541158784091472</v>
      </c>
      <c r="AJ143" s="246">
        <f t="shared" si="64"/>
        <v>-0.44876849548922576</v>
      </c>
      <c r="AK143" s="246">
        <f t="shared" si="65"/>
        <v>-0.31148825781164802</v>
      </c>
      <c r="AL143" s="246">
        <f t="shared" si="66"/>
        <v>-2.5197178519201984</v>
      </c>
      <c r="AM143" s="246">
        <f t="shared" si="67"/>
        <v>-3.1117613700967639</v>
      </c>
      <c r="AN143" s="246">
        <f t="shared" si="79"/>
        <v>4.1981730906612533</v>
      </c>
      <c r="AO143" s="246">
        <f t="shared" si="79"/>
        <v>4.1982868656767964</v>
      </c>
      <c r="AP143" s="246">
        <f t="shared" si="79"/>
        <v>4.1978543195789024</v>
      </c>
      <c r="AQ143" s="246">
        <f t="shared" si="79"/>
        <v>4.1995005274862898</v>
      </c>
      <c r="AR143" s="246">
        <f t="shared" si="79"/>
        <v>4.1932606724643176</v>
      </c>
      <c r="AS143" s="246">
        <f t="shared" si="79"/>
        <v>4.2172907581566239</v>
      </c>
      <c r="AT143" s="246">
        <f t="shared" si="79"/>
        <v>4.1296888196770691</v>
      </c>
      <c r="AU143" s="246">
        <f t="shared" si="68"/>
        <v>4.6637450616837697</v>
      </c>
    </row>
    <row r="144" spans="1:47" s="246" customFormat="1" ht="12.95" customHeight="1">
      <c r="A144" s="15" t="s">
        <v>1760</v>
      </c>
      <c r="B144" s="249" t="s">
        <v>1814</v>
      </c>
      <c r="C144" s="250">
        <v>46778.764799999997</v>
      </c>
      <c r="D144" s="250"/>
      <c r="E144" s="246">
        <f t="shared" si="48"/>
        <v>40937.480687952862</v>
      </c>
      <c r="F144" s="246">
        <f t="shared" si="49"/>
        <v>40937.5</v>
      </c>
      <c r="G144" s="246">
        <f t="shared" si="50"/>
        <v>-6.208750004589092E-3</v>
      </c>
      <c r="J144" s="246">
        <f>G144</f>
        <v>-6.208750004589092E-3</v>
      </c>
      <c r="P144" s="246">
        <f t="shared" si="51"/>
        <v>6.1527021888913014E-4</v>
      </c>
      <c r="Q144" s="248">
        <f t="shared" si="52"/>
        <v>31760.264799999997</v>
      </c>
      <c r="R144" s="246">
        <f t="shared" si="53"/>
        <v>4.6567252010439762E-5</v>
      </c>
      <c r="S144" s="246">
        <v>1</v>
      </c>
      <c r="T144" s="246">
        <f t="shared" si="54"/>
        <v>4.6567252010439762E-5</v>
      </c>
      <c r="X144" s="248">
        <f t="shared" si="55"/>
        <v>31760.264799999997</v>
      </c>
      <c r="Z144" s="246">
        <f t="shared" si="56"/>
        <v>40937.5</v>
      </c>
      <c r="AA144" s="246">
        <f t="shared" si="57"/>
        <v>-6.4981298899033247E-3</v>
      </c>
      <c r="AB144" s="246">
        <f t="shared" si="58"/>
        <v>2.8937988531423271E-4</v>
      </c>
      <c r="AC144" s="246">
        <f t="shared" si="59"/>
        <v>-6.8240202234782221E-3</v>
      </c>
      <c r="AD144" s="246">
        <f t="shared" si="60"/>
        <v>9.0465010420336285E-4</v>
      </c>
      <c r="AE144" s="246">
        <f t="shared" si="61"/>
        <v>8.3740718024478476E-8</v>
      </c>
      <c r="AG144" s="249"/>
      <c r="AH144" s="246">
        <f t="shared" si="62"/>
        <v>-7.1134001087924548E-3</v>
      </c>
      <c r="AI144" s="246">
        <f t="shared" si="63"/>
        <v>0.56563594155265595</v>
      </c>
      <c r="AJ144" s="246">
        <f t="shared" si="64"/>
        <v>-0.44941171844010758</v>
      </c>
      <c r="AK144" s="246">
        <f t="shared" si="65"/>
        <v>-0.31180103827063022</v>
      </c>
      <c r="AL144" s="246">
        <f t="shared" si="66"/>
        <v>-2.5189979496101089</v>
      </c>
      <c r="AM144" s="246">
        <f t="shared" si="67"/>
        <v>-3.1079202928894345</v>
      </c>
      <c r="AN144" s="246">
        <f t="shared" si="79"/>
        <v>4.1992488241027157</v>
      </c>
      <c r="AO144" s="246">
        <f t="shared" si="79"/>
        <v>4.1993610656070777</v>
      </c>
      <c r="AP144" s="246">
        <f t="shared" si="79"/>
        <v>4.1989335346384324</v>
      </c>
      <c r="AQ144" s="246">
        <f t="shared" si="79"/>
        <v>4.2005637516065013</v>
      </c>
      <c r="AR144" s="246">
        <f t="shared" si="79"/>
        <v>4.1943726360148244</v>
      </c>
      <c r="AS144" s="246">
        <f t="shared" si="79"/>
        <v>4.2182597651375273</v>
      </c>
      <c r="AT144" s="246">
        <f t="shared" si="79"/>
        <v>4.1310119170723816</v>
      </c>
      <c r="AU144" s="246">
        <f t="shared" si="68"/>
        <v>4.6651029711109944</v>
      </c>
    </row>
    <row r="145" spans="1:47" s="246" customFormat="1" ht="12.95" customHeight="1">
      <c r="A145" s="235" t="s">
        <v>1177</v>
      </c>
      <c r="B145" s="235" t="s">
        <v>1797</v>
      </c>
      <c r="C145" s="236">
        <v>46792.762849999999</v>
      </c>
      <c r="D145" s="237">
        <v>2.4000000000000001E-4</v>
      </c>
      <c r="E145" s="246">
        <f t="shared" si="48"/>
        <v>40981.021014331585</v>
      </c>
      <c r="F145" s="246">
        <f t="shared" si="49"/>
        <v>40981</v>
      </c>
      <c r="G145" s="246">
        <f t="shared" si="50"/>
        <v>6.7560280003817752E-3</v>
      </c>
      <c r="I145" s="246">
        <f>+G145</f>
        <v>6.7560280003817752E-3</v>
      </c>
      <c r="O145" s="246">
        <f ca="1">+C$11+C$12*F145</f>
        <v>9.7103615830374024E-2</v>
      </c>
      <c r="P145" s="246">
        <f t="shared" si="51"/>
        <v>6.5375368687585478E-4</v>
      </c>
      <c r="Q145" s="248">
        <f t="shared" si="52"/>
        <v>31774.262849999999</v>
      </c>
      <c r="R145" s="246">
        <f t="shared" si="53"/>
        <v>3.723775179727415E-5</v>
      </c>
      <c r="S145" s="246">
        <v>0.1</v>
      </c>
      <c r="T145" s="246">
        <f t="shared" si="54"/>
        <v>3.7237751797274151E-6</v>
      </c>
      <c r="X145" s="248">
        <f t="shared" si="55"/>
        <v>31774.262849999999</v>
      </c>
      <c r="Z145" s="246">
        <f t="shared" si="56"/>
        <v>40981</v>
      </c>
      <c r="AA145" s="246">
        <f t="shared" si="57"/>
        <v>-6.4828698068736404E-3</v>
      </c>
      <c r="AB145" s="246">
        <f t="shared" si="58"/>
        <v>1.3238897807255415E-2</v>
      </c>
      <c r="AC145" s="246">
        <f t="shared" si="59"/>
        <v>6.1022743135059204E-3</v>
      </c>
      <c r="AD145" s="246">
        <f t="shared" si="60"/>
        <v>1.389265149413127E-2</v>
      </c>
      <c r="AE145" s="246">
        <f t="shared" si="61"/>
        <v>1.7526841515095225E-5</v>
      </c>
      <c r="AG145" s="249"/>
      <c r="AH145" s="246">
        <f t="shared" si="62"/>
        <v>-7.1366234937494952E-3</v>
      </c>
      <c r="AI145" s="246">
        <f t="shared" si="63"/>
        <v>0.56645260539905173</v>
      </c>
      <c r="AJ145" s="246">
        <f t="shared" si="64"/>
        <v>-0.45174571002445785</v>
      </c>
      <c r="AK145" s="246">
        <f t="shared" si="65"/>
        <v>-0.31293558342288313</v>
      </c>
      <c r="AL145" s="246">
        <f t="shared" si="66"/>
        <v>-2.5163835250578583</v>
      </c>
      <c r="AM145" s="246">
        <f t="shared" si="67"/>
        <v>-3.0940428689775192</v>
      </c>
      <c r="AN145" s="246">
        <f t="shared" si="79"/>
        <v>4.2031519082959692</v>
      </c>
      <c r="AO145" s="246">
        <f t="shared" si="79"/>
        <v>4.2032587166511988</v>
      </c>
      <c r="AP145" s="246">
        <f t="shared" si="79"/>
        <v>4.2028490380151622</v>
      </c>
      <c r="AQ145" s="246">
        <f t="shared" si="79"/>
        <v>4.2044220574221258</v>
      </c>
      <c r="AR145" s="246">
        <f t="shared" si="79"/>
        <v>4.1984061638488424</v>
      </c>
      <c r="AS145" s="246">
        <f t="shared" si="79"/>
        <v>4.2217765712338711</v>
      </c>
      <c r="AT145" s="246">
        <f t="shared" si="79"/>
        <v>4.1358164011435949</v>
      </c>
      <c r="AU145" s="246">
        <f t="shared" si="68"/>
        <v>4.6700253927846855</v>
      </c>
    </row>
    <row r="146" spans="1:47" s="246" customFormat="1" ht="12.95" customHeight="1">
      <c r="A146" s="15" t="s">
        <v>1760</v>
      </c>
      <c r="B146" s="249" t="s">
        <v>1814</v>
      </c>
      <c r="C146" s="250">
        <v>46798.698299999996</v>
      </c>
      <c r="D146" s="250"/>
      <c r="E146" s="246">
        <f t="shared" si="48"/>
        <v>40999.482973690523</v>
      </c>
      <c r="F146" s="246">
        <f t="shared" si="49"/>
        <v>40999.5</v>
      </c>
      <c r="G146" s="246">
        <f t="shared" si="50"/>
        <v>-5.4738940016250126E-3</v>
      </c>
      <c r="J146" s="246">
        <f>G146</f>
        <v>-5.4738940016250126E-3</v>
      </c>
      <c r="P146" s="246">
        <f t="shared" si="51"/>
        <v>6.7014492724618707E-4</v>
      </c>
      <c r="Q146" s="248">
        <f t="shared" si="52"/>
        <v>31780.198299999996</v>
      </c>
      <c r="R146" s="246">
        <f t="shared" si="53"/>
        <v>3.774921435948476E-5</v>
      </c>
      <c r="S146" s="246">
        <v>1</v>
      </c>
      <c r="T146" s="246">
        <f t="shared" si="54"/>
        <v>3.774921435948476E-5</v>
      </c>
      <c r="X146" s="248">
        <f t="shared" si="55"/>
        <v>31780.198299999996</v>
      </c>
      <c r="Z146" s="246">
        <f t="shared" si="56"/>
        <v>40999.5</v>
      </c>
      <c r="AA146" s="246">
        <f t="shared" si="57"/>
        <v>-6.4763322802526514E-3</v>
      </c>
      <c r="AB146" s="246">
        <f t="shared" si="58"/>
        <v>1.0024382786276388E-3</v>
      </c>
      <c r="AC146" s="246">
        <f t="shared" si="59"/>
        <v>-6.1440389288711997E-3</v>
      </c>
      <c r="AD146" s="246">
        <f t="shared" si="60"/>
        <v>1.6725832058738259E-3</v>
      </c>
      <c r="AE146" s="246">
        <f t="shared" si="61"/>
        <v>1.0048825024579437E-6</v>
      </c>
      <c r="AG146" s="249"/>
      <c r="AH146" s="246">
        <f t="shared" si="62"/>
        <v>-7.1464772074988385E-3</v>
      </c>
      <c r="AI146" s="246">
        <f t="shared" si="63"/>
        <v>0.56680153550958878</v>
      </c>
      <c r="AJ146" s="246">
        <f t="shared" si="64"/>
        <v>-0.45273942586814536</v>
      </c>
      <c r="AK146" s="246">
        <f t="shared" si="65"/>
        <v>-0.31341843133523684</v>
      </c>
      <c r="AL146" s="246">
        <f t="shared" si="66"/>
        <v>-2.5152693625675733</v>
      </c>
      <c r="AM146" s="246">
        <f t="shared" si="67"/>
        <v>-3.088162926809777</v>
      </c>
      <c r="AN146" s="246">
        <f t="shared" si="79"/>
        <v>4.2048135340111417</v>
      </c>
      <c r="AO146" s="246">
        <f t="shared" si="79"/>
        <v>4.2049180907944477</v>
      </c>
      <c r="AP146" s="246">
        <f t="shared" si="79"/>
        <v>4.204515850010635</v>
      </c>
      <c r="AQ146" s="246">
        <f t="shared" si="79"/>
        <v>4.206064909084068</v>
      </c>
      <c r="AR146" s="246">
        <f t="shared" si="79"/>
        <v>4.2001228384607057</v>
      </c>
      <c r="AS146" s="246">
        <f t="shared" si="79"/>
        <v>4.2232742185847876</v>
      </c>
      <c r="AT146" s="246">
        <f t="shared" si="79"/>
        <v>4.1378636103589148</v>
      </c>
      <c r="AU146" s="246">
        <f t="shared" si="68"/>
        <v>4.6721188364849908</v>
      </c>
    </row>
    <row r="147" spans="1:47" s="246" customFormat="1" ht="12.95" customHeight="1">
      <c r="A147" s="15" t="s">
        <v>1760</v>
      </c>
      <c r="B147" s="249" t="s">
        <v>1814</v>
      </c>
      <c r="C147" s="250">
        <v>46799.661</v>
      </c>
      <c r="D147" s="250"/>
      <c r="E147" s="246">
        <f t="shared" si="48"/>
        <v>41002.477410215964</v>
      </c>
      <c r="F147" s="246">
        <f t="shared" si="49"/>
        <v>41002.5</v>
      </c>
      <c r="G147" s="246">
        <f t="shared" si="50"/>
        <v>-7.2625300017534755E-3</v>
      </c>
      <c r="J147" s="246">
        <f>G147</f>
        <v>-7.2625300017534755E-3</v>
      </c>
      <c r="P147" s="246">
        <f t="shared" si="51"/>
        <v>6.7280435564671948E-4</v>
      </c>
      <c r="Q147" s="248">
        <f t="shared" si="52"/>
        <v>31781.161</v>
      </c>
      <c r="R147" s="246">
        <f t="shared" si="53"/>
        <v>6.296953136373597E-5</v>
      </c>
      <c r="S147" s="246">
        <v>1</v>
      </c>
      <c r="T147" s="246">
        <f t="shared" si="54"/>
        <v>6.296953136373597E-5</v>
      </c>
      <c r="X147" s="248">
        <f t="shared" si="55"/>
        <v>31781.161</v>
      </c>
      <c r="Z147" s="246">
        <f t="shared" si="56"/>
        <v>41002.5</v>
      </c>
      <c r="AA147" s="246">
        <f t="shared" si="57"/>
        <v>-6.4752694586788532E-3</v>
      </c>
      <c r="AB147" s="246">
        <f t="shared" si="58"/>
        <v>-7.8726054307462229E-4</v>
      </c>
      <c r="AC147" s="246">
        <f t="shared" si="59"/>
        <v>-7.935334357400195E-3</v>
      </c>
      <c r="AD147" s="246">
        <f t="shared" si="60"/>
        <v>-1.1445618742790282E-4</v>
      </c>
      <c r="AE147" s="246">
        <f t="shared" si="61"/>
        <v>6.1977916268214918E-7</v>
      </c>
      <c r="AG147" s="249"/>
      <c r="AH147" s="246">
        <f t="shared" si="62"/>
        <v>-7.1480738143255727E-3</v>
      </c>
      <c r="AI147" s="246">
        <f t="shared" si="63"/>
        <v>0.56685820982506629</v>
      </c>
      <c r="AJ147" s="246">
        <f t="shared" si="64"/>
        <v>-0.45290063086346749</v>
      </c>
      <c r="AK147" s="246">
        <f t="shared" si="65"/>
        <v>-0.31349675012915906</v>
      </c>
      <c r="AL147" s="246">
        <f t="shared" si="66"/>
        <v>-2.515088558793797</v>
      </c>
      <c r="AM147" s="246">
        <f t="shared" si="67"/>
        <v>-3.0872106505542258</v>
      </c>
      <c r="AN147" s="246">
        <f t="shared" si="79"/>
        <v>4.2050830823777243</v>
      </c>
      <c r="AO147" s="246">
        <f t="shared" si="79"/>
        <v>4.2051872773286458</v>
      </c>
      <c r="AP147" s="246">
        <f t="shared" si="79"/>
        <v>4.2047862340477353</v>
      </c>
      <c r="AQ147" s="246">
        <f t="shared" si="79"/>
        <v>4.2063314281610387</v>
      </c>
      <c r="AR147" s="246">
        <f t="shared" si="79"/>
        <v>4.2004012894572798</v>
      </c>
      <c r="AS147" s="246">
        <f t="shared" si="79"/>
        <v>4.2235171934372078</v>
      </c>
      <c r="AT147" s="246">
        <f t="shared" si="79"/>
        <v>4.1381958108528707</v>
      </c>
      <c r="AU147" s="246">
        <f t="shared" si="68"/>
        <v>4.6724583138417977</v>
      </c>
    </row>
    <row r="148" spans="1:47" s="246" customFormat="1" ht="12.95" customHeight="1">
      <c r="A148" s="235" t="s">
        <v>1177</v>
      </c>
      <c r="B148" s="235" t="s">
        <v>1797</v>
      </c>
      <c r="C148" s="236">
        <v>46814.601499999997</v>
      </c>
      <c r="D148" s="237">
        <v>2.2000000000000001E-3</v>
      </c>
      <c r="E148" s="246">
        <f t="shared" si="48"/>
        <v>41048.949186374863</v>
      </c>
      <c r="F148" s="246">
        <f t="shared" si="49"/>
        <v>41049</v>
      </c>
      <c r="G148" s="246">
        <f t="shared" si="50"/>
        <v>-1.6336387998308055E-2</v>
      </c>
      <c r="I148" s="246">
        <f>+G148</f>
        <v>-1.6336387998308055E-2</v>
      </c>
      <c r="O148" s="246">
        <f ca="1">+C$11+C$12*F148</f>
        <v>9.703373189405462E-2</v>
      </c>
      <c r="P148" s="246">
        <f t="shared" si="51"/>
        <v>7.1407507881725979E-4</v>
      </c>
      <c r="Q148" s="248">
        <f t="shared" si="52"/>
        <v>31796.101499999997</v>
      </c>
      <c r="R148" s="246">
        <f t="shared" si="53"/>
        <v>2.9071829114441368E-4</v>
      </c>
      <c r="S148" s="246">
        <v>0.1</v>
      </c>
      <c r="T148" s="246">
        <f t="shared" si="54"/>
        <v>2.9071829114441369E-5</v>
      </c>
      <c r="X148" s="248">
        <f t="shared" si="55"/>
        <v>31796.101499999997</v>
      </c>
      <c r="Z148" s="246">
        <f t="shared" si="56"/>
        <v>41049</v>
      </c>
      <c r="AA148" s="246">
        <f t="shared" si="57"/>
        <v>-6.4586998205239882E-3</v>
      </c>
      <c r="AB148" s="246">
        <f t="shared" si="58"/>
        <v>-9.8776881777840678E-3</v>
      </c>
      <c r="AC148" s="246">
        <f t="shared" si="59"/>
        <v>-1.7050463077125315E-2</v>
      </c>
      <c r="AD148" s="246">
        <f t="shared" si="60"/>
        <v>-9.163613098966808E-3</v>
      </c>
      <c r="AE148" s="246">
        <f t="shared" si="61"/>
        <v>9.7568723737535148E-6</v>
      </c>
      <c r="AG148" s="249"/>
      <c r="AH148" s="246">
        <f t="shared" si="62"/>
        <v>-7.172774899341248E-3</v>
      </c>
      <c r="AI148" s="246">
        <f t="shared" si="63"/>
        <v>0.56773992357799608</v>
      </c>
      <c r="AJ148" s="246">
        <f t="shared" si="64"/>
        <v>-0.4554015204425565</v>
      </c>
      <c r="AK148" s="246">
        <f t="shared" si="65"/>
        <v>-0.31471137422904494</v>
      </c>
      <c r="AL148" s="246">
        <f t="shared" si="66"/>
        <v>-2.5122814853422613</v>
      </c>
      <c r="AM148" s="246">
        <f t="shared" si="67"/>
        <v>-3.0724939463300358</v>
      </c>
      <c r="AN148" s="246">
        <f t="shared" si="79"/>
        <v>4.2092645039448895</v>
      </c>
      <c r="AO148" s="246">
        <f t="shared" si="79"/>
        <v>4.2093632065078168</v>
      </c>
      <c r="AP148" s="246">
        <f t="shared" si="79"/>
        <v>4.2089804184020609</v>
      </c>
      <c r="AQ148" s="246">
        <f t="shared" si="79"/>
        <v>4.210466435974709</v>
      </c>
      <c r="AR148" s="246">
        <f t="shared" si="79"/>
        <v>4.2047198302133708</v>
      </c>
      <c r="AS148" s="246">
        <f t="shared" si="79"/>
        <v>4.2272873771478858</v>
      </c>
      <c r="AT148" s="246">
        <f t="shared" si="79"/>
        <v>4.1433527924018874</v>
      </c>
      <c r="AU148" s="246">
        <f t="shared" si="68"/>
        <v>4.6777202128722948</v>
      </c>
    </row>
    <row r="149" spans="1:47" s="246" customFormat="1" ht="12.95" customHeight="1">
      <c r="A149" s="15" t="s">
        <v>1760</v>
      </c>
      <c r="B149" s="249" t="s">
        <v>1814</v>
      </c>
      <c r="C149" s="250">
        <v>46818.628799999999</v>
      </c>
      <c r="D149" s="250"/>
      <c r="E149" s="246">
        <f t="shared" ref="E149:E212" si="80">+(C149-C$7)/C$8</f>
        <v>41061.475928058528</v>
      </c>
      <c r="F149" s="246">
        <f t="shared" ref="F149:F212" si="81">ROUND(2*E149,0)/2</f>
        <v>41061.5</v>
      </c>
      <c r="G149" s="246">
        <f t="shared" ref="G149:G212" si="82">+C149-(C$7+F149*C$8)</f>
        <v>-7.7390379956341349E-3</v>
      </c>
      <c r="J149" s="246">
        <f>G149</f>
        <v>-7.7390379956341349E-3</v>
      </c>
      <c r="P149" s="246">
        <f t="shared" ref="P149:P212" si="83">+D$11+D$12*F149+D$13*F149^2</f>
        <v>7.2518524603633339E-4</v>
      </c>
      <c r="Q149" s="248">
        <f t="shared" ref="Q149:Q212" si="84">+C149-15018.5</f>
        <v>31800.128799999999</v>
      </c>
      <c r="R149" s="246">
        <f t="shared" ref="R149:R212" si="85">+(P149-G149)^2</f>
        <v>7.1643075084834527E-5</v>
      </c>
      <c r="S149" s="246">
        <v>1</v>
      </c>
      <c r="T149" s="246">
        <f t="shared" ref="T149:T212" si="86">+S149*R149</f>
        <v>7.1643075084834527E-5</v>
      </c>
      <c r="X149" s="248">
        <f t="shared" ref="X149:X212" si="87">+C149-15018.5</f>
        <v>31800.128799999999</v>
      </c>
      <c r="Z149" s="246">
        <f t="shared" ref="Z149:Z212" si="88">F149</f>
        <v>41061.5</v>
      </c>
      <c r="AA149" s="246">
        <f t="shared" ref="AA149:AA212" si="89">AB$3+AB$4*Z149+AB$5*Z149^2+AH149</f>
        <v>-6.4542148328012262E-3</v>
      </c>
      <c r="AB149" s="246">
        <f t="shared" ref="AB149:AB212" si="90">+G149-AA149</f>
        <v>-1.2848231628329087E-3</v>
      </c>
      <c r="AC149" s="246">
        <f t="shared" ref="AC149:AC212" si="91">+G149-P149</f>
        <v>-8.4642232416704682E-3</v>
      </c>
      <c r="AD149" s="246">
        <f t="shared" ref="AD149:AD212" si="92">G149-AH149</f>
        <v>-5.5963791679657527E-4</v>
      </c>
      <c r="AE149" s="246">
        <f t="shared" ref="AE149:AE212" si="93">+(G149-AA149)^2*S149</f>
        <v>1.650770559751959E-6</v>
      </c>
      <c r="AG149" s="249"/>
      <c r="AH149" s="246">
        <f t="shared" ref="AH149:AH212" si="94">$AB$6*($AB$11/AI149*AJ149+$AB$12)</f>
        <v>-7.1794000788375596E-3</v>
      </c>
      <c r="AI149" s="246">
        <f t="shared" ref="AI149:AI212" si="95">1+$AB$7*COS(AL149)</f>
        <v>0.56797799220035217</v>
      </c>
      <c r="AJ149" s="246">
        <f t="shared" ref="AJ149:AJ212" si="96">SIN(AL149+RADIANS($AB$9))</f>
        <v>-0.45607451245582969</v>
      </c>
      <c r="AK149" s="246">
        <f t="shared" ref="AK149:AK212" si="97">$AB$7*SIN(AL149)</f>
        <v>-0.31503810486074801</v>
      </c>
      <c r="AL149" s="246">
        <f t="shared" ref="AL149:AL212" si="98">2*ATAN(AM149)</f>
        <v>-2.5115254113194316</v>
      </c>
      <c r="AM149" s="246">
        <f t="shared" ref="AM149:AM212" si="99">SQRT((1+$AB$7)/(1-$AB$7))*TAN(AN149/2)</f>
        <v>-3.0685517358761802</v>
      </c>
      <c r="AN149" s="246">
        <f t="shared" si="79"/>
        <v>4.2103896419643112</v>
      </c>
      <c r="AO149" s="246">
        <f t="shared" si="79"/>
        <v>4.2104869048706446</v>
      </c>
      <c r="AP149" s="246">
        <f t="shared" si="79"/>
        <v>4.2101089265884122</v>
      </c>
      <c r="AQ149" s="246">
        <f t="shared" si="79"/>
        <v>4.2115792701261938</v>
      </c>
      <c r="AR149" s="246">
        <f t="shared" si="79"/>
        <v>4.2058815468493229</v>
      </c>
      <c r="AS149" s="246">
        <f t="shared" si="79"/>
        <v>4.2283021833230832</v>
      </c>
      <c r="AT149" s="246">
        <f t="shared" si="79"/>
        <v>4.1447416008443643</v>
      </c>
      <c r="AU149" s="246">
        <f t="shared" ref="AU149:AU212" si="100">RADIANS($AB$9)+$AB$18*(F149-AB$15)</f>
        <v>4.6791347018589882</v>
      </c>
    </row>
    <row r="150" spans="1:47" s="246" customFormat="1" ht="12.95" customHeight="1">
      <c r="A150" s="15" t="s">
        <v>1755</v>
      </c>
      <c r="B150" s="249"/>
      <c r="C150" s="250">
        <v>47080.170700000002</v>
      </c>
      <c r="D150" s="250"/>
      <c r="E150" s="246">
        <f t="shared" si="80"/>
        <v>41874.990645301928</v>
      </c>
      <c r="F150" s="246">
        <f t="shared" si="81"/>
        <v>41875</v>
      </c>
      <c r="G150" s="246">
        <f t="shared" si="82"/>
        <v>-3.007499995874241E-3</v>
      </c>
      <c r="J150" s="246">
        <f>G150</f>
        <v>-3.007499995874241E-3</v>
      </c>
      <c r="P150" s="246">
        <f t="shared" si="83"/>
        <v>1.4627097070260622E-3</v>
      </c>
      <c r="Q150" s="248">
        <f t="shared" si="84"/>
        <v>32061.670700000002</v>
      </c>
      <c r="R150" s="246">
        <f t="shared" si="85"/>
        <v>1.9982774787904017E-5</v>
      </c>
      <c r="S150" s="246">
        <v>1</v>
      </c>
      <c r="T150" s="246">
        <f t="shared" si="86"/>
        <v>1.9982774787904017E-5</v>
      </c>
      <c r="X150" s="248">
        <f t="shared" si="87"/>
        <v>32061.670700000002</v>
      </c>
      <c r="Z150" s="246">
        <f t="shared" si="88"/>
        <v>41875</v>
      </c>
      <c r="AA150" s="246">
        <f t="shared" si="89"/>
        <v>-6.1335415783010444E-3</v>
      </c>
      <c r="AB150" s="246">
        <f t="shared" si="90"/>
        <v>3.1260415824268034E-3</v>
      </c>
      <c r="AC150" s="246">
        <f t="shared" si="91"/>
        <v>-4.4702097029003032E-3</v>
      </c>
      <c r="AD150" s="246">
        <f t="shared" si="92"/>
        <v>4.5887512894528656E-3</v>
      </c>
      <c r="AE150" s="246">
        <f t="shared" si="93"/>
        <v>9.7721359750614723E-6</v>
      </c>
      <c r="AG150" s="249"/>
      <c r="AH150" s="246">
        <f t="shared" si="94"/>
        <v>-7.5962512853271066E-3</v>
      </c>
      <c r="AI150" s="246">
        <f t="shared" si="95"/>
        <v>0.58447672458267308</v>
      </c>
      <c r="AJ150" s="246">
        <f t="shared" si="96"/>
        <v>-0.50053260397287314</v>
      </c>
      <c r="AK150" s="246">
        <f t="shared" si="97"/>
        <v>-0.33650026794037902</v>
      </c>
      <c r="AL150" s="246">
        <f t="shared" si="98"/>
        <v>-2.4608907660749377</v>
      </c>
      <c r="AM150" s="246">
        <f t="shared" si="99"/>
        <v>-2.8238075320749161</v>
      </c>
      <c r="AN150" s="246">
        <f t="shared" si="79"/>
        <v>4.2846631237871158</v>
      </c>
      <c r="AO150" s="246">
        <f t="shared" si="79"/>
        <v>4.2846953691603069</v>
      </c>
      <c r="AP150" s="246">
        <f t="shared" si="79"/>
        <v>4.2845499952789474</v>
      </c>
      <c r="AQ150" s="246">
        <f t="shared" si="79"/>
        <v>4.2852057607490934</v>
      </c>
      <c r="AR150" s="246">
        <f t="shared" si="79"/>
        <v>4.2822551035587662</v>
      </c>
      <c r="AS150" s="246">
        <f t="shared" si="79"/>
        <v>4.2956860514691266</v>
      </c>
      <c r="AT150" s="246">
        <f t="shared" si="79"/>
        <v>4.2374250110521938</v>
      </c>
      <c r="AU150" s="246">
        <f t="shared" si="100"/>
        <v>4.7711896451129601</v>
      </c>
    </row>
    <row r="151" spans="1:47" s="246" customFormat="1" ht="12.95" customHeight="1">
      <c r="A151" s="15" t="s">
        <v>1755</v>
      </c>
      <c r="B151" s="249"/>
      <c r="C151" s="250">
        <v>47128.393199999999</v>
      </c>
      <c r="D151" s="250"/>
      <c r="E151" s="246">
        <f t="shared" si="80"/>
        <v>42024.984636521942</v>
      </c>
      <c r="F151" s="246">
        <f t="shared" si="81"/>
        <v>42025</v>
      </c>
      <c r="G151" s="246">
        <f t="shared" si="82"/>
        <v>-4.939300000842195E-3</v>
      </c>
      <c r="J151" s="246">
        <f>G151</f>
        <v>-4.939300000842195E-3</v>
      </c>
      <c r="P151" s="246">
        <f t="shared" si="83"/>
        <v>1.601813969183484E-3</v>
      </c>
      <c r="Q151" s="248">
        <f t="shared" si="84"/>
        <v>32109.893199999999</v>
      </c>
      <c r="R151" s="246">
        <f t="shared" si="85"/>
        <v>4.2786171968865099E-5</v>
      </c>
      <c r="S151" s="246">
        <v>1</v>
      </c>
      <c r="T151" s="246">
        <f t="shared" si="86"/>
        <v>4.2786171968865099E-5</v>
      </c>
      <c r="X151" s="248">
        <f t="shared" si="87"/>
        <v>32109.893199999999</v>
      </c>
      <c r="Z151" s="246">
        <f t="shared" si="88"/>
        <v>42025</v>
      </c>
      <c r="AA151" s="246">
        <f t="shared" si="89"/>
        <v>-6.068033279416879E-3</v>
      </c>
      <c r="AB151" s="246">
        <f t="shared" si="90"/>
        <v>1.128733278574684E-3</v>
      </c>
      <c r="AC151" s="246">
        <f t="shared" si="91"/>
        <v>-6.541113970025679E-3</v>
      </c>
      <c r="AD151" s="246">
        <f t="shared" si="92"/>
        <v>2.730547247758168E-3</v>
      </c>
      <c r="AE151" s="246">
        <f t="shared" si="93"/>
        <v>1.2740388141619552E-6</v>
      </c>
      <c r="AG151" s="249"/>
      <c r="AH151" s="246">
        <f t="shared" si="94"/>
        <v>-7.669847248600363E-3</v>
      </c>
      <c r="AI151" s="246">
        <f t="shared" si="95"/>
        <v>0.58774782970053607</v>
      </c>
      <c r="AJ151" s="246">
        <f t="shared" si="96"/>
        <v>-0.50887492590277172</v>
      </c>
      <c r="AK151" s="246">
        <f t="shared" si="97"/>
        <v>-0.34049988373107049</v>
      </c>
      <c r="AL151" s="246">
        <f t="shared" si="98"/>
        <v>-2.4512273128114104</v>
      </c>
      <c r="AM151" s="246">
        <f t="shared" si="99"/>
        <v>-2.7810314519381985</v>
      </c>
      <c r="AN151" s="246">
        <f t="shared" ref="AN151:AT160" si="101">$AU151+$AB$7*SIN(AO151)</f>
        <v>4.2985958783972631</v>
      </c>
      <c r="AO151" s="246">
        <f t="shared" si="101"/>
        <v>4.2986211659003537</v>
      </c>
      <c r="AP151" s="246">
        <f t="shared" si="101"/>
        <v>4.2985035533379277</v>
      </c>
      <c r="AQ151" s="246">
        <f t="shared" si="101"/>
        <v>4.2990508388922466</v>
      </c>
      <c r="AR151" s="246">
        <f t="shared" si="101"/>
        <v>4.2965099280738901</v>
      </c>
      <c r="AS151" s="246">
        <f t="shared" si="101"/>
        <v>4.3084340517997175</v>
      </c>
      <c r="AT151" s="246">
        <f t="shared" si="101"/>
        <v>4.2550090953009541</v>
      </c>
      <c r="AU151" s="246">
        <f t="shared" si="100"/>
        <v>4.7881635129532745</v>
      </c>
    </row>
    <row r="152" spans="1:47" s="246" customFormat="1" ht="12.95" customHeight="1">
      <c r="A152" s="15" t="s">
        <v>1755</v>
      </c>
      <c r="B152" s="249"/>
      <c r="C152" s="250">
        <v>47128.393400000001</v>
      </c>
      <c r="D152" s="250"/>
      <c r="E152" s="246">
        <f t="shared" si="80"/>
        <v>42024.985258613262</v>
      </c>
      <c r="F152" s="246">
        <f t="shared" si="81"/>
        <v>42025</v>
      </c>
      <c r="G152" s="246">
        <f t="shared" si="82"/>
        <v>-4.7392999986186624E-3</v>
      </c>
      <c r="J152" s="246">
        <f>G152</f>
        <v>-4.7392999986186624E-3</v>
      </c>
      <c r="P152" s="246">
        <f t="shared" si="83"/>
        <v>1.601813969183484E-3</v>
      </c>
      <c r="Q152" s="248">
        <f t="shared" si="84"/>
        <v>32109.893400000001</v>
      </c>
      <c r="R152" s="246">
        <f t="shared" si="85"/>
        <v>4.0209726352655479E-5</v>
      </c>
      <c r="S152" s="246">
        <v>1</v>
      </c>
      <c r="T152" s="246">
        <f t="shared" si="86"/>
        <v>4.0209726352655479E-5</v>
      </c>
      <c r="X152" s="248">
        <f t="shared" si="87"/>
        <v>32109.893400000001</v>
      </c>
      <c r="Z152" s="246">
        <f t="shared" si="88"/>
        <v>42025</v>
      </c>
      <c r="AA152" s="246">
        <f t="shared" si="89"/>
        <v>-6.068033279416879E-3</v>
      </c>
      <c r="AB152" s="246">
        <f t="shared" si="90"/>
        <v>1.3287332807982166E-3</v>
      </c>
      <c r="AC152" s="246">
        <f t="shared" si="91"/>
        <v>-6.3411139678021464E-3</v>
      </c>
      <c r="AD152" s="246">
        <f t="shared" si="92"/>
        <v>2.9305472499817006E-3</v>
      </c>
      <c r="AE152" s="246">
        <f t="shared" si="93"/>
        <v>1.7655321315007924E-6</v>
      </c>
      <c r="AG152" s="249"/>
      <c r="AH152" s="246">
        <f t="shared" si="94"/>
        <v>-7.669847248600363E-3</v>
      </c>
      <c r="AI152" s="246">
        <f t="shared" si="95"/>
        <v>0.58774782970053607</v>
      </c>
      <c r="AJ152" s="246">
        <f t="shared" si="96"/>
        <v>-0.50887492590277172</v>
      </c>
      <c r="AK152" s="246">
        <f t="shared" si="97"/>
        <v>-0.34049988373107049</v>
      </c>
      <c r="AL152" s="246">
        <f t="shared" si="98"/>
        <v>-2.4512273128114104</v>
      </c>
      <c r="AM152" s="246">
        <f t="shared" si="99"/>
        <v>-2.7810314519381985</v>
      </c>
      <c r="AN152" s="246">
        <f t="shared" si="101"/>
        <v>4.2985958783972631</v>
      </c>
      <c r="AO152" s="246">
        <f t="shared" si="101"/>
        <v>4.2986211659003537</v>
      </c>
      <c r="AP152" s="246">
        <f t="shared" si="101"/>
        <v>4.2985035533379277</v>
      </c>
      <c r="AQ152" s="246">
        <f t="shared" si="101"/>
        <v>4.2990508388922466</v>
      </c>
      <c r="AR152" s="246">
        <f t="shared" si="101"/>
        <v>4.2965099280738901</v>
      </c>
      <c r="AS152" s="246">
        <f t="shared" si="101"/>
        <v>4.3084340517997175</v>
      </c>
      <c r="AT152" s="246">
        <f t="shared" si="101"/>
        <v>4.2550090953009541</v>
      </c>
      <c r="AU152" s="246">
        <f t="shared" si="100"/>
        <v>4.7881635129532745</v>
      </c>
    </row>
    <row r="153" spans="1:47" s="246" customFormat="1" ht="12.95" customHeight="1">
      <c r="A153" s="235" t="s">
        <v>1177</v>
      </c>
      <c r="B153" s="235" t="s">
        <v>1797</v>
      </c>
      <c r="C153" s="236">
        <v>47161.67</v>
      </c>
      <c r="D153" s="237">
        <v>1.1000000000000001E-3</v>
      </c>
      <c r="E153" s="246">
        <f t="shared" si="80"/>
        <v>42128.490677208974</v>
      </c>
      <c r="F153" s="246">
        <f t="shared" si="81"/>
        <v>42128.5</v>
      </c>
      <c r="G153" s="246">
        <f t="shared" si="82"/>
        <v>-2.9972420015837997E-3</v>
      </c>
      <c r="I153" s="246">
        <f>+G153</f>
        <v>-2.9972420015837997E-3</v>
      </c>
      <c r="O153" s="246">
        <f ca="1">+C$11+C$12*F153</f>
        <v>9.5924324404984079E-2</v>
      </c>
      <c r="P153" s="246">
        <f t="shared" si="83"/>
        <v>1.6983610976808033E-3</v>
      </c>
      <c r="Q153" s="248">
        <f t="shared" si="84"/>
        <v>32143.17</v>
      </c>
      <c r="R153" s="246">
        <f t="shared" si="85"/>
        <v>2.2048688465823345E-5</v>
      </c>
      <c r="S153" s="246">
        <v>0.1</v>
      </c>
      <c r="T153" s="246">
        <f t="shared" si="86"/>
        <v>2.2048688465823344E-6</v>
      </c>
      <c r="X153" s="248">
        <f t="shared" si="87"/>
        <v>32143.17</v>
      </c>
      <c r="Z153" s="246">
        <f t="shared" si="88"/>
        <v>42128.5</v>
      </c>
      <c r="AA153" s="246">
        <f t="shared" si="89"/>
        <v>-6.0216351316778657E-3</v>
      </c>
      <c r="AB153" s="246">
        <f t="shared" si="90"/>
        <v>3.0243931300940659E-3</v>
      </c>
      <c r="AC153" s="246">
        <f t="shared" si="91"/>
        <v>-4.6956030992646031E-3</v>
      </c>
      <c r="AD153" s="246">
        <f t="shared" si="92"/>
        <v>4.7227542277748693E-3</v>
      </c>
      <c r="AE153" s="246">
        <f t="shared" si="93"/>
        <v>9.146953805360182E-7</v>
      </c>
      <c r="AG153" s="249"/>
      <c r="AH153" s="246">
        <f t="shared" si="94"/>
        <v>-7.719996229358669E-3</v>
      </c>
      <c r="AI153" s="246">
        <f t="shared" si="95"/>
        <v>0.59004915086640375</v>
      </c>
      <c r="AJ153" s="246">
        <f t="shared" si="96"/>
        <v>-0.51465790894598662</v>
      </c>
      <c r="AK153" s="246">
        <f t="shared" si="97"/>
        <v>-0.34326713217570659</v>
      </c>
      <c r="AL153" s="246">
        <f t="shared" si="98"/>
        <v>-2.4444960361545873</v>
      </c>
      <c r="AM153" s="246">
        <f t="shared" si="99"/>
        <v>-2.7519079933001303</v>
      </c>
      <c r="AN153" s="246">
        <f t="shared" si="101"/>
        <v>4.3082550668491724</v>
      </c>
      <c r="AO153" s="246">
        <f t="shared" si="101"/>
        <v>4.30827625173053</v>
      </c>
      <c r="AP153" s="246">
        <f t="shared" si="101"/>
        <v>4.3081754989789882</v>
      </c>
      <c r="AQ153" s="246">
        <f t="shared" si="101"/>
        <v>4.3086548791628934</v>
      </c>
      <c r="AR153" s="246">
        <f t="shared" si="101"/>
        <v>4.3063787767907762</v>
      </c>
      <c r="AS153" s="246">
        <f t="shared" si="101"/>
        <v>4.3172959535045239</v>
      </c>
      <c r="AT153" s="246">
        <f t="shared" si="101"/>
        <v>4.2672316849795671</v>
      </c>
      <c r="AU153" s="246">
        <f t="shared" si="100"/>
        <v>4.7998754817630918</v>
      </c>
    </row>
    <row r="154" spans="1:47" s="246" customFormat="1" ht="12.95" customHeight="1">
      <c r="A154" s="235" t="s">
        <v>1177</v>
      </c>
      <c r="B154" s="235" t="s">
        <v>1797</v>
      </c>
      <c r="C154" s="236">
        <v>47170.664689999998</v>
      </c>
      <c r="D154" s="237">
        <v>8.0000000000000004E-4</v>
      </c>
      <c r="E154" s="246">
        <f t="shared" si="80"/>
        <v>42156.468269679026</v>
      </c>
      <c r="F154" s="246">
        <f t="shared" si="81"/>
        <v>42156.5</v>
      </c>
      <c r="G154" s="246">
        <f t="shared" si="82"/>
        <v>-1.020117800362641E-2</v>
      </c>
      <c r="I154" s="246">
        <f>+G154</f>
        <v>-1.020117800362641E-2</v>
      </c>
      <c r="O154" s="246">
        <f ca="1">+C$11+C$12*F154</f>
        <v>9.5895548666499617E-2</v>
      </c>
      <c r="P154" s="246">
        <f t="shared" si="83"/>
        <v>1.724559443119042E-3</v>
      </c>
      <c r="Q154" s="248">
        <f t="shared" si="84"/>
        <v>32152.164689999998</v>
      </c>
      <c r="R154" s="246">
        <f t="shared" si="85"/>
        <v>1.4222321364870674E-4</v>
      </c>
      <c r="S154" s="246">
        <v>0.1</v>
      </c>
      <c r="T154" s="246">
        <f t="shared" si="86"/>
        <v>1.4222321364870676E-5</v>
      </c>
      <c r="X154" s="248">
        <f t="shared" si="87"/>
        <v>32152.164689999998</v>
      </c>
      <c r="Z154" s="246">
        <f t="shared" si="88"/>
        <v>42156.5</v>
      </c>
      <c r="AA154" s="246">
        <f t="shared" si="89"/>
        <v>-6.0089134050403739E-3</v>
      </c>
      <c r="AB154" s="246">
        <f t="shared" si="90"/>
        <v>-4.192264598586036E-3</v>
      </c>
      <c r="AC154" s="246">
        <f t="shared" si="91"/>
        <v>-1.1925737446745452E-2</v>
      </c>
      <c r="AD154" s="246">
        <f t="shared" si="92"/>
        <v>-2.467705155466994E-3</v>
      </c>
      <c r="AE154" s="246">
        <f t="shared" si="93"/>
        <v>1.757508246455774E-6</v>
      </c>
      <c r="AG154" s="249"/>
      <c r="AH154" s="246">
        <f t="shared" si="94"/>
        <v>-7.7334728481594159E-3</v>
      </c>
      <c r="AI154" s="246">
        <f t="shared" si="95"/>
        <v>0.59067804836655569</v>
      </c>
      <c r="AJ154" s="246">
        <f t="shared" si="96"/>
        <v>-0.5162261613253516</v>
      </c>
      <c r="AK154" s="246">
        <f t="shared" si="97"/>
        <v>-0.34401680576460064</v>
      </c>
      <c r="AL154" s="246">
        <f t="shared" si="98"/>
        <v>-2.4426659415171104</v>
      </c>
      <c r="AM154" s="246">
        <f t="shared" si="99"/>
        <v>-2.7440829969723706</v>
      </c>
      <c r="AN154" s="246">
        <f t="shared" si="101"/>
        <v>4.3108746732554275</v>
      </c>
      <c r="AO154" s="246">
        <f t="shared" si="101"/>
        <v>4.3108948388425761</v>
      </c>
      <c r="AP154" s="246">
        <f t="shared" si="101"/>
        <v>4.3107983421340332</v>
      </c>
      <c r="AQ154" s="246">
        <f t="shared" si="101"/>
        <v>4.3112602986274524</v>
      </c>
      <c r="AR154" s="246">
        <f t="shared" si="101"/>
        <v>4.3090533208558437</v>
      </c>
      <c r="AS154" s="246">
        <f t="shared" si="101"/>
        <v>4.3197028768370043</v>
      </c>
      <c r="AT154" s="246">
        <f t="shared" si="101"/>
        <v>4.2705508388439553</v>
      </c>
      <c r="AU154" s="246">
        <f t="shared" si="100"/>
        <v>4.8030439370932836</v>
      </c>
    </row>
    <row r="155" spans="1:47" s="246" customFormat="1" ht="12.95" customHeight="1">
      <c r="A155" s="235" t="s">
        <v>1177</v>
      </c>
      <c r="B155" s="235" t="s">
        <v>1797</v>
      </c>
      <c r="C155" s="236">
        <v>47184.663670000002</v>
      </c>
      <c r="D155" s="237">
        <v>4.0000000000000002E-4</v>
      </c>
      <c r="E155" s="246">
        <f t="shared" si="80"/>
        <v>42200.011488782344</v>
      </c>
      <c r="F155" s="246">
        <f t="shared" si="81"/>
        <v>42200</v>
      </c>
      <c r="G155" s="246">
        <f t="shared" si="82"/>
        <v>3.6936000033165328E-3</v>
      </c>
      <c r="I155" s="246">
        <f>+G155</f>
        <v>3.6936000033165328E-3</v>
      </c>
      <c r="O155" s="246">
        <f ca="1">+C$11+C$12*F155</f>
        <v>9.5850843501354116E-2</v>
      </c>
      <c r="P155" s="246">
        <f t="shared" si="83"/>
        <v>1.7653274432677182E-3</v>
      </c>
      <c r="Q155" s="248">
        <f t="shared" si="84"/>
        <v>32166.163670000002</v>
      </c>
      <c r="R155" s="246">
        <f t="shared" si="85"/>
        <v>3.7182350658372093E-6</v>
      </c>
      <c r="S155" s="246">
        <v>0.1</v>
      </c>
      <c r="T155" s="246">
        <f t="shared" si="86"/>
        <v>3.7182350658372097E-7</v>
      </c>
      <c r="X155" s="248">
        <f t="shared" si="87"/>
        <v>32166.163670000002</v>
      </c>
      <c r="Z155" s="246">
        <f t="shared" si="88"/>
        <v>42200</v>
      </c>
      <c r="AA155" s="246">
        <f t="shared" si="89"/>
        <v>-5.9890052377620309E-3</v>
      </c>
      <c r="AB155" s="246">
        <f t="shared" si="90"/>
        <v>9.6826052410785637E-3</v>
      </c>
      <c r="AC155" s="246">
        <f t="shared" si="91"/>
        <v>1.9282725600488146E-3</v>
      </c>
      <c r="AD155" s="246">
        <f t="shared" si="92"/>
        <v>1.1447932684346282E-2</v>
      </c>
      <c r="AE155" s="246">
        <f t="shared" si="93"/>
        <v>9.3752844254562073E-6</v>
      </c>
      <c r="AG155" s="249"/>
      <c r="AH155" s="246">
        <f t="shared" si="94"/>
        <v>-7.7543326810297492E-3</v>
      </c>
      <c r="AI155" s="246">
        <f t="shared" si="95"/>
        <v>0.59166047961411905</v>
      </c>
      <c r="AJ155" s="246">
        <f t="shared" si="96"/>
        <v>-0.51866574891977058</v>
      </c>
      <c r="AK155" s="246">
        <f t="shared" si="97"/>
        <v>-0.34518235590556962</v>
      </c>
      <c r="AL155" s="246">
        <f t="shared" si="98"/>
        <v>-2.4398150077470708</v>
      </c>
      <c r="AM155" s="246">
        <f t="shared" si="99"/>
        <v>-2.7319711450773125</v>
      </c>
      <c r="AN155" s="246">
        <f t="shared" si="101"/>
        <v>4.3149499539562752</v>
      </c>
      <c r="AO155" s="246">
        <f t="shared" si="101"/>
        <v>4.3149686087437233</v>
      </c>
      <c r="AP155" s="246">
        <f t="shared" si="101"/>
        <v>4.3148784753698415</v>
      </c>
      <c r="AQ155" s="246">
        <f t="shared" si="101"/>
        <v>4.3153141474489116</v>
      </c>
      <c r="AR155" s="246">
        <f t="shared" si="101"/>
        <v>4.3132124377409964</v>
      </c>
      <c r="AS155" s="246">
        <f t="shared" si="101"/>
        <v>4.3234503717283372</v>
      </c>
      <c r="AT155" s="246">
        <f t="shared" si="101"/>
        <v>4.2757179845982947</v>
      </c>
      <c r="AU155" s="246">
        <f t="shared" si="100"/>
        <v>4.8079663587669748</v>
      </c>
    </row>
    <row r="156" spans="1:47" s="246" customFormat="1" ht="12.95" customHeight="1">
      <c r="A156" s="235" t="s">
        <v>1177</v>
      </c>
      <c r="B156" s="235" t="s">
        <v>1797</v>
      </c>
      <c r="C156" s="236">
        <v>47212.626559999997</v>
      </c>
      <c r="D156" s="237">
        <v>8.0000000000000004E-4</v>
      </c>
      <c r="E156" s="246">
        <f t="shared" si="80"/>
        <v>42286.98884327757</v>
      </c>
      <c r="F156" s="246">
        <f t="shared" si="81"/>
        <v>42287</v>
      </c>
      <c r="G156" s="246">
        <f t="shared" si="82"/>
        <v>-3.5868440027115867E-3</v>
      </c>
      <c r="I156" s="246">
        <f>+G156</f>
        <v>-3.5868440027115867E-3</v>
      </c>
      <c r="O156" s="246">
        <f ca="1">+C$11+C$12*F156</f>
        <v>9.5761433171063115E-2</v>
      </c>
      <c r="P156" s="246">
        <f t="shared" si="83"/>
        <v>1.8471080140713275E-3</v>
      </c>
      <c r="Q156" s="248">
        <f t="shared" si="84"/>
        <v>32194.126559999997</v>
      </c>
      <c r="R156" s="246">
        <f t="shared" si="85"/>
        <v>2.95278345206991E-5</v>
      </c>
      <c r="S156" s="246">
        <v>0.1</v>
      </c>
      <c r="T156" s="246">
        <f t="shared" si="86"/>
        <v>2.9527834520699103E-6</v>
      </c>
      <c r="X156" s="248">
        <f t="shared" si="87"/>
        <v>32194.126559999997</v>
      </c>
      <c r="Z156" s="246">
        <f t="shared" si="88"/>
        <v>42287</v>
      </c>
      <c r="AA156" s="246">
        <f t="shared" si="89"/>
        <v>-5.9486603113477546E-3</v>
      </c>
      <c r="AB156" s="246">
        <f t="shared" si="90"/>
        <v>2.3618163086361679E-3</v>
      </c>
      <c r="AC156" s="246">
        <f t="shared" si="91"/>
        <v>-5.4339520167829142E-3</v>
      </c>
      <c r="AD156" s="246">
        <f t="shared" si="92"/>
        <v>4.2089243227074954E-3</v>
      </c>
      <c r="AE156" s="246">
        <f t="shared" si="93"/>
        <v>5.5781762757397745E-7</v>
      </c>
      <c r="AG156" s="249"/>
      <c r="AH156" s="246">
        <f t="shared" si="94"/>
        <v>-7.7957683254190821E-3</v>
      </c>
      <c r="AI156" s="246">
        <f t="shared" si="95"/>
        <v>0.59364522473538761</v>
      </c>
      <c r="AJ156" s="246">
        <f t="shared" si="96"/>
        <v>-0.52355661259320796</v>
      </c>
      <c r="AK156" s="246">
        <f t="shared" si="97"/>
        <v>-0.34751664615833439</v>
      </c>
      <c r="AL156" s="246">
        <f t="shared" si="98"/>
        <v>-2.4340845543060206</v>
      </c>
      <c r="AM156" s="246">
        <f t="shared" si="99"/>
        <v>-2.7079091071044687</v>
      </c>
      <c r="AN156" s="246">
        <f t="shared" si="101"/>
        <v>4.3231208893111193</v>
      </c>
      <c r="AO156" s="246">
        <f t="shared" si="101"/>
        <v>4.3231367758600081</v>
      </c>
      <c r="AP156" s="246">
        <f t="shared" si="101"/>
        <v>4.3230584907549456</v>
      </c>
      <c r="AQ156" s="246">
        <f t="shared" si="101"/>
        <v>4.3234444056944934</v>
      </c>
      <c r="AR156" s="246">
        <f t="shared" si="101"/>
        <v>4.3215454985060138</v>
      </c>
      <c r="AS156" s="246">
        <f t="shared" si="101"/>
        <v>4.3309756482619077</v>
      </c>
      <c r="AT156" s="246">
        <f t="shared" si="101"/>
        <v>4.2860909592964243</v>
      </c>
      <c r="AU156" s="246">
        <f t="shared" si="100"/>
        <v>4.8178112021143571</v>
      </c>
    </row>
    <row r="157" spans="1:47" s="246" customFormat="1" ht="12.95" customHeight="1">
      <c r="A157" s="15" t="s">
        <v>1760</v>
      </c>
      <c r="B157" s="249"/>
      <c r="C157" s="250">
        <v>47458.895299999996</v>
      </c>
      <c r="D157" s="250"/>
      <c r="E157" s="246">
        <f t="shared" si="80"/>
        <v>43052.997059884481</v>
      </c>
      <c r="F157" s="246">
        <f t="shared" si="81"/>
        <v>43053</v>
      </c>
      <c r="G157" s="246">
        <f t="shared" si="82"/>
        <v>-9.4523600273532793E-4</v>
      </c>
      <c r="J157" s="246">
        <f>G157</f>
        <v>-9.4523600273532793E-4</v>
      </c>
      <c r="P157" s="246">
        <f t="shared" si="83"/>
        <v>2.5812281601842665E-3</v>
      </c>
      <c r="Q157" s="248">
        <f t="shared" si="84"/>
        <v>32440.395299999996</v>
      </c>
      <c r="R157" s="246">
        <f t="shared" si="85"/>
        <v>1.2435949492356196E-5</v>
      </c>
      <c r="S157" s="246">
        <v>1</v>
      </c>
      <c r="T157" s="246">
        <f t="shared" si="86"/>
        <v>1.2435949492356196E-5</v>
      </c>
      <c r="X157" s="248">
        <f t="shared" si="87"/>
        <v>32440.395299999996</v>
      </c>
      <c r="Z157" s="246">
        <f t="shared" si="88"/>
        <v>43053</v>
      </c>
      <c r="AA157" s="246">
        <f t="shared" si="89"/>
        <v>-5.5620853176041266E-3</v>
      </c>
      <c r="AB157" s="246">
        <f t="shared" si="90"/>
        <v>4.6168493148687987E-3</v>
      </c>
      <c r="AC157" s="246">
        <f t="shared" si="91"/>
        <v>-3.5264641629195945E-3</v>
      </c>
      <c r="AD157" s="246">
        <f t="shared" si="92"/>
        <v>7.1980774750530652E-3</v>
      </c>
      <c r="AE157" s="246">
        <f t="shared" si="93"/>
        <v>2.1315297596204497E-5</v>
      </c>
      <c r="AG157" s="249"/>
      <c r="AH157" s="246">
        <f t="shared" si="94"/>
        <v>-8.1433134777883932E-3</v>
      </c>
      <c r="AI157" s="246">
        <f t="shared" si="95"/>
        <v>0.61233082249329862</v>
      </c>
      <c r="AJ157" s="246">
        <f t="shared" si="96"/>
        <v>-0.5672971237904868</v>
      </c>
      <c r="AK157" s="246">
        <f t="shared" si="97"/>
        <v>-0.36824534151672361</v>
      </c>
      <c r="AL157" s="246">
        <f t="shared" si="98"/>
        <v>-2.3818846471768178</v>
      </c>
      <c r="AM157" s="246">
        <f t="shared" si="99"/>
        <v>-2.5047374379419161</v>
      </c>
      <c r="AN157" s="246">
        <f t="shared" si="101"/>
        <v>4.3962925150003338</v>
      </c>
      <c r="AO157" s="246">
        <f t="shared" si="101"/>
        <v>4.3962950322002641</v>
      </c>
      <c r="AP157" s="246">
        <f t="shared" si="101"/>
        <v>4.3962798879836109</v>
      </c>
      <c r="AQ157" s="246">
        <f t="shared" si="101"/>
        <v>4.3963710106383482</v>
      </c>
      <c r="AR157" s="246">
        <f t="shared" si="101"/>
        <v>4.3958231088319186</v>
      </c>
      <c r="AS157" s="246">
        <f t="shared" si="101"/>
        <v>4.3991314869252065</v>
      </c>
      <c r="AT157" s="246">
        <f t="shared" si="101"/>
        <v>4.3796379360957802</v>
      </c>
      <c r="AU157" s="246">
        <f t="shared" si="100"/>
        <v>4.9044910872188963</v>
      </c>
    </row>
    <row r="158" spans="1:47" s="246" customFormat="1" ht="12.95" customHeight="1">
      <c r="A158" s="15" t="s">
        <v>1760</v>
      </c>
      <c r="B158" s="249"/>
      <c r="C158" s="250">
        <v>47459.855000000003</v>
      </c>
      <c r="D158" s="250"/>
      <c r="E158" s="246">
        <f t="shared" si="80"/>
        <v>43055.982165040266</v>
      </c>
      <c r="F158" s="246">
        <f t="shared" si="81"/>
        <v>43056</v>
      </c>
      <c r="G158" s="246">
        <f t="shared" si="82"/>
        <v>-5.7338719925610349E-3</v>
      </c>
      <c r="J158" s="246">
        <f>G158</f>
        <v>-5.7338719925610349E-3</v>
      </c>
      <c r="P158" s="246">
        <f t="shared" si="83"/>
        <v>2.5841530004144242E-3</v>
      </c>
      <c r="Q158" s="248">
        <f t="shared" si="84"/>
        <v>32441.355000000003</v>
      </c>
      <c r="R158" s="246">
        <f t="shared" si="85"/>
        <v>6.9189539783764389E-5</v>
      </c>
      <c r="S158" s="246">
        <v>1</v>
      </c>
      <c r="T158" s="246">
        <f t="shared" si="86"/>
        <v>6.9189539783764389E-5</v>
      </c>
      <c r="X158" s="248">
        <f t="shared" si="87"/>
        <v>32441.355000000003</v>
      </c>
      <c r="Z158" s="246">
        <f t="shared" si="88"/>
        <v>43056</v>
      </c>
      <c r="AA158" s="246">
        <f t="shared" si="89"/>
        <v>-5.5604573176612528E-3</v>
      </c>
      <c r="AB158" s="246">
        <f t="shared" si="90"/>
        <v>-1.734146748997821E-4</v>
      </c>
      <c r="AC158" s="246">
        <f t="shared" si="91"/>
        <v>-8.3180249929754591E-3</v>
      </c>
      <c r="AD158" s="246">
        <f t="shared" si="92"/>
        <v>2.4107383255146421E-3</v>
      </c>
      <c r="AE158" s="246">
        <f t="shared" si="93"/>
        <v>3.0072649470597117E-8</v>
      </c>
      <c r="AG158" s="249"/>
      <c r="AH158" s="246">
        <f t="shared" si="94"/>
        <v>-8.144610318075677E-3</v>
      </c>
      <c r="AI158" s="246">
        <f t="shared" si="95"/>
        <v>0.6124085157673107</v>
      </c>
      <c r="AJ158" s="246">
        <f t="shared" si="96"/>
        <v>-0.5674708386383096</v>
      </c>
      <c r="AK158" s="246">
        <f t="shared" si="97"/>
        <v>-0.36832711560213915</v>
      </c>
      <c r="AL158" s="246">
        <f t="shared" si="98"/>
        <v>-2.3816736882332057</v>
      </c>
      <c r="AM158" s="246">
        <f t="shared" si="99"/>
        <v>-2.5039704135355167</v>
      </c>
      <c r="AN158" s="246">
        <f t="shared" si="101"/>
        <v>4.3965836310933781</v>
      </c>
      <c r="AO158" s="246">
        <f t="shared" si="101"/>
        <v>4.3965861240960535</v>
      </c>
      <c r="AP158" s="246">
        <f t="shared" si="101"/>
        <v>4.3965711120928219</v>
      </c>
      <c r="AQ158" s="246">
        <f t="shared" si="101"/>
        <v>4.3966615196351224</v>
      </c>
      <c r="AR158" s="246">
        <f t="shared" si="101"/>
        <v>4.3961174315004152</v>
      </c>
      <c r="AS158" s="246">
        <f t="shared" si="101"/>
        <v>4.3994056509586441</v>
      </c>
      <c r="AT158" s="246">
        <f t="shared" si="101"/>
        <v>4.380012098983932</v>
      </c>
      <c r="AU158" s="246">
        <f t="shared" si="100"/>
        <v>4.9048305645757022</v>
      </c>
    </row>
    <row r="159" spans="1:47" s="246" customFormat="1" ht="12.95" customHeight="1">
      <c r="A159" s="235" t="s">
        <v>1177</v>
      </c>
      <c r="B159" s="235" t="s">
        <v>1797</v>
      </c>
      <c r="C159" s="236">
        <v>47508.404399999999</v>
      </c>
      <c r="D159" s="237">
        <v>1.2999999999999999E-3</v>
      </c>
      <c r="E159" s="246">
        <f t="shared" si="80"/>
        <v>43206.992964508092</v>
      </c>
      <c r="F159" s="246">
        <f t="shared" si="81"/>
        <v>43207</v>
      </c>
      <c r="G159" s="246">
        <f t="shared" si="82"/>
        <v>-2.2618840012000874E-3</v>
      </c>
      <c r="I159" s="246">
        <f>+G159</f>
        <v>-2.2618840012000874E-3</v>
      </c>
      <c r="O159" s="246">
        <f ca="1">+C$11+C$12*F159</f>
        <v>9.4815944620859405E-2</v>
      </c>
      <c r="P159" s="246">
        <f t="shared" si="83"/>
        <v>2.7318708828346708E-3</v>
      </c>
      <c r="Q159" s="248">
        <f t="shared" si="84"/>
        <v>32489.904399999999</v>
      </c>
      <c r="R159" s="246">
        <f t="shared" si="85"/>
        <v>2.4937587841821002E-5</v>
      </c>
      <c r="S159" s="246">
        <v>0.1</v>
      </c>
      <c r="T159" s="246">
        <f t="shared" si="86"/>
        <v>2.4937587841821004E-6</v>
      </c>
      <c r="X159" s="248">
        <f t="shared" si="87"/>
        <v>32489.904399999999</v>
      </c>
      <c r="Z159" s="246">
        <f t="shared" si="88"/>
        <v>43207</v>
      </c>
      <c r="AA159" s="246">
        <f t="shared" si="89"/>
        <v>-5.4773280042990855E-3</v>
      </c>
      <c r="AB159" s="246">
        <f t="shared" si="90"/>
        <v>3.2154440030989981E-3</v>
      </c>
      <c r="AC159" s="246">
        <f t="shared" si="91"/>
        <v>-4.9937548840347581E-3</v>
      </c>
      <c r="AD159" s="246">
        <f t="shared" si="92"/>
        <v>5.9473148859336689E-3</v>
      </c>
      <c r="AE159" s="246">
        <f t="shared" si="93"/>
        <v>1.0339080137065308E-6</v>
      </c>
      <c r="AG159" s="249"/>
      <c r="AH159" s="246">
        <f t="shared" si="94"/>
        <v>-8.2091988871337562E-3</v>
      </c>
      <c r="AI159" s="246">
        <f t="shared" si="95"/>
        <v>0.61636729990672112</v>
      </c>
      <c r="AJ159" s="246">
        <f t="shared" si="96"/>
        <v>-0.57623877932705458</v>
      </c>
      <c r="AK159" s="246">
        <f t="shared" si="97"/>
        <v>-0.37244861948546815</v>
      </c>
      <c r="AL159" s="246">
        <f t="shared" si="98"/>
        <v>-2.3709855777414055</v>
      </c>
      <c r="AM159" s="246">
        <f t="shared" si="99"/>
        <v>-2.4656324867034485</v>
      </c>
      <c r="AN159" s="246">
        <f t="shared" si="101"/>
        <v>4.4112845443538671</v>
      </c>
      <c r="AO159" s="246">
        <f t="shared" si="101"/>
        <v>4.4112860049147535</v>
      </c>
      <c r="AP159" s="246">
        <f t="shared" si="101"/>
        <v>4.4112767944930713</v>
      </c>
      <c r="AQ159" s="246">
        <f t="shared" si="101"/>
        <v>4.4113348807697488</v>
      </c>
      <c r="AR159" s="246">
        <f t="shared" si="101"/>
        <v>4.4109687365334382</v>
      </c>
      <c r="AS159" s="246">
        <f t="shared" si="101"/>
        <v>4.4132839740748722</v>
      </c>
      <c r="AT159" s="246">
        <f t="shared" si="101"/>
        <v>4.3989230143456712</v>
      </c>
      <c r="AU159" s="246">
        <f t="shared" si="100"/>
        <v>4.9219175915349522</v>
      </c>
    </row>
    <row r="160" spans="1:47" s="246" customFormat="1" ht="12.95" customHeight="1">
      <c r="A160" s="235" t="s">
        <v>1177</v>
      </c>
      <c r="B160" s="235" t="s">
        <v>1797</v>
      </c>
      <c r="C160" s="236">
        <v>47524.624900000003</v>
      </c>
      <c r="D160" s="237">
        <v>2.3999999999999998E-3</v>
      </c>
      <c r="E160" s="246">
        <f t="shared" si="80"/>
        <v>43257.446125057315</v>
      </c>
      <c r="F160" s="246">
        <f t="shared" si="81"/>
        <v>43257.5</v>
      </c>
      <c r="G160" s="246">
        <f t="shared" si="82"/>
        <v>-1.7320589999144431E-2</v>
      </c>
      <c r="I160" s="246">
        <f>+G160</f>
        <v>-1.7320589999144431E-2</v>
      </c>
      <c r="O160" s="246">
        <f ca="1">+C$11+C$12*F160</f>
        <v>9.4764045521092785E-2</v>
      </c>
      <c r="P160" s="246">
        <f t="shared" si="83"/>
        <v>2.7814924210945446E-3</v>
      </c>
      <c r="Q160" s="248">
        <f t="shared" si="84"/>
        <v>32506.124900000003</v>
      </c>
      <c r="R160" s="246">
        <f t="shared" si="85"/>
        <v>4.0409371763008086E-4</v>
      </c>
      <c r="S160" s="246">
        <v>0.1</v>
      </c>
      <c r="T160" s="246">
        <f t="shared" si="86"/>
        <v>4.0409371763008086E-5</v>
      </c>
      <c r="X160" s="248">
        <f t="shared" si="87"/>
        <v>32506.124900000003</v>
      </c>
      <c r="Z160" s="246">
        <f t="shared" si="88"/>
        <v>43257.5</v>
      </c>
      <c r="AA160" s="246">
        <f t="shared" si="89"/>
        <v>-5.4490033707491926E-3</v>
      </c>
      <c r="AB160" s="246">
        <f t="shared" si="90"/>
        <v>-1.1871586628395239E-2</v>
      </c>
      <c r="AC160" s="246">
        <f t="shared" si="91"/>
        <v>-2.0102082420238976E-2</v>
      </c>
      <c r="AD160" s="246">
        <f t="shared" si="92"/>
        <v>-9.0900942073006939E-3</v>
      </c>
      <c r="AE160" s="246">
        <f t="shared" si="93"/>
        <v>1.4093456907549263E-5</v>
      </c>
      <c r="AG160" s="249"/>
      <c r="AH160" s="246">
        <f t="shared" si="94"/>
        <v>-8.2304957918437373E-3</v>
      </c>
      <c r="AI160" s="246">
        <f t="shared" si="95"/>
        <v>0.61771264973857964</v>
      </c>
      <c r="AJ160" s="246">
        <f t="shared" si="96"/>
        <v>-0.57918172618379338</v>
      </c>
      <c r="AK160" s="246">
        <f t="shared" si="97"/>
        <v>-0.37382937895193935</v>
      </c>
      <c r="AL160" s="246">
        <f t="shared" si="98"/>
        <v>-2.3673800892310557</v>
      </c>
      <c r="AM160" s="246">
        <f t="shared" si="99"/>
        <v>-2.4529267030060051</v>
      </c>
      <c r="AN160" s="246">
        <f t="shared" si="101"/>
        <v>4.4162223412417516</v>
      </c>
      <c r="AO160" s="246">
        <f t="shared" si="101"/>
        <v>4.4162235297775023</v>
      </c>
      <c r="AP160" s="246">
        <f t="shared" si="101"/>
        <v>4.4162159135653454</v>
      </c>
      <c r="AQ160" s="246">
        <f t="shared" si="101"/>
        <v>4.4162647220282816</v>
      </c>
      <c r="AR160" s="246">
        <f t="shared" si="101"/>
        <v>4.4159520683782292</v>
      </c>
      <c r="AS160" s="246">
        <f t="shared" si="101"/>
        <v>4.4179604211382308</v>
      </c>
      <c r="AT160" s="246">
        <f t="shared" si="101"/>
        <v>4.4052816257818783</v>
      </c>
      <c r="AU160" s="246">
        <f t="shared" si="100"/>
        <v>4.9276321270411909</v>
      </c>
    </row>
    <row r="161" spans="1:47" s="246" customFormat="1" ht="12.95" customHeight="1">
      <c r="A161" s="235" t="s">
        <v>1177</v>
      </c>
      <c r="B161" s="235" t="s">
        <v>1797</v>
      </c>
      <c r="C161" s="236">
        <v>47528.652430000002</v>
      </c>
      <c r="D161" s="237">
        <v>7.6999999999999996E-4</v>
      </c>
      <c r="E161" s="246">
        <f t="shared" si="80"/>
        <v>43269.973582145984</v>
      </c>
      <c r="F161" s="246">
        <f t="shared" si="81"/>
        <v>43270</v>
      </c>
      <c r="G161" s="246">
        <f t="shared" si="82"/>
        <v>-8.4932399913668633E-3</v>
      </c>
      <c r="I161" s="246">
        <f>+G161</f>
        <v>-8.4932399913668633E-3</v>
      </c>
      <c r="O161" s="246">
        <f ca="1">+C$11+C$12*F161</f>
        <v>9.475119920926936E-2</v>
      </c>
      <c r="P161" s="246">
        <f t="shared" si="83"/>
        <v>2.7937919439376055E-3</v>
      </c>
      <c r="Q161" s="248">
        <f t="shared" si="84"/>
        <v>32510.152430000002</v>
      </c>
      <c r="R161" s="246">
        <f t="shared" si="85"/>
        <v>1.2739708990858295E-4</v>
      </c>
      <c r="S161" s="246">
        <v>0.1</v>
      </c>
      <c r="T161" s="246">
        <f t="shared" si="86"/>
        <v>1.2739708990858296E-5</v>
      </c>
      <c r="X161" s="248">
        <f t="shared" si="87"/>
        <v>32510.152430000002</v>
      </c>
      <c r="Z161" s="246">
        <f t="shared" si="88"/>
        <v>43270</v>
      </c>
      <c r="AA161" s="246">
        <f t="shared" si="89"/>
        <v>-5.4419515249894829E-3</v>
      </c>
      <c r="AB161" s="246">
        <f t="shared" si="90"/>
        <v>-3.0512884663773804E-3</v>
      </c>
      <c r="AC161" s="246">
        <f t="shared" si="91"/>
        <v>-1.1287031935304469E-2</v>
      </c>
      <c r="AD161" s="246">
        <f t="shared" si="92"/>
        <v>-2.5749652243977489E-4</v>
      </c>
      <c r="AE161" s="246">
        <f t="shared" si="93"/>
        <v>9.3103613050476265E-7</v>
      </c>
      <c r="AG161" s="249"/>
      <c r="AH161" s="246">
        <f t="shared" si="94"/>
        <v>-8.2357434689270884E-3</v>
      </c>
      <c r="AI161" s="246">
        <f t="shared" si="95"/>
        <v>0.61804733545997459</v>
      </c>
      <c r="AJ161" s="246">
        <f t="shared" si="96"/>
        <v>-0.57991099954598835</v>
      </c>
      <c r="AK161" s="246">
        <f t="shared" si="97"/>
        <v>-0.37417133079415038</v>
      </c>
      <c r="AL161" s="246">
        <f t="shared" si="98"/>
        <v>-2.3664852085318819</v>
      </c>
      <c r="AM161" s="246">
        <f t="shared" si="99"/>
        <v>-2.4497905233211386</v>
      </c>
      <c r="AN161" s="246">
        <f t="shared" ref="AN161:AT170" si="102">$AU161+$AB$7*SIN(AO161)</f>
        <v>4.4174462329132815</v>
      </c>
      <c r="AO161" s="246">
        <f t="shared" si="102"/>
        <v>4.4174473591755588</v>
      </c>
      <c r="AP161" s="246">
        <f t="shared" si="102"/>
        <v>4.4174401129437486</v>
      </c>
      <c r="AQ161" s="246">
        <f t="shared" si="102"/>
        <v>4.4174867373221867</v>
      </c>
      <c r="AR161" s="246">
        <f t="shared" si="102"/>
        <v>4.4171868673989287</v>
      </c>
      <c r="AS161" s="246">
        <f t="shared" si="102"/>
        <v>4.4191207138579731</v>
      </c>
      <c r="AT161" s="246">
        <f t="shared" si="102"/>
        <v>4.4068581739952659</v>
      </c>
      <c r="AU161" s="246">
        <f t="shared" si="100"/>
        <v>4.9290466160278843</v>
      </c>
    </row>
    <row r="162" spans="1:47" s="246" customFormat="1" ht="12.95" customHeight="1">
      <c r="A162" s="15" t="s">
        <v>1755</v>
      </c>
      <c r="B162" s="249" t="s">
        <v>1814</v>
      </c>
      <c r="C162" s="250">
        <v>47530.422700000003</v>
      </c>
      <c r="D162" s="250"/>
      <c r="E162" s="246">
        <f t="shared" si="80"/>
        <v>43275.47993007148</v>
      </c>
      <c r="F162" s="246">
        <f t="shared" si="81"/>
        <v>43275.5</v>
      </c>
      <c r="G162" s="246">
        <f t="shared" si="82"/>
        <v>-6.4524059926043265E-3</v>
      </c>
      <c r="J162" s="246">
        <f>G162</f>
        <v>-6.4524059926043265E-3</v>
      </c>
      <c r="P162" s="246">
        <f t="shared" si="83"/>
        <v>2.7992058665890912E-3</v>
      </c>
      <c r="Q162" s="248">
        <f t="shared" si="84"/>
        <v>32511.922700000003</v>
      </c>
      <c r="R162" s="246">
        <f t="shared" si="85"/>
        <v>8.5592321993168283E-5</v>
      </c>
      <c r="S162" s="246">
        <v>1</v>
      </c>
      <c r="T162" s="246">
        <f t="shared" si="86"/>
        <v>8.5592321993168283E-5</v>
      </c>
      <c r="X162" s="248">
        <f t="shared" si="87"/>
        <v>32511.922700000003</v>
      </c>
      <c r="Z162" s="246">
        <f t="shared" si="88"/>
        <v>43275.5</v>
      </c>
      <c r="AA162" s="246">
        <f t="shared" si="89"/>
        <v>-5.4388435711781192E-3</v>
      </c>
      <c r="AB162" s="246">
        <f t="shared" si="90"/>
        <v>-1.0135624214262073E-3</v>
      </c>
      <c r="AC162" s="246">
        <f t="shared" si="91"/>
        <v>-9.2516118591934177E-3</v>
      </c>
      <c r="AD162" s="246">
        <f t="shared" si="92"/>
        <v>1.7856434451628839E-3</v>
      </c>
      <c r="AE162" s="246">
        <f t="shared" si="93"/>
        <v>1.0273087821273567E-6</v>
      </c>
      <c r="AG162" s="249"/>
      <c r="AH162" s="246">
        <f t="shared" si="94"/>
        <v>-8.2380494377672104E-3</v>
      </c>
      <c r="AI162" s="246">
        <f t="shared" si="95"/>
        <v>0.61819480911979841</v>
      </c>
      <c r="AJ162" s="246">
        <f t="shared" si="96"/>
        <v>-0.58023198301299195</v>
      </c>
      <c r="AK162" s="246">
        <f t="shared" si="97"/>
        <v>-0.37432181202065085</v>
      </c>
      <c r="AL162" s="246">
        <f t="shared" si="98"/>
        <v>-2.366091153731698</v>
      </c>
      <c r="AM162" s="246">
        <f t="shared" si="99"/>
        <v>-2.4484117066829731</v>
      </c>
      <c r="AN162" s="246">
        <f t="shared" si="102"/>
        <v>4.4179849552970483</v>
      </c>
      <c r="AO162" s="246">
        <f t="shared" si="102"/>
        <v>4.4179860547717045</v>
      </c>
      <c r="AP162" s="246">
        <f t="shared" si="102"/>
        <v>4.4179789683198631</v>
      </c>
      <c r="AQ162" s="246">
        <f t="shared" si="102"/>
        <v>4.4180246455851737</v>
      </c>
      <c r="AR162" s="246">
        <f t="shared" si="102"/>
        <v>4.4177303435075785</v>
      </c>
      <c r="AS162" s="246">
        <f t="shared" si="102"/>
        <v>4.4196315910169126</v>
      </c>
      <c r="AT162" s="246">
        <f t="shared" si="102"/>
        <v>4.4075521862158329</v>
      </c>
      <c r="AU162" s="246">
        <f t="shared" si="100"/>
        <v>4.9296689911820293</v>
      </c>
    </row>
    <row r="163" spans="1:47" s="246" customFormat="1" ht="12.95" customHeight="1">
      <c r="A163" s="15" t="s">
        <v>1755</v>
      </c>
      <c r="B163" s="249"/>
      <c r="C163" s="250">
        <v>47537.333599999998</v>
      </c>
      <c r="D163" s="250"/>
      <c r="E163" s="246">
        <f t="shared" si="80"/>
        <v>43296.97598427692</v>
      </c>
      <c r="F163" s="246">
        <f t="shared" si="81"/>
        <v>43297</v>
      </c>
      <c r="G163" s="246">
        <f t="shared" si="82"/>
        <v>-7.7209640003275126E-3</v>
      </c>
      <c r="J163" s="246">
        <f>G163</f>
        <v>-7.7209640003275126E-3</v>
      </c>
      <c r="P163" s="246">
        <f t="shared" si="83"/>
        <v>2.8203818872025305E-3</v>
      </c>
      <c r="Q163" s="248">
        <f t="shared" si="84"/>
        <v>32518.833599999998</v>
      </c>
      <c r="R163" s="246">
        <f t="shared" si="85"/>
        <v>1.1111997312054655E-4</v>
      </c>
      <c r="S163" s="246">
        <v>1</v>
      </c>
      <c r="T163" s="246">
        <f t="shared" si="86"/>
        <v>1.1111997312054655E-4</v>
      </c>
      <c r="X163" s="248">
        <f t="shared" si="87"/>
        <v>32518.833599999998</v>
      </c>
      <c r="Z163" s="246">
        <f t="shared" si="88"/>
        <v>43297</v>
      </c>
      <c r="AA163" s="246">
        <f t="shared" si="89"/>
        <v>-5.4266641047644778E-3</v>
      </c>
      <c r="AB163" s="246">
        <f t="shared" si="90"/>
        <v>-2.2942998955630348E-3</v>
      </c>
      <c r="AC163" s="246">
        <f t="shared" si="91"/>
        <v>-1.0541345887530043E-2</v>
      </c>
      <c r="AD163" s="246">
        <f t="shared" si="92"/>
        <v>5.2608199163949564E-4</v>
      </c>
      <c r="AE163" s="246">
        <f t="shared" si="93"/>
        <v>5.2638120107805524E-6</v>
      </c>
      <c r="AG163" s="249"/>
      <c r="AH163" s="246">
        <f t="shared" si="94"/>
        <v>-8.2470459919670083E-3</v>
      </c>
      <c r="AI163" s="246">
        <f t="shared" si="95"/>
        <v>0.61877254305197982</v>
      </c>
      <c r="AJ163" s="246">
        <f t="shared" si="96"/>
        <v>-0.5814873414546059</v>
      </c>
      <c r="AK163" s="246">
        <f t="shared" si="97"/>
        <v>-0.37491018765357137</v>
      </c>
      <c r="AL163" s="246">
        <f t="shared" si="98"/>
        <v>-2.3645489510016322</v>
      </c>
      <c r="AM163" s="246">
        <f t="shared" si="99"/>
        <v>-2.4430282314235168</v>
      </c>
      <c r="AN163" s="246">
        <f t="shared" si="102"/>
        <v>4.4200921043290489</v>
      </c>
      <c r="AO163" s="246">
        <f t="shared" si="102"/>
        <v>4.4200931026039028</v>
      </c>
      <c r="AP163" s="246">
        <f t="shared" si="102"/>
        <v>4.4200866233711356</v>
      </c>
      <c r="AQ163" s="246">
        <f t="shared" si="102"/>
        <v>4.4201286788619862</v>
      </c>
      <c r="AR163" s="246">
        <f t="shared" si="102"/>
        <v>4.419855809172609</v>
      </c>
      <c r="AS163" s="246">
        <f t="shared" si="102"/>
        <v>4.4216307052131514</v>
      </c>
      <c r="AT163" s="246">
        <f t="shared" si="102"/>
        <v>4.4102670833427107</v>
      </c>
      <c r="AU163" s="246">
        <f t="shared" si="100"/>
        <v>4.9321019122391405</v>
      </c>
    </row>
    <row r="164" spans="1:47" s="246" customFormat="1" ht="12.95" customHeight="1">
      <c r="A164" s="15" t="s">
        <v>1755</v>
      </c>
      <c r="B164" s="249"/>
      <c r="C164" s="250">
        <v>47537.335200000001</v>
      </c>
      <c r="D164" s="250"/>
      <c r="E164" s="246">
        <f t="shared" si="80"/>
        <v>43296.980961007415</v>
      </c>
      <c r="F164" s="246">
        <f t="shared" si="81"/>
        <v>43297</v>
      </c>
      <c r="G164" s="246">
        <f t="shared" si="82"/>
        <v>-6.1209639970911667E-3</v>
      </c>
      <c r="J164" s="246">
        <f>G164</f>
        <v>-6.1209639970911667E-3</v>
      </c>
      <c r="P164" s="246">
        <f t="shared" si="83"/>
        <v>2.8203818872025305E-3</v>
      </c>
      <c r="Q164" s="248">
        <f t="shared" si="84"/>
        <v>32518.835200000001</v>
      </c>
      <c r="R164" s="246">
        <f t="shared" si="85"/>
        <v>7.9947666222575831E-5</v>
      </c>
      <c r="S164" s="246">
        <v>1</v>
      </c>
      <c r="T164" s="246">
        <f t="shared" si="86"/>
        <v>7.9947666222575831E-5</v>
      </c>
      <c r="X164" s="248">
        <f t="shared" si="87"/>
        <v>32518.835200000001</v>
      </c>
      <c r="Z164" s="246">
        <f t="shared" si="88"/>
        <v>43297</v>
      </c>
      <c r="AA164" s="246">
        <f t="shared" si="89"/>
        <v>-5.4266641047644778E-3</v>
      </c>
      <c r="AB164" s="246">
        <f t="shared" si="90"/>
        <v>-6.9429989232668889E-4</v>
      </c>
      <c r="AC164" s="246">
        <f t="shared" si="91"/>
        <v>-8.9413458842936971E-3</v>
      </c>
      <c r="AD164" s="246">
        <f t="shared" si="92"/>
        <v>2.1260819948758416E-3</v>
      </c>
      <c r="AE164" s="246">
        <f t="shared" si="93"/>
        <v>4.8205234048485174E-7</v>
      </c>
      <c r="AG164" s="249"/>
      <c r="AH164" s="246">
        <f t="shared" si="94"/>
        <v>-8.2470459919670083E-3</v>
      </c>
      <c r="AI164" s="246">
        <f t="shared" si="95"/>
        <v>0.61877254305197982</v>
      </c>
      <c r="AJ164" s="246">
        <f t="shared" si="96"/>
        <v>-0.5814873414546059</v>
      </c>
      <c r="AK164" s="246">
        <f t="shared" si="97"/>
        <v>-0.37491018765357137</v>
      </c>
      <c r="AL164" s="246">
        <f t="shared" si="98"/>
        <v>-2.3645489510016322</v>
      </c>
      <c r="AM164" s="246">
        <f t="shared" si="99"/>
        <v>-2.4430282314235168</v>
      </c>
      <c r="AN164" s="246">
        <f t="shared" si="102"/>
        <v>4.4200921043290489</v>
      </c>
      <c r="AO164" s="246">
        <f t="shared" si="102"/>
        <v>4.4200931026039028</v>
      </c>
      <c r="AP164" s="246">
        <f t="shared" si="102"/>
        <v>4.4200866233711356</v>
      </c>
      <c r="AQ164" s="246">
        <f t="shared" si="102"/>
        <v>4.4201286788619862</v>
      </c>
      <c r="AR164" s="246">
        <f t="shared" si="102"/>
        <v>4.419855809172609</v>
      </c>
      <c r="AS164" s="246">
        <f t="shared" si="102"/>
        <v>4.4216307052131514</v>
      </c>
      <c r="AT164" s="246">
        <f t="shared" si="102"/>
        <v>4.4102670833427107</v>
      </c>
      <c r="AU164" s="246">
        <f t="shared" si="100"/>
        <v>4.9321019122391405</v>
      </c>
    </row>
    <row r="165" spans="1:47" s="246" customFormat="1" ht="12.95" customHeight="1">
      <c r="A165" s="15" t="s">
        <v>1755</v>
      </c>
      <c r="B165" s="249"/>
      <c r="C165" s="250">
        <v>47537.336900000002</v>
      </c>
      <c r="D165" s="250"/>
      <c r="E165" s="246">
        <f t="shared" si="80"/>
        <v>43296.986248783563</v>
      </c>
      <c r="F165" s="246">
        <f t="shared" si="81"/>
        <v>43297</v>
      </c>
      <c r="G165" s="246">
        <f t="shared" si="82"/>
        <v>-4.4209639963810332E-3</v>
      </c>
      <c r="J165" s="246">
        <f>G165</f>
        <v>-4.4209639963810332E-3</v>
      </c>
      <c r="P165" s="246">
        <f t="shared" si="83"/>
        <v>2.8203818872025305E-3</v>
      </c>
      <c r="Q165" s="248">
        <f t="shared" si="84"/>
        <v>32518.836900000002</v>
      </c>
      <c r="R165" s="246">
        <f t="shared" si="85"/>
        <v>5.2437090205692619E-5</v>
      </c>
      <c r="S165" s="246">
        <v>1</v>
      </c>
      <c r="T165" s="246">
        <f t="shared" si="86"/>
        <v>5.2437090205692619E-5</v>
      </c>
      <c r="X165" s="248">
        <f t="shared" si="87"/>
        <v>32518.836900000002</v>
      </c>
      <c r="Z165" s="246">
        <f t="shared" si="88"/>
        <v>43297</v>
      </c>
      <c r="AA165" s="246">
        <f t="shared" si="89"/>
        <v>-5.4266641047644778E-3</v>
      </c>
      <c r="AB165" s="246">
        <f t="shared" si="90"/>
        <v>1.0057001083834446E-3</v>
      </c>
      <c r="AC165" s="246">
        <f t="shared" si="91"/>
        <v>-7.2413458835835637E-3</v>
      </c>
      <c r="AD165" s="246">
        <f t="shared" si="92"/>
        <v>3.826081995585975E-3</v>
      </c>
      <c r="AE165" s="246">
        <f t="shared" si="93"/>
        <v>1.0114327080024721E-6</v>
      </c>
      <c r="AG165" s="249"/>
      <c r="AH165" s="246">
        <f t="shared" si="94"/>
        <v>-8.2470459919670083E-3</v>
      </c>
      <c r="AI165" s="246">
        <f t="shared" si="95"/>
        <v>0.61877254305197982</v>
      </c>
      <c r="AJ165" s="246">
        <f t="shared" si="96"/>
        <v>-0.5814873414546059</v>
      </c>
      <c r="AK165" s="246">
        <f t="shared" si="97"/>
        <v>-0.37491018765357137</v>
      </c>
      <c r="AL165" s="246">
        <f t="shared" si="98"/>
        <v>-2.3645489510016322</v>
      </c>
      <c r="AM165" s="246">
        <f t="shared" si="99"/>
        <v>-2.4430282314235168</v>
      </c>
      <c r="AN165" s="246">
        <f t="shared" si="102"/>
        <v>4.4200921043290489</v>
      </c>
      <c r="AO165" s="246">
        <f t="shared" si="102"/>
        <v>4.4200931026039028</v>
      </c>
      <c r="AP165" s="246">
        <f t="shared" si="102"/>
        <v>4.4200866233711356</v>
      </c>
      <c r="AQ165" s="246">
        <f t="shared" si="102"/>
        <v>4.4201286788619862</v>
      </c>
      <c r="AR165" s="246">
        <f t="shared" si="102"/>
        <v>4.419855809172609</v>
      </c>
      <c r="AS165" s="246">
        <f t="shared" si="102"/>
        <v>4.4216307052131514</v>
      </c>
      <c r="AT165" s="246">
        <f t="shared" si="102"/>
        <v>4.4102670833427107</v>
      </c>
      <c r="AU165" s="246">
        <f t="shared" si="100"/>
        <v>4.9321019122391405</v>
      </c>
    </row>
    <row r="166" spans="1:47" s="246" customFormat="1" ht="12.95" customHeight="1">
      <c r="A166" s="235" t="s">
        <v>1177</v>
      </c>
      <c r="B166" s="235" t="s">
        <v>1797</v>
      </c>
      <c r="C166" s="236">
        <v>47554.698199999999</v>
      </c>
      <c r="D166" s="237">
        <v>1.6999999999999999E-3</v>
      </c>
      <c r="E166" s="246">
        <f t="shared" si="80"/>
        <v>43350.98781817063</v>
      </c>
      <c r="F166" s="246">
        <f t="shared" si="81"/>
        <v>43351</v>
      </c>
      <c r="G166" s="246">
        <f t="shared" si="82"/>
        <v>-3.9164119953056797E-3</v>
      </c>
      <c r="I166" s="246">
        <f>+G166</f>
        <v>-3.9164119953056797E-3</v>
      </c>
      <c r="O166" s="246">
        <f ca="1">+C$11+C$12*F166</f>
        <v>9.4667955108653612E-2</v>
      </c>
      <c r="P166" s="246">
        <f t="shared" si="83"/>
        <v>2.87365599590126E-3</v>
      </c>
      <c r="Q166" s="248">
        <f t="shared" si="84"/>
        <v>32536.198199999999</v>
      </c>
      <c r="R166" s="246">
        <f t="shared" si="85"/>
        <v>4.6105023325213045E-5</v>
      </c>
      <c r="S166" s="246">
        <v>0.1</v>
      </c>
      <c r="T166" s="246">
        <f t="shared" si="86"/>
        <v>4.6105023325213045E-6</v>
      </c>
      <c r="X166" s="248">
        <f t="shared" si="87"/>
        <v>32536.198199999999</v>
      </c>
      <c r="Z166" s="246">
        <f t="shared" si="88"/>
        <v>43351</v>
      </c>
      <c r="AA166" s="246">
        <f t="shared" si="89"/>
        <v>-5.3958611383472486E-3</v>
      </c>
      <c r="AB166" s="246">
        <f t="shared" si="90"/>
        <v>1.4794491430415689E-3</v>
      </c>
      <c r="AC166" s="246">
        <f t="shared" si="91"/>
        <v>-6.7900679912069398E-3</v>
      </c>
      <c r="AD166" s="246">
        <f t="shared" si="92"/>
        <v>4.3531051389428289E-3</v>
      </c>
      <c r="AE166" s="246">
        <f t="shared" si="93"/>
        <v>2.1887697668464329E-7</v>
      </c>
      <c r="AG166" s="249"/>
      <c r="AH166" s="246">
        <f t="shared" si="94"/>
        <v>-8.2695171342485087E-3</v>
      </c>
      <c r="AI166" s="246">
        <f t="shared" si="95"/>
        <v>0.62023239351200554</v>
      </c>
      <c r="AJ166" s="246">
        <f t="shared" si="96"/>
        <v>-0.58464458044469358</v>
      </c>
      <c r="AK166" s="246">
        <f t="shared" si="97"/>
        <v>-0.37638887842213203</v>
      </c>
      <c r="AL166" s="246">
        <f t="shared" si="98"/>
        <v>-2.3606627525790431</v>
      </c>
      <c r="AM166" s="246">
        <f t="shared" si="99"/>
        <v>-2.4295519199702422</v>
      </c>
      <c r="AN166" s="246">
        <f t="shared" si="102"/>
        <v>4.4253931849482218</v>
      </c>
      <c r="AO166" s="246">
        <f t="shared" si="102"/>
        <v>4.4253939526489994</v>
      </c>
      <c r="AP166" s="246">
        <f t="shared" si="102"/>
        <v>4.4253888805096953</v>
      </c>
      <c r="AQ166" s="246">
        <f t="shared" si="102"/>
        <v>4.4254223933540935</v>
      </c>
      <c r="AR166" s="246">
        <f t="shared" si="102"/>
        <v>4.4252010363732568</v>
      </c>
      <c r="AS166" s="246">
        <f t="shared" si="102"/>
        <v>4.4266662167380835</v>
      </c>
      <c r="AT166" s="246">
        <f t="shared" si="102"/>
        <v>4.417099512405823</v>
      </c>
      <c r="AU166" s="246">
        <f t="shared" si="100"/>
        <v>4.9382125046616538</v>
      </c>
    </row>
    <row r="167" spans="1:47" s="246" customFormat="1" ht="12.95" customHeight="1">
      <c r="A167" s="235" t="s">
        <v>1177</v>
      </c>
      <c r="B167" s="235" t="s">
        <v>1797</v>
      </c>
      <c r="C167" s="236">
        <v>47557.753299999997</v>
      </c>
      <c r="D167" s="237">
        <v>3.3999999999999998E-3</v>
      </c>
      <c r="E167" s="246">
        <f t="shared" si="80"/>
        <v>43360.490573991578</v>
      </c>
      <c r="F167" s="246">
        <f t="shared" si="81"/>
        <v>43360.5</v>
      </c>
      <c r="G167" s="246">
        <f t="shared" si="82"/>
        <v>-3.0304259998956695E-3</v>
      </c>
      <c r="I167" s="246">
        <f>+G167</f>
        <v>-3.0304259998956695E-3</v>
      </c>
      <c r="O167" s="246">
        <f ca="1">+C$11+C$12*F167</f>
        <v>9.4658191911667799E-2</v>
      </c>
      <c r="P167" s="246">
        <f t="shared" si="83"/>
        <v>2.8830412876632711E-3</v>
      </c>
      <c r="Q167" s="248">
        <f t="shared" si="84"/>
        <v>32539.253299999997</v>
      </c>
      <c r="R167" s="246">
        <f t="shared" si="85"/>
        <v>3.4969095361029691E-5</v>
      </c>
      <c r="S167" s="246">
        <v>0.1</v>
      </c>
      <c r="T167" s="246">
        <f t="shared" si="86"/>
        <v>3.4969095361029694E-6</v>
      </c>
      <c r="X167" s="248">
        <f t="shared" si="87"/>
        <v>32539.253299999997</v>
      </c>
      <c r="Z167" s="246">
        <f t="shared" si="88"/>
        <v>43360.5</v>
      </c>
      <c r="AA167" s="246">
        <f t="shared" si="89"/>
        <v>-5.3904105309109437E-3</v>
      </c>
      <c r="AB167" s="246">
        <f t="shared" si="90"/>
        <v>2.3599845310152742E-3</v>
      </c>
      <c r="AC167" s="246">
        <f t="shared" si="91"/>
        <v>-5.9134672875589406E-3</v>
      </c>
      <c r="AD167" s="246">
        <f t="shared" si="92"/>
        <v>5.2430258186785452E-3</v>
      </c>
      <c r="AE167" s="246">
        <f t="shared" si="93"/>
        <v>5.5695269866313835E-7</v>
      </c>
      <c r="AG167" s="249"/>
      <c r="AH167" s="246">
        <f t="shared" si="94"/>
        <v>-8.2734518185742147E-3</v>
      </c>
      <c r="AI167" s="246">
        <f t="shared" si="95"/>
        <v>0.62049052813854155</v>
      </c>
      <c r="AJ167" s="246">
        <f t="shared" si="96"/>
        <v>-0.58520064841455477</v>
      </c>
      <c r="AK167" s="246">
        <f t="shared" si="97"/>
        <v>-0.37664915173796359</v>
      </c>
      <c r="AL167" s="246">
        <f t="shared" si="98"/>
        <v>-2.3599771706931714</v>
      </c>
      <c r="AM167" s="246">
        <f t="shared" si="99"/>
        <v>-2.427187698103229</v>
      </c>
      <c r="AN167" s="246">
        <f t="shared" si="102"/>
        <v>4.4263270765787954</v>
      </c>
      <c r="AO167" s="246">
        <f t="shared" si="102"/>
        <v>4.4263278070427274</v>
      </c>
      <c r="AP167" s="246">
        <f t="shared" si="102"/>
        <v>4.4263229656018401</v>
      </c>
      <c r="AQ167" s="246">
        <f t="shared" si="102"/>
        <v>4.4263550556676785</v>
      </c>
      <c r="AR167" s="246">
        <f t="shared" si="102"/>
        <v>4.4261424213739202</v>
      </c>
      <c r="AS167" s="246">
        <f t="shared" si="102"/>
        <v>4.4275542503868754</v>
      </c>
      <c r="AT167" s="246">
        <f t="shared" si="102"/>
        <v>4.4183035272826459</v>
      </c>
      <c r="AU167" s="246">
        <f t="shared" si="100"/>
        <v>4.9392875162915404</v>
      </c>
    </row>
    <row r="168" spans="1:47" s="246" customFormat="1" ht="12.95" customHeight="1">
      <c r="A168" s="15" t="s">
        <v>1755</v>
      </c>
      <c r="B168" s="249"/>
      <c r="C168" s="250">
        <v>47862.369599999998</v>
      </c>
      <c r="D168" s="250"/>
      <c r="E168" s="246">
        <f t="shared" si="80"/>
        <v>44307.98634106457</v>
      </c>
      <c r="F168" s="246">
        <f t="shared" si="81"/>
        <v>44308</v>
      </c>
      <c r="G168" s="246">
        <f t="shared" si="82"/>
        <v>-4.391296002722811E-3</v>
      </c>
      <c r="J168" s="246">
        <f>G168</f>
        <v>-4.391296002722811E-3</v>
      </c>
      <c r="P168" s="246">
        <f t="shared" si="83"/>
        <v>3.8386334939329164E-3</v>
      </c>
      <c r="Q168" s="248">
        <f t="shared" si="84"/>
        <v>32843.869599999998</v>
      </c>
      <c r="R168" s="246">
        <f t="shared" si="85"/>
        <v>6.7731739519923996E-5</v>
      </c>
      <c r="S168" s="246">
        <v>1</v>
      </c>
      <c r="T168" s="246">
        <f t="shared" si="86"/>
        <v>6.7731739519923996E-5</v>
      </c>
      <c r="X168" s="248">
        <f t="shared" si="87"/>
        <v>32843.869599999998</v>
      </c>
      <c r="Z168" s="246">
        <f t="shared" si="88"/>
        <v>44308</v>
      </c>
      <c r="AA168" s="246">
        <f t="shared" si="89"/>
        <v>-4.7974785069959981E-3</v>
      </c>
      <c r="AB168" s="246">
        <f t="shared" si="90"/>
        <v>4.0618250427318717E-4</v>
      </c>
      <c r="AC168" s="246">
        <f t="shared" si="91"/>
        <v>-8.2299294966557274E-3</v>
      </c>
      <c r="AD168" s="246">
        <f t="shared" si="92"/>
        <v>4.2448159982061036E-3</v>
      </c>
      <c r="AE168" s="246">
        <f t="shared" si="93"/>
        <v>1.6498422677763772E-7</v>
      </c>
      <c r="AG168" s="249"/>
      <c r="AH168" s="246">
        <f t="shared" si="94"/>
        <v>-8.6361120009289145E-3</v>
      </c>
      <c r="AI168" s="246">
        <f t="shared" si="95"/>
        <v>0.64834413799363944</v>
      </c>
      <c r="AJ168" s="246">
        <f t="shared" si="96"/>
        <v>-0.64158978308414849</v>
      </c>
      <c r="AK168" s="246">
        <f t="shared" si="97"/>
        <v>-0.40277807469381227</v>
      </c>
      <c r="AL168" s="246">
        <f t="shared" si="98"/>
        <v>-2.2885355759860007</v>
      </c>
      <c r="AM168" s="246">
        <f t="shared" si="99"/>
        <v>-2.200578019094245</v>
      </c>
      <c r="AN168" s="246">
        <f t="shared" si="102"/>
        <v>4.5215265091046257</v>
      </c>
      <c r="AO168" s="246">
        <f t="shared" si="102"/>
        <v>4.5215262853262077</v>
      </c>
      <c r="AP168" s="246">
        <f t="shared" si="102"/>
        <v>4.521528491494335</v>
      </c>
      <c r="AQ168" s="246">
        <f t="shared" si="102"/>
        <v>4.5215067426067366</v>
      </c>
      <c r="AR168" s="246">
        <f t="shared" si="102"/>
        <v>4.5217212548964403</v>
      </c>
      <c r="AS168" s="246">
        <f t="shared" si="102"/>
        <v>4.519615796818397</v>
      </c>
      <c r="AT168" s="246">
        <f t="shared" si="102"/>
        <v>4.5413851860649448</v>
      </c>
      <c r="AU168" s="246">
        <f t="shared" si="100"/>
        <v>5.0465057814828604</v>
      </c>
    </row>
    <row r="169" spans="1:47" s="246" customFormat="1" ht="12.95" customHeight="1">
      <c r="A169" s="15" t="s">
        <v>1755</v>
      </c>
      <c r="B169" s="249"/>
      <c r="C169" s="250">
        <v>47862.370300000002</v>
      </c>
      <c r="D169" s="250"/>
      <c r="E169" s="246">
        <f t="shared" si="80"/>
        <v>44307.988518384176</v>
      </c>
      <c r="F169" s="246">
        <f t="shared" si="81"/>
        <v>44308</v>
      </c>
      <c r="G169" s="246">
        <f t="shared" si="82"/>
        <v>-3.6912959985784255E-3</v>
      </c>
      <c r="J169" s="246">
        <f>G169</f>
        <v>-3.6912959985784255E-3</v>
      </c>
      <c r="P169" s="246">
        <f t="shared" si="83"/>
        <v>3.8386334939329164E-3</v>
      </c>
      <c r="Q169" s="248">
        <f t="shared" si="84"/>
        <v>32843.870300000002</v>
      </c>
      <c r="R169" s="246">
        <f t="shared" si="85"/>
        <v>5.6699838162192118E-5</v>
      </c>
      <c r="S169" s="246">
        <v>1</v>
      </c>
      <c r="T169" s="246">
        <f t="shared" si="86"/>
        <v>5.6699838162192118E-5</v>
      </c>
      <c r="X169" s="248">
        <f t="shared" si="87"/>
        <v>32843.870300000002</v>
      </c>
      <c r="Z169" s="246">
        <f t="shared" si="88"/>
        <v>44308</v>
      </c>
      <c r="AA169" s="246">
        <f t="shared" si="89"/>
        <v>-4.7974785069959981E-3</v>
      </c>
      <c r="AB169" s="246">
        <f t="shared" si="90"/>
        <v>1.1061825084175726E-3</v>
      </c>
      <c r="AC169" s="246">
        <f t="shared" si="91"/>
        <v>-7.5299294925113419E-3</v>
      </c>
      <c r="AD169" s="246">
        <f t="shared" si="92"/>
        <v>4.944816002350489E-3</v>
      </c>
      <c r="AE169" s="246">
        <f t="shared" si="93"/>
        <v>1.2236397419289932E-6</v>
      </c>
      <c r="AG169" s="249"/>
      <c r="AH169" s="246">
        <f t="shared" si="94"/>
        <v>-8.6361120009289145E-3</v>
      </c>
      <c r="AI169" s="246">
        <f t="shared" si="95"/>
        <v>0.64834413799363944</v>
      </c>
      <c r="AJ169" s="246">
        <f t="shared" si="96"/>
        <v>-0.64158978308414849</v>
      </c>
      <c r="AK169" s="246">
        <f t="shared" si="97"/>
        <v>-0.40277807469381227</v>
      </c>
      <c r="AL169" s="246">
        <f t="shared" si="98"/>
        <v>-2.2885355759860007</v>
      </c>
      <c r="AM169" s="246">
        <f t="shared" si="99"/>
        <v>-2.200578019094245</v>
      </c>
      <c r="AN169" s="246">
        <f t="shared" si="102"/>
        <v>4.5215265091046257</v>
      </c>
      <c r="AO169" s="246">
        <f t="shared" si="102"/>
        <v>4.5215262853262077</v>
      </c>
      <c r="AP169" s="246">
        <f t="shared" si="102"/>
        <v>4.521528491494335</v>
      </c>
      <c r="AQ169" s="246">
        <f t="shared" si="102"/>
        <v>4.5215067426067366</v>
      </c>
      <c r="AR169" s="246">
        <f t="shared" si="102"/>
        <v>4.5217212548964403</v>
      </c>
      <c r="AS169" s="246">
        <f t="shared" si="102"/>
        <v>4.519615796818397</v>
      </c>
      <c r="AT169" s="246">
        <f t="shared" si="102"/>
        <v>4.5413851860649448</v>
      </c>
      <c r="AU169" s="246">
        <f t="shared" si="100"/>
        <v>5.0465057814828604</v>
      </c>
    </row>
    <row r="170" spans="1:47" s="246" customFormat="1" ht="12.95" customHeight="1">
      <c r="A170" s="235" t="s">
        <v>1177</v>
      </c>
      <c r="B170" s="235" t="s">
        <v>1797</v>
      </c>
      <c r="C170" s="236">
        <v>47887.620199999998</v>
      </c>
      <c r="D170" s="237">
        <v>1.1999999999999999E-3</v>
      </c>
      <c r="E170" s="246">
        <f t="shared" si="80"/>
        <v>44386.527235350441</v>
      </c>
      <c r="F170" s="246">
        <f t="shared" si="81"/>
        <v>44386.5</v>
      </c>
      <c r="G170" s="246">
        <f t="shared" si="82"/>
        <v>8.7560620013391599E-3</v>
      </c>
      <c r="I170" s="246">
        <f>+G170</f>
        <v>8.7560620013391599E-3</v>
      </c>
      <c r="O170" s="246">
        <f ca="1">+C$11+C$12*F170</f>
        <v>9.3603766637201491E-2</v>
      </c>
      <c r="P170" s="246">
        <f t="shared" si="83"/>
        <v>3.9195388974873763E-3</v>
      </c>
      <c r="Q170" s="248">
        <f t="shared" si="84"/>
        <v>32869.120199999998</v>
      </c>
      <c r="R170" s="246">
        <f t="shared" si="85"/>
        <v>2.3391955734092091E-5</v>
      </c>
      <c r="S170" s="246">
        <v>0.1</v>
      </c>
      <c r="T170" s="246">
        <f t="shared" si="86"/>
        <v>2.3391955734092092E-6</v>
      </c>
      <c r="X170" s="248">
        <f t="shared" si="87"/>
        <v>32869.120199999998</v>
      </c>
      <c r="Z170" s="246">
        <f t="shared" si="88"/>
        <v>44386.5</v>
      </c>
      <c r="AA170" s="246">
        <f t="shared" si="89"/>
        <v>-4.7437956875260937E-3</v>
      </c>
      <c r="AB170" s="246">
        <f t="shared" si="90"/>
        <v>1.3499857688865254E-2</v>
      </c>
      <c r="AC170" s="246">
        <f t="shared" si="91"/>
        <v>4.8365231038517836E-3</v>
      </c>
      <c r="AD170" s="246">
        <f t="shared" si="92"/>
        <v>1.741939658635263E-2</v>
      </c>
      <c r="AE170" s="246">
        <f t="shared" si="93"/>
        <v>1.822461576196143E-5</v>
      </c>
      <c r="AG170" s="249"/>
      <c r="AH170" s="246">
        <f t="shared" si="94"/>
        <v>-8.6633345850134699E-3</v>
      </c>
      <c r="AI170" s="246">
        <f t="shared" si="95"/>
        <v>0.65085278258281676</v>
      </c>
      <c r="AJ170" s="246">
        <f t="shared" si="96"/>
        <v>-0.64634193278333374</v>
      </c>
      <c r="AK170" s="246">
        <f t="shared" si="97"/>
        <v>-0.40495461882454042</v>
      </c>
      <c r="AL170" s="246">
        <f t="shared" si="98"/>
        <v>-2.2823240247059648</v>
      </c>
      <c r="AM170" s="246">
        <f t="shared" si="99"/>
        <v>-2.182555506393856</v>
      </c>
      <c r="AN170" s="246">
        <f t="shared" si="102"/>
        <v>4.5296070107559547</v>
      </c>
      <c r="AO170" s="246">
        <f t="shared" si="102"/>
        <v>4.5296068109340872</v>
      </c>
      <c r="AP170" s="246">
        <f t="shared" si="102"/>
        <v>4.5296088669739447</v>
      </c>
      <c r="AQ170" s="246">
        <f t="shared" si="102"/>
        <v>4.5295877127250757</v>
      </c>
      <c r="AR170" s="246">
        <f t="shared" si="102"/>
        <v>4.5298054810523549</v>
      </c>
      <c r="AS170" s="246">
        <f t="shared" si="102"/>
        <v>4.5275758453408406</v>
      </c>
      <c r="AT170" s="246">
        <f t="shared" si="102"/>
        <v>4.5518456564492054</v>
      </c>
      <c r="AU170" s="246">
        <f t="shared" si="100"/>
        <v>5.0553887723192918</v>
      </c>
    </row>
    <row r="171" spans="1:47" s="246" customFormat="1" ht="12.95" customHeight="1">
      <c r="A171" s="235" t="s">
        <v>1177</v>
      </c>
      <c r="B171" s="235" t="s">
        <v>1797</v>
      </c>
      <c r="C171" s="236">
        <v>47894.669500000004</v>
      </c>
      <c r="D171" s="237">
        <v>2.2000000000000001E-3</v>
      </c>
      <c r="E171" s="246">
        <f t="shared" si="80"/>
        <v>44408.453776743117</v>
      </c>
      <c r="F171" s="246">
        <f t="shared" si="81"/>
        <v>44408.5</v>
      </c>
      <c r="G171" s="246">
        <f t="shared" si="82"/>
        <v>-1.4860601993859746E-2</v>
      </c>
      <c r="I171" s="246">
        <f>+G171</f>
        <v>-1.4860601993859746E-2</v>
      </c>
      <c r="O171" s="246">
        <f ca="1">+C$11+C$12*F171</f>
        <v>9.3581157128392267E-2</v>
      </c>
      <c r="P171" s="246">
        <f t="shared" si="83"/>
        <v>3.9422606514028027E-3</v>
      </c>
      <c r="Q171" s="248">
        <f t="shared" si="84"/>
        <v>32876.169500000004</v>
      </c>
      <c r="R171" s="246">
        <f t="shared" si="85"/>
        <v>3.5354764365660974E-4</v>
      </c>
      <c r="S171" s="246">
        <v>0.1</v>
      </c>
      <c r="T171" s="246">
        <f t="shared" si="86"/>
        <v>3.5354764365660976E-5</v>
      </c>
      <c r="X171" s="248">
        <f t="shared" si="87"/>
        <v>32876.169500000004</v>
      </c>
      <c r="Z171" s="246">
        <f t="shared" si="88"/>
        <v>44408.5</v>
      </c>
      <c r="AA171" s="246">
        <f t="shared" si="89"/>
        <v>-4.7286204066107774E-3</v>
      </c>
      <c r="AB171" s="246">
        <f t="shared" si="90"/>
        <v>-1.0131981587248968E-2</v>
      </c>
      <c r="AC171" s="246">
        <f t="shared" si="91"/>
        <v>-1.8802862645262548E-2</v>
      </c>
      <c r="AD171" s="246">
        <f t="shared" si="92"/>
        <v>-6.1897209358461654E-3</v>
      </c>
      <c r="AE171" s="246">
        <f t="shared" si="93"/>
        <v>1.0265705088435213E-5</v>
      </c>
      <c r="AG171" s="249"/>
      <c r="AH171" s="246">
        <f t="shared" si="94"/>
        <v>-8.6708810580135801E-3</v>
      </c>
      <c r="AI171" s="246">
        <f t="shared" si="95"/>
        <v>0.65156176920763254</v>
      </c>
      <c r="AJ171" s="246">
        <f t="shared" si="96"/>
        <v>-0.64767586625073126</v>
      </c>
      <c r="AK171" s="246">
        <f t="shared" si="97"/>
        <v>-0.40556481856760646</v>
      </c>
      <c r="AL171" s="246">
        <f t="shared" si="98"/>
        <v>-2.2805745627898659</v>
      </c>
      <c r="AM171" s="246">
        <f t="shared" si="99"/>
        <v>-2.1775235575151237</v>
      </c>
      <c r="AN171" s="246">
        <f t="shared" ref="AN171:AT180" si="103">$AU171+$AB$7*SIN(AO171)</f>
        <v>4.5318772273461274</v>
      </c>
      <c r="AO171" s="246">
        <f t="shared" si="103"/>
        <v>4.5318770345726982</v>
      </c>
      <c r="AP171" s="246">
        <f t="shared" si="103"/>
        <v>4.531879042757665</v>
      </c>
      <c r="AQ171" s="246">
        <f t="shared" si="103"/>
        <v>4.5318581239103271</v>
      </c>
      <c r="AR171" s="246">
        <f t="shared" si="103"/>
        <v>4.5320761489493515</v>
      </c>
      <c r="AS171" s="246">
        <f t="shared" si="103"/>
        <v>4.5298164450202476</v>
      </c>
      <c r="AT171" s="246">
        <f t="shared" si="103"/>
        <v>4.554784386744517</v>
      </c>
      <c r="AU171" s="246">
        <f t="shared" si="100"/>
        <v>5.0578782729358709</v>
      </c>
    </row>
    <row r="172" spans="1:47" s="246" customFormat="1" ht="12.95" customHeight="1">
      <c r="A172" s="15" t="s">
        <v>1755</v>
      </c>
      <c r="B172" s="249"/>
      <c r="C172" s="250">
        <v>47918.3099</v>
      </c>
      <c r="D172" s="250"/>
      <c r="E172" s="246">
        <f t="shared" si="80"/>
        <v>44481.986213884229</v>
      </c>
      <c r="F172" s="246">
        <f t="shared" si="81"/>
        <v>44482</v>
      </c>
      <c r="G172" s="246">
        <f t="shared" si="82"/>
        <v>-4.432183995959349E-3</v>
      </c>
      <c r="J172" s="246">
        <f>G172</f>
        <v>-4.432183995959349E-3</v>
      </c>
      <c r="P172" s="246">
        <f t="shared" si="83"/>
        <v>4.0183231702290642E-3</v>
      </c>
      <c r="Q172" s="248">
        <f t="shared" si="84"/>
        <v>32899.8099</v>
      </c>
      <c r="R172" s="246">
        <f t="shared" si="85"/>
        <v>7.1411071365801721E-5</v>
      </c>
      <c r="S172" s="246">
        <v>1</v>
      </c>
      <c r="T172" s="246">
        <f t="shared" si="86"/>
        <v>7.1411071365801721E-5</v>
      </c>
      <c r="X172" s="248">
        <f t="shared" si="87"/>
        <v>32899.8099</v>
      </c>
      <c r="Z172" s="246">
        <f t="shared" si="88"/>
        <v>44482</v>
      </c>
      <c r="AA172" s="246">
        <f t="shared" si="89"/>
        <v>-4.6775041938061975E-3</v>
      </c>
      <c r="AB172" s="246">
        <f t="shared" si="90"/>
        <v>2.4532019784684854E-4</v>
      </c>
      <c r="AC172" s="246">
        <f t="shared" si="91"/>
        <v>-8.4505071661884132E-3</v>
      </c>
      <c r="AD172" s="246">
        <f t="shared" si="92"/>
        <v>4.2636433680759128E-3</v>
      </c>
      <c r="AE172" s="246">
        <f t="shared" si="93"/>
        <v>6.0181999471616906E-8</v>
      </c>
      <c r="AG172" s="249"/>
      <c r="AH172" s="246">
        <f t="shared" si="94"/>
        <v>-8.6958273640352617E-3</v>
      </c>
      <c r="AI172" s="246">
        <f t="shared" si="95"/>
        <v>0.65394947807388215</v>
      </c>
      <c r="AJ172" s="246">
        <f t="shared" si="96"/>
        <v>-0.65213908936120202</v>
      </c>
      <c r="AK172" s="246">
        <f t="shared" si="97"/>
        <v>-0.40760404685448365</v>
      </c>
      <c r="AL172" s="246">
        <f t="shared" si="98"/>
        <v>-2.2747019768962158</v>
      </c>
      <c r="AM172" s="246">
        <f t="shared" si="99"/>
        <v>-2.1607715734443831</v>
      </c>
      <c r="AN172" s="246">
        <f t="shared" si="103"/>
        <v>4.5394798221771504</v>
      </c>
      <c r="AO172" s="246">
        <f t="shared" si="103"/>
        <v>4.5394796533743476</v>
      </c>
      <c r="AP172" s="246">
        <f t="shared" si="103"/>
        <v>4.5394814883432986</v>
      </c>
      <c r="AQ172" s="246">
        <f t="shared" si="103"/>
        <v>4.5394615423683584</v>
      </c>
      <c r="AR172" s="246">
        <f t="shared" si="103"/>
        <v>4.5396784759536084</v>
      </c>
      <c r="AS172" s="246">
        <f t="shared" si="103"/>
        <v>4.5373333868814942</v>
      </c>
      <c r="AT172" s="246">
        <f t="shared" si="103"/>
        <v>4.5646250109841811</v>
      </c>
      <c r="AU172" s="246">
        <f t="shared" si="100"/>
        <v>5.0661954681776251</v>
      </c>
    </row>
    <row r="173" spans="1:47" s="246" customFormat="1" ht="12.95" customHeight="1">
      <c r="A173" s="15" t="s">
        <v>1755</v>
      </c>
      <c r="B173" s="249"/>
      <c r="C173" s="250">
        <v>47918.3099</v>
      </c>
      <c r="D173" s="250"/>
      <c r="E173" s="246">
        <f t="shared" si="80"/>
        <v>44481.986213884229</v>
      </c>
      <c r="F173" s="246">
        <f t="shared" si="81"/>
        <v>44482</v>
      </c>
      <c r="G173" s="246">
        <f t="shared" si="82"/>
        <v>-4.432183995959349E-3</v>
      </c>
      <c r="J173" s="246">
        <f>G173</f>
        <v>-4.432183995959349E-3</v>
      </c>
      <c r="P173" s="246">
        <f t="shared" si="83"/>
        <v>4.0183231702290642E-3</v>
      </c>
      <c r="Q173" s="248">
        <f t="shared" si="84"/>
        <v>32899.8099</v>
      </c>
      <c r="R173" s="246">
        <f t="shared" si="85"/>
        <v>7.1411071365801721E-5</v>
      </c>
      <c r="S173" s="246">
        <v>1</v>
      </c>
      <c r="T173" s="246">
        <f t="shared" si="86"/>
        <v>7.1411071365801721E-5</v>
      </c>
      <c r="X173" s="248">
        <f t="shared" si="87"/>
        <v>32899.8099</v>
      </c>
      <c r="Z173" s="246">
        <f t="shared" si="88"/>
        <v>44482</v>
      </c>
      <c r="AA173" s="246">
        <f t="shared" si="89"/>
        <v>-4.6775041938061975E-3</v>
      </c>
      <c r="AB173" s="246">
        <f t="shared" si="90"/>
        <v>2.4532019784684854E-4</v>
      </c>
      <c r="AC173" s="246">
        <f t="shared" si="91"/>
        <v>-8.4505071661884132E-3</v>
      </c>
      <c r="AD173" s="246">
        <f t="shared" si="92"/>
        <v>4.2636433680759128E-3</v>
      </c>
      <c r="AE173" s="246">
        <f t="shared" si="93"/>
        <v>6.0181999471616906E-8</v>
      </c>
      <c r="AG173" s="249"/>
      <c r="AH173" s="246">
        <f t="shared" si="94"/>
        <v>-8.6958273640352617E-3</v>
      </c>
      <c r="AI173" s="246">
        <f t="shared" si="95"/>
        <v>0.65394947807388215</v>
      </c>
      <c r="AJ173" s="246">
        <f t="shared" si="96"/>
        <v>-0.65213908936120202</v>
      </c>
      <c r="AK173" s="246">
        <f t="shared" si="97"/>
        <v>-0.40760404685448365</v>
      </c>
      <c r="AL173" s="246">
        <f t="shared" si="98"/>
        <v>-2.2747019768962158</v>
      </c>
      <c r="AM173" s="246">
        <f t="shared" si="99"/>
        <v>-2.1607715734443831</v>
      </c>
      <c r="AN173" s="246">
        <f t="shared" si="103"/>
        <v>4.5394798221771504</v>
      </c>
      <c r="AO173" s="246">
        <f t="shared" si="103"/>
        <v>4.5394796533743476</v>
      </c>
      <c r="AP173" s="246">
        <f t="shared" si="103"/>
        <v>4.5394814883432986</v>
      </c>
      <c r="AQ173" s="246">
        <f t="shared" si="103"/>
        <v>4.5394615423683584</v>
      </c>
      <c r="AR173" s="246">
        <f t="shared" si="103"/>
        <v>4.5396784759536084</v>
      </c>
      <c r="AS173" s="246">
        <f t="shared" si="103"/>
        <v>4.5373333868814942</v>
      </c>
      <c r="AT173" s="246">
        <f t="shared" si="103"/>
        <v>4.5646250109841811</v>
      </c>
      <c r="AU173" s="246">
        <f t="shared" si="100"/>
        <v>5.0661954681776251</v>
      </c>
    </row>
    <row r="174" spans="1:47" s="246" customFormat="1" ht="12.95" customHeight="1">
      <c r="A174" s="235" t="s">
        <v>1177</v>
      </c>
      <c r="B174" s="235" t="s">
        <v>1797</v>
      </c>
      <c r="C174" s="236">
        <v>47950.618999999999</v>
      </c>
      <c r="D174" s="237">
        <v>2E-3</v>
      </c>
      <c r="E174" s="246">
        <f t="shared" si="80"/>
        <v>44582.482265763058</v>
      </c>
      <c r="F174" s="246">
        <f t="shared" si="81"/>
        <v>44582.5</v>
      </c>
      <c r="G174" s="246">
        <f t="shared" si="82"/>
        <v>-5.7014900012291037E-3</v>
      </c>
      <c r="I174" s="246">
        <f>+G174</f>
        <v>-5.7014900012291037E-3</v>
      </c>
      <c r="O174" s="246">
        <f ca="1">+C$11+C$12*F174</f>
        <v>9.3402336467810265E-2</v>
      </c>
      <c r="P174" s="246">
        <f t="shared" si="83"/>
        <v>4.1227037173044503E-3</v>
      </c>
      <c r="Q174" s="248">
        <f t="shared" si="84"/>
        <v>32932.118999999999</v>
      </c>
      <c r="R174" s="246">
        <f t="shared" si="85"/>
        <v>9.651478221927414E-5</v>
      </c>
      <c r="S174" s="246">
        <v>0.1</v>
      </c>
      <c r="T174" s="246">
        <f t="shared" si="86"/>
        <v>9.651478221927415E-6</v>
      </c>
      <c r="X174" s="248">
        <f t="shared" si="87"/>
        <v>32932.118999999999</v>
      </c>
      <c r="Z174" s="246">
        <f t="shared" si="88"/>
        <v>44582.5</v>
      </c>
      <c r="AA174" s="246">
        <f t="shared" si="89"/>
        <v>-4.6065633647917673E-3</v>
      </c>
      <c r="AB174" s="246">
        <f t="shared" si="90"/>
        <v>-1.0949266364373364E-3</v>
      </c>
      <c r="AC174" s="246">
        <f t="shared" si="91"/>
        <v>-9.824193718533554E-3</v>
      </c>
      <c r="AD174" s="246">
        <f t="shared" si="92"/>
        <v>3.0277770808671139E-3</v>
      </c>
      <c r="AE174" s="246">
        <f t="shared" si="93"/>
        <v>1.198864339179979E-7</v>
      </c>
      <c r="AG174" s="249"/>
      <c r="AH174" s="246">
        <f t="shared" si="94"/>
        <v>-8.7292670820962176E-3</v>
      </c>
      <c r="AI174" s="246">
        <f t="shared" si="95"/>
        <v>0.65726242621325026</v>
      </c>
      <c r="AJ174" s="246">
        <f t="shared" si="96"/>
        <v>-0.65825830571290356</v>
      </c>
      <c r="AK174" s="246">
        <f t="shared" si="97"/>
        <v>-0.41039368690595485</v>
      </c>
      <c r="AL174" s="246">
        <f t="shared" si="98"/>
        <v>-2.2666018810435156</v>
      </c>
      <c r="AM174" s="246">
        <f t="shared" si="99"/>
        <v>-2.1380111768770029</v>
      </c>
      <c r="AN174" s="246">
        <f t="shared" si="103"/>
        <v>4.5499205646599705</v>
      </c>
      <c r="AO174" s="246">
        <f t="shared" si="103"/>
        <v>4.5499204282423431</v>
      </c>
      <c r="AP174" s="246">
        <f t="shared" si="103"/>
        <v>4.5499220055432286</v>
      </c>
      <c r="AQ174" s="246">
        <f t="shared" si="103"/>
        <v>4.5499037692514905</v>
      </c>
      <c r="AR174" s="246">
        <f t="shared" si="103"/>
        <v>4.5501147359489993</v>
      </c>
      <c r="AS174" s="246">
        <f t="shared" si="103"/>
        <v>4.5476905392170499</v>
      </c>
      <c r="AT174" s="246">
        <f t="shared" si="103"/>
        <v>4.5781366928318086</v>
      </c>
      <c r="AU174" s="246">
        <f t="shared" si="100"/>
        <v>5.0775679596306356</v>
      </c>
    </row>
    <row r="175" spans="1:47" s="246" customFormat="1" ht="12.95" customHeight="1">
      <c r="A175" s="235" t="s">
        <v>1177</v>
      </c>
      <c r="B175" s="235" t="s">
        <v>1797</v>
      </c>
      <c r="C175" s="236">
        <v>48137.892099999997</v>
      </c>
      <c r="D175" s="237">
        <v>3.2000000000000003E-4</v>
      </c>
      <c r="E175" s="246">
        <f t="shared" si="80"/>
        <v>45164.987107219786</v>
      </c>
      <c r="F175" s="246">
        <f t="shared" si="81"/>
        <v>45165</v>
      </c>
      <c r="G175" s="246">
        <f t="shared" si="82"/>
        <v>-4.1449800046393648E-3</v>
      </c>
      <c r="I175" s="246">
        <f>+G175</f>
        <v>-4.1449800046393648E-3</v>
      </c>
      <c r="O175" s="246">
        <f ca="1">+C$11+C$12*F175</f>
        <v>9.2803698336838908E-2</v>
      </c>
      <c r="P175" s="246">
        <f t="shared" si="83"/>
        <v>4.7362656452716867E-3</v>
      </c>
      <c r="Q175" s="248">
        <f t="shared" si="84"/>
        <v>33119.392099999997</v>
      </c>
      <c r="R175" s="246">
        <f t="shared" si="85"/>
        <v>7.8876524294063969E-5</v>
      </c>
      <c r="S175" s="246">
        <v>0.1</v>
      </c>
      <c r="T175" s="246">
        <f t="shared" si="86"/>
        <v>7.8876524294063979E-6</v>
      </c>
      <c r="X175" s="248">
        <f t="shared" si="87"/>
        <v>33119.392099999997</v>
      </c>
      <c r="Z175" s="246">
        <f t="shared" si="88"/>
        <v>45165</v>
      </c>
      <c r="AA175" s="246">
        <f t="shared" si="89"/>
        <v>-4.1707906592692388E-3</v>
      </c>
      <c r="AB175" s="246">
        <f t="shared" si="90"/>
        <v>2.5810654629873989E-5</v>
      </c>
      <c r="AC175" s="246">
        <f t="shared" si="91"/>
        <v>-8.8812456499110515E-3</v>
      </c>
      <c r="AD175" s="246">
        <f t="shared" si="92"/>
        <v>4.7620762999015607E-3</v>
      </c>
      <c r="AE175" s="246">
        <f t="shared" si="93"/>
        <v>6.6618989242263562E-11</v>
      </c>
      <c r="AG175" s="249"/>
      <c r="AH175" s="246">
        <f t="shared" si="94"/>
        <v>-8.9070563045409255E-3</v>
      </c>
      <c r="AI175" s="246">
        <f t="shared" si="95"/>
        <v>0.67762079850514134</v>
      </c>
      <c r="AJ175" s="246">
        <f t="shared" si="96"/>
        <v>-0.69408004967352288</v>
      </c>
      <c r="AK175" s="246">
        <f t="shared" si="97"/>
        <v>-0.42657200234078652</v>
      </c>
      <c r="AL175" s="246">
        <f t="shared" si="98"/>
        <v>-2.2179634268917541</v>
      </c>
      <c r="AM175" s="246">
        <f t="shared" si="99"/>
        <v>-2.0091987109554692</v>
      </c>
      <c r="AN175" s="246">
        <f t="shared" si="103"/>
        <v>4.6115126316542696</v>
      </c>
      <c r="AO175" s="246">
        <f t="shared" si="103"/>
        <v>4.6115126144990262</v>
      </c>
      <c r="AP175" s="246">
        <f t="shared" si="103"/>
        <v>4.6115129330976865</v>
      </c>
      <c r="AQ175" s="246">
        <f t="shared" si="103"/>
        <v>4.6115070164053291</v>
      </c>
      <c r="AR175" s="246">
        <f t="shared" si="103"/>
        <v>4.6116169517229588</v>
      </c>
      <c r="AS175" s="246">
        <f t="shared" si="103"/>
        <v>4.6095934302749306</v>
      </c>
      <c r="AT175" s="246">
        <f t="shared" si="103"/>
        <v>4.6577135933012439</v>
      </c>
      <c r="AU175" s="246">
        <f t="shared" si="100"/>
        <v>5.1434831464105235</v>
      </c>
    </row>
    <row r="176" spans="1:47" s="246" customFormat="1" ht="12.95" customHeight="1">
      <c r="A176" s="15" t="s">
        <v>1764</v>
      </c>
      <c r="B176" s="249"/>
      <c r="C176" s="250">
        <v>48213.765599999999</v>
      </c>
      <c r="D176" s="250"/>
      <c r="E176" s="246">
        <f t="shared" si="80"/>
        <v>45400.98833264014</v>
      </c>
      <c r="F176" s="246">
        <f t="shared" si="81"/>
        <v>45401</v>
      </c>
      <c r="G176" s="246">
        <f t="shared" si="82"/>
        <v>-3.7510120018851012E-3</v>
      </c>
      <c r="J176" s="246">
        <f t="shared" ref="J176:J181" si="104">G176</f>
        <v>-3.7510120018851012E-3</v>
      </c>
      <c r="P176" s="246">
        <f t="shared" si="83"/>
        <v>4.9890114618918943E-3</v>
      </c>
      <c r="Q176" s="248">
        <f t="shared" si="84"/>
        <v>33195.265599999999</v>
      </c>
      <c r="R176" s="246">
        <f t="shared" si="85"/>
        <v>7.6388010147372432E-5</v>
      </c>
      <c r="S176" s="246">
        <v>1</v>
      </c>
      <c r="T176" s="246">
        <f t="shared" si="86"/>
        <v>7.6388010147372432E-5</v>
      </c>
      <c r="X176" s="248">
        <f t="shared" si="87"/>
        <v>33195.265599999999</v>
      </c>
      <c r="Z176" s="246">
        <f t="shared" si="88"/>
        <v>45401</v>
      </c>
      <c r="AA176" s="246">
        <f t="shared" si="89"/>
        <v>-3.9818115919651367E-3</v>
      </c>
      <c r="AB176" s="246">
        <f t="shared" si="90"/>
        <v>2.3079959008003546E-4</v>
      </c>
      <c r="AC176" s="246">
        <f t="shared" si="91"/>
        <v>-8.7400234637769955E-3</v>
      </c>
      <c r="AD176" s="246">
        <f t="shared" si="92"/>
        <v>5.2198110519719298E-3</v>
      </c>
      <c r="AE176" s="246">
        <f t="shared" si="93"/>
        <v>5.3268450781112405E-8</v>
      </c>
      <c r="AG176" s="249"/>
      <c r="AH176" s="246">
        <f t="shared" si="94"/>
        <v>-8.970823053857031E-3</v>
      </c>
      <c r="AI176" s="246">
        <f t="shared" si="95"/>
        <v>0.68646943228537682</v>
      </c>
      <c r="AJ176" s="246">
        <f t="shared" si="96"/>
        <v>-0.70875099882128267</v>
      </c>
      <c r="AK176" s="246">
        <f t="shared" si="97"/>
        <v>-0.43311731187524327</v>
      </c>
      <c r="AL176" s="246">
        <f t="shared" si="98"/>
        <v>-2.1973784988898601</v>
      </c>
      <c r="AM176" s="246">
        <f t="shared" si="99"/>
        <v>-1.9584054024072124</v>
      </c>
      <c r="AN176" s="246">
        <f t="shared" si="103"/>
        <v>4.637017990197295</v>
      </c>
      <c r="AO176" s="246">
        <f t="shared" si="103"/>
        <v>4.6370179863624674</v>
      </c>
      <c r="AP176" s="246">
        <f t="shared" si="103"/>
        <v>4.6370180816096545</v>
      </c>
      <c r="AQ176" s="246">
        <f t="shared" si="103"/>
        <v>4.6370157159519243</v>
      </c>
      <c r="AR176" s="246">
        <f t="shared" si="103"/>
        <v>4.6370744938304362</v>
      </c>
      <c r="AS176" s="246">
        <f t="shared" si="103"/>
        <v>4.635627387002426</v>
      </c>
      <c r="AT176" s="246">
        <f t="shared" si="103"/>
        <v>4.6905584096938684</v>
      </c>
      <c r="AU176" s="246">
        <f t="shared" si="100"/>
        <v>5.1701886984792846</v>
      </c>
    </row>
    <row r="177" spans="1:47" s="246" customFormat="1" ht="12.95" customHeight="1">
      <c r="A177" s="15" t="s">
        <v>1764</v>
      </c>
      <c r="B177" s="249"/>
      <c r="C177" s="250">
        <v>48214.730100000001</v>
      </c>
      <c r="D177" s="250"/>
      <c r="E177" s="246">
        <f t="shared" si="80"/>
        <v>45403.988367987375</v>
      </c>
      <c r="F177" s="246">
        <f t="shared" si="81"/>
        <v>45404</v>
      </c>
      <c r="G177" s="246">
        <f t="shared" si="82"/>
        <v>-3.7396479965536855E-3</v>
      </c>
      <c r="J177" s="246">
        <f t="shared" si="104"/>
        <v>-3.7396479965536855E-3</v>
      </c>
      <c r="P177" s="246">
        <f t="shared" si="83"/>
        <v>4.9922397776399341E-3</v>
      </c>
      <c r="Q177" s="248">
        <f t="shared" si="84"/>
        <v>33196.230100000001</v>
      </c>
      <c r="R177" s="246">
        <f t="shared" si="85"/>
        <v>7.6245864101112006E-5</v>
      </c>
      <c r="S177" s="246">
        <v>1</v>
      </c>
      <c r="T177" s="246">
        <f t="shared" si="86"/>
        <v>7.6245864101112006E-5</v>
      </c>
      <c r="X177" s="248">
        <f t="shared" si="87"/>
        <v>33196.230100000001</v>
      </c>
      <c r="Z177" s="246">
        <f t="shared" si="88"/>
        <v>45404</v>
      </c>
      <c r="AA177" s="246">
        <f t="shared" si="89"/>
        <v>-3.979361505040642E-3</v>
      </c>
      <c r="AB177" s="246">
        <f t="shared" si="90"/>
        <v>2.3971350848695644E-4</v>
      </c>
      <c r="AC177" s="246">
        <f t="shared" si="91"/>
        <v>-8.7318877741936196E-3</v>
      </c>
      <c r="AD177" s="246">
        <f t="shared" si="92"/>
        <v>5.2319532861268905E-3</v>
      </c>
      <c r="AE177" s="246">
        <f t="shared" si="93"/>
        <v>5.746256615112614E-8</v>
      </c>
      <c r="AG177" s="249"/>
      <c r="AH177" s="246">
        <f t="shared" si="94"/>
        <v>-8.9716012826805761E-3</v>
      </c>
      <c r="AI177" s="246">
        <f t="shared" si="95"/>
        <v>0.68658428129416627</v>
      </c>
      <c r="AJ177" s="246">
        <f t="shared" si="96"/>
        <v>-0.70893802129524264</v>
      </c>
      <c r="AK177" s="246">
        <f t="shared" si="97"/>
        <v>-0.4332004270607272</v>
      </c>
      <c r="AL177" s="246">
        <f t="shared" si="98"/>
        <v>-2.1971133559683778</v>
      </c>
      <c r="AM177" s="246">
        <f t="shared" si="99"/>
        <v>-1.9577645391491889</v>
      </c>
      <c r="AN177" s="246">
        <f t="shared" si="103"/>
        <v>4.6373443558528047</v>
      </c>
      <c r="AO177" s="246">
        <f t="shared" si="103"/>
        <v>4.6373443521069042</v>
      </c>
      <c r="AP177" s="246">
        <f t="shared" si="103"/>
        <v>4.6373444455492079</v>
      </c>
      <c r="AQ177" s="246">
        <f t="shared" si="103"/>
        <v>4.6373421146449969</v>
      </c>
      <c r="AR177" s="246">
        <f t="shared" si="103"/>
        <v>4.6374002802973937</v>
      </c>
      <c r="AS177" s="246">
        <f t="shared" si="103"/>
        <v>4.6359620125122136</v>
      </c>
      <c r="AT177" s="246">
        <f t="shared" si="103"/>
        <v>4.6909781397359618</v>
      </c>
      <c r="AU177" s="246">
        <f t="shared" si="100"/>
        <v>5.1705281758360915</v>
      </c>
    </row>
    <row r="178" spans="1:47" s="246" customFormat="1" ht="12.95" customHeight="1">
      <c r="A178" s="15" t="s">
        <v>1764</v>
      </c>
      <c r="B178" s="249" t="s">
        <v>1814</v>
      </c>
      <c r="C178" s="250">
        <v>48215.8557</v>
      </c>
      <c r="D178" s="250"/>
      <c r="E178" s="246">
        <f t="shared" si="80"/>
        <v>45407.489497885603</v>
      </c>
      <c r="F178" s="246">
        <f t="shared" si="81"/>
        <v>45407.5</v>
      </c>
      <c r="G178" s="246">
        <f t="shared" si="82"/>
        <v>-3.3763899991754442E-3</v>
      </c>
      <c r="J178" s="246">
        <f t="shared" si="104"/>
        <v>-3.3763899991754442E-3</v>
      </c>
      <c r="P178" s="246">
        <f t="shared" si="83"/>
        <v>4.996006636079936E-3</v>
      </c>
      <c r="Q178" s="248">
        <f t="shared" si="84"/>
        <v>33197.3557</v>
      </c>
      <c r="R178" s="246">
        <f t="shared" si="85"/>
        <v>7.0097025418035613E-5</v>
      </c>
      <c r="S178" s="246">
        <v>1</v>
      </c>
      <c r="T178" s="246">
        <f t="shared" si="86"/>
        <v>7.0097025418035613E-5</v>
      </c>
      <c r="X178" s="248">
        <f t="shared" si="87"/>
        <v>33197.3557</v>
      </c>
      <c r="Z178" s="246">
        <f t="shared" si="88"/>
        <v>45407.5</v>
      </c>
      <c r="AA178" s="246">
        <f t="shared" si="89"/>
        <v>-3.9765015366994925E-3</v>
      </c>
      <c r="AB178" s="246">
        <f t="shared" si="90"/>
        <v>6.0011153752404824E-4</v>
      </c>
      <c r="AC178" s="246">
        <f t="shared" si="91"/>
        <v>-8.3723966352553802E-3</v>
      </c>
      <c r="AD178" s="246">
        <f t="shared" si="92"/>
        <v>5.5961181736039842E-3</v>
      </c>
      <c r="AE178" s="246">
        <f t="shared" si="93"/>
        <v>3.6013385746947717E-7</v>
      </c>
      <c r="AG178" s="249"/>
      <c r="AH178" s="246">
        <f t="shared" si="94"/>
        <v>-8.9725081727794285E-3</v>
      </c>
      <c r="AI178" s="246">
        <f t="shared" si="95"/>
        <v>0.68671834825227385</v>
      </c>
      <c r="AJ178" s="246">
        <f t="shared" si="96"/>
        <v>-0.70915623027170882</v>
      </c>
      <c r="AK178" s="246">
        <f t="shared" si="97"/>
        <v>-0.43329739142499707</v>
      </c>
      <c r="AL178" s="246">
        <f t="shared" si="98"/>
        <v>-2.1968039103952268</v>
      </c>
      <c r="AM178" s="246">
        <f t="shared" si="99"/>
        <v>-1.9570170147965245</v>
      </c>
      <c r="AN178" s="246">
        <f t="shared" si="103"/>
        <v>4.6377251848099297</v>
      </c>
      <c r="AO178" s="246">
        <f t="shared" si="103"/>
        <v>4.6377251811658358</v>
      </c>
      <c r="AP178" s="246">
        <f t="shared" si="103"/>
        <v>4.6377252725313491</v>
      </c>
      <c r="AQ178" s="246">
        <f t="shared" si="103"/>
        <v>4.6377229818290013</v>
      </c>
      <c r="AR178" s="246">
        <f t="shared" si="103"/>
        <v>4.637780435155995</v>
      </c>
      <c r="AS178" s="246">
        <f t="shared" si="103"/>
        <v>4.6363525271874266</v>
      </c>
      <c r="AT178" s="246">
        <f t="shared" si="103"/>
        <v>4.6914678946341049</v>
      </c>
      <c r="AU178" s="246">
        <f t="shared" si="100"/>
        <v>5.1709242327523652</v>
      </c>
    </row>
    <row r="179" spans="1:47" s="246" customFormat="1" ht="12.95" customHeight="1">
      <c r="A179" s="15" t="s">
        <v>1764</v>
      </c>
      <c r="B179" s="249" t="s">
        <v>1814</v>
      </c>
      <c r="C179" s="250">
        <v>48216.819799999997</v>
      </c>
      <c r="D179" s="250"/>
      <c r="E179" s="246">
        <f t="shared" si="80"/>
        <v>45410.488289050198</v>
      </c>
      <c r="F179" s="246">
        <f t="shared" si="81"/>
        <v>45410.5</v>
      </c>
      <c r="G179" s="246">
        <f t="shared" si="82"/>
        <v>-3.7650259982910939E-3</v>
      </c>
      <c r="J179" s="246">
        <f t="shared" si="104"/>
        <v>-3.7650259982910939E-3</v>
      </c>
      <c r="P179" s="246">
        <f t="shared" si="83"/>
        <v>4.999235791943335E-3</v>
      </c>
      <c r="Q179" s="248">
        <f t="shared" si="84"/>
        <v>33198.319799999997</v>
      </c>
      <c r="R179" s="246">
        <f t="shared" si="85"/>
        <v>7.68122847277632E-5</v>
      </c>
      <c r="S179" s="246">
        <v>1</v>
      </c>
      <c r="T179" s="246">
        <f t="shared" si="86"/>
        <v>7.68122847277632E-5</v>
      </c>
      <c r="X179" s="248">
        <f t="shared" si="87"/>
        <v>33198.319799999997</v>
      </c>
      <c r="Z179" s="246">
        <f t="shared" si="88"/>
        <v>45410.5</v>
      </c>
      <c r="AA179" s="246">
        <f t="shared" si="89"/>
        <v>-3.9740488201882047E-3</v>
      </c>
      <c r="AB179" s="246">
        <f t="shared" si="90"/>
        <v>2.0902282189711081E-4</v>
      </c>
      <c r="AC179" s="246">
        <f t="shared" si="91"/>
        <v>-8.7642617902344289E-3</v>
      </c>
      <c r="AD179" s="246">
        <f t="shared" si="92"/>
        <v>5.2082586138404458E-3</v>
      </c>
      <c r="AE179" s="246">
        <f t="shared" si="93"/>
        <v>4.3690540073831305E-8</v>
      </c>
      <c r="AG179" s="249"/>
      <c r="AH179" s="246">
        <f t="shared" si="94"/>
        <v>-8.9732846121315397E-3</v>
      </c>
      <c r="AI179" s="246">
        <f t="shared" si="95"/>
        <v>0.68683332836111344</v>
      </c>
      <c r="AJ179" s="246">
        <f t="shared" si="96"/>
        <v>-0.70934328030618432</v>
      </c>
      <c r="AK179" s="246">
        <f t="shared" si="97"/>
        <v>-0.4333805008443648</v>
      </c>
      <c r="AL179" s="246">
        <f t="shared" si="98"/>
        <v>-2.1965385751208633</v>
      </c>
      <c r="AM179" s="246">
        <f t="shared" si="99"/>
        <v>-1.9563764076254788</v>
      </c>
      <c r="AN179" s="246">
        <f t="shared" si="103"/>
        <v>4.6380516688280986</v>
      </c>
      <c r="AO179" s="246">
        <f t="shared" si="103"/>
        <v>4.6380516652696206</v>
      </c>
      <c r="AP179" s="246">
        <f t="shared" si="103"/>
        <v>4.6380517548796538</v>
      </c>
      <c r="AQ179" s="246">
        <f t="shared" si="103"/>
        <v>4.6380494983411307</v>
      </c>
      <c r="AR179" s="246">
        <f t="shared" si="103"/>
        <v>4.6381063427896123</v>
      </c>
      <c r="AS179" s="246">
        <f t="shared" si="103"/>
        <v>4.6366873554501957</v>
      </c>
      <c r="AT179" s="246">
        <f t="shared" si="103"/>
        <v>4.6918877444068148</v>
      </c>
      <c r="AU179" s="246">
        <f t="shared" si="100"/>
        <v>5.1712637101091712</v>
      </c>
    </row>
    <row r="180" spans="1:47" s="246" customFormat="1" ht="12.95" customHeight="1">
      <c r="A180" s="15" t="s">
        <v>1764</v>
      </c>
      <c r="B180" s="249" t="s">
        <v>1814</v>
      </c>
      <c r="C180" s="250">
        <v>48217.784299999999</v>
      </c>
      <c r="D180" s="250"/>
      <c r="E180" s="246">
        <f t="shared" si="80"/>
        <v>45413.488324397433</v>
      </c>
      <c r="F180" s="246">
        <f t="shared" si="81"/>
        <v>45413.5</v>
      </c>
      <c r="G180" s="246">
        <f t="shared" si="82"/>
        <v>-3.7536620002356358E-3</v>
      </c>
      <c r="J180" s="246">
        <f t="shared" si="104"/>
        <v>-3.7536620002356358E-3</v>
      </c>
      <c r="P180" s="246">
        <f t="shared" si="83"/>
        <v>5.002465335552278E-3</v>
      </c>
      <c r="Q180" s="248">
        <f t="shared" si="84"/>
        <v>33199.284299999999</v>
      </c>
      <c r="R180" s="246">
        <f t="shared" si="85"/>
        <v>7.6669765920532354E-5</v>
      </c>
      <c r="S180" s="246">
        <v>1</v>
      </c>
      <c r="T180" s="246">
        <f t="shared" si="86"/>
        <v>7.6669765920532354E-5</v>
      </c>
      <c r="X180" s="248">
        <f t="shared" si="87"/>
        <v>33199.284299999999</v>
      </c>
      <c r="Z180" s="246">
        <f t="shared" si="88"/>
        <v>45413.5</v>
      </c>
      <c r="AA180" s="246">
        <f t="shared" si="89"/>
        <v>-3.9715948892384435E-3</v>
      </c>
      <c r="AB180" s="246">
        <f t="shared" si="90"/>
        <v>2.1793288900280768E-4</v>
      </c>
      <c r="AC180" s="246">
        <f t="shared" si="91"/>
        <v>-8.7561273357879138E-3</v>
      </c>
      <c r="AD180" s="246">
        <f t="shared" si="92"/>
        <v>5.2203982245550857E-3</v>
      </c>
      <c r="AE180" s="246">
        <f t="shared" si="93"/>
        <v>4.7494744109110093E-8</v>
      </c>
      <c r="AG180" s="249"/>
      <c r="AH180" s="246">
        <f t="shared" si="94"/>
        <v>-8.9740602247907215E-3</v>
      </c>
      <c r="AI180" s="246">
        <f t="shared" si="95"/>
        <v>0.68694836904221179</v>
      </c>
      <c r="AJ180" s="246">
        <f t="shared" si="96"/>
        <v>-0.70953034302948437</v>
      </c>
      <c r="AK180" s="246">
        <f t="shared" si="97"/>
        <v>-0.43346360757526048</v>
      </c>
      <c r="AL180" s="246">
        <f t="shared" si="98"/>
        <v>-2.1962731509706486</v>
      </c>
      <c r="AM180" s="246">
        <f t="shared" si="99"/>
        <v>-1.9557359184958598</v>
      </c>
      <c r="AN180" s="246">
        <f t="shared" si="103"/>
        <v>4.6383782075207511</v>
      </c>
      <c r="AO180" s="246">
        <f t="shared" si="103"/>
        <v>4.6383782040463881</v>
      </c>
      <c r="AP180" s="246">
        <f t="shared" si="103"/>
        <v>4.6383782919235292</v>
      </c>
      <c r="AQ180" s="246">
        <f t="shared" si="103"/>
        <v>4.6383760692764975</v>
      </c>
      <c r="AR180" s="246">
        <f t="shared" si="103"/>
        <v>4.6384323064256279</v>
      </c>
      <c r="AS180" s="246">
        <f t="shared" si="103"/>
        <v>4.6370222773516385</v>
      </c>
      <c r="AT180" s="246">
        <f t="shared" si="103"/>
        <v>4.6923076494251488</v>
      </c>
      <c r="AU180" s="246">
        <f t="shared" si="100"/>
        <v>5.171603187465978</v>
      </c>
    </row>
    <row r="181" spans="1:47" s="246" customFormat="1" ht="12.95" customHeight="1">
      <c r="A181" s="15" t="s">
        <v>1764</v>
      </c>
      <c r="B181" s="249"/>
      <c r="C181" s="250">
        <v>48218.588100000001</v>
      </c>
      <c r="D181" s="250"/>
      <c r="E181" s="246">
        <f t="shared" si="80"/>
        <v>45415.988509376286</v>
      </c>
      <c r="F181" s="246">
        <f t="shared" si="81"/>
        <v>45416</v>
      </c>
      <c r="G181" s="246">
        <f t="shared" si="82"/>
        <v>-3.6941919970558956E-3</v>
      </c>
      <c r="J181" s="246">
        <f t="shared" si="104"/>
        <v>-3.6941919970558956E-3</v>
      </c>
      <c r="P181" s="246">
        <f t="shared" si="83"/>
        <v>5.0051569180875888E-3</v>
      </c>
      <c r="Q181" s="248">
        <f t="shared" si="84"/>
        <v>33200.088100000001</v>
      </c>
      <c r="R181" s="246">
        <f t="shared" si="85"/>
        <v>7.5678671547408125E-5</v>
      </c>
      <c r="S181" s="246">
        <v>1</v>
      </c>
      <c r="T181" s="246">
        <f t="shared" si="86"/>
        <v>7.5678671547408125E-5</v>
      </c>
      <c r="X181" s="248">
        <f t="shared" si="87"/>
        <v>33200.088100000001</v>
      </c>
      <c r="Z181" s="246">
        <f t="shared" si="88"/>
        <v>45416</v>
      </c>
      <c r="AA181" s="246">
        <f t="shared" si="89"/>
        <v>-3.9695490187270956E-3</v>
      </c>
      <c r="AB181" s="246">
        <f t="shared" si="90"/>
        <v>2.7535702167119994E-4</v>
      </c>
      <c r="AC181" s="246">
        <f t="shared" si="91"/>
        <v>-8.6993489151434844E-3</v>
      </c>
      <c r="AD181" s="246">
        <f t="shared" si="92"/>
        <v>5.2805139397587887E-3</v>
      </c>
      <c r="AE181" s="246">
        <f t="shared" si="93"/>
        <v>7.5821489383633677E-8</v>
      </c>
      <c r="AG181" s="249"/>
      <c r="AH181" s="246">
        <f t="shared" si="94"/>
        <v>-8.9747059368146843E-3</v>
      </c>
      <c r="AI181" s="246">
        <f t="shared" si="95"/>
        <v>0.68704428257637717</v>
      </c>
      <c r="AJ181" s="246">
        <f t="shared" si="96"/>
        <v>-0.70968623831072508</v>
      </c>
      <c r="AK181" s="246">
        <f t="shared" si="97"/>
        <v>-0.43353286111822725</v>
      </c>
      <c r="AL181" s="246">
        <f t="shared" si="98"/>
        <v>-2.1960518962430058</v>
      </c>
      <c r="AM181" s="246">
        <f t="shared" si="99"/>
        <v>-1.9552022676555709</v>
      </c>
      <c r="AN181" s="246">
        <f t="shared" ref="AN181:AT190" si="105">$AU181+$AB$7*SIN(AO181)</f>
        <v>4.6386503648839703</v>
      </c>
      <c r="AO181" s="246">
        <f t="shared" si="105"/>
        <v>4.638650361478569</v>
      </c>
      <c r="AP181" s="246">
        <f t="shared" si="105"/>
        <v>4.6386504479287911</v>
      </c>
      <c r="AQ181" s="246">
        <f t="shared" si="105"/>
        <v>4.6386482533165729</v>
      </c>
      <c r="AR181" s="246">
        <f t="shared" si="105"/>
        <v>4.6387039856047618</v>
      </c>
      <c r="AS181" s="246">
        <f t="shared" si="105"/>
        <v>4.6373014504932062</v>
      </c>
      <c r="AT181" s="246">
        <f t="shared" si="105"/>
        <v>4.6926576124685901</v>
      </c>
      <c r="AU181" s="246">
        <f t="shared" si="100"/>
        <v>5.1718860852633162</v>
      </c>
    </row>
    <row r="182" spans="1:47" s="246" customFormat="1" ht="12.95" customHeight="1">
      <c r="A182" s="235" t="s">
        <v>1177</v>
      </c>
      <c r="B182" s="235" t="s">
        <v>1797</v>
      </c>
      <c r="C182" s="236">
        <v>48237.714200000002</v>
      </c>
      <c r="D182" s="237">
        <v>1.1999999999999999E-3</v>
      </c>
      <c r="E182" s="246">
        <f t="shared" si="80"/>
        <v>45475.479412491506</v>
      </c>
      <c r="F182" s="246">
        <f t="shared" si="81"/>
        <v>45475.5</v>
      </c>
      <c r="G182" s="246">
        <f t="shared" si="82"/>
        <v>-6.6188059936393984E-3</v>
      </c>
      <c r="I182" s="246">
        <f>+G182</f>
        <v>-6.6188059936393984E-3</v>
      </c>
      <c r="O182" s="246">
        <f ca="1">+C$11+C$12*F182</f>
        <v>9.2484595951145152E-2</v>
      </c>
      <c r="P182" s="246">
        <f t="shared" si="83"/>
        <v>5.0692960487244421E-3</v>
      </c>
      <c r="Q182" s="248">
        <f t="shared" si="84"/>
        <v>33219.214200000002</v>
      </c>
      <c r="R182" s="246">
        <f t="shared" si="85"/>
        <v>1.3661172935270979E-4</v>
      </c>
      <c r="S182" s="246">
        <v>0.1</v>
      </c>
      <c r="T182" s="246">
        <f t="shared" si="86"/>
        <v>1.3661172935270979E-5</v>
      </c>
      <c r="X182" s="248">
        <f t="shared" si="87"/>
        <v>33219.214200000002</v>
      </c>
      <c r="Z182" s="246">
        <f t="shared" si="88"/>
        <v>45475.5</v>
      </c>
      <c r="AA182" s="246">
        <f t="shared" si="89"/>
        <v>-3.920607576630283E-3</v>
      </c>
      <c r="AB182" s="246">
        <f t="shared" si="90"/>
        <v>-2.6981984170091153E-3</v>
      </c>
      <c r="AC182" s="246">
        <f t="shared" si="91"/>
        <v>-1.168810204236384E-2</v>
      </c>
      <c r="AD182" s="246">
        <f t="shared" si="92"/>
        <v>2.3710976317153267E-3</v>
      </c>
      <c r="AE182" s="246">
        <f t="shared" si="93"/>
        <v>7.2802746975504958E-7</v>
      </c>
      <c r="AG182" s="249"/>
      <c r="AH182" s="246">
        <f t="shared" si="94"/>
        <v>-8.9899036253547251E-3</v>
      </c>
      <c r="AI182" s="246">
        <f t="shared" si="95"/>
        <v>0.68933950722684045</v>
      </c>
      <c r="AJ182" s="246">
        <f t="shared" si="96"/>
        <v>-0.71339911279278789</v>
      </c>
      <c r="AK182" s="246">
        <f t="shared" si="97"/>
        <v>-0.43518051538117875</v>
      </c>
      <c r="AL182" s="246">
        <f t="shared" si="98"/>
        <v>-2.1907677153570249</v>
      </c>
      <c r="AM182" s="246">
        <f t="shared" si="99"/>
        <v>-1.9425254087275787</v>
      </c>
      <c r="AN182" s="246">
        <f t="shared" si="105"/>
        <v>4.6451389637311093</v>
      </c>
      <c r="AO182" s="246">
        <f t="shared" si="105"/>
        <v>4.6451389616871328</v>
      </c>
      <c r="AP182" s="246">
        <f t="shared" si="105"/>
        <v>4.6451390185737402</v>
      </c>
      <c r="AQ182" s="246">
        <f t="shared" si="105"/>
        <v>4.6451374353610158</v>
      </c>
      <c r="AR182" s="246">
        <f t="shared" si="105"/>
        <v>4.6451815117017059</v>
      </c>
      <c r="AS182" s="246">
        <f t="shared" si="105"/>
        <v>4.6439650256015126</v>
      </c>
      <c r="AT182" s="246">
        <f t="shared" si="105"/>
        <v>4.7009980396196882</v>
      </c>
      <c r="AU182" s="246">
        <f t="shared" si="100"/>
        <v>5.1786190528399745</v>
      </c>
    </row>
    <row r="183" spans="1:47" s="246" customFormat="1" ht="12.95" customHeight="1">
      <c r="A183" s="235" t="s">
        <v>1177</v>
      </c>
      <c r="B183" s="235" t="s">
        <v>1797</v>
      </c>
      <c r="C183" s="236">
        <v>48237.714200000002</v>
      </c>
      <c r="D183" s="237">
        <v>1.1999999999999999E-3</v>
      </c>
      <c r="E183" s="246">
        <f t="shared" si="80"/>
        <v>45475.479412491506</v>
      </c>
      <c r="F183" s="246">
        <f t="shared" si="81"/>
        <v>45475.5</v>
      </c>
      <c r="G183" s="246">
        <f t="shared" si="82"/>
        <v>-6.6188059936393984E-3</v>
      </c>
      <c r="I183" s="246">
        <f>+G183</f>
        <v>-6.6188059936393984E-3</v>
      </c>
      <c r="O183" s="246">
        <f ca="1">+C$11+C$12*F183</f>
        <v>9.2484595951145152E-2</v>
      </c>
      <c r="P183" s="246">
        <f t="shared" si="83"/>
        <v>5.0692960487244421E-3</v>
      </c>
      <c r="Q183" s="248">
        <f t="shared" si="84"/>
        <v>33219.214200000002</v>
      </c>
      <c r="R183" s="246">
        <f t="shared" si="85"/>
        <v>1.3661172935270979E-4</v>
      </c>
      <c r="S183" s="246">
        <v>0.1</v>
      </c>
      <c r="T183" s="246">
        <f t="shared" si="86"/>
        <v>1.3661172935270979E-5</v>
      </c>
      <c r="X183" s="248">
        <f t="shared" si="87"/>
        <v>33219.214200000002</v>
      </c>
      <c r="Z183" s="246">
        <f t="shared" si="88"/>
        <v>45475.5</v>
      </c>
      <c r="AA183" s="246">
        <f t="shared" si="89"/>
        <v>-3.920607576630283E-3</v>
      </c>
      <c r="AB183" s="246">
        <f t="shared" si="90"/>
        <v>-2.6981984170091153E-3</v>
      </c>
      <c r="AC183" s="246">
        <f t="shared" si="91"/>
        <v>-1.168810204236384E-2</v>
      </c>
      <c r="AD183" s="246">
        <f t="shared" si="92"/>
        <v>2.3710976317153267E-3</v>
      </c>
      <c r="AE183" s="246">
        <f t="shared" si="93"/>
        <v>7.2802746975504958E-7</v>
      </c>
      <c r="AG183" s="249"/>
      <c r="AH183" s="246">
        <f t="shared" si="94"/>
        <v>-8.9899036253547251E-3</v>
      </c>
      <c r="AI183" s="246">
        <f t="shared" si="95"/>
        <v>0.68933950722684045</v>
      </c>
      <c r="AJ183" s="246">
        <f t="shared" si="96"/>
        <v>-0.71339911279278789</v>
      </c>
      <c r="AK183" s="246">
        <f t="shared" si="97"/>
        <v>-0.43518051538117875</v>
      </c>
      <c r="AL183" s="246">
        <f t="shared" si="98"/>
        <v>-2.1907677153570249</v>
      </c>
      <c r="AM183" s="246">
        <f t="shared" si="99"/>
        <v>-1.9425254087275787</v>
      </c>
      <c r="AN183" s="246">
        <f t="shared" si="105"/>
        <v>4.6451389637311093</v>
      </c>
      <c r="AO183" s="246">
        <f t="shared" si="105"/>
        <v>4.6451389616871328</v>
      </c>
      <c r="AP183" s="246">
        <f t="shared" si="105"/>
        <v>4.6451390185737402</v>
      </c>
      <c r="AQ183" s="246">
        <f t="shared" si="105"/>
        <v>4.6451374353610158</v>
      </c>
      <c r="AR183" s="246">
        <f t="shared" si="105"/>
        <v>4.6451815117017059</v>
      </c>
      <c r="AS183" s="246">
        <f t="shared" si="105"/>
        <v>4.6439650256015126</v>
      </c>
      <c r="AT183" s="246">
        <f t="shared" si="105"/>
        <v>4.7009980396196882</v>
      </c>
      <c r="AU183" s="246">
        <f t="shared" si="100"/>
        <v>5.1786190528399745</v>
      </c>
    </row>
    <row r="184" spans="1:47" s="246" customFormat="1" ht="12.95" customHeight="1">
      <c r="A184" s="15" t="s">
        <v>1755</v>
      </c>
      <c r="B184" s="249"/>
      <c r="C184" s="250">
        <v>48262.312700000002</v>
      </c>
      <c r="D184" s="250"/>
      <c r="E184" s="246">
        <f t="shared" si="80"/>
        <v>45551.991978057908</v>
      </c>
      <c r="F184" s="246">
        <f t="shared" si="81"/>
        <v>45552</v>
      </c>
      <c r="G184" s="246">
        <f t="shared" si="82"/>
        <v>-2.5790239960770123E-3</v>
      </c>
      <c r="J184" s="246">
        <f>G184</f>
        <v>-2.5790239960770123E-3</v>
      </c>
      <c r="P184" s="246">
        <f t="shared" si="83"/>
        <v>5.1519847621859932E-3</v>
      </c>
      <c r="Q184" s="248">
        <f t="shared" si="84"/>
        <v>33243.812700000002</v>
      </c>
      <c r="R184" s="246">
        <f t="shared" si="85"/>
        <v>5.9768496420339298E-5</v>
      </c>
      <c r="S184" s="246">
        <v>1</v>
      </c>
      <c r="T184" s="246">
        <f t="shared" si="86"/>
        <v>5.9768496420339298E-5</v>
      </c>
      <c r="X184" s="248">
        <f t="shared" si="87"/>
        <v>33243.812700000002</v>
      </c>
      <c r="Z184" s="246">
        <f t="shared" si="88"/>
        <v>45552</v>
      </c>
      <c r="AA184" s="246">
        <f t="shared" si="89"/>
        <v>-3.8569741163206519E-3</v>
      </c>
      <c r="AB184" s="246">
        <f t="shared" si="90"/>
        <v>1.2779501202436396E-3</v>
      </c>
      <c r="AC184" s="246">
        <f t="shared" si="91"/>
        <v>-7.7310087582630055E-3</v>
      </c>
      <c r="AD184" s="246">
        <f t="shared" si="92"/>
        <v>6.4299348824296328E-3</v>
      </c>
      <c r="AE184" s="246">
        <f t="shared" si="93"/>
        <v>1.6331565098307331E-6</v>
      </c>
      <c r="AG184" s="249"/>
      <c r="AH184" s="246">
        <f t="shared" si="94"/>
        <v>-9.0089588785066451E-3</v>
      </c>
      <c r="AI184" s="246">
        <f t="shared" si="95"/>
        <v>0.69232608287120967</v>
      </c>
      <c r="AJ184" s="246">
        <f t="shared" si="96"/>
        <v>-0.71817986304428305</v>
      </c>
      <c r="AK184" s="246">
        <f t="shared" si="97"/>
        <v>-0.43729713405888782</v>
      </c>
      <c r="AL184" s="246">
        <f t="shared" si="98"/>
        <v>-2.1839215480512872</v>
      </c>
      <c r="AM184" s="246">
        <f t="shared" si="99"/>
        <v>-1.9262935136302493</v>
      </c>
      <c r="AN184" s="246">
        <f t="shared" si="105"/>
        <v>4.6535134454697982</v>
      </c>
      <c r="AO184" s="246">
        <f t="shared" si="105"/>
        <v>4.6535134445264932</v>
      </c>
      <c r="AP184" s="246">
        <f t="shared" si="105"/>
        <v>4.653513474508939</v>
      </c>
      <c r="AQ184" s="246">
        <f t="shared" si="105"/>
        <v>4.6535125215398772</v>
      </c>
      <c r="AR184" s="246">
        <f t="shared" si="105"/>
        <v>4.6535428184727952</v>
      </c>
      <c r="AS184" s="246">
        <f t="shared" si="105"/>
        <v>4.6525871177484426</v>
      </c>
      <c r="AT184" s="246">
        <f t="shared" si="105"/>
        <v>4.7117532505964954</v>
      </c>
      <c r="AU184" s="246">
        <f t="shared" si="100"/>
        <v>5.1872757254385347</v>
      </c>
    </row>
    <row r="185" spans="1:47" s="246" customFormat="1" ht="12.95" customHeight="1">
      <c r="A185" s="15" t="s">
        <v>1755</v>
      </c>
      <c r="B185" s="249"/>
      <c r="C185" s="250">
        <v>48262.3128</v>
      </c>
      <c r="D185" s="250"/>
      <c r="E185" s="246">
        <f t="shared" si="80"/>
        <v>45551.992289103553</v>
      </c>
      <c r="F185" s="246">
        <f t="shared" si="81"/>
        <v>45552</v>
      </c>
      <c r="G185" s="246">
        <f t="shared" si="82"/>
        <v>-2.4790239986032248E-3</v>
      </c>
      <c r="J185" s="246">
        <f>G185</f>
        <v>-2.4790239986032248E-3</v>
      </c>
      <c r="P185" s="246">
        <f t="shared" si="83"/>
        <v>5.1519847621859932E-3</v>
      </c>
      <c r="Q185" s="248">
        <f t="shared" si="84"/>
        <v>33243.8128</v>
      </c>
      <c r="R185" s="246">
        <f t="shared" si="85"/>
        <v>5.8232294707241799E-5</v>
      </c>
      <c r="S185" s="246">
        <v>1</v>
      </c>
      <c r="T185" s="246">
        <f t="shared" si="86"/>
        <v>5.8232294707241799E-5</v>
      </c>
      <c r="X185" s="248">
        <f t="shared" si="87"/>
        <v>33243.8128</v>
      </c>
      <c r="Z185" s="246">
        <f t="shared" si="88"/>
        <v>45552</v>
      </c>
      <c r="AA185" s="246">
        <f t="shared" si="89"/>
        <v>-3.8569741163206519E-3</v>
      </c>
      <c r="AB185" s="246">
        <f t="shared" si="90"/>
        <v>1.3779501177174271E-3</v>
      </c>
      <c r="AC185" s="246">
        <f t="shared" si="91"/>
        <v>-7.631008760789218E-3</v>
      </c>
      <c r="AD185" s="246">
        <f t="shared" si="92"/>
        <v>6.5299348799034203E-3</v>
      </c>
      <c r="AE185" s="246">
        <f t="shared" si="93"/>
        <v>1.8987465269174713E-6</v>
      </c>
      <c r="AG185" s="249"/>
      <c r="AH185" s="246">
        <f t="shared" si="94"/>
        <v>-9.0089588785066451E-3</v>
      </c>
      <c r="AI185" s="246">
        <f t="shared" si="95"/>
        <v>0.69232608287120967</v>
      </c>
      <c r="AJ185" s="246">
        <f t="shared" si="96"/>
        <v>-0.71817986304428305</v>
      </c>
      <c r="AK185" s="246">
        <f t="shared" si="97"/>
        <v>-0.43729713405888782</v>
      </c>
      <c r="AL185" s="246">
        <f t="shared" si="98"/>
        <v>-2.1839215480512872</v>
      </c>
      <c r="AM185" s="246">
        <f t="shared" si="99"/>
        <v>-1.9262935136302493</v>
      </c>
      <c r="AN185" s="246">
        <f t="shared" si="105"/>
        <v>4.6535134454697982</v>
      </c>
      <c r="AO185" s="246">
        <f t="shared" si="105"/>
        <v>4.6535134445264932</v>
      </c>
      <c r="AP185" s="246">
        <f t="shared" si="105"/>
        <v>4.653513474508939</v>
      </c>
      <c r="AQ185" s="246">
        <f t="shared" si="105"/>
        <v>4.6535125215398772</v>
      </c>
      <c r="AR185" s="246">
        <f t="shared" si="105"/>
        <v>4.6535428184727952</v>
      </c>
      <c r="AS185" s="246">
        <f t="shared" si="105"/>
        <v>4.6525871177484426</v>
      </c>
      <c r="AT185" s="246">
        <f t="shared" si="105"/>
        <v>4.7117532505964954</v>
      </c>
      <c r="AU185" s="246">
        <f t="shared" si="100"/>
        <v>5.1872757254385347</v>
      </c>
    </row>
    <row r="186" spans="1:47" s="246" customFormat="1" ht="12.95" customHeight="1">
      <c r="A186" s="15" t="s">
        <v>1755</v>
      </c>
      <c r="B186" s="249" t="s">
        <v>1814</v>
      </c>
      <c r="C186" s="250">
        <v>48268.259299999998</v>
      </c>
      <c r="D186" s="250"/>
      <c r="E186" s="246">
        <f t="shared" si="80"/>
        <v>45570.488619007432</v>
      </c>
      <c r="F186" s="246">
        <f t="shared" si="81"/>
        <v>45570.5</v>
      </c>
      <c r="G186" s="246">
        <f t="shared" si="82"/>
        <v>-3.6589459996321239E-3</v>
      </c>
      <c r="J186" s="246">
        <f>G186</f>
        <v>-3.6589459996321239E-3</v>
      </c>
      <c r="P186" s="246">
        <f t="shared" si="83"/>
        <v>5.1720192382116587E-3</v>
      </c>
      <c r="Q186" s="248">
        <f t="shared" si="84"/>
        <v>33249.759299999998</v>
      </c>
      <c r="R186" s="246">
        <f t="shared" si="85"/>
        <v>7.7985947032005299E-5</v>
      </c>
      <c r="S186" s="246">
        <v>1</v>
      </c>
      <c r="T186" s="246">
        <f t="shared" si="86"/>
        <v>7.7985947032005299E-5</v>
      </c>
      <c r="X186" s="248">
        <f t="shared" si="87"/>
        <v>33249.759299999998</v>
      </c>
      <c r="Z186" s="246">
        <f t="shared" si="88"/>
        <v>45570.5</v>
      </c>
      <c r="AA186" s="246">
        <f t="shared" si="89"/>
        <v>-3.8414650586503975E-3</v>
      </c>
      <c r="AB186" s="246">
        <f t="shared" si="90"/>
        <v>1.8251905901827369E-4</v>
      </c>
      <c r="AC186" s="246">
        <f t="shared" si="91"/>
        <v>-8.8309652378437825E-3</v>
      </c>
      <c r="AD186" s="246">
        <f t="shared" si="92"/>
        <v>5.3545382972299323E-3</v>
      </c>
      <c r="AE186" s="246">
        <f t="shared" si="93"/>
        <v>3.331320690491607E-8</v>
      </c>
      <c r="AG186" s="249"/>
      <c r="AH186" s="246">
        <f t="shared" si="94"/>
        <v>-9.0134842968620562E-3</v>
      </c>
      <c r="AI186" s="246">
        <f t="shared" si="95"/>
        <v>0.693054405923613</v>
      </c>
      <c r="AJ186" s="246">
        <f t="shared" si="96"/>
        <v>-0.71933714800348381</v>
      </c>
      <c r="AK186" s="246">
        <f t="shared" si="97"/>
        <v>-0.43780866256229395</v>
      </c>
      <c r="AL186" s="246">
        <f t="shared" si="98"/>
        <v>-2.1822570112900115</v>
      </c>
      <c r="AM186" s="246">
        <f t="shared" si="99"/>
        <v>-1.9223792989581998</v>
      </c>
      <c r="AN186" s="246">
        <f t="shared" si="105"/>
        <v>4.655544101413053</v>
      </c>
      <c r="AO186" s="246">
        <f t="shared" si="105"/>
        <v>4.6555441006505776</v>
      </c>
      <c r="AP186" s="246">
        <f t="shared" si="105"/>
        <v>4.6555441257502332</v>
      </c>
      <c r="AQ186" s="246">
        <f t="shared" si="105"/>
        <v>4.6555432995099775</v>
      </c>
      <c r="AR186" s="246">
        <f t="shared" si="105"/>
        <v>4.6555705043141629</v>
      </c>
      <c r="AS186" s="246">
        <f t="shared" si="105"/>
        <v>4.6546814915275867</v>
      </c>
      <c r="AT186" s="246">
        <f t="shared" si="105"/>
        <v>4.7143595407214551</v>
      </c>
      <c r="AU186" s="246">
        <f t="shared" si="100"/>
        <v>5.1893691691388399</v>
      </c>
    </row>
    <row r="187" spans="1:47" s="246" customFormat="1" ht="12.95" customHeight="1">
      <c r="A187" s="15" t="s">
        <v>1755</v>
      </c>
      <c r="B187" s="249" t="s">
        <v>1814</v>
      </c>
      <c r="C187" s="250">
        <v>48268.2595</v>
      </c>
      <c r="D187" s="250"/>
      <c r="E187" s="246">
        <f t="shared" si="80"/>
        <v>45570.489241098752</v>
      </c>
      <c r="F187" s="246">
        <f t="shared" si="81"/>
        <v>45570.5</v>
      </c>
      <c r="G187" s="246">
        <f t="shared" si="82"/>
        <v>-3.4589459974085912E-3</v>
      </c>
      <c r="J187" s="246">
        <f>G187</f>
        <v>-3.4589459974085912E-3</v>
      </c>
      <c r="P187" s="246">
        <f t="shared" si="83"/>
        <v>5.1720192382116587E-3</v>
      </c>
      <c r="Q187" s="248">
        <f t="shared" si="84"/>
        <v>33249.7595</v>
      </c>
      <c r="R187" s="246">
        <f t="shared" si="85"/>
        <v>7.4493560898485311E-5</v>
      </c>
      <c r="S187" s="246">
        <v>1</v>
      </c>
      <c r="T187" s="246">
        <f t="shared" si="86"/>
        <v>7.4493560898485311E-5</v>
      </c>
      <c r="X187" s="248">
        <f t="shared" si="87"/>
        <v>33249.7595</v>
      </c>
      <c r="Z187" s="246">
        <f t="shared" si="88"/>
        <v>45570.5</v>
      </c>
      <c r="AA187" s="246">
        <f t="shared" si="89"/>
        <v>-3.8414650586503975E-3</v>
      </c>
      <c r="AB187" s="246">
        <f t="shared" si="90"/>
        <v>3.8251906124180633E-4</v>
      </c>
      <c r="AC187" s="246">
        <f t="shared" si="91"/>
        <v>-8.6309652356202499E-3</v>
      </c>
      <c r="AD187" s="246">
        <f t="shared" si="92"/>
        <v>5.554538299453465E-3</v>
      </c>
      <c r="AE187" s="246">
        <f t="shared" si="93"/>
        <v>1.4632083221331278E-7</v>
      </c>
      <c r="AG187" s="249"/>
      <c r="AH187" s="246">
        <f t="shared" si="94"/>
        <v>-9.0134842968620562E-3</v>
      </c>
      <c r="AI187" s="246">
        <f t="shared" si="95"/>
        <v>0.693054405923613</v>
      </c>
      <c r="AJ187" s="246">
        <f t="shared" si="96"/>
        <v>-0.71933714800348381</v>
      </c>
      <c r="AK187" s="246">
        <f t="shared" si="97"/>
        <v>-0.43780866256229395</v>
      </c>
      <c r="AL187" s="246">
        <f t="shared" si="98"/>
        <v>-2.1822570112900115</v>
      </c>
      <c r="AM187" s="246">
        <f t="shared" si="99"/>
        <v>-1.9223792989581998</v>
      </c>
      <c r="AN187" s="246">
        <f t="shared" si="105"/>
        <v>4.655544101413053</v>
      </c>
      <c r="AO187" s="246">
        <f t="shared" si="105"/>
        <v>4.6555441006505776</v>
      </c>
      <c r="AP187" s="246">
        <f t="shared" si="105"/>
        <v>4.6555441257502332</v>
      </c>
      <c r="AQ187" s="246">
        <f t="shared" si="105"/>
        <v>4.6555432995099775</v>
      </c>
      <c r="AR187" s="246">
        <f t="shared" si="105"/>
        <v>4.6555705043141629</v>
      </c>
      <c r="AS187" s="246">
        <f t="shared" si="105"/>
        <v>4.6546814915275867</v>
      </c>
      <c r="AT187" s="246">
        <f t="shared" si="105"/>
        <v>4.7143595407214551</v>
      </c>
      <c r="AU187" s="246">
        <f t="shared" si="100"/>
        <v>5.1893691691388399</v>
      </c>
    </row>
    <row r="188" spans="1:47" s="246" customFormat="1" ht="12.95" customHeight="1">
      <c r="A188" s="235" t="s">
        <v>1177</v>
      </c>
      <c r="B188" s="235" t="s">
        <v>1797</v>
      </c>
      <c r="C188" s="236">
        <v>48276.633600000001</v>
      </c>
      <c r="D188" s="237">
        <v>5.9999999999999995E-4</v>
      </c>
      <c r="E188" s="246">
        <f t="shared" si="80"/>
        <v>45596.536515335378</v>
      </c>
      <c r="F188" s="246">
        <f t="shared" si="81"/>
        <v>45596.5</v>
      </c>
      <c r="G188" s="246">
        <f t="shared" si="82"/>
        <v>1.1739542002032977E-2</v>
      </c>
      <c r="I188" s="246">
        <f>+G188</f>
        <v>1.1739542002032977E-2</v>
      </c>
      <c r="O188" s="246">
        <f ca="1">+C$11+C$12*F188</f>
        <v>9.2360243652694435E-2</v>
      </c>
      <c r="P188" s="246">
        <f t="shared" si="83"/>
        <v>5.2002007225349506E-3</v>
      </c>
      <c r="Q188" s="248">
        <f t="shared" si="84"/>
        <v>33258.133600000001</v>
      </c>
      <c r="R188" s="246">
        <f t="shared" si="85"/>
        <v>4.2762984369746883E-5</v>
      </c>
      <c r="S188" s="246">
        <v>0.1</v>
      </c>
      <c r="T188" s="246">
        <f t="shared" si="86"/>
        <v>4.2762984369746883E-6</v>
      </c>
      <c r="X188" s="248">
        <f t="shared" si="87"/>
        <v>33258.133600000001</v>
      </c>
      <c r="Z188" s="246">
        <f t="shared" si="88"/>
        <v>45596.5</v>
      </c>
      <c r="AA188" s="246">
        <f t="shared" si="89"/>
        <v>-3.8195887268476902E-3</v>
      </c>
      <c r="AB188" s="246">
        <f t="shared" si="90"/>
        <v>1.5559130728880667E-2</v>
      </c>
      <c r="AC188" s="246">
        <f t="shared" si="91"/>
        <v>6.539341279498026E-3</v>
      </c>
      <c r="AD188" s="246">
        <f t="shared" si="92"/>
        <v>2.0759331451415619E-2</v>
      </c>
      <c r="AE188" s="246">
        <f t="shared" si="93"/>
        <v>2.4208654903839864E-5</v>
      </c>
      <c r="AG188" s="249"/>
      <c r="AH188" s="246">
        <f t="shared" si="94"/>
        <v>-9.0197894493826408E-3</v>
      </c>
      <c r="AI188" s="246">
        <f t="shared" si="95"/>
        <v>0.6940820338234055</v>
      </c>
      <c r="AJ188" s="246">
        <f t="shared" si="96"/>
        <v>-0.7209643442834246</v>
      </c>
      <c r="AK188" s="246">
        <f t="shared" si="97"/>
        <v>-0.43852733176834779</v>
      </c>
      <c r="AL188" s="246">
        <f t="shared" si="98"/>
        <v>-2.1799117294907595</v>
      </c>
      <c r="AM188" s="246">
        <f t="shared" si="99"/>
        <v>-1.9168854961099395</v>
      </c>
      <c r="AN188" s="246">
        <f t="shared" si="105"/>
        <v>4.6584016127220833</v>
      </c>
      <c r="AO188" s="246">
        <f t="shared" si="105"/>
        <v>4.6584016121689018</v>
      </c>
      <c r="AP188" s="246">
        <f t="shared" si="105"/>
        <v>4.6584016313416958</v>
      </c>
      <c r="AQ188" s="246">
        <f t="shared" si="105"/>
        <v>4.6584009668329438</v>
      </c>
      <c r="AR188" s="246">
        <f t="shared" si="105"/>
        <v>4.6584240027711958</v>
      </c>
      <c r="AS188" s="246">
        <f t="shared" si="105"/>
        <v>4.6576310854612153</v>
      </c>
      <c r="AT188" s="246">
        <f t="shared" si="105"/>
        <v>4.7180259531561592</v>
      </c>
      <c r="AU188" s="246">
        <f t="shared" si="100"/>
        <v>5.1923113062311614</v>
      </c>
    </row>
    <row r="189" spans="1:47" s="246" customFormat="1" ht="12.95" customHeight="1">
      <c r="A189" s="15" t="s">
        <v>1755</v>
      </c>
      <c r="B189" s="249" t="s">
        <v>1814</v>
      </c>
      <c r="C189" s="250">
        <v>48277.261500000001</v>
      </c>
      <c r="D189" s="250"/>
      <c r="E189" s="246">
        <f t="shared" si="80"/>
        <v>45598.489571006212</v>
      </c>
      <c r="F189" s="246">
        <f t="shared" si="81"/>
        <v>45598.5</v>
      </c>
      <c r="G189" s="246">
        <f t="shared" si="82"/>
        <v>-3.3528819985804148E-3</v>
      </c>
      <c r="J189" s="246">
        <f>G189</f>
        <v>-3.3528819985804148E-3</v>
      </c>
      <c r="P189" s="246">
        <f t="shared" si="83"/>
        <v>5.2023697353408491E-3</v>
      </c>
      <c r="Q189" s="248">
        <f t="shared" si="84"/>
        <v>33258.761500000001</v>
      </c>
      <c r="R189" s="246">
        <f t="shared" si="85"/>
        <v>7.3192332230762798E-5</v>
      </c>
      <c r="S189" s="246">
        <v>1</v>
      </c>
      <c r="T189" s="246">
        <f t="shared" si="86"/>
        <v>7.3192332230762798E-5</v>
      </c>
      <c r="X189" s="248">
        <f t="shared" si="87"/>
        <v>33258.761500000001</v>
      </c>
      <c r="Z189" s="246">
        <f t="shared" si="88"/>
        <v>45598.5</v>
      </c>
      <c r="AA189" s="246">
        <f t="shared" si="89"/>
        <v>-3.8179020605220992E-3</v>
      </c>
      <c r="AB189" s="246">
        <f t="shared" si="90"/>
        <v>4.6502006194168444E-4</v>
      </c>
      <c r="AC189" s="246">
        <f t="shared" si="91"/>
        <v>-8.5552517339212639E-3</v>
      </c>
      <c r="AD189" s="246">
        <f t="shared" si="92"/>
        <v>5.6673897972825335E-3</v>
      </c>
      <c r="AE189" s="246">
        <f t="shared" si="93"/>
        <v>2.1624365800824803E-7</v>
      </c>
      <c r="AG189" s="249"/>
      <c r="AH189" s="246">
        <f t="shared" si="94"/>
        <v>-9.0202717958629483E-3</v>
      </c>
      <c r="AI189" s="246">
        <f t="shared" si="95"/>
        <v>0.69416127829003416</v>
      </c>
      <c r="AJ189" s="246">
        <f t="shared" si="96"/>
        <v>-0.72108954876430809</v>
      </c>
      <c r="AK189" s="246">
        <f t="shared" si="97"/>
        <v>-0.43858260230007384</v>
      </c>
      <c r="AL189" s="246">
        <f t="shared" si="98"/>
        <v>-2.1797310350000574</v>
      </c>
      <c r="AM189" s="246">
        <f t="shared" si="99"/>
        <v>-1.9164632455548891</v>
      </c>
      <c r="AN189" s="246">
        <f t="shared" si="105"/>
        <v>4.6586215968060198</v>
      </c>
      <c r="AO189" s="246">
        <f t="shared" si="105"/>
        <v>4.6586215962669613</v>
      </c>
      <c r="AP189" s="246">
        <f t="shared" si="105"/>
        <v>4.658621615026628</v>
      </c>
      <c r="AQ189" s="246">
        <f t="shared" si="105"/>
        <v>4.6586209621787704</v>
      </c>
      <c r="AR189" s="246">
        <f t="shared" si="105"/>
        <v>4.658643686342419</v>
      </c>
      <c r="AS189" s="246">
        <f t="shared" si="105"/>
        <v>4.6578582755486266</v>
      </c>
      <c r="AT189" s="246">
        <f t="shared" si="105"/>
        <v>4.7183081550120063</v>
      </c>
      <c r="AU189" s="246">
        <f t="shared" si="100"/>
        <v>5.1925376244690318</v>
      </c>
    </row>
    <row r="190" spans="1:47" s="246" customFormat="1" ht="12.95" customHeight="1">
      <c r="A190" s="15" t="s">
        <v>1755</v>
      </c>
      <c r="B190" s="249" t="s">
        <v>1814</v>
      </c>
      <c r="C190" s="250">
        <v>48277.261500000001</v>
      </c>
      <c r="D190" s="250"/>
      <c r="E190" s="246">
        <f t="shared" si="80"/>
        <v>45598.489571006212</v>
      </c>
      <c r="F190" s="246">
        <f t="shared" si="81"/>
        <v>45598.5</v>
      </c>
      <c r="G190" s="246">
        <f t="shared" si="82"/>
        <v>-3.3528819985804148E-3</v>
      </c>
      <c r="J190" s="246">
        <f>G190</f>
        <v>-3.3528819985804148E-3</v>
      </c>
      <c r="P190" s="246">
        <f t="shared" si="83"/>
        <v>5.2023697353408491E-3</v>
      </c>
      <c r="Q190" s="248">
        <f t="shared" si="84"/>
        <v>33258.761500000001</v>
      </c>
      <c r="R190" s="246">
        <f t="shared" si="85"/>
        <v>7.3192332230762798E-5</v>
      </c>
      <c r="S190" s="246">
        <v>1</v>
      </c>
      <c r="T190" s="246">
        <f t="shared" si="86"/>
        <v>7.3192332230762798E-5</v>
      </c>
      <c r="X190" s="248">
        <f t="shared" si="87"/>
        <v>33258.761500000001</v>
      </c>
      <c r="Z190" s="246">
        <f t="shared" si="88"/>
        <v>45598.5</v>
      </c>
      <c r="AA190" s="246">
        <f t="shared" si="89"/>
        <v>-3.8179020605220992E-3</v>
      </c>
      <c r="AB190" s="246">
        <f t="shared" si="90"/>
        <v>4.6502006194168444E-4</v>
      </c>
      <c r="AC190" s="246">
        <f t="shared" si="91"/>
        <v>-8.5552517339212639E-3</v>
      </c>
      <c r="AD190" s="246">
        <f t="shared" si="92"/>
        <v>5.6673897972825335E-3</v>
      </c>
      <c r="AE190" s="246">
        <f t="shared" si="93"/>
        <v>2.1624365800824803E-7</v>
      </c>
      <c r="AG190" s="249"/>
      <c r="AH190" s="246">
        <f t="shared" si="94"/>
        <v>-9.0202717958629483E-3</v>
      </c>
      <c r="AI190" s="246">
        <f t="shared" si="95"/>
        <v>0.69416127829003416</v>
      </c>
      <c r="AJ190" s="246">
        <f t="shared" si="96"/>
        <v>-0.72108954876430809</v>
      </c>
      <c r="AK190" s="246">
        <f t="shared" si="97"/>
        <v>-0.43858260230007384</v>
      </c>
      <c r="AL190" s="246">
        <f t="shared" si="98"/>
        <v>-2.1797310350000574</v>
      </c>
      <c r="AM190" s="246">
        <f t="shared" si="99"/>
        <v>-1.9164632455548891</v>
      </c>
      <c r="AN190" s="246">
        <f t="shared" si="105"/>
        <v>4.6586215968060198</v>
      </c>
      <c r="AO190" s="246">
        <f t="shared" si="105"/>
        <v>4.6586215962669613</v>
      </c>
      <c r="AP190" s="246">
        <f t="shared" si="105"/>
        <v>4.658621615026628</v>
      </c>
      <c r="AQ190" s="246">
        <f t="shared" si="105"/>
        <v>4.6586209621787704</v>
      </c>
      <c r="AR190" s="246">
        <f t="shared" si="105"/>
        <v>4.658643686342419</v>
      </c>
      <c r="AS190" s="246">
        <f t="shared" si="105"/>
        <v>4.6578582755486266</v>
      </c>
      <c r="AT190" s="246">
        <f t="shared" si="105"/>
        <v>4.7183081550120063</v>
      </c>
      <c r="AU190" s="246">
        <f t="shared" si="100"/>
        <v>5.1925376244690318</v>
      </c>
    </row>
    <row r="191" spans="1:47" s="246" customFormat="1" ht="12.95" customHeight="1">
      <c r="A191" s="15" t="s">
        <v>1766</v>
      </c>
      <c r="B191" s="249"/>
      <c r="C191" s="250">
        <v>48290.281999999999</v>
      </c>
      <c r="D191" s="250">
        <v>2E-3</v>
      </c>
      <c r="E191" s="246">
        <f t="shared" si="80"/>
        <v>45638.989270579652</v>
      </c>
      <c r="F191" s="246">
        <f t="shared" si="81"/>
        <v>45639</v>
      </c>
      <c r="G191" s="246">
        <f t="shared" si="82"/>
        <v>-3.4494680003263056E-3</v>
      </c>
      <c r="J191" s="246">
        <f>+G191</f>
        <v>-3.4494680003263056E-3</v>
      </c>
      <c r="P191" s="246">
        <f t="shared" si="83"/>
        <v>5.246329322828619E-3</v>
      </c>
      <c r="Q191" s="248">
        <f t="shared" si="84"/>
        <v>33271.781999999999</v>
      </c>
      <c r="R191" s="246">
        <f t="shared" si="85"/>
        <v>7.5616891085388354E-5</v>
      </c>
      <c r="S191" s="246">
        <v>1</v>
      </c>
      <c r="T191" s="246">
        <f t="shared" si="86"/>
        <v>7.5616891085388354E-5</v>
      </c>
      <c r="X191" s="248">
        <f t="shared" si="87"/>
        <v>33271.781999999999</v>
      </c>
      <c r="Z191" s="246">
        <f t="shared" si="88"/>
        <v>45639</v>
      </c>
      <c r="AA191" s="246">
        <f t="shared" si="89"/>
        <v>-3.7836276914894468E-3</v>
      </c>
      <c r="AB191" s="246">
        <f t="shared" si="90"/>
        <v>3.3415969116314115E-4</v>
      </c>
      <c r="AC191" s="246">
        <f t="shared" si="91"/>
        <v>-8.6957973231549246E-3</v>
      </c>
      <c r="AD191" s="246">
        <f t="shared" si="92"/>
        <v>5.5804890139917601E-3</v>
      </c>
      <c r="AE191" s="246">
        <f t="shared" si="93"/>
        <v>1.1166269919824587E-7</v>
      </c>
      <c r="AG191" s="249"/>
      <c r="AH191" s="246">
        <f t="shared" si="94"/>
        <v>-9.0299570143180657E-3</v>
      </c>
      <c r="AI191" s="246">
        <f t="shared" si="95"/>
        <v>0.69577203954013833</v>
      </c>
      <c r="AJ191" s="246">
        <f t="shared" si="96"/>
        <v>-0.72362601496705337</v>
      </c>
      <c r="AK191" s="246">
        <f t="shared" si="97"/>
        <v>-0.43970145645872444</v>
      </c>
      <c r="AL191" s="246">
        <f t="shared" si="98"/>
        <v>-2.1760630657864328</v>
      </c>
      <c r="AM191" s="246">
        <f t="shared" si="99"/>
        <v>-1.9079233508896851</v>
      </c>
      <c r="AN191" s="246">
        <f t="shared" ref="AN191:AT200" si="106">$AU191+$AB$7*SIN(AO191)</f>
        <v>4.6630816913255932</v>
      </c>
      <c r="AO191" s="246">
        <f t="shared" si="106"/>
        <v>4.6630816910199853</v>
      </c>
      <c r="AP191" s="246">
        <f t="shared" si="106"/>
        <v>4.6630817026165357</v>
      </c>
      <c r="AQ191" s="246">
        <f t="shared" si="106"/>
        <v>4.6630812625778972</v>
      </c>
      <c r="AR191" s="246">
        <f t="shared" si="106"/>
        <v>4.6630979628819693</v>
      </c>
      <c r="AS191" s="246">
        <f t="shared" si="106"/>
        <v>4.6624680686986189</v>
      </c>
      <c r="AT191" s="246">
        <f t="shared" si="106"/>
        <v>4.7240279647785037</v>
      </c>
      <c r="AU191" s="246">
        <f t="shared" si="100"/>
        <v>5.197120568785917</v>
      </c>
    </row>
    <row r="192" spans="1:47" s="246" customFormat="1" ht="12.95" customHeight="1">
      <c r="A192" s="235" t="s">
        <v>1177</v>
      </c>
      <c r="B192" s="235" t="s">
        <v>1797</v>
      </c>
      <c r="C192" s="236">
        <v>48297.681149999997</v>
      </c>
      <c r="D192" s="237">
        <v>2.0000000000000002E-5</v>
      </c>
      <c r="E192" s="246">
        <f t="shared" si="80"/>
        <v>45662.00400519804</v>
      </c>
      <c r="F192" s="246">
        <f t="shared" si="81"/>
        <v>45662</v>
      </c>
      <c r="G192" s="246">
        <f t="shared" si="82"/>
        <v>1.2876559994765557E-3</v>
      </c>
      <c r="I192" s="246">
        <f>+G192</f>
        <v>1.2876559994765557E-3</v>
      </c>
      <c r="O192" s="246">
        <f ca="1">+C$11+C$12*F192</f>
        <v>9.2292928978739724E-2</v>
      </c>
      <c r="P192" s="246">
        <f t="shared" si="83"/>
        <v>5.2713254880771901E-3</v>
      </c>
      <c r="Q192" s="248">
        <f t="shared" si="84"/>
        <v>33279.181149999997</v>
      </c>
      <c r="R192" s="246">
        <f t="shared" si="85"/>
        <v>1.5869622594407639E-5</v>
      </c>
      <c r="S192" s="246">
        <v>0.1</v>
      </c>
      <c r="T192" s="246">
        <f t="shared" si="86"/>
        <v>1.586962259440764E-6</v>
      </c>
      <c r="X192" s="248">
        <f t="shared" si="87"/>
        <v>33279.181149999997</v>
      </c>
      <c r="Z192" s="246">
        <f t="shared" si="88"/>
        <v>45662</v>
      </c>
      <c r="AA192" s="246">
        <f t="shared" si="89"/>
        <v>-3.7640616356337461E-3</v>
      </c>
      <c r="AB192" s="246">
        <f t="shared" si="90"/>
        <v>5.0517176351103019E-3</v>
      </c>
      <c r="AC192" s="246">
        <f t="shared" si="91"/>
        <v>-3.9836694886006344E-3</v>
      </c>
      <c r="AD192" s="246">
        <f t="shared" si="92"/>
        <v>1.0323043123187492E-2</v>
      </c>
      <c r="AE192" s="246">
        <f t="shared" si="93"/>
        <v>2.5519851064884422E-6</v>
      </c>
      <c r="AG192" s="249"/>
      <c r="AH192" s="246">
        <f t="shared" si="94"/>
        <v>-9.0353871237109362E-3</v>
      </c>
      <c r="AI192" s="246">
        <f t="shared" si="95"/>
        <v>0.69669196106057252</v>
      </c>
      <c r="AJ192" s="246">
        <f t="shared" si="96"/>
        <v>-0.72506737592640935</v>
      </c>
      <c r="AK192" s="246">
        <f t="shared" si="97"/>
        <v>-0.44033652613905355</v>
      </c>
      <c r="AL192" s="246">
        <f t="shared" si="98"/>
        <v>-2.1739724260559647</v>
      </c>
      <c r="AM192" s="246">
        <f t="shared" si="99"/>
        <v>-1.9030825401314535</v>
      </c>
      <c r="AN192" s="246">
        <f t="shared" si="106"/>
        <v>4.6656191985854454</v>
      </c>
      <c r="AO192" s="246">
        <f t="shared" si="106"/>
        <v>4.6656191983739914</v>
      </c>
      <c r="AP192" s="246">
        <f t="shared" si="106"/>
        <v>4.6656192068327798</v>
      </c>
      <c r="AQ192" s="246">
        <f t="shared" si="106"/>
        <v>4.6656188684574946</v>
      </c>
      <c r="AR192" s="246">
        <f t="shared" si="106"/>
        <v>4.6656324063282453</v>
      </c>
      <c r="AS192" s="246">
        <f t="shared" si="106"/>
        <v>4.6650937986764767</v>
      </c>
      <c r="AT192" s="246">
        <f t="shared" si="106"/>
        <v>4.7272806771522049</v>
      </c>
      <c r="AU192" s="246">
        <f t="shared" si="100"/>
        <v>5.1997232285214317</v>
      </c>
    </row>
    <row r="193" spans="1:47" s="246" customFormat="1" ht="12.95" customHeight="1">
      <c r="A193" s="235" t="s">
        <v>1177</v>
      </c>
      <c r="B193" s="235" t="s">
        <v>1797</v>
      </c>
      <c r="C193" s="236">
        <v>48571.743699999999</v>
      </c>
      <c r="D193" s="237">
        <v>2.2000000000000001E-3</v>
      </c>
      <c r="E193" s="246">
        <f t="shared" si="80"/>
        <v>46514.463660305897</v>
      </c>
      <c r="F193" s="246">
        <f t="shared" si="81"/>
        <v>46514.5</v>
      </c>
      <c r="G193" s="246">
        <f t="shared" si="82"/>
        <v>-1.1683074000757188E-2</v>
      </c>
      <c r="I193" s="246">
        <f>+G193</f>
        <v>-1.1683074000757188E-2</v>
      </c>
      <c r="O193" s="246">
        <f ca="1">+C$11+C$12*F193</f>
        <v>9.1416810512382485E-2</v>
      </c>
      <c r="P193" s="246">
        <f t="shared" si="83"/>
        <v>6.2138915216008797E-3</v>
      </c>
      <c r="Q193" s="248">
        <f t="shared" si="84"/>
        <v>33553.243699999999</v>
      </c>
      <c r="R193" s="246">
        <f t="shared" si="85"/>
        <v>3.2030137490847335E-4</v>
      </c>
      <c r="S193" s="246">
        <v>0.1</v>
      </c>
      <c r="T193" s="246">
        <f t="shared" si="86"/>
        <v>3.2030137490847337E-5</v>
      </c>
      <c r="X193" s="248">
        <f t="shared" si="87"/>
        <v>33553.243699999999</v>
      </c>
      <c r="Z193" s="246">
        <f t="shared" si="88"/>
        <v>46514.5</v>
      </c>
      <c r="AA193" s="246">
        <f t="shared" si="89"/>
        <v>-2.9845947845265723E-3</v>
      </c>
      <c r="AB193" s="246">
        <f t="shared" si="90"/>
        <v>-8.6984792162306153E-3</v>
      </c>
      <c r="AC193" s="246">
        <f t="shared" si="91"/>
        <v>-1.7896965522358067E-2</v>
      </c>
      <c r="AD193" s="246">
        <f t="shared" si="92"/>
        <v>-2.4845876946297356E-3</v>
      </c>
      <c r="AE193" s="246">
        <f t="shared" si="93"/>
        <v>7.5663540675195984E-6</v>
      </c>
      <c r="AG193" s="249"/>
      <c r="AH193" s="246">
        <f t="shared" si="94"/>
        <v>-9.198486306127452E-3</v>
      </c>
      <c r="AI193" s="246">
        <f t="shared" si="95"/>
        <v>0.73362507342504479</v>
      </c>
      <c r="AJ193" s="246">
        <f t="shared" si="96"/>
        <v>-0.77883220958157984</v>
      </c>
      <c r="AK193" s="246">
        <f t="shared" si="97"/>
        <v>-0.46361236095436226</v>
      </c>
      <c r="AL193" s="246">
        <f t="shared" si="98"/>
        <v>-2.0923028047340697</v>
      </c>
      <c r="AM193" s="246">
        <f t="shared" si="99"/>
        <v>-1.7278737794304722</v>
      </c>
      <c r="AN193" s="246">
        <f t="shared" si="106"/>
        <v>4.7621649088764535</v>
      </c>
      <c r="AO193" s="246">
        <f t="shared" si="106"/>
        <v>4.7621649111177753</v>
      </c>
      <c r="AP193" s="246">
        <f t="shared" si="106"/>
        <v>4.7621649953663949</v>
      </c>
      <c r="AQ193" s="246">
        <f t="shared" si="106"/>
        <v>4.7621681620684271</v>
      </c>
      <c r="AR193" s="246">
        <f t="shared" si="106"/>
        <v>4.7622870451217159</v>
      </c>
      <c r="AS193" s="246">
        <f t="shared" si="106"/>
        <v>4.7665618454148371</v>
      </c>
      <c r="AT193" s="246">
        <f t="shared" si="106"/>
        <v>4.8500616546783455</v>
      </c>
      <c r="AU193" s="246">
        <f t="shared" si="100"/>
        <v>5.2961913774138853</v>
      </c>
    </row>
    <row r="194" spans="1:47" s="246" customFormat="1" ht="12.95" customHeight="1">
      <c r="A194" s="235" t="s">
        <v>1177</v>
      </c>
      <c r="B194" s="235" t="s">
        <v>1797</v>
      </c>
      <c r="C194" s="236">
        <v>48601.658770000002</v>
      </c>
      <c r="D194" s="237">
        <v>5.0000000000000001E-4</v>
      </c>
      <c r="E194" s="246">
        <f t="shared" si="80"/>
        <v>46607.513185878546</v>
      </c>
      <c r="F194" s="246">
        <f t="shared" si="81"/>
        <v>46607.5</v>
      </c>
      <c r="G194" s="246">
        <f t="shared" si="82"/>
        <v>4.2392100076540373E-3</v>
      </c>
      <c r="I194" s="246">
        <f>+G194</f>
        <v>4.2392100076540373E-3</v>
      </c>
      <c r="O194" s="246">
        <f ca="1">+C$11+C$12*F194</f>
        <v>9.1321233952416231E-2</v>
      </c>
      <c r="P194" s="246">
        <f t="shared" si="83"/>
        <v>6.3186110764047246E-3</v>
      </c>
      <c r="Q194" s="248">
        <f t="shared" si="84"/>
        <v>33583.158770000002</v>
      </c>
      <c r="R194" s="246">
        <f t="shared" si="85"/>
        <v>4.3239088047215005E-6</v>
      </c>
      <c r="S194" s="246">
        <v>0.1</v>
      </c>
      <c r="T194" s="246">
        <f t="shared" si="86"/>
        <v>4.3239088047215007E-7</v>
      </c>
      <c r="X194" s="248">
        <f t="shared" si="87"/>
        <v>33583.158770000002</v>
      </c>
      <c r="Z194" s="246">
        <f t="shared" si="88"/>
        <v>46607.5</v>
      </c>
      <c r="AA194" s="246">
        <f t="shared" si="89"/>
        <v>-2.8928626388535147E-3</v>
      </c>
      <c r="AB194" s="246">
        <f t="shared" si="90"/>
        <v>7.1320726465075521E-3</v>
      </c>
      <c r="AC194" s="246">
        <f t="shared" si="91"/>
        <v>-2.0794010687506873E-3</v>
      </c>
      <c r="AD194" s="246">
        <f t="shared" si="92"/>
        <v>1.3450683722912277E-2</v>
      </c>
      <c r="AE194" s="246">
        <f t="shared" si="93"/>
        <v>5.0866460235061245E-6</v>
      </c>
      <c r="AG194" s="249"/>
      <c r="AH194" s="246">
        <f t="shared" si="94"/>
        <v>-9.2114737152582393E-3</v>
      </c>
      <c r="AI194" s="246">
        <f t="shared" si="95"/>
        <v>0.73801430311972815</v>
      </c>
      <c r="AJ194" s="246">
        <f t="shared" si="96"/>
        <v>-0.78471972325929518</v>
      </c>
      <c r="AK194" s="246">
        <f t="shared" si="97"/>
        <v>-0.46610676606079104</v>
      </c>
      <c r="AL194" s="246">
        <f t="shared" si="98"/>
        <v>-2.0828608196046225</v>
      </c>
      <c r="AM194" s="246">
        <f t="shared" si="99"/>
        <v>-1.709210143742711</v>
      </c>
      <c r="AN194" s="246">
        <f t="shared" si="106"/>
        <v>4.7730085789791277</v>
      </c>
      <c r="AO194" s="246">
        <f t="shared" si="106"/>
        <v>4.7730085846813957</v>
      </c>
      <c r="AP194" s="246">
        <f t="shared" si="106"/>
        <v>4.7730087607163636</v>
      </c>
      <c r="AQ194" s="246">
        <f t="shared" si="106"/>
        <v>4.7730141948478968</v>
      </c>
      <c r="AR194" s="246">
        <f t="shared" si="106"/>
        <v>4.773181705746369</v>
      </c>
      <c r="AS194" s="246">
        <f t="shared" si="106"/>
        <v>4.7781365876880031</v>
      </c>
      <c r="AT194" s="246">
        <f t="shared" si="106"/>
        <v>4.8637116809383478</v>
      </c>
      <c r="AU194" s="246">
        <f t="shared" si="100"/>
        <v>5.3067151754748805</v>
      </c>
    </row>
    <row r="195" spans="1:47" s="246" customFormat="1" ht="12.95" customHeight="1">
      <c r="A195" s="15" t="s">
        <v>1767</v>
      </c>
      <c r="B195" s="249" t="s">
        <v>1814</v>
      </c>
      <c r="C195" s="250">
        <v>48637.338000000003</v>
      </c>
      <c r="D195" s="250">
        <v>5.0000000000000001E-3</v>
      </c>
      <c r="E195" s="246">
        <f t="shared" si="80"/>
        <v>46718.491880706846</v>
      </c>
      <c r="F195" s="246">
        <f t="shared" si="81"/>
        <v>46718.5</v>
      </c>
      <c r="G195" s="246">
        <f t="shared" si="82"/>
        <v>-2.6103219934157096E-3</v>
      </c>
      <c r="J195" s="246">
        <f>+G195</f>
        <v>-2.6103219934157096E-3</v>
      </c>
      <c r="P195" s="246">
        <f t="shared" si="83"/>
        <v>6.44408671604145E-3</v>
      </c>
      <c r="Q195" s="248">
        <f t="shared" si="84"/>
        <v>33618.838000000003</v>
      </c>
      <c r="R195" s="246">
        <f t="shared" si="85"/>
        <v>8.1982317077893661E-5</v>
      </c>
      <c r="S195" s="246">
        <v>1</v>
      </c>
      <c r="T195" s="246">
        <f t="shared" si="86"/>
        <v>8.1982317077893661E-5</v>
      </c>
      <c r="X195" s="248">
        <f t="shared" si="87"/>
        <v>33618.838000000003</v>
      </c>
      <c r="Z195" s="246">
        <f t="shared" si="88"/>
        <v>46718.5</v>
      </c>
      <c r="AA195" s="246">
        <f t="shared" si="89"/>
        <v>-2.7815580246327073E-3</v>
      </c>
      <c r="AB195" s="246">
        <f t="shared" si="90"/>
        <v>1.7123603121699769E-4</v>
      </c>
      <c r="AC195" s="246">
        <f t="shared" si="91"/>
        <v>-9.0544087094571596E-3</v>
      </c>
      <c r="AD195" s="246">
        <f t="shared" si="92"/>
        <v>6.6153227472584477E-3</v>
      </c>
      <c r="AE195" s="246">
        <f t="shared" si="93"/>
        <v>2.932177838694861E-8</v>
      </c>
      <c r="AG195" s="249"/>
      <c r="AH195" s="246">
        <f t="shared" si="94"/>
        <v>-9.2256447406741573E-3</v>
      </c>
      <c r="AI195" s="246">
        <f t="shared" si="95"/>
        <v>0.74335368708053717</v>
      </c>
      <c r="AJ195" s="246">
        <f t="shared" si="96"/>
        <v>-0.79174641425805703</v>
      </c>
      <c r="AK195" s="246">
        <f t="shared" si="97"/>
        <v>-0.46906789785950587</v>
      </c>
      <c r="AL195" s="246">
        <f t="shared" si="98"/>
        <v>-2.0714419346638593</v>
      </c>
      <c r="AM195" s="246">
        <f t="shared" si="99"/>
        <v>-1.6870372759860544</v>
      </c>
      <c r="AN195" s="246">
        <f t="shared" si="106"/>
        <v>4.7860365328366852</v>
      </c>
      <c r="AO195" s="246">
        <f t="shared" si="106"/>
        <v>4.7860365473569546</v>
      </c>
      <c r="AP195" s="246">
        <f t="shared" si="106"/>
        <v>4.7860369164253296</v>
      </c>
      <c r="AQ195" s="246">
        <f t="shared" si="106"/>
        <v>4.7860462965865409</v>
      </c>
      <c r="AR195" s="246">
        <f t="shared" si="106"/>
        <v>4.7862843017331791</v>
      </c>
      <c r="AS195" s="246">
        <f t="shared" si="106"/>
        <v>4.7920862343889867</v>
      </c>
      <c r="AT195" s="246">
        <f t="shared" si="106"/>
        <v>4.8800678433490257</v>
      </c>
      <c r="AU195" s="246">
        <f t="shared" si="100"/>
        <v>5.3192758376767131</v>
      </c>
    </row>
    <row r="196" spans="1:47" s="246" customFormat="1" ht="12.95" customHeight="1">
      <c r="A196" s="15" t="s">
        <v>1755</v>
      </c>
      <c r="B196" s="249" t="s">
        <v>1814</v>
      </c>
      <c r="C196" s="250">
        <v>48646.340199999999</v>
      </c>
      <c r="D196" s="250"/>
      <c r="E196" s="246">
        <f t="shared" si="80"/>
        <v>46746.492832705604</v>
      </c>
      <c r="F196" s="246">
        <f t="shared" si="81"/>
        <v>46746.5</v>
      </c>
      <c r="G196" s="246">
        <f t="shared" si="82"/>
        <v>-2.3042579996399581E-3</v>
      </c>
      <c r="J196" s="246">
        <f>G196</f>
        <v>-2.3042579996399581E-3</v>
      </c>
      <c r="P196" s="246">
        <f t="shared" si="83"/>
        <v>6.4758220679472789E-3</v>
      </c>
      <c r="Q196" s="248">
        <f t="shared" si="84"/>
        <v>33627.840199999999</v>
      </c>
      <c r="R196" s="246">
        <f t="shared" si="85"/>
        <v>7.7089805993242695E-5</v>
      </c>
      <c r="S196" s="246">
        <v>1</v>
      </c>
      <c r="T196" s="246">
        <f t="shared" si="86"/>
        <v>7.7089805993242695E-5</v>
      </c>
      <c r="X196" s="248">
        <f t="shared" si="87"/>
        <v>33627.840199999999</v>
      </c>
      <c r="Z196" s="246">
        <f t="shared" si="88"/>
        <v>46746.5</v>
      </c>
      <c r="AA196" s="246">
        <f t="shared" si="89"/>
        <v>-2.7531649958137342E-3</v>
      </c>
      <c r="AB196" s="246">
        <f t="shared" si="90"/>
        <v>4.4890699617377607E-4</v>
      </c>
      <c r="AC196" s="246">
        <f t="shared" si="91"/>
        <v>-8.780080067587237E-3</v>
      </c>
      <c r="AD196" s="246">
        <f t="shared" si="92"/>
        <v>6.9247290641210549E-3</v>
      </c>
      <c r="AE196" s="246">
        <f t="shared" si="93"/>
        <v>2.0151749121376261E-7</v>
      </c>
      <c r="AG196" s="249"/>
      <c r="AH196" s="246">
        <f t="shared" si="94"/>
        <v>-9.2289870637610131E-3</v>
      </c>
      <c r="AI196" s="246">
        <f t="shared" si="95"/>
        <v>0.74471817384167949</v>
      </c>
      <c r="AJ196" s="246">
        <f t="shared" si="96"/>
        <v>-0.79351857895379274</v>
      </c>
      <c r="AK196" s="246">
        <f t="shared" si="97"/>
        <v>-0.46981188998445295</v>
      </c>
      <c r="AL196" s="246">
        <f t="shared" si="98"/>
        <v>-2.0685353095172609</v>
      </c>
      <c r="AM196" s="246">
        <f t="shared" si="99"/>
        <v>-1.6814613651485173</v>
      </c>
      <c r="AN196" s="246">
        <f t="shared" si="106"/>
        <v>4.7893377742684358</v>
      </c>
      <c r="AO196" s="246">
        <f t="shared" si="106"/>
        <v>4.789337792220377</v>
      </c>
      <c r="AP196" s="246">
        <f t="shared" si="106"/>
        <v>4.7893382289733966</v>
      </c>
      <c r="AQ196" s="246">
        <f t="shared" si="106"/>
        <v>4.7893488539813918</v>
      </c>
      <c r="AR196" s="246">
        <f t="shared" si="106"/>
        <v>4.78960688190136</v>
      </c>
      <c r="AS196" s="246">
        <f t="shared" si="106"/>
        <v>4.7956283572413758</v>
      </c>
      <c r="AT196" s="246">
        <f t="shared" si="106"/>
        <v>4.8842046902335126</v>
      </c>
      <c r="AU196" s="246">
        <f t="shared" si="100"/>
        <v>5.3224442930069049</v>
      </c>
    </row>
    <row r="197" spans="1:47" s="246" customFormat="1" ht="12.95" customHeight="1">
      <c r="A197" s="15" t="s">
        <v>1755</v>
      </c>
      <c r="B197" s="249" t="s">
        <v>1814</v>
      </c>
      <c r="C197" s="250">
        <v>48646.340900000003</v>
      </c>
      <c r="D197" s="250"/>
      <c r="E197" s="246">
        <f t="shared" si="80"/>
        <v>46746.495010025203</v>
      </c>
      <c r="F197" s="246">
        <f t="shared" si="81"/>
        <v>46746.5</v>
      </c>
      <c r="G197" s="246">
        <f t="shared" si="82"/>
        <v>-1.6042579954955727E-3</v>
      </c>
      <c r="J197" s="246">
        <f>G197</f>
        <v>-1.6042579954955727E-3</v>
      </c>
      <c r="P197" s="246">
        <f t="shared" si="83"/>
        <v>6.4758220679472789E-3</v>
      </c>
      <c r="Q197" s="248">
        <f t="shared" si="84"/>
        <v>33627.840900000003</v>
      </c>
      <c r="R197" s="246">
        <f t="shared" si="85"/>
        <v>6.5287693831646637E-5</v>
      </c>
      <c r="S197" s="246">
        <v>1</v>
      </c>
      <c r="T197" s="246">
        <f t="shared" si="86"/>
        <v>6.5287693831646637E-5</v>
      </c>
      <c r="X197" s="248">
        <f t="shared" si="87"/>
        <v>33627.840900000003</v>
      </c>
      <c r="Z197" s="246">
        <f t="shared" si="88"/>
        <v>46746.5</v>
      </c>
      <c r="AA197" s="246">
        <f t="shared" si="89"/>
        <v>-2.7531649958137342E-3</v>
      </c>
      <c r="AB197" s="246">
        <f t="shared" si="90"/>
        <v>1.1489070003181615E-3</v>
      </c>
      <c r="AC197" s="246">
        <f t="shared" si="91"/>
        <v>-8.0800800634428516E-3</v>
      </c>
      <c r="AD197" s="246">
        <f t="shared" si="92"/>
        <v>7.6247290682654404E-3</v>
      </c>
      <c r="AE197" s="246">
        <f t="shared" si="93"/>
        <v>1.319987295380076E-6</v>
      </c>
      <c r="AG197" s="249"/>
      <c r="AH197" s="246">
        <f t="shared" si="94"/>
        <v>-9.2289870637610131E-3</v>
      </c>
      <c r="AI197" s="246">
        <f t="shared" si="95"/>
        <v>0.74471817384167949</v>
      </c>
      <c r="AJ197" s="246">
        <f t="shared" si="96"/>
        <v>-0.79351857895379274</v>
      </c>
      <c r="AK197" s="246">
        <f t="shared" si="97"/>
        <v>-0.46981188998445295</v>
      </c>
      <c r="AL197" s="246">
        <f t="shared" si="98"/>
        <v>-2.0685353095172609</v>
      </c>
      <c r="AM197" s="246">
        <f t="shared" si="99"/>
        <v>-1.6814613651485173</v>
      </c>
      <c r="AN197" s="246">
        <f t="shared" si="106"/>
        <v>4.7893377742684358</v>
      </c>
      <c r="AO197" s="246">
        <f t="shared" si="106"/>
        <v>4.789337792220377</v>
      </c>
      <c r="AP197" s="246">
        <f t="shared" si="106"/>
        <v>4.7893382289733966</v>
      </c>
      <c r="AQ197" s="246">
        <f t="shared" si="106"/>
        <v>4.7893488539813918</v>
      </c>
      <c r="AR197" s="246">
        <f t="shared" si="106"/>
        <v>4.78960688190136</v>
      </c>
      <c r="AS197" s="246">
        <f t="shared" si="106"/>
        <v>4.7956283572413758</v>
      </c>
      <c r="AT197" s="246">
        <f t="shared" si="106"/>
        <v>4.8842046902335126</v>
      </c>
      <c r="AU197" s="246">
        <f t="shared" si="100"/>
        <v>5.3224442930069049</v>
      </c>
    </row>
    <row r="198" spans="1:47" s="246" customFormat="1" ht="12.95" customHeight="1">
      <c r="A198" s="15" t="s">
        <v>1755</v>
      </c>
      <c r="B198" s="249" t="s">
        <v>1814</v>
      </c>
      <c r="C198" s="250">
        <v>48646.342100000002</v>
      </c>
      <c r="D198" s="250"/>
      <c r="E198" s="246">
        <f t="shared" si="80"/>
        <v>46746.498742573065</v>
      </c>
      <c r="F198" s="246">
        <f t="shared" si="81"/>
        <v>46746.5</v>
      </c>
      <c r="G198" s="246">
        <f t="shared" si="82"/>
        <v>-4.0425799670629203E-4</v>
      </c>
      <c r="J198" s="246">
        <f>G198</f>
        <v>-4.0425799670629203E-4</v>
      </c>
      <c r="P198" s="246">
        <f t="shared" si="83"/>
        <v>6.4758220679472789E-3</v>
      </c>
      <c r="Q198" s="248">
        <f t="shared" si="84"/>
        <v>33627.842100000002</v>
      </c>
      <c r="R198" s="246">
        <f t="shared" si="85"/>
        <v>4.7335501696043487E-5</v>
      </c>
      <c r="S198" s="246">
        <v>1</v>
      </c>
      <c r="T198" s="246">
        <f t="shared" si="86"/>
        <v>4.7335501696043487E-5</v>
      </c>
      <c r="X198" s="248">
        <f t="shared" si="87"/>
        <v>33627.842100000002</v>
      </c>
      <c r="Z198" s="246">
        <f t="shared" si="88"/>
        <v>46746.5</v>
      </c>
      <c r="AA198" s="246">
        <f t="shared" si="89"/>
        <v>-2.7531649958137342E-3</v>
      </c>
      <c r="AB198" s="246">
        <f t="shared" si="90"/>
        <v>2.3489069991074422E-3</v>
      </c>
      <c r="AC198" s="246">
        <f t="shared" si="91"/>
        <v>-6.8800800646535709E-3</v>
      </c>
      <c r="AD198" s="246">
        <f t="shared" si="92"/>
        <v>8.8247290670547211E-3</v>
      </c>
      <c r="AE198" s="246">
        <f t="shared" si="93"/>
        <v>5.5173640904559297E-6</v>
      </c>
      <c r="AG198" s="249"/>
      <c r="AH198" s="246">
        <f t="shared" si="94"/>
        <v>-9.2289870637610131E-3</v>
      </c>
      <c r="AI198" s="246">
        <f t="shared" si="95"/>
        <v>0.74471817384167949</v>
      </c>
      <c r="AJ198" s="246">
        <f t="shared" si="96"/>
        <v>-0.79351857895379274</v>
      </c>
      <c r="AK198" s="246">
        <f t="shared" si="97"/>
        <v>-0.46981188998445295</v>
      </c>
      <c r="AL198" s="246">
        <f t="shared" si="98"/>
        <v>-2.0685353095172609</v>
      </c>
      <c r="AM198" s="246">
        <f t="shared" si="99"/>
        <v>-1.6814613651485173</v>
      </c>
      <c r="AN198" s="246">
        <f t="shared" si="106"/>
        <v>4.7893377742684358</v>
      </c>
      <c r="AO198" s="246">
        <f t="shared" si="106"/>
        <v>4.789337792220377</v>
      </c>
      <c r="AP198" s="246">
        <f t="shared" si="106"/>
        <v>4.7893382289733966</v>
      </c>
      <c r="AQ198" s="246">
        <f t="shared" si="106"/>
        <v>4.7893488539813918</v>
      </c>
      <c r="AR198" s="246">
        <f t="shared" si="106"/>
        <v>4.78960688190136</v>
      </c>
      <c r="AS198" s="246">
        <f t="shared" si="106"/>
        <v>4.7956283572413758</v>
      </c>
      <c r="AT198" s="246">
        <f t="shared" si="106"/>
        <v>4.8842046902335126</v>
      </c>
      <c r="AU198" s="246">
        <f t="shared" si="100"/>
        <v>5.3224442930069049</v>
      </c>
    </row>
    <row r="199" spans="1:47" s="246" customFormat="1" ht="12.95" customHeight="1">
      <c r="A199" s="235" t="s">
        <v>1177</v>
      </c>
      <c r="B199" s="235" t="s">
        <v>1797</v>
      </c>
      <c r="C199" s="236">
        <v>48653.575369999999</v>
      </c>
      <c r="D199" s="237">
        <v>6.7000000000000002E-4</v>
      </c>
      <c r="E199" s="246">
        <f t="shared" si="80"/>
        <v>46768.99751465812</v>
      </c>
      <c r="F199" s="246">
        <f t="shared" si="81"/>
        <v>46769</v>
      </c>
      <c r="G199" s="246">
        <f t="shared" si="82"/>
        <v>-7.990279991645366E-4</v>
      </c>
      <c r="I199" s="246">
        <f>+G199</f>
        <v>-7.990279991645366E-4</v>
      </c>
      <c r="O199" s="246">
        <f ca="1">+C$11+C$12*F199</f>
        <v>9.1155259603657654E-2</v>
      </c>
      <c r="P199" s="246">
        <f t="shared" si="83"/>
        <v>6.5013481664523767E-3</v>
      </c>
      <c r="Q199" s="248">
        <f t="shared" si="84"/>
        <v>33635.075369999999</v>
      </c>
      <c r="R199" s="246">
        <f t="shared" si="85"/>
        <v>5.3295492159507508E-5</v>
      </c>
      <c r="S199" s="246">
        <v>0.1</v>
      </c>
      <c r="T199" s="246">
        <f t="shared" si="86"/>
        <v>5.3295492159507512E-6</v>
      </c>
      <c r="X199" s="248">
        <f t="shared" si="87"/>
        <v>33635.075369999999</v>
      </c>
      <c r="Z199" s="246">
        <f t="shared" si="88"/>
        <v>46769</v>
      </c>
      <c r="AA199" s="246">
        <f t="shared" si="89"/>
        <v>-2.7302560868704522E-3</v>
      </c>
      <c r="AB199" s="246">
        <f t="shared" si="90"/>
        <v>1.9312280877059156E-3</v>
      </c>
      <c r="AC199" s="246">
        <f t="shared" si="91"/>
        <v>-7.3003761656169133E-3</v>
      </c>
      <c r="AD199" s="246">
        <f t="shared" si="92"/>
        <v>8.4325762541582923E-3</v>
      </c>
      <c r="AE199" s="246">
        <f t="shared" si="93"/>
        <v>3.7296419267442477E-7</v>
      </c>
      <c r="AG199" s="249"/>
      <c r="AH199" s="246">
        <f t="shared" si="94"/>
        <v>-9.2316042533228289E-3</v>
      </c>
      <c r="AI199" s="246">
        <f t="shared" si="95"/>
        <v>0.7458198451798681</v>
      </c>
      <c r="AJ199" s="246">
        <f t="shared" si="96"/>
        <v>-0.7949424839317869</v>
      </c>
      <c r="AK199" s="246">
        <f t="shared" si="97"/>
        <v>-0.4704088345610703</v>
      </c>
      <c r="AL199" s="246">
        <f t="shared" si="98"/>
        <v>-2.0661918792880378</v>
      </c>
      <c r="AM199" s="246">
        <f t="shared" si="99"/>
        <v>-1.6769856614069623</v>
      </c>
      <c r="AN199" s="246">
        <f t="shared" si="106"/>
        <v>4.7919949547569018</v>
      </c>
      <c r="AO199" s="246">
        <f t="shared" si="106"/>
        <v>4.7919949759218294</v>
      </c>
      <c r="AP199" s="246">
        <f t="shared" si="106"/>
        <v>4.7919954736903385</v>
      </c>
      <c r="AQ199" s="246">
        <f t="shared" si="106"/>
        <v>4.792007179591196</v>
      </c>
      <c r="AR199" s="246">
        <f t="shared" si="106"/>
        <v>4.7922819710212865</v>
      </c>
      <c r="AS199" s="246">
        <f t="shared" si="106"/>
        <v>4.7984815365306979</v>
      </c>
      <c r="AT199" s="246">
        <f t="shared" si="106"/>
        <v>4.8875321307741659</v>
      </c>
      <c r="AU199" s="246">
        <f t="shared" si="100"/>
        <v>5.3249903731829527</v>
      </c>
    </row>
    <row r="200" spans="1:47" s="246" customFormat="1" ht="12.95" customHeight="1">
      <c r="A200" s="15" t="s">
        <v>1755</v>
      </c>
      <c r="B200" s="249"/>
      <c r="C200" s="250">
        <v>48654.215199999999</v>
      </c>
      <c r="D200" s="250"/>
      <c r="E200" s="246">
        <f t="shared" si="80"/>
        <v>46770.98767807566</v>
      </c>
      <c r="F200" s="246">
        <f t="shared" si="81"/>
        <v>46771</v>
      </c>
      <c r="G200" s="246">
        <f t="shared" si="82"/>
        <v>-3.9614519992028363E-3</v>
      </c>
      <c r="J200" s="246">
        <f>G200</f>
        <v>-3.9614519992028363E-3</v>
      </c>
      <c r="P200" s="246">
        <f t="shared" si="83"/>
        <v>6.5036182085157213E-3</v>
      </c>
      <c r="Q200" s="248">
        <f t="shared" si="84"/>
        <v>33635.715199999999</v>
      </c>
      <c r="R200" s="246">
        <f t="shared" si="85"/>
        <v>1.0951769445247853E-4</v>
      </c>
      <c r="S200" s="246">
        <v>1</v>
      </c>
      <c r="T200" s="246">
        <f t="shared" si="86"/>
        <v>1.0951769445247853E-4</v>
      </c>
      <c r="X200" s="248">
        <f t="shared" si="87"/>
        <v>33635.715199999999</v>
      </c>
      <c r="Z200" s="246">
        <f t="shared" si="88"/>
        <v>46771</v>
      </c>
      <c r="AA200" s="246">
        <f t="shared" si="89"/>
        <v>-2.7282157143617963E-3</v>
      </c>
      <c r="AB200" s="246">
        <f t="shared" si="90"/>
        <v>-1.23323628484104E-3</v>
      </c>
      <c r="AC200" s="246">
        <f t="shared" si="91"/>
        <v>-1.0465070207718558E-2</v>
      </c>
      <c r="AD200" s="246">
        <f t="shared" si="92"/>
        <v>5.2703819236746812E-3</v>
      </c>
      <c r="AE200" s="246">
        <f t="shared" si="93"/>
        <v>1.5208717342485308E-6</v>
      </c>
      <c r="AG200" s="249"/>
      <c r="AH200" s="246">
        <f t="shared" si="94"/>
        <v>-9.2318339228775175E-3</v>
      </c>
      <c r="AI200" s="246">
        <f t="shared" si="95"/>
        <v>0.74591799708239614</v>
      </c>
      <c r="AJ200" s="246">
        <f t="shared" si="96"/>
        <v>-0.79506904569573233</v>
      </c>
      <c r="AK200" s="246">
        <f t="shared" si="97"/>
        <v>-0.47046185661631418</v>
      </c>
      <c r="AL200" s="246">
        <f t="shared" si="98"/>
        <v>-2.065983238710555</v>
      </c>
      <c r="AM200" s="246">
        <f t="shared" si="99"/>
        <v>-1.6765880327229798</v>
      </c>
      <c r="AN200" s="246">
        <f t="shared" si="106"/>
        <v>4.7922313388281381</v>
      </c>
      <c r="AO200" s="246">
        <f t="shared" si="106"/>
        <v>4.7922313602999607</v>
      </c>
      <c r="AP200" s="246">
        <f t="shared" si="106"/>
        <v>4.7922318637942727</v>
      </c>
      <c r="AQ200" s="246">
        <f t="shared" si="106"/>
        <v>4.7922436693606549</v>
      </c>
      <c r="AR200" s="246">
        <f t="shared" si="106"/>
        <v>4.7925199802074836</v>
      </c>
      <c r="AS200" s="246">
        <f t="shared" si="106"/>
        <v>4.7987354474483581</v>
      </c>
      <c r="AT200" s="246">
        <f t="shared" si="106"/>
        <v>4.8878280405815273</v>
      </c>
      <c r="AU200" s="246">
        <f t="shared" si="100"/>
        <v>5.325216691420823</v>
      </c>
    </row>
    <row r="201" spans="1:47" s="246" customFormat="1" ht="12.95" customHeight="1">
      <c r="A201" s="15" t="s">
        <v>1755</v>
      </c>
      <c r="B201" s="249"/>
      <c r="C201" s="250">
        <v>48654.216800000002</v>
      </c>
      <c r="D201" s="250"/>
      <c r="E201" s="246">
        <f t="shared" si="80"/>
        <v>46770.992654806163</v>
      </c>
      <c r="F201" s="246">
        <f t="shared" si="81"/>
        <v>46771</v>
      </c>
      <c r="G201" s="246">
        <f t="shared" si="82"/>
        <v>-2.3614519959664904E-3</v>
      </c>
      <c r="J201" s="246">
        <f>G201</f>
        <v>-2.3614519959664904E-3</v>
      </c>
      <c r="P201" s="246">
        <f t="shared" si="83"/>
        <v>6.5036182085157213E-3</v>
      </c>
      <c r="Q201" s="248">
        <f t="shared" si="84"/>
        <v>33635.716800000002</v>
      </c>
      <c r="R201" s="246">
        <f t="shared" si="85"/>
        <v>7.8589469730398285E-5</v>
      </c>
      <c r="S201" s="246">
        <v>1</v>
      </c>
      <c r="T201" s="246">
        <f t="shared" si="86"/>
        <v>7.8589469730398285E-5</v>
      </c>
      <c r="X201" s="248">
        <f t="shared" si="87"/>
        <v>33635.716800000002</v>
      </c>
      <c r="Z201" s="246">
        <f t="shared" si="88"/>
        <v>46771</v>
      </c>
      <c r="AA201" s="246">
        <f t="shared" si="89"/>
        <v>-2.7282157143617963E-3</v>
      </c>
      <c r="AB201" s="246">
        <f t="shared" si="90"/>
        <v>3.667637183953059E-4</v>
      </c>
      <c r="AC201" s="246">
        <f t="shared" si="91"/>
        <v>-8.8650702044822116E-3</v>
      </c>
      <c r="AD201" s="246">
        <f t="shared" si="92"/>
        <v>6.8703819269110272E-3</v>
      </c>
      <c r="AE201" s="246">
        <f t="shared" si="93"/>
        <v>1.3451562513115125E-7</v>
      </c>
      <c r="AG201" s="249"/>
      <c r="AH201" s="246">
        <f t="shared" si="94"/>
        <v>-9.2318339228775175E-3</v>
      </c>
      <c r="AI201" s="246">
        <f t="shared" si="95"/>
        <v>0.74591799708239614</v>
      </c>
      <c r="AJ201" s="246">
        <f t="shared" si="96"/>
        <v>-0.79506904569573233</v>
      </c>
      <c r="AK201" s="246">
        <f t="shared" si="97"/>
        <v>-0.47046185661631418</v>
      </c>
      <c r="AL201" s="246">
        <f t="shared" si="98"/>
        <v>-2.065983238710555</v>
      </c>
      <c r="AM201" s="246">
        <f t="shared" si="99"/>
        <v>-1.6765880327229798</v>
      </c>
      <c r="AN201" s="246">
        <f t="shared" ref="AN201:AT210" si="107">$AU201+$AB$7*SIN(AO201)</f>
        <v>4.7922313388281381</v>
      </c>
      <c r="AO201" s="246">
        <f t="shared" si="107"/>
        <v>4.7922313602999607</v>
      </c>
      <c r="AP201" s="246">
        <f t="shared" si="107"/>
        <v>4.7922318637942727</v>
      </c>
      <c r="AQ201" s="246">
        <f t="shared" si="107"/>
        <v>4.7922436693606549</v>
      </c>
      <c r="AR201" s="246">
        <f t="shared" si="107"/>
        <v>4.7925199802074836</v>
      </c>
      <c r="AS201" s="246">
        <f t="shared" si="107"/>
        <v>4.7987354474483581</v>
      </c>
      <c r="AT201" s="246">
        <f t="shared" si="107"/>
        <v>4.8878280405815273</v>
      </c>
      <c r="AU201" s="246">
        <f t="shared" si="100"/>
        <v>5.325216691420823</v>
      </c>
    </row>
    <row r="202" spans="1:47" s="246" customFormat="1" ht="12.95" customHeight="1">
      <c r="A202" s="15" t="s">
        <v>1755</v>
      </c>
      <c r="B202" s="249"/>
      <c r="C202" s="250">
        <v>48654.217600000004</v>
      </c>
      <c r="D202" s="250"/>
      <c r="E202" s="246">
        <f t="shared" si="80"/>
        <v>46770.995143171407</v>
      </c>
      <c r="F202" s="246">
        <f t="shared" si="81"/>
        <v>46771</v>
      </c>
      <c r="G202" s="246">
        <f t="shared" si="82"/>
        <v>-1.5614519943483174E-3</v>
      </c>
      <c r="J202" s="246">
        <f>G202</f>
        <v>-1.5614519943483174E-3</v>
      </c>
      <c r="P202" s="246">
        <f t="shared" si="83"/>
        <v>6.5036182085157213E-3</v>
      </c>
      <c r="Q202" s="248">
        <f t="shared" si="84"/>
        <v>33635.717600000004</v>
      </c>
      <c r="R202" s="246">
        <f t="shared" si="85"/>
        <v>6.5045357377125382E-5</v>
      </c>
      <c r="S202" s="246">
        <v>1</v>
      </c>
      <c r="T202" s="246">
        <f t="shared" si="86"/>
        <v>6.5045357377125382E-5</v>
      </c>
      <c r="X202" s="248">
        <f t="shared" si="87"/>
        <v>33635.717600000004</v>
      </c>
      <c r="Z202" s="246">
        <f t="shared" si="88"/>
        <v>46771</v>
      </c>
      <c r="AA202" s="246">
        <f t="shared" si="89"/>
        <v>-2.7282157143617963E-3</v>
      </c>
      <c r="AB202" s="246">
        <f t="shared" si="90"/>
        <v>1.1667637200134789E-3</v>
      </c>
      <c r="AC202" s="246">
        <f t="shared" si="91"/>
        <v>-8.0650702028640386E-3</v>
      </c>
      <c r="AD202" s="246">
        <f t="shared" si="92"/>
        <v>7.6703819285292001E-3</v>
      </c>
      <c r="AE202" s="246">
        <f t="shared" si="93"/>
        <v>1.3613375783396917E-6</v>
      </c>
      <c r="AG202" s="249"/>
      <c r="AH202" s="246">
        <f t="shared" si="94"/>
        <v>-9.2318339228775175E-3</v>
      </c>
      <c r="AI202" s="246">
        <f t="shared" si="95"/>
        <v>0.74591799708239614</v>
      </c>
      <c r="AJ202" s="246">
        <f t="shared" si="96"/>
        <v>-0.79506904569573233</v>
      </c>
      <c r="AK202" s="246">
        <f t="shared" si="97"/>
        <v>-0.47046185661631418</v>
      </c>
      <c r="AL202" s="246">
        <f t="shared" si="98"/>
        <v>-2.065983238710555</v>
      </c>
      <c r="AM202" s="246">
        <f t="shared" si="99"/>
        <v>-1.6765880327229798</v>
      </c>
      <c r="AN202" s="246">
        <f t="shared" si="107"/>
        <v>4.7922313388281381</v>
      </c>
      <c r="AO202" s="246">
        <f t="shared" si="107"/>
        <v>4.7922313602999607</v>
      </c>
      <c r="AP202" s="246">
        <f t="shared" si="107"/>
        <v>4.7922318637942727</v>
      </c>
      <c r="AQ202" s="246">
        <f t="shared" si="107"/>
        <v>4.7922436693606549</v>
      </c>
      <c r="AR202" s="246">
        <f t="shared" si="107"/>
        <v>4.7925199802074836</v>
      </c>
      <c r="AS202" s="246">
        <f t="shared" si="107"/>
        <v>4.7987354474483581</v>
      </c>
      <c r="AT202" s="246">
        <f t="shared" si="107"/>
        <v>4.8878280405815273</v>
      </c>
      <c r="AU202" s="246">
        <f t="shared" si="100"/>
        <v>5.325216691420823</v>
      </c>
    </row>
    <row r="203" spans="1:47" s="246" customFormat="1" ht="12.95" customHeight="1">
      <c r="A203" s="15" t="s">
        <v>1768</v>
      </c>
      <c r="B203" s="249"/>
      <c r="C203" s="250">
        <v>48934.563999999998</v>
      </c>
      <c r="D203" s="250">
        <v>3.0000000000000001E-3</v>
      </c>
      <c r="E203" s="246">
        <f t="shared" si="80"/>
        <v>47643.00044070193</v>
      </c>
      <c r="F203" s="246">
        <f t="shared" si="81"/>
        <v>47643</v>
      </c>
      <c r="G203" s="246">
        <f t="shared" si="82"/>
        <v>1.4168400230119005E-4</v>
      </c>
      <c r="J203" s="246">
        <f>+G203</f>
        <v>1.4168400230119005E-4</v>
      </c>
      <c r="P203" s="246">
        <f t="shared" si="83"/>
        <v>7.5097738670913683E-3</v>
      </c>
      <c r="Q203" s="248">
        <f t="shared" si="84"/>
        <v>33916.063999999998</v>
      </c>
      <c r="R203" s="246">
        <f t="shared" si="85"/>
        <v>5.4288748255623748E-5</v>
      </c>
      <c r="S203" s="246">
        <v>1</v>
      </c>
      <c r="T203" s="246">
        <f t="shared" si="86"/>
        <v>5.4288748255623748E-5</v>
      </c>
      <c r="X203" s="248">
        <f t="shared" si="87"/>
        <v>33916.063999999998</v>
      </c>
      <c r="Z203" s="246">
        <f t="shared" si="88"/>
        <v>47643</v>
      </c>
      <c r="AA203" s="246">
        <f t="shared" si="89"/>
        <v>-1.7729225219827883E-3</v>
      </c>
      <c r="AB203" s="246">
        <f t="shared" si="90"/>
        <v>1.9146065242839783E-3</v>
      </c>
      <c r="AC203" s="246">
        <f t="shared" si="91"/>
        <v>-7.3680898647901782E-3</v>
      </c>
      <c r="AD203" s="246">
        <f t="shared" si="92"/>
        <v>9.4243803913753466E-3</v>
      </c>
      <c r="AE203" s="246">
        <f t="shared" si="93"/>
        <v>3.6657181428307761E-6</v>
      </c>
      <c r="AG203" s="249"/>
      <c r="AH203" s="246">
        <f t="shared" si="94"/>
        <v>-9.2826963890741566E-3</v>
      </c>
      <c r="AI203" s="246">
        <f t="shared" si="95"/>
        <v>0.79248543507340197</v>
      </c>
      <c r="AJ203" s="246">
        <f t="shared" si="96"/>
        <v>-0.84986834233675312</v>
      </c>
      <c r="AK203" s="246">
        <f t="shared" si="97"/>
        <v>-0.49277756450635557</v>
      </c>
      <c r="AL203" s="246">
        <f t="shared" si="98"/>
        <v>-1.9693692326892318</v>
      </c>
      <c r="AM203" s="246">
        <f t="shared" si="99"/>
        <v>-1.506162889960402</v>
      </c>
      <c r="AN203" s="246">
        <f t="shared" si="107"/>
        <v>4.8984292620988494</v>
      </c>
      <c r="AO203" s="246">
        <f t="shared" si="107"/>
        <v>4.8984306786448641</v>
      </c>
      <c r="AP203" s="246">
        <f t="shared" si="107"/>
        <v>4.8984450008869782</v>
      </c>
      <c r="AQ203" s="246">
        <f t="shared" si="107"/>
        <v>4.8985897473185345</v>
      </c>
      <c r="AR203" s="246">
        <f t="shared" si="107"/>
        <v>4.9000464205400318</v>
      </c>
      <c r="AS203" s="246">
        <f t="shared" si="107"/>
        <v>4.9141279573390735</v>
      </c>
      <c r="AT203" s="246">
        <f t="shared" si="107"/>
        <v>5.0189280136498917</v>
      </c>
      <c r="AU203" s="246">
        <f t="shared" si="100"/>
        <v>5.4238914431325176</v>
      </c>
    </row>
    <row r="204" spans="1:47" s="246" customFormat="1" ht="12.95" customHeight="1">
      <c r="A204" s="15" t="s">
        <v>1755</v>
      </c>
      <c r="B204" s="249"/>
      <c r="C204" s="250">
        <v>48935.5265</v>
      </c>
      <c r="D204" s="250"/>
      <c r="E204" s="246">
        <f t="shared" si="80"/>
        <v>47645.994255136051</v>
      </c>
      <c r="F204" s="246">
        <f t="shared" si="81"/>
        <v>47646</v>
      </c>
      <c r="G204" s="246">
        <f t="shared" si="82"/>
        <v>-1.8469520000508055E-3</v>
      </c>
      <c r="J204" s="246">
        <f>G204</f>
        <v>-1.8469520000508055E-3</v>
      </c>
      <c r="P204" s="246">
        <f t="shared" si="83"/>
        <v>7.5132919580144925E-3</v>
      </c>
      <c r="Q204" s="248">
        <f t="shared" si="84"/>
        <v>33917.0265</v>
      </c>
      <c r="R204" s="246">
        <f t="shared" si="85"/>
        <v>8.7614166954497921E-5</v>
      </c>
      <c r="S204" s="246">
        <v>1</v>
      </c>
      <c r="T204" s="246">
        <f t="shared" si="86"/>
        <v>8.7614166954497921E-5</v>
      </c>
      <c r="X204" s="248">
        <f t="shared" si="87"/>
        <v>33917.0265</v>
      </c>
      <c r="Z204" s="246">
        <f t="shared" si="88"/>
        <v>47646</v>
      </c>
      <c r="AA204" s="246">
        <f t="shared" si="89"/>
        <v>-1.7693986767465513E-3</v>
      </c>
      <c r="AB204" s="246">
        <f t="shared" si="90"/>
        <v>-7.7553323304254199E-5</v>
      </c>
      <c r="AC204" s="246">
        <f t="shared" si="91"/>
        <v>-9.360243958065298E-3</v>
      </c>
      <c r="AD204" s="246">
        <f t="shared" si="92"/>
        <v>7.4357386347102383E-3</v>
      </c>
      <c r="AE204" s="246">
        <f t="shared" si="93"/>
        <v>6.0145179555341772E-9</v>
      </c>
      <c r="AG204" s="249"/>
      <c r="AH204" s="246">
        <f t="shared" si="94"/>
        <v>-9.2826906347610438E-3</v>
      </c>
      <c r="AI204" s="246">
        <f t="shared" si="95"/>
        <v>0.79265958704982142</v>
      </c>
      <c r="AJ204" s="246">
        <f t="shared" si="96"/>
        <v>-0.85005452016074512</v>
      </c>
      <c r="AK204" s="246">
        <f t="shared" si="97"/>
        <v>-0.49285086577497261</v>
      </c>
      <c r="AL204" s="246">
        <f t="shared" si="98"/>
        <v>-1.9690158500771711</v>
      </c>
      <c r="AM204" s="246">
        <f t="shared" si="99"/>
        <v>-1.5055855233638149</v>
      </c>
      <c r="AN204" s="246">
        <f t="shared" si="107"/>
        <v>4.8988060423369442</v>
      </c>
      <c r="AO204" s="246">
        <f t="shared" si="107"/>
        <v>4.8988074733105131</v>
      </c>
      <c r="AP204" s="246">
        <f t="shared" si="107"/>
        <v>4.8988219125167811</v>
      </c>
      <c r="AQ204" s="246">
        <f t="shared" si="107"/>
        <v>4.8989675491999929</v>
      </c>
      <c r="AR204" s="246">
        <f t="shared" si="107"/>
        <v>4.9004302367078703</v>
      </c>
      <c r="AS204" s="246">
        <f t="shared" si="107"/>
        <v>4.9145413895972156</v>
      </c>
      <c r="AT204" s="246">
        <f t="shared" si="107"/>
        <v>5.0193860384447175</v>
      </c>
      <c r="AU204" s="246">
        <f t="shared" si="100"/>
        <v>5.4242309204893244</v>
      </c>
    </row>
    <row r="205" spans="1:47" s="246" customFormat="1" ht="12.95" customHeight="1">
      <c r="A205" s="15" t="s">
        <v>1755</v>
      </c>
      <c r="B205" s="249"/>
      <c r="C205" s="250">
        <v>48935.527199999997</v>
      </c>
      <c r="D205" s="250"/>
      <c r="E205" s="246">
        <f t="shared" si="80"/>
        <v>47645.996432455628</v>
      </c>
      <c r="F205" s="246">
        <f t="shared" si="81"/>
        <v>47646</v>
      </c>
      <c r="G205" s="246">
        <f t="shared" si="82"/>
        <v>-1.1469520031823777E-3</v>
      </c>
      <c r="J205" s="246">
        <f>G205</f>
        <v>-1.1469520031823777E-3</v>
      </c>
      <c r="P205" s="246">
        <f t="shared" si="83"/>
        <v>7.5132919580144925E-3</v>
      </c>
      <c r="Q205" s="248">
        <f t="shared" si="84"/>
        <v>33917.027199999997</v>
      </c>
      <c r="R205" s="246">
        <f t="shared" si="85"/>
        <v>7.4999825467446856E-5</v>
      </c>
      <c r="S205" s="246">
        <v>1</v>
      </c>
      <c r="T205" s="246">
        <f t="shared" si="86"/>
        <v>7.4999825467446856E-5</v>
      </c>
      <c r="X205" s="248">
        <f t="shared" si="87"/>
        <v>33917.027199999997</v>
      </c>
      <c r="Z205" s="246">
        <f t="shared" si="88"/>
        <v>47646</v>
      </c>
      <c r="AA205" s="246">
        <f t="shared" si="89"/>
        <v>-1.7693986767465513E-3</v>
      </c>
      <c r="AB205" s="246">
        <f t="shared" si="90"/>
        <v>6.2244667356417364E-4</v>
      </c>
      <c r="AC205" s="246">
        <f t="shared" si="91"/>
        <v>-8.6602439611968701E-3</v>
      </c>
      <c r="AD205" s="246">
        <f t="shared" si="92"/>
        <v>8.1357386315786661E-3</v>
      </c>
      <c r="AE205" s="246">
        <f t="shared" si="93"/>
        <v>3.8743986143110494E-7</v>
      </c>
      <c r="AG205" s="249"/>
      <c r="AH205" s="246">
        <f t="shared" si="94"/>
        <v>-9.2826906347610438E-3</v>
      </c>
      <c r="AI205" s="246">
        <f t="shared" si="95"/>
        <v>0.79265958704982142</v>
      </c>
      <c r="AJ205" s="246">
        <f t="shared" si="96"/>
        <v>-0.85005452016074512</v>
      </c>
      <c r="AK205" s="246">
        <f t="shared" si="97"/>
        <v>-0.49285086577497261</v>
      </c>
      <c r="AL205" s="246">
        <f t="shared" si="98"/>
        <v>-1.9690158500771711</v>
      </c>
      <c r="AM205" s="246">
        <f t="shared" si="99"/>
        <v>-1.5055855233638149</v>
      </c>
      <c r="AN205" s="246">
        <f t="shared" si="107"/>
        <v>4.8988060423369442</v>
      </c>
      <c r="AO205" s="246">
        <f t="shared" si="107"/>
        <v>4.8988074733105131</v>
      </c>
      <c r="AP205" s="246">
        <f t="shared" si="107"/>
        <v>4.8988219125167811</v>
      </c>
      <c r="AQ205" s="246">
        <f t="shared" si="107"/>
        <v>4.8989675491999929</v>
      </c>
      <c r="AR205" s="246">
        <f t="shared" si="107"/>
        <v>4.9004302367078703</v>
      </c>
      <c r="AS205" s="246">
        <f t="shared" si="107"/>
        <v>4.9145413895972156</v>
      </c>
      <c r="AT205" s="246">
        <f t="shared" si="107"/>
        <v>5.0193860384447175</v>
      </c>
      <c r="AU205" s="246">
        <f t="shared" si="100"/>
        <v>5.4242309204893244</v>
      </c>
    </row>
    <row r="206" spans="1:47" s="246" customFormat="1" ht="12.95" customHeight="1">
      <c r="A206" s="15" t="s">
        <v>1755</v>
      </c>
      <c r="B206" s="249"/>
      <c r="C206" s="250">
        <v>48935.528899999998</v>
      </c>
      <c r="D206" s="250"/>
      <c r="E206" s="246">
        <f t="shared" si="80"/>
        <v>47646.001720231776</v>
      </c>
      <c r="F206" s="246">
        <f t="shared" si="81"/>
        <v>47646</v>
      </c>
      <c r="G206" s="246">
        <f t="shared" si="82"/>
        <v>5.530479975277558E-4</v>
      </c>
      <c r="J206" s="246">
        <f>G206</f>
        <v>5.530479975277558E-4</v>
      </c>
      <c r="P206" s="246">
        <f t="shared" si="83"/>
        <v>7.5132919580144925E-3</v>
      </c>
      <c r="Q206" s="248">
        <f t="shared" si="84"/>
        <v>33917.028899999998</v>
      </c>
      <c r="R206" s="246">
        <f t="shared" si="85"/>
        <v>4.8444995989492092E-5</v>
      </c>
      <c r="S206" s="246">
        <v>1</v>
      </c>
      <c r="T206" s="246">
        <f t="shared" si="86"/>
        <v>4.8444995989492092E-5</v>
      </c>
      <c r="X206" s="248">
        <f t="shared" si="87"/>
        <v>33917.028899999998</v>
      </c>
      <c r="Z206" s="246">
        <f t="shared" si="88"/>
        <v>47646</v>
      </c>
      <c r="AA206" s="246">
        <f t="shared" si="89"/>
        <v>-1.7693986767465513E-3</v>
      </c>
      <c r="AB206" s="246">
        <f t="shared" si="90"/>
        <v>2.3224466742743071E-3</v>
      </c>
      <c r="AC206" s="246">
        <f t="shared" si="91"/>
        <v>-6.9602439604867367E-3</v>
      </c>
      <c r="AD206" s="246">
        <f t="shared" si="92"/>
        <v>9.8357386322887996E-3</v>
      </c>
      <c r="AE206" s="246">
        <f t="shared" si="93"/>
        <v>5.3937585548477895E-6</v>
      </c>
      <c r="AG206" s="249"/>
      <c r="AH206" s="246">
        <f t="shared" si="94"/>
        <v>-9.2826906347610438E-3</v>
      </c>
      <c r="AI206" s="246">
        <f t="shared" si="95"/>
        <v>0.79265958704982142</v>
      </c>
      <c r="AJ206" s="246">
        <f t="shared" si="96"/>
        <v>-0.85005452016074512</v>
      </c>
      <c r="AK206" s="246">
        <f t="shared" si="97"/>
        <v>-0.49285086577497261</v>
      </c>
      <c r="AL206" s="246">
        <f t="shared" si="98"/>
        <v>-1.9690158500771711</v>
      </c>
      <c r="AM206" s="246">
        <f t="shared" si="99"/>
        <v>-1.5055855233638149</v>
      </c>
      <c r="AN206" s="246">
        <f t="shared" si="107"/>
        <v>4.8988060423369442</v>
      </c>
      <c r="AO206" s="246">
        <f t="shared" si="107"/>
        <v>4.8988074733105131</v>
      </c>
      <c r="AP206" s="246">
        <f t="shared" si="107"/>
        <v>4.8988219125167811</v>
      </c>
      <c r="AQ206" s="246">
        <f t="shared" si="107"/>
        <v>4.8989675491999929</v>
      </c>
      <c r="AR206" s="246">
        <f t="shared" si="107"/>
        <v>4.9004302367078703</v>
      </c>
      <c r="AS206" s="246">
        <f t="shared" si="107"/>
        <v>4.9145413895972156</v>
      </c>
      <c r="AT206" s="246">
        <f t="shared" si="107"/>
        <v>5.0193860384447175</v>
      </c>
      <c r="AU206" s="246">
        <f t="shared" si="100"/>
        <v>5.4242309204893244</v>
      </c>
    </row>
    <row r="207" spans="1:47" s="246" customFormat="1" ht="12.95" customHeight="1">
      <c r="A207" s="15" t="s">
        <v>1809</v>
      </c>
      <c r="B207" s="249"/>
      <c r="C207" s="250">
        <v>48948.065499999997</v>
      </c>
      <c r="D207" s="250"/>
      <c r="E207" s="246">
        <f t="shared" si="80"/>
        <v>47684.996269878291</v>
      </c>
      <c r="F207" s="246">
        <f t="shared" si="81"/>
        <v>47685</v>
      </c>
      <c r="G207" s="246">
        <f t="shared" si="82"/>
        <v>-1.199220001581125E-3</v>
      </c>
      <c r="J207" s="246">
        <f>+G207</f>
        <v>-1.199220001581125E-3</v>
      </c>
      <c r="P207" s="246">
        <f t="shared" si="83"/>
        <v>7.5590624248601176E-3</v>
      </c>
      <c r="Q207" s="248">
        <f t="shared" si="84"/>
        <v>33929.565499999997</v>
      </c>
      <c r="R207" s="246">
        <f t="shared" si="85"/>
        <v>7.6707511061309506E-5</v>
      </c>
      <c r="S207" s="246">
        <v>1</v>
      </c>
      <c r="T207" s="246">
        <f t="shared" si="86"/>
        <v>7.6707511061309506E-5</v>
      </c>
      <c r="X207" s="248">
        <f t="shared" si="87"/>
        <v>33929.565499999997</v>
      </c>
      <c r="Z207" s="246">
        <f t="shared" si="88"/>
        <v>47685</v>
      </c>
      <c r="AA207" s="246">
        <f t="shared" si="89"/>
        <v>-1.7234330120046715E-3</v>
      </c>
      <c r="AB207" s="246">
        <f t="shared" si="90"/>
        <v>5.2421301042354651E-4</v>
      </c>
      <c r="AC207" s="246">
        <f t="shared" si="91"/>
        <v>-8.7582824264412426E-3</v>
      </c>
      <c r="AD207" s="246">
        <f t="shared" si="92"/>
        <v>8.0832754352836642E-3</v>
      </c>
      <c r="AE207" s="246">
        <f t="shared" si="93"/>
        <v>2.7479928029731728E-7</v>
      </c>
      <c r="AG207" s="249"/>
      <c r="AH207" s="246">
        <f t="shared" si="94"/>
        <v>-9.2824954368647891E-3</v>
      </c>
      <c r="AI207" s="246">
        <f t="shared" si="95"/>
        <v>0.79493291577674785</v>
      </c>
      <c r="AJ207" s="246">
        <f t="shared" si="96"/>
        <v>-0.85247257920061703</v>
      </c>
      <c r="AK207" s="246">
        <f t="shared" si="97"/>
        <v>-0.49380108718558352</v>
      </c>
      <c r="AL207" s="246">
        <f t="shared" si="98"/>
        <v>-1.9644076907414825</v>
      </c>
      <c r="AM207" s="246">
        <f t="shared" si="99"/>
        <v>-1.4980845914646097</v>
      </c>
      <c r="AN207" s="246">
        <f t="shared" si="107"/>
        <v>4.9037117411641571</v>
      </c>
      <c r="AO207" s="246">
        <f t="shared" si="107"/>
        <v>4.9037133709560177</v>
      </c>
      <c r="AP207" s="246">
        <f t="shared" si="107"/>
        <v>4.903729399557033</v>
      </c>
      <c r="AQ207" s="246">
        <f t="shared" si="107"/>
        <v>4.9038869662902922</v>
      </c>
      <c r="AR207" s="246">
        <f t="shared" si="107"/>
        <v>4.9054291397268539</v>
      </c>
      <c r="AS207" s="246">
        <f t="shared" si="107"/>
        <v>4.9199264316374851</v>
      </c>
      <c r="AT207" s="246">
        <f t="shared" si="107"/>
        <v>5.0253446015202385</v>
      </c>
      <c r="AU207" s="246">
        <f t="shared" si="100"/>
        <v>5.4286441261278062</v>
      </c>
    </row>
    <row r="208" spans="1:47" s="246" customFormat="1" ht="12.95" customHeight="1">
      <c r="A208" s="15" t="s">
        <v>1755</v>
      </c>
      <c r="B208" s="249" t="s">
        <v>1814</v>
      </c>
      <c r="C208" s="250">
        <v>48952.4061</v>
      </c>
      <c r="D208" s="250"/>
      <c r="E208" s="246">
        <f t="shared" si="80"/>
        <v>47698.497517600619</v>
      </c>
      <c r="F208" s="246">
        <f t="shared" si="81"/>
        <v>47698.5</v>
      </c>
      <c r="G208" s="246">
        <f t="shared" si="82"/>
        <v>-7.9808200098341331E-4</v>
      </c>
      <c r="J208" s="246">
        <f t="shared" ref="J208:J216" si="108">G208</f>
        <v>-7.9808200098341331E-4</v>
      </c>
      <c r="P208" s="246">
        <f t="shared" si="83"/>
        <v>7.574921315480064E-3</v>
      </c>
      <c r="Q208" s="248">
        <f t="shared" si="84"/>
        <v>33933.9061</v>
      </c>
      <c r="R208" s="246">
        <f t="shared" si="85"/>
        <v>7.0107184537508387E-5</v>
      </c>
      <c r="S208" s="246">
        <v>1</v>
      </c>
      <c r="T208" s="246">
        <f t="shared" si="86"/>
        <v>7.0107184537508387E-5</v>
      </c>
      <c r="X208" s="248">
        <f t="shared" si="87"/>
        <v>33933.9061</v>
      </c>
      <c r="Z208" s="246">
        <f t="shared" si="88"/>
        <v>47698.5</v>
      </c>
      <c r="AA208" s="246">
        <f t="shared" si="89"/>
        <v>-1.707454247986108E-3</v>
      </c>
      <c r="AB208" s="246">
        <f t="shared" si="90"/>
        <v>9.0937224700269464E-4</v>
      </c>
      <c r="AC208" s="246">
        <f t="shared" si="91"/>
        <v>-8.3730033164634773E-3</v>
      </c>
      <c r="AD208" s="246">
        <f t="shared" si="92"/>
        <v>8.4842935624827587E-3</v>
      </c>
      <c r="AE208" s="246">
        <f t="shared" si="93"/>
        <v>8.2695788361872992E-7</v>
      </c>
      <c r="AG208" s="249"/>
      <c r="AH208" s="246">
        <f t="shared" si="94"/>
        <v>-9.282375563466172E-3</v>
      </c>
      <c r="AI208" s="246">
        <f t="shared" si="95"/>
        <v>0.79572390239650748</v>
      </c>
      <c r="AJ208" s="246">
        <f t="shared" si="96"/>
        <v>-0.85330860099691874</v>
      </c>
      <c r="AK208" s="246">
        <f t="shared" si="97"/>
        <v>-0.49412882802501923</v>
      </c>
      <c r="AL208" s="246">
        <f t="shared" si="98"/>
        <v>-1.9628063900043291</v>
      </c>
      <c r="AM208" s="246">
        <f t="shared" si="99"/>
        <v>-1.495490186830426</v>
      </c>
      <c r="AN208" s="246">
        <f t="shared" si="107"/>
        <v>4.9054131489264314</v>
      </c>
      <c r="AO208" s="246">
        <f t="shared" si="107"/>
        <v>4.9054148526092636</v>
      </c>
      <c r="AP208" s="246">
        <f t="shared" si="107"/>
        <v>4.9054314620116166</v>
      </c>
      <c r="AQ208" s="246">
        <f t="shared" si="107"/>
        <v>4.9055933151243876</v>
      </c>
      <c r="AR208" s="246">
        <f t="shared" si="107"/>
        <v>4.9071635667811684</v>
      </c>
      <c r="AS208" s="246">
        <f t="shared" si="107"/>
        <v>4.9217949980188687</v>
      </c>
      <c r="AT208" s="246">
        <f t="shared" si="107"/>
        <v>5.027409012655597</v>
      </c>
      <c r="AU208" s="246">
        <f t="shared" si="100"/>
        <v>5.4301717742334343</v>
      </c>
    </row>
    <row r="209" spans="1:47" s="246" customFormat="1" ht="12.95" customHeight="1">
      <c r="A209" s="15" t="s">
        <v>1755</v>
      </c>
      <c r="B209" s="249"/>
      <c r="C209" s="250">
        <v>48978.285600000003</v>
      </c>
      <c r="D209" s="250"/>
      <c r="E209" s="246">
        <f t="shared" si="80"/>
        <v>47778.994578013895</v>
      </c>
      <c r="F209" s="246">
        <f t="shared" si="81"/>
        <v>47779</v>
      </c>
      <c r="G209" s="246">
        <f t="shared" si="82"/>
        <v>-1.7431479936931282E-3</v>
      </c>
      <c r="J209" s="246">
        <f t="shared" si="108"/>
        <v>-1.7431479936931282E-3</v>
      </c>
      <c r="P209" s="246">
        <f t="shared" si="83"/>
        <v>7.6696502968017985E-3</v>
      </c>
      <c r="Q209" s="248">
        <f t="shared" si="84"/>
        <v>33959.785600000003</v>
      </c>
      <c r="R209" s="246">
        <f t="shared" si="85"/>
        <v>8.8600771657544217E-5</v>
      </c>
      <c r="S209" s="246">
        <v>1</v>
      </c>
      <c r="T209" s="246">
        <f t="shared" si="86"/>
        <v>8.8600771657544217E-5</v>
      </c>
      <c r="X209" s="248">
        <f t="shared" si="87"/>
        <v>33959.785600000003</v>
      </c>
      <c r="Z209" s="246">
        <f t="shared" si="88"/>
        <v>47779</v>
      </c>
      <c r="AA209" s="246">
        <f t="shared" si="89"/>
        <v>-1.6114465503012515E-3</v>
      </c>
      <c r="AB209" s="246">
        <f t="shared" si="90"/>
        <v>-1.3170144339187673E-4</v>
      </c>
      <c r="AC209" s="246">
        <f t="shared" si="91"/>
        <v>-9.4127982904949267E-3</v>
      </c>
      <c r="AD209" s="246">
        <f t="shared" si="92"/>
        <v>7.5379488534099218E-3</v>
      </c>
      <c r="AE209" s="246">
        <f t="shared" si="93"/>
        <v>1.7345270191503711E-8</v>
      </c>
      <c r="AG209" s="249"/>
      <c r="AH209" s="246">
        <f t="shared" si="94"/>
        <v>-9.28109684710305E-3</v>
      </c>
      <c r="AI209" s="246">
        <f t="shared" si="95"/>
        <v>0.80048439617172495</v>
      </c>
      <c r="AJ209" s="246">
        <f t="shared" si="96"/>
        <v>-0.85828247979818117</v>
      </c>
      <c r="AK209" s="246">
        <f t="shared" si="97"/>
        <v>-0.49607010247194849</v>
      </c>
      <c r="AL209" s="246">
        <f t="shared" si="98"/>
        <v>-1.9531912370235609</v>
      </c>
      <c r="AM209" s="246">
        <f t="shared" si="99"/>
        <v>-1.4800414616959008</v>
      </c>
      <c r="AN209" s="246">
        <f t="shared" si="107"/>
        <v>4.9155939208004895</v>
      </c>
      <c r="AO209" s="246">
        <f t="shared" si="107"/>
        <v>4.9155961245237325</v>
      </c>
      <c r="AP209" s="246">
        <f t="shared" si="107"/>
        <v>4.9156165460671781</v>
      </c>
      <c r="AQ209" s="246">
        <f t="shared" si="107"/>
        <v>4.9158056929941338</v>
      </c>
      <c r="AR209" s="246">
        <f t="shared" si="107"/>
        <v>4.9175494230356271</v>
      </c>
      <c r="AS209" s="246">
        <f t="shared" si="107"/>
        <v>4.932985465187171</v>
      </c>
      <c r="AT209" s="246">
        <f t="shared" si="107"/>
        <v>5.0397384895374504</v>
      </c>
      <c r="AU209" s="246">
        <f t="shared" si="100"/>
        <v>5.4392810833077361</v>
      </c>
    </row>
    <row r="210" spans="1:47" s="246" customFormat="1" ht="12.95" customHeight="1">
      <c r="A210" s="15" t="s">
        <v>1755</v>
      </c>
      <c r="B210" s="249"/>
      <c r="C210" s="250">
        <v>48978.286200000002</v>
      </c>
      <c r="D210" s="250"/>
      <c r="E210" s="246">
        <f t="shared" si="80"/>
        <v>47778.996444287826</v>
      </c>
      <c r="F210" s="246">
        <f t="shared" si="81"/>
        <v>47779</v>
      </c>
      <c r="G210" s="246">
        <f t="shared" si="82"/>
        <v>-1.1431479942984879E-3</v>
      </c>
      <c r="J210" s="246">
        <f t="shared" si="108"/>
        <v>-1.1431479942984879E-3</v>
      </c>
      <c r="P210" s="246">
        <f t="shared" si="83"/>
        <v>7.6696502968017985E-3</v>
      </c>
      <c r="Q210" s="248">
        <f t="shared" si="84"/>
        <v>33959.786200000002</v>
      </c>
      <c r="R210" s="246">
        <f t="shared" si="85"/>
        <v>7.7665413719620123E-5</v>
      </c>
      <c r="S210" s="246">
        <v>1</v>
      </c>
      <c r="T210" s="246">
        <f t="shared" si="86"/>
        <v>7.7665413719620123E-5</v>
      </c>
      <c r="X210" s="248">
        <f t="shared" si="87"/>
        <v>33959.786200000002</v>
      </c>
      <c r="Z210" s="246">
        <f t="shared" si="88"/>
        <v>47779</v>
      </c>
      <c r="AA210" s="246">
        <f t="shared" si="89"/>
        <v>-1.6114465503012515E-3</v>
      </c>
      <c r="AB210" s="246">
        <f t="shared" si="90"/>
        <v>4.682985560027636E-4</v>
      </c>
      <c r="AC210" s="246">
        <f t="shared" si="91"/>
        <v>-8.8127982911002864E-3</v>
      </c>
      <c r="AD210" s="246">
        <f t="shared" si="92"/>
        <v>8.1379488528045621E-3</v>
      </c>
      <c r="AE210" s="246">
        <f t="shared" si="93"/>
        <v>2.1930353755427351E-7</v>
      </c>
      <c r="AG210" s="249"/>
      <c r="AH210" s="246">
        <f t="shared" si="94"/>
        <v>-9.28109684710305E-3</v>
      </c>
      <c r="AI210" s="246">
        <f t="shared" si="95"/>
        <v>0.80048439617172495</v>
      </c>
      <c r="AJ210" s="246">
        <f t="shared" si="96"/>
        <v>-0.85828247979818117</v>
      </c>
      <c r="AK210" s="246">
        <f t="shared" si="97"/>
        <v>-0.49607010247194849</v>
      </c>
      <c r="AL210" s="246">
        <f t="shared" si="98"/>
        <v>-1.9531912370235609</v>
      </c>
      <c r="AM210" s="246">
        <f t="shared" si="99"/>
        <v>-1.4800414616959008</v>
      </c>
      <c r="AN210" s="246">
        <f t="shared" si="107"/>
        <v>4.9155939208004895</v>
      </c>
      <c r="AO210" s="246">
        <f t="shared" si="107"/>
        <v>4.9155961245237325</v>
      </c>
      <c r="AP210" s="246">
        <f t="shared" si="107"/>
        <v>4.9156165460671781</v>
      </c>
      <c r="AQ210" s="246">
        <f t="shared" si="107"/>
        <v>4.9158056929941338</v>
      </c>
      <c r="AR210" s="246">
        <f t="shared" si="107"/>
        <v>4.9175494230356271</v>
      </c>
      <c r="AS210" s="246">
        <f t="shared" si="107"/>
        <v>4.932985465187171</v>
      </c>
      <c r="AT210" s="246">
        <f t="shared" si="107"/>
        <v>5.0397384895374504</v>
      </c>
      <c r="AU210" s="246">
        <f t="shared" si="100"/>
        <v>5.4392810833077361</v>
      </c>
    </row>
    <row r="211" spans="1:47" s="246" customFormat="1" ht="12.95" customHeight="1">
      <c r="A211" s="15" t="s">
        <v>1755</v>
      </c>
      <c r="B211" s="249"/>
      <c r="C211" s="250">
        <v>48978.286500000002</v>
      </c>
      <c r="D211" s="250"/>
      <c r="E211" s="246">
        <f t="shared" si="80"/>
        <v>47778.997377424792</v>
      </c>
      <c r="F211" s="246">
        <f t="shared" si="81"/>
        <v>47779</v>
      </c>
      <c r="G211" s="246">
        <f t="shared" si="82"/>
        <v>-8.4314799460116774E-4</v>
      </c>
      <c r="J211" s="246">
        <f t="shared" si="108"/>
        <v>-8.4314799460116774E-4</v>
      </c>
      <c r="P211" s="246">
        <f t="shared" si="83"/>
        <v>7.6696502968017985E-3</v>
      </c>
      <c r="Q211" s="248">
        <f t="shared" si="84"/>
        <v>33959.786500000002</v>
      </c>
      <c r="R211" s="246">
        <f t="shared" si="85"/>
        <v>7.2467734750113259E-5</v>
      </c>
      <c r="S211" s="246">
        <v>1</v>
      </c>
      <c r="T211" s="246">
        <f t="shared" si="86"/>
        <v>7.2467734750113259E-5</v>
      </c>
      <c r="X211" s="248">
        <f t="shared" si="87"/>
        <v>33959.786500000002</v>
      </c>
      <c r="Z211" s="246">
        <f t="shared" si="88"/>
        <v>47779</v>
      </c>
      <c r="AA211" s="246">
        <f t="shared" si="89"/>
        <v>-1.6114465503012515E-3</v>
      </c>
      <c r="AB211" s="246">
        <f t="shared" si="90"/>
        <v>7.6829855570008376E-4</v>
      </c>
      <c r="AC211" s="246">
        <f t="shared" si="91"/>
        <v>-8.5127982914029662E-3</v>
      </c>
      <c r="AD211" s="246">
        <f t="shared" si="92"/>
        <v>8.4379488525018823E-3</v>
      </c>
      <c r="AE211" s="246">
        <f t="shared" si="93"/>
        <v>5.9028267069083468E-7</v>
      </c>
      <c r="AG211" s="249"/>
      <c r="AH211" s="246">
        <f t="shared" si="94"/>
        <v>-9.28109684710305E-3</v>
      </c>
      <c r="AI211" s="246">
        <f t="shared" si="95"/>
        <v>0.80048439617172495</v>
      </c>
      <c r="AJ211" s="246">
        <f t="shared" si="96"/>
        <v>-0.85828247979818117</v>
      </c>
      <c r="AK211" s="246">
        <f t="shared" si="97"/>
        <v>-0.49607010247194849</v>
      </c>
      <c r="AL211" s="246">
        <f t="shared" si="98"/>
        <v>-1.9531912370235609</v>
      </c>
      <c r="AM211" s="246">
        <f t="shared" si="99"/>
        <v>-1.4800414616959008</v>
      </c>
      <c r="AN211" s="246">
        <f t="shared" ref="AN211:AT220" si="109">$AU211+$AB$7*SIN(AO211)</f>
        <v>4.9155939208004895</v>
      </c>
      <c r="AO211" s="246">
        <f t="shared" si="109"/>
        <v>4.9155961245237325</v>
      </c>
      <c r="AP211" s="246">
        <f t="shared" si="109"/>
        <v>4.9156165460671781</v>
      </c>
      <c r="AQ211" s="246">
        <f t="shared" si="109"/>
        <v>4.9158056929941338</v>
      </c>
      <c r="AR211" s="246">
        <f t="shared" si="109"/>
        <v>4.9175494230356271</v>
      </c>
      <c r="AS211" s="246">
        <f t="shared" si="109"/>
        <v>4.932985465187171</v>
      </c>
      <c r="AT211" s="246">
        <f t="shared" si="109"/>
        <v>5.0397384895374504</v>
      </c>
      <c r="AU211" s="246">
        <f t="shared" si="100"/>
        <v>5.4392810833077361</v>
      </c>
    </row>
    <row r="212" spans="1:47" s="246" customFormat="1" ht="12.95" customHeight="1">
      <c r="A212" s="15" t="s">
        <v>1755</v>
      </c>
      <c r="B212" s="249" t="s">
        <v>1814</v>
      </c>
      <c r="C212" s="250">
        <v>48980.375399999997</v>
      </c>
      <c r="D212" s="250"/>
      <c r="E212" s="246">
        <f t="shared" si="80"/>
        <v>47785.494810122364</v>
      </c>
      <c r="F212" s="246">
        <f t="shared" si="81"/>
        <v>47785.5</v>
      </c>
      <c r="G212" s="246">
        <f t="shared" si="82"/>
        <v>-1.6685259979567491E-3</v>
      </c>
      <c r="J212" s="246">
        <f t="shared" si="108"/>
        <v>-1.6685259979567491E-3</v>
      </c>
      <c r="P212" s="246">
        <f t="shared" si="83"/>
        <v>7.677311402432177E-3</v>
      </c>
      <c r="Q212" s="248">
        <f t="shared" si="84"/>
        <v>33961.875399999997</v>
      </c>
      <c r="R212" s="246">
        <f t="shared" si="85"/>
        <v>8.7344676714508441E-5</v>
      </c>
      <c r="S212" s="246">
        <v>1</v>
      </c>
      <c r="T212" s="246">
        <f t="shared" si="86"/>
        <v>8.7344676714508441E-5</v>
      </c>
      <c r="X212" s="248">
        <f t="shared" si="87"/>
        <v>33961.875399999997</v>
      </c>
      <c r="Z212" s="246">
        <f t="shared" si="88"/>
        <v>47785.5</v>
      </c>
      <c r="AA212" s="246">
        <f t="shared" si="89"/>
        <v>-1.6036397391736758E-3</v>
      </c>
      <c r="AB212" s="246">
        <f t="shared" si="90"/>
        <v>-6.4886258783073206E-5</v>
      </c>
      <c r="AC212" s="246">
        <f t="shared" si="91"/>
        <v>-9.3458374003889261E-3</v>
      </c>
      <c r="AD212" s="246">
        <f t="shared" si="92"/>
        <v>7.6124251436491038E-3</v>
      </c>
      <c r="AE212" s="246">
        <f t="shared" si="93"/>
        <v>4.2102265788639451E-9</v>
      </c>
      <c r="AG212" s="249"/>
      <c r="AH212" s="246">
        <f t="shared" si="94"/>
        <v>-9.2809511416058529E-3</v>
      </c>
      <c r="AI212" s="246">
        <f t="shared" si="95"/>
        <v>0.80087208903106999</v>
      </c>
      <c r="AJ212" s="246">
        <f t="shared" si="96"/>
        <v>-0.85868321755968513</v>
      </c>
      <c r="AK212" s="246">
        <f t="shared" si="97"/>
        <v>-0.49622585362981697</v>
      </c>
      <c r="AL212" s="246">
        <f t="shared" si="98"/>
        <v>-1.9524098313607965</v>
      </c>
      <c r="AM212" s="246">
        <f t="shared" si="99"/>
        <v>-1.478795635775757</v>
      </c>
      <c r="AN212" s="246">
        <f t="shared" si="109"/>
        <v>4.9164186293241734</v>
      </c>
      <c r="AO212" s="246">
        <f t="shared" si="109"/>
        <v>4.9164208781803875</v>
      </c>
      <c r="AP212" s="246">
        <f t="shared" si="109"/>
        <v>4.9164416348761</v>
      </c>
      <c r="AQ212" s="246">
        <f t="shared" si="109"/>
        <v>4.9166331186949881</v>
      </c>
      <c r="AR212" s="246">
        <f t="shared" si="109"/>
        <v>4.9183913097852443</v>
      </c>
      <c r="AS212" s="246">
        <f t="shared" si="109"/>
        <v>4.9338926557786289</v>
      </c>
      <c r="AT212" s="246">
        <f t="shared" si="109"/>
        <v>5.0407354875297452</v>
      </c>
      <c r="AU212" s="246">
        <f t="shared" si="100"/>
        <v>5.4400166175808167</v>
      </c>
    </row>
    <row r="213" spans="1:47" s="246" customFormat="1" ht="12.95" customHeight="1">
      <c r="A213" s="15" t="s">
        <v>1755</v>
      </c>
      <c r="B213" s="249" t="s">
        <v>1814</v>
      </c>
      <c r="C213" s="250">
        <v>48980.375699999997</v>
      </c>
      <c r="D213" s="250"/>
      <c r="E213" s="246">
        <f t="shared" ref="E213:E276" si="110">+(C213-C$7)/C$8</f>
        <v>47785.495743259329</v>
      </c>
      <c r="F213" s="246">
        <f t="shared" ref="F213:F276" si="111">ROUND(2*E213,0)/2</f>
        <v>47785.5</v>
      </c>
      <c r="G213" s="246">
        <f t="shared" ref="G213:G276" si="112">+C213-(C$7+F213*C$8)</f>
        <v>-1.3685259982594289E-3</v>
      </c>
      <c r="J213" s="246">
        <f t="shared" si="108"/>
        <v>-1.3685259982594289E-3</v>
      </c>
      <c r="P213" s="246">
        <f t="shared" ref="P213:P276" si="113">+D$11+D$12*F213+D$13*F213^2</f>
        <v>7.677311402432177E-3</v>
      </c>
      <c r="Q213" s="248">
        <f t="shared" ref="Q213:Q276" si="114">+C213-15018.5</f>
        <v>33961.875699999997</v>
      </c>
      <c r="R213" s="246">
        <f t="shared" ref="R213:R276" si="115">+(P213-G213)^2</f>
        <v>8.1827174279751073E-5</v>
      </c>
      <c r="S213" s="246">
        <v>1</v>
      </c>
      <c r="T213" s="246">
        <f t="shared" ref="T213:T276" si="116">+S213*R213</f>
        <v>8.1827174279751073E-5</v>
      </c>
      <c r="X213" s="248">
        <f t="shared" ref="X213:X276" si="117">+C213-15018.5</f>
        <v>33961.875699999997</v>
      </c>
      <c r="Z213" s="246">
        <f t="shared" ref="Z213:Z276" si="118">F213</f>
        <v>47785.5</v>
      </c>
      <c r="AA213" s="246">
        <f t="shared" ref="AA213:AA276" si="119">AB$3+AB$4*Z213+AB$5*Z213^2+AH213</f>
        <v>-1.6036397391736758E-3</v>
      </c>
      <c r="AB213" s="246">
        <f t="shared" ref="AB213:AB276" si="120">+G213-AA213</f>
        <v>2.3511374091424696E-4</v>
      </c>
      <c r="AC213" s="246">
        <f t="shared" ref="AC213:AC276" si="121">+G213-P213</f>
        <v>-9.0458374006916059E-3</v>
      </c>
      <c r="AD213" s="246">
        <f t="shared" ref="AD213:AD276" si="122">G213-AH213</f>
        <v>7.912425143346424E-3</v>
      </c>
      <c r="AE213" s="246">
        <f t="shared" ref="AE213:AE276" si="123">+(G213-AA213)^2*S213</f>
        <v>5.5278471166691645E-8</v>
      </c>
      <c r="AG213" s="249"/>
      <c r="AH213" s="246">
        <f t="shared" ref="AH213:AH276" si="124">$AB$6*($AB$11/AI213*AJ213+$AB$12)</f>
        <v>-9.2809511416058529E-3</v>
      </c>
      <c r="AI213" s="246">
        <f t="shared" ref="AI213:AI276" si="125">1+$AB$7*COS(AL213)</f>
        <v>0.80087208903106999</v>
      </c>
      <c r="AJ213" s="246">
        <f t="shared" ref="AJ213:AJ276" si="126">SIN(AL213+RADIANS($AB$9))</f>
        <v>-0.85868321755968513</v>
      </c>
      <c r="AK213" s="246">
        <f t="shared" ref="AK213:AK276" si="127">$AB$7*SIN(AL213)</f>
        <v>-0.49622585362981697</v>
      </c>
      <c r="AL213" s="246">
        <f t="shared" ref="AL213:AL276" si="128">2*ATAN(AM213)</f>
        <v>-1.9524098313607965</v>
      </c>
      <c r="AM213" s="246">
        <f t="shared" ref="AM213:AM276" si="129">SQRT((1+$AB$7)/(1-$AB$7))*TAN(AN213/2)</f>
        <v>-1.478795635775757</v>
      </c>
      <c r="AN213" s="246">
        <f t="shared" si="109"/>
        <v>4.9164186293241734</v>
      </c>
      <c r="AO213" s="246">
        <f t="shared" si="109"/>
        <v>4.9164208781803875</v>
      </c>
      <c r="AP213" s="246">
        <f t="shared" si="109"/>
        <v>4.9164416348761</v>
      </c>
      <c r="AQ213" s="246">
        <f t="shared" si="109"/>
        <v>4.9166331186949881</v>
      </c>
      <c r="AR213" s="246">
        <f t="shared" si="109"/>
        <v>4.9183913097852443</v>
      </c>
      <c r="AS213" s="246">
        <f t="shared" si="109"/>
        <v>4.9338926557786289</v>
      </c>
      <c r="AT213" s="246">
        <f t="shared" si="109"/>
        <v>5.0407354875297452</v>
      </c>
      <c r="AU213" s="246">
        <f t="shared" ref="AU213:AU276" si="130">RADIANS($AB$9)+$AB$18*(F213-AB$15)</f>
        <v>5.4400166175808167</v>
      </c>
    </row>
    <row r="214" spans="1:47" s="246" customFormat="1" ht="12.95" customHeight="1">
      <c r="A214" s="15" t="s">
        <v>1755</v>
      </c>
      <c r="B214" s="249" t="s">
        <v>1814</v>
      </c>
      <c r="C214" s="250">
        <v>48980.376499999998</v>
      </c>
      <c r="D214" s="250"/>
      <c r="E214" s="246">
        <f t="shared" si="110"/>
        <v>47785.498231624581</v>
      </c>
      <c r="F214" s="246">
        <f t="shared" si="111"/>
        <v>47785.5</v>
      </c>
      <c r="G214" s="246">
        <f t="shared" si="112"/>
        <v>-5.6852599664125592E-4</v>
      </c>
      <c r="J214" s="246">
        <f t="shared" si="108"/>
        <v>-5.6852599664125592E-4</v>
      </c>
      <c r="P214" s="246">
        <f t="shared" si="113"/>
        <v>7.677311402432177E-3</v>
      </c>
      <c r="Q214" s="248">
        <f t="shared" si="114"/>
        <v>33961.876499999998</v>
      </c>
      <c r="R214" s="246">
        <f t="shared" si="115"/>
        <v>6.7993834411958119E-5</v>
      </c>
      <c r="S214" s="246">
        <v>1</v>
      </c>
      <c r="T214" s="246">
        <f t="shared" si="116"/>
        <v>6.7993834411958119E-5</v>
      </c>
      <c r="X214" s="248">
        <f t="shared" si="117"/>
        <v>33961.876499999998</v>
      </c>
      <c r="Z214" s="246">
        <f t="shared" si="118"/>
        <v>47785.5</v>
      </c>
      <c r="AA214" s="246">
        <f t="shared" si="119"/>
        <v>-1.6036397391736758E-3</v>
      </c>
      <c r="AB214" s="246">
        <f t="shared" si="120"/>
        <v>1.0351137425324199E-3</v>
      </c>
      <c r="AC214" s="246">
        <f t="shared" si="121"/>
        <v>-8.2458373990734329E-3</v>
      </c>
      <c r="AD214" s="246">
        <f t="shared" si="122"/>
        <v>8.712425144964597E-3</v>
      </c>
      <c r="AE214" s="246">
        <f t="shared" si="123"/>
        <v>1.071460459979473E-6</v>
      </c>
      <c r="AG214" s="249"/>
      <c r="AH214" s="246">
        <f t="shared" si="124"/>
        <v>-9.2809511416058529E-3</v>
      </c>
      <c r="AI214" s="246">
        <f t="shared" si="125"/>
        <v>0.80087208903106999</v>
      </c>
      <c r="AJ214" s="246">
        <f t="shared" si="126"/>
        <v>-0.85868321755968513</v>
      </c>
      <c r="AK214" s="246">
        <f t="shared" si="127"/>
        <v>-0.49622585362981697</v>
      </c>
      <c r="AL214" s="246">
        <f t="shared" si="128"/>
        <v>-1.9524098313607965</v>
      </c>
      <c r="AM214" s="246">
        <f t="shared" si="129"/>
        <v>-1.478795635775757</v>
      </c>
      <c r="AN214" s="246">
        <f t="shared" si="109"/>
        <v>4.9164186293241734</v>
      </c>
      <c r="AO214" s="246">
        <f t="shared" si="109"/>
        <v>4.9164208781803875</v>
      </c>
      <c r="AP214" s="246">
        <f t="shared" si="109"/>
        <v>4.9164416348761</v>
      </c>
      <c r="AQ214" s="246">
        <f t="shared" si="109"/>
        <v>4.9166331186949881</v>
      </c>
      <c r="AR214" s="246">
        <f t="shared" si="109"/>
        <v>4.9183913097852443</v>
      </c>
      <c r="AS214" s="246">
        <f t="shared" si="109"/>
        <v>4.9338926557786289</v>
      </c>
      <c r="AT214" s="246">
        <f t="shared" si="109"/>
        <v>5.0407354875297452</v>
      </c>
      <c r="AU214" s="246">
        <f t="shared" si="130"/>
        <v>5.4400166175808167</v>
      </c>
    </row>
    <row r="215" spans="1:47" s="246" customFormat="1" ht="12.95" customHeight="1">
      <c r="A215" s="87" t="s">
        <v>1916</v>
      </c>
      <c r="B215" s="88" t="s">
        <v>1814</v>
      </c>
      <c r="C215" s="89">
        <v>48987.448799999998</v>
      </c>
      <c r="D215" s="89" t="s">
        <v>1915</v>
      </c>
      <c r="E215" s="246">
        <f t="shared" si="110"/>
        <v>47807.496313518001</v>
      </c>
      <c r="F215" s="246">
        <f t="shared" si="111"/>
        <v>47807.5</v>
      </c>
      <c r="G215" s="246">
        <f t="shared" si="112"/>
        <v>-1.1851899980683811E-3</v>
      </c>
      <c r="J215" s="246">
        <f t="shared" si="108"/>
        <v>-1.1851899980683811E-3</v>
      </c>
      <c r="P215" s="246">
        <f t="shared" si="113"/>
        <v>7.7032548048819594E-3</v>
      </c>
      <c r="Q215" s="248">
        <f t="shared" si="114"/>
        <v>33968.948799999998</v>
      </c>
      <c r="R215" s="246">
        <f t="shared" si="115"/>
        <v>7.9004451015094918E-5</v>
      </c>
      <c r="S215" s="246">
        <v>1</v>
      </c>
      <c r="T215" s="246">
        <f t="shared" si="116"/>
        <v>7.9004451015094918E-5</v>
      </c>
      <c r="X215" s="248">
        <f t="shared" si="117"/>
        <v>33968.948799999998</v>
      </c>
      <c r="Z215" s="246">
        <f t="shared" si="118"/>
        <v>47807.5</v>
      </c>
      <c r="AA215" s="246">
        <f t="shared" si="119"/>
        <v>-1.5771557287678675E-3</v>
      </c>
      <c r="AB215" s="246">
        <f t="shared" si="120"/>
        <v>3.9196573069948636E-4</v>
      </c>
      <c r="AC215" s="246">
        <f t="shared" si="121"/>
        <v>-8.8884448029503405E-3</v>
      </c>
      <c r="AD215" s="246">
        <f t="shared" si="122"/>
        <v>8.0952205355814457E-3</v>
      </c>
      <c r="AE215" s="246">
        <f t="shared" si="123"/>
        <v>1.5363713404278226E-7</v>
      </c>
      <c r="AG215" s="249"/>
      <c r="AH215" s="246">
        <f t="shared" si="124"/>
        <v>-9.2804105336498268E-3</v>
      </c>
      <c r="AI215" s="246">
        <f t="shared" si="125"/>
        <v>0.80218797715659351</v>
      </c>
      <c r="AJ215" s="246">
        <f t="shared" si="126"/>
        <v>-0.86003854088572051</v>
      </c>
      <c r="AK215" s="246">
        <f t="shared" si="127"/>
        <v>-0.49675187604687543</v>
      </c>
      <c r="AL215" s="246">
        <f t="shared" si="128"/>
        <v>-1.9497594449202897</v>
      </c>
      <c r="AM215" s="246">
        <f t="shared" si="129"/>
        <v>-1.4745807190715625</v>
      </c>
      <c r="AN215" s="246">
        <f t="shared" si="109"/>
        <v>4.9192129195003513</v>
      </c>
      <c r="AO215" s="246">
        <f t="shared" si="109"/>
        <v>4.9192153267852987</v>
      </c>
      <c r="AP215" s="246">
        <f t="shared" si="109"/>
        <v>4.9192372497191661</v>
      </c>
      <c r="AQ215" s="246">
        <f t="shared" si="109"/>
        <v>4.9194367946635982</v>
      </c>
      <c r="AR215" s="246">
        <f t="shared" si="109"/>
        <v>4.9212444351185765</v>
      </c>
      <c r="AS215" s="246">
        <f t="shared" si="109"/>
        <v>4.9369671579510612</v>
      </c>
      <c r="AT215" s="246">
        <f t="shared" si="109"/>
        <v>5.0441115442970519</v>
      </c>
      <c r="AU215" s="246">
        <f t="shared" si="130"/>
        <v>5.4425061181973957</v>
      </c>
    </row>
    <row r="216" spans="1:47" s="246" customFormat="1" ht="12.95" customHeight="1">
      <c r="A216" s="87" t="s">
        <v>1916</v>
      </c>
      <c r="B216" s="88" t="s">
        <v>1817</v>
      </c>
      <c r="C216" s="89">
        <v>48993.396000000001</v>
      </c>
      <c r="D216" s="89" t="s">
        <v>1915</v>
      </c>
      <c r="E216" s="246">
        <f t="shared" si="110"/>
        <v>47825.994820741471</v>
      </c>
      <c r="F216" s="246">
        <f t="shared" si="111"/>
        <v>47826</v>
      </c>
      <c r="G216" s="246">
        <f t="shared" si="112"/>
        <v>-1.6651119949528947E-3</v>
      </c>
      <c r="J216" s="246">
        <f t="shared" si="108"/>
        <v>-1.6651119949528947E-3</v>
      </c>
      <c r="P216" s="246">
        <f t="shared" si="113"/>
        <v>7.725086987759644E-3</v>
      </c>
      <c r="Q216" s="248">
        <f t="shared" si="114"/>
        <v>33974.896000000001</v>
      </c>
      <c r="R216" s="246">
        <f t="shared" si="115"/>
        <v>8.8175836934935596E-5</v>
      </c>
      <c r="S216" s="246">
        <v>1</v>
      </c>
      <c r="T216" s="246">
        <f t="shared" si="116"/>
        <v>8.8175836934935596E-5</v>
      </c>
      <c r="X216" s="248">
        <f t="shared" si="117"/>
        <v>33974.896000000001</v>
      </c>
      <c r="Z216" s="246">
        <f t="shared" si="118"/>
        <v>47826</v>
      </c>
      <c r="AA216" s="246">
        <f t="shared" si="119"/>
        <v>-1.5548120443143153E-3</v>
      </c>
      <c r="AB216" s="246">
        <f t="shared" si="120"/>
        <v>-1.1029995063857947E-4</v>
      </c>
      <c r="AC216" s="246">
        <f t="shared" si="121"/>
        <v>-9.3901989827125387E-3</v>
      </c>
      <c r="AD216" s="246">
        <f t="shared" si="122"/>
        <v>7.6147870371210645E-3</v>
      </c>
      <c r="AE216" s="246">
        <f t="shared" si="123"/>
        <v>1.2166079110873069E-8</v>
      </c>
      <c r="AG216" s="249"/>
      <c r="AH216" s="246">
        <f t="shared" si="124"/>
        <v>-9.2798990320739592E-3</v>
      </c>
      <c r="AI216" s="246">
        <f t="shared" si="125"/>
        <v>0.80329895393029516</v>
      </c>
      <c r="AJ216" s="246">
        <f t="shared" si="126"/>
        <v>-0.86117700250823237</v>
      </c>
      <c r="AK216" s="246">
        <f t="shared" si="127"/>
        <v>-0.49719284107132361</v>
      </c>
      <c r="AL216" s="246">
        <f t="shared" si="128"/>
        <v>-1.9475239557790922</v>
      </c>
      <c r="AM216" s="246">
        <f t="shared" si="129"/>
        <v>-1.4710384007776329</v>
      </c>
      <c r="AN216" s="246">
        <f t="shared" si="109"/>
        <v>4.9215662224635972</v>
      </c>
      <c r="AO216" s="246">
        <f t="shared" si="109"/>
        <v>4.9215687699631161</v>
      </c>
      <c r="AP216" s="246">
        <f t="shared" si="109"/>
        <v>4.9215917125145134</v>
      </c>
      <c r="AQ216" s="246">
        <f t="shared" si="109"/>
        <v>4.9217982194736063</v>
      </c>
      <c r="AR216" s="246">
        <f t="shared" si="109"/>
        <v>4.9236480455877594</v>
      </c>
      <c r="AS216" s="246">
        <f t="shared" si="109"/>
        <v>4.9395573305256537</v>
      </c>
      <c r="AT216" s="246">
        <f t="shared" si="109"/>
        <v>5.0469524124749405</v>
      </c>
      <c r="AU216" s="246">
        <f t="shared" si="130"/>
        <v>5.4445995618977019</v>
      </c>
    </row>
    <row r="217" spans="1:47" s="246" customFormat="1" ht="12.95" customHeight="1">
      <c r="A217" s="235" t="s">
        <v>1177</v>
      </c>
      <c r="B217" s="235" t="s">
        <v>1797</v>
      </c>
      <c r="C217" s="236">
        <v>49005.614399999999</v>
      </c>
      <c r="D217" s="237">
        <v>1.5E-3</v>
      </c>
      <c r="E217" s="246">
        <f t="shared" si="110"/>
        <v>47863.999623112206</v>
      </c>
      <c r="F217" s="246">
        <f t="shared" si="111"/>
        <v>47864</v>
      </c>
      <c r="G217" s="246">
        <f t="shared" si="112"/>
        <v>-1.2116799916839227E-4</v>
      </c>
      <c r="I217" s="246">
        <f t="shared" ref="I217:I233" si="131">+G217</f>
        <v>-1.2116799916839227E-4</v>
      </c>
      <c r="O217" s="246">
        <f t="shared" ref="O217:O233" ca="1" si="132">+C$11+C$12*F217</f>
        <v>9.0029922687926062E-2</v>
      </c>
      <c r="P217" s="246">
        <f t="shared" si="113"/>
        <v>7.7699777209360651E-3</v>
      </c>
      <c r="Q217" s="248">
        <f t="shared" si="114"/>
        <v>33987.114399999999</v>
      </c>
      <c r="R217" s="246">
        <f t="shared" si="115"/>
        <v>6.2270180775922902E-5</v>
      </c>
      <c r="S217" s="246">
        <v>0.1</v>
      </c>
      <c r="T217" s="246">
        <f t="shared" si="116"/>
        <v>6.2270180775922904E-6</v>
      </c>
      <c r="X217" s="248">
        <f t="shared" si="117"/>
        <v>33987.114399999999</v>
      </c>
      <c r="Z217" s="246">
        <f t="shared" si="118"/>
        <v>47864</v>
      </c>
      <c r="AA217" s="246">
        <f t="shared" si="119"/>
        <v>-1.5087066651071311E-3</v>
      </c>
      <c r="AB217" s="246">
        <f t="shared" si="120"/>
        <v>1.3875386659387388E-3</v>
      </c>
      <c r="AC217" s="246">
        <f t="shared" si="121"/>
        <v>-7.8911457201044574E-3</v>
      </c>
      <c r="AD217" s="246">
        <f t="shared" si="122"/>
        <v>9.157516386874804E-3</v>
      </c>
      <c r="AE217" s="246">
        <f t="shared" si="123"/>
        <v>1.9252635494750553E-7</v>
      </c>
      <c r="AG217" s="249"/>
      <c r="AH217" s="246">
        <f t="shared" si="124"/>
        <v>-9.2786843860431963E-3</v>
      </c>
      <c r="AI217" s="246">
        <f t="shared" si="125"/>
        <v>0.8055937480946026</v>
      </c>
      <c r="AJ217" s="246">
        <f t="shared" si="126"/>
        <v>-0.86351179156882996</v>
      </c>
      <c r="AK217" s="246">
        <f t="shared" si="127"/>
        <v>-0.49809460141381362</v>
      </c>
      <c r="AL217" s="246">
        <f t="shared" si="128"/>
        <v>-1.942912644513747</v>
      </c>
      <c r="AM217" s="246">
        <f t="shared" si="129"/>
        <v>-1.463768058464888</v>
      </c>
      <c r="AN217" s="246">
        <f t="shared" si="109"/>
        <v>4.926410285388978</v>
      </c>
      <c r="AO217" s="246">
        <f t="shared" si="109"/>
        <v>4.9264131419815023</v>
      </c>
      <c r="AP217" s="246">
        <f t="shared" si="109"/>
        <v>4.9264382944141776</v>
      </c>
      <c r="AQ217" s="246">
        <f t="shared" si="109"/>
        <v>4.9266596372766323</v>
      </c>
      <c r="AR217" s="246">
        <f t="shared" si="109"/>
        <v>4.9285978462808924</v>
      </c>
      <c r="AS217" s="246">
        <f t="shared" si="109"/>
        <v>4.9448914403114941</v>
      </c>
      <c r="AT217" s="246">
        <f t="shared" si="109"/>
        <v>5.0527931717708112</v>
      </c>
      <c r="AU217" s="246">
        <f t="shared" si="130"/>
        <v>5.4488996084172481</v>
      </c>
    </row>
    <row r="218" spans="1:47" s="246" customFormat="1" ht="12.95" customHeight="1">
      <c r="A218" s="235" t="s">
        <v>1177</v>
      </c>
      <c r="B218" s="235" t="s">
        <v>1797</v>
      </c>
      <c r="C218" s="236">
        <v>49005.614399999999</v>
      </c>
      <c r="D218" s="237">
        <v>1.5E-3</v>
      </c>
      <c r="E218" s="246">
        <f t="shared" si="110"/>
        <v>47863.999623112206</v>
      </c>
      <c r="F218" s="246">
        <f t="shared" si="111"/>
        <v>47864</v>
      </c>
      <c r="G218" s="246">
        <f t="shared" si="112"/>
        <v>-1.2116799916839227E-4</v>
      </c>
      <c r="I218" s="246">
        <f t="shared" si="131"/>
        <v>-1.2116799916839227E-4</v>
      </c>
      <c r="O218" s="246">
        <f t="shared" ca="1" si="132"/>
        <v>9.0029922687926062E-2</v>
      </c>
      <c r="P218" s="246">
        <f t="shared" si="113"/>
        <v>7.7699777209360651E-3</v>
      </c>
      <c r="Q218" s="248">
        <f t="shared" si="114"/>
        <v>33987.114399999999</v>
      </c>
      <c r="R218" s="246">
        <f t="shared" si="115"/>
        <v>6.2270180775922902E-5</v>
      </c>
      <c r="S218" s="246">
        <v>0.1</v>
      </c>
      <c r="T218" s="246">
        <f t="shared" si="116"/>
        <v>6.2270180775922904E-6</v>
      </c>
      <c r="X218" s="248">
        <f t="shared" si="117"/>
        <v>33987.114399999999</v>
      </c>
      <c r="Z218" s="246">
        <f t="shared" si="118"/>
        <v>47864</v>
      </c>
      <c r="AA218" s="246">
        <f t="shared" si="119"/>
        <v>-1.5087066651071311E-3</v>
      </c>
      <c r="AB218" s="246">
        <f t="shared" si="120"/>
        <v>1.3875386659387388E-3</v>
      </c>
      <c r="AC218" s="246">
        <f t="shared" si="121"/>
        <v>-7.8911457201044574E-3</v>
      </c>
      <c r="AD218" s="246">
        <f t="shared" si="122"/>
        <v>9.157516386874804E-3</v>
      </c>
      <c r="AE218" s="246">
        <f t="shared" si="123"/>
        <v>1.9252635494750553E-7</v>
      </c>
      <c r="AG218" s="249"/>
      <c r="AH218" s="246">
        <f t="shared" si="124"/>
        <v>-9.2786843860431963E-3</v>
      </c>
      <c r="AI218" s="246">
        <f t="shared" si="125"/>
        <v>0.8055937480946026</v>
      </c>
      <c r="AJ218" s="246">
        <f t="shared" si="126"/>
        <v>-0.86351179156882996</v>
      </c>
      <c r="AK218" s="246">
        <f t="shared" si="127"/>
        <v>-0.49809460141381362</v>
      </c>
      <c r="AL218" s="246">
        <f t="shared" si="128"/>
        <v>-1.942912644513747</v>
      </c>
      <c r="AM218" s="246">
        <f t="shared" si="129"/>
        <v>-1.463768058464888</v>
      </c>
      <c r="AN218" s="246">
        <f t="shared" si="109"/>
        <v>4.926410285388978</v>
      </c>
      <c r="AO218" s="246">
        <f t="shared" si="109"/>
        <v>4.9264131419815023</v>
      </c>
      <c r="AP218" s="246">
        <f t="shared" si="109"/>
        <v>4.9264382944141776</v>
      </c>
      <c r="AQ218" s="246">
        <f t="shared" si="109"/>
        <v>4.9266596372766323</v>
      </c>
      <c r="AR218" s="246">
        <f t="shared" si="109"/>
        <v>4.9285978462808924</v>
      </c>
      <c r="AS218" s="246">
        <f t="shared" si="109"/>
        <v>4.9448914403114941</v>
      </c>
      <c r="AT218" s="246">
        <f t="shared" si="109"/>
        <v>5.0527931717708112</v>
      </c>
      <c r="AU218" s="246">
        <f t="shared" si="130"/>
        <v>5.4488996084172481</v>
      </c>
    </row>
    <row r="219" spans="1:47" s="246" customFormat="1" ht="12.95" customHeight="1">
      <c r="A219" s="235" t="s">
        <v>1177</v>
      </c>
      <c r="B219" s="235" t="s">
        <v>1797</v>
      </c>
      <c r="C219" s="236">
        <v>49009.635240000003</v>
      </c>
      <c r="D219" s="237">
        <v>7.1000000000000002E-4</v>
      </c>
      <c r="E219" s="246">
        <f t="shared" si="110"/>
        <v>47876.506271246537</v>
      </c>
      <c r="F219" s="246">
        <f t="shared" si="111"/>
        <v>47876.5</v>
      </c>
      <c r="G219" s="246">
        <f t="shared" si="112"/>
        <v>2.0161820066277869E-3</v>
      </c>
      <c r="I219" s="246">
        <f t="shared" si="131"/>
        <v>2.0161820066277869E-3</v>
      </c>
      <c r="O219" s="246">
        <f t="shared" ca="1" si="132"/>
        <v>9.001707637610265E-2</v>
      </c>
      <c r="P219" s="246">
        <f t="shared" si="113"/>
        <v>7.7847580075020018E-3</v>
      </c>
      <c r="Q219" s="248">
        <f t="shared" si="114"/>
        <v>33991.135240000003</v>
      </c>
      <c r="R219" s="246">
        <f t="shared" si="115"/>
        <v>3.3276469077861953E-5</v>
      </c>
      <c r="S219" s="246">
        <v>0.1</v>
      </c>
      <c r="T219" s="246">
        <f t="shared" si="116"/>
        <v>3.3276469077861954E-6</v>
      </c>
      <c r="X219" s="248">
        <f t="shared" si="117"/>
        <v>33991.135240000003</v>
      </c>
      <c r="Z219" s="246">
        <f t="shared" si="118"/>
        <v>47876.5</v>
      </c>
      <c r="AA219" s="246">
        <f t="shared" si="119"/>
        <v>-1.4934783609884209E-3</v>
      </c>
      <c r="AB219" s="246">
        <f t="shared" si="120"/>
        <v>3.5096603676162078E-3</v>
      </c>
      <c r="AC219" s="246">
        <f t="shared" si="121"/>
        <v>-5.7685760008742148E-3</v>
      </c>
      <c r="AD219" s="246">
        <f t="shared" si="122"/>
        <v>1.129441837511821E-2</v>
      </c>
      <c r="AE219" s="246">
        <f t="shared" si="123"/>
        <v>1.2317715896015935E-6</v>
      </c>
      <c r="AG219" s="249"/>
      <c r="AH219" s="246">
        <f t="shared" si="124"/>
        <v>-9.2782363684904227E-3</v>
      </c>
      <c r="AI219" s="246">
        <f t="shared" si="125"/>
        <v>0.80635239536026482</v>
      </c>
      <c r="AJ219" s="246">
        <f t="shared" si="126"/>
        <v>-0.8642787047167525</v>
      </c>
      <c r="AK219" s="246">
        <f t="shared" si="127"/>
        <v>-0.49839003597060755</v>
      </c>
      <c r="AL219" s="246">
        <f t="shared" si="128"/>
        <v>-1.9413899976196023</v>
      </c>
      <c r="AM219" s="246">
        <f t="shared" si="129"/>
        <v>-1.46137817334019</v>
      </c>
      <c r="AN219" s="246">
        <f t="shared" si="109"/>
        <v>4.9280067550276838</v>
      </c>
      <c r="AO219" s="246">
        <f t="shared" si="109"/>
        <v>4.9280097197755843</v>
      </c>
      <c r="AP219" s="246">
        <f t="shared" si="109"/>
        <v>4.9280356341652638</v>
      </c>
      <c r="AQ219" s="246">
        <f t="shared" si="109"/>
        <v>4.9282620173461895</v>
      </c>
      <c r="AR219" s="246">
        <f t="shared" si="109"/>
        <v>4.9302298092649899</v>
      </c>
      <c r="AS219" s="246">
        <f t="shared" si="109"/>
        <v>4.9466501292084635</v>
      </c>
      <c r="AT219" s="246">
        <f t="shared" si="109"/>
        <v>5.0547160764584032</v>
      </c>
      <c r="AU219" s="246">
        <f t="shared" si="130"/>
        <v>5.4503140974039406</v>
      </c>
    </row>
    <row r="220" spans="1:47" s="246" customFormat="1" ht="12.95" customHeight="1">
      <c r="A220" s="235" t="s">
        <v>1177</v>
      </c>
      <c r="B220" s="235" t="s">
        <v>1797</v>
      </c>
      <c r="C220" s="236">
        <v>49038.583100000003</v>
      </c>
      <c r="D220" s="237">
        <v>2.7000000000000001E-3</v>
      </c>
      <c r="E220" s="246">
        <f t="shared" si="110"/>
        <v>47966.54733213468</v>
      </c>
      <c r="F220" s="246">
        <f t="shared" si="111"/>
        <v>47966.5</v>
      </c>
      <c r="G220" s="246">
        <f t="shared" si="112"/>
        <v>1.52171020017704E-2</v>
      </c>
      <c r="I220" s="246">
        <f t="shared" si="131"/>
        <v>1.52171020017704E-2</v>
      </c>
      <c r="O220" s="246">
        <f t="shared" ca="1" si="132"/>
        <v>8.9924582930974023E-2</v>
      </c>
      <c r="P220" s="246">
        <f t="shared" si="113"/>
        <v>7.8913747903716011E-3</v>
      </c>
      <c r="Q220" s="248">
        <f t="shared" si="114"/>
        <v>34020.083100000003</v>
      </c>
      <c r="R220" s="246">
        <f t="shared" si="115"/>
        <v>5.3666279175828814E-5</v>
      </c>
      <c r="S220" s="246">
        <v>0.1</v>
      </c>
      <c r="T220" s="246">
        <f t="shared" si="116"/>
        <v>5.3666279175828814E-6</v>
      </c>
      <c r="X220" s="248">
        <f t="shared" si="117"/>
        <v>34020.083100000003</v>
      </c>
      <c r="Z220" s="246">
        <f t="shared" si="118"/>
        <v>47966.5</v>
      </c>
      <c r="AA220" s="246">
        <f t="shared" si="119"/>
        <v>-1.3829202166930898E-3</v>
      </c>
      <c r="AB220" s="246">
        <f t="shared" si="120"/>
        <v>1.6600022218463489E-2</v>
      </c>
      <c r="AC220" s="246">
        <f t="shared" si="121"/>
        <v>7.3257272113987984E-3</v>
      </c>
      <c r="AD220" s="246">
        <f t="shared" si="122"/>
        <v>2.449139700883509E-2</v>
      </c>
      <c r="AE220" s="246">
        <f t="shared" si="123"/>
        <v>2.7556073765348151E-5</v>
      </c>
      <c r="AG220" s="249"/>
      <c r="AH220" s="246">
        <f t="shared" si="124"/>
        <v>-9.274295007064691E-3</v>
      </c>
      <c r="AI220" s="246">
        <f t="shared" si="125"/>
        <v>0.81187053657622565</v>
      </c>
      <c r="AJ220" s="246">
        <f t="shared" si="126"/>
        <v>-0.86978335523855477</v>
      </c>
      <c r="AK220" s="246">
        <f t="shared" si="127"/>
        <v>-0.50049907864987464</v>
      </c>
      <c r="AL220" s="246">
        <f t="shared" si="128"/>
        <v>-1.9303415538981561</v>
      </c>
      <c r="AM220" s="246">
        <f t="shared" si="129"/>
        <v>-1.4441948247168832</v>
      </c>
      <c r="AN220" s="246">
        <f t="shared" si="109"/>
        <v>4.9395460007123306</v>
      </c>
      <c r="AO220" s="246">
        <f t="shared" si="109"/>
        <v>4.9395498476912563</v>
      </c>
      <c r="AP220" s="246">
        <f t="shared" si="109"/>
        <v>4.9395817922423468</v>
      </c>
      <c r="AQ220" s="246">
        <f t="shared" si="109"/>
        <v>4.939846883159027</v>
      </c>
      <c r="AR220" s="246">
        <f t="shared" si="109"/>
        <v>4.9420351305219077</v>
      </c>
      <c r="AS220" s="246">
        <f t="shared" si="109"/>
        <v>4.9593719313254701</v>
      </c>
      <c r="AT220" s="246">
        <f t="shared" si="109"/>
        <v>5.0685842931297094</v>
      </c>
      <c r="AU220" s="246">
        <f t="shared" si="130"/>
        <v>5.4604984181081297</v>
      </c>
    </row>
    <row r="221" spans="1:47" s="246" customFormat="1" ht="12.95" customHeight="1">
      <c r="A221" s="235" t="s">
        <v>1177</v>
      </c>
      <c r="B221" s="235" t="s">
        <v>1797</v>
      </c>
      <c r="C221" s="236">
        <v>49283.871899999998</v>
      </c>
      <c r="D221" s="237">
        <v>1.6000000000000001E-3</v>
      </c>
      <c r="E221" s="246">
        <f t="shared" si="110"/>
        <v>48729.507487945149</v>
      </c>
      <c r="F221" s="246">
        <f t="shared" si="111"/>
        <v>48729.5</v>
      </c>
      <c r="G221" s="246">
        <f t="shared" si="112"/>
        <v>2.4073460008366965E-3</v>
      </c>
      <c r="I221" s="246">
        <f t="shared" si="131"/>
        <v>2.4073460008366965E-3</v>
      </c>
      <c r="O221" s="246">
        <f t="shared" ca="1" si="132"/>
        <v>8.9140444057272464E-2</v>
      </c>
      <c r="P221" s="246">
        <f t="shared" si="113"/>
        <v>8.8092681788458568E-3</v>
      </c>
      <c r="Q221" s="248">
        <f t="shared" si="114"/>
        <v>34265.371899999998</v>
      </c>
      <c r="R221" s="246">
        <f t="shared" si="115"/>
        <v>4.0984607573285553E-5</v>
      </c>
      <c r="S221" s="246">
        <v>0.1</v>
      </c>
      <c r="T221" s="246">
        <f t="shared" si="116"/>
        <v>4.0984607573285553E-6</v>
      </c>
      <c r="X221" s="248">
        <f t="shared" si="117"/>
        <v>34265.371899999998</v>
      </c>
      <c r="Z221" s="246">
        <f t="shared" si="118"/>
        <v>48729.5</v>
      </c>
      <c r="AA221" s="246">
        <f t="shared" si="119"/>
        <v>-3.7770306741074025E-4</v>
      </c>
      <c r="AB221" s="246">
        <f t="shared" si="120"/>
        <v>2.7850490682474367E-3</v>
      </c>
      <c r="AC221" s="246">
        <f t="shared" si="121"/>
        <v>-6.4019221780091604E-3</v>
      </c>
      <c r="AD221" s="246">
        <f t="shared" si="122"/>
        <v>1.1594317247093294E-2</v>
      </c>
      <c r="AE221" s="246">
        <f t="shared" si="123"/>
        <v>7.7564983125459159E-7</v>
      </c>
      <c r="AG221" s="249"/>
      <c r="AH221" s="246">
        <f t="shared" si="124"/>
        <v>-9.1869712462565971E-3</v>
      </c>
      <c r="AI221" s="246">
        <f t="shared" si="125"/>
        <v>0.86288214940168051</v>
      </c>
      <c r="AJ221" s="246">
        <f t="shared" si="126"/>
        <v>-0.91478150393711755</v>
      </c>
      <c r="AK221" s="246">
        <f t="shared" si="127"/>
        <v>-0.51680820212607648</v>
      </c>
      <c r="AL221" s="246">
        <f t="shared" si="128"/>
        <v>-1.8301379601631129</v>
      </c>
      <c r="AM221" s="246">
        <f t="shared" si="129"/>
        <v>-1.2999146754493143</v>
      </c>
      <c r="AN221" s="246">
        <f t="shared" ref="AN221:AT230" si="133">$AU221+$AB$7*SIN(AO221)</f>
        <v>5.0407155062387963</v>
      </c>
      <c r="AO221" s="246">
        <f t="shared" si="133"/>
        <v>5.0407392119298944</v>
      </c>
      <c r="AP221" s="246">
        <f t="shared" si="133"/>
        <v>5.0408766663598374</v>
      </c>
      <c r="AQ221" s="246">
        <f t="shared" si="133"/>
        <v>5.0416725884103339</v>
      </c>
      <c r="AR221" s="246">
        <f t="shared" si="133"/>
        <v>5.0462453825815903</v>
      </c>
      <c r="AS221" s="246">
        <f t="shared" si="133"/>
        <v>5.0714322782699304</v>
      </c>
      <c r="AT221" s="246">
        <f t="shared" si="133"/>
        <v>5.1877496861698642</v>
      </c>
      <c r="AU221" s="246">
        <f t="shared" si="130"/>
        <v>5.5468388258558621</v>
      </c>
    </row>
    <row r="222" spans="1:47" s="246" customFormat="1" ht="12.95" customHeight="1">
      <c r="A222" s="235" t="s">
        <v>1177</v>
      </c>
      <c r="B222" s="235" t="s">
        <v>1797</v>
      </c>
      <c r="C222" s="236">
        <v>49330.65165</v>
      </c>
      <c r="D222" s="237">
        <v>0</v>
      </c>
      <c r="E222" s="246">
        <f t="shared" si="110"/>
        <v>48875.013867970556</v>
      </c>
      <c r="F222" s="246">
        <f t="shared" si="111"/>
        <v>48875</v>
      </c>
      <c r="G222" s="246">
        <f t="shared" si="112"/>
        <v>4.4584999996004626E-3</v>
      </c>
      <c r="I222" s="246">
        <f t="shared" si="131"/>
        <v>4.4584999996004626E-3</v>
      </c>
      <c r="O222" s="246">
        <f t="shared" ca="1" si="132"/>
        <v>8.8990912987647858E-2</v>
      </c>
      <c r="P222" s="246">
        <f t="shared" si="113"/>
        <v>8.9871530059380672E-3</v>
      </c>
      <c r="Q222" s="248">
        <f t="shared" si="114"/>
        <v>34312.15165</v>
      </c>
      <c r="R222" s="246">
        <f t="shared" si="115"/>
        <v>2.0508698051810624E-5</v>
      </c>
      <c r="S222" s="246">
        <v>0.1</v>
      </c>
      <c r="T222" s="246">
        <f t="shared" si="116"/>
        <v>2.0508698051810624E-6</v>
      </c>
      <c r="X222" s="248">
        <f t="shared" si="117"/>
        <v>34312.15165</v>
      </c>
      <c r="Z222" s="246">
        <f t="shared" si="118"/>
        <v>48875</v>
      </c>
      <c r="AA222" s="246">
        <f t="shared" si="119"/>
        <v>-1.7135906582928413E-4</v>
      </c>
      <c r="AB222" s="246">
        <f t="shared" si="120"/>
        <v>4.6298590654297467E-3</v>
      </c>
      <c r="AC222" s="246">
        <f t="shared" si="121"/>
        <v>-4.5286530063376046E-3</v>
      </c>
      <c r="AD222" s="246">
        <f t="shared" si="122"/>
        <v>1.3617012071367814E-2</v>
      </c>
      <c r="AE222" s="246">
        <f t="shared" si="123"/>
        <v>2.1435594965742008E-6</v>
      </c>
      <c r="AG222" s="249"/>
      <c r="AH222" s="246">
        <f t="shared" si="124"/>
        <v>-9.1585120717673513E-3</v>
      </c>
      <c r="AI222" s="246">
        <f t="shared" si="125"/>
        <v>0.87353982484707404</v>
      </c>
      <c r="AJ222" s="246">
        <f t="shared" si="126"/>
        <v>-0.92289563850851697</v>
      </c>
      <c r="AK222" s="246">
        <f t="shared" si="127"/>
        <v>-0.51951886090668731</v>
      </c>
      <c r="AL222" s="246">
        <f t="shared" si="128"/>
        <v>-1.8095705155362571</v>
      </c>
      <c r="AM222" s="246">
        <f t="shared" si="129"/>
        <v>-1.2726176865590644</v>
      </c>
      <c r="AN222" s="246">
        <f t="shared" si="133"/>
        <v>5.0607346168541518</v>
      </c>
      <c r="AO222" s="246">
        <f t="shared" si="133"/>
        <v>5.0607661645399249</v>
      </c>
      <c r="AP222" s="246">
        <f t="shared" si="133"/>
        <v>5.0609389607101294</v>
      </c>
      <c r="AQ222" s="246">
        <f t="shared" si="133"/>
        <v>5.0618839636879445</v>
      </c>
      <c r="AR222" s="246">
        <f t="shared" si="133"/>
        <v>5.0670093614873606</v>
      </c>
      <c r="AS222" s="246">
        <f t="shared" si="133"/>
        <v>5.0936595308804336</v>
      </c>
      <c r="AT222" s="246">
        <f t="shared" si="133"/>
        <v>5.2107854390999533</v>
      </c>
      <c r="AU222" s="246">
        <f t="shared" si="130"/>
        <v>5.5633034776609671</v>
      </c>
    </row>
    <row r="223" spans="1:47" s="246" customFormat="1" ht="12.95" customHeight="1">
      <c r="A223" s="235" t="s">
        <v>1177</v>
      </c>
      <c r="B223" s="235" t="s">
        <v>1797</v>
      </c>
      <c r="C223" s="236">
        <v>49361.673889999998</v>
      </c>
      <c r="D223" s="237">
        <v>5.5999999999999995E-4</v>
      </c>
      <c r="E223" s="246">
        <f t="shared" si="110"/>
        <v>48971.507197727107</v>
      </c>
      <c r="F223" s="246">
        <f t="shared" si="111"/>
        <v>48971.5</v>
      </c>
      <c r="G223" s="246">
        <f t="shared" si="112"/>
        <v>2.3140420016716234E-3</v>
      </c>
      <c r="I223" s="246">
        <f t="shared" si="131"/>
        <v>2.3140420016716234E-3</v>
      </c>
      <c r="O223" s="246">
        <f t="shared" ca="1" si="132"/>
        <v>8.8891739460371044E-2</v>
      </c>
      <c r="P223" s="246">
        <f t="shared" si="113"/>
        <v>9.1056346593701154E-3</v>
      </c>
      <c r="Q223" s="248">
        <f t="shared" si="114"/>
        <v>34343.173889999998</v>
      </c>
      <c r="R223" s="246">
        <f t="shared" si="115"/>
        <v>4.6125730828104065E-5</v>
      </c>
      <c r="S223" s="246">
        <v>0.1</v>
      </c>
      <c r="T223" s="246">
        <f t="shared" si="116"/>
        <v>4.6125730828104065E-6</v>
      </c>
      <c r="X223" s="248">
        <f t="shared" si="117"/>
        <v>34343.173889999998</v>
      </c>
      <c r="Z223" s="246">
        <f t="shared" si="118"/>
        <v>48971.5</v>
      </c>
      <c r="AA223" s="246">
        <f t="shared" si="119"/>
        <v>-3.1752464176476244E-5</v>
      </c>
      <c r="AB223" s="246">
        <f t="shared" si="120"/>
        <v>2.3457944658480997E-3</v>
      </c>
      <c r="AC223" s="246">
        <f t="shared" si="121"/>
        <v>-6.791592657698492E-3</v>
      </c>
      <c r="AD223" s="246">
        <f t="shared" si="122"/>
        <v>1.1451429125218215E-2</v>
      </c>
      <c r="AE223" s="246">
        <f t="shared" si="123"/>
        <v>5.5027516760035723E-7</v>
      </c>
      <c r="AG223" s="249"/>
      <c r="AH223" s="246">
        <f t="shared" si="124"/>
        <v>-9.1373871235465916E-3</v>
      </c>
      <c r="AI223" s="246">
        <f t="shared" si="125"/>
        <v>0.88078585883932914</v>
      </c>
      <c r="AJ223" s="246">
        <f t="shared" si="126"/>
        <v>-0.92816760401172116</v>
      </c>
      <c r="AK223" s="246">
        <f t="shared" si="127"/>
        <v>-0.52122932696157298</v>
      </c>
      <c r="AL223" s="246">
        <f t="shared" si="128"/>
        <v>-1.7956460773319751</v>
      </c>
      <c r="AM223" s="246">
        <f t="shared" si="129"/>
        <v>-1.2545396490071672</v>
      </c>
      <c r="AN223" s="246">
        <f t="shared" si="133"/>
        <v>5.074149375115546</v>
      </c>
      <c r="AO223" s="246">
        <f t="shared" si="133"/>
        <v>5.0741871839024961</v>
      </c>
      <c r="AP223" s="246">
        <f t="shared" si="133"/>
        <v>5.0743869064692344</v>
      </c>
      <c r="AQ223" s="246">
        <f t="shared" si="133"/>
        <v>5.0754401856860039</v>
      </c>
      <c r="AR223" s="246">
        <f t="shared" si="133"/>
        <v>5.0809472860045979</v>
      </c>
      <c r="AS223" s="246">
        <f t="shared" si="133"/>
        <v>5.1085528383621677</v>
      </c>
      <c r="AT223" s="246">
        <f t="shared" si="133"/>
        <v>5.2261162648166337</v>
      </c>
      <c r="AU223" s="246">
        <f t="shared" si="130"/>
        <v>5.574223332638236</v>
      </c>
    </row>
    <row r="224" spans="1:47" s="246" customFormat="1" ht="12.95" customHeight="1">
      <c r="A224" s="235" t="s">
        <v>1177</v>
      </c>
      <c r="B224" s="235" t="s">
        <v>1797</v>
      </c>
      <c r="C224" s="236">
        <v>49361.673889999998</v>
      </c>
      <c r="D224" s="237">
        <v>5.5999999999999995E-4</v>
      </c>
      <c r="E224" s="246">
        <f t="shared" si="110"/>
        <v>48971.507197727107</v>
      </c>
      <c r="F224" s="246">
        <f t="shared" si="111"/>
        <v>48971.5</v>
      </c>
      <c r="G224" s="246">
        <f t="shared" si="112"/>
        <v>2.3140420016716234E-3</v>
      </c>
      <c r="I224" s="246">
        <f t="shared" si="131"/>
        <v>2.3140420016716234E-3</v>
      </c>
      <c r="O224" s="246">
        <f t="shared" ca="1" si="132"/>
        <v>8.8891739460371044E-2</v>
      </c>
      <c r="P224" s="246">
        <f t="shared" si="113"/>
        <v>9.1056346593701154E-3</v>
      </c>
      <c r="Q224" s="248">
        <f t="shared" si="114"/>
        <v>34343.173889999998</v>
      </c>
      <c r="R224" s="246">
        <f t="shared" si="115"/>
        <v>4.6125730828104065E-5</v>
      </c>
      <c r="S224" s="246">
        <v>0.1</v>
      </c>
      <c r="T224" s="246">
        <f t="shared" si="116"/>
        <v>4.6125730828104065E-6</v>
      </c>
      <c r="X224" s="248">
        <f t="shared" si="117"/>
        <v>34343.173889999998</v>
      </c>
      <c r="Z224" s="246">
        <f t="shared" si="118"/>
        <v>48971.5</v>
      </c>
      <c r="AA224" s="246">
        <f t="shared" si="119"/>
        <v>-3.1752464176476244E-5</v>
      </c>
      <c r="AB224" s="246">
        <f t="shared" si="120"/>
        <v>2.3457944658480997E-3</v>
      </c>
      <c r="AC224" s="246">
        <f t="shared" si="121"/>
        <v>-6.791592657698492E-3</v>
      </c>
      <c r="AD224" s="246">
        <f t="shared" si="122"/>
        <v>1.1451429125218215E-2</v>
      </c>
      <c r="AE224" s="246">
        <f t="shared" si="123"/>
        <v>5.5027516760035723E-7</v>
      </c>
      <c r="AG224" s="249"/>
      <c r="AH224" s="246">
        <f t="shared" si="124"/>
        <v>-9.1373871235465916E-3</v>
      </c>
      <c r="AI224" s="246">
        <f t="shared" si="125"/>
        <v>0.88078585883932914</v>
      </c>
      <c r="AJ224" s="246">
        <f t="shared" si="126"/>
        <v>-0.92816760401172116</v>
      </c>
      <c r="AK224" s="246">
        <f t="shared" si="127"/>
        <v>-0.52122932696157298</v>
      </c>
      <c r="AL224" s="246">
        <f t="shared" si="128"/>
        <v>-1.7956460773319751</v>
      </c>
      <c r="AM224" s="246">
        <f t="shared" si="129"/>
        <v>-1.2545396490071672</v>
      </c>
      <c r="AN224" s="246">
        <f t="shared" si="133"/>
        <v>5.074149375115546</v>
      </c>
      <c r="AO224" s="246">
        <f t="shared" si="133"/>
        <v>5.0741871839024961</v>
      </c>
      <c r="AP224" s="246">
        <f t="shared" si="133"/>
        <v>5.0743869064692344</v>
      </c>
      <c r="AQ224" s="246">
        <f t="shared" si="133"/>
        <v>5.0754401856860039</v>
      </c>
      <c r="AR224" s="246">
        <f t="shared" si="133"/>
        <v>5.0809472860045979</v>
      </c>
      <c r="AS224" s="246">
        <f t="shared" si="133"/>
        <v>5.1085528383621677</v>
      </c>
      <c r="AT224" s="246">
        <f t="shared" si="133"/>
        <v>5.2261162648166337</v>
      </c>
      <c r="AU224" s="246">
        <f t="shared" si="130"/>
        <v>5.574223332638236</v>
      </c>
    </row>
    <row r="225" spans="1:47" s="246" customFormat="1" ht="12.95" customHeight="1">
      <c r="A225" s="235" t="s">
        <v>1177</v>
      </c>
      <c r="B225" s="235" t="s">
        <v>1797</v>
      </c>
      <c r="C225" s="236">
        <v>49389.641519999997</v>
      </c>
      <c r="D225" s="237">
        <v>4.0000000000000003E-5</v>
      </c>
      <c r="E225" s="246">
        <f t="shared" si="110"/>
        <v>49058.499295786416</v>
      </c>
      <c r="F225" s="246">
        <f t="shared" si="111"/>
        <v>49058.5</v>
      </c>
      <c r="G225" s="246">
        <f t="shared" si="112"/>
        <v>-2.2640200040768832E-4</v>
      </c>
      <c r="I225" s="246">
        <f t="shared" si="131"/>
        <v>-2.2640200040768832E-4</v>
      </c>
      <c r="O225" s="246">
        <f t="shared" ca="1" si="132"/>
        <v>8.8802329130080043E-2</v>
      </c>
      <c r="P225" s="246">
        <f t="shared" si="113"/>
        <v>9.2127962138237388E-3</v>
      </c>
      <c r="Q225" s="248">
        <f t="shared" si="114"/>
        <v>34371.141519999997</v>
      </c>
      <c r="R225" s="246">
        <f t="shared" si="115"/>
        <v>8.9098462927549762E-5</v>
      </c>
      <c r="S225" s="246">
        <v>0.1</v>
      </c>
      <c r="T225" s="246">
        <f t="shared" si="116"/>
        <v>8.9098462927549762E-6</v>
      </c>
      <c r="X225" s="248">
        <f t="shared" si="117"/>
        <v>34371.141519999997</v>
      </c>
      <c r="Z225" s="246">
        <f t="shared" si="118"/>
        <v>49058.5</v>
      </c>
      <c r="AA225" s="246">
        <f t="shared" si="119"/>
        <v>9.6031941533451792E-5</v>
      </c>
      <c r="AB225" s="246">
        <f t="shared" si="120"/>
        <v>-3.2243394194114011E-4</v>
      </c>
      <c r="AC225" s="246">
        <f t="shared" si="121"/>
        <v>-9.4391982142314271E-3</v>
      </c>
      <c r="AD225" s="246">
        <f t="shared" si="122"/>
        <v>8.8903622718825986E-3</v>
      </c>
      <c r="AE225" s="246">
        <f t="shared" si="123"/>
        <v>1.0396364691570252E-8</v>
      </c>
      <c r="AG225" s="249"/>
      <c r="AH225" s="246">
        <f t="shared" si="124"/>
        <v>-9.116764272290287E-3</v>
      </c>
      <c r="AI225" s="246">
        <f t="shared" si="125"/>
        <v>0.8874430050869796</v>
      </c>
      <c r="AJ225" s="246">
        <f t="shared" si="126"/>
        <v>-0.93283845808108246</v>
      </c>
      <c r="AK225" s="246">
        <f t="shared" si="127"/>
        <v>-0.52270732311078349</v>
      </c>
      <c r="AL225" s="246">
        <f t="shared" si="128"/>
        <v>-1.7828923225705304</v>
      </c>
      <c r="AM225" s="246">
        <f t="shared" si="129"/>
        <v>-1.2382564430110059</v>
      </c>
      <c r="AN225" s="246">
        <f t="shared" si="133"/>
        <v>5.0863396738288449</v>
      </c>
      <c r="AO225" s="246">
        <f t="shared" si="133"/>
        <v>5.0863839439974932</v>
      </c>
      <c r="AP225" s="246">
        <f t="shared" si="133"/>
        <v>5.0866105080412121</v>
      </c>
      <c r="AQ225" s="246">
        <f t="shared" si="133"/>
        <v>5.0877679683014545</v>
      </c>
      <c r="AR225" s="246">
        <f t="shared" si="133"/>
        <v>5.0936289125998497</v>
      </c>
      <c r="AS225" s="246">
        <f t="shared" si="133"/>
        <v>5.1220833886238424</v>
      </c>
      <c r="AT225" s="246">
        <f t="shared" si="133"/>
        <v>5.2399734337320645</v>
      </c>
      <c r="AU225" s="246">
        <f t="shared" si="130"/>
        <v>5.5840681759856183</v>
      </c>
    </row>
    <row r="226" spans="1:47" s="246" customFormat="1" ht="12.95" customHeight="1">
      <c r="A226" s="235" t="s">
        <v>1177</v>
      </c>
      <c r="B226" s="235" t="s">
        <v>1797</v>
      </c>
      <c r="C226" s="236">
        <v>49682.69412</v>
      </c>
      <c r="D226" s="237">
        <v>9.3999999999999997E-4</v>
      </c>
      <c r="E226" s="246">
        <f t="shared" si="110"/>
        <v>49970.026676395188</v>
      </c>
      <c r="F226" s="246">
        <f t="shared" si="111"/>
        <v>49970</v>
      </c>
      <c r="G226" s="246">
        <f t="shared" si="112"/>
        <v>8.5763600000063889E-3</v>
      </c>
      <c r="I226" s="246">
        <f t="shared" si="131"/>
        <v>8.5763600000063889E-3</v>
      </c>
      <c r="O226" s="246">
        <f t="shared" ca="1" si="132"/>
        <v>8.7865576071916265E-2</v>
      </c>
      <c r="P226" s="246">
        <f t="shared" si="113"/>
        <v>1.0355134602942379E-2</v>
      </c>
      <c r="Q226" s="248">
        <f t="shared" si="114"/>
        <v>34664.19412</v>
      </c>
      <c r="R226" s="246">
        <f t="shared" si="115"/>
        <v>3.1640390880500876E-6</v>
      </c>
      <c r="S226" s="246">
        <v>0.1</v>
      </c>
      <c r="T226" s="246">
        <f t="shared" si="116"/>
        <v>3.1640390880500877E-7</v>
      </c>
      <c r="X226" s="248">
        <f t="shared" si="117"/>
        <v>34664.19412</v>
      </c>
      <c r="Z226" s="246">
        <f t="shared" si="118"/>
        <v>49970</v>
      </c>
      <c r="AA226" s="246">
        <f t="shared" si="119"/>
        <v>1.5525028799010347E-3</v>
      </c>
      <c r="AB226" s="246">
        <f t="shared" si="120"/>
        <v>7.0238571201053542E-3</v>
      </c>
      <c r="AC226" s="246">
        <f t="shared" si="121"/>
        <v>-1.7787746029359897E-3</v>
      </c>
      <c r="AD226" s="246">
        <f t="shared" si="122"/>
        <v>1.7378991723047733E-2</v>
      </c>
      <c r="AE226" s="246">
        <f t="shared" si="123"/>
        <v>4.9334568843654686E-6</v>
      </c>
      <c r="AG226" s="249"/>
      <c r="AH226" s="246">
        <f t="shared" si="124"/>
        <v>-8.8026317230413438E-3</v>
      </c>
      <c r="AI226" s="246">
        <f t="shared" si="125"/>
        <v>0.96488181527838424</v>
      </c>
      <c r="AJ226" s="246">
        <f t="shared" si="126"/>
        <v>-0.97541167712305721</v>
      </c>
      <c r="AK226" s="246">
        <f t="shared" si="127"/>
        <v>-0.53353419369272781</v>
      </c>
      <c r="AL226" s="246">
        <f t="shared" si="128"/>
        <v>-1.6365233222446534</v>
      </c>
      <c r="AM226" s="246">
        <f t="shared" si="129"/>
        <v>-1.0679857208696937</v>
      </c>
      <c r="AN226" s="246">
        <f t="shared" si="133"/>
        <v>5.2199866905257224</v>
      </c>
      <c r="AO226" s="246">
        <f t="shared" si="133"/>
        <v>5.2201648954057545</v>
      </c>
      <c r="AP226" s="246">
        <f t="shared" si="133"/>
        <v>5.2208499184218997</v>
      </c>
      <c r="AQ226" s="246">
        <f t="shared" si="133"/>
        <v>5.2234753609559839</v>
      </c>
      <c r="AR226" s="246">
        <f t="shared" si="133"/>
        <v>5.2334260370045005</v>
      </c>
      <c r="AS226" s="246">
        <f t="shared" si="133"/>
        <v>5.2696757945745425</v>
      </c>
      <c r="AT226" s="246">
        <f t="shared" si="133"/>
        <v>5.3870844822473476</v>
      </c>
      <c r="AU226" s="246">
        <f t="shared" si="130"/>
        <v>5.6872127128952625</v>
      </c>
    </row>
    <row r="227" spans="1:47" s="246" customFormat="1" ht="12.95" customHeight="1">
      <c r="A227" s="235" t="s">
        <v>1177</v>
      </c>
      <c r="B227" s="235" t="s">
        <v>1797</v>
      </c>
      <c r="C227" s="236">
        <v>49689.610399999998</v>
      </c>
      <c r="D227" s="237">
        <v>1.2999999999999999E-3</v>
      </c>
      <c r="E227" s="246">
        <f t="shared" si="110"/>
        <v>49991.539464856898</v>
      </c>
      <c r="F227" s="246">
        <f t="shared" si="111"/>
        <v>49991.5</v>
      </c>
      <c r="G227" s="246">
        <f t="shared" si="112"/>
        <v>1.2687802001892123E-2</v>
      </c>
      <c r="I227" s="246">
        <f t="shared" si="131"/>
        <v>1.2687802001892123E-2</v>
      </c>
      <c r="O227" s="246">
        <f t="shared" ca="1" si="132"/>
        <v>8.7843480415579989E-2</v>
      </c>
      <c r="P227" s="246">
        <f t="shared" si="113"/>
        <v>1.0382511611967307E-2</v>
      </c>
      <c r="Q227" s="248">
        <f t="shared" si="114"/>
        <v>34671.110399999998</v>
      </c>
      <c r="R227" s="246">
        <f t="shared" si="115"/>
        <v>5.3143637818797107E-6</v>
      </c>
      <c r="S227" s="246">
        <v>0.1</v>
      </c>
      <c r="T227" s="246">
        <f t="shared" si="116"/>
        <v>5.3143637818797105E-7</v>
      </c>
      <c r="X227" s="248">
        <f t="shared" si="117"/>
        <v>34671.110399999998</v>
      </c>
      <c r="Z227" s="246">
        <f t="shared" si="118"/>
        <v>49991.5</v>
      </c>
      <c r="AA227" s="246">
        <f t="shared" si="119"/>
        <v>1.5896302679345442E-3</v>
      </c>
      <c r="AB227" s="246">
        <f t="shared" si="120"/>
        <v>1.1098171733957579E-2</v>
      </c>
      <c r="AC227" s="246">
        <f t="shared" si="121"/>
        <v>2.3052903899248162E-3</v>
      </c>
      <c r="AD227" s="246">
        <f t="shared" si="122"/>
        <v>2.1480683345924886E-2</v>
      </c>
      <c r="AE227" s="246">
        <f t="shared" si="123"/>
        <v>1.2316941583641499E-5</v>
      </c>
      <c r="AG227" s="249"/>
      <c r="AH227" s="246">
        <f t="shared" si="124"/>
        <v>-8.792881344032763E-3</v>
      </c>
      <c r="AI227" s="246">
        <f t="shared" si="125"/>
        <v>0.96689013353339315</v>
      </c>
      <c r="AJ227" s="246">
        <f t="shared" si="126"/>
        <v>-0.97623425579787948</v>
      </c>
      <c r="AK227" s="246">
        <f t="shared" si="127"/>
        <v>-0.53366258954516765</v>
      </c>
      <c r="AL227" s="246">
        <f t="shared" si="128"/>
        <v>-1.6327596004722507</v>
      </c>
      <c r="AM227" s="246">
        <f t="shared" si="129"/>
        <v>-1.0639654967916632</v>
      </c>
      <c r="AN227" s="246">
        <f t="shared" si="133"/>
        <v>5.2232795543315191</v>
      </c>
      <c r="AO227" s="246">
        <f t="shared" si="133"/>
        <v>5.223462799534845</v>
      </c>
      <c r="AP227" s="246">
        <f t="shared" si="133"/>
        <v>5.2241630450664056</v>
      </c>
      <c r="AQ227" s="246">
        <f t="shared" si="133"/>
        <v>5.2268309330268954</v>
      </c>
      <c r="AR227" s="246">
        <f t="shared" si="133"/>
        <v>5.2368822009799922</v>
      </c>
      <c r="AS227" s="246">
        <f t="shared" si="133"/>
        <v>5.2732837539253774</v>
      </c>
      <c r="AT227" s="246">
        <f t="shared" si="133"/>
        <v>5.3905948822956615</v>
      </c>
      <c r="AU227" s="246">
        <f t="shared" si="130"/>
        <v>5.6896456339523747</v>
      </c>
    </row>
    <row r="228" spans="1:47" s="246" customFormat="1" ht="12.95" customHeight="1">
      <c r="A228" s="235" t="s">
        <v>1177</v>
      </c>
      <c r="B228" s="235" t="s">
        <v>1797</v>
      </c>
      <c r="C228" s="236">
        <v>49698.606319999999</v>
      </c>
      <c r="D228" s="237">
        <v>5.1999999999999995E-4</v>
      </c>
      <c r="E228" s="246">
        <f t="shared" si="110"/>
        <v>50019.52088318851</v>
      </c>
      <c r="F228" s="246">
        <f t="shared" si="111"/>
        <v>50019.5</v>
      </c>
      <c r="G228" s="246">
        <f t="shared" si="112"/>
        <v>6.7138660015189089E-3</v>
      </c>
      <c r="I228" s="246">
        <f t="shared" si="131"/>
        <v>6.7138660015189089E-3</v>
      </c>
      <c r="O228" s="246">
        <f t="shared" ca="1" si="132"/>
        <v>8.7814704677095526E-2</v>
      </c>
      <c r="P228" s="246">
        <f t="shared" si="113"/>
        <v>1.0418195247569983E-2</v>
      </c>
      <c r="Q228" s="248">
        <f t="shared" si="114"/>
        <v>34680.106319999999</v>
      </c>
      <c r="R228" s="246">
        <f t="shared" si="115"/>
        <v>1.3722055163149322E-5</v>
      </c>
      <c r="S228" s="246">
        <v>0.1</v>
      </c>
      <c r="T228" s="246">
        <f t="shared" si="116"/>
        <v>1.3722055163149322E-6</v>
      </c>
      <c r="X228" s="248">
        <f t="shared" si="117"/>
        <v>34680.106319999999</v>
      </c>
      <c r="Z228" s="246">
        <f t="shared" si="118"/>
        <v>50019.5</v>
      </c>
      <c r="AA228" s="246">
        <f t="shared" si="119"/>
        <v>1.6381862651030348E-3</v>
      </c>
      <c r="AB228" s="246">
        <f t="shared" si="120"/>
        <v>5.0756797364158741E-3</v>
      </c>
      <c r="AC228" s="246">
        <f t="shared" si="121"/>
        <v>-3.7043292460510746E-3</v>
      </c>
      <c r="AD228" s="246">
        <f t="shared" si="122"/>
        <v>1.5493874983985858E-2</v>
      </c>
      <c r="AE228" s="246">
        <f t="shared" si="123"/>
        <v>2.5762524786662719E-6</v>
      </c>
      <c r="AG228" s="249"/>
      <c r="AH228" s="246">
        <f t="shared" si="124"/>
        <v>-8.7800089824669487E-3</v>
      </c>
      <c r="AI228" s="246">
        <f t="shared" si="125"/>
        <v>0.96951894503450953</v>
      </c>
      <c r="AJ228" s="246">
        <f t="shared" si="126"/>
        <v>-0.97728980044277403</v>
      </c>
      <c r="AK228" s="246">
        <f t="shared" si="127"/>
        <v>-0.53381919038723347</v>
      </c>
      <c r="AL228" s="246">
        <f t="shared" si="128"/>
        <v>-1.6278343525919099</v>
      </c>
      <c r="AM228" s="246">
        <f t="shared" si="129"/>
        <v>-1.058728837180728</v>
      </c>
      <c r="AN228" s="246">
        <f t="shared" si="133"/>
        <v>5.2275783145013008</v>
      </c>
      <c r="AO228" s="246">
        <f t="shared" si="133"/>
        <v>5.227768280469423</v>
      </c>
      <c r="AP228" s="246">
        <f t="shared" si="133"/>
        <v>5.2284886757220779</v>
      </c>
      <c r="AQ228" s="246">
        <f t="shared" si="133"/>
        <v>5.2312123142858562</v>
      </c>
      <c r="AR228" s="246">
        <f t="shared" si="133"/>
        <v>5.2413945455798414</v>
      </c>
      <c r="AS228" s="246">
        <f t="shared" si="133"/>
        <v>5.2779910764472016</v>
      </c>
      <c r="AT228" s="246">
        <f t="shared" si="133"/>
        <v>5.3951692188464815</v>
      </c>
      <c r="AU228" s="246">
        <f t="shared" si="130"/>
        <v>5.6928140892825665</v>
      </c>
    </row>
    <row r="229" spans="1:47" s="246" customFormat="1" ht="12.95" customHeight="1">
      <c r="A229" s="235" t="s">
        <v>1177</v>
      </c>
      <c r="B229" s="235" t="s">
        <v>1797</v>
      </c>
      <c r="C229" s="236">
        <v>49716.604780000001</v>
      </c>
      <c r="D229" s="237">
        <v>1.0000000000000001E-5</v>
      </c>
      <c r="E229" s="246">
        <f t="shared" si="110"/>
        <v>50075.504311074132</v>
      </c>
      <c r="F229" s="246">
        <f t="shared" si="111"/>
        <v>50075.5</v>
      </c>
      <c r="G229" s="246">
        <f t="shared" si="112"/>
        <v>1.3859940008842386E-3</v>
      </c>
      <c r="I229" s="246">
        <f t="shared" si="131"/>
        <v>1.3859940008842386E-3</v>
      </c>
      <c r="O229" s="246">
        <f t="shared" ca="1" si="132"/>
        <v>8.77571532001266E-2</v>
      </c>
      <c r="P229" s="246">
        <f t="shared" si="113"/>
        <v>1.048966384961264E-2</v>
      </c>
      <c r="Q229" s="248">
        <f t="shared" si="114"/>
        <v>34698.104780000001</v>
      </c>
      <c r="R229" s="246">
        <f t="shared" si="115"/>
        <v>8.28768047146466E-5</v>
      </c>
      <c r="S229" s="246">
        <v>0.1</v>
      </c>
      <c r="T229" s="246">
        <f t="shared" si="116"/>
        <v>8.2876804714646597E-6</v>
      </c>
      <c r="X229" s="248">
        <f t="shared" si="117"/>
        <v>34698.104780000001</v>
      </c>
      <c r="Z229" s="246">
        <f t="shared" si="118"/>
        <v>50075.5</v>
      </c>
      <c r="AA229" s="246">
        <f t="shared" si="119"/>
        <v>1.7359957208953457E-3</v>
      </c>
      <c r="AB229" s="246">
        <f t="shared" si="120"/>
        <v>-3.5000172001110712E-4</v>
      </c>
      <c r="AC229" s="246">
        <f t="shared" si="121"/>
        <v>-9.1036698487284018E-3</v>
      </c>
      <c r="AD229" s="246">
        <f t="shared" si="122"/>
        <v>1.0139662129601533E-2</v>
      </c>
      <c r="AE229" s="246">
        <f t="shared" si="123"/>
        <v>1.2250120401073342E-8</v>
      </c>
      <c r="AG229" s="249"/>
      <c r="AH229" s="246">
        <f t="shared" si="124"/>
        <v>-8.7536681287172947E-3</v>
      </c>
      <c r="AI229" s="246">
        <f t="shared" si="125"/>
        <v>0.97482206921369685</v>
      </c>
      <c r="AJ229" s="246">
        <f t="shared" si="126"/>
        <v>-0.97934615624671939</v>
      </c>
      <c r="AK229" s="246">
        <f t="shared" si="127"/>
        <v>-0.53409558558259096</v>
      </c>
      <c r="AL229" s="246">
        <f t="shared" si="128"/>
        <v>-1.6179026975427444</v>
      </c>
      <c r="AM229" s="246">
        <f t="shared" si="129"/>
        <v>-1.0482517767181017</v>
      </c>
      <c r="AN229" s="246">
        <f t="shared" si="133"/>
        <v>5.2362113257491529</v>
      </c>
      <c r="AO229" s="246">
        <f t="shared" si="133"/>
        <v>5.2364152736610272</v>
      </c>
      <c r="AP229" s="246">
        <f t="shared" si="133"/>
        <v>5.2371770732076897</v>
      </c>
      <c r="AQ229" s="246">
        <f t="shared" si="133"/>
        <v>5.2400137782424352</v>
      </c>
      <c r="AR229" s="246">
        <f t="shared" si="133"/>
        <v>5.2504576643684233</v>
      </c>
      <c r="AS229" s="246">
        <f t="shared" si="133"/>
        <v>5.287434782320056</v>
      </c>
      <c r="AT229" s="246">
        <f t="shared" si="133"/>
        <v>5.4043268420648953</v>
      </c>
      <c r="AU229" s="246">
        <f t="shared" si="130"/>
        <v>5.6991509999429502</v>
      </c>
    </row>
    <row r="230" spans="1:47" s="246" customFormat="1" ht="12.95" customHeight="1">
      <c r="A230" s="235" t="s">
        <v>1177</v>
      </c>
      <c r="B230" s="235" t="s">
        <v>1797</v>
      </c>
      <c r="C230" s="236">
        <v>49716.604780000001</v>
      </c>
      <c r="D230" s="237">
        <v>1.0000000000000001E-5</v>
      </c>
      <c r="E230" s="246">
        <f t="shared" si="110"/>
        <v>50075.504311074132</v>
      </c>
      <c r="F230" s="246">
        <f t="shared" si="111"/>
        <v>50075.5</v>
      </c>
      <c r="G230" s="246">
        <f t="shared" si="112"/>
        <v>1.3859940008842386E-3</v>
      </c>
      <c r="I230" s="246">
        <f t="shared" si="131"/>
        <v>1.3859940008842386E-3</v>
      </c>
      <c r="O230" s="246">
        <f t="shared" ca="1" si="132"/>
        <v>8.77571532001266E-2</v>
      </c>
      <c r="P230" s="246">
        <f t="shared" si="113"/>
        <v>1.048966384961264E-2</v>
      </c>
      <c r="Q230" s="248">
        <f t="shared" si="114"/>
        <v>34698.104780000001</v>
      </c>
      <c r="R230" s="246">
        <f t="shared" si="115"/>
        <v>8.28768047146466E-5</v>
      </c>
      <c r="S230" s="246">
        <v>0.1</v>
      </c>
      <c r="T230" s="246">
        <f t="shared" si="116"/>
        <v>8.2876804714646597E-6</v>
      </c>
      <c r="X230" s="248">
        <f t="shared" si="117"/>
        <v>34698.104780000001</v>
      </c>
      <c r="Z230" s="246">
        <f t="shared" si="118"/>
        <v>50075.5</v>
      </c>
      <c r="AA230" s="246">
        <f t="shared" si="119"/>
        <v>1.7359957208953457E-3</v>
      </c>
      <c r="AB230" s="246">
        <f t="shared" si="120"/>
        <v>-3.5000172001110712E-4</v>
      </c>
      <c r="AC230" s="246">
        <f t="shared" si="121"/>
        <v>-9.1036698487284018E-3</v>
      </c>
      <c r="AD230" s="246">
        <f t="shared" si="122"/>
        <v>1.0139662129601533E-2</v>
      </c>
      <c r="AE230" s="246">
        <f t="shared" si="123"/>
        <v>1.2250120401073342E-8</v>
      </c>
      <c r="AG230" s="249"/>
      <c r="AH230" s="246">
        <f t="shared" si="124"/>
        <v>-8.7536681287172947E-3</v>
      </c>
      <c r="AI230" s="246">
        <f t="shared" si="125"/>
        <v>0.97482206921369685</v>
      </c>
      <c r="AJ230" s="246">
        <f t="shared" si="126"/>
        <v>-0.97934615624671939</v>
      </c>
      <c r="AK230" s="246">
        <f t="shared" si="127"/>
        <v>-0.53409558558259096</v>
      </c>
      <c r="AL230" s="246">
        <f t="shared" si="128"/>
        <v>-1.6179026975427444</v>
      </c>
      <c r="AM230" s="246">
        <f t="shared" si="129"/>
        <v>-1.0482517767181017</v>
      </c>
      <c r="AN230" s="246">
        <f t="shared" si="133"/>
        <v>5.2362113257491529</v>
      </c>
      <c r="AO230" s="246">
        <f t="shared" si="133"/>
        <v>5.2364152736610272</v>
      </c>
      <c r="AP230" s="246">
        <f t="shared" si="133"/>
        <v>5.2371770732076897</v>
      </c>
      <c r="AQ230" s="246">
        <f t="shared" si="133"/>
        <v>5.2400137782424352</v>
      </c>
      <c r="AR230" s="246">
        <f t="shared" si="133"/>
        <v>5.2504576643684233</v>
      </c>
      <c r="AS230" s="246">
        <f t="shared" si="133"/>
        <v>5.287434782320056</v>
      </c>
      <c r="AT230" s="246">
        <f t="shared" si="133"/>
        <v>5.4043268420648953</v>
      </c>
      <c r="AU230" s="246">
        <f t="shared" si="130"/>
        <v>5.6991509999429502</v>
      </c>
    </row>
    <row r="231" spans="1:47" s="246" customFormat="1" ht="12.95" customHeight="1">
      <c r="A231" s="235" t="s">
        <v>1177</v>
      </c>
      <c r="B231" s="235" t="s">
        <v>1797</v>
      </c>
      <c r="C231" s="236">
        <v>49743.614609999997</v>
      </c>
      <c r="D231" s="237">
        <v>4.4000000000000002E-4</v>
      </c>
      <c r="E231" s="246">
        <f t="shared" si="110"/>
        <v>50159.517213845116</v>
      </c>
      <c r="F231" s="246">
        <f t="shared" si="111"/>
        <v>50159.5</v>
      </c>
      <c r="G231" s="246">
        <f t="shared" si="112"/>
        <v>5.5341859988402575E-3</v>
      </c>
      <c r="I231" s="246">
        <f t="shared" si="131"/>
        <v>5.5341859988402575E-3</v>
      </c>
      <c r="O231" s="246">
        <f t="shared" ca="1" si="132"/>
        <v>8.7670825984673212E-2</v>
      </c>
      <c r="P231" s="246">
        <f t="shared" si="113"/>
        <v>1.0597120079769928E-2</v>
      </c>
      <c r="Q231" s="248">
        <f t="shared" si="114"/>
        <v>34725.114609999997</v>
      </c>
      <c r="R231" s="246">
        <f t="shared" si="115"/>
        <v>2.5633301507839169E-5</v>
      </c>
      <c r="S231" s="246">
        <v>0.1</v>
      </c>
      <c r="T231" s="246">
        <f t="shared" si="116"/>
        <v>2.5633301507839171E-6</v>
      </c>
      <c r="X231" s="248">
        <f t="shared" si="117"/>
        <v>34725.114609999997</v>
      </c>
      <c r="Z231" s="246">
        <f t="shared" si="118"/>
        <v>50159.5</v>
      </c>
      <c r="AA231" s="246">
        <f t="shared" si="119"/>
        <v>1.8844733887775789E-3</v>
      </c>
      <c r="AB231" s="246">
        <f t="shared" si="120"/>
        <v>3.6497126100626786E-3</v>
      </c>
      <c r="AC231" s="246">
        <f t="shared" si="121"/>
        <v>-5.0629340809296708E-3</v>
      </c>
      <c r="AD231" s="246">
        <f t="shared" si="122"/>
        <v>1.4246832689832607E-2</v>
      </c>
      <c r="AE231" s="246">
        <f t="shared" si="123"/>
        <v>1.332040213605053E-6</v>
      </c>
      <c r="AG231" s="249"/>
      <c r="AH231" s="246">
        <f t="shared" si="124"/>
        <v>-8.7126466909923494E-3</v>
      </c>
      <c r="AI231" s="246">
        <f t="shared" si="125"/>
        <v>0.98289155823375274</v>
      </c>
      <c r="AJ231" s="246">
        <f t="shared" si="126"/>
        <v>-0.98228820249589321</v>
      </c>
      <c r="AK231" s="246">
        <f t="shared" si="127"/>
        <v>-0.53441493612905466</v>
      </c>
      <c r="AL231" s="246">
        <f t="shared" si="128"/>
        <v>-1.6027988020744806</v>
      </c>
      <c r="AM231" s="246">
        <f t="shared" si="129"/>
        <v>-1.0325257027826369</v>
      </c>
      <c r="AN231" s="246">
        <f t="shared" ref="AN231:AT240" si="134">$AU231+$AB$7*SIN(AO231)</f>
        <v>5.2492506289267507</v>
      </c>
      <c r="AO231" s="246">
        <f t="shared" si="134"/>
        <v>5.2494769344865944</v>
      </c>
      <c r="AP231" s="246">
        <f t="shared" si="134"/>
        <v>5.2503036035817594</v>
      </c>
      <c r="AQ231" s="246">
        <f t="shared" si="134"/>
        <v>5.2533136527475373</v>
      </c>
      <c r="AR231" s="246">
        <f t="shared" si="134"/>
        <v>5.2641487911803875</v>
      </c>
      <c r="AS231" s="246">
        <f t="shared" si="134"/>
        <v>5.3016726827620602</v>
      </c>
      <c r="AT231" s="246">
        <f t="shared" si="134"/>
        <v>5.4180854395807518</v>
      </c>
      <c r="AU231" s="246">
        <f t="shared" si="130"/>
        <v>5.7086563659335265</v>
      </c>
    </row>
    <row r="232" spans="1:47" s="246" customFormat="1" ht="12.95" customHeight="1">
      <c r="A232" s="235" t="s">
        <v>1177</v>
      </c>
      <c r="B232" s="235" t="s">
        <v>1797</v>
      </c>
      <c r="C232" s="236">
        <v>49744.584699999999</v>
      </c>
      <c r="D232" s="237">
        <v>1.8E-3</v>
      </c>
      <c r="E232" s="246">
        <f t="shared" si="110"/>
        <v>50162.534636644494</v>
      </c>
      <c r="F232" s="246">
        <f t="shared" si="111"/>
        <v>50162.5</v>
      </c>
      <c r="G232" s="246">
        <f t="shared" si="112"/>
        <v>1.1135550004837569E-2</v>
      </c>
      <c r="I232" s="246">
        <f t="shared" si="131"/>
        <v>1.1135550004837569E-2</v>
      </c>
      <c r="O232" s="246">
        <f t="shared" ca="1" si="132"/>
        <v>8.7667742869835599E-2</v>
      </c>
      <c r="P232" s="246">
        <f t="shared" si="113"/>
        <v>1.0600963424586031E-2</v>
      </c>
      <c r="Q232" s="248">
        <f t="shared" si="114"/>
        <v>34726.084699999999</v>
      </c>
      <c r="R232" s="246">
        <f t="shared" si="115"/>
        <v>2.8578281178503394E-7</v>
      </c>
      <c r="S232" s="246">
        <v>0.1</v>
      </c>
      <c r="T232" s="246">
        <f t="shared" si="116"/>
        <v>2.8578281178503396E-8</v>
      </c>
      <c r="X232" s="248">
        <f t="shared" si="117"/>
        <v>34726.084699999999</v>
      </c>
      <c r="Z232" s="246">
        <f t="shared" si="118"/>
        <v>50162.5</v>
      </c>
      <c r="AA232" s="246">
        <f t="shared" si="119"/>
        <v>1.8898156793843695E-3</v>
      </c>
      <c r="AB232" s="246">
        <f t="shared" si="120"/>
        <v>9.2457343254531994E-3</v>
      </c>
      <c r="AC232" s="246">
        <f t="shared" si="121"/>
        <v>5.3458658025153788E-4</v>
      </c>
      <c r="AD232" s="246">
        <f t="shared" si="122"/>
        <v>1.9846697750039229E-2</v>
      </c>
      <c r="AE232" s="246">
        <f t="shared" si="123"/>
        <v>8.5483603216863522E-6</v>
      </c>
      <c r="AG232" s="249"/>
      <c r="AH232" s="246">
        <f t="shared" si="124"/>
        <v>-8.7111477452016615E-3</v>
      </c>
      <c r="AI232" s="246">
        <f t="shared" si="125"/>
        <v>0.98318232161081354</v>
      </c>
      <c r="AJ232" s="246">
        <f t="shared" si="126"/>
        <v>-0.98239000354654482</v>
      </c>
      <c r="AK232" s="246">
        <f t="shared" si="127"/>
        <v>-0.53442416527613024</v>
      </c>
      <c r="AL232" s="246">
        <f t="shared" si="128"/>
        <v>-1.6022547288467963</v>
      </c>
      <c r="AM232" s="246">
        <f t="shared" si="129"/>
        <v>-1.0319638032127025</v>
      </c>
      <c r="AN232" s="246">
        <f t="shared" si="134"/>
        <v>5.2497183311818025</v>
      </c>
      <c r="AO232" s="246">
        <f t="shared" si="134"/>
        <v>5.2499454665698924</v>
      </c>
      <c r="AP232" s="246">
        <f t="shared" si="134"/>
        <v>5.2507745136782074</v>
      </c>
      <c r="AQ232" s="246">
        <f t="shared" si="134"/>
        <v>5.2537908334257235</v>
      </c>
      <c r="AR232" s="246">
        <f t="shared" si="134"/>
        <v>5.2646399073057886</v>
      </c>
      <c r="AS232" s="246">
        <f t="shared" si="134"/>
        <v>5.3021827787036138</v>
      </c>
      <c r="AT232" s="246">
        <f t="shared" si="134"/>
        <v>5.4185773059102651</v>
      </c>
      <c r="AU232" s="246">
        <f t="shared" si="130"/>
        <v>5.7089958432903325</v>
      </c>
    </row>
    <row r="233" spans="1:47" s="246" customFormat="1" ht="12.95" customHeight="1">
      <c r="A233" s="235" t="s">
        <v>1177</v>
      </c>
      <c r="B233" s="235" t="s">
        <v>1797</v>
      </c>
      <c r="C233" s="236">
        <v>49761.610460000004</v>
      </c>
      <c r="D233" s="237">
        <v>2.4000000000000001E-4</v>
      </c>
      <c r="E233" s="246">
        <f t="shared" si="110"/>
        <v>50215.492523439141</v>
      </c>
      <c r="F233" s="246">
        <f t="shared" si="111"/>
        <v>50215.5</v>
      </c>
      <c r="G233" s="246">
        <f t="shared" si="112"/>
        <v>-2.403685990429949E-3</v>
      </c>
      <c r="I233" s="246">
        <f t="shared" si="131"/>
        <v>-2.403685990429949E-3</v>
      </c>
      <c r="O233" s="246">
        <f t="shared" ca="1" si="132"/>
        <v>8.76132745077043E-2</v>
      </c>
      <c r="P233" s="246">
        <f t="shared" si="113"/>
        <v>1.0668926451270308E-2</v>
      </c>
      <c r="Q233" s="248">
        <f t="shared" si="114"/>
        <v>34743.110460000004</v>
      </c>
      <c r="R233" s="246">
        <f t="shared" si="115"/>
        <v>1.7089319605089636E-4</v>
      </c>
      <c r="S233" s="246">
        <v>0.1</v>
      </c>
      <c r="T233" s="246">
        <f t="shared" si="116"/>
        <v>1.7089319605089635E-5</v>
      </c>
      <c r="X233" s="248">
        <f t="shared" si="117"/>
        <v>34743.110460000004</v>
      </c>
      <c r="Z233" s="246">
        <f t="shared" si="118"/>
        <v>50215.5</v>
      </c>
      <c r="AA233" s="246">
        <f t="shared" si="119"/>
        <v>1.9846497732462619E-3</v>
      </c>
      <c r="AB233" s="246">
        <f t="shared" si="120"/>
        <v>-4.388335763676211E-3</v>
      </c>
      <c r="AC233" s="246">
        <f t="shared" si="121"/>
        <v>-1.3072612441700257E-2</v>
      </c>
      <c r="AD233" s="246">
        <f t="shared" si="122"/>
        <v>6.2805906875940971E-3</v>
      </c>
      <c r="AE233" s="246">
        <f t="shared" si="123"/>
        <v>1.9257490774759674E-6</v>
      </c>
      <c r="AG233" s="249"/>
      <c r="AH233" s="246">
        <f t="shared" si="124"/>
        <v>-8.6842766780240461E-3</v>
      </c>
      <c r="AI233" s="246">
        <f t="shared" si="125"/>
        <v>0.98834854665717065</v>
      </c>
      <c r="AJ233" s="246">
        <f t="shared" si="126"/>
        <v>-0.98415002173661204</v>
      </c>
      <c r="AK233" s="246">
        <f t="shared" si="127"/>
        <v>-0.53456175169244058</v>
      </c>
      <c r="AL233" s="246">
        <f t="shared" si="128"/>
        <v>-1.5925891481431753</v>
      </c>
      <c r="AM233" s="246">
        <f t="shared" si="129"/>
        <v>-1.0220337825350219</v>
      </c>
      <c r="AN233" s="246">
        <f t="shared" si="134"/>
        <v>5.2580041866008695</v>
      </c>
      <c r="AO233" s="246">
        <f t="shared" si="134"/>
        <v>5.2582463450573327</v>
      </c>
      <c r="AP233" s="246">
        <f t="shared" si="134"/>
        <v>5.2591180979601537</v>
      </c>
      <c r="AQ233" s="246">
        <f t="shared" si="134"/>
        <v>5.2622460643482967</v>
      </c>
      <c r="AR233" s="246">
        <f t="shared" si="134"/>
        <v>5.2733407813281703</v>
      </c>
      <c r="AS233" s="246">
        <f t="shared" si="134"/>
        <v>5.311212593007868</v>
      </c>
      <c r="AT233" s="246">
        <f t="shared" si="134"/>
        <v>5.4272724470004015</v>
      </c>
      <c r="AU233" s="246">
        <f t="shared" si="130"/>
        <v>5.7149932765939102</v>
      </c>
    </row>
    <row r="234" spans="1:47" s="246" customFormat="1" ht="12.95" customHeight="1">
      <c r="A234" s="15" t="s">
        <v>1769</v>
      </c>
      <c r="B234" s="249" t="s">
        <v>1814</v>
      </c>
      <c r="C234" s="250">
        <v>49768.368000000002</v>
      </c>
      <c r="D234" s="250">
        <v>8.0000000000000002E-3</v>
      </c>
      <c r="E234" s="246">
        <f t="shared" si="110"/>
        <v>50236.511558027327</v>
      </c>
      <c r="F234" s="246">
        <f t="shared" si="111"/>
        <v>50236.5</v>
      </c>
      <c r="G234" s="246">
        <f t="shared" si="112"/>
        <v>3.715862003446091E-3</v>
      </c>
      <c r="K234" s="246">
        <f>+G234</f>
        <v>3.715862003446091E-3</v>
      </c>
      <c r="P234" s="246">
        <f t="shared" si="113"/>
        <v>1.0695888673058276E-2</v>
      </c>
      <c r="Q234" s="248">
        <f t="shared" si="114"/>
        <v>34749.868000000002</v>
      </c>
      <c r="R234" s="246">
        <f t="shared" si="115"/>
        <v>4.8720772308497375E-5</v>
      </c>
      <c r="S234" s="246">
        <v>1</v>
      </c>
      <c r="T234" s="246">
        <f t="shared" si="116"/>
        <v>4.8720772308497375E-5</v>
      </c>
      <c r="X234" s="248">
        <f t="shared" si="117"/>
        <v>34749.868000000002</v>
      </c>
      <c r="Z234" s="246">
        <f t="shared" si="118"/>
        <v>50236.5</v>
      </c>
      <c r="AA234" s="246">
        <f t="shared" si="119"/>
        <v>2.02246429446655E-3</v>
      </c>
      <c r="AB234" s="246">
        <f t="shared" si="120"/>
        <v>1.693397708979541E-3</v>
      </c>
      <c r="AC234" s="246">
        <f t="shared" si="121"/>
        <v>-6.9800266696121854E-3</v>
      </c>
      <c r="AD234" s="246">
        <f t="shared" si="122"/>
        <v>1.2389286382037817E-2</v>
      </c>
      <c r="AE234" s="246">
        <f t="shared" si="123"/>
        <v>2.8675958007771581E-6</v>
      </c>
      <c r="AG234" s="249"/>
      <c r="AH234" s="246">
        <f t="shared" si="124"/>
        <v>-8.6734243785917264E-3</v>
      </c>
      <c r="AI234" s="246">
        <f t="shared" si="125"/>
        <v>0.99041099683793499</v>
      </c>
      <c r="AJ234" s="246">
        <f t="shared" si="126"/>
        <v>-0.98482687511108868</v>
      </c>
      <c r="AK234" s="246">
        <f t="shared" si="127"/>
        <v>-0.53460272516687435</v>
      </c>
      <c r="AL234" s="246">
        <f t="shared" si="128"/>
        <v>-1.5887310932467098</v>
      </c>
      <c r="AM234" s="246">
        <f t="shared" si="129"/>
        <v>-1.0180975391214355</v>
      </c>
      <c r="AN234" s="246">
        <f t="shared" si="134"/>
        <v>5.2612994298690943</v>
      </c>
      <c r="AO234" s="246">
        <f t="shared" si="134"/>
        <v>5.2615477325346252</v>
      </c>
      <c r="AP234" s="246">
        <f t="shared" si="134"/>
        <v>5.2624367691293958</v>
      </c>
      <c r="AQ234" s="246">
        <f t="shared" si="134"/>
        <v>5.2656094143101262</v>
      </c>
      <c r="AR234" s="246">
        <f t="shared" si="134"/>
        <v>5.276801138893795</v>
      </c>
      <c r="AS234" s="246">
        <f t="shared" si="134"/>
        <v>5.3147999103902679</v>
      </c>
      <c r="AT234" s="246">
        <f t="shared" si="134"/>
        <v>5.4307205596600507</v>
      </c>
      <c r="AU234" s="246">
        <f t="shared" si="130"/>
        <v>5.7173696180915545</v>
      </c>
    </row>
    <row r="235" spans="1:47" s="246" customFormat="1" ht="12.95" customHeight="1">
      <c r="A235" s="15" t="s">
        <v>1769</v>
      </c>
      <c r="B235" s="249" t="s">
        <v>1814</v>
      </c>
      <c r="C235" s="250">
        <v>49777.362999999998</v>
      </c>
      <c r="D235" s="250">
        <v>2E-3</v>
      </c>
      <c r="E235" s="246">
        <f t="shared" si="110"/>
        <v>50264.490114738895</v>
      </c>
      <c r="F235" s="246">
        <f t="shared" si="111"/>
        <v>50264.5</v>
      </c>
      <c r="G235" s="246">
        <f t="shared" si="112"/>
        <v>-3.1780740027897991E-3</v>
      </c>
      <c r="K235" s="246">
        <f>+G235</f>
        <v>-3.1780740027897991E-3</v>
      </c>
      <c r="P235" s="246">
        <f t="shared" si="113"/>
        <v>1.0731867856936451E-2</v>
      </c>
      <c r="Q235" s="248">
        <f t="shared" si="114"/>
        <v>34758.862999999998</v>
      </c>
      <c r="R235" s="246">
        <f t="shared" si="115"/>
        <v>1.9348648254096458E-4</v>
      </c>
      <c r="S235" s="246">
        <v>1</v>
      </c>
      <c r="T235" s="246">
        <f t="shared" si="116"/>
        <v>1.9348648254096458E-4</v>
      </c>
      <c r="X235" s="248">
        <f t="shared" si="117"/>
        <v>34758.862999999998</v>
      </c>
      <c r="Z235" s="246">
        <f t="shared" si="118"/>
        <v>50264.5</v>
      </c>
      <c r="AA235" s="246">
        <f t="shared" si="119"/>
        <v>2.0730958965987992E-3</v>
      </c>
      <c r="AB235" s="246">
        <f t="shared" si="120"/>
        <v>-5.2511698993885983E-3</v>
      </c>
      <c r="AC235" s="246">
        <f t="shared" si="121"/>
        <v>-1.3909941859726251E-2</v>
      </c>
      <c r="AD235" s="246">
        <f t="shared" si="122"/>
        <v>5.4806979575478532E-3</v>
      </c>
      <c r="AE235" s="246">
        <f t="shared" si="123"/>
        <v>2.757478531224486E-5</v>
      </c>
      <c r="AG235" s="249"/>
      <c r="AH235" s="246">
        <f t="shared" si="124"/>
        <v>-8.6587719603376523E-3</v>
      </c>
      <c r="AI235" s="246">
        <f t="shared" si="125"/>
        <v>0.99317464362317798</v>
      </c>
      <c r="AJ235" s="246">
        <f t="shared" si="126"/>
        <v>-0.98571079465944655</v>
      </c>
      <c r="AK235" s="246">
        <f t="shared" si="127"/>
        <v>-0.53464515077555885</v>
      </c>
      <c r="AL235" s="246">
        <f t="shared" si="128"/>
        <v>-1.5835617762094218</v>
      </c>
      <c r="AM235" s="246">
        <f t="shared" si="129"/>
        <v>-1.0128476267469031</v>
      </c>
      <c r="AN235" s="246">
        <f t="shared" si="134"/>
        <v>5.2657039078157339</v>
      </c>
      <c r="AO235" s="246">
        <f t="shared" si="134"/>
        <v>5.2659605739254136</v>
      </c>
      <c r="AP235" s="246">
        <f t="shared" si="134"/>
        <v>5.2668729741362661</v>
      </c>
      <c r="AQ235" s="246">
        <f t="shared" si="134"/>
        <v>5.2701055660921874</v>
      </c>
      <c r="AR235" s="246">
        <f t="shared" si="134"/>
        <v>5.2814263082259627</v>
      </c>
      <c r="AS235" s="246">
        <f t="shared" si="134"/>
        <v>5.3195913335019922</v>
      </c>
      <c r="AT235" s="246">
        <f t="shared" si="134"/>
        <v>5.4353205601462165</v>
      </c>
      <c r="AU235" s="246">
        <f t="shared" si="130"/>
        <v>5.7205380734217464</v>
      </c>
    </row>
    <row r="236" spans="1:47" s="246" customFormat="1" ht="12.95" customHeight="1">
      <c r="A236" s="235" t="s">
        <v>1177</v>
      </c>
      <c r="B236" s="235" t="s">
        <v>1797</v>
      </c>
      <c r="C236" s="236">
        <v>49990.538079999998</v>
      </c>
      <c r="D236" s="237">
        <v>1.0000000000000001E-5</v>
      </c>
      <c r="E236" s="246">
        <f t="shared" si="110"/>
        <v>50927.561939672247</v>
      </c>
      <c r="F236" s="246">
        <f t="shared" si="111"/>
        <v>50927.5</v>
      </c>
      <c r="G236" s="246">
        <f t="shared" si="112"/>
        <v>1.9913370000722352E-2</v>
      </c>
      <c r="I236" s="246">
        <f>+G236</f>
        <v>1.9913370000722352E-2</v>
      </c>
      <c r="O236" s="246">
        <f ca="1">+C$11+C$12*F236</f>
        <v>8.6881548586242308E-2</v>
      </c>
      <c r="P236" s="246">
        <f t="shared" si="113"/>
        <v>1.1593672367476174E-2</v>
      </c>
      <c r="Q236" s="248">
        <f t="shared" si="114"/>
        <v>34972.038079999998</v>
      </c>
      <c r="R236" s="246">
        <f t="shared" si="115"/>
        <v>6.9217368708642067E-5</v>
      </c>
      <c r="S236" s="246">
        <v>0.1</v>
      </c>
      <c r="T236" s="246">
        <f t="shared" si="116"/>
        <v>6.9217368708642068E-6</v>
      </c>
      <c r="X236" s="248">
        <f t="shared" si="117"/>
        <v>34972.038079999998</v>
      </c>
      <c r="Z236" s="246">
        <f t="shared" si="118"/>
        <v>50927.5</v>
      </c>
      <c r="AA236" s="246">
        <f t="shared" si="119"/>
        <v>3.3463679174648292E-3</v>
      </c>
      <c r="AB236" s="246">
        <f t="shared" si="120"/>
        <v>1.6567002083257523E-2</v>
      </c>
      <c r="AC236" s="246">
        <f t="shared" si="121"/>
        <v>8.3196976332461786E-3</v>
      </c>
      <c r="AD236" s="246">
        <f t="shared" si="122"/>
        <v>2.8160674450733697E-2</v>
      </c>
      <c r="AE236" s="246">
        <f t="shared" si="123"/>
        <v>2.7446555802665913E-5</v>
      </c>
      <c r="AG236" s="249"/>
      <c r="AH236" s="246">
        <f t="shared" si="124"/>
        <v>-8.2473044500113446E-3</v>
      </c>
      <c r="AI236" s="246">
        <f t="shared" si="125"/>
        <v>1.0633236653635709</v>
      </c>
      <c r="AJ236" s="246">
        <f t="shared" si="126"/>
        <v>-0.99928647757298961</v>
      </c>
      <c r="AK236" s="246">
        <f t="shared" si="127"/>
        <v>-0.53092573505379559</v>
      </c>
      <c r="AL236" s="246">
        <f t="shared" si="128"/>
        <v>-1.4520868159975264</v>
      </c>
      <c r="AM236" s="246">
        <f t="shared" si="129"/>
        <v>-0.88781729581560276</v>
      </c>
      <c r="AN236" s="246">
        <f t="shared" si="134"/>
        <v>5.3737920448677183</v>
      </c>
      <c r="AO236" s="246">
        <f t="shared" si="134"/>
        <v>5.3743065519332234</v>
      </c>
      <c r="AP236" s="246">
        <f t="shared" si="134"/>
        <v>5.3758705660887642</v>
      </c>
      <c r="AQ236" s="246">
        <f t="shared" si="134"/>
        <v>5.3806058209941918</v>
      </c>
      <c r="AR236" s="246">
        <f t="shared" si="134"/>
        <v>5.3947727082562302</v>
      </c>
      <c r="AS236" s="246">
        <f t="shared" si="134"/>
        <v>5.4357639321189541</v>
      </c>
      <c r="AT236" s="246">
        <f t="shared" si="134"/>
        <v>5.545046456607948</v>
      </c>
      <c r="AU236" s="246">
        <f t="shared" si="130"/>
        <v>5.7955625692759369</v>
      </c>
    </row>
    <row r="237" spans="1:47" s="246" customFormat="1" ht="12.95" customHeight="1">
      <c r="A237" s="235" t="s">
        <v>1177</v>
      </c>
      <c r="B237" s="235" t="s">
        <v>1797</v>
      </c>
      <c r="C237" s="236">
        <v>50044.692900000002</v>
      </c>
      <c r="D237" s="237">
        <v>1.1000000000000001E-3</v>
      </c>
      <c r="E237" s="246">
        <f t="shared" si="110"/>
        <v>51096.00815452222</v>
      </c>
      <c r="F237" s="246">
        <f t="shared" si="111"/>
        <v>51096</v>
      </c>
      <c r="G237" s="246">
        <f t="shared" si="112"/>
        <v>2.621648003696464E-3</v>
      </c>
      <c r="I237" s="246">
        <f>+G237</f>
        <v>2.621648003696464E-3</v>
      </c>
      <c r="O237" s="246">
        <f ca="1">+C$11+C$12*F237</f>
        <v>8.6708380302862598E-2</v>
      </c>
      <c r="P237" s="246">
        <f t="shared" si="113"/>
        <v>1.1815716218856263E-2</v>
      </c>
      <c r="Q237" s="248">
        <f t="shared" si="114"/>
        <v>35026.192900000002</v>
      </c>
      <c r="R237" s="246">
        <f t="shared" si="115"/>
        <v>8.4530890345011698E-5</v>
      </c>
      <c r="S237" s="246">
        <v>0.1</v>
      </c>
      <c r="T237" s="246">
        <f t="shared" si="116"/>
        <v>8.4530890345011702E-6</v>
      </c>
      <c r="X237" s="248">
        <f t="shared" si="117"/>
        <v>35026.192900000002</v>
      </c>
      <c r="Z237" s="246">
        <f t="shared" si="118"/>
        <v>51096</v>
      </c>
      <c r="AA237" s="246">
        <f t="shared" si="119"/>
        <v>3.6940641454533633E-3</v>
      </c>
      <c r="AB237" s="246">
        <f t="shared" si="120"/>
        <v>-1.0724161417568993E-3</v>
      </c>
      <c r="AC237" s="246">
        <f t="shared" si="121"/>
        <v>-9.1940682151597994E-3</v>
      </c>
      <c r="AD237" s="246">
        <f t="shared" si="122"/>
        <v>1.0743300077099364E-2</v>
      </c>
      <c r="AE237" s="246">
        <f t="shared" si="123"/>
        <v>1.150076381100754E-7</v>
      </c>
      <c r="AG237" s="249"/>
      <c r="AH237" s="246">
        <f t="shared" si="124"/>
        <v>-8.1216520734029001E-3</v>
      </c>
      <c r="AI237" s="246">
        <f t="shared" si="125"/>
        <v>1.082624483606037</v>
      </c>
      <c r="AJ237" s="246">
        <f t="shared" si="126"/>
        <v>-0.99999910473453613</v>
      </c>
      <c r="AK237" s="246">
        <f t="shared" si="127"/>
        <v>-0.52826623727655198</v>
      </c>
      <c r="AL237" s="246">
        <f t="shared" si="128"/>
        <v>-1.4156464295517719</v>
      </c>
      <c r="AM237" s="246">
        <f t="shared" si="129"/>
        <v>-0.85575075640362419</v>
      </c>
      <c r="AN237" s="246">
        <f t="shared" si="134"/>
        <v>5.4024921924630869</v>
      </c>
      <c r="AO237" s="246">
        <f t="shared" si="134"/>
        <v>5.4030904700494018</v>
      </c>
      <c r="AP237" s="246">
        <f t="shared" si="134"/>
        <v>5.4048449507442307</v>
      </c>
      <c r="AQ237" s="246">
        <f t="shared" si="134"/>
        <v>5.4099688110128996</v>
      </c>
      <c r="AR237" s="246">
        <f t="shared" si="134"/>
        <v>5.4247570288800357</v>
      </c>
      <c r="AS237" s="246">
        <f t="shared" si="134"/>
        <v>5.4660937246429935</v>
      </c>
      <c r="AT237" s="246">
        <f t="shared" si="134"/>
        <v>5.5731655918038134</v>
      </c>
      <c r="AU237" s="246">
        <f t="shared" si="130"/>
        <v>5.8146298808165566</v>
      </c>
    </row>
    <row r="238" spans="1:47" s="246" customFormat="1" ht="12.95" customHeight="1">
      <c r="A238" s="15" t="s">
        <v>1771</v>
      </c>
      <c r="B238" s="249" t="s">
        <v>1814</v>
      </c>
      <c r="C238" s="250">
        <v>50045.493000000002</v>
      </c>
      <c r="D238" s="250">
        <v>7.0000000000000001E-3</v>
      </c>
      <c r="E238" s="246">
        <f t="shared" si="110"/>
        <v>51098.496830811819</v>
      </c>
      <c r="F238" s="246">
        <f t="shared" si="111"/>
        <v>51098.5</v>
      </c>
      <c r="G238" s="246">
        <f t="shared" si="112"/>
        <v>-1.0188819942413829E-3</v>
      </c>
      <c r="K238" s="246">
        <f>+G238</f>
        <v>-1.0188819942413829E-3</v>
      </c>
      <c r="P238" s="246">
        <f t="shared" si="113"/>
        <v>1.181901984697304E-2</v>
      </c>
      <c r="Q238" s="248">
        <f t="shared" si="114"/>
        <v>35026.993000000002</v>
      </c>
      <c r="R238" s="246">
        <f t="shared" si="115"/>
        <v>1.6481172368465669E-4</v>
      </c>
      <c r="S238" s="246">
        <v>1</v>
      </c>
      <c r="T238" s="246">
        <f t="shared" si="116"/>
        <v>1.6481172368465669E-4</v>
      </c>
      <c r="X238" s="248">
        <f t="shared" si="117"/>
        <v>35026.993000000002</v>
      </c>
      <c r="Z238" s="246">
        <f t="shared" si="118"/>
        <v>51098.5</v>
      </c>
      <c r="AA238" s="246">
        <f t="shared" si="119"/>
        <v>3.699300476009271E-3</v>
      </c>
      <c r="AB238" s="246">
        <f t="shared" si="120"/>
        <v>-4.718182470250654E-3</v>
      </c>
      <c r="AC238" s="246">
        <f t="shared" si="121"/>
        <v>-1.2837901841214423E-2</v>
      </c>
      <c r="AD238" s="246">
        <f t="shared" si="122"/>
        <v>7.1008373767223864E-3</v>
      </c>
      <c r="AE238" s="246">
        <f t="shared" si="123"/>
        <v>2.2261245822580562E-5</v>
      </c>
      <c r="AG238" s="249"/>
      <c r="AH238" s="246">
        <f t="shared" si="124"/>
        <v>-8.1197193709637693E-3</v>
      </c>
      <c r="AI238" s="246">
        <f t="shared" si="125"/>
        <v>1.0829153741161623</v>
      </c>
      <c r="AJ238" s="246">
        <f t="shared" si="126"/>
        <v>-0.99999968997525124</v>
      </c>
      <c r="AK238" s="246">
        <f t="shared" si="127"/>
        <v>-0.5282206579382025</v>
      </c>
      <c r="AL238" s="246">
        <f t="shared" si="128"/>
        <v>-1.4150957544717646</v>
      </c>
      <c r="AM238" s="246">
        <f t="shared" si="129"/>
        <v>-0.85527389895196848</v>
      </c>
      <c r="AN238" s="246">
        <f t="shared" si="134"/>
        <v>5.4029219674955264</v>
      </c>
      <c r="AO238" s="246">
        <f t="shared" si="134"/>
        <v>5.4035215398563627</v>
      </c>
      <c r="AP238" s="246">
        <f t="shared" si="134"/>
        <v>5.405278899739594</v>
      </c>
      <c r="AQ238" s="246">
        <f t="shared" si="134"/>
        <v>5.4104084817606717</v>
      </c>
      <c r="AR238" s="246">
        <f t="shared" si="134"/>
        <v>5.4252054921551984</v>
      </c>
      <c r="AS238" s="246">
        <f t="shared" si="134"/>
        <v>5.466546089818336</v>
      </c>
      <c r="AT238" s="246">
        <f t="shared" si="134"/>
        <v>5.5735834587150475</v>
      </c>
      <c r="AU238" s="246">
        <f t="shared" si="130"/>
        <v>5.8149127786138948</v>
      </c>
    </row>
    <row r="239" spans="1:47" s="246" customFormat="1" ht="12.95" customHeight="1">
      <c r="A239" s="15" t="s">
        <v>1809</v>
      </c>
      <c r="B239" s="249" t="s">
        <v>1814</v>
      </c>
      <c r="C239" s="250">
        <v>50046.140700000004</v>
      </c>
      <c r="D239" s="250"/>
      <c r="E239" s="246">
        <f t="shared" si="110"/>
        <v>51100.511473522449</v>
      </c>
      <c r="F239" s="246">
        <f t="shared" si="111"/>
        <v>51100.5</v>
      </c>
      <c r="G239" s="246">
        <f t="shared" si="112"/>
        <v>3.6886940069962293E-3</v>
      </c>
      <c r="K239" s="5">
        <f>+G239</f>
        <v>3.6886940069962293E-3</v>
      </c>
      <c r="P239" s="246">
        <f t="shared" si="113"/>
        <v>1.1821662943339244E-2</v>
      </c>
      <c r="Q239" s="248">
        <f t="shared" si="114"/>
        <v>35027.640700000004</v>
      </c>
      <c r="R239" s="246">
        <f t="shared" si="115"/>
        <v>6.6145183719520416E-5</v>
      </c>
      <c r="S239" s="246">
        <v>1</v>
      </c>
      <c r="T239" s="246">
        <f t="shared" si="116"/>
        <v>6.6145183719520416E-5</v>
      </c>
      <c r="X239" s="248">
        <f t="shared" si="117"/>
        <v>35027.640700000004</v>
      </c>
      <c r="Z239" s="246">
        <f t="shared" si="118"/>
        <v>51100.5</v>
      </c>
      <c r="AA239" s="246">
        <f t="shared" si="119"/>
        <v>3.7034911931471785E-3</v>
      </c>
      <c r="AB239" s="246">
        <f t="shared" si="120"/>
        <v>-1.4797186150949243E-5</v>
      </c>
      <c r="AC239" s="246">
        <f t="shared" si="121"/>
        <v>-8.1329689363430144E-3</v>
      </c>
      <c r="AD239" s="246">
        <f t="shared" si="122"/>
        <v>1.1806865757188294E-2</v>
      </c>
      <c r="AE239" s="246">
        <f t="shared" si="123"/>
        <v>2.1895671798584406E-10</v>
      </c>
      <c r="AG239" s="249"/>
      <c r="AH239" s="246">
        <f t="shared" si="124"/>
        <v>-8.1181717501920651E-3</v>
      </c>
      <c r="AI239" s="246">
        <f t="shared" si="125"/>
        <v>1.0831481816854918</v>
      </c>
      <c r="AJ239" s="246">
        <f t="shared" si="126"/>
        <v>-0.99999993990727265</v>
      </c>
      <c r="AK239" s="246">
        <f t="shared" si="127"/>
        <v>-0.52818406130807005</v>
      </c>
      <c r="AL239" s="246">
        <f t="shared" si="128"/>
        <v>-1.4146549999743279</v>
      </c>
      <c r="AM239" s="246">
        <f t="shared" si="129"/>
        <v>-0.85489238909290799</v>
      </c>
      <c r="AN239" s="246">
        <f t="shared" si="134"/>
        <v>5.4032658717085607</v>
      </c>
      <c r="AO239" s="246">
        <f t="shared" si="134"/>
        <v>5.403866480947018</v>
      </c>
      <c r="AP239" s="246">
        <f t="shared" si="134"/>
        <v>5.4056261451723913</v>
      </c>
      <c r="AQ239" s="246">
        <f t="shared" si="134"/>
        <v>5.4107603033552358</v>
      </c>
      <c r="AR239" s="246">
        <f t="shared" si="134"/>
        <v>5.4255643383018262</v>
      </c>
      <c r="AS239" s="246">
        <f t="shared" si="134"/>
        <v>5.4669080313995657</v>
      </c>
      <c r="AT239" s="246">
        <f t="shared" si="134"/>
        <v>5.5739177661505384</v>
      </c>
      <c r="AU239" s="246">
        <f t="shared" si="130"/>
        <v>5.815139096851766</v>
      </c>
    </row>
    <row r="240" spans="1:47" s="246" customFormat="1" ht="12.95" customHeight="1">
      <c r="A240" s="15" t="s">
        <v>1809</v>
      </c>
      <c r="B240" s="249"/>
      <c r="C240" s="250">
        <v>50049.193899999998</v>
      </c>
      <c r="D240" s="250"/>
      <c r="E240" s="246">
        <f t="shared" si="110"/>
        <v>51110.008319475943</v>
      </c>
      <c r="F240" s="246">
        <f t="shared" si="111"/>
        <v>51110</v>
      </c>
      <c r="G240" s="246">
        <f t="shared" si="112"/>
        <v>2.6746799994725734E-3</v>
      </c>
      <c r="K240" s="5">
        <f>+G240</f>
        <v>2.6746799994725734E-3</v>
      </c>
      <c r="P240" s="246">
        <f t="shared" si="113"/>
        <v>1.1834220004478757E-2</v>
      </c>
      <c r="Q240" s="248">
        <f t="shared" si="114"/>
        <v>35030.693899999998</v>
      </c>
      <c r="R240" s="246">
        <f t="shared" si="115"/>
        <v>8.3897173103308678E-5</v>
      </c>
      <c r="S240" s="246">
        <v>1</v>
      </c>
      <c r="T240" s="246">
        <f t="shared" si="116"/>
        <v>8.3897173103308678E-5</v>
      </c>
      <c r="X240" s="248">
        <f t="shared" si="117"/>
        <v>35030.693899999998</v>
      </c>
      <c r="Z240" s="246">
        <f t="shared" si="118"/>
        <v>51110</v>
      </c>
      <c r="AA240" s="246">
        <f t="shared" si="119"/>
        <v>3.723417179454562E-3</v>
      </c>
      <c r="AB240" s="246">
        <f t="shared" si="120"/>
        <v>-1.0487371799819886E-3</v>
      </c>
      <c r="AC240" s="246">
        <f t="shared" si="121"/>
        <v>-9.1595400050061837E-3</v>
      </c>
      <c r="AD240" s="246">
        <f t="shared" si="122"/>
        <v>1.0785482824496768E-2</v>
      </c>
      <c r="AE240" s="246">
        <f t="shared" si="123"/>
        <v>1.0998496726765739E-6</v>
      </c>
      <c r="AG240" s="249"/>
      <c r="AH240" s="246">
        <f t="shared" si="124"/>
        <v>-8.1108028250241951E-3</v>
      </c>
      <c r="AI240" s="246">
        <f t="shared" si="125"/>
        <v>1.084255172539432</v>
      </c>
      <c r="AJ240" s="246">
        <f t="shared" si="126"/>
        <v>-0.99999846960317385</v>
      </c>
      <c r="AK240" s="246">
        <f t="shared" si="127"/>
        <v>-0.52800860659447701</v>
      </c>
      <c r="AL240" s="246">
        <f t="shared" si="128"/>
        <v>-1.4125588096063451</v>
      </c>
      <c r="AM240" s="246">
        <f t="shared" si="129"/>
        <v>-0.85307992629834983</v>
      </c>
      <c r="AN240" s="246">
        <f t="shared" si="134"/>
        <v>5.404900439523753</v>
      </c>
      <c r="AO240" s="246">
        <f t="shared" si="134"/>
        <v>5.4055059867357897</v>
      </c>
      <c r="AP240" s="246">
        <f t="shared" si="134"/>
        <v>5.4072766084862494</v>
      </c>
      <c r="AQ240" s="246">
        <f t="shared" si="134"/>
        <v>5.4124324880664449</v>
      </c>
      <c r="AR240" s="246">
        <f t="shared" si="134"/>
        <v>5.4272697741917657</v>
      </c>
      <c r="AS240" s="246">
        <f t="shared" si="134"/>
        <v>5.4686278536514372</v>
      </c>
      <c r="AT240" s="246">
        <f t="shared" si="134"/>
        <v>5.575505895102336</v>
      </c>
      <c r="AU240" s="246">
        <f t="shared" si="130"/>
        <v>5.8162141084816525</v>
      </c>
    </row>
    <row r="241" spans="1:47" s="246" customFormat="1" ht="12.95" customHeight="1">
      <c r="A241" s="15" t="s">
        <v>1809</v>
      </c>
      <c r="B241" s="249"/>
      <c r="C241" s="250">
        <v>50050.158600000002</v>
      </c>
      <c r="D241" s="250"/>
      <c r="E241" s="246">
        <f t="shared" si="110"/>
        <v>51113.008976914491</v>
      </c>
      <c r="F241" s="246">
        <f t="shared" si="111"/>
        <v>51113</v>
      </c>
      <c r="G241" s="246">
        <f t="shared" si="112"/>
        <v>2.8860439997515641E-3</v>
      </c>
      <c r="K241" s="5">
        <f>+G241</f>
        <v>2.8860439997515641E-3</v>
      </c>
      <c r="P241" s="246">
        <f t="shared" si="113"/>
        <v>1.1838186200010259E-2</v>
      </c>
      <c r="Q241" s="248">
        <f t="shared" si="114"/>
        <v>35031.658600000002</v>
      </c>
      <c r="R241" s="246">
        <f t="shared" si="115"/>
        <v>8.014084997365258E-5</v>
      </c>
      <c r="S241" s="246">
        <v>1</v>
      </c>
      <c r="T241" s="246">
        <f t="shared" si="116"/>
        <v>8.014084997365258E-5</v>
      </c>
      <c r="X241" s="248">
        <f t="shared" si="117"/>
        <v>35031.658600000002</v>
      </c>
      <c r="Z241" s="246">
        <f t="shared" si="118"/>
        <v>51113</v>
      </c>
      <c r="AA241" s="246">
        <f t="shared" si="119"/>
        <v>3.7297164950141834E-3</v>
      </c>
      <c r="AB241" s="246">
        <f t="shared" si="120"/>
        <v>-8.4367249526261928E-4</v>
      </c>
      <c r="AC241" s="246">
        <f t="shared" si="121"/>
        <v>-8.9521422002586948E-3</v>
      </c>
      <c r="AD241" s="246">
        <f t="shared" si="122"/>
        <v>1.099451370474764E-2</v>
      </c>
      <c r="AE241" s="246">
        <f t="shared" si="123"/>
        <v>7.1178327926265435E-7</v>
      </c>
      <c r="AG241" s="249"/>
      <c r="AH241" s="246">
        <f t="shared" si="124"/>
        <v>-8.1084697049960755E-3</v>
      </c>
      <c r="AI241" s="246">
        <f t="shared" si="125"/>
        <v>1.0846051449246845</v>
      </c>
      <c r="AJ241" s="246">
        <f t="shared" si="126"/>
        <v>-0.99999709025278938</v>
      </c>
      <c r="AK241" s="246">
        <f t="shared" si="127"/>
        <v>-0.52795264199524927</v>
      </c>
      <c r="AL241" s="246">
        <f t="shared" si="128"/>
        <v>-1.4118959588191484</v>
      </c>
      <c r="AM241" s="246">
        <f t="shared" si="129"/>
        <v>-0.85250746944326972</v>
      </c>
      <c r="AN241" s="246">
        <f t="shared" ref="AN241:AT250" si="135">$AU241+$AB$7*SIN(AO241)</f>
        <v>5.4054169702180372</v>
      </c>
      <c r="AO241" s="246">
        <f t="shared" si="135"/>
        <v>5.406024081171716</v>
      </c>
      <c r="AP241" s="246">
        <f t="shared" si="135"/>
        <v>5.4077981672297337</v>
      </c>
      <c r="AQ241" s="246">
        <f t="shared" si="135"/>
        <v>5.4129609008096038</v>
      </c>
      <c r="AR241" s="246">
        <f t="shared" si="135"/>
        <v>5.4278086475070415</v>
      </c>
      <c r="AS241" s="246">
        <f t="shared" si="135"/>
        <v>5.4691711611273757</v>
      </c>
      <c r="AT241" s="246">
        <f t="shared" si="135"/>
        <v>5.5760074673287425</v>
      </c>
      <c r="AU241" s="246">
        <f t="shared" si="130"/>
        <v>5.8165535858384585</v>
      </c>
    </row>
    <row r="242" spans="1:47" s="246" customFormat="1" ht="12.95" customHeight="1">
      <c r="A242" s="235" t="s">
        <v>1177</v>
      </c>
      <c r="B242" s="235" t="s">
        <v>1797</v>
      </c>
      <c r="C242" s="236">
        <v>50053.695699999997</v>
      </c>
      <c r="D242" s="237">
        <v>8.0999999999999996E-4</v>
      </c>
      <c r="E242" s="246">
        <f t="shared" si="110"/>
        <v>51124.010972794909</v>
      </c>
      <c r="F242" s="246">
        <f t="shared" si="111"/>
        <v>51124</v>
      </c>
      <c r="G242" s="246">
        <f t="shared" si="112"/>
        <v>3.5277120041428134E-3</v>
      </c>
      <c r="I242" s="246">
        <f>+G242</f>
        <v>3.5277120041428134E-3</v>
      </c>
      <c r="O242" s="246">
        <f ca="1">+C$11+C$12*F242</f>
        <v>8.6679604564378135E-2</v>
      </c>
      <c r="P242" s="246">
        <f t="shared" si="113"/>
        <v>1.1852732234337693E-2</v>
      </c>
      <c r="Q242" s="248">
        <f t="shared" si="114"/>
        <v>35035.195699999997</v>
      </c>
      <c r="R242" s="246">
        <f t="shared" si="115"/>
        <v>6.9305961833154004E-5</v>
      </c>
      <c r="S242" s="246">
        <v>0.1</v>
      </c>
      <c r="T242" s="246">
        <f t="shared" si="116"/>
        <v>6.9305961833154008E-6</v>
      </c>
      <c r="X242" s="248">
        <f t="shared" si="117"/>
        <v>35035.195699999997</v>
      </c>
      <c r="Z242" s="246">
        <f t="shared" si="118"/>
        <v>51124</v>
      </c>
      <c r="AA242" s="246">
        <f t="shared" si="119"/>
        <v>3.7528423593138488E-3</v>
      </c>
      <c r="AB242" s="246">
        <f t="shared" si="120"/>
        <v>-2.2513035517103541E-4</v>
      </c>
      <c r="AC242" s="246">
        <f t="shared" si="121"/>
        <v>-8.3250202301948795E-3</v>
      </c>
      <c r="AD242" s="246">
        <f t="shared" si="122"/>
        <v>1.1627601879166657E-2</v>
      </c>
      <c r="AE242" s="246">
        <f t="shared" si="123"/>
        <v>5.0683676819436556E-9</v>
      </c>
      <c r="AG242" s="249"/>
      <c r="AH242" s="246">
        <f t="shared" si="124"/>
        <v>-8.0998898750238441E-3</v>
      </c>
      <c r="AI242" s="246">
        <f t="shared" si="125"/>
        <v>1.0858900039377006</v>
      </c>
      <c r="AJ242" s="246">
        <f t="shared" si="126"/>
        <v>-0.99998825572272243</v>
      </c>
      <c r="AK242" s="246">
        <f t="shared" si="127"/>
        <v>-0.5277451373163683</v>
      </c>
      <c r="AL242" s="246">
        <f t="shared" si="128"/>
        <v>-1.4094618182842493</v>
      </c>
      <c r="AM242" s="246">
        <f t="shared" si="129"/>
        <v>-0.85040804749509247</v>
      </c>
      <c r="AN242" s="246">
        <f t="shared" si="135"/>
        <v>5.4073123611604075</v>
      </c>
      <c r="AO242" s="246">
        <f t="shared" si="135"/>
        <v>5.4079252237343827</v>
      </c>
      <c r="AP242" s="246">
        <f t="shared" si="135"/>
        <v>5.4097120285070872</v>
      </c>
      <c r="AQ242" s="246">
        <f t="shared" si="135"/>
        <v>5.414899870535157</v>
      </c>
      <c r="AR242" s="246">
        <f t="shared" si="135"/>
        <v>5.4297858080594512</v>
      </c>
      <c r="AS242" s="246">
        <f t="shared" si="135"/>
        <v>5.471164132339192</v>
      </c>
      <c r="AT242" s="246">
        <f t="shared" si="135"/>
        <v>5.577846802524741</v>
      </c>
      <c r="AU242" s="246">
        <f t="shared" si="130"/>
        <v>5.8177983361467485</v>
      </c>
    </row>
    <row r="243" spans="1:47" s="246" customFormat="1" ht="12.95" customHeight="1">
      <c r="A243" s="235" t="s">
        <v>1177</v>
      </c>
      <c r="B243" s="235" t="s">
        <v>1797</v>
      </c>
      <c r="C243" s="236">
        <v>50067.683960000002</v>
      </c>
      <c r="D243" s="237">
        <v>6.2E-4</v>
      </c>
      <c r="E243" s="246">
        <f t="shared" si="110"/>
        <v>51167.520847803971</v>
      </c>
      <c r="F243" s="246">
        <f t="shared" si="111"/>
        <v>51167.5</v>
      </c>
      <c r="G243" s="246">
        <f t="shared" si="112"/>
        <v>6.702490005409345E-3</v>
      </c>
      <c r="I243" s="246">
        <f>+G243</f>
        <v>6.702490005409345E-3</v>
      </c>
      <c r="O243" s="246">
        <f ca="1">+C$11+C$12*F243</f>
        <v>8.6634899399232634E-2</v>
      </c>
      <c r="P243" s="246">
        <f t="shared" si="113"/>
        <v>1.1910306257589182E-2</v>
      </c>
      <c r="Q243" s="248">
        <f t="shared" si="114"/>
        <v>35049.183960000002</v>
      </c>
      <c r="R243" s="246">
        <f t="shared" si="115"/>
        <v>2.7121350116468441E-5</v>
      </c>
      <c r="S243" s="246">
        <v>0.1</v>
      </c>
      <c r="T243" s="246">
        <f t="shared" si="116"/>
        <v>2.7121350116468442E-6</v>
      </c>
      <c r="X243" s="248">
        <f t="shared" si="117"/>
        <v>35049.183960000002</v>
      </c>
      <c r="Z243" s="246">
        <f t="shared" si="118"/>
        <v>51167.5</v>
      </c>
      <c r="AA243" s="246">
        <f t="shared" si="119"/>
        <v>3.8447330526593156E-3</v>
      </c>
      <c r="AB243" s="246">
        <f t="shared" si="120"/>
        <v>2.8577569527500294E-3</v>
      </c>
      <c r="AC243" s="246">
        <f t="shared" si="121"/>
        <v>-5.2078162521798366E-3</v>
      </c>
      <c r="AD243" s="246">
        <f t="shared" si="122"/>
        <v>1.4768063210339211E-2</v>
      </c>
      <c r="AE243" s="246">
        <f t="shared" si="123"/>
        <v>8.1667748009911333E-7</v>
      </c>
      <c r="AG243" s="249"/>
      <c r="AH243" s="246">
        <f t="shared" si="124"/>
        <v>-8.065573204929866E-3</v>
      </c>
      <c r="AI243" s="246">
        <f t="shared" si="125"/>
        <v>1.0909960558059222</v>
      </c>
      <c r="AJ243" s="246">
        <f t="shared" si="126"/>
        <v>-0.99989444855727894</v>
      </c>
      <c r="AK243" s="246">
        <f t="shared" si="127"/>
        <v>-0.52688873641904332</v>
      </c>
      <c r="AL243" s="246">
        <f t="shared" si="128"/>
        <v>-1.3997788143531342</v>
      </c>
      <c r="AM243" s="246">
        <f t="shared" si="129"/>
        <v>-0.84209934520054808</v>
      </c>
      <c r="AN243" s="246">
        <f t="shared" si="135"/>
        <v>5.4148300936646487</v>
      </c>
      <c r="AO243" s="246">
        <f t="shared" si="135"/>
        <v>5.4154659732198942</v>
      </c>
      <c r="AP243" s="246">
        <f t="shared" si="135"/>
        <v>5.4173033125563927</v>
      </c>
      <c r="AQ243" s="246">
        <f t="shared" si="135"/>
        <v>5.4225900662194091</v>
      </c>
      <c r="AR243" s="246">
        <f t="shared" si="135"/>
        <v>5.4376244535535818</v>
      </c>
      <c r="AS243" s="246">
        <f t="shared" si="135"/>
        <v>5.4790583798608097</v>
      </c>
      <c r="AT243" s="246">
        <f t="shared" si="135"/>
        <v>5.5851241704213059</v>
      </c>
      <c r="AU243" s="246">
        <f t="shared" si="130"/>
        <v>5.8227207578204396</v>
      </c>
    </row>
    <row r="244" spans="1:47" s="246" customFormat="1" ht="12.95" customHeight="1">
      <c r="A244" s="15" t="s">
        <v>1809</v>
      </c>
      <c r="B244" s="249"/>
      <c r="C244" s="250">
        <v>50071.054400000001</v>
      </c>
      <c r="D244" s="250"/>
      <c r="E244" s="246">
        <f t="shared" si="110"/>
        <v>51178.00445499496</v>
      </c>
      <c r="F244" s="246">
        <f t="shared" si="111"/>
        <v>51178</v>
      </c>
      <c r="G244" s="246">
        <f t="shared" si="112"/>
        <v>1.4322639981401153E-3</v>
      </c>
      <c r="K244" s="5">
        <f>+G244</f>
        <v>1.4322639981401153E-3</v>
      </c>
      <c r="P244" s="246">
        <f t="shared" si="113"/>
        <v>1.1924215649600264E-2</v>
      </c>
      <c r="Q244" s="248">
        <f t="shared" si="114"/>
        <v>35052.554400000001</v>
      </c>
      <c r="R244" s="246">
        <f t="shared" si="115"/>
        <v>1.1008104945657735E-4</v>
      </c>
      <c r="S244" s="246">
        <v>1</v>
      </c>
      <c r="T244" s="246">
        <f t="shared" si="116"/>
        <v>1.1008104945657735E-4</v>
      </c>
      <c r="X244" s="248">
        <f t="shared" si="117"/>
        <v>35052.554400000001</v>
      </c>
      <c r="Z244" s="246">
        <f t="shared" si="118"/>
        <v>51178</v>
      </c>
      <c r="AA244" s="246">
        <f t="shared" si="119"/>
        <v>3.8670188531205445E-3</v>
      </c>
      <c r="AB244" s="246">
        <f t="shared" si="120"/>
        <v>-2.4347548549804292E-3</v>
      </c>
      <c r="AC244" s="246">
        <f t="shared" si="121"/>
        <v>-1.0491951651460149E-2</v>
      </c>
      <c r="AD244" s="246">
        <f t="shared" si="122"/>
        <v>9.4894607946198351E-3</v>
      </c>
      <c r="AE244" s="246">
        <f t="shared" si="123"/>
        <v>5.9280312038507714E-6</v>
      </c>
      <c r="AG244" s="249"/>
      <c r="AH244" s="246">
        <f t="shared" si="124"/>
        <v>-8.0571967964797198E-3</v>
      </c>
      <c r="AI244" s="246">
        <f t="shared" si="125"/>
        <v>1.0922345264124713</v>
      </c>
      <c r="AJ244" s="246">
        <f t="shared" si="126"/>
        <v>-0.99985752735989408</v>
      </c>
      <c r="AK244" s="246">
        <f t="shared" si="127"/>
        <v>-0.52667334741275618</v>
      </c>
      <c r="AL244" s="246">
        <f t="shared" si="128"/>
        <v>-1.3974277995337741</v>
      </c>
      <c r="AM244" s="246">
        <f t="shared" si="129"/>
        <v>-0.84009223458713989</v>
      </c>
      <c r="AN244" s="246">
        <f t="shared" si="135"/>
        <v>5.4166500783276517</v>
      </c>
      <c r="AO244" s="246">
        <f t="shared" si="135"/>
        <v>5.4172915777193653</v>
      </c>
      <c r="AP244" s="246">
        <f t="shared" si="135"/>
        <v>5.4191411685226338</v>
      </c>
      <c r="AQ244" s="246">
        <f t="shared" si="135"/>
        <v>5.4244516985366582</v>
      </c>
      <c r="AR244" s="246">
        <f t="shared" si="135"/>
        <v>5.4395212903727685</v>
      </c>
      <c r="AS244" s="246">
        <f t="shared" si="135"/>
        <v>5.4809669753818344</v>
      </c>
      <c r="AT244" s="246">
        <f t="shared" si="135"/>
        <v>5.5868816411546955</v>
      </c>
      <c r="AU244" s="246">
        <f t="shared" si="130"/>
        <v>5.8239089285692618</v>
      </c>
    </row>
    <row r="245" spans="1:47" s="246" customFormat="1" ht="12.95" customHeight="1">
      <c r="A245" s="235" t="s">
        <v>1177</v>
      </c>
      <c r="B245" s="235" t="s">
        <v>1797</v>
      </c>
      <c r="C245" s="236">
        <v>50096.624689999997</v>
      </c>
      <c r="D245" s="237">
        <v>8.1999999999999998E-4</v>
      </c>
      <c r="E245" s="246">
        <f t="shared" si="110"/>
        <v>51257.539731136858</v>
      </c>
      <c r="F245" s="246">
        <f t="shared" si="111"/>
        <v>51257.5</v>
      </c>
      <c r="G245" s="246">
        <f t="shared" si="112"/>
        <v>1.2773409995133989E-2</v>
      </c>
      <c r="I245" s="246">
        <f>+G245</f>
        <v>1.2773409995133989E-2</v>
      </c>
      <c r="O245" s="246">
        <f ca="1">+C$11+C$12*F245</f>
        <v>8.6542405954104007E-2</v>
      </c>
      <c r="P245" s="246">
        <f t="shared" si="113"/>
        <v>1.2029683746540634E-2</v>
      </c>
      <c r="Q245" s="248">
        <f t="shared" si="114"/>
        <v>35078.124689999997</v>
      </c>
      <c r="R245" s="246">
        <f t="shared" si="115"/>
        <v>5.5312873284674388E-7</v>
      </c>
      <c r="S245" s="246">
        <v>0.1</v>
      </c>
      <c r="T245" s="246">
        <f t="shared" si="116"/>
        <v>5.5312873284674389E-8</v>
      </c>
      <c r="X245" s="248">
        <f t="shared" si="117"/>
        <v>35078.124689999997</v>
      </c>
      <c r="Z245" s="246">
        <f t="shared" si="118"/>
        <v>51257.5</v>
      </c>
      <c r="AA245" s="246">
        <f t="shared" si="119"/>
        <v>4.0370941384491148E-3</v>
      </c>
      <c r="AB245" s="246">
        <f t="shared" si="120"/>
        <v>8.7363158566848738E-3</v>
      </c>
      <c r="AC245" s="246">
        <f t="shared" si="121"/>
        <v>7.4372624859335434E-4</v>
      </c>
      <c r="AD245" s="246">
        <f t="shared" si="122"/>
        <v>2.0765999603225508E-2</v>
      </c>
      <c r="AE245" s="246">
        <f t="shared" si="123"/>
        <v>7.6323214747763569E-6</v>
      </c>
      <c r="AG245" s="249"/>
      <c r="AH245" s="246">
        <f t="shared" si="124"/>
        <v>-7.9925896080915194E-3</v>
      </c>
      <c r="AI245" s="246">
        <f t="shared" si="125"/>
        <v>1.1016866604492013</v>
      </c>
      <c r="AJ245" s="246">
        <f t="shared" si="126"/>
        <v>-0.99939256856275438</v>
      </c>
      <c r="AK245" s="246">
        <f t="shared" si="127"/>
        <v>-0.52493032473289203</v>
      </c>
      <c r="AL245" s="246">
        <f t="shared" si="128"/>
        <v>-1.3794516745835514</v>
      </c>
      <c r="AM245" s="246">
        <f t="shared" si="129"/>
        <v>-0.82487529275256166</v>
      </c>
      <c r="AN245" s="246">
        <f t="shared" si="135"/>
        <v>5.4304981291049472</v>
      </c>
      <c r="AO245" s="246">
        <f t="shared" si="135"/>
        <v>5.4311829576423438</v>
      </c>
      <c r="AP245" s="246">
        <f t="shared" si="135"/>
        <v>5.4331258924250552</v>
      </c>
      <c r="AQ245" s="246">
        <f t="shared" si="135"/>
        <v>5.4386149910928054</v>
      </c>
      <c r="AR245" s="246">
        <f t="shared" si="135"/>
        <v>5.4539429008002607</v>
      </c>
      <c r="AS245" s="246">
        <f t="shared" si="135"/>
        <v>5.4954564624868754</v>
      </c>
      <c r="AT245" s="246">
        <f t="shared" si="135"/>
        <v>5.6001990062525824</v>
      </c>
      <c r="AU245" s="246">
        <f t="shared" si="130"/>
        <v>5.8329050785246279</v>
      </c>
    </row>
    <row r="246" spans="1:47" s="246" customFormat="1" ht="12.95" customHeight="1">
      <c r="A246" s="235" t="s">
        <v>1177</v>
      </c>
      <c r="B246" s="235" t="s">
        <v>1797</v>
      </c>
      <c r="C246" s="236">
        <v>50097.578930000003</v>
      </c>
      <c r="D246" s="237">
        <v>8.0000000000000007E-5</v>
      </c>
      <c r="E246" s="246">
        <f t="shared" si="110"/>
        <v>51260.507853199859</v>
      </c>
      <c r="F246" s="246">
        <f t="shared" si="111"/>
        <v>51260.5</v>
      </c>
      <c r="G246" s="246">
        <f t="shared" si="112"/>
        <v>2.5247740049962886E-3</v>
      </c>
      <c r="I246" s="246">
        <f>+G246</f>
        <v>2.5247740049962886E-3</v>
      </c>
      <c r="O246" s="246">
        <f ca="1">+C$11+C$12*F246</f>
        <v>8.6539322839266394E-2</v>
      </c>
      <c r="P246" s="246">
        <f t="shared" si="113"/>
        <v>1.203366900622839E-2</v>
      </c>
      <c r="Q246" s="248">
        <f t="shared" si="114"/>
        <v>35079.078930000003</v>
      </c>
      <c r="R246" s="246">
        <f t="shared" si="115"/>
        <v>9.041908414445684E-5</v>
      </c>
      <c r="S246" s="246">
        <v>0.1</v>
      </c>
      <c r="T246" s="246">
        <f t="shared" si="116"/>
        <v>9.041908414445685E-6</v>
      </c>
      <c r="X246" s="248">
        <f t="shared" si="117"/>
        <v>35079.078930000003</v>
      </c>
      <c r="Z246" s="246">
        <f t="shared" si="118"/>
        <v>51260.5</v>
      </c>
      <c r="AA246" s="246">
        <f t="shared" si="119"/>
        <v>4.0435586963377054E-3</v>
      </c>
      <c r="AB246" s="246">
        <f t="shared" si="120"/>
        <v>-1.5187846913414169E-3</v>
      </c>
      <c r="AC246" s="246">
        <f t="shared" si="121"/>
        <v>-9.5088950012321011E-3</v>
      </c>
      <c r="AD246" s="246">
        <f t="shared" si="122"/>
        <v>1.0514884314886973E-2</v>
      </c>
      <c r="AE246" s="246">
        <f t="shared" si="123"/>
        <v>2.3067069386530428E-7</v>
      </c>
      <c r="AG246" s="249"/>
      <c r="AH246" s="246">
        <f t="shared" si="124"/>
        <v>-7.9901103098906842E-3</v>
      </c>
      <c r="AI246" s="246">
        <f t="shared" si="125"/>
        <v>1.1020459366091246</v>
      </c>
      <c r="AJ246" s="246">
        <f t="shared" si="126"/>
        <v>-0.99936848089444563</v>
      </c>
      <c r="AK246" s="246">
        <f t="shared" si="127"/>
        <v>-0.52486060012069602</v>
      </c>
      <c r="AL246" s="246">
        <f t="shared" si="128"/>
        <v>-1.378767202776088</v>
      </c>
      <c r="AM246" s="246">
        <f t="shared" si="129"/>
        <v>-0.82430035523590151</v>
      </c>
      <c r="AN246" s="246">
        <f t="shared" si="135"/>
        <v>5.4310230678266427</v>
      </c>
      <c r="AO246" s="246">
        <f t="shared" si="135"/>
        <v>5.4317095576236341</v>
      </c>
      <c r="AP246" s="246">
        <f t="shared" si="135"/>
        <v>5.4336560326918404</v>
      </c>
      <c r="AQ246" s="246">
        <f t="shared" si="135"/>
        <v>5.4391518145672899</v>
      </c>
      <c r="AR246" s="246">
        <f t="shared" si="135"/>
        <v>5.4544891801503832</v>
      </c>
      <c r="AS246" s="246">
        <f t="shared" si="135"/>
        <v>5.4960045674404645</v>
      </c>
      <c r="AT246" s="246">
        <f t="shared" si="135"/>
        <v>5.6007019192805254</v>
      </c>
      <c r="AU246" s="246">
        <f t="shared" si="130"/>
        <v>5.8332445558814348</v>
      </c>
    </row>
    <row r="247" spans="1:47" s="246" customFormat="1" ht="12.95" customHeight="1">
      <c r="A247" s="15" t="s">
        <v>1773</v>
      </c>
      <c r="B247" s="249"/>
      <c r="C247" s="250">
        <v>50098.383999999998</v>
      </c>
      <c r="D247" s="250"/>
      <c r="E247" s="246">
        <f t="shared" si="110"/>
        <v>51263.011988458515</v>
      </c>
      <c r="F247" s="246">
        <f t="shared" si="111"/>
        <v>51263</v>
      </c>
      <c r="G247" s="246">
        <f t="shared" si="112"/>
        <v>3.8542440015589818E-3</v>
      </c>
      <c r="K247" s="5">
        <f>G247</f>
        <v>3.8542440015589818E-3</v>
      </c>
      <c r="P247" s="246">
        <f t="shared" si="113"/>
        <v>1.2036990352162706E-2</v>
      </c>
      <c r="Q247" s="248">
        <f t="shared" si="114"/>
        <v>35079.883999999998</v>
      </c>
      <c r="R247" s="246">
        <f t="shared" si="115"/>
        <v>6.6957337838318562E-5</v>
      </c>
      <c r="S247" s="246">
        <v>1</v>
      </c>
      <c r="T247" s="246">
        <f t="shared" si="116"/>
        <v>6.6957337838318562E-5</v>
      </c>
      <c r="X247" s="248">
        <f t="shared" si="117"/>
        <v>35079.883999999998</v>
      </c>
      <c r="Z247" s="246">
        <f t="shared" si="118"/>
        <v>51263</v>
      </c>
      <c r="AA247" s="246">
        <f t="shared" si="119"/>
        <v>4.0489484318953894E-3</v>
      </c>
      <c r="AB247" s="246">
        <f t="shared" si="120"/>
        <v>-1.9470443033640754E-4</v>
      </c>
      <c r="AC247" s="246">
        <f t="shared" si="121"/>
        <v>-8.1827463506037243E-3</v>
      </c>
      <c r="AD247" s="246">
        <f t="shared" si="122"/>
        <v>1.1842285921826299E-2</v>
      </c>
      <c r="AE247" s="246">
        <f t="shared" si="123"/>
        <v>3.7909815192624977E-8</v>
      </c>
      <c r="AG247" s="249"/>
      <c r="AH247" s="246">
        <f t="shared" si="124"/>
        <v>-7.9880419202673168E-3</v>
      </c>
      <c r="AI247" s="246">
        <f t="shared" si="125"/>
        <v>1.1023454769838024</v>
      </c>
      <c r="AJ247" s="246">
        <f t="shared" si="126"/>
        <v>-0.99934803779066728</v>
      </c>
      <c r="AK247" s="246">
        <f t="shared" si="127"/>
        <v>-0.52480227331676899</v>
      </c>
      <c r="AL247" s="246">
        <f t="shared" si="128"/>
        <v>-1.3781964664489745</v>
      </c>
      <c r="AM247" s="246">
        <f t="shared" si="129"/>
        <v>-0.82382120035745277</v>
      </c>
      <c r="AN247" s="246">
        <f t="shared" si="135"/>
        <v>5.431460649117283</v>
      </c>
      <c r="AO247" s="246">
        <f t="shared" si="135"/>
        <v>5.4321485247128338</v>
      </c>
      <c r="AP247" s="246">
        <f t="shared" si="135"/>
        <v>5.4340979508927054</v>
      </c>
      <c r="AQ247" s="246">
        <f t="shared" si="135"/>
        <v>5.4395992987835813</v>
      </c>
      <c r="AR247" s="246">
        <f t="shared" si="135"/>
        <v>5.4549445276751012</v>
      </c>
      <c r="AS247" s="246">
        <f t="shared" si="135"/>
        <v>5.496461395224201</v>
      </c>
      <c r="AT247" s="246">
        <f t="shared" si="135"/>
        <v>5.6011210339429995</v>
      </c>
      <c r="AU247" s="246">
        <f t="shared" si="130"/>
        <v>5.8335274536787729</v>
      </c>
    </row>
    <row r="248" spans="1:47" s="246" customFormat="1" ht="12.95" customHeight="1">
      <c r="A248" s="235" t="s">
        <v>1177</v>
      </c>
      <c r="B248" s="235" t="s">
        <v>1797</v>
      </c>
      <c r="C248" s="236">
        <v>50101.602800000001</v>
      </c>
      <c r="D248" s="237">
        <v>1.5E-3</v>
      </c>
      <c r="E248" s="246">
        <f t="shared" si="110"/>
        <v>51273.023926017529</v>
      </c>
      <c r="F248" s="246">
        <f t="shared" si="111"/>
        <v>51273</v>
      </c>
      <c r="G248" s="246">
        <f t="shared" si="112"/>
        <v>7.6921240033698268E-3</v>
      </c>
      <c r="I248" s="246">
        <f>+G248</f>
        <v>7.6921240033698268E-3</v>
      </c>
      <c r="O248" s="246">
        <f ca="1">+C$11+C$12*F248</f>
        <v>8.6526476527442969E-2</v>
      </c>
      <c r="P248" s="246">
        <f t="shared" si="113"/>
        <v>1.2050278428577393E-2</v>
      </c>
      <c r="Q248" s="248">
        <f t="shared" si="114"/>
        <v>35083.102800000001</v>
      </c>
      <c r="R248" s="246">
        <f t="shared" si="115"/>
        <v>1.8993509993956296E-5</v>
      </c>
      <c r="S248" s="246">
        <v>0.1</v>
      </c>
      <c r="T248" s="246">
        <f t="shared" si="116"/>
        <v>1.8993509993956296E-6</v>
      </c>
      <c r="X248" s="248">
        <f t="shared" si="117"/>
        <v>35083.102800000001</v>
      </c>
      <c r="Z248" s="246">
        <f t="shared" si="118"/>
        <v>51273</v>
      </c>
      <c r="AA248" s="246">
        <f t="shared" si="119"/>
        <v>4.0705310696505966E-3</v>
      </c>
      <c r="AB248" s="246">
        <f t="shared" si="120"/>
        <v>3.6215929337192303E-3</v>
      </c>
      <c r="AC248" s="246">
        <f t="shared" si="121"/>
        <v>-4.3581544252075666E-3</v>
      </c>
      <c r="AD248" s="246">
        <f t="shared" si="122"/>
        <v>1.5671871362296624E-2</v>
      </c>
      <c r="AE248" s="246">
        <f t="shared" si="123"/>
        <v>1.3115935377565063E-6</v>
      </c>
      <c r="AG248" s="249"/>
      <c r="AH248" s="246">
        <f t="shared" si="124"/>
        <v>-7.9797473589267968E-3</v>
      </c>
      <c r="AI248" s="246">
        <f t="shared" si="125"/>
        <v>1.1035449429459159</v>
      </c>
      <c r="AJ248" s="246">
        <f t="shared" si="126"/>
        <v>-0.99926289024197812</v>
      </c>
      <c r="AK248" s="246">
        <f t="shared" si="127"/>
        <v>-0.52456693331529936</v>
      </c>
      <c r="AL248" s="246">
        <f t="shared" si="128"/>
        <v>-1.3759103970042945</v>
      </c>
      <c r="AM248" s="246">
        <f t="shared" si="129"/>
        <v>-0.82190421357131382</v>
      </c>
      <c r="AN248" s="246">
        <f t="shared" si="135"/>
        <v>5.4332121785818188</v>
      </c>
      <c r="AO248" s="246">
        <f t="shared" si="135"/>
        <v>5.4339056101711432</v>
      </c>
      <c r="AP248" s="246">
        <f t="shared" si="135"/>
        <v>5.4358668485389385</v>
      </c>
      <c r="AQ248" s="246">
        <f t="shared" si="135"/>
        <v>5.4413904298426807</v>
      </c>
      <c r="AR248" s="246">
        <f t="shared" si="135"/>
        <v>5.4567669605618745</v>
      </c>
      <c r="AS248" s="246">
        <f t="shared" si="135"/>
        <v>5.4982893753945872</v>
      </c>
      <c r="AT248" s="246">
        <f t="shared" si="135"/>
        <v>5.602797678481422</v>
      </c>
      <c r="AU248" s="246">
        <f t="shared" si="130"/>
        <v>5.8346590448681273</v>
      </c>
    </row>
    <row r="249" spans="1:47" s="246" customFormat="1" ht="12.95" customHeight="1">
      <c r="A249" s="235" t="s">
        <v>1177</v>
      </c>
      <c r="B249" s="235" t="s">
        <v>1797</v>
      </c>
      <c r="C249" s="236">
        <v>50107.548309999998</v>
      </c>
      <c r="D249" s="237">
        <v>4.2000000000000002E-4</v>
      </c>
      <c r="E249" s="246">
        <f t="shared" si="110"/>
        <v>51291.51717656941</v>
      </c>
      <c r="F249" s="246">
        <f t="shared" si="111"/>
        <v>51291.5</v>
      </c>
      <c r="G249" s="246">
        <f t="shared" si="112"/>
        <v>5.5222020018845797E-3</v>
      </c>
      <c r="I249" s="246">
        <f>+G249</f>
        <v>5.5222020018845797E-3</v>
      </c>
      <c r="O249" s="246">
        <f ca="1">+C$11+C$12*F249</f>
        <v>8.6507463985944305E-2</v>
      </c>
      <c r="P249" s="246">
        <f t="shared" si="113"/>
        <v>1.2074872727658011E-2</v>
      </c>
      <c r="Q249" s="248">
        <f t="shared" si="114"/>
        <v>35089.048309999998</v>
      </c>
      <c r="R249" s="246">
        <f t="shared" si="115"/>
        <v>4.2937493640408104E-5</v>
      </c>
      <c r="S249" s="246">
        <v>0.1</v>
      </c>
      <c r="T249" s="246">
        <f t="shared" si="116"/>
        <v>4.2937493640408109E-6</v>
      </c>
      <c r="X249" s="248">
        <f t="shared" si="117"/>
        <v>35089.048309999998</v>
      </c>
      <c r="Z249" s="246">
        <f t="shared" si="118"/>
        <v>51291.5</v>
      </c>
      <c r="AA249" s="246">
        <f t="shared" si="119"/>
        <v>4.1105590907641685E-3</v>
      </c>
      <c r="AB249" s="246">
        <f t="shared" si="120"/>
        <v>1.4116429111204112E-3</v>
      </c>
      <c r="AC249" s="246">
        <f t="shared" si="121"/>
        <v>-6.552670725773431E-3</v>
      </c>
      <c r="AD249" s="246">
        <f t="shared" si="122"/>
        <v>1.3486515638778422E-2</v>
      </c>
      <c r="AE249" s="246">
        <f t="shared" si="123"/>
        <v>1.9927357085165093E-7</v>
      </c>
      <c r="AG249" s="249"/>
      <c r="AH249" s="246">
        <f t="shared" si="124"/>
        <v>-7.9643136368938421E-3</v>
      </c>
      <c r="AI249" s="246">
        <f t="shared" si="125"/>
        <v>1.1057694505619517</v>
      </c>
      <c r="AJ249" s="246">
        <f t="shared" si="126"/>
        <v>-0.99909103716968584</v>
      </c>
      <c r="AK249" s="246">
        <f t="shared" si="127"/>
        <v>-0.52412293029909829</v>
      </c>
      <c r="AL249" s="246">
        <f t="shared" si="128"/>
        <v>-1.3716679524899269</v>
      </c>
      <c r="AM249" s="246">
        <f t="shared" si="129"/>
        <v>-0.81835622977079481</v>
      </c>
      <c r="AN249" s="246">
        <f t="shared" si="135"/>
        <v>5.4364575968173297</v>
      </c>
      <c r="AO249" s="246">
        <f t="shared" si="135"/>
        <v>5.4371613603899789</v>
      </c>
      <c r="AP249" s="246">
        <f t="shared" si="135"/>
        <v>5.4391444822408346</v>
      </c>
      <c r="AQ249" s="246">
        <f t="shared" si="135"/>
        <v>5.4447090624629659</v>
      </c>
      <c r="AR249" s="246">
        <f t="shared" si="135"/>
        <v>5.4601428578238487</v>
      </c>
      <c r="AS249" s="246">
        <f t="shared" si="135"/>
        <v>5.5016739559431791</v>
      </c>
      <c r="AT249" s="246">
        <f t="shared" si="135"/>
        <v>5.6059002530536022</v>
      </c>
      <c r="AU249" s="246">
        <f t="shared" si="130"/>
        <v>5.8367524885684325</v>
      </c>
    </row>
    <row r="250" spans="1:47" s="246" customFormat="1" ht="12.95" customHeight="1">
      <c r="A250" s="15" t="s">
        <v>1773</v>
      </c>
      <c r="B250" s="249" t="s">
        <v>1814</v>
      </c>
      <c r="C250" s="250">
        <v>50113.3321</v>
      </c>
      <c r="D250" s="250"/>
      <c r="E250" s="246">
        <f t="shared" si="110"/>
        <v>51309.507404087242</v>
      </c>
      <c r="F250" s="246">
        <f t="shared" si="111"/>
        <v>51309.5</v>
      </c>
      <c r="G250" s="246">
        <f t="shared" si="112"/>
        <v>2.3803860021871515E-3</v>
      </c>
      <c r="K250" s="5">
        <f>G250</f>
        <v>2.3803860021871515E-3</v>
      </c>
      <c r="P250" s="246">
        <f t="shared" si="113"/>
        <v>1.2098816468665265E-2</v>
      </c>
      <c r="Q250" s="248">
        <f t="shared" si="114"/>
        <v>35094.8321</v>
      </c>
      <c r="R250" s="246">
        <f t="shared" si="115"/>
        <v>9.4447890731769998E-5</v>
      </c>
      <c r="S250" s="246">
        <v>1</v>
      </c>
      <c r="T250" s="246">
        <f t="shared" si="116"/>
        <v>9.4447890731769998E-5</v>
      </c>
      <c r="X250" s="248">
        <f t="shared" si="117"/>
        <v>35094.8321</v>
      </c>
      <c r="Z250" s="246">
        <f t="shared" si="118"/>
        <v>51309.5</v>
      </c>
      <c r="AA250" s="246">
        <f t="shared" si="119"/>
        <v>4.149630420032524E-3</v>
      </c>
      <c r="AB250" s="246">
        <f t="shared" si="120"/>
        <v>-1.7692444178453726E-3</v>
      </c>
      <c r="AC250" s="246">
        <f t="shared" si="121"/>
        <v>-9.7184304664781132E-3</v>
      </c>
      <c r="AD250" s="246">
        <f t="shared" si="122"/>
        <v>1.0329572050819892E-2</v>
      </c>
      <c r="AE250" s="246">
        <f t="shared" si="123"/>
        <v>3.1302258100770113E-6</v>
      </c>
      <c r="AG250" s="249"/>
      <c r="AH250" s="246">
        <f t="shared" si="124"/>
        <v>-7.9491860486327406E-3</v>
      </c>
      <c r="AI250" s="246">
        <f t="shared" si="125"/>
        <v>1.1079406713340902</v>
      </c>
      <c r="AJ250" s="246">
        <f t="shared" si="126"/>
        <v>-0.99890579581503192</v>
      </c>
      <c r="AK250" s="246">
        <f t="shared" si="127"/>
        <v>-0.52368008765794838</v>
      </c>
      <c r="AL250" s="246">
        <f t="shared" si="128"/>
        <v>-1.3675236283616476</v>
      </c>
      <c r="AM250" s="246">
        <f t="shared" si="129"/>
        <v>-0.81490217875649129</v>
      </c>
      <c r="AN250" s="246">
        <f t="shared" si="135"/>
        <v>5.4396216587864101</v>
      </c>
      <c r="AO250" s="246">
        <f t="shared" si="135"/>
        <v>5.4403355404987241</v>
      </c>
      <c r="AP250" s="246">
        <f t="shared" si="135"/>
        <v>5.4423399896890645</v>
      </c>
      <c r="AQ250" s="246">
        <f t="shared" si="135"/>
        <v>5.4479442883602207</v>
      </c>
      <c r="AR250" s="246">
        <f t="shared" si="135"/>
        <v>5.4634329889874529</v>
      </c>
      <c r="AS250" s="246">
        <f t="shared" si="135"/>
        <v>5.5049705629297696</v>
      </c>
      <c r="AT250" s="246">
        <f t="shared" si="135"/>
        <v>5.6089199453624907</v>
      </c>
      <c r="AU250" s="246">
        <f t="shared" si="130"/>
        <v>5.8387893527092709</v>
      </c>
    </row>
    <row r="251" spans="1:47" s="246" customFormat="1" ht="12.95" customHeight="1">
      <c r="A251" s="235" t="s">
        <v>1177</v>
      </c>
      <c r="B251" s="235" t="s">
        <v>1797</v>
      </c>
      <c r="C251" s="236">
        <v>50125.865669999999</v>
      </c>
      <c r="D251" s="237">
        <v>8.9999999999999998E-4</v>
      </c>
      <c r="E251" s="246">
        <f t="shared" si="110"/>
        <v>51348.492529050396</v>
      </c>
      <c r="F251" s="246">
        <f t="shared" si="111"/>
        <v>51348.5</v>
      </c>
      <c r="G251" s="246">
        <f t="shared" si="112"/>
        <v>-2.401881996775046E-3</v>
      </c>
      <c r="I251" s="246">
        <f t="shared" ref="I251:I257" si="136">+G251</f>
        <v>-2.401881996775046E-3</v>
      </c>
      <c r="O251" s="246">
        <f t="shared" ref="O251:O257" ca="1" si="137">+C$11+C$12*F251</f>
        <v>8.6448884804029513E-2</v>
      </c>
      <c r="P251" s="246">
        <f t="shared" si="113"/>
        <v>1.2150742460756529E-2</v>
      </c>
      <c r="Q251" s="248">
        <f t="shared" si="114"/>
        <v>35107.365669999999</v>
      </c>
      <c r="R251" s="246">
        <f t="shared" si="115"/>
        <v>2.1177887860194617E-4</v>
      </c>
      <c r="S251" s="246">
        <v>0.1</v>
      </c>
      <c r="T251" s="246">
        <f t="shared" si="116"/>
        <v>2.1177887860194617E-5</v>
      </c>
      <c r="X251" s="248">
        <f t="shared" si="117"/>
        <v>35107.365669999999</v>
      </c>
      <c r="Z251" s="246">
        <f t="shared" si="118"/>
        <v>51348.5</v>
      </c>
      <c r="AA251" s="246">
        <f t="shared" si="119"/>
        <v>4.2347103943242981E-3</v>
      </c>
      <c r="AB251" s="246">
        <f t="shared" si="120"/>
        <v>-6.6365923910993441E-3</v>
      </c>
      <c r="AC251" s="246">
        <f t="shared" si="121"/>
        <v>-1.4552624457531575E-2</v>
      </c>
      <c r="AD251" s="246">
        <f t="shared" si="122"/>
        <v>5.5141500696571852E-3</v>
      </c>
      <c r="AE251" s="246">
        <f t="shared" si="123"/>
        <v>4.4044358565597712E-6</v>
      </c>
      <c r="AG251" s="249"/>
      <c r="AH251" s="246">
        <f t="shared" si="124"/>
        <v>-7.9160320664322312E-3</v>
      </c>
      <c r="AI251" s="246">
        <f t="shared" si="125"/>
        <v>1.1126680324030902</v>
      </c>
      <c r="AJ251" s="246">
        <f t="shared" si="126"/>
        <v>-0.99844244464520826</v>
      </c>
      <c r="AK251" s="246">
        <f t="shared" si="127"/>
        <v>-0.52268340055133455</v>
      </c>
      <c r="AL251" s="246">
        <f t="shared" si="128"/>
        <v>-1.358487898505488</v>
      </c>
      <c r="AM251" s="246">
        <f t="shared" si="129"/>
        <v>-0.80741168150681419</v>
      </c>
      <c r="AN251" s="246">
        <f t="shared" ref="AN251:AT260" si="138">$AU251+$AB$7*SIN(AO251)</f>
        <v>5.44649872967394</v>
      </c>
      <c r="AO251" s="246">
        <f t="shared" si="138"/>
        <v>5.4472347488144726</v>
      </c>
      <c r="AP251" s="246">
        <f t="shared" si="138"/>
        <v>5.4492855085030367</v>
      </c>
      <c r="AQ251" s="246">
        <f t="shared" si="138"/>
        <v>5.4549752429559568</v>
      </c>
      <c r="AR251" s="246">
        <f t="shared" si="138"/>
        <v>5.4705801065136583</v>
      </c>
      <c r="AS251" s="246">
        <f t="shared" si="138"/>
        <v>5.5121250097814487</v>
      </c>
      <c r="AT251" s="246">
        <f t="shared" si="138"/>
        <v>5.6154658782572167</v>
      </c>
      <c r="AU251" s="246">
        <f t="shared" si="130"/>
        <v>5.8432025583477527</v>
      </c>
    </row>
    <row r="252" spans="1:47" s="246" customFormat="1" ht="12.95" customHeight="1">
      <c r="A252" s="235" t="s">
        <v>1177</v>
      </c>
      <c r="B252" s="235" t="s">
        <v>1797</v>
      </c>
      <c r="C252" s="236">
        <v>50127.626600000003</v>
      </c>
      <c r="D252" s="237">
        <v>1.8E-3</v>
      </c>
      <c r="E252" s="246">
        <f t="shared" si="110"/>
        <v>51353.969825311673</v>
      </c>
      <c r="F252" s="246">
        <f t="shared" si="111"/>
        <v>51354</v>
      </c>
      <c r="G252" s="246">
        <f t="shared" si="112"/>
        <v>-9.7010479948949069E-3</v>
      </c>
      <c r="I252" s="246">
        <f t="shared" si="136"/>
        <v>-9.7010479948949069E-3</v>
      </c>
      <c r="O252" s="246">
        <f t="shared" ca="1" si="137"/>
        <v>8.6443232426827207E-2</v>
      </c>
      <c r="P252" s="246">
        <f t="shared" si="113"/>
        <v>1.2158070629339518E-2</v>
      </c>
      <c r="Q252" s="248">
        <f t="shared" si="114"/>
        <v>35109.126600000003</v>
      </c>
      <c r="R252" s="246">
        <f t="shared" si="115"/>
        <v>4.7782106702835229E-4</v>
      </c>
      <c r="S252" s="246">
        <v>0.1</v>
      </c>
      <c r="T252" s="246">
        <f t="shared" si="116"/>
        <v>4.7782106702835232E-5</v>
      </c>
      <c r="X252" s="248">
        <f t="shared" si="117"/>
        <v>35109.126600000003</v>
      </c>
      <c r="Z252" s="246">
        <f t="shared" si="118"/>
        <v>51354</v>
      </c>
      <c r="AA252" s="246">
        <f t="shared" si="119"/>
        <v>4.2467558723273419E-3</v>
      </c>
      <c r="AB252" s="246">
        <f t="shared" si="120"/>
        <v>-1.3947803867222249E-2</v>
      </c>
      <c r="AC252" s="246">
        <f t="shared" si="121"/>
        <v>-2.1859118624234425E-2</v>
      </c>
      <c r="AD252" s="246">
        <f t="shared" si="122"/>
        <v>-1.7897332378827308E-3</v>
      </c>
      <c r="AE252" s="246">
        <f t="shared" si="123"/>
        <v>1.9454123271849993E-5</v>
      </c>
      <c r="AG252" s="249"/>
      <c r="AH252" s="246">
        <f t="shared" si="124"/>
        <v>-7.9113147570121761E-3</v>
      </c>
      <c r="AI252" s="246">
        <f t="shared" si="125"/>
        <v>1.1133372416992044</v>
      </c>
      <c r="AJ252" s="246">
        <f t="shared" si="126"/>
        <v>-0.99837018453480364</v>
      </c>
      <c r="AK252" s="246">
        <f t="shared" si="127"/>
        <v>-0.52253869941039466</v>
      </c>
      <c r="AL252" s="246">
        <f t="shared" si="128"/>
        <v>-1.3572073874931463</v>
      </c>
      <c r="AM252" s="246">
        <f t="shared" si="129"/>
        <v>-0.80635458103709712</v>
      </c>
      <c r="AN252" s="246">
        <f t="shared" si="138"/>
        <v>5.4474709597989568</v>
      </c>
      <c r="AO252" s="246">
        <f t="shared" si="138"/>
        <v>5.4482101239195782</v>
      </c>
      <c r="AP252" s="246">
        <f t="shared" si="138"/>
        <v>5.4502674240374844</v>
      </c>
      <c r="AQ252" s="246">
        <f t="shared" si="138"/>
        <v>5.4559691353254722</v>
      </c>
      <c r="AR252" s="246">
        <f t="shared" si="138"/>
        <v>5.4715900679973446</v>
      </c>
      <c r="AS252" s="246">
        <f t="shared" si="138"/>
        <v>5.5131352646839114</v>
      </c>
      <c r="AT252" s="246">
        <f t="shared" si="138"/>
        <v>5.6163893804628904</v>
      </c>
      <c r="AU252" s="246">
        <f t="shared" si="130"/>
        <v>5.8438249335018968</v>
      </c>
    </row>
    <row r="253" spans="1:47" s="246" customFormat="1" ht="12.95" customHeight="1">
      <c r="A253" s="235" t="s">
        <v>1177</v>
      </c>
      <c r="B253" s="235" t="s">
        <v>1797</v>
      </c>
      <c r="C253" s="236">
        <v>50128.602200000001</v>
      </c>
      <c r="D253" s="237">
        <v>1.4E-3</v>
      </c>
      <c r="E253" s="246">
        <f t="shared" si="110"/>
        <v>51357.004386726658</v>
      </c>
      <c r="F253" s="246">
        <f t="shared" si="111"/>
        <v>51357</v>
      </c>
      <c r="G253" s="246">
        <f t="shared" si="112"/>
        <v>1.4103159992373548E-3</v>
      </c>
      <c r="I253" s="246">
        <f t="shared" si="136"/>
        <v>1.4103159992373548E-3</v>
      </c>
      <c r="O253" s="246">
        <f t="shared" ca="1" si="137"/>
        <v>8.6440149311989595E-2</v>
      </c>
      <c r="P253" s="246">
        <f t="shared" si="113"/>
        <v>1.2162068361509161E-2</v>
      </c>
      <c r="Q253" s="248">
        <f t="shared" si="114"/>
        <v>35110.102200000001</v>
      </c>
      <c r="R253" s="246">
        <f t="shared" si="115"/>
        <v>1.1560017885961736E-4</v>
      </c>
      <c r="S253" s="246">
        <v>0.1</v>
      </c>
      <c r="T253" s="246">
        <f t="shared" si="116"/>
        <v>1.1560017885961737E-5</v>
      </c>
      <c r="X253" s="248">
        <f t="shared" si="117"/>
        <v>35110.102200000001</v>
      </c>
      <c r="Z253" s="246">
        <f t="shared" si="118"/>
        <v>51357</v>
      </c>
      <c r="AA253" s="246">
        <f t="shared" si="119"/>
        <v>4.2533310463044281E-3</v>
      </c>
      <c r="AB253" s="246">
        <f t="shared" si="120"/>
        <v>-2.8430150470670733E-3</v>
      </c>
      <c r="AC253" s="246">
        <f t="shared" si="121"/>
        <v>-1.0751752362271806E-2</v>
      </c>
      <c r="AD253" s="246">
        <f t="shared" si="122"/>
        <v>9.3190533144420877E-3</v>
      </c>
      <c r="AE253" s="246">
        <f t="shared" si="123"/>
        <v>8.0827345578497932E-7</v>
      </c>
      <c r="AG253" s="249"/>
      <c r="AH253" s="246">
        <f t="shared" si="124"/>
        <v>-7.9087373152047329E-3</v>
      </c>
      <c r="AI253" s="246">
        <f t="shared" si="125"/>
        <v>1.1137025279344603</v>
      </c>
      <c r="AJ253" s="246">
        <f t="shared" si="126"/>
        <v>-0.99833004220053823</v>
      </c>
      <c r="AK253" s="246">
        <f t="shared" si="127"/>
        <v>-0.52245933610071893</v>
      </c>
      <c r="AL253" s="246">
        <f t="shared" si="128"/>
        <v>-1.3565082737953886</v>
      </c>
      <c r="AM253" s="246">
        <f t="shared" si="129"/>
        <v>-0.8057779021529925</v>
      </c>
      <c r="AN253" s="246">
        <f t="shared" si="138"/>
        <v>5.4480015164690911</v>
      </c>
      <c r="AO253" s="246">
        <f t="shared" si="138"/>
        <v>5.4487423983834047</v>
      </c>
      <c r="AP253" s="246">
        <f t="shared" si="138"/>
        <v>5.4508032668584994</v>
      </c>
      <c r="AQ253" s="246">
        <f t="shared" si="138"/>
        <v>5.4565115032107183</v>
      </c>
      <c r="AR253" s="246">
        <f t="shared" si="138"/>
        <v>5.4721411678870862</v>
      </c>
      <c r="AS253" s="246">
        <f t="shared" si="138"/>
        <v>5.5136864473168874</v>
      </c>
      <c r="AT253" s="246">
        <f t="shared" si="138"/>
        <v>5.6168931460781035</v>
      </c>
      <c r="AU253" s="246">
        <f t="shared" si="130"/>
        <v>5.8441644108587036</v>
      </c>
    </row>
    <row r="254" spans="1:47" s="246" customFormat="1" ht="12.95" customHeight="1">
      <c r="A254" s="235" t="s">
        <v>1177</v>
      </c>
      <c r="B254" s="235" t="s">
        <v>1797</v>
      </c>
      <c r="C254" s="236">
        <v>50376.802589999999</v>
      </c>
      <c r="D254" s="237">
        <v>8.8999999999999995E-4</v>
      </c>
      <c r="E254" s="246">
        <f t="shared" si="110"/>
        <v>52129.0209167379</v>
      </c>
      <c r="F254" s="246">
        <f t="shared" si="111"/>
        <v>52129</v>
      </c>
      <c r="G254" s="246">
        <f t="shared" si="112"/>
        <v>6.7246519975014962E-3</v>
      </c>
      <c r="I254" s="246">
        <f t="shared" si="136"/>
        <v>6.7246519975014962E-3</v>
      </c>
      <c r="O254" s="246">
        <f t="shared" ca="1" si="137"/>
        <v>8.564676109377517E-2</v>
      </c>
      <c r="P254" s="246">
        <f t="shared" si="113"/>
        <v>1.3203706337782763E-2</v>
      </c>
      <c r="Q254" s="248">
        <f t="shared" si="114"/>
        <v>35358.302589999999</v>
      </c>
      <c r="R254" s="246">
        <f t="shared" si="115"/>
        <v>4.1978145144317514E-5</v>
      </c>
      <c r="S254" s="246">
        <v>0.1</v>
      </c>
      <c r="T254" s="246">
        <f t="shared" si="116"/>
        <v>4.197814514431752E-6</v>
      </c>
      <c r="X254" s="248">
        <f t="shared" si="117"/>
        <v>35358.302589999999</v>
      </c>
      <c r="Z254" s="246">
        <f t="shared" si="118"/>
        <v>52129</v>
      </c>
      <c r="AA254" s="246">
        <f t="shared" si="119"/>
        <v>6.0660179204508171E-3</v>
      </c>
      <c r="AB254" s="246">
        <f t="shared" si="120"/>
        <v>6.5863407705067916E-4</v>
      </c>
      <c r="AC254" s="246">
        <f t="shared" si="121"/>
        <v>-6.4790543402812664E-3</v>
      </c>
      <c r="AD254" s="246">
        <f t="shared" si="122"/>
        <v>1.3862340414833443E-2</v>
      </c>
      <c r="AE254" s="246">
        <f t="shared" si="123"/>
        <v>4.337988474524E-8</v>
      </c>
      <c r="AG254" s="249"/>
      <c r="AH254" s="246">
        <f t="shared" si="124"/>
        <v>-7.1376884173319456E-3</v>
      </c>
      <c r="AI254" s="246">
        <f t="shared" si="125"/>
        <v>1.2134372279033807</v>
      </c>
      <c r="AJ254" s="246">
        <f t="shared" si="126"/>
        <v>-0.96788120064937422</v>
      </c>
      <c r="AK254" s="246">
        <f t="shared" si="127"/>
        <v>-0.49024134105806599</v>
      </c>
      <c r="AL254" s="246">
        <f t="shared" si="128"/>
        <v>-1.1601736194572931</v>
      </c>
      <c r="AM254" s="246">
        <f t="shared" si="129"/>
        <v>-0.65529252824990114</v>
      </c>
      <c r="AN254" s="246">
        <f t="shared" si="138"/>
        <v>5.5906134859082162</v>
      </c>
      <c r="AO254" s="246">
        <f t="shared" si="138"/>
        <v>5.5918253093193284</v>
      </c>
      <c r="AP254" s="246">
        <f t="shared" si="138"/>
        <v>5.5947636788390698</v>
      </c>
      <c r="AQ254" s="246">
        <f t="shared" si="138"/>
        <v>5.6018592200492652</v>
      </c>
      <c r="AR254" s="246">
        <f t="shared" si="138"/>
        <v>5.6188280948010405</v>
      </c>
      <c r="AS254" s="246">
        <f t="shared" si="138"/>
        <v>5.6585306265862654</v>
      </c>
      <c r="AT254" s="246">
        <f t="shared" si="138"/>
        <v>5.7473451115743401</v>
      </c>
      <c r="AU254" s="246">
        <f t="shared" si="130"/>
        <v>5.9315232506768556</v>
      </c>
    </row>
    <row r="255" spans="1:47" s="246" customFormat="1" ht="12.95" customHeight="1">
      <c r="A255" s="235" t="s">
        <v>1177</v>
      </c>
      <c r="B255" s="235" t="s">
        <v>1797</v>
      </c>
      <c r="C255" s="236">
        <v>50395.77</v>
      </c>
      <c r="D255" s="237">
        <v>1.1000000000000001E-3</v>
      </c>
      <c r="E255" s="246">
        <f t="shared" si="110"/>
        <v>52188.018221502403</v>
      </c>
      <c r="F255" s="246">
        <f t="shared" si="111"/>
        <v>52188</v>
      </c>
      <c r="G255" s="246">
        <f t="shared" si="112"/>
        <v>5.8581440025591291E-3</v>
      </c>
      <c r="I255" s="246">
        <f t="shared" si="136"/>
        <v>5.8581440025591291E-3</v>
      </c>
      <c r="O255" s="246">
        <f t="shared" ca="1" si="137"/>
        <v>8.5586126501968632E-2</v>
      </c>
      <c r="P255" s="246">
        <f t="shared" si="113"/>
        <v>1.3284369539448816E-2</v>
      </c>
      <c r="Q255" s="248">
        <f t="shared" si="114"/>
        <v>35377.269999999997</v>
      </c>
      <c r="R255" s="246">
        <f t="shared" si="115"/>
        <v>5.5148825724752518E-5</v>
      </c>
      <c r="S255" s="246">
        <v>0.1</v>
      </c>
      <c r="T255" s="246">
        <f t="shared" si="116"/>
        <v>5.5148825724752518E-6</v>
      </c>
      <c r="X255" s="248">
        <f t="shared" si="117"/>
        <v>35377.269999999997</v>
      </c>
      <c r="Z255" s="246">
        <f t="shared" si="118"/>
        <v>52188</v>
      </c>
      <c r="AA255" s="246">
        <f t="shared" si="119"/>
        <v>6.2148928858442656E-3</v>
      </c>
      <c r="AB255" s="246">
        <f t="shared" si="120"/>
        <v>-3.5674888328513649E-4</v>
      </c>
      <c r="AC255" s="246">
        <f t="shared" si="121"/>
        <v>-7.4262255368896871E-3</v>
      </c>
      <c r="AD255" s="246">
        <f t="shared" si="122"/>
        <v>1.292762065616368E-2</v>
      </c>
      <c r="AE255" s="246">
        <f t="shared" si="123"/>
        <v>1.2726976572519195E-8</v>
      </c>
      <c r="AG255" s="249"/>
      <c r="AH255" s="246">
        <f t="shared" si="124"/>
        <v>-7.0694766536045506E-3</v>
      </c>
      <c r="AI255" s="246">
        <f t="shared" si="125"/>
        <v>1.2214705256170106</v>
      </c>
      <c r="AJ255" s="246">
        <f t="shared" si="126"/>
        <v>-0.96361583357197511</v>
      </c>
      <c r="AK255" s="246">
        <f t="shared" si="127"/>
        <v>-0.4866650069816153</v>
      </c>
      <c r="AL255" s="246">
        <f t="shared" si="128"/>
        <v>-1.1437275872173054</v>
      </c>
      <c r="AM255" s="246">
        <f t="shared" si="129"/>
        <v>-0.64360121567722373</v>
      </c>
      <c r="AN255" s="246">
        <f t="shared" si="138"/>
        <v>5.6020288663526712</v>
      </c>
      <c r="AO255" s="246">
        <f t="shared" si="138"/>
        <v>5.603276130750122</v>
      </c>
      <c r="AP255" s="246">
        <f t="shared" si="138"/>
        <v>5.606272253130685</v>
      </c>
      <c r="AQ255" s="246">
        <f t="shared" si="138"/>
        <v>5.613440147081862</v>
      </c>
      <c r="AR255" s="246">
        <f t="shared" si="138"/>
        <v>5.6304263192095139</v>
      </c>
      <c r="AS255" s="246">
        <f t="shared" si="138"/>
        <v>5.6698327569541451</v>
      </c>
      <c r="AT255" s="246">
        <f t="shared" si="138"/>
        <v>5.7573769030543565</v>
      </c>
      <c r="AU255" s="246">
        <f t="shared" si="130"/>
        <v>5.9381996386940452</v>
      </c>
    </row>
    <row r="256" spans="1:47" s="246" customFormat="1" ht="12.95" customHeight="1">
      <c r="A256" s="235" t="s">
        <v>1177</v>
      </c>
      <c r="B256" s="235" t="s">
        <v>1797</v>
      </c>
      <c r="C256" s="236">
        <v>50396.736879999997</v>
      </c>
      <c r="D256" s="237">
        <v>4.0000000000000002E-4</v>
      </c>
      <c r="E256" s="246">
        <f t="shared" si="110"/>
        <v>52191.025659736231</v>
      </c>
      <c r="F256" s="246">
        <f t="shared" si="111"/>
        <v>52191</v>
      </c>
      <c r="G256" s="246">
        <f t="shared" si="112"/>
        <v>8.249507998698391E-3</v>
      </c>
      <c r="I256" s="246">
        <f t="shared" si="136"/>
        <v>8.249507998698391E-3</v>
      </c>
      <c r="O256" s="246">
        <f t="shared" ca="1" si="137"/>
        <v>8.5583043387131019E-2</v>
      </c>
      <c r="P256" s="246">
        <f t="shared" si="113"/>
        <v>1.3288475064881622E-2</v>
      </c>
      <c r="Q256" s="248">
        <f t="shared" si="114"/>
        <v>35378.236879999997</v>
      </c>
      <c r="R256" s="246">
        <f t="shared" si="115"/>
        <v>2.5391189094079236E-5</v>
      </c>
      <c r="S256" s="246">
        <v>0.1</v>
      </c>
      <c r="T256" s="246">
        <f t="shared" si="116"/>
        <v>2.5391189094079237E-6</v>
      </c>
      <c r="X256" s="248">
        <f t="shared" si="117"/>
        <v>35378.236879999997</v>
      </c>
      <c r="Z256" s="246">
        <f t="shared" si="118"/>
        <v>52191</v>
      </c>
      <c r="AA256" s="246">
        <f t="shared" si="119"/>
        <v>6.2225036207783323E-3</v>
      </c>
      <c r="AB256" s="246">
        <f t="shared" si="120"/>
        <v>2.0270043779200587E-3</v>
      </c>
      <c r="AC256" s="246">
        <f t="shared" si="121"/>
        <v>-5.0389670661832309E-3</v>
      </c>
      <c r="AD256" s="246">
        <f t="shared" si="122"/>
        <v>1.5315479442801681E-2</v>
      </c>
      <c r="AE256" s="246">
        <f t="shared" si="123"/>
        <v>4.1087467481070846E-7</v>
      </c>
      <c r="AG256" s="249"/>
      <c r="AH256" s="246">
        <f t="shared" si="124"/>
        <v>-7.0659714441032896E-3</v>
      </c>
      <c r="AI256" s="246">
        <f t="shared" si="125"/>
        <v>1.2218802436047413</v>
      </c>
      <c r="AJ256" s="246">
        <f t="shared" si="126"/>
        <v>-0.96339041935726077</v>
      </c>
      <c r="AK256" s="246">
        <f t="shared" si="127"/>
        <v>-0.48647834508371623</v>
      </c>
      <c r="AL256" s="246">
        <f t="shared" si="128"/>
        <v>-1.142885536634209</v>
      </c>
      <c r="AM256" s="246">
        <f t="shared" si="129"/>
        <v>-0.64300595349084122</v>
      </c>
      <c r="AN256" s="246">
        <f t="shared" si="138"/>
        <v>5.6026113239296489</v>
      </c>
      <c r="AO256" s="246">
        <f t="shared" si="138"/>
        <v>5.6038603750138263</v>
      </c>
      <c r="AP256" s="246">
        <f t="shared" si="138"/>
        <v>5.606859374036735</v>
      </c>
      <c r="AQ256" s="246">
        <f t="shared" si="138"/>
        <v>5.6140307825958571</v>
      </c>
      <c r="AR256" s="246">
        <f t="shared" si="138"/>
        <v>5.6310174762589753</v>
      </c>
      <c r="AS256" s="246">
        <f t="shared" si="138"/>
        <v>5.6704082672361809</v>
      </c>
      <c r="AT256" s="246">
        <f t="shared" si="138"/>
        <v>5.7578872107467767</v>
      </c>
      <c r="AU256" s="246">
        <f t="shared" si="130"/>
        <v>5.9385391160508521</v>
      </c>
    </row>
    <row r="257" spans="1:47" s="246" customFormat="1" ht="12.95" customHeight="1">
      <c r="A257" s="235" t="s">
        <v>1177</v>
      </c>
      <c r="B257" s="235" t="s">
        <v>1797</v>
      </c>
      <c r="C257" s="236">
        <v>50428.567089999997</v>
      </c>
      <c r="D257" s="237">
        <v>6.0000000000000002E-5</v>
      </c>
      <c r="E257" s="246">
        <f t="shared" si="110"/>
        <v>52290.032145075471</v>
      </c>
      <c r="F257" s="246">
        <f t="shared" si="111"/>
        <v>52290</v>
      </c>
      <c r="G257" s="246">
        <f t="shared" si="112"/>
        <v>1.0334520004107617E-2</v>
      </c>
      <c r="I257" s="246">
        <f t="shared" si="136"/>
        <v>1.0334520004107617E-2</v>
      </c>
      <c r="O257" s="246">
        <f t="shared" ca="1" si="137"/>
        <v>8.5481300597489526E-2</v>
      </c>
      <c r="P257" s="246">
        <f t="shared" si="113"/>
        <v>1.3424174929418393E-2</v>
      </c>
      <c r="Q257" s="248">
        <f t="shared" si="114"/>
        <v>35410.067089999997</v>
      </c>
      <c r="R257" s="246">
        <f t="shared" si="115"/>
        <v>9.5459675574971411E-6</v>
      </c>
      <c r="S257" s="246">
        <v>0.1</v>
      </c>
      <c r="T257" s="246">
        <f t="shared" si="116"/>
        <v>9.5459675574971407E-7</v>
      </c>
      <c r="X257" s="248">
        <f t="shared" si="117"/>
        <v>35410.067089999997</v>
      </c>
      <c r="Z257" s="246">
        <f t="shared" si="118"/>
        <v>52290</v>
      </c>
      <c r="AA257" s="246">
        <f t="shared" si="119"/>
        <v>6.4758887529026829E-3</v>
      </c>
      <c r="AB257" s="246">
        <f t="shared" si="120"/>
        <v>3.858631251204934E-3</v>
      </c>
      <c r="AC257" s="246">
        <f t="shared" si="121"/>
        <v>-3.0896549253107766E-3</v>
      </c>
      <c r="AD257" s="246">
        <f t="shared" si="122"/>
        <v>1.7282806180623327E-2</v>
      </c>
      <c r="AE257" s="246">
        <f t="shared" si="123"/>
        <v>1.4889035132775354E-6</v>
      </c>
      <c r="AG257" s="249"/>
      <c r="AH257" s="246">
        <f t="shared" si="124"/>
        <v>-6.9482861765157106E-3</v>
      </c>
      <c r="AI257" s="246">
        <f t="shared" si="125"/>
        <v>1.2354640058653505</v>
      </c>
      <c r="AJ257" s="246">
        <f t="shared" si="126"/>
        <v>-0.95547549318753999</v>
      </c>
      <c r="AK257" s="246">
        <f t="shared" si="127"/>
        <v>-0.48005075219119575</v>
      </c>
      <c r="AL257" s="246">
        <f t="shared" si="128"/>
        <v>-1.1147790511665299</v>
      </c>
      <c r="AM257" s="246">
        <f t="shared" si="129"/>
        <v>-0.62331890640058074</v>
      </c>
      <c r="AN257" s="246">
        <f t="shared" si="138"/>
        <v>5.6219422020436696</v>
      </c>
      <c r="AO257" s="246">
        <f t="shared" si="138"/>
        <v>5.623249215162776</v>
      </c>
      <c r="AP257" s="246">
        <f t="shared" si="138"/>
        <v>5.6263396160335057</v>
      </c>
      <c r="AQ257" s="246">
        <f t="shared" si="138"/>
        <v>5.6336177187609229</v>
      </c>
      <c r="AR257" s="246">
        <f t="shared" si="138"/>
        <v>5.6506018884031413</v>
      </c>
      <c r="AS257" s="246">
        <f t="shared" si="138"/>
        <v>5.6894443094782234</v>
      </c>
      <c r="AT257" s="246">
        <f t="shared" si="138"/>
        <v>5.7747389262374815</v>
      </c>
      <c r="AU257" s="246">
        <f t="shared" si="130"/>
        <v>5.9497418688254591</v>
      </c>
    </row>
    <row r="258" spans="1:47" s="246" customFormat="1" ht="12.95" customHeight="1">
      <c r="A258" s="15" t="s">
        <v>1809</v>
      </c>
      <c r="B258" s="249"/>
      <c r="C258" s="250">
        <v>50443.994700000003</v>
      </c>
      <c r="D258" s="250"/>
      <c r="E258" s="246">
        <f t="shared" si="110"/>
        <v>52338.019055726872</v>
      </c>
      <c r="F258" s="246">
        <f t="shared" si="111"/>
        <v>52338</v>
      </c>
      <c r="G258" s="246">
        <f t="shared" si="112"/>
        <v>6.126344007498119E-3</v>
      </c>
      <c r="K258" s="5">
        <f>+G258</f>
        <v>6.126344007498119E-3</v>
      </c>
      <c r="P258" s="246">
        <f t="shared" si="113"/>
        <v>1.349012079938916E-2</v>
      </c>
      <c r="Q258" s="248">
        <f t="shared" si="114"/>
        <v>35425.494700000003</v>
      </c>
      <c r="R258" s="246">
        <f t="shared" si="115"/>
        <v>5.4225208640793116E-5</v>
      </c>
      <c r="S258" s="246">
        <v>1</v>
      </c>
      <c r="T258" s="246">
        <f t="shared" si="116"/>
        <v>5.4225208640793116E-5</v>
      </c>
      <c r="X258" s="248">
        <f t="shared" si="117"/>
        <v>35425.494700000003</v>
      </c>
      <c r="Z258" s="246">
        <f t="shared" si="118"/>
        <v>52338</v>
      </c>
      <c r="AA258" s="246">
        <f t="shared" si="119"/>
        <v>6.6003101323500327E-3</v>
      </c>
      <c r="AB258" s="246">
        <f t="shared" si="120"/>
        <v>-4.7396612485191367E-4</v>
      </c>
      <c r="AC258" s="246">
        <f t="shared" si="121"/>
        <v>-7.3637767918910413E-3</v>
      </c>
      <c r="AD258" s="246">
        <f t="shared" si="122"/>
        <v>1.3016154674537248E-2</v>
      </c>
      <c r="AE258" s="246">
        <f t="shared" si="123"/>
        <v>2.2464388750713982E-7</v>
      </c>
      <c r="AG258" s="249"/>
      <c r="AH258" s="246">
        <f t="shared" si="124"/>
        <v>-6.8898106670391276E-3</v>
      </c>
      <c r="AI258" s="246">
        <f t="shared" si="125"/>
        <v>1.2420909811688741</v>
      </c>
      <c r="AJ258" s="246">
        <f t="shared" si="126"/>
        <v>-0.95129656770563165</v>
      </c>
      <c r="AK258" s="246">
        <f t="shared" si="127"/>
        <v>-0.47674309599005471</v>
      </c>
      <c r="AL258" s="246">
        <f t="shared" si="128"/>
        <v>-1.1009268104818275</v>
      </c>
      <c r="AM258" s="246">
        <f t="shared" si="129"/>
        <v>-0.61374299288263356</v>
      </c>
      <c r="AN258" s="246">
        <f t="shared" si="138"/>
        <v>5.6313916918734845</v>
      </c>
      <c r="AO258" s="246">
        <f t="shared" si="138"/>
        <v>5.6327260013913536</v>
      </c>
      <c r="AP258" s="246">
        <f t="shared" si="138"/>
        <v>5.6358580751909866</v>
      </c>
      <c r="AQ258" s="246">
        <f t="shared" si="138"/>
        <v>5.6431811852939751</v>
      </c>
      <c r="AR258" s="246">
        <f t="shared" si="138"/>
        <v>5.6601501587948944</v>
      </c>
      <c r="AS258" s="246">
        <f t="shared" si="138"/>
        <v>5.6987043814078921</v>
      </c>
      <c r="AT258" s="246">
        <f t="shared" si="138"/>
        <v>5.7829174047371872</v>
      </c>
      <c r="AU258" s="246">
        <f t="shared" si="130"/>
        <v>5.9551735065343596</v>
      </c>
    </row>
    <row r="259" spans="1:47" s="246" customFormat="1" ht="12.95" customHeight="1">
      <c r="A259" s="235" t="s">
        <v>1177</v>
      </c>
      <c r="B259" s="235" t="s">
        <v>1797</v>
      </c>
      <c r="C259" s="236">
        <v>50455.566420000003</v>
      </c>
      <c r="D259" s="237">
        <v>9.5E-4</v>
      </c>
      <c r="E259" s="246">
        <f t="shared" si="110"/>
        <v>52374.012388052666</v>
      </c>
      <c r="F259" s="246">
        <f t="shared" si="111"/>
        <v>52374</v>
      </c>
      <c r="G259" s="246">
        <f t="shared" si="112"/>
        <v>3.9827120053814724E-3</v>
      </c>
      <c r="I259" s="246">
        <f>+G259</f>
        <v>3.9827120053814724E-3</v>
      </c>
      <c r="O259" s="246">
        <f ca="1">+C$11+C$12*F259</f>
        <v>8.5394973382036138E-2</v>
      </c>
      <c r="P259" s="246">
        <f t="shared" si="113"/>
        <v>1.3539645343119799E-2</v>
      </c>
      <c r="Q259" s="248">
        <f t="shared" si="114"/>
        <v>35437.066420000003</v>
      </c>
      <c r="R259" s="246">
        <f t="shared" si="115"/>
        <v>9.1334974821974244E-5</v>
      </c>
      <c r="S259" s="246">
        <v>0.1</v>
      </c>
      <c r="T259" s="246">
        <f t="shared" si="116"/>
        <v>9.1334974821974254E-6</v>
      </c>
      <c r="X259" s="248">
        <f t="shared" si="117"/>
        <v>35437.066420000003</v>
      </c>
      <c r="Z259" s="246">
        <f t="shared" si="118"/>
        <v>52374</v>
      </c>
      <c r="AA259" s="246">
        <f t="shared" si="119"/>
        <v>6.6943027435390117E-3</v>
      </c>
      <c r="AB259" s="246">
        <f t="shared" si="120"/>
        <v>-2.7115907381575393E-3</v>
      </c>
      <c r="AC259" s="246">
        <f t="shared" si="121"/>
        <v>-9.556933337738327E-3</v>
      </c>
      <c r="AD259" s="246">
        <f t="shared" si="122"/>
        <v>1.0828054604962261E-2</v>
      </c>
      <c r="AE259" s="246">
        <f t="shared" si="123"/>
        <v>7.352724331261749E-7</v>
      </c>
      <c r="AG259" s="249"/>
      <c r="AH259" s="246">
        <f t="shared" si="124"/>
        <v>-6.8453425995807877E-3</v>
      </c>
      <c r="AI259" s="246">
        <f t="shared" si="125"/>
        <v>1.2470769923434344</v>
      </c>
      <c r="AJ259" s="246">
        <f t="shared" si="126"/>
        <v>-0.94801154131210741</v>
      </c>
      <c r="AK259" s="246">
        <f t="shared" si="127"/>
        <v>-0.47417821817541678</v>
      </c>
      <c r="AL259" s="246">
        <f t="shared" si="128"/>
        <v>-1.0904402109954623</v>
      </c>
      <c r="AM259" s="246">
        <f t="shared" si="129"/>
        <v>-0.60654773325777256</v>
      </c>
      <c r="AN259" s="246">
        <f t="shared" si="138"/>
        <v>5.6385118922130433</v>
      </c>
      <c r="AO259" s="246">
        <f t="shared" si="138"/>
        <v>5.6398662704975875</v>
      </c>
      <c r="AP259" s="246">
        <f t="shared" si="138"/>
        <v>5.6430283728618527</v>
      </c>
      <c r="AQ259" s="246">
        <f t="shared" si="138"/>
        <v>5.6503822377139077</v>
      </c>
      <c r="AR259" s="246">
        <f t="shared" si="138"/>
        <v>5.6673337362076373</v>
      </c>
      <c r="AS259" s="246">
        <f t="shared" si="138"/>
        <v>5.7056622790366678</v>
      </c>
      <c r="AT259" s="246">
        <f t="shared" si="138"/>
        <v>5.7890546031156003</v>
      </c>
      <c r="AU259" s="246">
        <f t="shared" si="130"/>
        <v>5.9592472348160355</v>
      </c>
    </row>
    <row r="260" spans="1:47" s="246" customFormat="1" ht="12.95" customHeight="1">
      <c r="A260" s="235" t="s">
        <v>1177</v>
      </c>
      <c r="B260" s="235" t="s">
        <v>1797</v>
      </c>
      <c r="C260" s="236">
        <v>50466.654979999999</v>
      </c>
      <c r="D260" s="237">
        <v>2.0000000000000002E-5</v>
      </c>
      <c r="E260" s="246">
        <f t="shared" si="110"/>
        <v>52408.502872189369</v>
      </c>
      <c r="F260" s="246">
        <f t="shared" si="111"/>
        <v>52408.5</v>
      </c>
      <c r="G260" s="246">
        <f t="shared" si="112"/>
        <v>9.2339800175977871E-4</v>
      </c>
      <c r="I260" s="246">
        <f>+G260</f>
        <v>9.2339800175977871E-4</v>
      </c>
      <c r="O260" s="246">
        <f ca="1">+C$11+C$12*F260</f>
        <v>8.5359517561403503E-2</v>
      </c>
      <c r="P260" s="246">
        <f t="shared" si="113"/>
        <v>1.3587158758312567E-2</v>
      </c>
      <c r="Q260" s="248">
        <f t="shared" si="114"/>
        <v>35448.154979999999</v>
      </c>
      <c r="R260" s="246">
        <f t="shared" si="115"/>
        <v>1.6037083649920645E-4</v>
      </c>
      <c r="S260" s="246">
        <v>0.1</v>
      </c>
      <c r="T260" s="246">
        <f t="shared" si="116"/>
        <v>1.6037083649920645E-5</v>
      </c>
      <c r="X260" s="248">
        <f t="shared" si="117"/>
        <v>35448.154979999999</v>
      </c>
      <c r="Z260" s="246">
        <f t="shared" si="118"/>
        <v>52408.5</v>
      </c>
      <c r="AA260" s="246">
        <f t="shared" si="119"/>
        <v>6.7849254351264451E-3</v>
      </c>
      <c r="AB260" s="246">
        <f t="shared" si="120"/>
        <v>-5.8615274333666664E-3</v>
      </c>
      <c r="AC260" s="246">
        <f t="shared" si="121"/>
        <v>-1.2663760756552789E-2</v>
      </c>
      <c r="AD260" s="246">
        <f t="shared" si="122"/>
        <v>7.7256313249459011E-3</v>
      </c>
      <c r="AE260" s="246">
        <f t="shared" si="123"/>
        <v>3.4357503852110024E-6</v>
      </c>
      <c r="AG260" s="249"/>
      <c r="AH260" s="246">
        <f t="shared" si="124"/>
        <v>-6.8022333231861224E-3</v>
      </c>
      <c r="AI260" s="246">
        <f t="shared" si="125"/>
        <v>1.2518669694683575</v>
      </c>
      <c r="AJ260" s="246">
        <f t="shared" si="126"/>
        <v>-0.9447397046451943</v>
      </c>
      <c r="AK260" s="246">
        <f t="shared" si="127"/>
        <v>-0.47165140986571441</v>
      </c>
      <c r="AL260" s="246">
        <f t="shared" si="128"/>
        <v>-1.0803116719148314</v>
      </c>
      <c r="AM260" s="246">
        <f t="shared" si="129"/>
        <v>-0.59964147324420924</v>
      </c>
      <c r="AN260" s="246">
        <f t="shared" si="138"/>
        <v>5.6453620727798164</v>
      </c>
      <c r="AO260" s="246">
        <f t="shared" si="138"/>
        <v>5.6467353282654198</v>
      </c>
      <c r="AP260" s="246">
        <f t="shared" si="138"/>
        <v>5.6499251732333446</v>
      </c>
      <c r="AQ260" s="246">
        <f t="shared" si="138"/>
        <v>5.6573060372594632</v>
      </c>
      <c r="AR260" s="246">
        <f t="shared" si="138"/>
        <v>5.6742358572061082</v>
      </c>
      <c r="AS260" s="246">
        <f t="shared" si="138"/>
        <v>5.7123404800431814</v>
      </c>
      <c r="AT260" s="246">
        <f t="shared" si="138"/>
        <v>5.7949387356565989</v>
      </c>
      <c r="AU260" s="246">
        <f t="shared" si="130"/>
        <v>5.9631512244193079</v>
      </c>
    </row>
    <row r="261" spans="1:47" s="246" customFormat="1" ht="12.95" customHeight="1">
      <c r="A261" s="15" t="s">
        <v>1774</v>
      </c>
      <c r="B261" s="249"/>
      <c r="C261" s="250">
        <v>50481.288800000002</v>
      </c>
      <c r="D261" s="250">
        <v>2.0000000000000001E-4</v>
      </c>
      <c r="E261" s="246">
        <f t="shared" si="110"/>
        <v>52454.020733532016</v>
      </c>
      <c r="F261" s="246">
        <f t="shared" si="111"/>
        <v>52454</v>
      </c>
      <c r="G261" s="246">
        <f t="shared" si="112"/>
        <v>6.6657520001172088E-3</v>
      </c>
      <c r="K261" s="246">
        <f>G261</f>
        <v>6.6657520001172088E-3</v>
      </c>
      <c r="P261" s="246">
        <f t="shared" si="113"/>
        <v>1.3649899789116376E-2</v>
      </c>
      <c r="Q261" s="248">
        <f t="shared" si="114"/>
        <v>35462.788800000002</v>
      </c>
      <c r="R261" s="246">
        <f t="shared" si="115"/>
        <v>4.8778320338581961E-5</v>
      </c>
      <c r="S261" s="246">
        <v>1</v>
      </c>
      <c r="T261" s="246">
        <f t="shared" si="116"/>
        <v>4.8778320338581961E-5</v>
      </c>
      <c r="X261" s="248">
        <f t="shared" si="117"/>
        <v>35462.788800000002</v>
      </c>
      <c r="Z261" s="246">
        <f t="shared" si="118"/>
        <v>52454</v>
      </c>
      <c r="AA261" s="246">
        <f t="shared" si="119"/>
        <v>6.9052632502715587E-3</v>
      </c>
      <c r="AB261" s="246">
        <f t="shared" si="120"/>
        <v>-2.395112501543499E-4</v>
      </c>
      <c r="AC261" s="246">
        <f t="shared" si="121"/>
        <v>-6.9841477889991677E-3</v>
      </c>
      <c r="AD261" s="246">
        <f t="shared" si="122"/>
        <v>1.3410388538962027E-2</v>
      </c>
      <c r="AE261" s="246">
        <f t="shared" si="123"/>
        <v>5.736563895049958E-8</v>
      </c>
      <c r="AG261" s="249"/>
      <c r="AH261" s="246">
        <f t="shared" si="124"/>
        <v>-6.7446365388448178E-3</v>
      </c>
      <c r="AI261" s="246">
        <f t="shared" si="125"/>
        <v>1.2582002196288806</v>
      </c>
      <c r="AJ261" s="246">
        <f t="shared" si="126"/>
        <v>-0.94023608891536792</v>
      </c>
      <c r="AK261" s="246">
        <f t="shared" si="127"/>
        <v>-0.46821434121680688</v>
      </c>
      <c r="AL261" s="246">
        <f t="shared" si="128"/>
        <v>-1.0668349508019799</v>
      </c>
      <c r="AM261" s="246">
        <f t="shared" si="129"/>
        <v>-0.59051693160554886</v>
      </c>
      <c r="AN261" s="246">
        <f t="shared" ref="AN261:AT270" si="139">$AU261+$AB$7*SIN(AO261)</f>
        <v>5.6544363160544364</v>
      </c>
      <c r="AO261" s="246">
        <f t="shared" si="139"/>
        <v>5.6558338900105944</v>
      </c>
      <c r="AP261" s="246">
        <f t="shared" si="139"/>
        <v>5.6590587035152309</v>
      </c>
      <c r="AQ261" s="246">
        <f t="shared" si="139"/>
        <v>5.6664713857886753</v>
      </c>
      <c r="AR261" s="246">
        <f t="shared" si="139"/>
        <v>5.6833651756356245</v>
      </c>
      <c r="AS261" s="246">
        <f t="shared" si="139"/>
        <v>5.721163081616254</v>
      </c>
      <c r="AT261" s="246">
        <f t="shared" si="139"/>
        <v>5.8027028837179033</v>
      </c>
      <c r="AU261" s="246">
        <f t="shared" si="130"/>
        <v>5.9682999643308694</v>
      </c>
    </row>
    <row r="262" spans="1:47" s="246" customFormat="1" ht="12.95" customHeight="1">
      <c r="A262" s="42" t="s">
        <v>1815</v>
      </c>
      <c r="B262" s="39" t="s">
        <v>1817</v>
      </c>
      <c r="C262" s="40">
        <v>50481.288800000002</v>
      </c>
      <c r="D262" s="40">
        <v>2.0000000000000001E-4</v>
      </c>
      <c r="E262" s="246">
        <f t="shared" si="110"/>
        <v>52454.020733532016</v>
      </c>
      <c r="F262" s="246">
        <f t="shared" si="111"/>
        <v>52454</v>
      </c>
      <c r="G262" s="246">
        <f t="shared" si="112"/>
        <v>6.6657520001172088E-3</v>
      </c>
      <c r="J262" s="246">
        <f>G262</f>
        <v>6.6657520001172088E-3</v>
      </c>
      <c r="O262" s="246">
        <f ca="1">+C$11+C$12*F262</f>
        <v>8.5312756986366256E-2</v>
      </c>
      <c r="P262" s="246">
        <f t="shared" si="113"/>
        <v>1.3649899789116376E-2</v>
      </c>
      <c r="Q262" s="248">
        <f t="shared" si="114"/>
        <v>35462.788800000002</v>
      </c>
      <c r="R262" s="246">
        <f t="shared" si="115"/>
        <v>4.8778320338581961E-5</v>
      </c>
      <c r="S262" s="246">
        <v>1</v>
      </c>
      <c r="T262" s="246">
        <f t="shared" si="116"/>
        <v>4.8778320338581961E-5</v>
      </c>
      <c r="X262" s="248">
        <f t="shared" si="117"/>
        <v>35462.788800000002</v>
      </c>
      <c r="Z262" s="246">
        <f t="shared" si="118"/>
        <v>52454</v>
      </c>
      <c r="AA262" s="246">
        <f t="shared" si="119"/>
        <v>6.9052632502715587E-3</v>
      </c>
      <c r="AB262" s="246">
        <f t="shared" si="120"/>
        <v>-2.395112501543499E-4</v>
      </c>
      <c r="AC262" s="246">
        <f t="shared" si="121"/>
        <v>-6.9841477889991677E-3</v>
      </c>
      <c r="AD262" s="246">
        <f t="shared" si="122"/>
        <v>1.3410388538962027E-2</v>
      </c>
      <c r="AE262" s="246">
        <f t="shared" si="123"/>
        <v>5.736563895049958E-8</v>
      </c>
      <c r="AG262" s="249"/>
      <c r="AH262" s="246">
        <f t="shared" si="124"/>
        <v>-6.7446365388448178E-3</v>
      </c>
      <c r="AI262" s="246">
        <f t="shared" si="125"/>
        <v>1.2582002196288806</v>
      </c>
      <c r="AJ262" s="246">
        <f t="shared" si="126"/>
        <v>-0.94023608891536792</v>
      </c>
      <c r="AK262" s="246">
        <f t="shared" si="127"/>
        <v>-0.46821434121680688</v>
      </c>
      <c r="AL262" s="246">
        <f t="shared" si="128"/>
        <v>-1.0668349508019799</v>
      </c>
      <c r="AM262" s="246">
        <f t="shared" si="129"/>
        <v>-0.59051693160554886</v>
      </c>
      <c r="AN262" s="246">
        <f t="shared" si="139"/>
        <v>5.6544363160544364</v>
      </c>
      <c r="AO262" s="246">
        <f t="shared" si="139"/>
        <v>5.6558338900105944</v>
      </c>
      <c r="AP262" s="246">
        <f t="shared" si="139"/>
        <v>5.6590587035152309</v>
      </c>
      <c r="AQ262" s="246">
        <f t="shared" si="139"/>
        <v>5.6664713857886753</v>
      </c>
      <c r="AR262" s="246">
        <f t="shared" si="139"/>
        <v>5.6833651756356245</v>
      </c>
      <c r="AS262" s="246">
        <f t="shared" si="139"/>
        <v>5.721163081616254</v>
      </c>
      <c r="AT262" s="246">
        <f t="shared" si="139"/>
        <v>5.8027028837179033</v>
      </c>
      <c r="AU262" s="246">
        <f t="shared" si="130"/>
        <v>5.9682999643308694</v>
      </c>
    </row>
    <row r="263" spans="1:47" s="246" customFormat="1" ht="12.95" customHeight="1">
      <c r="A263" s="15" t="s">
        <v>1815</v>
      </c>
      <c r="B263" s="249"/>
      <c r="C263" s="250">
        <v>50481.288800000002</v>
      </c>
      <c r="D263" s="250"/>
      <c r="E263" s="246">
        <f t="shared" si="110"/>
        <v>52454.020733532016</v>
      </c>
      <c r="F263" s="246">
        <f t="shared" si="111"/>
        <v>52454</v>
      </c>
      <c r="G263" s="246">
        <f t="shared" si="112"/>
        <v>6.6657520001172088E-3</v>
      </c>
      <c r="J263" s="246">
        <f>G263</f>
        <v>6.6657520001172088E-3</v>
      </c>
      <c r="P263" s="246">
        <f t="shared" si="113"/>
        <v>1.3649899789116376E-2</v>
      </c>
      <c r="Q263" s="248">
        <f t="shared" si="114"/>
        <v>35462.788800000002</v>
      </c>
      <c r="R263" s="246">
        <f t="shared" si="115"/>
        <v>4.8778320338581961E-5</v>
      </c>
      <c r="S263" s="246">
        <v>1</v>
      </c>
      <c r="T263" s="246">
        <f t="shared" si="116"/>
        <v>4.8778320338581961E-5</v>
      </c>
      <c r="X263" s="248">
        <f t="shared" si="117"/>
        <v>35462.788800000002</v>
      </c>
      <c r="Z263" s="246">
        <f t="shared" si="118"/>
        <v>52454</v>
      </c>
      <c r="AA263" s="246">
        <f t="shared" si="119"/>
        <v>6.9052632502715587E-3</v>
      </c>
      <c r="AB263" s="246">
        <f t="shared" si="120"/>
        <v>-2.395112501543499E-4</v>
      </c>
      <c r="AC263" s="246">
        <f t="shared" si="121"/>
        <v>-6.9841477889991677E-3</v>
      </c>
      <c r="AD263" s="246">
        <f t="shared" si="122"/>
        <v>1.3410388538962027E-2</v>
      </c>
      <c r="AE263" s="246">
        <f t="shared" si="123"/>
        <v>5.736563895049958E-8</v>
      </c>
      <c r="AG263" s="249"/>
      <c r="AH263" s="246">
        <f t="shared" si="124"/>
        <v>-6.7446365388448178E-3</v>
      </c>
      <c r="AI263" s="246">
        <f t="shared" si="125"/>
        <v>1.2582002196288806</v>
      </c>
      <c r="AJ263" s="246">
        <f t="shared" si="126"/>
        <v>-0.94023608891536792</v>
      </c>
      <c r="AK263" s="246">
        <f t="shared" si="127"/>
        <v>-0.46821434121680688</v>
      </c>
      <c r="AL263" s="246">
        <f t="shared" si="128"/>
        <v>-1.0668349508019799</v>
      </c>
      <c r="AM263" s="246">
        <f t="shared" si="129"/>
        <v>-0.59051693160554886</v>
      </c>
      <c r="AN263" s="246">
        <f t="shared" si="139"/>
        <v>5.6544363160544364</v>
      </c>
      <c r="AO263" s="246">
        <f t="shared" si="139"/>
        <v>5.6558338900105944</v>
      </c>
      <c r="AP263" s="246">
        <f t="shared" si="139"/>
        <v>5.6590587035152309</v>
      </c>
      <c r="AQ263" s="246">
        <f t="shared" si="139"/>
        <v>5.6664713857886753</v>
      </c>
      <c r="AR263" s="246">
        <f t="shared" si="139"/>
        <v>5.6833651756356245</v>
      </c>
      <c r="AS263" s="246">
        <f t="shared" si="139"/>
        <v>5.721163081616254</v>
      </c>
      <c r="AT263" s="246">
        <f t="shared" si="139"/>
        <v>5.8027028837179033</v>
      </c>
      <c r="AU263" s="246">
        <f t="shared" si="130"/>
        <v>5.9682999643308694</v>
      </c>
    </row>
    <row r="264" spans="1:47" s="246" customFormat="1" ht="12.95" customHeight="1">
      <c r="A264" s="15" t="s">
        <v>1809</v>
      </c>
      <c r="B264" s="249"/>
      <c r="C264" s="250">
        <v>50481.288800000002</v>
      </c>
      <c r="D264" s="250"/>
      <c r="E264" s="246">
        <f t="shared" si="110"/>
        <v>52454.020733532016</v>
      </c>
      <c r="F264" s="246">
        <f t="shared" si="111"/>
        <v>52454</v>
      </c>
      <c r="G264" s="246">
        <f t="shared" si="112"/>
        <v>6.6657520001172088E-3</v>
      </c>
      <c r="K264" s="5">
        <f>+G264</f>
        <v>6.6657520001172088E-3</v>
      </c>
      <c r="P264" s="246">
        <f t="shared" si="113"/>
        <v>1.3649899789116376E-2</v>
      </c>
      <c r="Q264" s="248">
        <f t="shared" si="114"/>
        <v>35462.788800000002</v>
      </c>
      <c r="R264" s="246">
        <f t="shared" si="115"/>
        <v>4.8778320338581961E-5</v>
      </c>
      <c r="S264" s="246">
        <v>1</v>
      </c>
      <c r="T264" s="246">
        <f t="shared" si="116"/>
        <v>4.8778320338581961E-5</v>
      </c>
      <c r="X264" s="248">
        <f t="shared" si="117"/>
        <v>35462.788800000002</v>
      </c>
      <c r="Z264" s="246">
        <f t="shared" si="118"/>
        <v>52454</v>
      </c>
      <c r="AA264" s="246">
        <f t="shared" si="119"/>
        <v>6.9052632502715587E-3</v>
      </c>
      <c r="AB264" s="246">
        <f t="shared" si="120"/>
        <v>-2.395112501543499E-4</v>
      </c>
      <c r="AC264" s="246">
        <f t="shared" si="121"/>
        <v>-6.9841477889991677E-3</v>
      </c>
      <c r="AD264" s="246">
        <f t="shared" si="122"/>
        <v>1.3410388538962027E-2</v>
      </c>
      <c r="AE264" s="246">
        <f t="shared" si="123"/>
        <v>5.736563895049958E-8</v>
      </c>
      <c r="AG264" s="249"/>
      <c r="AH264" s="246">
        <f t="shared" si="124"/>
        <v>-6.7446365388448178E-3</v>
      </c>
      <c r="AI264" s="246">
        <f t="shared" si="125"/>
        <v>1.2582002196288806</v>
      </c>
      <c r="AJ264" s="246">
        <f t="shared" si="126"/>
        <v>-0.94023608891536792</v>
      </c>
      <c r="AK264" s="246">
        <f t="shared" si="127"/>
        <v>-0.46821434121680688</v>
      </c>
      <c r="AL264" s="246">
        <f t="shared" si="128"/>
        <v>-1.0668349508019799</v>
      </c>
      <c r="AM264" s="246">
        <f t="shared" si="129"/>
        <v>-0.59051693160554886</v>
      </c>
      <c r="AN264" s="246">
        <f t="shared" si="139"/>
        <v>5.6544363160544364</v>
      </c>
      <c r="AO264" s="246">
        <f t="shared" si="139"/>
        <v>5.6558338900105944</v>
      </c>
      <c r="AP264" s="246">
        <f t="shared" si="139"/>
        <v>5.6590587035152309</v>
      </c>
      <c r="AQ264" s="246">
        <f t="shared" si="139"/>
        <v>5.6664713857886753</v>
      </c>
      <c r="AR264" s="246">
        <f t="shared" si="139"/>
        <v>5.6833651756356245</v>
      </c>
      <c r="AS264" s="246">
        <f t="shared" si="139"/>
        <v>5.721163081616254</v>
      </c>
      <c r="AT264" s="246">
        <f t="shared" si="139"/>
        <v>5.8027028837179033</v>
      </c>
      <c r="AU264" s="246">
        <f t="shared" si="130"/>
        <v>5.9682999643308694</v>
      </c>
    </row>
    <row r="265" spans="1:47" s="246" customFormat="1" ht="12.95" customHeight="1">
      <c r="A265" s="235" t="s">
        <v>1177</v>
      </c>
      <c r="B265" s="235" t="s">
        <v>1797</v>
      </c>
      <c r="C265" s="236">
        <v>50481.60194</v>
      </c>
      <c r="D265" s="237">
        <v>1.9000000000000001E-4</v>
      </c>
      <c r="E265" s="246">
        <f t="shared" si="110"/>
        <v>52454.994741897623</v>
      </c>
      <c r="F265" s="246">
        <f t="shared" si="111"/>
        <v>52455</v>
      </c>
      <c r="G265" s="246">
        <f t="shared" si="112"/>
        <v>-1.6904599979170598E-3</v>
      </c>
      <c r="I265" s="246">
        <f>+G265</f>
        <v>-1.6904599979170598E-3</v>
      </c>
      <c r="O265" s="246">
        <f ca="1">+C$11+C$12*F265</f>
        <v>8.531172928142039E-2</v>
      </c>
      <c r="P265" s="246">
        <f t="shared" si="113"/>
        <v>1.3651279714546313E-2</v>
      </c>
      <c r="Q265" s="248">
        <f t="shared" si="114"/>
        <v>35463.10194</v>
      </c>
      <c r="R265" s="246">
        <f t="shared" si="115"/>
        <v>2.3536897740497574E-4</v>
      </c>
      <c r="S265" s="246">
        <v>0.1</v>
      </c>
      <c r="T265" s="246">
        <f t="shared" si="116"/>
        <v>2.3536897740497575E-5</v>
      </c>
      <c r="X265" s="248">
        <f t="shared" si="117"/>
        <v>35463.10194</v>
      </c>
      <c r="Z265" s="246">
        <f t="shared" si="118"/>
        <v>52455</v>
      </c>
      <c r="AA265" s="246">
        <f t="shared" si="119"/>
        <v>6.9079185517222502E-3</v>
      </c>
      <c r="AB265" s="246">
        <f t="shared" si="120"/>
        <v>-8.59837854963931E-3</v>
      </c>
      <c r="AC265" s="246">
        <f t="shared" si="121"/>
        <v>-1.5341739712463373E-2</v>
      </c>
      <c r="AD265" s="246">
        <f t="shared" si="122"/>
        <v>5.0529011649070033E-3</v>
      </c>
      <c r="AE265" s="246">
        <f t="shared" si="123"/>
        <v>7.3932113682897407E-6</v>
      </c>
      <c r="AG265" s="249"/>
      <c r="AH265" s="246">
        <f t="shared" si="124"/>
        <v>-6.7433611628240631E-3</v>
      </c>
      <c r="AI265" s="246">
        <f t="shared" si="125"/>
        <v>1.2583396029238416</v>
      </c>
      <c r="AJ265" s="246">
        <f t="shared" si="126"/>
        <v>-0.94013466813954949</v>
      </c>
      <c r="AK265" s="246">
        <f t="shared" si="127"/>
        <v>-0.46813745022017034</v>
      </c>
      <c r="AL265" s="246">
        <f t="shared" si="128"/>
        <v>-1.0665372351459492</v>
      </c>
      <c r="AM265" s="246">
        <f t="shared" si="129"/>
        <v>-0.59031618317255119</v>
      </c>
      <c r="AN265" s="246">
        <f t="shared" si="139"/>
        <v>5.6546362607118388</v>
      </c>
      <c r="AO265" s="246">
        <f t="shared" si="139"/>
        <v>5.6560343613505859</v>
      </c>
      <c r="AP265" s="246">
        <f t="shared" si="139"/>
        <v>5.6592599220745976</v>
      </c>
      <c r="AQ265" s="246">
        <f t="shared" si="139"/>
        <v>5.6666732544824852</v>
      </c>
      <c r="AR265" s="246">
        <f t="shared" si="139"/>
        <v>5.6835661569210094</v>
      </c>
      <c r="AS265" s="246">
        <f t="shared" si="139"/>
        <v>5.7213571765689002</v>
      </c>
      <c r="AT265" s="246">
        <f t="shared" si="139"/>
        <v>5.8028735738894763</v>
      </c>
      <c r="AU265" s="246">
        <f t="shared" si="130"/>
        <v>5.968413123449805</v>
      </c>
    </row>
    <row r="266" spans="1:47" s="246" customFormat="1" ht="12.95" customHeight="1">
      <c r="A266" s="235" t="s">
        <v>1177</v>
      </c>
      <c r="B266" s="235" t="s">
        <v>1797</v>
      </c>
      <c r="C266" s="236">
        <v>50491.573199999999</v>
      </c>
      <c r="D266" s="237">
        <v>1.2999999999999999E-3</v>
      </c>
      <c r="E266" s="246">
        <f t="shared" si="110"/>
        <v>52486.00991292551</v>
      </c>
      <c r="F266" s="246">
        <f t="shared" si="111"/>
        <v>52486</v>
      </c>
      <c r="G266" s="246">
        <f t="shared" si="112"/>
        <v>3.1869680024101399E-3</v>
      </c>
      <c r="I266" s="246">
        <f>+G266</f>
        <v>3.1869680024101399E-3</v>
      </c>
      <c r="O266" s="246">
        <f ca="1">+C$11+C$12*F266</f>
        <v>8.5279870428098301E-2</v>
      </c>
      <c r="P266" s="246">
        <f t="shared" si="113"/>
        <v>1.3694078771962478E-2</v>
      </c>
      <c r="Q266" s="248">
        <f t="shared" si="114"/>
        <v>35473.073199999999</v>
      </c>
      <c r="R266" s="246">
        <f t="shared" si="115"/>
        <v>1.1039937672364273E-4</v>
      </c>
      <c r="S266" s="246">
        <v>0.1</v>
      </c>
      <c r="T266" s="246">
        <f t="shared" si="116"/>
        <v>1.1039937672364274E-5</v>
      </c>
      <c r="X266" s="248">
        <f t="shared" si="117"/>
        <v>35473.073199999999</v>
      </c>
      <c r="Z266" s="246">
        <f t="shared" si="118"/>
        <v>52486</v>
      </c>
      <c r="AA266" s="246">
        <f t="shared" si="119"/>
        <v>6.9904577348403026E-3</v>
      </c>
      <c r="AB266" s="246">
        <f t="shared" si="120"/>
        <v>-3.8034897324301627E-3</v>
      </c>
      <c r="AC266" s="246">
        <f t="shared" si="121"/>
        <v>-1.0507110769552339E-2</v>
      </c>
      <c r="AD266" s="246">
        <f t="shared" si="122"/>
        <v>9.8905890395323166E-3</v>
      </c>
      <c r="AE266" s="246">
        <f t="shared" si="123"/>
        <v>1.4466534144701671E-6</v>
      </c>
      <c r="AG266" s="249"/>
      <c r="AH266" s="246">
        <f t="shared" si="124"/>
        <v>-6.7036210371221759E-3</v>
      </c>
      <c r="AI266" s="246">
        <f t="shared" si="125"/>
        <v>1.2626642676039437</v>
      </c>
      <c r="AJ266" s="246">
        <f t="shared" si="126"/>
        <v>-0.93693793126910585</v>
      </c>
      <c r="AK266" s="246">
        <f t="shared" si="127"/>
        <v>-0.46572470973910601</v>
      </c>
      <c r="AL266" s="246">
        <f t="shared" si="128"/>
        <v>-1.0572754105409155</v>
      </c>
      <c r="AM266" s="246">
        <f t="shared" si="129"/>
        <v>-0.58408850216769548</v>
      </c>
      <c r="AN266" s="246">
        <f t="shared" si="139"/>
        <v>5.6608454480362216</v>
      </c>
      <c r="AO266" s="246">
        <f t="shared" si="139"/>
        <v>5.6622597012094289</v>
      </c>
      <c r="AP266" s="246">
        <f t="shared" si="139"/>
        <v>5.6655079580858629</v>
      </c>
      <c r="AQ266" s="246">
        <f t="shared" si="139"/>
        <v>5.6729403805234888</v>
      </c>
      <c r="AR266" s="246">
        <f t="shared" si="139"/>
        <v>5.6898037254823617</v>
      </c>
      <c r="AS266" s="246">
        <f t="shared" si="139"/>
        <v>5.7273781767943461</v>
      </c>
      <c r="AT266" s="246">
        <f t="shared" si="139"/>
        <v>5.8081660169400768</v>
      </c>
      <c r="AU266" s="246">
        <f t="shared" si="130"/>
        <v>5.9719210561368037</v>
      </c>
    </row>
    <row r="267" spans="1:47" s="246" customFormat="1" ht="12.95" customHeight="1">
      <c r="A267" s="235" t="s">
        <v>1177</v>
      </c>
      <c r="B267" s="235" t="s">
        <v>1797</v>
      </c>
      <c r="C267" s="236">
        <v>50499.607539999997</v>
      </c>
      <c r="D267" s="237">
        <v>8.0999999999999996E-4</v>
      </c>
      <c r="E267" s="246">
        <f t="shared" si="110"/>
        <v>52511.00037844303</v>
      </c>
      <c r="F267" s="246">
        <f t="shared" si="111"/>
        <v>52511</v>
      </c>
      <c r="G267" s="246">
        <f t="shared" si="112"/>
        <v>1.2166799569968134E-4</v>
      </c>
      <c r="I267" s="246">
        <f>+G267</f>
        <v>1.2166799569968134E-4</v>
      </c>
      <c r="O267" s="246">
        <f ca="1">+C$11+C$12*F267</f>
        <v>8.5254177804451464E-2</v>
      </c>
      <c r="P267" s="246">
        <f t="shared" si="113"/>
        <v>1.3728624298833793E-2</v>
      </c>
      <c r="Q267" s="248">
        <f t="shared" si="114"/>
        <v>35481.107539999997</v>
      </c>
      <c r="R267" s="246">
        <f t="shared" si="115"/>
        <v>1.8514925983540112E-4</v>
      </c>
      <c r="S267" s="246">
        <v>0.1</v>
      </c>
      <c r="T267" s="246">
        <f t="shared" si="116"/>
        <v>1.8514925983540113E-5</v>
      </c>
      <c r="X267" s="248">
        <f t="shared" si="117"/>
        <v>35481.107539999997</v>
      </c>
      <c r="Z267" s="246">
        <f t="shared" si="118"/>
        <v>52511</v>
      </c>
      <c r="AA267" s="246">
        <f t="shared" si="119"/>
        <v>7.0573394370340506E-3</v>
      </c>
      <c r="AB267" s="246">
        <f t="shared" si="120"/>
        <v>-6.9356714413343692E-3</v>
      </c>
      <c r="AC267" s="246">
        <f t="shared" si="121"/>
        <v>-1.3606956303134111E-2</v>
      </c>
      <c r="AD267" s="246">
        <f t="shared" si="122"/>
        <v>6.7929528574994236E-3</v>
      </c>
      <c r="AE267" s="246">
        <f t="shared" si="123"/>
        <v>4.810353834214117E-6</v>
      </c>
      <c r="AG267" s="249"/>
      <c r="AH267" s="246">
        <f t="shared" si="124"/>
        <v>-6.6712848617997422E-3</v>
      </c>
      <c r="AI267" s="246">
        <f t="shared" si="125"/>
        <v>1.2661569269656969</v>
      </c>
      <c r="AJ267" s="246">
        <f t="shared" si="126"/>
        <v>-0.93428489369724566</v>
      </c>
      <c r="AK267" s="246">
        <f t="shared" si="127"/>
        <v>-0.46373754750469298</v>
      </c>
      <c r="AL267" s="246">
        <f t="shared" si="128"/>
        <v>-1.0497600049494571</v>
      </c>
      <c r="AM267" s="246">
        <f t="shared" si="129"/>
        <v>-0.57905983722296817</v>
      </c>
      <c r="AN267" s="246">
        <f t="shared" si="139"/>
        <v>5.6658682503708357</v>
      </c>
      <c r="AO267" s="246">
        <f t="shared" si="139"/>
        <v>5.6672952745083931</v>
      </c>
      <c r="AP267" s="246">
        <f t="shared" si="139"/>
        <v>5.6705611614945131</v>
      </c>
      <c r="AQ267" s="246">
        <f t="shared" si="139"/>
        <v>5.6780074617808438</v>
      </c>
      <c r="AR267" s="246">
        <f t="shared" si="139"/>
        <v>5.694844070467779</v>
      </c>
      <c r="AS267" s="246">
        <f t="shared" si="139"/>
        <v>5.7322395147177589</v>
      </c>
      <c r="AT267" s="246">
        <f t="shared" si="139"/>
        <v>5.8124355850224214</v>
      </c>
      <c r="AU267" s="246">
        <f t="shared" si="130"/>
        <v>5.9747500341101896</v>
      </c>
    </row>
    <row r="268" spans="1:47" s="246" customFormat="1" ht="12.95" customHeight="1">
      <c r="A268" s="235" t="s">
        <v>1177</v>
      </c>
      <c r="B268" s="235" t="s">
        <v>1797</v>
      </c>
      <c r="C268" s="236">
        <v>50503.631509999999</v>
      </c>
      <c r="D268" s="237">
        <v>6.4000000000000005E-4</v>
      </c>
      <c r="E268" s="246">
        <f t="shared" si="110"/>
        <v>52523.516762306368</v>
      </c>
      <c r="F268" s="246">
        <f t="shared" si="111"/>
        <v>52523.5</v>
      </c>
      <c r="G268" s="246">
        <f t="shared" si="112"/>
        <v>5.3890180060989223E-3</v>
      </c>
      <c r="I268" s="246">
        <f>+G268</f>
        <v>5.3890180060989223E-3</v>
      </c>
      <c r="O268" s="246">
        <f ca="1">+C$11+C$12*F268</f>
        <v>8.5241331492628039E-2</v>
      </c>
      <c r="P268" s="246">
        <f t="shared" si="113"/>
        <v>1.3745907159809834E-2</v>
      </c>
      <c r="Q268" s="248">
        <f t="shared" si="114"/>
        <v>35485.131509999999</v>
      </c>
      <c r="R268" s="246">
        <f t="shared" si="115"/>
        <v>6.9837596327411078E-5</v>
      </c>
      <c r="S268" s="246">
        <v>0.1</v>
      </c>
      <c r="T268" s="246">
        <f t="shared" si="116"/>
        <v>6.9837596327411081E-6</v>
      </c>
      <c r="X268" s="248">
        <f t="shared" si="117"/>
        <v>35485.131509999999</v>
      </c>
      <c r="Z268" s="246">
        <f t="shared" si="118"/>
        <v>52523.5</v>
      </c>
      <c r="AA268" s="246">
        <f t="shared" si="119"/>
        <v>7.090886918146278E-3</v>
      </c>
      <c r="AB268" s="246">
        <f t="shared" si="120"/>
        <v>-1.7018689120473557E-3</v>
      </c>
      <c r="AC268" s="246">
        <f t="shared" si="121"/>
        <v>-8.3568891537109113E-3</v>
      </c>
      <c r="AD268" s="246">
        <f t="shared" si="122"/>
        <v>1.2044038247762477E-2</v>
      </c>
      <c r="AE268" s="246">
        <f t="shared" si="123"/>
        <v>2.89635779379325E-7</v>
      </c>
      <c r="AG268" s="249"/>
      <c r="AH268" s="246">
        <f t="shared" si="124"/>
        <v>-6.6550202416635557E-3</v>
      </c>
      <c r="AI268" s="246">
        <f t="shared" si="125"/>
        <v>1.2679048117868887</v>
      </c>
      <c r="AJ268" s="246">
        <f t="shared" si="126"/>
        <v>-0.93293299016823483</v>
      </c>
      <c r="AK268" s="246">
        <f t="shared" si="127"/>
        <v>-0.46272998018166317</v>
      </c>
      <c r="AL268" s="246">
        <f t="shared" si="128"/>
        <v>-1.0459867852839835</v>
      </c>
      <c r="AM268" s="246">
        <f t="shared" si="129"/>
        <v>-0.57654337384043586</v>
      </c>
      <c r="AN268" s="246">
        <f t="shared" si="139"/>
        <v>5.6683848075113135</v>
      </c>
      <c r="AO268" s="246">
        <f t="shared" si="139"/>
        <v>5.6698181280969555</v>
      </c>
      <c r="AP268" s="246">
        <f t="shared" si="139"/>
        <v>5.6730925994094967</v>
      </c>
      <c r="AQ268" s="246">
        <f t="shared" si="139"/>
        <v>5.6805453244130728</v>
      </c>
      <c r="AR268" s="246">
        <f t="shared" si="139"/>
        <v>5.6973675904246441</v>
      </c>
      <c r="AS268" s="246">
        <f t="shared" si="139"/>
        <v>5.7346720765153556</v>
      </c>
      <c r="AT268" s="246">
        <f t="shared" si="139"/>
        <v>5.8145708569172845</v>
      </c>
      <c r="AU268" s="246">
        <f t="shared" si="130"/>
        <v>5.9761645230968821</v>
      </c>
    </row>
    <row r="269" spans="1:47" s="246" customFormat="1" ht="12.95" customHeight="1">
      <c r="A269" s="15" t="s">
        <v>1775</v>
      </c>
      <c r="B269" s="249"/>
      <c r="C269" s="250">
        <v>50758.4211</v>
      </c>
      <c r="D269" s="250"/>
      <c r="E269" s="246">
        <f t="shared" si="110"/>
        <v>53316.028712649349</v>
      </c>
      <c r="F269" s="246">
        <f t="shared" si="111"/>
        <v>53316</v>
      </c>
      <c r="G269" s="246">
        <f t="shared" si="112"/>
        <v>9.231007999915164E-3</v>
      </c>
      <c r="J269" s="246">
        <f>G269</f>
        <v>9.231007999915164E-3</v>
      </c>
      <c r="P269" s="246">
        <f t="shared" si="113"/>
        <v>1.4855383163527018E-2</v>
      </c>
      <c r="Q269" s="248">
        <f t="shared" si="114"/>
        <v>35739.9211</v>
      </c>
      <c r="R269" s="246">
        <f t="shared" si="115"/>
        <v>3.1633595981053869E-5</v>
      </c>
      <c r="S269" s="246">
        <v>1</v>
      </c>
      <c r="T269" s="246">
        <f t="shared" si="116"/>
        <v>3.1633595981053869E-5</v>
      </c>
      <c r="X269" s="248">
        <f t="shared" si="117"/>
        <v>35739.9211</v>
      </c>
      <c r="Z269" s="246">
        <f t="shared" si="118"/>
        <v>53316</v>
      </c>
      <c r="AA269" s="246">
        <f t="shared" si="119"/>
        <v>9.3649528238421327E-3</v>
      </c>
      <c r="AB269" s="246">
        <f t="shared" si="120"/>
        <v>-1.3394482392696874E-4</v>
      </c>
      <c r="AC269" s="246">
        <f t="shared" si="121"/>
        <v>-5.6243751636118541E-3</v>
      </c>
      <c r="AD269" s="246">
        <f t="shared" si="122"/>
        <v>1.4721438339600049E-2</v>
      </c>
      <c r="AE269" s="246">
        <f t="shared" si="123"/>
        <v>1.7941215856826657E-8</v>
      </c>
      <c r="AG269" s="249"/>
      <c r="AH269" s="246">
        <f t="shared" si="124"/>
        <v>-5.4904303396848863E-3</v>
      </c>
      <c r="AI269" s="246">
        <f t="shared" si="125"/>
        <v>1.3781999192745495</v>
      </c>
      <c r="AJ269" s="246">
        <f t="shared" si="126"/>
        <v>-0.80848558813524596</v>
      </c>
      <c r="AK269" s="246">
        <f t="shared" si="127"/>
        <v>-0.37796407739124482</v>
      </c>
      <c r="AL269" s="246">
        <f t="shared" si="128"/>
        <v>-0.78508627090230543</v>
      </c>
      <c r="AM269" s="246">
        <f t="shared" si="129"/>
        <v>-0.41403087177886999</v>
      </c>
      <c r="AN269" s="246">
        <f t="shared" si="139"/>
        <v>5.8348896190024098</v>
      </c>
      <c r="AO269" s="246">
        <f t="shared" si="139"/>
        <v>5.8365424979420055</v>
      </c>
      <c r="AP269" s="246">
        <f t="shared" si="139"/>
        <v>5.8399672203443007</v>
      </c>
      <c r="AQ269" s="246">
        <f t="shared" si="139"/>
        <v>5.8470455413445919</v>
      </c>
      <c r="AR269" s="246">
        <f t="shared" si="139"/>
        <v>5.8616021137340972</v>
      </c>
      <c r="AS269" s="246">
        <f t="shared" si="139"/>
        <v>5.8912462496825482</v>
      </c>
      <c r="AT269" s="246">
        <f t="shared" si="139"/>
        <v>5.9505454713103676</v>
      </c>
      <c r="AU269" s="246">
        <f t="shared" si="130"/>
        <v>6.0658431248532105</v>
      </c>
    </row>
    <row r="270" spans="1:47" s="246" customFormat="1" ht="12.95" customHeight="1">
      <c r="A270" s="15" t="s">
        <v>1809</v>
      </c>
      <c r="B270" s="249"/>
      <c r="C270" s="250">
        <v>50758.4211</v>
      </c>
      <c r="D270" s="250"/>
      <c r="E270" s="246">
        <f t="shared" si="110"/>
        <v>53316.028712649349</v>
      </c>
      <c r="F270" s="246">
        <f t="shared" si="111"/>
        <v>53316</v>
      </c>
      <c r="G270" s="246">
        <f t="shared" si="112"/>
        <v>9.231007999915164E-3</v>
      </c>
      <c r="K270" s="5">
        <f>+G270</f>
        <v>9.231007999915164E-3</v>
      </c>
      <c r="P270" s="246">
        <f t="shared" si="113"/>
        <v>1.4855383163527018E-2</v>
      </c>
      <c r="Q270" s="248">
        <f t="shared" si="114"/>
        <v>35739.9211</v>
      </c>
      <c r="R270" s="246">
        <f t="shared" si="115"/>
        <v>3.1633595981053869E-5</v>
      </c>
      <c r="S270" s="246">
        <v>1</v>
      </c>
      <c r="T270" s="246">
        <f t="shared" si="116"/>
        <v>3.1633595981053869E-5</v>
      </c>
      <c r="X270" s="248">
        <f t="shared" si="117"/>
        <v>35739.9211</v>
      </c>
      <c r="Z270" s="246">
        <f t="shared" si="118"/>
        <v>53316</v>
      </c>
      <c r="AA270" s="246">
        <f t="shared" si="119"/>
        <v>9.3649528238421327E-3</v>
      </c>
      <c r="AB270" s="246">
        <f t="shared" si="120"/>
        <v>-1.3394482392696874E-4</v>
      </c>
      <c r="AC270" s="246">
        <f t="shared" si="121"/>
        <v>-5.6243751636118541E-3</v>
      </c>
      <c r="AD270" s="246">
        <f t="shared" si="122"/>
        <v>1.4721438339600049E-2</v>
      </c>
      <c r="AE270" s="246">
        <f t="shared" si="123"/>
        <v>1.7941215856826657E-8</v>
      </c>
      <c r="AG270" s="249"/>
      <c r="AH270" s="246">
        <f t="shared" si="124"/>
        <v>-5.4904303396848863E-3</v>
      </c>
      <c r="AI270" s="246">
        <f t="shared" si="125"/>
        <v>1.3781999192745495</v>
      </c>
      <c r="AJ270" s="246">
        <f t="shared" si="126"/>
        <v>-0.80848558813524596</v>
      </c>
      <c r="AK270" s="246">
        <f t="shared" si="127"/>
        <v>-0.37796407739124482</v>
      </c>
      <c r="AL270" s="246">
        <f t="shared" si="128"/>
        <v>-0.78508627090230543</v>
      </c>
      <c r="AM270" s="246">
        <f t="shared" si="129"/>
        <v>-0.41403087177886999</v>
      </c>
      <c r="AN270" s="246">
        <f t="shared" si="139"/>
        <v>5.8348896190024098</v>
      </c>
      <c r="AO270" s="246">
        <f t="shared" si="139"/>
        <v>5.8365424979420055</v>
      </c>
      <c r="AP270" s="246">
        <f t="shared" si="139"/>
        <v>5.8399672203443007</v>
      </c>
      <c r="AQ270" s="246">
        <f t="shared" si="139"/>
        <v>5.8470455413445919</v>
      </c>
      <c r="AR270" s="246">
        <f t="shared" si="139"/>
        <v>5.8616021137340972</v>
      </c>
      <c r="AS270" s="246">
        <f t="shared" si="139"/>
        <v>5.8912462496825482</v>
      </c>
      <c r="AT270" s="246">
        <f t="shared" si="139"/>
        <v>5.9505454713103676</v>
      </c>
      <c r="AU270" s="246">
        <f t="shared" si="130"/>
        <v>6.0658431248532105</v>
      </c>
    </row>
    <row r="271" spans="1:47" s="246" customFormat="1" ht="12.95" customHeight="1">
      <c r="A271" s="42" t="s">
        <v>1775</v>
      </c>
      <c r="B271" s="37" t="s">
        <v>1817</v>
      </c>
      <c r="C271" s="42">
        <v>50758.421130000002</v>
      </c>
      <c r="D271" s="42">
        <v>5.8E-4</v>
      </c>
      <c r="E271" s="246">
        <f t="shared" si="110"/>
        <v>53316.028805963055</v>
      </c>
      <c r="F271" s="246">
        <f t="shared" si="111"/>
        <v>53316</v>
      </c>
      <c r="G271" s="246">
        <f t="shared" si="112"/>
        <v>9.261008002795279E-3</v>
      </c>
      <c r="J271" s="246">
        <f>+G271</f>
        <v>9.261008002795279E-3</v>
      </c>
      <c r="O271" s="246">
        <f ca="1">+C$11+C$12*F271</f>
        <v>8.4426875323023204E-2</v>
      </c>
      <c r="P271" s="246">
        <f t="shared" si="113"/>
        <v>1.4855383163527018E-2</v>
      </c>
      <c r="Q271" s="248">
        <f t="shared" si="114"/>
        <v>35739.921130000002</v>
      </c>
      <c r="R271" s="246">
        <f t="shared" si="115"/>
        <v>3.1297033439012269E-5</v>
      </c>
      <c r="S271" s="246">
        <v>1</v>
      </c>
      <c r="T271" s="246">
        <f t="shared" si="116"/>
        <v>3.1297033439012269E-5</v>
      </c>
      <c r="X271" s="248">
        <f t="shared" si="117"/>
        <v>35739.921130000002</v>
      </c>
      <c r="Z271" s="246">
        <f t="shared" si="118"/>
        <v>53316</v>
      </c>
      <c r="AA271" s="246">
        <f t="shared" si="119"/>
        <v>9.3649528238421327E-3</v>
      </c>
      <c r="AB271" s="246">
        <f t="shared" si="120"/>
        <v>-1.0394482104685368E-4</v>
      </c>
      <c r="AC271" s="246">
        <f t="shared" si="121"/>
        <v>-5.5943751607317391E-3</v>
      </c>
      <c r="AD271" s="246">
        <f t="shared" si="122"/>
        <v>1.4751438342480164E-2</v>
      </c>
      <c r="AE271" s="246">
        <f t="shared" si="123"/>
        <v>1.0804525822462436E-8</v>
      </c>
      <c r="AG271" s="249"/>
      <c r="AH271" s="246">
        <f t="shared" si="124"/>
        <v>-5.4904303396848863E-3</v>
      </c>
      <c r="AI271" s="246">
        <f t="shared" si="125"/>
        <v>1.3781999192745495</v>
      </c>
      <c r="AJ271" s="246">
        <f t="shared" si="126"/>
        <v>-0.80848558813524596</v>
      </c>
      <c r="AK271" s="246">
        <f t="shared" si="127"/>
        <v>-0.37796407739124482</v>
      </c>
      <c r="AL271" s="246">
        <f t="shared" si="128"/>
        <v>-0.78508627090230543</v>
      </c>
      <c r="AM271" s="246">
        <f t="shared" si="129"/>
        <v>-0.41403087177886999</v>
      </c>
      <c r="AN271" s="246">
        <f t="shared" ref="AN271:AT280" si="140">$AU271+$AB$7*SIN(AO271)</f>
        <v>5.8348896190024098</v>
      </c>
      <c r="AO271" s="246">
        <f t="shared" si="140"/>
        <v>5.8365424979420055</v>
      </c>
      <c r="AP271" s="246">
        <f t="shared" si="140"/>
        <v>5.8399672203443007</v>
      </c>
      <c r="AQ271" s="246">
        <f t="shared" si="140"/>
        <v>5.8470455413445919</v>
      </c>
      <c r="AR271" s="246">
        <f t="shared" si="140"/>
        <v>5.8616021137340972</v>
      </c>
      <c r="AS271" s="246">
        <f t="shared" si="140"/>
        <v>5.8912462496825482</v>
      </c>
      <c r="AT271" s="246">
        <f t="shared" si="140"/>
        <v>5.9505454713103676</v>
      </c>
      <c r="AU271" s="246">
        <f t="shared" si="130"/>
        <v>6.0658431248532105</v>
      </c>
    </row>
    <row r="272" spans="1:47" s="246" customFormat="1" ht="12.95" customHeight="1">
      <c r="A272" s="15" t="s">
        <v>1775</v>
      </c>
      <c r="B272" s="249" t="s">
        <v>1814</v>
      </c>
      <c r="C272" s="250">
        <v>50759.546699999999</v>
      </c>
      <c r="D272" s="250"/>
      <c r="E272" s="246">
        <f t="shared" si="110"/>
        <v>53319.52984254757</v>
      </c>
      <c r="F272" s="246">
        <f t="shared" si="111"/>
        <v>53319.5</v>
      </c>
      <c r="G272" s="246">
        <f t="shared" si="112"/>
        <v>9.5942660045693628E-3</v>
      </c>
      <c r="J272" s="246">
        <f>G272</f>
        <v>9.5942660045693628E-3</v>
      </c>
      <c r="P272" s="246">
        <f t="shared" si="113"/>
        <v>1.4860343071944469E-2</v>
      </c>
      <c r="Q272" s="248">
        <f t="shared" si="114"/>
        <v>35741.046699999999</v>
      </c>
      <c r="R272" s="246">
        <f t="shared" si="115"/>
        <v>2.7731567679534002E-5</v>
      </c>
      <c r="S272" s="246">
        <v>1</v>
      </c>
      <c r="T272" s="246">
        <f t="shared" si="116"/>
        <v>2.7731567679534002E-5</v>
      </c>
      <c r="X272" s="248">
        <f t="shared" si="117"/>
        <v>35741.046699999999</v>
      </c>
      <c r="Z272" s="246">
        <f t="shared" si="118"/>
        <v>53319.5</v>
      </c>
      <c r="AA272" s="246">
        <f t="shared" si="119"/>
        <v>9.3756404614938806E-3</v>
      </c>
      <c r="AB272" s="246">
        <f t="shared" si="120"/>
        <v>2.1862554307548222E-4</v>
      </c>
      <c r="AC272" s="246">
        <f t="shared" si="121"/>
        <v>-5.2660770673751064E-3</v>
      </c>
      <c r="AD272" s="246">
        <f t="shared" si="122"/>
        <v>1.5078968615019952E-2</v>
      </c>
      <c r="AE272" s="246">
        <f t="shared" si="123"/>
        <v>4.7797128085049535E-8</v>
      </c>
      <c r="AG272" s="249"/>
      <c r="AH272" s="246">
        <f t="shared" si="124"/>
        <v>-5.4847026104505887E-3</v>
      </c>
      <c r="AI272" s="246">
        <f t="shared" si="125"/>
        <v>1.3786712851024361</v>
      </c>
      <c r="AJ272" s="246">
        <f t="shared" si="126"/>
        <v>-0.80775055120691142</v>
      </c>
      <c r="AK272" s="246">
        <f t="shared" si="127"/>
        <v>-0.37749182848951873</v>
      </c>
      <c r="AL272" s="246">
        <f t="shared" si="128"/>
        <v>-0.78383837340611051</v>
      </c>
      <c r="AM272" s="246">
        <f t="shared" si="129"/>
        <v>-0.41330015343587412</v>
      </c>
      <c r="AN272" s="246">
        <f t="shared" si="140"/>
        <v>5.8356546417746165</v>
      </c>
      <c r="AO272" s="246">
        <f t="shared" si="140"/>
        <v>5.8373074710470583</v>
      </c>
      <c r="AP272" s="246">
        <f t="shared" si="140"/>
        <v>5.8407308439555745</v>
      </c>
      <c r="AQ272" s="246">
        <f t="shared" si="140"/>
        <v>5.8478038460350685</v>
      </c>
      <c r="AR272" s="246">
        <f t="shared" si="140"/>
        <v>5.8623444951264947</v>
      </c>
      <c r="AS272" s="246">
        <f t="shared" si="140"/>
        <v>5.8919470065986816</v>
      </c>
      <c r="AT272" s="246">
        <f t="shared" si="140"/>
        <v>5.9511483223971737</v>
      </c>
      <c r="AU272" s="246">
        <f t="shared" si="130"/>
        <v>6.0662391817694843</v>
      </c>
    </row>
    <row r="273" spans="1:47" s="246" customFormat="1" ht="12.95" customHeight="1">
      <c r="A273" s="15" t="s">
        <v>1809</v>
      </c>
      <c r="B273" s="249" t="s">
        <v>1814</v>
      </c>
      <c r="C273" s="250">
        <v>50759.546699999999</v>
      </c>
      <c r="D273" s="250"/>
      <c r="E273" s="246">
        <f t="shared" si="110"/>
        <v>53319.52984254757</v>
      </c>
      <c r="F273" s="246">
        <f t="shared" si="111"/>
        <v>53319.5</v>
      </c>
      <c r="G273" s="246">
        <f t="shared" si="112"/>
        <v>9.5942660045693628E-3</v>
      </c>
      <c r="K273" s="5">
        <f>+G273</f>
        <v>9.5942660045693628E-3</v>
      </c>
      <c r="P273" s="246">
        <f t="shared" si="113"/>
        <v>1.4860343071944469E-2</v>
      </c>
      <c r="Q273" s="248">
        <f t="shared" si="114"/>
        <v>35741.046699999999</v>
      </c>
      <c r="R273" s="246">
        <f t="shared" si="115"/>
        <v>2.7731567679534002E-5</v>
      </c>
      <c r="S273" s="246">
        <v>1</v>
      </c>
      <c r="T273" s="246">
        <f t="shared" si="116"/>
        <v>2.7731567679534002E-5</v>
      </c>
      <c r="X273" s="248">
        <f t="shared" si="117"/>
        <v>35741.046699999999</v>
      </c>
      <c r="Z273" s="246">
        <f t="shared" si="118"/>
        <v>53319.5</v>
      </c>
      <c r="AA273" s="246">
        <f t="shared" si="119"/>
        <v>9.3756404614938806E-3</v>
      </c>
      <c r="AB273" s="246">
        <f t="shared" si="120"/>
        <v>2.1862554307548222E-4</v>
      </c>
      <c r="AC273" s="246">
        <f t="shared" si="121"/>
        <v>-5.2660770673751064E-3</v>
      </c>
      <c r="AD273" s="246">
        <f t="shared" si="122"/>
        <v>1.5078968615019952E-2</v>
      </c>
      <c r="AE273" s="246">
        <f t="shared" si="123"/>
        <v>4.7797128085049535E-8</v>
      </c>
      <c r="AG273" s="249"/>
      <c r="AH273" s="246">
        <f t="shared" si="124"/>
        <v>-5.4847026104505887E-3</v>
      </c>
      <c r="AI273" s="246">
        <f t="shared" si="125"/>
        <v>1.3786712851024361</v>
      </c>
      <c r="AJ273" s="246">
        <f t="shared" si="126"/>
        <v>-0.80775055120691142</v>
      </c>
      <c r="AK273" s="246">
        <f t="shared" si="127"/>
        <v>-0.37749182848951873</v>
      </c>
      <c r="AL273" s="246">
        <f t="shared" si="128"/>
        <v>-0.78383837340611051</v>
      </c>
      <c r="AM273" s="246">
        <f t="shared" si="129"/>
        <v>-0.41330015343587412</v>
      </c>
      <c r="AN273" s="246">
        <f t="shared" si="140"/>
        <v>5.8356546417746165</v>
      </c>
      <c r="AO273" s="246">
        <f t="shared" si="140"/>
        <v>5.8373074710470583</v>
      </c>
      <c r="AP273" s="246">
        <f t="shared" si="140"/>
        <v>5.8407308439555745</v>
      </c>
      <c r="AQ273" s="246">
        <f t="shared" si="140"/>
        <v>5.8478038460350685</v>
      </c>
      <c r="AR273" s="246">
        <f t="shared" si="140"/>
        <v>5.8623444951264947</v>
      </c>
      <c r="AS273" s="246">
        <f t="shared" si="140"/>
        <v>5.8919470065986816</v>
      </c>
      <c r="AT273" s="246">
        <f t="shared" si="140"/>
        <v>5.9511483223971737</v>
      </c>
      <c r="AU273" s="246">
        <f t="shared" si="130"/>
        <v>6.0662391817694843</v>
      </c>
    </row>
    <row r="274" spans="1:47" s="246" customFormat="1" ht="12.95" customHeight="1">
      <c r="A274" s="235" t="s">
        <v>1177</v>
      </c>
      <c r="B274" s="235" t="s">
        <v>1797</v>
      </c>
      <c r="C274" s="236">
        <v>50814.670700000002</v>
      </c>
      <c r="D274" s="237">
        <v>4.0999999999999999E-4</v>
      </c>
      <c r="E274" s="246">
        <f t="shared" si="110"/>
        <v>53490.990649681451</v>
      </c>
      <c r="F274" s="246">
        <f t="shared" si="111"/>
        <v>53491</v>
      </c>
      <c r="G274" s="246">
        <f t="shared" si="112"/>
        <v>-3.0060919962124899E-3</v>
      </c>
      <c r="I274" s="246">
        <f>+G274</f>
        <v>-3.0060919962124899E-3</v>
      </c>
      <c r="O274" s="246">
        <f ca="1">+C$11+C$12*F274</f>
        <v>8.4247026957495336E-2</v>
      </c>
      <c r="P274" s="246">
        <f t="shared" si="113"/>
        <v>1.5104025096251958E-2</v>
      </c>
      <c r="Q274" s="248">
        <f t="shared" si="114"/>
        <v>35796.170700000002</v>
      </c>
      <c r="R274" s="246">
        <f t="shared" si="115"/>
        <v>3.2797634110277293E-4</v>
      </c>
      <c r="S274" s="246">
        <v>0.1</v>
      </c>
      <c r="T274" s="246">
        <f t="shared" si="116"/>
        <v>3.2797634110277292E-5</v>
      </c>
      <c r="X274" s="248">
        <f t="shared" si="117"/>
        <v>35796.170700000002</v>
      </c>
      <c r="Z274" s="246">
        <f t="shared" si="118"/>
        <v>53491</v>
      </c>
      <c r="AA274" s="246">
        <f t="shared" si="119"/>
        <v>9.9061786844817645E-3</v>
      </c>
      <c r="AB274" s="246">
        <f t="shared" si="120"/>
        <v>-1.2912270680694254E-2</v>
      </c>
      <c r="AC274" s="246">
        <f t="shared" si="121"/>
        <v>-1.8110117092464448E-2</v>
      </c>
      <c r="AD274" s="246">
        <f t="shared" si="122"/>
        <v>2.1917544155577035E-3</v>
      </c>
      <c r="AE274" s="246">
        <f t="shared" si="123"/>
        <v>1.6672673413151646E-5</v>
      </c>
      <c r="AG274" s="249"/>
      <c r="AH274" s="246">
        <f t="shared" si="124"/>
        <v>-5.1978464117701934E-3</v>
      </c>
      <c r="AI274" s="246">
        <f t="shared" si="125"/>
        <v>1.401391247151335</v>
      </c>
      <c r="AJ274" s="246">
        <f t="shared" si="126"/>
        <v>-0.76956656001559953</v>
      </c>
      <c r="AK274" s="246">
        <f t="shared" si="127"/>
        <v>-0.35323800679964568</v>
      </c>
      <c r="AL274" s="246">
        <f t="shared" si="128"/>
        <v>-0.72167409900180435</v>
      </c>
      <c r="AM274" s="246">
        <f t="shared" si="129"/>
        <v>-0.37735879497874442</v>
      </c>
      <c r="AN274" s="246">
        <f t="shared" si="140"/>
        <v>5.8734439251544179</v>
      </c>
      <c r="AO274" s="246">
        <f t="shared" si="140"/>
        <v>5.8750807615616214</v>
      </c>
      <c r="AP274" s="246">
        <f t="shared" si="140"/>
        <v>5.878413558460422</v>
      </c>
      <c r="AQ274" s="246">
        <f t="shared" si="140"/>
        <v>5.8851849085337218</v>
      </c>
      <c r="AR274" s="246">
        <f t="shared" si="140"/>
        <v>5.8988837681982309</v>
      </c>
      <c r="AS274" s="246">
        <f t="shared" si="140"/>
        <v>5.926370477498871</v>
      </c>
      <c r="AT274" s="246">
        <f t="shared" si="140"/>
        <v>5.980709504434591</v>
      </c>
      <c r="AU274" s="246">
        <f t="shared" si="130"/>
        <v>6.0856459706669099</v>
      </c>
    </row>
    <row r="275" spans="1:47" s="246" customFormat="1" ht="12.95" customHeight="1">
      <c r="A275" s="15" t="s">
        <v>1809</v>
      </c>
      <c r="B275" s="249" t="s">
        <v>1814</v>
      </c>
      <c r="C275" s="250">
        <v>50819.988499999999</v>
      </c>
      <c r="D275" s="250"/>
      <c r="E275" s="246">
        <f t="shared" si="110"/>
        <v>53507.531435549237</v>
      </c>
      <c r="F275" s="246">
        <f t="shared" si="111"/>
        <v>53507.5</v>
      </c>
      <c r="G275" s="246">
        <f t="shared" si="112"/>
        <v>1.0106410001753829E-2</v>
      </c>
      <c r="K275" s="5">
        <f>+G275</f>
        <v>1.0106410001753829E-2</v>
      </c>
      <c r="P275" s="246">
        <f t="shared" si="113"/>
        <v>1.5127536543980573E-2</v>
      </c>
      <c r="Q275" s="248">
        <f t="shared" si="114"/>
        <v>35801.488499999999</v>
      </c>
      <c r="R275" s="246">
        <f t="shared" si="115"/>
        <v>2.5211711753053894E-5</v>
      </c>
      <c r="S275" s="246">
        <v>1</v>
      </c>
      <c r="T275" s="246">
        <f t="shared" si="116"/>
        <v>2.5211711753053894E-5</v>
      </c>
      <c r="X275" s="248">
        <f t="shared" si="117"/>
        <v>35801.488499999999</v>
      </c>
      <c r="Z275" s="246">
        <f t="shared" si="118"/>
        <v>53507.5</v>
      </c>
      <c r="AA275" s="246">
        <f t="shared" si="119"/>
        <v>9.9579242298004772E-3</v>
      </c>
      <c r="AB275" s="246">
        <f t="shared" si="120"/>
        <v>1.4848577195335222E-4</v>
      </c>
      <c r="AC275" s="246">
        <f t="shared" si="121"/>
        <v>-5.0211265422267434E-3</v>
      </c>
      <c r="AD275" s="246">
        <f t="shared" si="122"/>
        <v>1.5276022315933925E-2</v>
      </c>
      <c r="AE275" s="246">
        <f t="shared" si="123"/>
        <v>2.2048024472582919E-8</v>
      </c>
      <c r="AG275" s="249"/>
      <c r="AH275" s="246">
        <f t="shared" si="124"/>
        <v>-5.1696123141800965E-3</v>
      </c>
      <c r="AI275" s="246">
        <f t="shared" si="125"/>
        <v>1.4035332802687182</v>
      </c>
      <c r="AJ275" s="246">
        <f t="shared" si="126"/>
        <v>-0.76566661424718008</v>
      </c>
      <c r="AK275" s="246">
        <f t="shared" si="127"/>
        <v>-0.35078898850029311</v>
      </c>
      <c r="AL275" s="246">
        <f t="shared" si="128"/>
        <v>-0.71558902975853134</v>
      </c>
      <c r="AM275" s="246">
        <f t="shared" si="129"/>
        <v>-0.37388697983350488</v>
      </c>
      <c r="AN275" s="246">
        <f t="shared" si="140"/>
        <v>5.87711046139703</v>
      </c>
      <c r="AO275" s="246">
        <f t="shared" si="140"/>
        <v>5.8787443191775877</v>
      </c>
      <c r="AP275" s="246">
        <f t="shared" si="140"/>
        <v>5.8820658441108966</v>
      </c>
      <c r="AQ275" s="246">
        <f t="shared" si="140"/>
        <v>5.8888039396114165</v>
      </c>
      <c r="AR275" s="246">
        <f t="shared" si="140"/>
        <v>5.9024155386241945</v>
      </c>
      <c r="AS275" s="246">
        <f t="shared" si="140"/>
        <v>5.9296910010195987</v>
      </c>
      <c r="AT275" s="246">
        <f t="shared" si="140"/>
        <v>5.9835557280845553</v>
      </c>
      <c r="AU275" s="246">
        <f t="shared" si="130"/>
        <v>6.0875130961293449</v>
      </c>
    </row>
    <row r="276" spans="1:47" s="246" customFormat="1" ht="12.95" customHeight="1">
      <c r="A276" s="15" t="s">
        <v>1777</v>
      </c>
      <c r="B276" s="249"/>
      <c r="C276" s="250">
        <v>50823.362999999998</v>
      </c>
      <c r="D276" s="250">
        <v>4.0000000000000002E-4</v>
      </c>
      <c r="E276" s="246">
        <f t="shared" si="110"/>
        <v>53518.027671193835</v>
      </c>
      <c r="F276" s="246">
        <f t="shared" si="111"/>
        <v>53518</v>
      </c>
      <c r="G276" s="246">
        <f t="shared" si="112"/>
        <v>8.8961840010597371E-3</v>
      </c>
      <c r="K276" s="246">
        <f>+G276</f>
        <v>8.8961840010597371E-3</v>
      </c>
      <c r="P276" s="246">
        <f t="shared" si="113"/>
        <v>1.5142504481345742E-2</v>
      </c>
      <c r="Q276" s="248">
        <f t="shared" si="114"/>
        <v>35804.862999999998</v>
      </c>
      <c r="R276" s="246">
        <f t="shared" si="115"/>
        <v>3.9016519542440388E-5</v>
      </c>
      <c r="S276" s="246">
        <v>1</v>
      </c>
      <c r="T276" s="246">
        <f t="shared" si="116"/>
        <v>3.9016519542440388E-5</v>
      </c>
      <c r="X276" s="248">
        <f t="shared" si="117"/>
        <v>35804.862999999998</v>
      </c>
      <c r="Z276" s="246">
        <f t="shared" si="118"/>
        <v>53518</v>
      </c>
      <c r="AA276" s="246">
        <f t="shared" si="119"/>
        <v>9.9909168950342783E-3</v>
      </c>
      <c r="AB276" s="246">
        <f t="shared" si="120"/>
        <v>-1.0947328939745413E-3</v>
      </c>
      <c r="AC276" s="246">
        <f t="shared" si="121"/>
        <v>-6.2463204802860051E-3</v>
      </c>
      <c r="AD276" s="246">
        <f t="shared" si="122"/>
        <v>1.4047771587371201E-2</v>
      </c>
      <c r="AE276" s="246">
        <f t="shared" si="123"/>
        <v>1.1984401091498742E-6</v>
      </c>
      <c r="AG276" s="249"/>
      <c r="AH276" s="246">
        <f t="shared" si="124"/>
        <v>-5.1515875863114638E-3</v>
      </c>
      <c r="AI276" s="246">
        <f t="shared" si="125"/>
        <v>1.4048919103228876</v>
      </c>
      <c r="AJ276" s="246">
        <f t="shared" si="126"/>
        <v>-0.76316396708738088</v>
      </c>
      <c r="AK276" s="246">
        <f t="shared" si="127"/>
        <v>-0.34921993598959017</v>
      </c>
      <c r="AL276" s="246">
        <f t="shared" si="128"/>
        <v>-0.711707283967424</v>
      </c>
      <c r="AM276" s="246">
        <f t="shared" si="129"/>
        <v>-0.37167639083160586</v>
      </c>
      <c r="AN276" s="246">
        <f t="shared" si="140"/>
        <v>5.8794464786489078</v>
      </c>
      <c r="AO276" s="246">
        <f t="shared" si="140"/>
        <v>5.8810783060611795</v>
      </c>
      <c r="AP276" s="246">
        <f t="shared" si="140"/>
        <v>5.8843924218868695</v>
      </c>
      <c r="AQ276" s="246">
        <f t="shared" si="140"/>
        <v>5.891108970086532</v>
      </c>
      <c r="AR276" s="246">
        <f t="shared" si="140"/>
        <v>5.9046644756801463</v>
      </c>
      <c r="AS276" s="246">
        <f t="shared" si="140"/>
        <v>5.9318048244191806</v>
      </c>
      <c r="AT276" s="246">
        <f t="shared" si="140"/>
        <v>5.9853671502254873</v>
      </c>
      <c r="AU276" s="246">
        <f t="shared" si="130"/>
        <v>6.088701266878167</v>
      </c>
    </row>
    <row r="277" spans="1:47" s="246" customFormat="1" ht="12.95" customHeight="1">
      <c r="A277" s="15" t="s">
        <v>1816</v>
      </c>
      <c r="B277" s="249" t="s">
        <v>1817</v>
      </c>
      <c r="C277" s="250">
        <v>50823.362999999998</v>
      </c>
      <c r="D277" s="250">
        <v>4.0000000000000002E-4</v>
      </c>
      <c r="E277" s="246">
        <f t="shared" ref="E277:E340" si="141">+(C277-C$7)/C$8</f>
        <v>53518.027671193835</v>
      </c>
      <c r="F277" s="246">
        <f t="shared" ref="F277:F340" si="142">ROUND(2*E277,0)/2</f>
        <v>53518</v>
      </c>
      <c r="G277" s="246">
        <f t="shared" ref="G277:G340" si="143">+C277-(C$7+F277*C$8)</f>
        <v>8.8961840010597371E-3</v>
      </c>
      <c r="J277" s="246">
        <f>+G277</f>
        <v>8.8961840010597371E-3</v>
      </c>
      <c r="P277" s="246">
        <f t="shared" ref="P277:P340" si="144">+D$11+D$12*F277+D$13*F277^2</f>
        <v>1.5142504481345742E-2</v>
      </c>
      <c r="Q277" s="248">
        <f t="shared" ref="Q277:Q340" si="145">+C277-15018.5</f>
        <v>35804.862999999998</v>
      </c>
      <c r="R277" s="246">
        <f t="shared" ref="R277:R340" si="146">+(P277-G277)^2</f>
        <v>3.9016519542440388E-5</v>
      </c>
      <c r="S277" s="246">
        <v>1</v>
      </c>
      <c r="T277" s="246">
        <f t="shared" ref="T277:T340" si="147">+S277*R277</f>
        <v>3.9016519542440388E-5</v>
      </c>
      <c r="X277" s="248">
        <f t="shared" ref="X277:X340" si="148">+C277-15018.5</f>
        <v>35804.862999999998</v>
      </c>
      <c r="Z277" s="246">
        <f t="shared" ref="Z277:Z340" si="149">F277</f>
        <v>53518</v>
      </c>
      <c r="AA277" s="246">
        <f t="shared" ref="AA277:AA340" si="150">AB$3+AB$4*Z277+AB$5*Z277^2+AH277</f>
        <v>9.9909168950342783E-3</v>
      </c>
      <c r="AB277" s="246">
        <f t="shared" ref="AB277:AB340" si="151">+G277-AA277</f>
        <v>-1.0947328939745413E-3</v>
      </c>
      <c r="AC277" s="246">
        <f t="shared" ref="AC277:AC340" si="152">+G277-P277</f>
        <v>-6.2463204802860051E-3</v>
      </c>
      <c r="AD277" s="246">
        <f t="shared" ref="AD277:AD340" si="153">G277-AH277</f>
        <v>1.4047771587371201E-2</v>
      </c>
      <c r="AE277" s="246">
        <f t="shared" ref="AE277:AE340" si="154">+(G277-AA277)^2*S277</f>
        <v>1.1984401091498742E-6</v>
      </c>
      <c r="AG277" s="249"/>
      <c r="AH277" s="246">
        <f t="shared" ref="AH277:AH340" si="155">$AB$6*($AB$11/AI277*AJ277+$AB$12)</f>
        <v>-5.1515875863114638E-3</v>
      </c>
      <c r="AI277" s="246">
        <f t="shared" ref="AI277:AI340" si="156">1+$AB$7*COS(AL277)</f>
        <v>1.4048919103228876</v>
      </c>
      <c r="AJ277" s="246">
        <f t="shared" ref="AJ277:AJ340" si="157">SIN(AL277+RADIANS($AB$9))</f>
        <v>-0.76316396708738088</v>
      </c>
      <c r="AK277" s="246">
        <f t="shared" ref="AK277:AK340" si="158">$AB$7*SIN(AL277)</f>
        <v>-0.34921993598959017</v>
      </c>
      <c r="AL277" s="246">
        <f t="shared" ref="AL277:AL340" si="159">2*ATAN(AM277)</f>
        <v>-0.711707283967424</v>
      </c>
      <c r="AM277" s="246">
        <f t="shared" ref="AM277:AM340" si="160">SQRT((1+$AB$7)/(1-$AB$7))*TAN(AN277/2)</f>
        <v>-0.37167639083160586</v>
      </c>
      <c r="AN277" s="246">
        <f t="shared" si="140"/>
        <v>5.8794464786489078</v>
      </c>
      <c r="AO277" s="246">
        <f t="shared" si="140"/>
        <v>5.8810783060611795</v>
      </c>
      <c r="AP277" s="246">
        <f t="shared" si="140"/>
        <v>5.8843924218868695</v>
      </c>
      <c r="AQ277" s="246">
        <f t="shared" si="140"/>
        <v>5.891108970086532</v>
      </c>
      <c r="AR277" s="246">
        <f t="shared" si="140"/>
        <v>5.9046644756801463</v>
      </c>
      <c r="AS277" s="246">
        <f t="shared" si="140"/>
        <v>5.9318048244191806</v>
      </c>
      <c r="AT277" s="246">
        <f t="shared" si="140"/>
        <v>5.9853671502254873</v>
      </c>
      <c r="AU277" s="246">
        <f t="shared" ref="AU277:AU340" si="161">RADIANS($AB$9)+$AB$18*(F277-AB$15)</f>
        <v>6.088701266878167</v>
      </c>
    </row>
    <row r="278" spans="1:47" s="246" customFormat="1" ht="12.95" customHeight="1">
      <c r="A278" s="40" t="s">
        <v>1816</v>
      </c>
      <c r="B278" s="39" t="s">
        <v>1817</v>
      </c>
      <c r="C278" s="40">
        <v>50823.362999999998</v>
      </c>
      <c r="D278" s="40">
        <v>4.0000000000000002E-4</v>
      </c>
      <c r="E278" s="246">
        <f t="shared" si="141"/>
        <v>53518.027671193835</v>
      </c>
      <c r="F278" s="246">
        <f t="shared" si="142"/>
        <v>53518</v>
      </c>
      <c r="G278" s="246">
        <f t="shared" si="143"/>
        <v>8.8961840010597371E-3</v>
      </c>
      <c r="J278" s="246">
        <f>+G278</f>
        <v>8.8961840010597371E-3</v>
      </c>
      <c r="O278" s="246">
        <f ca="1">+C$11+C$12*F278</f>
        <v>8.4219278923956753E-2</v>
      </c>
      <c r="P278" s="246">
        <f t="shared" si="144"/>
        <v>1.5142504481345742E-2</v>
      </c>
      <c r="Q278" s="248">
        <f t="shared" si="145"/>
        <v>35804.862999999998</v>
      </c>
      <c r="R278" s="246">
        <f t="shared" si="146"/>
        <v>3.9016519542440388E-5</v>
      </c>
      <c r="S278" s="246">
        <v>1</v>
      </c>
      <c r="T278" s="246">
        <f t="shared" si="147"/>
        <v>3.9016519542440388E-5</v>
      </c>
      <c r="X278" s="248">
        <f t="shared" si="148"/>
        <v>35804.862999999998</v>
      </c>
      <c r="Z278" s="246">
        <f t="shared" si="149"/>
        <v>53518</v>
      </c>
      <c r="AA278" s="246">
        <f t="shared" si="150"/>
        <v>9.9909168950342783E-3</v>
      </c>
      <c r="AB278" s="246">
        <f t="shared" si="151"/>
        <v>-1.0947328939745413E-3</v>
      </c>
      <c r="AC278" s="246">
        <f t="shared" si="152"/>
        <v>-6.2463204802860051E-3</v>
      </c>
      <c r="AD278" s="246">
        <f t="shared" si="153"/>
        <v>1.4047771587371201E-2</v>
      </c>
      <c r="AE278" s="246">
        <f t="shared" si="154"/>
        <v>1.1984401091498742E-6</v>
      </c>
      <c r="AG278" s="249"/>
      <c r="AH278" s="246">
        <f t="shared" si="155"/>
        <v>-5.1515875863114638E-3</v>
      </c>
      <c r="AI278" s="246">
        <f t="shared" si="156"/>
        <v>1.4048919103228876</v>
      </c>
      <c r="AJ278" s="246">
        <f t="shared" si="157"/>
        <v>-0.76316396708738088</v>
      </c>
      <c r="AK278" s="246">
        <f t="shared" si="158"/>
        <v>-0.34921993598959017</v>
      </c>
      <c r="AL278" s="246">
        <f t="shared" si="159"/>
        <v>-0.711707283967424</v>
      </c>
      <c r="AM278" s="246">
        <f t="shared" si="160"/>
        <v>-0.37167639083160586</v>
      </c>
      <c r="AN278" s="246">
        <f t="shared" si="140"/>
        <v>5.8794464786489078</v>
      </c>
      <c r="AO278" s="246">
        <f t="shared" si="140"/>
        <v>5.8810783060611795</v>
      </c>
      <c r="AP278" s="246">
        <f t="shared" si="140"/>
        <v>5.8843924218868695</v>
      </c>
      <c r="AQ278" s="246">
        <f t="shared" si="140"/>
        <v>5.891108970086532</v>
      </c>
      <c r="AR278" s="246">
        <f t="shared" si="140"/>
        <v>5.9046644756801463</v>
      </c>
      <c r="AS278" s="246">
        <f t="shared" si="140"/>
        <v>5.9318048244191806</v>
      </c>
      <c r="AT278" s="246">
        <f t="shared" si="140"/>
        <v>5.9853671502254873</v>
      </c>
      <c r="AU278" s="246">
        <f t="shared" si="161"/>
        <v>6.088701266878167</v>
      </c>
    </row>
    <row r="279" spans="1:47" s="246" customFormat="1" ht="12.95" customHeight="1">
      <c r="A279" s="15" t="s">
        <v>1809</v>
      </c>
      <c r="B279" s="249"/>
      <c r="C279" s="250">
        <v>50823.362999999998</v>
      </c>
      <c r="D279" s="250"/>
      <c r="E279" s="246">
        <f t="shared" si="141"/>
        <v>53518.027671193835</v>
      </c>
      <c r="F279" s="246">
        <f t="shared" si="142"/>
        <v>53518</v>
      </c>
      <c r="G279" s="246">
        <f t="shared" si="143"/>
        <v>8.8961840010597371E-3</v>
      </c>
      <c r="K279" s="5">
        <f>+G279</f>
        <v>8.8961840010597371E-3</v>
      </c>
      <c r="P279" s="246">
        <f t="shared" si="144"/>
        <v>1.5142504481345742E-2</v>
      </c>
      <c r="Q279" s="248">
        <f t="shared" si="145"/>
        <v>35804.862999999998</v>
      </c>
      <c r="R279" s="246">
        <f t="shared" si="146"/>
        <v>3.9016519542440388E-5</v>
      </c>
      <c r="S279" s="246">
        <v>1</v>
      </c>
      <c r="T279" s="246">
        <f t="shared" si="147"/>
        <v>3.9016519542440388E-5</v>
      </c>
      <c r="X279" s="248">
        <f t="shared" si="148"/>
        <v>35804.862999999998</v>
      </c>
      <c r="Z279" s="246">
        <f t="shared" si="149"/>
        <v>53518</v>
      </c>
      <c r="AA279" s="246">
        <f t="shared" si="150"/>
        <v>9.9909168950342783E-3</v>
      </c>
      <c r="AB279" s="246">
        <f t="shared" si="151"/>
        <v>-1.0947328939745413E-3</v>
      </c>
      <c r="AC279" s="246">
        <f t="shared" si="152"/>
        <v>-6.2463204802860051E-3</v>
      </c>
      <c r="AD279" s="246">
        <f t="shared" si="153"/>
        <v>1.4047771587371201E-2</v>
      </c>
      <c r="AE279" s="246">
        <f t="shared" si="154"/>
        <v>1.1984401091498742E-6</v>
      </c>
      <c r="AG279" s="249"/>
      <c r="AH279" s="246">
        <f t="shared" si="155"/>
        <v>-5.1515875863114638E-3</v>
      </c>
      <c r="AI279" s="246">
        <f t="shared" si="156"/>
        <v>1.4048919103228876</v>
      </c>
      <c r="AJ279" s="246">
        <f t="shared" si="157"/>
        <v>-0.76316396708738088</v>
      </c>
      <c r="AK279" s="246">
        <f t="shared" si="158"/>
        <v>-0.34921993598959017</v>
      </c>
      <c r="AL279" s="246">
        <f t="shared" si="159"/>
        <v>-0.711707283967424</v>
      </c>
      <c r="AM279" s="246">
        <f t="shared" si="160"/>
        <v>-0.37167639083160586</v>
      </c>
      <c r="AN279" s="246">
        <f t="shared" si="140"/>
        <v>5.8794464786489078</v>
      </c>
      <c r="AO279" s="246">
        <f t="shared" si="140"/>
        <v>5.8810783060611795</v>
      </c>
      <c r="AP279" s="246">
        <f t="shared" si="140"/>
        <v>5.8843924218868695</v>
      </c>
      <c r="AQ279" s="246">
        <f t="shared" si="140"/>
        <v>5.891108970086532</v>
      </c>
      <c r="AR279" s="246">
        <f t="shared" si="140"/>
        <v>5.9046644756801463</v>
      </c>
      <c r="AS279" s="246">
        <f t="shared" si="140"/>
        <v>5.9318048244191806</v>
      </c>
      <c r="AT279" s="246">
        <f t="shared" si="140"/>
        <v>5.9853671502254873</v>
      </c>
      <c r="AU279" s="246">
        <f t="shared" si="161"/>
        <v>6.088701266878167</v>
      </c>
    </row>
    <row r="280" spans="1:47" s="246" customFormat="1" ht="12.95" customHeight="1">
      <c r="A280" s="235" t="s">
        <v>1177</v>
      </c>
      <c r="B280" s="235" t="s">
        <v>1797</v>
      </c>
      <c r="C280" s="236">
        <v>50824.655769999998</v>
      </c>
      <c r="D280" s="237">
        <v>7.6000000000000004E-4</v>
      </c>
      <c r="E280" s="246">
        <f t="shared" si="141"/>
        <v>53522.048776114352</v>
      </c>
      <c r="F280" s="246">
        <f t="shared" si="142"/>
        <v>53522</v>
      </c>
      <c r="G280" s="246">
        <f t="shared" si="143"/>
        <v>1.5681336000852752E-2</v>
      </c>
      <c r="I280" s="246">
        <f>+G280</f>
        <v>1.5681336000852752E-2</v>
      </c>
      <c r="O280" s="246">
        <f ca="1">+C$11+C$12*F280</f>
        <v>8.421516810417326E-2</v>
      </c>
      <c r="P280" s="246">
        <f t="shared" si="144"/>
        <v>1.5148207802125287E-2</v>
      </c>
      <c r="Q280" s="248">
        <f t="shared" si="145"/>
        <v>35806.155769999998</v>
      </c>
      <c r="R280" s="246">
        <f t="shared" si="146"/>
        <v>2.8422567627839229E-7</v>
      </c>
      <c r="S280" s="246">
        <v>0.1</v>
      </c>
      <c r="T280" s="246">
        <f t="shared" si="147"/>
        <v>2.842256762783923E-8</v>
      </c>
      <c r="X280" s="248">
        <f t="shared" si="148"/>
        <v>35806.155769999998</v>
      </c>
      <c r="Z280" s="246">
        <f t="shared" si="149"/>
        <v>53522</v>
      </c>
      <c r="AA280" s="246">
        <f t="shared" si="150"/>
        <v>1.0003498539097058E-2</v>
      </c>
      <c r="AB280" s="246">
        <f t="shared" si="151"/>
        <v>5.6778374617556943E-3</v>
      </c>
      <c r="AC280" s="246">
        <f t="shared" si="152"/>
        <v>5.3312819872746581E-4</v>
      </c>
      <c r="AD280" s="246">
        <f t="shared" si="153"/>
        <v>2.0826045263880981E-2</v>
      </c>
      <c r="AE280" s="246">
        <f t="shared" si="154"/>
        <v>3.2237838242116347E-6</v>
      </c>
      <c r="AG280" s="249"/>
      <c r="AH280" s="246">
        <f t="shared" si="155"/>
        <v>-5.1447092630282285E-3</v>
      </c>
      <c r="AI280" s="246">
        <f t="shared" si="156"/>
        <v>1.4054085512614549</v>
      </c>
      <c r="AJ280" s="246">
        <f t="shared" si="157"/>
        <v>-0.76220630448620819</v>
      </c>
      <c r="AK280" s="246">
        <f t="shared" si="158"/>
        <v>-0.34862003571449945</v>
      </c>
      <c r="AL280" s="246">
        <f t="shared" si="159"/>
        <v>-0.71022659823681378</v>
      </c>
      <c r="AM280" s="246">
        <f t="shared" si="160"/>
        <v>-0.37083400617387685</v>
      </c>
      <c r="AN280" s="246">
        <f t="shared" si="140"/>
        <v>5.8803369543156103</v>
      </c>
      <c r="AO280" s="246">
        <f t="shared" si="140"/>
        <v>5.8819679805678176</v>
      </c>
      <c r="AP280" s="246">
        <f t="shared" si="140"/>
        <v>5.8852792255328996</v>
      </c>
      <c r="AQ280" s="246">
        <f t="shared" si="140"/>
        <v>5.8919874864856956</v>
      </c>
      <c r="AR280" s="246">
        <f t="shared" si="140"/>
        <v>5.9055215081143722</v>
      </c>
      <c r="AS280" s="246">
        <f t="shared" si="140"/>
        <v>5.9326102457003689</v>
      </c>
      <c r="AT280" s="246">
        <f t="shared" si="140"/>
        <v>5.9860572542233106</v>
      </c>
      <c r="AU280" s="246">
        <f t="shared" si="161"/>
        <v>6.0891539033539086</v>
      </c>
    </row>
    <row r="281" spans="1:47" s="246" customFormat="1" ht="12.95" customHeight="1">
      <c r="A281" s="15" t="s">
        <v>1809</v>
      </c>
      <c r="B281" s="249" t="s">
        <v>1814</v>
      </c>
      <c r="C281" s="250">
        <v>50829.953800000003</v>
      </c>
      <c r="D281" s="250"/>
      <c r="E281" s="246">
        <f t="shared" si="141"/>
        <v>53538.528068256077</v>
      </c>
      <c r="F281" s="246">
        <f t="shared" si="142"/>
        <v>53538.5</v>
      </c>
      <c r="G281" s="246">
        <f t="shared" si="143"/>
        <v>9.0238380071241409E-3</v>
      </c>
      <c r="K281" s="5">
        <f>+G281</f>
        <v>9.0238380071241409E-3</v>
      </c>
      <c r="P281" s="246">
        <f t="shared" si="144"/>
        <v>1.5171741286726041E-2</v>
      </c>
      <c r="Q281" s="248">
        <f t="shared" si="145"/>
        <v>35811.453800000003</v>
      </c>
      <c r="R281" s="246">
        <f t="shared" si="146"/>
        <v>3.7796714735339803E-5</v>
      </c>
      <c r="S281" s="246">
        <v>1</v>
      </c>
      <c r="T281" s="246">
        <f t="shared" si="147"/>
        <v>3.7796714735339803E-5</v>
      </c>
      <c r="X281" s="248">
        <f t="shared" si="148"/>
        <v>35811.453800000003</v>
      </c>
      <c r="Z281" s="246">
        <f t="shared" si="149"/>
        <v>53538.5</v>
      </c>
      <c r="AA281" s="246">
        <f t="shared" si="150"/>
        <v>1.00554735801737E-2</v>
      </c>
      <c r="AB281" s="246">
        <f t="shared" si="151"/>
        <v>-1.0316355730495587E-3</v>
      </c>
      <c r="AC281" s="246">
        <f t="shared" si="152"/>
        <v>-6.1479032796019004E-3</v>
      </c>
      <c r="AD281" s="246">
        <f t="shared" si="153"/>
        <v>1.4140105713676483E-2</v>
      </c>
      <c r="AE281" s="246">
        <f t="shared" si="154"/>
        <v>1.0642719555812913E-6</v>
      </c>
      <c r="AG281" s="249"/>
      <c r="AH281" s="246">
        <f t="shared" si="155"/>
        <v>-5.1162677065523425E-3</v>
      </c>
      <c r="AI281" s="246">
        <f t="shared" si="156"/>
        <v>1.4075341666998791</v>
      </c>
      <c r="AJ281" s="246">
        <f t="shared" si="157"/>
        <v>-0.7582309986504675</v>
      </c>
      <c r="AK281" s="246">
        <f t="shared" si="158"/>
        <v>-0.34613281512986588</v>
      </c>
      <c r="AL281" s="246">
        <f t="shared" si="159"/>
        <v>-0.70410756237116512</v>
      </c>
      <c r="AM281" s="246">
        <f t="shared" si="160"/>
        <v>-0.36735768317822343</v>
      </c>
      <c r="AN281" s="246">
        <f t="shared" ref="AN281:AT290" si="162">$AU281+$AB$7*SIN(AO281)</f>
        <v>5.8840134472811316</v>
      </c>
      <c r="AO281" s="246">
        <f t="shared" si="162"/>
        <v>5.8856410067637634</v>
      </c>
      <c r="AP281" s="246">
        <f t="shared" si="162"/>
        <v>5.8889401272118134</v>
      </c>
      <c r="AQ281" s="246">
        <f t="shared" si="162"/>
        <v>5.8956137444787267</v>
      </c>
      <c r="AR281" s="246">
        <f t="shared" si="162"/>
        <v>5.9090584757651357</v>
      </c>
      <c r="AS281" s="246">
        <f t="shared" si="162"/>
        <v>5.9359335086562446</v>
      </c>
      <c r="AT281" s="246">
        <f t="shared" si="162"/>
        <v>5.9889041559491272</v>
      </c>
      <c r="AU281" s="246">
        <f t="shared" si="161"/>
        <v>6.0910210288163436</v>
      </c>
    </row>
    <row r="282" spans="1:47" s="246" customFormat="1" ht="12.95" customHeight="1">
      <c r="A282" s="235" t="s">
        <v>1177</v>
      </c>
      <c r="B282" s="235" t="s">
        <v>1797</v>
      </c>
      <c r="C282" s="236">
        <v>50830.610220000002</v>
      </c>
      <c r="D282" s="237">
        <v>8.8000000000000003E-4</v>
      </c>
      <c r="E282" s="246">
        <f t="shared" si="141"/>
        <v>53540.569834147856</v>
      </c>
      <c r="F282" s="246">
        <f t="shared" si="142"/>
        <v>53540.5</v>
      </c>
      <c r="G282" s="246">
        <f t="shared" si="143"/>
        <v>2.2451414006354753E-2</v>
      </c>
      <c r="I282" s="246">
        <f>+G282</f>
        <v>2.2451414006354753E-2</v>
      </c>
      <c r="O282" s="246">
        <f ca="1">+C$11+C$12*F282</f>
        <v>8.4196155562674596E-2</v>
      </c>
      <c r="P282" s="246">
        <f t="shared" si="144"/>
        <v>1.5174594627346535E-2</v>
      </c>
      <c r="Q282" s="248">
        <f t="shared" si="145"/>
        <v>35812.110220000002</v>
      </c>
      <c r="R282" s="246">
        <f t="shared" si="146"/>
        <v>5.295210027470954E-5</v>
      </c>
      <c r="S282" s="246">
        <v>0.1</v>
      </c>
      <c r="T282" s="246">
        <f t="shared" si="147"/>
        <v>5.2952100274709543E-6</v>
      </c>
      <c r="X282" s="248">
        <f t="shared" si="148"/>
        <v>35812.110220000002</v>
      </c>
      <c r="Z282" s="246">
        <f t="shared" si="149"/>
        <v>53540.5</v>
      </c>
      <c r="AA282" s="246">
        <f t="shared" si="150"/>
        <v>1.0061781863169056E-2</v>
      </c>
      <c r="AB282" s="246">
        <f t="shared" si="151"/>
        <v>1.2389632143185697E-2</v>
      </c>
      <c r="AC282" s="246">
        <f t="shared" si="152"/>
        <v>7.2768193790082175E-3</v>
      </c>
      <c r="AD282" s="246">
        <f t="shared" si="153"/>
        <v>2.7564226770532232E-2</v>
      </c>
      <c r="AE282" s="246">
        <f t="shared" si="154"/>
        <v>1.5350298464346022E-5</v>
      </c>
      <c r="AG282" s="249"/>
      <c r="AH282" s="246">
        <f t="shared" si="155"/>
        <v>-5.1128127641774795E-3</v>
      </c>
      <c r="AI282" s="246">
        <f t="shared" si="156"/>
        <v>1.4077912050974002</v>
      </c>
      <c r="AJ282" s="246">
        <f t="shared" si="157"/>
        <v>-0.75774641242946794</v>
      </c>
      <c r="AK282" s="246">
        <f t="shared" si="158"/>
        <v>-0.3458299521191025</v>
      </c>
      <c r="AL282" s="246">
        <f t="shared" si="159"/>
        <v>-0.70336463689059148</v>
      </c>
      <c r="AM282" s="246">
        <f t="shared" si="160"/>
        <v>-0.36693614842487565</v>
      </c>
      <c r="AN282" s="246">
        <f t="shared" si="162"/>
        <v>5.8844594408466167</v>
      </c>
      <c r="AO282" s="246">
        <f t="shared" si="162"/>
        <v>5.8860865623555716</v>
      </c>
      <c r="AP282" s="246">
        <f t="shared" si="162"/>
        <v>5.8893841822735018</v>
      </c>
      <c r="AQ282" s="246">
        <f t="shared" si="162"/>
        <v>5.8960535501599116</v>
      </c>
      <c r="AR282" s="246">
        <f t="shared" si="162"/>
        <v>5.9094873853519765</v>
      </c>
      <c r="AS282" s="246">
        <f t="shared" si="162"/>
        <v>5.9363364264713061</v>
      </c>
      <c r="AT282" s="246">
        <f t="shared" si="162"/>
        <v>5.989249259204886</v>
      </c>
      <c r="AU282" s="246">
        <f t="shared" si="161"/>
        <v>6.0912473470542139</v>
      </c>
    </row>
    <row r="283" spans="1:47" s="246" customFormat="1" ht="12.95" customHeight="1">
      <c r="A283" s="15" t="s">
        <v>1809</v>
      </c>
      <c r="B283" s="249"/>
      <c r="C283" s="250">
        <v>50834.938199999997</v>
      </c>
      <c r="D283" s="250"/>
      <c r="E283" s="246">
        <f t="shared" si="141"/>
        <v>53554.031827908439</v>
      </c>
      <c r="F283" s="246">
        <f t="shared" si="142"/>
        <v>53554</v>
      </c>
      <c r="G283" s="246">
        <f t="shared" si="143"/>
        <v>1.0232551998342387E-2</v>
      </c>
      <c r="K283" s="5">
        <f>+G283</f>
        <v>1.0232551998342387E-2</v>
      </c>
      <c r="P283" s="246">
        <f t="shared" si="144"/>
        <v>1.5193859184076883E-2</v>
      </c>
      <c r="Q283" s="248">
        <f t="shared" si="145"/>
        <v>35816.438199999997</v>
      </c>
      <c r="R283" s="246">
        <f t="shared" si="146"/>
        <v>2.4614568991220739E-5</v>
      </c>
      <c r="S283" s="246">
        <v>1</v>
      </c>
      <c r="T283" s="246">
        <f t="shared" si="147"/>
        <v>2.4614568991220739E-5</v>
      </c>
      <c r="X283" s="248">
        <f t="shared" si="148"/>
        <v>35816.438199999997</v>
      </c>
      <c r="Z283" s="246">
        <f t="shared" si="149"/>
        <v>53554</v>
      </c>
      <c r="AA283" s="246">
        <f t="shared" si="150"/>
        <v>1.0104409514901977E-2</v>
      </c>
      <c r="AB283" s="246">
        <f t="shared" si="151"/>
        <v>1.2814248344041046E-4</v>
      </c>
      <c r="AC283" s="246">
        <f t="shared" si="152"/>
        <v>-4.9613071857344954E-3</v>
      </c>
      <c r="AD283" s="246">
        <f t="shared" si="153"/>
        <v>1.5322001667517293E-2</v>
      </c>
      <c r="AE283" s="246">
        <f t="shared" si="154"/>
        <v>1.6420496062275867E-8</v>
      </c>
      <c r="AG283" s="249"/>
      <c r="AH283" s="246">
        <f t="shared" si="155"/>
        <v>-5.089449669174905E-3</v>
      </c>
      <c r="AI283" s="246">
        <f t="shared" si="156"/>
        <v>1.4095226951179953</v>
      </c>
      <c r="AJ283" s="246">
        <f t="shared" si="157"/>
        <v>-0.75445999508150907</v>
      </c>
      <c r="AK283" s="246">
        <f t="shared" si="158"/>
        <v>-0.34377781330502433</v>
      </c>
      <c r="AL283" s="246">
        <f t="shared" si="159"/>
        <v>-0.69834298119347826</v>
      </c>
      <c r="AM283" s="246">
        <f t="shared" si="160"/>
        <v>-0.36408987367922818</v>
      </c>
      <c r="AN283" s="246">
        <f t="shared" si="162"/>
        <v>5.8874719156453947</v>
      </c>
      <c r="AO283" s="246">
        <f t="shared" si="162"/>
        <v>5.889095980081505</v>
      </c>
      <c r="AP283" s="246">
        <f t="shared" si="162"/>
        <v>5.89238329656121</v>
      </c>
      <c r="AQ283" s="246">
        <f t="shared" si="162"/>
        <v>5.8990236978726518</v>
      </c>
      <c r="AR283" s="246">
        <f t="shared" si="162"/>
        <v>5.9123835727254601</v>
      </c>
      <c r="AS283" s="246">
        <f t="shared" si="162"/>
        <v>5.9390566730570393</v>
      </c>
      <c r="AT283" s="246">
        <f t="shared" si="162"/>
        <v>5.9915788425252634</v>
      </c>
      <c r="AU283" s="246">
        <f t="shared" si="161"/>
        <v>6.092774995159842</v>
      </c>
    </row>
    <row r="284" spans="1:47" s="246" customFormat="1" ht="12.95" customHeight="1">
      <c r="A284" s="15" t="s">
        <v>1809</v>
      </c>
      <c r="B284" s="249"/>
      <c r="C284" s="250">
        <v>50843.94</v>
      </c>
      <c r="D284" s="250"/>
      <c r="E284" s="246">
        <f t="shared" si="141"/>
        <v>53582.031535724607</v>
      </c>
      <c r="F284" s="246">
        <f t="shared" si="142"/>
        <v>53582</v>
      </c>
      <c r="G284" s="246">
        <f t="shared" si="143"/>
        <v>1.0138616009498946E-2</v>
      </c>
      <c r="K284" s="5">
        <f>+G284</f>
        <v>1.0138616009498946E-2</v>
      </c>
      <c r="P284" s="246">
        <f t="shared" si="144"/>
        <v>1.5233840332869286E-2</v>
      </c>
      <c r="Q284" s="248">
        <f t="shared" si="145"/>
        <v>35825.440000000002</v>
      </c>
      <c r="R284" s="246">
        <f t="shared" si="146"/>
        <v>2.5961310905464738E-5</v>
      </c>
      <c r="S284" s="246">
        <v>1</v>
      </c>
      <c r="T284" s="246">
        <f t="shared" si="147"/>
        <v>2.5961310905464738E-5</v>
      </c>
      <c r="X284" s="248">
        <f t="shared" si="148"/>
        <v>35825.440000000002</v>
      </c>
      <c r="Z284" s="246">
        <f t="shared" si="149"/>
        <v>53582</v>
      </c>
      <c r="AA284" s="246">
        <f t="shared" si="150"/>
        <v>1.01930814095719E-2</v>
      </c>
      <c r="AB284" s="246">
        <f t="shared" si="151"/>
        <v>-5.4465400072954001E-5</v>
      </c>
      <c r="AC284" s="246">
        <f t="shared" si="152"/>
        <v>-5.0952243233703398E-3</v>
      </c>
      <c r="AD284" s="246">
        <f t="shared" si="153"/>
        <v>1.5179374932796332E-2</v>
      </c>
      <c r="AE284" s="246">
        <f t="shared" si="154"/>
        <v>2.9664798051069376E-9</v>
      </c>
      <c r="AG284" s="249"/>
      <c r="AH284" s="246">
        <f t="shared" si="155"/>
        <v>-5.0407589232973858E-3</v>
      </c>
      <c r="AI284" s="246">
        <f t="shared" si="156"/>
        <v>1.413093948758998</v>
      </c>
      <c r="AJ284" s="246">
        <f t="shared" si="157"/>
        <v>-0.74755775976252103</v>
      </c>
      <c r="AK284" s="246">
        <f t="shared" si="158"/>
        <v>-0.33947814691992906</v>
      </c>
      <c r="AL284" s="246">
        <f t="shared" si="159"/>
        <v>-0.68788944305352573</v>
      </c>
      <c r="AM284" s="246">
        <f t="shared" si="160"/>
        <v>-0.35818142664607133</v>
      </c>
      <c r="AN284" s="246">
        <f t="shared" si="162"/>
        <v>5.8937311675064352</v>
      </c>
      <c r="AO284" s="246">
        <f t="shared" si="162"/>
        <v>5.8953483295963114</v>
      </c>
      <c r="AP284" s="246">
        <f t="shared" si="162"/>
        <v>5.8986133039585003</v>
      </c>
      <c r="AQ284" s="246">
        <f t="shared" si="162"/>
        <v>5.9051920562564222</v>
      </c>
      <c r="AR284" s="246">
        <f t="shared" si="162"/>
        <v>5.9183962554472656</v>
      </c>
      <c r="AS284" s="246">
        <f t="shared" si="162"/>
        <v>5.9447017030401952</v>
      </c>
      <c r="AT284" s="246">
        <f t="shared" si="162"/>
        <v>5.9964113216253505</v>
      </c>
      <c r="AU284" s="246">
        <f t="shared" si="161"/>
        <v>6.0959434504900347</v>
      </c>
    </row>
    <row r="285" spans="1:47" s="246" customFormat="1" ht="12.95" customHeight="1">
      <c r="A285" s="235" t="s">
        <v>1177</v>
      </c>
      <c r="B285" s="235" t="s">
        <v>1797</v>
      </c>
      <c r="C285" s="236">
        <v>50867.566010000002</v>
      </c>
      <c r="D285" s="237">
        <v>7.1000000000000002E-4</v>
      </c>
      <c r="E285" s="246">
        <f t="shared" si="141"/>
        <v>53655.519213395906</v>
      </c>
      <c r="F285" s="246">
        <f t="shared" si="142"/>
        <v>53655.5</v>
      </c>
      <c r="G285" s="246">
        <f t="shared" si="143"/>
        <v>6.1770340034854598E-3</v>
      </c>
      <c r="I285" s="246">
        <f>+G285</f>
        <v>6.1770340034854598E-3</v>
      </c>
      <c r="O285" s="246">
        <f ca="1">+C$11+C$12*F285</f>
        <v>8.4077969493899118E-2</v>
      </c>
      <c r="P285" s="246">
        <f t="shared" si="144"/>
        <v>1.5338951552824137E-2</v>
      </c>
      <c r="Q285" s="248">
        <f t="shared" si="145"/>
        <v>35849.066010000002</v>
      </c>
      <c r="R285" s="246">
        <f t="shared" si="146"/>
        <v>8.3940733180880035E-5</v>
      </c>
      <c r="S285" s="246">
        <v>0.1</v>
      </c>
      <c r="T285" s="246">
        <f t="shared" si="147"/>
        <v>8.3940733180880031E-6</v>
      </c>
      <c r="X285" s="248">
        <f t="shared" si="148"/>
        <v>35849.066010000002</v>
      </c>
      <c r="Z285" s="246">
        <f t="shared" si="149"/>
        <v>53655.5</v>
      </c>
      <c r="AA285" s="246">
        <f t="shared" si="150"/>
        <v>1.0427497527042535E-2</v>
      </c>
      <c r="AB285" s="246">
        <f t="shared" si="151"/>
        <v>-4.2504635235570756E-3</v>
      </c>
      <c r="AC285" s="246">
        <f t="shared" si="152"/>
        <v>-9.1619175493386773E-3</v>
      </c>
      <c r="AD285" s="246">
        <f t="shared" si="153"/>
        <v>1.1088488029267062E-2</v>
      </c>
      <c r="AE285" s="246">
        <f t="shared" si="154"/>
        <v>1.8066440165089232E-6</v>
      </c>
      <c r="AG285" s="249"/>
      <c r="AH285" s="246">
        <f t="shared" si="155"/>
        <v>-4.9114540257816025E-3</v>
      </c>
      <c r="AI285" s="246">
        <f t="shared" si="156"/>
        <v>1.42233259780045</v>
      </c>
      <c r="AJ285" s="246">
        <f t="shared" si="157"/>
        <v>-0.72888598515017999</v>
      </c>
      <c r="AK285" s="246">
        <f t="shared" si="158"/>
        <v>-0.32791340255106088</v>
      </c>
      <c r="AL285" s="246">
        <f t="shared" si="159"/>
        <v>-0.66020536766079407</v>
      </c>
      <c r="AM285" s="246">
        <f t="shared" si="160"/>
        <v>-0.34263960260056009</v>
      </c>
      <c r="AN285" s="246">
        <f t="shared" si="162"/>
        <v>5.9102324205465315</v>
      </c>
      <c r="AO285" s="246">
        <f t="shared" si="162"/>
        <v>5.9118278227889052</v>
      </c>
      <c r="AP285" s="246">
        <f t="shared" si="162"/>
        <v>5.9150278973668611</v>
      </c>
      <c r="AQ285" s="246">
        <f t="shared" si="162"/>
        <v>5.9214347946998842</v>
      </c>
      <c r="AR285" s="246">
        <f t="shared" si="162"/>
        <v>5.9342159041488944</v>
      </c>
      <c r="AS285" s="246">
        <f t="shared" si="162"/>
        <v>5.9595389865503439</v>
      </c>
      <c r="AT285" s="246">
        <f t="shared" si="162"/>
        <v>6.0091012902496486</v>
      </c>
      <c r="AU285" s="246">
        <f t="shared" si="161"/>
        <v>6.1042606457317881</v>
      </c>
    </row>
    <row r="286" spans="1:47" s="246" customFormat="1" ht="12.95" customHeight="1">
      <c r="A286" s="235" t="s">
        <v>1177</v>
      </c>
      <c r="B286" s="235" t="s">
        <v>1797</v>
      </c>
      <c r="C286" s="236">
        <v>50871.589950000001</v>
      </c>
      <c r="D286" s="237">
        <v>7.5000000000000002E-4</v>
      </c>
      <c r="E286" s="246">
        <f t="shared" si="141"/>
        <v>53668.035503945546</v>
      </c>
      <c r="F286" s="246">
        <f t="shared" si="142"/>
        <v>53668</v>
      </c>
      <c r="G286" s="246">
        <f t="shared" si="143"/>
        <v>1.1414384003728628E-2</v>
      </c>
      <c r="I286" s="246">
        <f>+G286</f>
        <v>1.1414384003728628E-2</v>
      </c>
      <c r="O286" s="246">
        <f ca="1">+C$11+C$12*F286</f>
        <v>8.4065123182075707E-2</v>
      </c>
      <c r="P286" s="246">
        <f t="shared" si="144"/>
        <v>1.5356850767665547E-2</v>
      </c>
      <c r="Q286" s="248">
        <f t="shared" si="145"/>
        <v>35853.089950000001</v>
      </c>
      <c r="R286" s="246">
        <f t="shared" si="146"/>
        <v>1.5543044184747244E-5</v>
      </c>
      <c r="S286" s="246">
        <v>0.1</v>
      </c>
      <c r="T286" s="246">
        <f t="shared" si="147"/>
        <v>1.5543044184747245E-6</v>
      </c>
      <c r="X286" s="248">
        <f t="shared" si="148"/>
        <v>35853.089950000001</v>
      </c>
      <c r="Z286" s="246">
        <f t="shared" si="149"/>
        <v>53668</v>
      </c>
      <c r="AA286" s="246">
        <f t="shared" si="150"/>
        <v>1.0467600749841204E-2</v>
      </c>
      <c r="AB286" s="246">
        <f t="shared" si="151"/>
        <v>9.4678325388742463E-4</v>
      </c>
      <c r="AC286" s="246">
        <f t="shared" si="152"/>
        <v>-3.9424667639369193E-3</v>
      </c>
      <c r="AD286" s="246">
        <f t="shared" si="153"/>
        <v>1.6303634021552972E-2</v>
      </c>
      <c r="AE286" s="246">
        <f t="shared" si="154"/>
        <v>8.963985298416596E-8</v>
      </c>
      <c r="AG286" s="249"/>
      <c r="AH286" s="246">
        <f t="shared" si="155"/>
        <v>-4.8892500178243448E-3</v>
      </c>
      <c r="AI286" s="246">
        <f t="shared" si="156"/>
        <v>1.4238831204274001</v>
      </c>
      <c r="AJ286" s="246">
        <f t="shared" si="157"/>
        <v>-0.72563060495900555</v>
      </c>
      <c r="AK286" s="246">
        <f t="shared" si="158"/>
        <v>-0.32590661692303979</v>
      </c>
      <c r="AL286" s="246">
        <f t="shared" si="159"/>
        <v>-0.65546241188060572</v>
      </c>
      <c r="AM286" s="246">
        <f t="shared" si="160"/>
        <v>-0.33999185520283176</v>
      </c>
      <c r="AN286" s="246">
        <f t="shared" si="162"/>
        <v>5.9130488118964042</v>
      </c>
      <c r="AO286" s="246">
        <f t="shared" si="162"/>
        <v>5.9146399844587316</v>
      </c>
      <c r="AP286" s="246">
        <f t="shared" si="162"/>
        <v>5.9178281201173704</v>
      </c>
      <c r="AQ286" s="246">
        <f t="shared" si="162"/>
        <v>5.9242043546153749</v>
      </c>
      <c r="AR286" s="246">
        <f t="shared" si="162"/>
        <v>5.9369114551207449</v>
      </c>
      <c r="AS286" s="246">
        <f t="shared" si="162"/>
        <v>5.9620650234028592</v>
      </c>
      <c r="AT286" s="246">
        <f t="shared" si="162"/>
        <v>6.011260111459432</v>
      </c>
      <c r="AU286" s="246">
        <f t="shared" si="161"/>
        <v>6.1056751347184814</v>
      </c>
    </row>
    <row r="287" spans="1:47" s="246" customFormat="1" ht="12.95" customHeight="1">
      <c r="A287" s="235" t="s">
        <v>1177</v>
      </c>
      <c r="B287" s="235" t="s">
        <v>1797</v>
      </c>
      <c r="C287" s="236">
        <v>50872.560400000002</v>
      </c>
      <c r="D287" s="237">
        <v>4.4000000000000002E-4</v>
      </c>
      <c r="E287" s="246">
        <f t="shared" si="141"/>
        <v>53671.054046509278</v>
      </c>
      <c r="F287" s="246">
        <f t="shared" si="142"/>
        <v>53671</v>
      </c>
      <c r="G287" s="246">
        <f t="shared" si="143"/>
        <v>1.7375748007907532E-2</v>
      </c>
      <c r="I287" s="246">
        <f>+G287</f>
        <v>1.7375748007907532E-2</v>
      </c>
      <c r="O287" s="246">
        <f ca="1">+C$11+C$12*F287</f>
        <v>8.4062040067238081E-2</v>
      </c>
      <c r="P287" s="246">
        <f t="shared" si="144"/>
        <v>1.5361147580903491E-2</v>
      </c>
      <c r="Q287" s="248">
        <f t="shared" si="145"/>
        <v>35854.060400000002</v>
      </c>
      <c r="R287" s="246">
        <f t="shared" si="146"/>
        <v>4.0586148804848664E-6</v>
      </c>
      <c r="S287" s="246">
        <v>0.1</v>
      </c>
      <c r="T287" s="246">
        <f t="shared" si="147"/>
        <v>4.0586148804848666E-7</v>
      </c>
      <c r="X287" s="248">
        <f t="shared" si="148"/>
        <v>35854.060400000002</v>
      </c>
      <c r="Z287" s="246">
        <f t="shared" si="149"/>
        <v>53671</v>
      </c>
      <c r="AA287" s="246">
        <f t="shared" si="150"/>
        <v>1.0477235699075469E-2</v>
      </c>
      <c r="AB287" s="246">
        <f t="shared" si="151"/>
        <v>6.8985123088320631E-3</v>
      </c>
      <c r="AC287" s="246">
        <f t="shared" si="152"/>
        <v>2.0146004270040416E-3</v>
      </c>
      <c r="AD287" s="246">
        <f t="shared" si="153"/>
        <v>2.2259659889735554E-2</v>
      </c>
      <c r="AE287" s="246">
        <f t="shared" si="154"/>
        <v>4.7589472075107483E-6</v>
      </c>
      <c r="AG287" s="249"/>
      <c r="AH287" s="246">
        <f t="shared" si="155"/>
        <v>-4.8839118818280207E-3</v>
      </c>
      <c r="AI287" s="246">
        <f t="shared" si="156"/>
        <v>1.4242543142054489</v>
      </c>
      <c r="AJ287" s="246">
        <f t="shared" si="157"/>
        <v>-0.724845853334811</v>
      </c>
      <c r="AK287" s="246">
        <f t="shared" si="158"/>
        <v>-0.32542326225326129</v>
      </c>
      <c r="AL287" s="246">
        <f t="shared" si="159"/>
        <v>-0.65432260930212716</v>
      </c>
      <c r="AM287" s="246">
        <f t="shared" si="160"/>
        <v>-0.33935619957785357</v>
      </c>
      <c r="AN287" s="246">
        <f t="shared" si="162"/>
        <v>5.9137251761076337</v>
      </c>
      <c r="AO287" s="246">
        <f t="shared" si="162"/>
        <v>5.9153153105359646</v>
      </c>
      <c r="AP287" s="246">
        <f t="shared" si="162"/>
        <v>5.918500541862378</v>
      </c>
      <c r="AQ287" s="246">
        <f t="shared" si="162"/>
        <v>5.9248693555119125</v>
      </c>
      <c r="AR287" s="246">
        <f t="shared" si="162"/>
        <v>5.937558605898559</v>
      </c>
      <c r="AS287" s="246">
        <f t="shared" si="162"/>
        <v>5.9626713865422944</v>
      </c>
      <c r="AT287" s="246">
        <f t="shared" si="162"/>
        <v>6.0117782567147771</v>
      </c>
      <c r="AU287" s="246">
        <f t="shared" si="161"/>
        <v>6.1060146120752874</v>
      </c>
    </row>
    <row r="288" spans="1:47" s="246" customFormat="1" ht="12.95" customHeight="1">
      <c r="A288" s="15" t="s">
        <v>1809</v>
      </c>
      <c r="B288" s="249" t="s">
        <v>1814</v>
      </c>
      <c r="C288" s="250">
        <v>51126.052799999998</v>
      </c>
      <c r="D288" s="250"/>
      <c r="E288" s="246">
        <f t="shared" si="141"/>
        <v>54459.531143713757</v>
      </c>
      <c r="F288" s="246">
        <f t="shared" si="142"/>
        <v>54459.5</v>
      </c>
      <c r="G288" s="246">
        <f t="shared" si="143"/>
        <v>1.0012585997174028E-2</v>
      </c>
      <c r="K288" s="5">
        <f>+G288</f>
        <v>1.0012585997174028E-2</v>
      </c>
      <c r="P288" s="246">
        <f t="shared" si="144"/>
        <v>1.6503937278383569E-2</v>
      </c>
      <c r="Q288" s="248">
        <f t="shared" si="145"/>
        <v>36107.552799999998</v>
      </c>
      <c r="R288" s="246">
        <f t="shared" si="146"/>
        <v>4.2137641456060753E-5</v>
      </c>
      <c r="S288" s="246">
        <v>1</v>
      </c>
      <c r="T288" s="246">
        <f t="shared" si="147"/>
        <v>4.2137641456060753E-5</v>
      </c>
      <c r="X288" s="248">
        <f t="shared" si="148"/>
        <v>36107.552799999998</v>
      </c>
      <c r="Z288" s="246">
        <f t="shared" si="149"/>
        <v>54459.5</v>
      </c>
      <c r="AA288" s="246">
        <f t="shared" si="150"/>
        <v>1.3136787984953571E-2</v>
      </c>
      <c r="AB288" s="246">
        <f t="shared" si="151"/>
        <v>-3.1242019877795423E-3</v>
      </c>
      <c r="AC288" s="246">
        <f t="shared" si="152"/>
        <v>-6.4913512812095411E-3</v>
      </c>
      <c r="AD288" s="246">
        <f t="shared" si="153"/>
        <v>1.3379735290604027E-2</v>
      </c>
      <c r="AE288" s="246">
        <f t="shared" si="154"/>
        <v>9.7606380604456433E-6</v>
      </c>
      <c r="AG288" s="249"/>
      <c r="AH288" s="246">
        <f t="shared" si="155"/>
        <v>-3.3671492934299985E-3</v>
      </c>
      <c r="AI288" s="246">
        <f t="shared" si="156"/>
        <v>1.5046690262192093</v>
      </c>
      <c r="AJ288" s="246">
        <f t="shared" si="157"/>
        <v>-0.47342110559344097</v>
      </c>
      <c r="AK288" s="246">
        <f t="shared" si="158"/>
        <v>-0.17663860481912091</v>
      </c>
      <c r="AL288" s="246">
        <f t="shared" si="159"/>
        <v>-0.33668266704949418</v>
      </c>
      <c r="AM288" s="246">
        <f t="shared" si="160"/>
        <v>-0.16994976579142357</v>
      </c>
      <c r="AN288" s="246">
        <f t="shared" si="162"/>
        <v>6.0965691416667731</v>
      </c>
      <c r="AO288" s="246">
        <f t="shared" si="162"/>
        <v>6.0975815418872648</v>
      </c>
      <c r="AP288" s="246">
        <f t="shared" si="162"/>
        <v>6.0995077213709781</v>
      </c>
      <c r="AQ288" s="246">
        <f t="shared" si="162"/>
        <v>6.1031705494581256</v>
      </c>
      <c r="AR288" s="246">
        <f t="shared" si="162"/>
        <v>6.110129106371982</v>
      </c>
      <c r="AS288" s="246">
        <f t="shared" si="162"/>
        <v>6.1233258284609082</v>
      </c>
      <c r="AT288" s="246">
        <f t="shared" si="162"/>
        <v>6.1482781141508296</v>
      </c>
      <c r="AU288" s="246">
        <f t="shared" si="161"/>
        <v>6.1952405773558734</v>
      </c>
    </row>
    <row r="289" spans="1:47" s="246" customFormat="1" ht="12.95" customHeight="1">
      <c r="A289" s="15" t="s">
        <v>1809</v>
      </c>
      <c r="B289" s="249"/>
      <c r="C289" s="250">
        <v>51129.11</v>
      </c>
      <c r="D289" s="250"/>
      <c r="E289" s="246">
        <f t="shared" si="141"/>
        <v>54469.040431493493</v>
      </c>
      <c r="F289" s="246">
        <f t="shared" si="142"/>
        <v>54469</v>
      </c>
      <c r="G289" s="246">
        <f t="shared" si="143"/>
        <v>1.2998571997741237E-2</v>
      </c>
      <c r="K289" s="5">
        <f>+G289</f>
        <v>1.2998571997741237E-2</v>
      </c>
      <c r="P289" s="246">
        <f t="shared" si="144"/>
        <v>1.6517869134456832E-2</v>
      </c>
      <c r="Q289" s="248">
        <f t="shared" si="145"/>
        <v>36110.61</v>
      </c>
      <c r="R289" s="246">
        <f t="shared" si="146"/>
        <v>1.2385452336494584E-5</v>
      </c>
      <c r="S289" s="246">
        <v>1</v>
      </c>
      <c r="T289" s="246">
        <f t="shared" si="147"/>
        <v>1.2385452336494584E-5</v>
      </c>
      <c r="X289" s="248">
        <f t="shared" si="148"/>
        <v>36110.61</v>
      </c>
      <c r="Z289" s="246">
        <f t="shared" si="149"/>
        <v>54469</v>
      </c>
      <c r="AA289" s="246">
        <f t="shared" si="150"/>
        <v>1.317023187152939E-2</v>
      </c>
      <c r="AB289" s="246">
        <f t="shared" si="151"/>
        <v>-1.716598737881523E-4</v>
      </c>
      <c r="AC289" s="246">
        <f t="shared" si="152"/>
        <v>-3.5192971367155948E-3</v>
      </c>
      <c r="AD289" s="246">
        <f t="shared" si="153"/>
        <v>1.6346209260668682E-2</v>
      </c>
      <c r="AE289" s="246">
        <f t="shared" si="154"/>
        <v>2.9467112268964375E-8</v>
      </c>
      <c r="AG289" s="249"/>
      <c r="AH289" s="246">
        <f t="shared" si="155"/>
        <v>-3.3476372629274429E-3</v>
      </c>
      <c r="AI289" s="246">
        <f t="shared" si="156"/>
        <v>1.5053742367354612</v>
      </c>
      <c r="AJ289" s="246">
        <f t="shared" si="157"/>
        <v>-0.4698803570737573</v>
      </c>
      <c r="AK289" s="246">
        <f t="shared" si="158"/>
        <v>-0.17461072012204953</v>
      </c>
      <c r="AL289" s="246">
        <f t="shared" si="159"/>
        <v>-0.33266723118314551</v>
      </c>
      <c r="AM289" s="246">
        <f t="shared" si="160"/>
        <v>-0.16788476092413701</v>
      </c>
      <c r="AN289" s="246">
        <f t="shared" si="162"/>
        <v>6.0988237531064451</v>
      </c>
      <c r="AO289" s="246">
        <f t="shared" si="162"/>
        <v>6.0998257666317528</v>
      </c>
      <c r="AP289" s="246">
        <f t="shared" si="162"/>
        <v>6.101731394188751</v>
      </c>
      <c r="AQ289" s="246">
        <f t="shared" si="162"/>
        <v>6.1053536818344742</v>
      </c>
      <c r="AR289" s="246">
        <f t="shared" si="162"/>
        <v>6.1122326062647812</v>
      </c>
      <c r="AS289" s="246">
        <f t="shared" si="162"/>
        <v>6.1252738932767867</v>
      </c>
      <c r="AT289" s="246">
        <f t="shared" si="162"/>
        <v>6.1499257280090083</v>
      </c>
      <c r="AU289" s="246">
        <f t="shared" si="161"/>
        <v>6.1963155889857608</v>
      </c>
    </row>
    <row r="290" spans="1:47" s="246" customFormat="1" ht="12.95" customHeight="1">
      <c r="A290" s="235" t="s">
        <v>1177</v>
      </c>
      <c r="B290" s="235" t="s">
        <v>1797</v>
      </c>
      <c r="C290" s="236">
        <v>51144.864800000003</v>
      </c>
      <c r="D290" s="237">
        <v>1.5E-3</v>
      </c>
      <c r="E290" s="246">
        <f t="shared" si="141"/>
        <v>54518.045052425085</v>
      </c>
      <c r="F290" s="246">
        <f t="shared" si="142"/>
        <v>54518</v>
      </c>
      <c r="G290" s="246">
        <f t="shared" si="143"/>
        <v>1.4484184001048561E-2</v>
      </c>
      <c r="I290" s="246">
        <f>+G290</f>
        <v>1.4484184001048561E-2</v>
      </c>
      <c r="O290" s="246">
        <f ca="1">+C$11+C$12*F290</f>
        <v>8.3191573978083147E-2</v>
      </c>
      <c r="P290" s="246">
        <f t="shared" si="144"/>
        <v>1.6589789930050523E-2</v>
      </c>
      <c r="Q290" s="248">
        <f t="shared" si="145"/>
        <v>36126.364800000003</v>
      </c>
      <c r="R290" s="246">
        <f t="shared" si="146"/>
        <v>4.4335763282482161E-6</v>
      </c>
      <c r="S290" s="246">
        <v>0.1</v>
      </c>
      <c r="T290" s="246">
        <f t="shared" si="147"/>
        <v>4.4335763282482163E-7</v>
      </c>
      <c r="X290" s="248">
        <f t="shared" si="148"/>
        <v>36126.364800000003</v>
      </c>
      <c r="Z290" s="246">
        <f t="shared" si="149"/>
        <v>54518</v>
      </c>
      <c r="AA290" s="246">
        <f t="shared" si="150"/>
        <v>1.3343192097876608E-2</v>
      </c>
      <c r="AB290" s="246">
        <f t="shared" si="151"/>
        <v>1.1409919031719531E-3</v>
      </c>
      <c r="AC290" s="246">
        <f t="shared" si="152"/>
        <v>-2.1056059290019621E-3</v>
      </c>
      <c r="AD290" s="246">
        <f t="shared" si="153"/>
        <v>1.7730781833222475E-2</v>
      </c>
      <c r="AE290" s="246">
        <f t="shared" si="154"/>
        <v>1.3018625231039555E-7</v>
      </c>
      <c r="AG290" s="249"/>
      <c r="AH290" s="246">
        <f t="shared" si="155"/>
        <v>-3.2465978321739148E-3</v>
      </c>
      <c r="AI290" s="246">
        <f t="shared" si="156"/>
        <v>1.508891180506355</v>
      </c>
      <c r="AJ290" s="246">
        <f t="shared" si="157"/>
        <v>-0.45144850622358046</v>
      </c>
      <c r="AK290" s="246">
        <f t="shared" si="158"/>
        <v>-0.16407860658946083</v>
      </c>
      <c r="AL290" s="246">
        <f t="shared" si="159"/>
        <v>-0.31190001418246055</v>
      </c>
      <c r="AM290" s="246">
        <f t="shared" si="160"/>
        <v>-0.1572266840133251</v>
      </c>
      <c r="AN290" s="246">
        <f t="shared" si="162"/>
        <v>6.110467793218187</v>
      </c>
      <c r="AO290" s="246">
        <f t="shared" si="162"/>
        <v>6.1114151451302243</v>
      </c>
      <c r="AP290" s="246">
        <f t="shared" si="162"/>
        <v>6.1132131112718477</v>
      </c>
      <c r="AQ290" s="246">
        <f t="shared" si="162"/>
        <v>6.1166239263922497</v>
      </c>
      <c r="AR290" s="246">
        <f t="shared" si="162"/>
        <v>6.123089045677732</v>
      </c>
      <c r="AS290" s="246">
        <f t="shared" si="162"/>
        <v>6.1353252609698696</v>
      </c>
      <c r="AT290" s="246">
        <f t="shared" si="162"/>
        <v>6.1584247836704433</v>
      </c>
      <c r="AU290" s="246">
        <f t="shared" si="161"/>
        <v>6.2018603858135961</v>
      </c>
    </row>
    <row r="291" spans="1:47" s="246" customFormat="1" ht="12.95" customHeight="1">
      <c r="A291" s="235" t="s">
        <v>1177</v>
      </c>
      <c r="B291" s="235" t="s">
        <v>1797</v>
      </c>
      <c r="C291" s="236">
        <v>51156.601499999997</v>
      </c>
      <c r="D291" s="237">
        <v>1.1000000000000001E-3</v>
      </c>
      <c r="E291" s="246">
        <f t="shared" si="141"/>
        <v>54554.551547873292</v>
      </c>
      <c r="F291" s="246">
        <f t="shared" si="142"/>
        <v>54554.5</v>
      </c>
      <c r="G291" s="246">
        <f t="shared" si="143"/>
        <v>1.657244600210106E-2</v>
      </c>
      <c r="I291" s="246">
        <f>+G291</f>
        <v>1.657244600210106E-2</v>
      </c>
      <c r="O291" s="246">
        <f ca="1">+C$11+C$12*F291</f>
        <v>8.3154062747558766E-2</v>
      </c>
      <c r="P291" s="246">
        <f t="shared" si="144"/>
        <v>1.6643430809296027E-2</v>
      </c>
      <c r="Q291" s="248">
        <f t="shared" si="145"/>
        <v>36138.101499999997</v>
      </c>
      <c r="R291" s="246">
        <f t="shared" si="146"/>
        <v>5.038842852506603E-9</v>
      </c>
      <c r="S291" s="246">
        <v>0.1</v>
      </c>
      <c r="T291" s="246">
        <f t="shared" si="147"/>
        <v>5.0388428525066032E-10</v>
      </c>
      <c r="X291" s="248">
        <f t="shared" si="148"/>
        <v>36138.101499999997</v>
      </c>
      <c r="Z291" s="246">
        <f t="shared" si="149"/>
        <v>54554.5</v>
      </c>
      <c r="AA291" s="246">
        <f t="shared" si="150"/>
        <v>1.3472520849678626E-2</v>
      </c>
      <c r="AB291" s="246">
        <f t="shared" si="151"/>
        <v>3.099925152422434E-3</v>
      </c>
      <c r="AC291" s="246">
        <f t="shared" si="152"/>
        <v>-7.0984807194966748E-5</v>
      </c>
      <c r="AD291" s="246">
        <f t="shared" si="153"/>
        <v>1.9743355961718459E-2</v>
      </c>
      <c r="AE291" s="246">
        <f t="shared" si="154"/>
        <v>9.6095359506212511E-7</v>
      </c>
      <c r="AG291" s="249"/>
      <c r="AH291" s="246">
        <f t="shared" si="155"/>
        <v>-3.1709099596174003E-3</v>
      </c>
      <c r="AI291" s="246">
        <f t="shared" si="156"/>
        <v>1.5113775789118122</v>
      </c>
      <c r="AJ291" s="246">
        <f t="shared" si="157"/>
        <v>-0.43753882516474746</v>
      </c>
      <c r="AK291" s="246">
        <f t="shared" si="158"/>
        <v>-0.1561569547723822</v>
      </c>
      <c r="AL291" s="246">
        <f t="shared" si="159"/>
        <v>-0.29637176720505598</v>
      </c>
      <c r="AM291" s="246">
        <f t="shared" si="160"/>
        <v>-0.14928017045484371</v>
      </c>
      <c r="AN291" s="246">
        <f t="shared" ref="AN291:AT300" si="163">$AU291+$AB$7*SIN(AO291)</f>
        <v>6.119157115945252</v>
      </c>
      <c r="AO291" s="246">
        <f t="shared" si="163"/>
        <v>6.1200626029456835</v>
      </c>
      <c r="AP291" s="246">
        <f t="shared" si="163"/>
        <v>6.1217786293728711</v>
      </c>
      <c r="AQ291" s="246">
        <f t="shared" si="163"/>
        <v>6.1250294325557029</v>
      </c>
      <c r="AR291" s="246">
        <f t="shared" si="163"/>
        <v>6.131183095359666</v>
      </c>
      <c r="AS291" s="246">
        <f t="shared" si="163"/>
        <v>6.1428161091002158</v>
      </c>
      <c r="AT291" s="246">
        <f t="shared" si="163"/>
        <v>6.1647565857748932</v>
      </c>
      <c r="AU291" s="246">
        <f t="shared" si="161"/>
        <v>6.2059906936547398</v>
      </c>
    </row>
    <row r="292" spans="1:47" s="246" customFormat="1" ht="12.95" customHeight="1">
      <c r="A292" s="235" t="s">
        <v>1177</v>
      </c>
      <c r="B292" s="235" t="s">
        <v>1797</v>
      </c>
      <c r="C292" s="236">
        <v>51169.626799999998</v>
      </c>
      <c r="D292" s="237">
        <v>1.1000000000000001E-3</v>
      </c>
      <c r="E292" s="246">
        <f t="shared" si="141"/>
        <v>54595.066177638204</v>
      </c>
      <c r="F292" s="246">
        <f t="shared" si="142"/>
        <v>54595</v>
      </c>
      <c r="G292" s="246">
        <f t="shared" si="143"/>
        <v>2.1275859995512292E-2</v>
      </c>
      <c r="I292" s="246">
        <f>+G292</f>
        <v>2.1275859995512292E-2</v>
      </c>
      <c r="O292" s="246">
        <f ca="1">+C$11+C$12*F292</f>
        <v>8.3112440697250878E-2</v>
      </c>
      <c r="P292" s="246">
        <f t="shared" si="144"/>
        <v>1.670301731797829E-2</v>
      </c>
      <c r="Q292" s="248">
        <f t="shared" si="145"/>
        <v>36151.126799999998</v>
      </c>
      <c r="R292" s="246">
        <f t="shared" si="146"/>
        <v>2.0910890153476338E-5</v>
      </c>
      <c r="S292" s="246">
        <v>0.1</v>
      </c>
      <c r="T292" s="246">
        <f t="shared" si="147"/>
        <v>2.091089015347634E-6</v>
      </c>
      <c r="X292" s="248">
        <f t="shared" si="148"/>
        <v>36151.126799999998</v>
      </c>
      <c r="Z292" s="246">
        <f t="shared" si="149"/>
        <v>54595</v>
      </c>
      <c r="AA292" s="246">
        <f t="shared" si="150"/>
        <v>1.3616499815762673E-2</v>
      </c>
      <c r="AB292" s="246">
        <f t="shared" si="151"/>
        <v>7.6593601797496184E-3</v>
      </c>
      <c r="AC292" s="246">
        <f t="shared" si="152"/>
        <v>4.5728426775340017E-3</v>
      </c>
      <c r="AD292" s="246">
        <f t="shared" si="153"/>
        <v>2.4362377497727909E-2</v>
      </c>
      <c r="AE292" s="246">
        <f t="shared" si="154"/>
        <v>5.8665798363134115E-6</v>
      </c>
      <c r="AG292" s="249"/>
      <c r="AH292" s="246">
        <f t="shared" si="155"/>
        <v>-3.0865175022156159E-3</v>
      </c>
      <c r="AI292" s="246">
        <f t="shared" si="156"/>
        <v>1.5140003360727889</v>
      </c>
      <c r="AJ292" s="246">
        <f t="shared" si="157"/>
        <v>-0.4219309031700354</v>
      </c>
      <c r="AK292" s="246">
        <f t="shared" si="158"/>
        <v>-0.14729452554168646</v>
      </c>
      <c r="AL292" s="246">
        <f t="shared" si="159"/>
        <v>-0.27908602615694067</v>
      </c>
      <c r="AM292" s="246">
        <f t="shared" si="160"/>
        <v>-0.14045586276252101</v>
      </c>
      <c r="AN292" s="246">
        <f t="shared" si="163"/>
        <v>6.1288135494006397</v>
      </c>
      <c r="AO292" s="246">
        <f t="shared" si="163"/>
        <v>6.1296714880672543</v>
      </c>
      <c r="AP292" s="246">
        <f t="shared" si="163"/>
        <v>6.1312949364917078</v>
      </c>
      <c r="AQ292" s="246">
        <f t="shared" si="163"/>
        <v>6.1343658332606221</v>
      </c>
      <c r="AR292" s="246">
        <f t="shared" si="163"/>
        <v>6.1401708671010118</v>
      </c>
      <c r="AS292" s="246">
        <f t="shared" si="163"/>
        <v>6.1511312672739749</v>
      </c>
      <c r="AT292" s="246">
        <f t="shared" si="163"/>
        <v>6.1717831056805323</v>
      </c>
      <c r="AU292" s="246">
        <f t="shared" si="161"/>
        <v>6.210573637971625</v>
      </c>
    </row>
    <row r="293" spans="1:47" s="246" customFormat="1" ht="12.95" customHeight="1">
      <c r="A293" s="235" t="s">
        <v>1177</v>
      </c>
      <c r="B293" s="235" t="s">
        <v>1797</v>
      </c>
      <c r="C293" s="236">
        <v>51172.666299999997</v>
      </c>
      <c r="D293" s="237">
        <v>1.6000000000000001E-3</v>
      </c>
      <c r="E293" s="246">
        <f t="shared" si="141"/>
        <v>54604.520410336903</v>
      </c>
      <c r="F293" s="246">
        <f t="shared" si="142"/>
        <v>54604.5</v>
      </c>
      <c r="G293" s="246">
        <f t="shared" si="143"/>
        <v>6.5618459993856959E-3</v>
      </c>
      <c r="I293" s="246">
        <f>+G293</f>
        <v>6.5618459993856959E-3</v>
      </c>
      <c r="O293" s="246">
        <f ca="1">+C$11+C$12*F293</f>
        <v>8.3102677500265093E-2</v>
      </c>
      <c r="P293" s="246">
        <f t="shared" si="144"/>
        <v>1.6717004632436035E-2</v>
      </c>
      <c r="Q293" s="248">
        <f t="shared" si="145"/>
        <v>36154.166299999997</v>
      </c>
      <c r="R293" s="246">
        <f t="shared" si="146"/>
        <v>1.0312724686241682E-4</v>
      </c>
      <c r="S293" s="246">
        <v>0.1</v>
      </c>
      <c r="T293" s="246">
        <f t="shared" si="147"/>
        <v>1.0312724686241683E-5</v>
      </c>
      <c r="X293" s="248">
        <f t="shared" si="148"/>
        <v>36154.166299999997</v>
      </c>
      <c r="Z293" s="246">
        <f t="shared" si="149"/>
        <v>54604.5</v>
      </c>
      <c r="AA293" s="246">
        <f t="shared" si="150"/>
        <v>1.3650343908168739E-2</v>
      </c>
      <c r="AB293" s="246">
        <f t="shared" si="151"/>
        <v>-7.0884979087830428E-3</v>
      </c>
      <c r="AC293" s="246">
        <f t="shared" si="152"/>
        <v>-1.0155158633050339E-2</v>
      </c>
      <c r="AD293" s="246">
        <f t="shared" si="153"/>
        <v>9.6285067236529919E-3</v>
      </c>
      <c r="AE293" s="246">
        <f t="shared" si="154"/>
        <v>5.0246802602821572E-6</v>
      </c>
      <c r="AG293" s="249"/>
      <c r="AH293" s="246">
        <f t="shared" si="155"/>
        <v>-3.066660724267296E-3</v>
      </c>
      <c r="AI293" s="246">
        <f t="shared" si="156"/>
        <v>1.5145945287358045</v>
      </c>
      <c r="AJ293" s="246">
        <f t="shared" si="157"/>
        <v>-0.41824393130587756</v>
      </c>
      <c r="AK293" s="246">
        <f t="shared" si="158"/>
        <v>-0.14520500588018989</v>
      </c>
      <c r="AL293" s="246">
        <f t="shared" si="159"/>
        <v>-0.27502316942158228</v>
      </c>
      <c r="AM293" s="246">
        <f t="shared" si="160"/>
        <v>-0.13838494671952503</v>
      </c>
      <c r="AN293" s="246">
        <f t="shared" si="163"/>
        <v>6.1310808132711809</v>
      </c>
      <c r="AO293" s="246">
        <f t="shared" si="163"/>
        <v>6.1319274373449524</v>
      </c>
      <c r="AP293" s="246">
        <f t="shared" si="163"/>
        <v>6.1335289262617652</v>
      </c>
      <c r="AQ293" s="246">
        <f t="shared" si="163"/>
        <v>6.1365572768828063</v>
      </c>
      <c r="AR293" s="246">
        <f t="shared" si="163"/>
        <v>6.1422800886155384</v>
      </c>
      <c r="AS293" s="246">
        <f t="shared" si="163"/>
        <v>6.153082231931597</v>
      </c>
      <c r="AT293" s="246">
        <f t="shared" si="163"/>
        <v>6.1734314215731549</v>
      </c>
      <c r="AU293" s="246">
        <f t="shared" si="161"/>
        <v>6.2116486496015115</v>
      </c>
    </row>
    <row r="294" spans="1:47" s="246" customFormat="1" ht="12.95" customHeight="1">
      <c r="A294" s="235" t="s">
        <v>1177</v>
      </c>
      <c r="B294" s="235" t="s">
        <v>1797</v>
      </c>
      <c r="C294" s="236">
        <v>51187.622499999998</v>
      </c>
      <c r="D294" s="237">
        <v>1.1999999999999999E-3</v>
      </c>
      <c r="E294" s="246">
        <f t="shared" si="141"/>
        <v>54651.041020663724</v>
      </c>
      <c r="F294" s="246">
        <f t="shared" si="142"/>
        <v>54651</v>
      </c>
      <c r="G294" s="246">
        <f t="shared" si="143"/>
        <v>1.3187987999117468E-2</v>
      </c>
      <c r="I294" s="246">
        <f>+G294</f>
        <v>1.3187987999117468E-2</v>
      </c>
      <c r="O294" s="246">
        <f ca="1">+C$11+C$12*F294</f>
        <v>8.3054889220281952E-2</v>
      </c>
      <c r="P294" s="246">
        <f t="shared" si="144"/>
        <v>1.6785524949690898E-2</v>
      </c>
      <c r="Q294" s="248">
        <f t="shared" si="145"/>
        <v>36169.122499999998</v>
      </c>
      <c r="R294" s="246">
        <f t="shared" si="146"/>
        <v>1.2942272110741181E-5</v>
      </c>
      <c r="S294" s="246">
        <v>0.1</v>
      </c>
      <c r="T294" s="246">
        <f t="shared" si="147"/>
        <v>1.2942272110741181E-6</v>
      </c>
      <c r="X294" s="248">
        <f t="shared" si="148"/>
        <v>36169.122499999998</v>
      </c>
      <c r="Z294" s="246">
        <f t="shared" si="149"/>
        <v>54651</v>
      </c>
      <c r="AA294" s="246">
        <f t="shared" si="150"/>
        <v>1.3816383474414351E-2</v>
      </c>
      <c r="AB294" s="246">
        <f t="shared" si="151"/>
        <v>-6.2839547529688379E-4</v>
      </c>
      <c r="AC294" s="246">
        <f t="shared" si="152"/>
        <v>-3.5975369505734309E-3</v>
      </c>
      <c r="AD294" s="246">
        <f t="shared" si="153"/>
        <v>1.6157129474394013E-2</v>
      </c>
      <c r="AE294" s="246">
        <f t="shared" si="154"/>
        <v>3.9488087337359651E-8</v>
      </c>
      <c r="AG294" s="249"/>
      <c r="AH294" s="246">
        <f t="shared" si="155"/>
        <v>-2.9691414752765466E-3</v>
      </c>
      <c r="AI294" s="246">
        <f t="shared" si="156"/>
        <v>1.5173860038473514</v>
      </c>
      <c r="AJ294" s="246">
        <f t="shared" si="157"/>
        <v>-0.40005945070030452</v>
      </c>
      <c r="AK294" s="246">
        <f t="shared" si="158"/>
        <v>-0.13492125762962343</v>
      </c>
      <c r="AL294" s="246">
        <f t="shared" si="159"/>
        <v>-0.25509370845642387</v>
      </c>
      <c r="AM294" s="246">
        <f t="shared" si="160"/>
        <v>-0.1282430374173486</v>
      </c>
      <c r="AN294" s="246">
        <f t="shared" si="163"/>
        <v>6.142189847677737</v>
      </c>
      <c r="AO294" s="246">
        <f t="shared" si="163"/>
        <v>6.1429802410473959</v>
      </c>
      <c r="AP294" s="246">
        <f t="shared" si="163"/>
        <v>6.1444729643379468</v>
      </c>
      <c r="AQ294" s="246">
        <f t="shared" si="163"/>
        <v>6.147291250304086</v>
      </c>
      <c r="AR294" s="246">
        <f t="shared" si="163"/>
        <v>6.1526092794817266</v>
      </c>
      <c r="AS294" s="246">
        <f t="shared" si="163"/>
        <v>6.1626342738367708</v>
      </c>
      <c r="AT294" s="246">
        <f t="shared" si="163"/>
        <v>6.1815001188507841</v>
      </c>
      <c r="AU294" s="246">
        <f t="shared" si="161"/>
        <v>6.2169105486320086</v>
      </c>
    </row>
    <row r="295" spans="1:47" s="246" customFormat="1" ht="12.95" customHeight="1">
      <c r="A295" s="15" t="s">
        <v>1809</v>
      </c>
      <c r="B295" s="249" t="s">
        <v>1814</v>
      </c>
      <c r="C295" s="250">
        <v>51200.9643</v>
      </c>
      <c r="D295" s="250"/>
      <c r="E295" s="246">
        <f t="shared" si="141"/>
        <v>54692.540109928268</v>
      </c>
      <c r="F295" s="246">
        <f t="shared" si="142"/>
        <v>54692.5</v>
      </c>
      <c r="G295" s="246">
        <f t="shared" si="143"/>
        <v>1.289519000420114E-2</v>
      </c>
      <c r="K295" s="5">
        <f>+G295</f>
        <v>1.289519000420114E-2</v>
      </c>
      <c r="P295" s="246">
        <f t="shared" si="144"/>
        <v>1.6846756160160847E-2</v>
      </c>
      <c r="Q295" s="248">
        <f t="shared" si="145"/>
        <v>36182.4643</v>
      </c>
      <c r="R295" s="246">
        <f t="shared" si="146"/>
        <v>1.5614875084926176E-5</v>
      </c>
      <c r="S295" s="246">
        <v>1</v>
      </c>
      <c r="T295" s="246">
        <f t="shared" si="147"/>
        <v>1.5614875084926176E-5</v>
      </c>
      <c r="X295" s="248">
        <f t="shared" si="148"/>
        <v>36182.4643</v>
      </c>
      <c r="Z295" s="246">
        <f t="shared" si="149"/>
        <v>54692.5</v>
      </c>
      <c r="AA295" s="246">
        <f t="shared" si="150"/>
        <v>1.3965091642390706E-2</v>
      </c>
      <c r="AB295" s="246">
        <f t="shared" si="151"/>
        <v>-1.0699016381895653E-3</v>
      </c>
      <c r="AC295" s="246">
        <f t="shared" si="152"/>
        <v>-3.9515661559597071E-3</v>
      </c>
      <c r="AD295" s="246">
        <f t="shared" si="153"/>
        <v>1.5776854521971282E-2</v>
      </c>
      <c r="AE295" s="246">
        <f t="shared" si="154"/>
        <v>1.1446895154007154E-6</v>
      </c>
      <c r="AG295" s="249"/>
      <c r="AH295" s="246">
        <f t="shared" si="155"/>
        <v>-2.8816645177701418E-3</v>
      </c>
      <c r="AI295" s="246">
        <f t="shared" si="156"/>
        <v>1.519711010859274</v>
      </c>
      <c r="AJ295" s="246">
        <f t="shared" si="157"/>
        <v>-0.38364303354455553</v>
      </c>
      <c r="AK295" s="246">
        <f t="shared" si="158"/>
        <v>-0.12566816593362984</v>
      </c>
      <c r="AL295" s="246">
        <f t="shared" si="159"/>
        <v>-0.23724996568450482</v>
      </c>
      <c r="AM295" s="246">
        <f t="shared" si="160"/>
        <v>-0.11918455853473052</v>
      </c>
      <c r="AN295" s="246">
        <f t="shared" si="163"/>
        <v>6.1521195305126311</v>
      </c>
      <c r="AO295" s="246">
        <f t="shared" si="163"/>
        <v>6.1528586011194033</v>
      </c>
      <c r="AP295" s="246">
        <f t="shared" si="163"/>
        <v>6.1542525412649773</v>
      </c>
      <c r="AQ295" s="246">
        <f t="shared" si="163"/>
        <v>6.1568809290635063</v>
      </c>
      <c r="AR295" s="246">
        <f t="shared" si="163"/>
        <v>6.1618345980957443</v>
      </c>
      <c r="AS295" s="246">
        <f t="shared" si="163"/>
        <v>6.1711626489731355</v>
      </c>
      <c r="AT295" s="246">
        <f t="shared" si="163"/>
        <v>6.1887020445848595</v>
      </c>
      <c r="AU295" s="246">
        <f t="shared" si="161"/>
        <v>6.2216066520678286</v>
      </c>
    </row>
    <row r="296" spans="1:47" s="246" customFormat="1" ht="12.95" customHeight="1">
      <c r="A296" s="235" t="s">
        <v>1177</v>
      </c>
      <c r="B296" s="235" t="s">
        <v>1797</v>
      </c>
      <c r="C296" s="236">
        <v>51201.611559999998</v>
      </c>
      <c r="D296" s="237">
        <v>9.3000000000000005E-4</v>
      </c>
      <c r="E296" s="246">
        <f t="shared" si="141"/>
        <v>54694.553384038009</v>
      </c>
      <c r="F296" s="246">
        <f t="shared" si="142"/>
        <v>54694.5</v>
      </c>
      <c r="G296" s="246">
        <f t="shared" si="143"/>
        <v>1.7162765994726215E-2</v>
      </c>
      <c r="I296" s="246">
        <f>+G296</f>
        <v>1.7162765994726215E-2</v>
      </c>
      <c r="O296" s="246">
        <f t="shared" ref="O296:O359" ca="1" si="164">+C$11+C$12*F296</f>
        <v>8.3010184055136466E-2</v>
      </c>
      <c r="P296" s="246">
        <f t="shared" si="144"/>
        <v>1.6849708935973734E-2</v>
      </c>
      <c r="Q296" s="248">
        <f t="shared" si="145"/>
        <v>36183.111559999998</v>
      </c>
      <c r="R296" s="246">
        <f t="shared" si="146"/>
        <v>9.8004722034754073E-8</v>
      </c>
      <c r="S296" s="246">
        <v>0.1</v>
      </c>
      <c r="T296" s="246">
        <f t="shared" si="147"/>
        <v>9.8004722034754077E-9</v>
      </c>
      <c r="X296" s="248">
        <f t="shared" si="148"/>
        <v>36183.111559999998</v>
      </c>
      <c r="Z296" s="246">
        <f t="shared" si="149"/>
        <v>54694.5</v>
      </c>
      <c r="AA296" s="246">
        <f t="shared" si="150"/>
        <v>1.3972270456457471E-2</v>
      </c>
      <c r="AB296" s="246">
        <f t="shared" si="151"/>
        <v>3.1904955382687436E-3</v>
      </c>
      <c r="AC296" s="246">
        <f t="shared" si="152"/>
        <v>3.1305705875248058E-4</v>
      </c>
      <c r="AD296" s="246">
        <f t="shared" si="153"/>
        <v>2.0040204474242478E-2</v>
      </c>
      <c r="AE296" s="246">
        <f t="shared" si="154"/>
        <v>1.017926177971276E-6</v>
      </c>
      <c r="AG296" s="249"/>
      <c r="AH296" s="246">
        <f t="shared" si="155"/>
        <v>-2.8774384795162622E-3</v>
      </c>
      <c r="AI296" s="246">
        <f t="shared" si="156"/>
        <v>1.519819048466698</v>
      </c>
      <c r="AJ296" s="246">
        <f t="shared" si="157"/>
        <v>-0.38284755282180039</v>
      </c>
      <c r="AK296" s="246">
        <f t="shared" si="158"/>
        <v>-0.12522052383162816</v>
      </c>
      <c r="AL296" s="246">
        <f t="shared" si="159"/>
        <v>-0.23638872637676861</v>
      </c>
      <c r="AM296" s="246">
        <f t="shared" si="160"/>
        <v>-0.11874784433291996</v>
      </c>
      <c r="AN296" s="246">
        <f t="shared" si="163"/>
        <v>6.1525984134126119</v>
      </c>
      <c r="AO296" s="246">
        <f t="shared" si="163"/>
        <v>6.1533349846845464</v>
      </c>
      <c r="AP296" s="246">
        <f t="shared" si="163"/>
        <v>6.154724125227288</v>
      </c>
      <c r="AQ296" s="246">
        <f t="shared" si="163"/>
        <v>6.1573433063195706</v>
      </c>
      <c r="AR296" s="246">
        <f t="shared" si="163"/>
        <v>6.1622793454807008</v>
      </c>
      <c r="AS296" s="246">
        <f t="shared" si="163"/>
        <v>6.1715737326738358</v>
      </c>
      <c r="AT296" s="246">
        <f t="shared" si="163"/>
        <v>6.1890491441144233</v>
      </c>
      <c r="AU296" s="246">
        <f t="shared" si="161"/>
        <v>6.2218329703056998</v>
      </c>
    </row>
    <row r="297" spans="1:47" s="246" customFormat="1" ht="12.95" customHeight="1">
      <c r="A297" s="235" t="s">
        <v>1177</v>
      </c>
      <c r="B297" s="235" t="s">
        <v>1797</v>
      </c>
      <c r="C297" s="236">
        <v>51215.584499999997</v>
      </c>
      <c r="D297" s="237">
        <v>1.1999999999999999E-3</v>
      </c>
      <c r="E297" s="246">
        <f t="shared" si="141"/>
        <v>54738.015606852627</v>
      </c>
      <c r="F297" s="246">
        <f t="shared" si="142"/>
        <v>54738</v>
      </c>
      <c r="G297" s="246">
        <f t="shared" si="143"/>
        <v>5.0175439973827451E-3</v>
      </c>
      <c r="I297" s="246">
        <f>+G297</f>
        <v>5.0175439973827451E-3</v>
      </c>
      <c r="O297" s="246">
        <f t="shared" ca="1" si="164"/>
        <v>8.2965478889990951E-2</v>
      </c>
      <c r="P297" s="246">
        <f t="shared" si="144"/>
        <v>1.6913974445758671E-2</v>
      </c>
      <c r="Q297" s="248">
        <f t="shared" si="145"/>
        <v>36197.084499999997</v>
      </c>
      <c r="R297" s="246">
        <f t="shared" si="146"/>
        <v>1.4152505741304585E-4</v>
      </c>
      <c r="S297" s="246">
        <v>0.1</v>
      </c>
      <c r="T297" s="246">
        <f t="shared" si="147"/>
        <v>1.4152505741304585E-5</v>
      </c>
      <c r="X297" s="248">
        <f t="shared" si="148"/>
        <v>36197.084499999997</v>
      </c>
      <c r="Z297" s="246">
        <f t="shared" si="149"/>
        <v>54738</v>
      </c>
      <c r="AA297" s="246">
        <f t="shared" si="150"/>
        <v>1.412867976967655E-2</v>
      </c>
      <c r="AB297" s="246">
        <f t="shared" si="151"/>
        <v>-9.1111357722938047E-3</v>
      </c>
      <c r="AC297" s="246">
        <f t="shared" si="152"/>
        <v>-1.1896430448375926E-2</v>
      </c>
      <c r="AD297" s="246">
        <f t="shared" si="153"/>
        <v>7.8028386734648666E-3</v>
      </c>
      <c r="AE297" s="246">
        <f t="shared" si="154"/>
        <v>8.3012795061171841E-6</v>
      </c>
      <c r="AG297" s="249"/>
      <c r="AH297" s="246">
        <f t="shared" si="155"/>
        <v>-2.7852946760821215E-3</v>
      </c>
      <c r="AI297" s="246">
        <f t="shared" si="156"/>
        <v>1.522076590835959</v>
      </c>
      <c r="AJ297" s="246">
        <f t="shared" si="157"/>
        <v>-0.36545039788130745</v>
      </c>
      <c r="AK297" s="246">
        <f t="shared" si="158"/>
        <v>-0.11544720021981199</v>
      </c>
      <c r="AL297" s="246">
        <f t="shared" si="159"/>
        <v>-0.21762861911677414</v>
      </c>
      <c r="AM297" s="246">
        <f t="shared" si="160"/>
        <v>-0.10924582733899443</v>
      </c>
      <c r="AN297" s="246">
        <f t="shared" si="163"/>
        <v>6.1630215555870853</v>
      </c>
      <c r="AO297" s="246">
        <f t="shared" si="163"/>
        <v>6.1637032025118357</v>
      </c>
      <c r="AP297" s="246">
        <f t="shared" si="163"/>
        <v>6.1649871063683745</v>
      </c>
      <c r="AQ297" s="246">
        <f t="shared" si="163"/>
        <v>6.1674048507404287</v>
      </c>
      <c r="AR297" s="246">
        <f t="shared" si="163"/>
        <v>6.1719559190339304</v>
      </c>
      <c r="AS297" s="246">
        <f t="shared" si="163"/>
        <v>6.1805164788029945</v>
      </c>
      <c r="AT297" s="246">
        <f t="shared" si="163"/>
        <v>6.1965989637362764</v>
      </c>
      <c r="AU297" s="246">
        <f t="shared" si="161"/>
        <v>6.226755391979391</v>
      </c>
    </row>
    <row r="298" spans="1:47" s="246" customFormat="1" ht="12.95" customHeight="1">
      <c r="A298" s="235" t="s">
        <v>1177</v>
      </c>
      <c r="B298" s="235" t="s">
        <v>1797</v>
      </c>
      <c r="C298" s="236">
        <v>51223.6345</v>
      </c>
      <c r="D298" s="237">
        <v>9.3999999999999997E-4</v>
      </c>
      <c r="E298" s="246">
        <f t="shared" si="141"/>
        <v>54763.054782119805</v>
      </c>
      <c r="F298" s="246">
        <f t="shared" si="142"/>
        <v>54763</v>
      </c>
      <c r="G298" s="246">
        <f t="shared" si="143"/>
        <v>1.7612244002521038E-2</v>
      </c>
      <c r="I298" s="246">
        <f>+G298</f>
        <v>1.7612244002521038E-2</v>
      </c>
      <c r="O298" s="246">
        <f t="shared" ca="1" si="164"/>
        <v>8.2939786266344129E-2</v>
      </c>
      <c r="P298" s="246">
        <f t="shared" si="144"/>
        <v>1.6950945536465374E-2</v>
      </c>
      <c r="Q298" s="248">
        <f t="shared" si="145"/>
        <v>36205.1345</v>
      </c>
      <c r="R298" s="246">
        <f t="shared" si="146"/>
        <v>4.3731566120757414E-7</v>
      </c>
      <c r="S298" s="246">
        <v>0.1</v>
      </c>
      <c r="T298" s="246">
        <f t="shared" si="147"/>
        <v>4.3731566120757416E-8</v>
      </c>
      <c r="X298" s="248">
        <f t="shared" si="148"/>
        <v>36205.1345</v>
      </c>
      <c r="Z298" s="246">
        <f t="shared" si="149"/>
        <v>54763</v>
      </c>
      <c r="AA298" s="246">
        <f t="shared" si="150"/>
        <v>1.4218799318751404E-2</v>
      </c>
      <c r="AB298" s="246">
        <f t="shared" si="151"/>
        <v>3.3934446837696336E-3</v>
      </c>
      <c r="AC298" s="246">
        <f t="shared" si="152"/>
        <v>6.6129846605566395E-4</v>
      </c>
      <c r="AD298" s="246">
        <f t="shared" si="153"/>
        <v>2.0344390220235008E-2</v>
      </c>
      <c r="AE298" s="246">
        <f t="shared" si="154"/>
        <v>1.1515466821804388E-6</v>
      </c>
      <c r="AG298" s="249"/>
      <c r="AH298" s="246">
        <f t="shared" si="155"/>
        <v>-2.7321462177139705E-3</v>
      </c>
      <c r="AI298" s="246">
        <f t="shared" si="156"/>
        <v>1.523293500425428</v>
      </c>
      <c r="AJ298" s="246">
        <f t="shared" si="157"/>
        <v>-0.35537161468267975</v>
      </c>
      <c r="AK298" s="246">
        <f t="shared" si="158"/>
        <v>-0.10979952253991458</v>
      </c>
      <c r="AL298" s="246">
        <f t="shared" si="159"/>
        <v>-0.2068235984250161</v>
      </c>
      <c r="AM298" s="246">
        <f t="shared" si="160"/>
        <v>-0.10378201151441625</v>
      </c>
      <c r="AN298" s="246">
        <f t="shared" si="163"/>
        <v>6.1690180306972637</v>
      </c>
      <c r="AO298" s="246">
        <f t="shared" si="163"/>
        <v>6.1696676431100581</v>
      </c>
      <c r="AP298" s="246">
        <f t="shared" si="163"/>
        <v>6.170890364138863</v>
      </c>
      <c r="AQ298" s="246">
        <f t="shared" si="163"/>
        <v>6.1731913525884803</v>
      </c>
      <c r="AR298" s="246">
        <f t="shared" si="163"/>
        <v>6.1775199130664395</v>
      </c>
      <c r="AS298" s="246">
        <f t="shared" si="163"/>
        <v>6.1856573737651157</v>
      </c>
      <c r="AT298" s="246">
        <f t="shared" si="163"/>
        <v>6.2009382752575437</v>
      </c>
      <c r="AU298" s="246">
        <f t="shared" si="161"/>
        <v>6.2295843699527769</v>
      </c>
    </row>
    <row r="299" spans="1:47" s="246" customFormat="1" ht="12.95" customHeight="1">
      <c r="A299" s="235" t="s">
        <v>1177</v>
      </c>
      <c r="B299" s="235" t="s">
        <v>1797</v>
      </c>
      <c r="C299" s="236">
        <v>51229.575400000002</v>
      </c>
      <c r="D299" s="237">
        <v>1.1999999999999999E-3</v>
      </c>
      <c r="E299" s="246">
        <f t="shared" si="141"/>
        <v>54781.533693466983</v>
      </c>
      <c r="F299" s="246">
        <f t="shared" si="142"/>
        <v>54781.5</v>
      </c>
      <c r="G299" s="246">
        <f t="shared" si="143"/>
        <v>1.0832322004716843E-2</v>
      </c>
      <c r="I299" s="246">
        <f>+G299</f>
        <v>1.0832322004716843E-2</v>
      </c>
      <c r="O299" s="246">
        <f t="shared" ca="1" si="164"/>
        <v>8.2920773724845465E-2</v>
      </c>
      <c r="P299" s="246">
        <f t="shared" si="144"/>
        <v>1.6978321479045683E-2</v>
      </c>
      <c r="Q299" s="248">
        <f t="shared" si="145"/>
        <v>36211.075400000002</v>
      </c>
      <c r="R299" s="246">
        <f t="shared" si="146"/>
        <v>3.7773309538450372E-5</v>
      </c>
      <c r="S299" s="246">
        <v>0.1</v>
      </c>
      <c r="T299" s="246">
        <f t="shared" si="147"/>
        <v>3.7773309538450375E-6</v>
      </c>
      <c r="X299" s="248">
        <f t="shared" si="148"/>
        <v>36211.075400000002</v>
      </c>
      <c r="Z299" s="246">
        <f t="shared" si="149"/>
        <v>54781.5</v>
      </c>
      <c r="AA299" s="246">
        <f t="shared" si="150"/>
        <v>1.4285592790414196E-2</v>
      </c>
      <c r="AB299" s="246">
        <f t="shared" si="151"/>
        <v>-3.4532707856973523E-3</v>
      </c>
      <c r="AC299" s="246">
        <f t="shared" si="152"/>
        <v>-6.1459994743288393E-3</v>
      </c>
      <c r="AD299" s="246">
        <f t="shared" si="153"/>
        <v>1.352505069334833E-2</v>
      </c>
      <c r="AE299" s="246">
        <f t="shared" si="154"/>
        <v>1.192507911935081E-6</v>
      </c>
      <c r="AG299" s="249"/>
      <c r="AH299" s="246">
        <f t="shared" si="155"/>
        <v>-2.6927286886314862E-3</v>
      </c>
      <c r="AI299" s="246">
        <f t="shared" si="156"/>
        <v>1.5241557859135082</v>
      </c>
      <c r="AJ299" s="246">
        <f t="shared" si="157"/>
        <v>-0.3478768048501325</v>
      </c>
      <c r="AK299" s="246">
        <f t="shared" si="158"/>
        <v>-0.10560650941529734</v>
      </c>
      <c r="AL299" s="246">
        <f t="shared" si="159"/>
        <v>-0.19881750059777323</v>
      </c>
      <c r="AM299" s="246">
        <f t="shared" si="160"/>
        <v>-9.9737505602178353E-2</v>
      </c>
      <c r="AN299" s="246">
        <f t="shared" si="163"/>
        <v>6.1734581593868594</v>
      </c>
      <c r="AO299" s="246">
        <f t="shared" si="163"/>
        <v>6.1740838571927004</v>
      </c>
      <c r="AP299" s="246">
        <f t="shared" si="163"/>
        <v>6.1752609903443094</v>
      </c>
      <c r="AQ299" s="246">
        <f t="shared" si="163"/>
        <v>6.1774751402472647</v>
      </c>
      <c r="AR299" s="246">
        <f t="shared" si="163"/>
        <v>6.181638485392245</v>
      </c>
      <c r="AS299" s="246">
        <f t="shared" si="163"/>
        <v>6.1894622500025349</v>
      </c>
      <c r="AT299" s="246">
        <f t="shared" si="163"/>
        <v>6.2041495140540004</v>
      </c>
      <c r="AU299" s="246">
        <f t="shared" si="161"/>
        <v>6.2316778136530822</v>
      </c>
    </row>
    <row r="300" spans="1:47" s="246" customFormat="1" ht="12.95" customHeight="1">
      <c r="A300" s="15" t="s">
        <v>1809</v>
      </c>
      <c r="B300" s="249" t="s">
        <v>1814</v>
      </c>
      <c r="C300" s="250">
        <v>51496.427000000003</v>
      </c>
      <c r="D300" s="250"/>
      <c r="E300" s="246">
        <f t="shared" si="141"/>
        <v>55611.564001880077</v>
      </c>
      <c r="F300" s="246">
        <f t="shared" si="142"/>
        <v>55611.5</v>
      </c>
      <c r="G300" s="246">
        <f t="shared" si="143"/>
        <v>2.0576362010615412E-2</v>
      </c>
      <c r="K300" s="5">
        <f>+G300</f>
        <v>2.0576362010615412E-2</v>
      </c>
      <c r="O300" s="246">
        <f t="shared" ca="1" si="164"/>
        <v>8.2067778619770382E-2</v>
      </c>
      <c r="P300" s="246">
        <f t="shared" si="144"/>
        <v>1.8221710095847554E-2</v>
      </c>
      <c r="Q300" s="248">
        <f t="shared" si="145"/>
        <v>36477.927000000003</v>
      </c>
      <c r="R300" s="246">
        <f t="shared" si="146"/>
        <v>5.5443856397199398E-6</v>
      </c>
      <c r="S300" s="246">
        <v>1</v>
      </c>
      <c r="T300" s="246">
        <f t="shared" si="147"/>
        <v>5.5443856397199398E-6</v>
      </c>
      <c r="X300" s="248">
        <f t="shared" si="148"/>
        <v>36477.927000000003</v>
      </c>
      <c r="Z300" s="246">
        <f t="shared" si="149"/>
        <v>55611.5</v>
      </c>
      <c r="AA300" s="246">
        <f t="shared" si="150"/>
        <v>1.7348878387483405E-2</v>
      </c>
      <c r="AB300" s="246">
        <f t="shared" si="151"/>
        <v>3.2274836231320075E-3</v>
      </c>
      <c r="AC300" s="246">
        <f t="shared" si="152"/>
        <v>2.354651914767858E-3</v>
      </c>
      <c r="AD300" s="246">
        <f t="shared" si="153"/>
        <v>2.1449193718979562E-2</v>
      </c>
      <c r="AE300" s="246">
        <f t="shared" si="154"/>
        <v>1.0416650537585311E-5</v>
      </c>
      <c r="AG300" s="249"/>
      <c r="AH300" s="246">
        <f t="shared" si="155"/>
        <v>-8.7283170836414991E-4</v>
      </c>
      <c r="AI300" s="246">
        <f t="shared" si="156"/>
        <v>1.5275187937376382</v>
      </c>
      <c r="AJ300" s="246">
        <f t="shared" si="157"/>
        <v>7.4607134685288129E-3</v>
      </c>
      <c r="AK300" s="246">
        <f t="shared" si="158"/>
        <v>8.7269381750289365E-2</v>
      </c>
      <c r="AL300" s="246">
        <f t="shared" si="159"/>
        <v>0.16394878724488426</v>
      </c>
      <c r="AM300" s="246">
        <f t="shared" si="160"/>
        <v>8.2158505726790468E-2</v>
      </c>
      <c r="AN300" s="246">
        <f t="shared" si="163"/>
        <v>6.3736019046633547</v>
      </c>
      <c r="AO300" s="246">
        <f t="shared" si="163"/>
        <v>6.3730819814671102</v>
      </c>
      <c r="AP300" s="246">
        <f t="shared" si="163"/>
        <v>6.3721056970437067</v>
      </c>
      <c r="AQ300" s="246">
        <f t="shared" si="163"/>
        <v>6.3702727103397061</v>
      </c>
      <c r="AR300" s="246">
        <f t="shared" si="163"/>
        <v>6.366832041261075</v>
      </c>
      <c r="AS300" s="246">
        <f t="shared" si="163"/>
        <v>6.3603762647277895</v>
      </c>
      <c r="AT300" s="246">
        <f t="shared" si="163"/>
        <v>6.3482716779337123</v>
      </c>
      <c r="AU300" s="246">
        <f t="shared" si="161"/>
        <v>6.325599882369489</v>
      </c>
    </row>
    <row r="301" spans="1:47" s="246" customFormat="1" ht="12.95" customHeight="1">
      <c r="A301" s="235" t="s">
        <v>1177</v>
      </c>
      <c r="B301" s="235" t="s">
        <v>1797</v>
      </c>
      <c r="C301" s="236">
        <v>51496.738890000001</v>
      </c>
      <c r="D301" s="237">
        <v>9.1E-4</v>
      </c>
      <c r="E301" s="246">
        <f t="shared" si="141"/>
        <v>55612.534122174984</v>
      </c>
      <c r="F301" s="246">
        <f t="shared" si="142"/>
        <v>55612.5</v>
      </c>
      <c r="G301" s="246">
        <f t="shared" si="143"/>
        <v>1.0970150004141033E-2</v>
      </c>
      <c r="I301" s="246">
        <f>+G301</f>
        <v>1.0970150004141033E-2</v>
      </c>
      <c r="O301" s="246">
        <f t="shared" ca="1" si="164"/>
        <v>8.2066750914824502E-2</v>
      </c>
      <c r="P301" s="246">
        <f t="shared" si="144"/>
        <v>1.8223226055341622E-2</v>
      </c>
      <c r="Q301" s="248">
        <f t="shared" si="145"/>
        <v>36478.238890000001</v>
      </c>
      <c r="R301" s="246">
        <f t="shared" si="146"/>
        <v>5.2607112204499536E-5</v>
      </c>
      <c r="S301" s="246">
        <v>0.1</v>
      </c>
      <c r="T301" s="246">
        <f t="shared" si="147"/>
        <v>5.260711220449954E-6</v>
      </c>
      <c r="X301" s="248">
        <f t="shared" si="148"/>
        <v>36478.238890000001</v>
      </c>
      <c r="Z301" s="246">
        <f t="shared" si="149"/>
        <v>55612.5</v>
      </c>
      <c r="AA301" s="246">
        <f t="shared" si="150"/>
        <v>1.7352617381815153E-2</v>
      </c>
      <c r="AB301" s="246">
        <f t="shared" si="151"/>
        <v>-6.3824673776741205E-3</v>
      </c>
      <c r="AC301" s="246">
        <f t="shared" si="152"/>
        <v>-7.2530760512005896E-3</v>
      </c>
      <c r="AD301" s="246">
        <f t="shared" si="153"/>
        <v>1.1840758677667502E-2</v>
      </c>
      <c r="AE301" s="246">
        <f t="shared" si="154"/>
        <v>4.0735889827074363E-6</v>
      </c>
      <c r="AG301" s="249"/>
      <c r="AH301" s="246">
        <f t="shared" si="155"/>
        <v>-8.7060867352646955E-4</v>
      </c>
      <c r="AI301" s="246">
        <f t="shared" si="156"/>
        <v>1.5274807987271481</v>
      </c>
      <c r="AJ301" s="246">
        <f t="shared" si="157"/>
        <v>7.8955054542435132E-3</v>
      </c>
      <c r="AK301" s="246">
        <f t="shared" si="158"/>
        <v>8.7498741200432717E-2</v>
      </c>
      <c r="AL301" s="246">
        <f t="shared" si="159"/>
        <v>0.16438359205081607</v>
      </c>
      <c r="AM301" s="246">
        <f t="shared" si="160"/>
        <v>8.2377379513191087E-2</v>
      </c>
      <c r="AN301" s="246">
        <f t="shared" ref="AN301:AT310" si="165">$AU301+$AB$7*SIN(AO301)</f>
        <v>6.3738424489880003</v>
      </c>
      <c r="AO301" s="246">
        <f t="shared" si="165"/>
        <v>6.3733211917724821</v>
      </c>
      <c r="AP301" s="246">
        <f t="shared" si="165"/>
        <v>6.3723423814905722</v>
      </c>
      <c r="AQ301" s="246">
        <f t="shared" si="165"/>
        <v>6.3705046144118942</v>
      </c>
      <c r="AR301" s="246">
        <f t="shared" si="165"/>
        <v>6.3670549049469702</v>
      </c>
      <c r="AS301" s="246">
        <f t="shared" si="165"/>
        <v>6.3605820537931477</v>
      </c>
      <c r="AT301" s="246">
        <f t="shared" si="165"/>
        <v>6.348445287395454</v>
      </c>
      <c r="AU301" s="246">
        <f t="shared" si="161"/>
        <v>6.3257130414884246</v>
      </c>
    </row>
    <row r="302" spans="1:47" s="246" customFormat="1" ht="12.95" customHeight="1">
      <c r="A302" s="15" t="s">
        <v>1809</v>
      </c>
      <c r="B302" s="249"/>
      <c r="C302" s="250">
        <v>51499.157200000001</v>
      </c>
      <c r="D302" s="250"/>
      <c r="E302" s="246">
        <f t="shared" si="141"/>
        <v>55620.056170366333</v>
      </c>
      <c r="F302" s="246">
        <f t="shared" si="142"/>
        <v>55620</v>
      </c>
      <c r="G302" s="246">
        <f t="shared" si="143"/>
        <v>1.8058560002828017E-2</v>
      </c>
      <c r="K302" s="5">
        <f>+G302</f>
        <v>1.8058560002828017E-2</v>
      </c>
      <c r="O302" s="246">
        <f t="shared" ca="1" si="164"/>
        <v>8.2059043127730449E-2</v>
      </c>
      <c r="P302" s="246">
        <f t="shared" si="144"/>
        <v>1.8234597124812575E-2</v>
      </c>
      <c r="Q302" s="248">
        <f t="shared" si="145"/>
        <v>36480.657200000001</v>
      </c>
      <c r="R302" s="246">
        <f t="shared" si="146"/>
        <v>3.0989068316606254E-8</v>
      </c>
      <c r="S302" s="246">
        <v>1</v>
      </c>
      <c r="T302" s="246">
        <f t="shared" si="147"/>
        <v>3.0989068316606254E-8</v>
      </c>
      <c r="X302" s="248">
        <f t="shared" si="148"/>
        <v>36480.657200000001</v>
      </c>
      <c r="Z302" s="246">
        <f t="shared" si="149"/>
        <v>55620</v>
      </c>
      <c r="AA302" s="246">
        <f t="shared" si="150"/>
        <v>1.7380661205262781E-2</v>
      </c>
      <c r="AB302" s="246">
        <f t="shared" si="151"/>
        <v>6.7789879756523577E-4</v>
      </c>
      <c r="AC302" s="246">
        <f t="shared" si="152"/>
        <v>-1.7603712198455829E-4</v>
      </c>
      <c r="AD302" s="246">
        <f t="shared" si="153"/>
        <v>1.8912495922377811E-2</v>
      </c>
      <c r="AE302" s="246">
        <f t="shared" si="154"/>
        <v>4.5954677974039253E-7</v>
      </c>
      <c r="AG302" s="249"/>
      <c r="AH302" s="246">
        <f t="shared" si="155"/>
        <v>-8.5393591954979514E-4</v>
      </c>
      <c r="AI302" s="246">
        <f t="shared" si="156"/>
        <v>1.5271927169288855</v>
      </c>
      <c r="AJ302" s="246">
        <f t="shared" si="157"/>
        <v>1.1155731373016441E-2</v>
      </c>
      <c r="AK302" s="246">
        <f t="shared" si="158"/>
        <v>8.9218058455845309E-2</v>
      </c>
      <c r="AL302" s="246">
        <f t="shared" si="159"/>
        <v>0.16764396733635187</v>
      </c>
      <c r="AM302" s="246">
        <f t="shared" si="160"/>
        <v>8.4018851550856713E-2</v>
      </c>
      <c r="AN302" s="246">
        <f t="shared" si="165"/>
        <v>6.3756463578797886</v>
      </c>
      <c r="AO302" s="246">
        <f t="shared" si="165"/>
        <v>6.3751151089394078</v>
      </c>
      <c r="AP302" s="246">
        <f t="shared" si="165"/>
        <v>6.3741173746948645</v>
      </c>
      <c r="AQ302" s="246">
        <f t="shared" si="165"/>
        <v>6.3722437827512568</v>
      </c>
      <c r="AR302" s="246">
        <f t="shared" si="165"/>
        <v>6.3687263058514025</v>
      </c>
      <c r="AS302" s="246">
        <f t="shared" si="165"/>
        <v>6.3621254331125794</v>
      </c>
      <c r="AT302" s="246">
        <f t="shared" si="165"/>
        <v>6.3497473490266811</v>
      </c>
      <c r="AU302" s="246">
        <f t="shared" si="161"/>
        <v>6.3265617348804399</v>
      </c>
    </row>
    <row r="303" spans="1:47" s="246" customFormat="1" ht="12.95" customHeight="1">
      <c r="A303" s="235" t="s">
        <v>1177</v>
      </c>
      <c r="B303" s="235" t="s">
        <v>1797</v>
      </c>
      <c r="C303" s="236">
        <v>51510.727599999998</v>
      </c>
      <c r="D303" s="237">
        <v>1.4E-3</v>
      </c>
      <c r="E303" s="246">
        <f t="shared" si="141"/>
        <v>55656.045396889465</v>
      </c>
      <c r="F303" s="246">
        <f t="shared" si="142"/>
        <v>55656</v>
      </c>
      <c r="G303" s="246">
        <f t="shared" si="143"/>
        <v>1.4594927997677587E-2</v>
      </c>
      <c r="I303" s="246">
        <f>+G303</f>
        <v>1.4594927997677587E-2</v>
      </c>
      <c r="O303" s="246">
        <f t="shared" ca="1" si="164"/>
        <v>8.2022045749679001E-2</v>
      </c>
      <c r="P303" s="246">
        <f t="shared" si="144"/>
        <v>1.8289211992136137E-2</v>
      </c>
      <c r="Q303" s="248">
        <f t="shared" si="145"/>
        <v>36492.227599999998</v>
      </c>
      <c r="R303" s="246">
        <f t="shared" si="146"/>
        <v>1.3647734231712618E-5</v>
      </c>
      <c r="S303" s="246">
        <v>0.1</v>
      </c>
      <c r="T303" s="246">
        <f t="shared" si="147"/>
        <v>1.3647734231712619E-6</v>
      </c>
      <c r="X303" s="248">
        <f t="shared" si="148"/>
        <v>36492.227599999998</v>
      </c>
      <c r="Z303" s="246">
        <f t="shared" si="149"/>
        <v>55656</v>
      </c>
      <c r="AA303" s="246">
        <f t="shared" si="150"/>
        <v>1.7515302076416463E-2</v>
      </c>
      <c r="AB303" s="246">
        <f t="shared" si="151"/>
        <v>-2.9203740787388764E-3</v>
      </c>
      <c r="AC303" s="246">
        <f t="shared" si="152"/>
        <v>-3.6942839944585498E-3</v>
      </c>
      <c r="AD303" s="246">
        <f t="shared" si="153"/>
        <v>1.5368837913397262E-2</v>
      </c>
      <c r="AE303" s="246">
        <f t="shared" si="154"/>
        <v>8.5285847597699411E-7</v>
      </c>
      <c r="AG303" s="249"/>
      <c r="AH303" s="246">
        <f t="shared" si="155"/>
        <v>-7.7390991571967482E-4</v>
      </c>
      <c r="AI303" s="246">
        <f t="shared" si="156"/>
        <v>1.5257336125754613</v>
      </c>
      <c r="AJ303" s="246">
        <f t="shared" si="157"/>
        <v>2.6785718416134748E-2</v>
      </c>
      <c r="AK303" s="246">
        <f t="shared" si="158"/>
        <v>9.7448403505883185E-2</v>
      </c>
      <c r="AL303" s="246">
        <f t="shared" si="159"/>
        <v>0.18327692702458712</v>
      </c>
      <c r="AM303" s="246">
        <f t="shared" si="160"/>
        <v>9.1895842726052682E-2</v>
      </c>
      <c r="AN303" s="246">
        <f t="shared" si="165"/>
        <v>6.3843006949086201</v>
      </c>
      <c r="AO303" s="246">
        <f t="shared" si="165"/>
        <v>6.383721827329297</v>
      </c>
      <c r="AP303" s="246">
        <f t="shared" si="165"/>
        <v>6.38263376693188</v>
      </c>
      <c r="AQ303" s="246">
        <f t="shared" si="165"/>
        <v>6.3805889279304004</v>
      </c>
      <c r="AR303" s="246">
        <f t="shared" si="165"/>
        <v>6.3767470717488868</v>
      </c>
      <c r="AS303" s="246">
        <f t="shared" si="165"/>
        <v>6.3695326667606249</v>
      </c>
      <c r="AT303" s="246">
        <f t="shared" si="165"/>
        <v>6.3559970066331655</v>
      </c>
      <c r="AU303" s="246">
        <f t="shared" si="161"/>
        <v>6.3306354631621158</v>
      </c>
    </row>
    <row r="304" spans="1:47" s="246" customFormat="1" ht="12.95" customHeight="1">
      <c r="A304" s="235" t="s">
        <v>1177</v>
      </c>
      <c r="B304" s="235" t="s">
        <v>1797</v>
      </c>
      <c r="C304" s="236">
        <v>51516.676570000003</v>
      </c>
      <c r="D304" s="237">
        <v>5.4000000000000001E-4</v>
      </c>
      <c r="E304" s="246">
        <f t="shared" si="141"/>
        <v>55674.549409621053</v>
      </c>
      <c r="F304" s="246">
        <f t="shared" si="142"/>
        <v>55674.5</v>
      </c>
      <c r="G304" s="246">
        <f t="shared" si="143"/>
        <v>1.5885006003372837E-2</v>
      </c>
      <c r="I304" s="246">
        <f>+G304</f>
        <v>1.5885006003372837E-2</v>
      </c>
      <c r="O304" s="246">
        <f t="shared" ca="1" si="164"/>
        <v>8.2003033208180337E-2</v>
      </c>
      <c r="P304" s="246">
        <f t="shared" si="144"/>
        <v>1.8317299684758051E-2</v>
      </c>
      <c r="Q304" s="248">
        <f t="shared" si="145"/>
        <v>36498.176570000003</v>
      </c>
      <c r="R304" s="246">
        <f t="shared" si="146"/>
        <v>5.9160525525064374E-6</v>
      </c>
      <c r="S304" s="246">
        <v>0.1</v>
      </c>
      <c r="T304" s="246">
        <f t="shared" si="147"/>
        <v>5.9160525525064381E-7</v>
      </c>
      <c r="X304" s="248">
        <f t="shared" si="148"/>
        <v>36498.176570000003</v>
      </c>
      <c r="Z304" s="246">
        <f t="shared" si="149"/>
        <v>55674.5</v>
      </c>
      <c r="AA304" s="246">
        <f t="shared" si="150"/>
        <v>1.7584509455331989E-2</v>
      </c>
      <c r="AB304" s="246">
        <f t="shared" si="151"/>
        <v>-1.6995034519591522E-3</v>
      </c>
      <c r="AC304" s="246">
        <f t="shared" si="152"/>
        <v>-2.4322936813852142E-3</v>
      </c>
      <c r="AD304" s="246">
        <f t="shared" si="153"/>
        <v>1.6617796232798899E-2</v>
      </c>
      <c r="AE304" s="246">
        <f t="shared" si="154"/>
        <v>2.8883119832210744E-7</v>
      </c>
      <c r="AG304" s="249"/>
      <c r="AH304" s="246">
        <f t="shared" si="155"/>
        <v>-7.3279022942606081E-4</v>
      </c>
      <c r="AI304" s="246">
        <f t="shared" si="156"/>
        <v>1.5249349518337958</v>
      </c>
      <c r="AJ304" s="246">
        <f t="shared" si="157"/>
        <v>3.4804108432307558E-2</v>
      </c>
      <c r="AK304" s="246">
        <f t="shared" si="158"/>
        <v>0.10166277136071553</v>
      </c>
      <c r="AL304" s="246">
        <f t="shared" si="159"/>
        <v>0.19129914334651302</v>
      </c>
      <c r="AM304" s="246">
        <f t="shared" si="160"/>
        <v>9.5942337333488031E-2</v>
      </c>
      <c r="AN304" s="246">
        <f t="shared" si="165"/>
        <v>6.3887450677753588</v>
      </c>
      <c r="AO304" s="246">
        <f t="shared" si="165"/>
        <v>6.3881419601220122</v>
      </c>
      <c r="AP304" s="246">
        <f t="shared" si="165"/>
        <v>6.3870078259185004</v>
      </c>
      <c r="AQ304" s="246">
        <f t="shared" si="165"/>
        <v>6.3848754666088618</v>
      </c>
      <c r="AR304" s="246">
        <f t="shared" si="165"/>
        <v>6.3808675275706843</v>
      </c>
      <c r="AS304" s="246">
        <f t="shared" si="165"/>
        <v>6.3733384929965737</v>
      </c>
      <c r="AT304" s="246">
        <f t="shared" si="165"/>
        <v>6.3592084747957545</v>
      </c>
      <c r="AU304" s="246">
        <f t="shared" si="161"/>
        <v>6.3327289068624211</v>
      </c>
    </row>
    <row r="305" spans="1:47" s="246" customFormat="1" ht="12.95" customHeight="1">
      <c r="A305" s="15" t="s">
        <v>1809</v>
      </c>
      <c r="B305" s="249" t="s">
        <v>1814</v>
      </c>
      <c r="C305" s="250">
        <v>51533.076399999998</v>
      </c>
      <c r="D305" s="250"/>
      <c r="E305" s="246">
        <f t="shared" si="141"/>
        <v>55725.560368344246</v>
      </c>
      <c r="F305" s="246">
        <f t="shared" si="142"/>
        <v>55725.5</v>
      </c>
      <c r="G305" s="246">
        <f t="shared" si="143"/>
        <v>1.9408193998970091E-2</v>
      </c>
      <c r="K305" s="5">
        <f>+G305</f>
        <v>1.9408193998970091E-2</v>
      </c>
      <c r="O305" s="246">
        <f t="shared" ca="1" si="164"/>
        <v>8.1950620255940784E-2</v>
      </c>
      <c r="P305" s="246">
        <f t="shared" si="144"/>
        <v>1.8394806974736638E-2</v>
      </c>
      <c r="Q305" s="248">
        <f t="shared" si="145"/>
        <v>36514.576399999998</v>
      </c>
      <c r="R305" s="246">
        <f t="shared" si="146"/>
        <v>1.0269532608847333E-6</v>
      </c>
      <c r="S305" s="246">
        <v>1</v>
      </c>
      <c r="T305" s="246">
        <f t="shared" si="147"/>
        <v>1.0269532608847333E-6</v>
      </c>
      <c r="X305" s="248">
        <f t="shared" si="148"/>
        <v>36514.576399999998</v>
      </c>
      <c r="Z305" s="246">
        <f t="shared" si="149"/>
        <v>55725.5</v>
      </c>
      <c r="AA305" s="246">
        <f t="shared" si="150"/>
        <v>1.7775340692733812E-2</v>
      </c>
      <c r="AB305" s="246">
        <f t="shared" si="151"/>
        <v>1.6328533062362795E-3</v>
      </c>
      <c r="AC305" s="246">
        <f t="shared" si="152"/>
        <v>1.0133870242334531E-3</v>
      </c>
      <c r="AD305" s="246">
        <f t="shared" si="153"/>
        <v>2.0027660280972918E-2</v>
      </c>
      <c r="AE305" s="246">
        <f t="shared" si="154"/>
        <v>2.666209919686749E-6</v>
      </c>
      <c r="AG305" s="249"/>
      <c r="AH305" s="246">
        <f t="shared" si="155"/>
        <v>-6.1946628200282685E-4</v>
      </c>
      <c r="AI305" s="246">
        <f t="shared" si="156"/>
        <v>1.5225633670407173</v>
      </c>
      <c r="AJ305" s="246">
        <f t="shared" si="157"/>
        <v>5.6852506224603284E-2</v>
      </c>
      <c r="AK305" s="246">
        <f t="shared" si="158"/>
        <v>0.11322345236106926</v>
      </c>
      <c r="AL305" s="246">
        <f t="shared" si="159"/>
        <v>0.21337118193366483</v>
      </c>
      <c r="AM305" s="246">
        <f t="shared" si="160"/>
        <v>0.10709220081505674</v>
      </c>
      <c r="AN305" s="246">
        <f t="shared" si="165"/>
        <v>6.4009857306509881</v>
      </c>
      <c r="AO305" s="246">
        <f t="shared" si="165"/>
        <v>6.4003166723380742</v>
      </c>
      <c r="AP305" s="246">
        <f t="shared" si="165"/>
        <v>6.3990568279030269</v>
      </c>
      <c r="AQ305" s="246">
        <f t="shared" si="165"/>
        <v>6.3966850261789761</v>
      </c>
      <c r="AR305" s="246">
        <f t="shared" si="165"/>
        <v>6.3922215657019157</v>
      </c>
      <c r="AS305" s="246">
        <f t="shared" si="165"/>
        <v>6.3838276798017581</v>
      </c>
      <c r="AT305" s="246">
        <f t="shared" si="165"/>
        <v>6.3680610955789527</v>
      </c>
      <c r="AU305" s="246">
        <f t="shared" si="161"/>
        <v>6.3385000219281276</v>
      </c>
    </row>
    <row r="306" spans="1:47" s="246" customFormat="1" ht="12.95" customHeight="1">
      <c r="A306" s="15" t="s">
        <v>1809</v>
      </c>
      <c r="B306" s="249" t="s">
        <v>1814</v>
      </c>
      <c r="C306" s="250">
        <v>51534.041100000002</v>
      </c>
      <c r="D306" s="250"/>
      <c r="E306" s="246">
        <f t="shared" si="141"/>
        <v>55728.561025782801</v>
      </c>
      <c r="F306" s="246">
        <f t="shared" si="142"/>
        <v>55728.5</v>
      </c>
      <c r="G306" s="246">
        <f t="shared" si="143"/>
        <v>1.961955800652504E-2</v>
      </c>
      <c r="K306" s="5">
        <f>+G306</f>
        <v>1.961955800652504E-2</v>
      </c>
      <c r="O306" s="246">
        <f t="shared" ca="1" si="164"/>
        <v>8.1947537141103172E-2</v>
      </c>
      <c r="P306" s="246">
        <f t="shared" si="144"/>
        <v>1.8399369716798272E-2</v>
      </c>
      <c r="Q306" s="248">
        <f t="shared" si="145"/>
        <v>36515.541100000002</v>
      </c>
      <c r="R306" s="246">
        <f t="shared" si="146"/>
        <v>1.4888594623863336E-6</v>
      </c>
      <c r="S306" s="246">
        <v>1</v>
      </c>
      <c r="T306" s="246">
        <f t="shared" si="147"/>
        <v>1.4888594623863336E-6</v>
      </c>
      <c r="X306" s="248">
        <f t="shared" si="148"/>
        <v>36515.541100000002</v>
      </c>
      <c r="Z306" s="246">
        <f t="shared" si="149"/>
        <v>55728.5</v>
      </c>
      <c r="AA306" s="246">
        <f t="shared" si="150"/>
        <v>1.7786567533424856E-2</v>
      </c>
      <c r="AB306" s="246">
        <f t="shared" si="151"/>
        <v>1.8329904731001836E-3</v>
      </c>
      <c r="AC306" s="246">
        <f t="shared" si="152"/>
        <v>1.2201882897267674E-3</v>
      </c>
      <c r="AD306" s="246">
        <f t="shared" si="153"/>
        <v>2.0232360189898456E-2</v>
      </c>
      <c r="AE306" s="246">
        <f t="shared" si="154"/>
        <v>3.3598540744760349E-6</v>
      </c>
      <c r="AG306" s="249"/>
      <c r="AH306" s="246">
        <f t="shared" si="155"/>
        <v>-6.1280218337341505E-4</v>
      </c>
      <c r="AI306" s="246">
        <f t="shared" si="156"/>
        <v>1.5224161590053162</v>
      </c>
      <c r="AJ306" s="246">
        <f t="shared" si="157"/>
        <v>5.8146639174437763E-2</v>
      </c>
      <c r="AK306" s="246">
        <f t="shared" si="158"/>
        <v>0.113900744280372</v>
      </c>
      <c r="AL306" s="246">
        <f t="shared" si="159"/>
        <v>0.21466745962634967</v>
      </c>
      <c r="AM306" s="246">
        <f t="shared" si="160"/>
        <v>0.10774781859561026</v>
      </c>
      <c r="AN306" s="246">
        <f t="shared" si="165"/>
        <v>6.4017052220191335</v>
      </c>
      <c r="AO306" s="246">
        <f t="shared" si="165"/>
        <v>6.4010323261011219</v>
      </c>
      <c r="AP306" s="246">
        <f t="shared" si="165"/>
        <v>6.39976514950237</v>
      </c>
      <c r="AQ306" s="246">
        <f t="shared" si="165"/>
        <v>6.3973793508058465</v>
      </c>
      <c r="AR306" s="246">
        <f t="shared" si="165"/>
        <v>6.3928892068999188</v>
      </c>
      <c r="AS306" s="246">
        <f t="shared" si="165"/>
        <v>6.3844445679773942</v>
      </c>
      <c r="AT306" s="246">
        <f t="shared" si="165"/>
        <v>6.3685818083197434</v>
      </c>
      <c r="AU306" s="246">
        <f t="shared" si="161"/>
        <v>6.3388394992849344</v>
      </c>
    </row>
    <row r="307" spans="1:47" s="246" customFormat="1" ht="12.95" customHeight="1">
      <c r="A307" s="15" t="s">
        <v>1809</v>
      </c>
      <c r="B307" s="249" t="s">
        <v>1814</v>
      </c>
      <c r="C307" s="250">
        <v>51535.967199999999</v>
      </c>
      <c r="D307" s="250"/>
      <c r="E307" s="246">
        <f t="shared" si="141"/>
        <v>55734.552076153239</v>
      </c>
      <c r="F307" s="246">
        <f t="shared" si="142"/>
        <v>55734.5</v>
      </c>
      <c r="G307" s="246">
        <f t="shared" si="143"/>
        <v>1.6742286003136542E-2</v>
      </c>
      <c r="K307" s="5">
        <f>+G307</f>
        <v>1.6742286003136542E-2</v>
      </c>
      <c r="O307" s="246">
        <f t="shared" ca="1" si="164"/>
        <v>8.1941370911427919E-2</v>
      </c>
      <c r="P307" s="246">
        <f t="shared" si="144"/>
        <v>1.8408496364158221E-2</v>
      </c>
      <c r="Q307" s="248">
        <f t="shared" si="145"/>
        <v>36517.467199999999</v>
      </c>
      <c r="R307" s="246">
        <f t="shared" si="146"/>
        <v>2.7762569671759942E-6</v>
      </c>
      <c r="S307" s="246">
        <v>1</v>
      </c>
      <c r="T307" s="246">
        <f t="shared" si="147"/>
        <v>2.7762569671759942E-6</v>
      </c>
      <c r="X307" s="248">
        <f t="shared" si="148"/>
        <v>36517.467199999999</v>
      </c>
      <c r="Z307" s="246">
        <f t="shared" si="149"/>
        <v>55734.5</v>
      </c>
      <c r="AA307" s="246">
        <f t="shared" si="150"/>
        <v>1.7809021566802311E-2</v>
      </c>
      <c r="AB307" s="246">
        <f t="shared" si="151"/>
        <v>-1.0667355636657695E-3</v>
      </c>
      <c r="AC307" s="246">
        <f t="shared" si="152"/>
        <v>-1.6662103610216791E-3</v>
      </c>
      <c r="AD307" s="246">
        <f t="shared" si="153"/>
        <v>1.7341760800492451E-2</v>
      </c>
      <c r="AE307" s="246">
        <f t="shared" si="154"/>
        <v>1.1379247627893271E-6</v>
      </c>
      <c r="AG307" s="249"/>
      <c r="AH307" s="246">
        <f t="shared" si="155"/>
        <v>-5.9947479735590809E-4</v>
      </c>
      <c r="AI307" s="246">
        <f t="shared" si="156"/>
        <v>1.5221191926595679</v>
      </c>
      <c r="AJ307" s="246">
        <f t="shared" si="157"/>
        <v>6.0733891142613489E-2</v>
      </c>
      <c r="AK307" s="246">
        <f t="shared" si="158"/>
        <v>0.11525437689741702</v>
      </c>
      <c r="AL307" s="246">
        <f t="shared" si="159"/>
        <v>0.21725929504316466</v>
      </c>
      <c r="AM307" s="246">
        <f t="shared" si="160"/>
        <v>0.10905896519281622</v>
      </c>
      <c r="AN307" s="246">
        <f t="shared" si="165"/>
        <v>6.4031440148155845</v>
      </c>
      <c r="AO307" s="246">
        <f t="shared" si="165"/>
        <v>6.4024634581609039</v>
      </c>
      <c r="AP307" s="246">
        <f t="shared" si="165"/>
        <v>6.4011816388930827</v>
      </c>
      <c r="AQ307" s="246">
        <f t="shared" si="165"/>
        <v>6.398767876705735</v>
      </c>
      <c r="AR307" s="246">
        <f t="shared" si="165"/>
        <v>6.3942244047747536</v>
      </c>
      <c r="AS307" s="246">
        <f t="shared" si="165"/>
        <v>6.38567830166836</v>
      </c>
      <c r="AT307" s="246">
        <f t="shared" si="165"/>
        <v>6.3696232234974879</v>
      </c>
      <c r="AU307" s="246">
        <f t="shared" si="161"/>
        <v>6.3395184539985463</v>
      </c>
    </row>
    <row r="308" spans="1:47" s="246" customFormat="1" ht="12.95" customHeight="1">
      <c r="A308" s="15" t="s">
        <v>1809</v>
      </c>
      <c r="B308" s="249"/>
      <c r="C308" s="250">
        <v>51537.094100000002</v>
      </c>
      <c r="D308" s="250"/>
      <c r="E308" s="246">
        <f t="shared" si="141"/>
        <v>55738.057249644997</v>
      </c>
      <c r="F308" s="246">
        <f t="shared" si="142"/>
        <v>55738</v>
      </c>
      <c r="G308" s="246">
        <f t="shared" si="143"/>
        <v>1.8405544004053809E-2</v>
      </c>
      <c r="K308" s="5">
        <f>+G308</f>
        <v>1.8405544004053809E-2</v>
      </c>
      <c r="O308" s="246">
        <f t="shared" ca="1" si="164"/>
        <v>8.1937773944117359E-2</v>
      </c>
      <c r="P308" s="246">
        <f t="shared" si="144"/>
        <v>1.8413820958037036E-2</v>
      </c>
      <c r="Q308" s="248">
        <f t="shared" si="145"/>
        <v>36518.594100000002</v>
      </c>
      <c r="R308" s="246">
        <f t="shared" si="146"/>
        <v>6.8507967240461495E-11</v>
      </c>
      <c r="S308" s="246">
        <v>1</v>
      </c>
      <c r="T308" s="246">
        <f t="shared" si="147"/>
        <v>6.8507967240461495E-11</v>
      </c>
      <c r="X308" s="248">
        <f t="shared" si="148"/>
        <v>36518.594100000002</v>
      </c>
      <c r="Z308" s="246">
        <f t="shared" si="149"/>
        <v>55738</v>
      </c>
      <c r="AA308" s="246">
        <f t="shared" si="150"/>
        <v>1.7822119951862288E-2</v>
      </c>
      <c r="AB308" s="246">
        <f t="shared" si="151"/>
        <v>5.8342405219152099E-4</v>
      </c>
      <c r="AC308" s="246">
        <f t="shared" si="152"/>
        <v>-8.2769539832272532E-6</v>
      </c>
      <c r="AD308" s="246">
        <f t="shared" si="153"/>
        <v>1.8997245010228557E-2</v>
      </c>
      <c r="AE308" s="246">
        <f t="shared" si="154"/>
        <v>3.4038362467557463E-7</v>
      </c>
      <c r="AG308" s="249"/>
      <c r="AH308" s="246">
        <f t="shared" si="155"/>
        <v>-5.9170100617474879E-4</v>
      </c>
      <c r="AI308" s="246">
        <f t="shared" si="156"/>
        <v>1.5219443942792736</v>
      </c>
      <c r="AJ308" s="246">
        <f t="shared" si="157"/>
        <v>6.224248821369361E-2</v>
      </c>
      <c r="AK308" s="246">
        <f t="shared" si="158"/>
        <v>0.11604340574945499</v>
      </c>
      <c r="AL308" s="246">
        <f t="shared" si="159"/>
        <v>0.21877075222201295</v>
      </c>
      <c r="AM308" s="246">
        <f t="shared" si="160"/>
        <v>0.10982374548869114</v>
      </c>
      <c r="AN308" s="246">
        <f t="shared" si="165"/>
        <v>6.403983192714791</v>
      </c>
      <c r="AO308" s="246">
        <f t="shared" si="165"/>
        <v>6.4032981762755483</v>
      </c>
      <c r="AP308" s="246">
        <f t="shared" si="165"/>
        <v>6.4020078288892011</v>
      </c>
      <c r="AQ308" s="246">
        <f t="shared" si="165"/>
        <v>6.3995777735655244</v>
      </c>
      <c r="AR308" s="246">
        <f t="shared" si="165"/>
        <v>6.3950032177244873</v>
      </c>
      <c r="AS308" s="246">
        <f t="shared" si="165"/>
        <v>6.3863979531662034</v>
      </c>
      <c r="AT308" s="246">
        <f t="shared" si="165"/>
        <v>6.3702307092864343</v>
      </c>
      <c r="AU308" s="246">
        <f t="shared" si="161"/>
        <v>6.3399145109148209</v>
      </c>
    </row>
    <row r="309" spans="1:47" s="246" customFormat="1" ht="12.95" customHeight="1">
      <c r="A309" s="15" t="s">
        <v>1809</v>
      </c>
      <c r="B309" s="249"/>
      <c r="C309" s="250">
        <v>51538.059399999998</v>
      </c>
      <c r="D309" s="250"/>
      <c r="E309" s="246">
        <f t="shared" si="141"/>
        <v>55741.059773357454</v>
      </c>
      <c r="F309" s="246">
        <f t="shared" si="142"/>
        <v>55741</v>
      </c>
      <c r="G309" s="246">
        <f t="shared" si="143"/>
        <v>1.9216907996451482E-2</v>
      </c>
      <c r="K309" s="5">
        <f>+G309</f>
        <v>1.9216907996451482E-2</v>
      </c>
      <c r="O309" s="246">
        <f t="shared" ca="1" si="164"/>
        <v>8.1934690829279733E-2</v>
      </c>
      <c r="P309" s="246">
        <f t="shared" si="144"/>
        <v>1.8418385315705145E-2</v>
      </c>
      <c r="Q309" s="248">
        <f t="shared" si="145"/>
        <v>36519.559399999998</v>
      </c>
      <c r="R309" s="246">
        <f t="shared" si="146"/>
        <v>6.3763847166631672E-7</v>
      </c>
      <c r="S309" s="246">
        <v>1</v>
      </c>
      <c r="T309" s="246">
        <f t="shared" si="147"/>
        <v>6.3763847166631672E-7</v>
      </c>
      <c r="X309" s="248">
        <f t="shared" si="148"/>
        <v>36519.559399999998</v>
      </c>
      <c r="Z309" s="246">
        <f t="shared" si="149"/>
        <v>55741</v>
      </c>
      <c r="AA309" s="246">
        <f t="shared" si="150"/>
        <v>1.7833347245277971E-2</v>
      </c>
      <c r="AB309" s="246">
        <f t="shared" si="151"/>
        <v>1.3835607511735112E-3</v>
      </c>
      <c r="AC309" s="246">
        <f t="shared" si="152"/>
        <v>7.985226807463372E-4</v>
      </c>
      <c r="AD309" s="246">
        <f t="shared" si="153"/>
        <v>1.9801946066878656E-2</v>
      </c>
      <c r="AE309" s="246">
        <f t="shared" si="154"/>
        <v>1.9142403521878106E-6</v>
      </c>
      <c r="AG309" s="249"/>
      <c r="AH309" s="246">
        <f t="shared" si="155"/>
        <v>-5.8503807042717274E-4</v>
      </c>
      <c r="AI309" s="246">
        <f t="shared" si="156"/>
        <v>1.5217936488658144</v>
      </c>
      <c r="AJ309" s="246">
        <f t="shared" si="157"/>
        <v>6.3535194816556825E-2</v>
      </c>
      <c r="AK309" s="246">
        <f t="shared" si="158"/>
        <v>0.1167193674622589</v>
      </c>
      <c r="AL309" s="246">
        <f t="shared" si="159"/>
        <v>0.22006602285574495</v>
      </c>
      <c r="AM309" s="246">
        <f t="shared" si="160"/>
        <v>0.11047923881439847</v>
      </c>
      <c r="AN309" s="246">
        <f t="shared" si="165"/>
        <v>6.4047024183597152</v>
      </c>
      <c r="AO309" s="246">
        <f t="shared" si="165"/>
        <v>6.4040135845524881</v>
      </c>
      <c r="AP309" s="246">
        <f t="shared" si="165"/>
        <v>6.402715935291428</v>
      </c>
      <c r="AQ309" s="246">
        <f t="shared" si="165"/>
        <v>6.4002719255932696</v>
      </c>
      <c r="AR309" s="246">
        <f t="shared" si="165"/>
        <v>6.3956707406507451</v>
      </c>
      <c r="AS309" s="246">
        <f t="shared" si="165"/>
        <v>6.3870147816430531</v>
      </c>
      <c r="AT309" s="246">
        <f t="shared" si="165"/>
        <v>6.3707514076075649</v>
      </c>
      <c r="AU309" s="246">
        <f t="shared" si="161"/>
        <v>6.3402539882716269</v>
      </c>
    </row>
    <row r="310" spans="1:47" s="246" customFormat="1" ht="12.95" customHeight="1">
      <c r="A310" s="235" t="s">
        <v>1177</v>
      </c>
      <c r="B310" s="235" t="s">
        <v>1797</v>
      </c>
      <c r="C310" s="236">
        <v>51539.677900000002</v>
      </c>
      <c r="D310" s="237">
        <v>1.4E-3</v>
      </c>
      <c r="E310" s="246">
        <f t="shared" si="141"/>
        <v>55746.094047291619</v>
      </c>
      <c r="F310" s="246">
        <f t="shared" si="142"/>
        <v>55746</v>
      </c>
      <c r="G310" s="246">
        <f t="shared" si="143"/>
        <v>3.0235848003940191E-2</v>
      </c>
      <c r="I310" s="246">
        <f>+G310</f>
        <v>3.0235848003940191E-2</v>
      </c>
      <c r="O310" s="246">
        <f t="shared" ca="1" si="164"/>
        <v>8.1929552304550374E-2</v>
      </c>
      <c r="P310" s="246">
        <f t="shared" si="144"/>
        <v>1.8425993440142091E-2</v>
      </c>
      <c r="Q310" s="248">
        <f t="shared" si="145"/>
        <v>36521.177900000002</v>
      </c>
      <c r="R310" s="246">
        <f t="shared" si="146"/>
        <v>1.3947266481806282E-4</v>
      </c>
      <c r="S310" s="246">
        <v>0.1</v>
      </c>
      <c r="T310" s="246">
        <f t="shared" si="147"/>
        <v>1.3947266481806282E-5</v>
      </c>
      <c r="X310" s="248">
        <f t="shared" si="148"/>
        <v>36521.177900000002</v>
      </c>
      <c r="Z310" s="246">
        <f t="shared" si="149"/>
        <v>55746</v>
      </c>
      <c r="AA310" s="246">
        <f t="shared" si="150"/>
        <v>1.7852059599174384E-2</v>
      </c>
      <c r="AB310" s="246">
        <f t="shared" si="151"/>
        <v>1.2383788404765807E-2</v>
      </c>
      <c r="AC310" s="246">
        <f t="shared" si="152"/>
        <v>1.18098545637981E-2</v>
      </c>
      <c r="AD310" s="246">
        <f t="shared" si="153"/>
        <v>3.0809781844907898E-2</v>
      </c>
      <c r="AE310" s="246">
        <f t="shared" si="154"/>
        <v>1.5335821525401205E-5</v>
      </c>
      <c r="AG310" s="249"/>
      <c r="AH310" s="246">
        <f t="shared" si="155"/>
        <v>-5.7393384096770693E-4</v>
      </c>
      <c r="AI310" s="246">
        <f t="shared" si="156"/>
        <v>1.5215405255378156</v>
      </c>
      <c r="AJ310" s="246">
        <f t="shared" si="157"/>
        <v>6.5688923465971993E-2</v>
      </c>
      <c r="AK310" s="246">
        <f t="shared" si="158"/>
        <v>0.11784525004950265</v>
      </c>
      <c r="AL310" s="246">
        <f t="shared" si="159"/>
        <v>0.22222426165944881</v>
      </c>
      <c r="AM310" s="246">
        <f t="shared" si="160"/>
        <v>0.11157166024599373</v>
      </c>
      <c r="AN310" s="246">
        <f t="shared" si="165"/>
        <v>6.4059009837556555</v>
      </c>
      <c r="AO310" s="246">
        <f t="shared" si="165"/>
        <v>6.4052057986226645</v>
      </c>
      <c r="AP310" s="246">
        <f t="shared" si="165"/>
        <v>6.4038959959728903</v>
      </c>
      <c r="AQ310" s="246">
        <f t="shared" si="165"/>
        <v>6.4014287520620776</v>
      </c>
      <c r="AR310" s="246">
        <f t="shared" si="165"/>
        <v>6.3967832147283943</v>
      </c>
      <c r="AS310" s="246">
        <f t="shared" si="165"/>
        <v>6.3880427967284836</v>
      </c>
      <c r="AT310" s="246">
        <f t="shared" si="165"/>
        <v>6.3716192303220902</v>
      </c>
      <c r="AU310" s="246">
        <f t="shared" si="161"/>
        <v>6.3408197838663041</v>
      </c>
    </row>
    <row r="311" spans="1:47" s="246" customFormat="1" ht="12.95" customHeight="1">
      <c r="A311" s="235" t="s">
        <v>1177</v>
      </c>
      <c r="B311" s="235" t="s">
        <v>1797</v>
      </c>
      <c r="C311" s="236">
        <v>51544.640010000003</v>
      </c>
      <c r="D311" s="237">
        <v>8.1999999999999998E-4</v>
      </c>
      <c r="E311" s="246">
        <f t="shared" si="141"/>
        <v>55761.528474867395</v>
      </c>
      <c r="F311" s="246">
        <f t="shared" si="142"/>
        <v>55761.5</v>
      </c>
      <c r="G311" s="246">
        <f t="shared" si="143"/>
        <v>9.1545620089164004E-3</v>
      </c>
      <c r="I311" s="246">
        <f>+G311</f>
        <v>9.1545620089164004E-3</v>
      </c>
      <c r="O311" s="246">
        <f t="shared" ca="1" si="164"/>
        <v>8.1913622877889336E-2</v>
      </c>
      <c r="P311" s="246">
        <f t="shared" si="144"/>
        <v>1.8449585470682685E-2</v>
      </c>
      <c r="Q311" s="248">
        <f t="shared" si="145"/>
        <v>36526.140010000003</v>
      </c>
      <c r="R311" s="246">
        <f t="shared" si="146"/>
        <v>8.6397461154785683E-5</v>
      </c>
      <c r="S311" s="246">
        <v>0.1</v>
      </c>
      <c r="T311" s="246">
        <f t="shared" si="147"/>
        <v>8.6397461154785687E-6</v>
      </c>
      <c r="X311" s="248">
        <f t="shared" si="148"/>
        <v>36526.140010000003</v>
      </c>
      <c r="Z311" s="246">
        <f t="shared" si="149"/>
        <v>55761.5</v>
      </c>
      <c r="AA311" s="246">
        <f t="shared" si="150"/>
        <v>1.7910069151577741E-2</v>
      </c>
      <c r="AB311" s="246">
        <f t="shared" si="151"/>
        <v>-8.7555071426613403E-3</v>
      </c>
      <c r="AC311" s="246">
        <f t="shared" si="152"/>
        <v>-9.2950234617662844E-3</v>
      </c>
      <c r="AD311" s="246">
        <f t="shared" si="153"/>
        <v>9.6940783280213445E-3</v>
      </c>
      <c r="AE311" s="246">
        <f t="shared" si="154"/>
        <v>7.6658905325193749E-6</v>
      </c>
      <c r="AG311" s="249"/>
      <c r="AH311" s="246">
        <f t="shared" si="155"/>
        <v>-5.3951631910494351E-4</v>
      </c>
      <c r="AI311" s="246">
        <f t="shared" si="156"/>
        <v>1.5207409435545127</v>
      </c>
      <c r="AJ311" s="246">
        <f t="shared" si="157"/>
        <v>7.2359108202299946E-2</v>
      </c>
      <c r="AK311" s="246">
        <f t="shared" si="158"/>
        <v>0.12132968492272012</v>
      </c>
      <c r="AL311" s="246">
        <f t="shared" si="159"/>
        <v>0.22891040546167937</v>
      </c>
      <c r="AM311" s="246">
        <f t="shared" si="160"/>
        <v>0.11495762304430382</v>
      </c>
      <c r="AN311" s="246">
        <f t="shared" ref="AN311:AT320" si="166">$AU311+$AB$7*SIN(AO311)</f>
        <v>6.4096153755779195</v>
      </c>
      <c r="AO311" s="246">
        <f t="shared" si="166"/>
        <v>6.4089005895342881</v>
      </c>
      <c r="AP311" s="246">
        <f t="shared" si="166"/>
        <v>6.4075532435019049</v>
      </c>
      <c r="AQ311" s="246">
        <f t="shared" si="166"/>
        <v>6.4050141595036214</v>
      </c>
      <c r="AR311" s="246">
        <f t="shared" si="166"/>
        <v>6.4002313671244302</v>
      </c>
      <c r="AS311" s="246">
        <f t="shared" si="166"/>
        <v>6.3912293823404376</v>
      </c>
      <c r="AT311" s="246">
        <f t="shared" si="166"/>
        <v>6.3743094176488766</v>
      </c>
      <c r="AU311" s="246">
        <f t="shared" si="161"/>
        <v>6.3425737502098034</v>
      </c>
    </row>
    <row r="312" spans="1:47" s="246" customFormat="1" ht="12.95" customHeight="1">
      <c r="A312" s="235" t="s">
        <v>1177</v>
      </c>
      <c r="B312" s="235" t="s">
        <v>1797</v>
      </c>
      <c r="C312" s="236">
        <v>51546.581599999998</v>
      </c>
      <c r="D312" s="237">
        <v>1E-3</v>
      </c>
      <c r="E312" s="246">
        <f t="shared" si="141"/>
        <v>55767.567706209862</v>
      </c>
      <c r="F312" s="246">
        <f t="shared" si="142"/>
        <v>55767.5</v>
      </c>
      <c r="G312" s="246">
        <f t="shared" si="143"/>
        <v>2.1767289996205363E-2</v>
      </c>
      <c r="I312" s="246">
        <f>+G312</f>
        <v>2.1767289996205363E-2</v>
      </c>
      <c r="O312" s="246">
        <f t="shared" ca="1" si="164"/>
        <v>8.1907456648214083E-2</v>
      </c>
      <c r="P312" s="246">
        <f t="shared" si="144"/>
        <v>1.8458720648444747E-2</v>
      </c>
      <c r="Q312" s="248">
        <f t="shared" si="145"/>
        <v>36528.081599999998</v>
      </c>
      <c r="R312" s="246">
        <f t="shared" si="146"/>
        <v>1.0946631128941109E-5</v>
      </c>
      <c r="S312" s="246">
        <v>0.1</v>
      </c>
      <c r="T312" s="246">
        <f t="shared" si="147"/>
        <v>1.0946631128941109E-6</v>
      </c>
      <c r="X312" s="248">
        <f t="shared" si="148"/>
        <v>36528.081599999998</v>
      </c>
      <c r="Z312" s="246">
        <f t="shared" si="149"/>
        <v>55767.5</v>
      </c>
      <c r="AA312" s="246">
        <f t="shared" si="150"/>
        <v>1.7932524825920549E-2</v>
      </c>
      <c r="AB312" s="246">
        <f t="shared" si="151"/>
        <v>3.8347651702848144E-3</v>
      </c>
      <c r="AC312" s="246">
        <f t="shared" si="152"/>
        <v>3.3085693477606162E-3</v>
      </c>
      <c r="AD312" s="246">
        <f t="shared" si="153"/>
        <v>2.2293485818729562E-2</v>
      </c>
      <c r="AE312" s="246">
        <f t="shared" si="154"/>
        <v>1.4705423911229522E-6</v>
      </c>
      <c r="AG312" s="249"/>
      <c r="AH312" s="246">
        <f t="shared" si="155"/>
        <v>-5.2619582252419657E-4</v>
      </c>
      <c r="AI312" s="246">
        <f t="shared" si="156"/>
        <v>1.5204253985905987</v>
      </c>
      <c r="AJ312" s="246">
        <f t="shared" si="157"/>
        <v>7.4938454804518703E-2</v>
      </c>
      <c r="AK312" s="246">
        <f t="shared" si="158"/>
        <v>0.12267610704333209</v>
      </c>
      <c r="AL312" s="246">
        <f t="shared" si="159"/>
        <v>0.2314967767561725</v>
      </c>
      <c r="AM312" s="246">
        <f t="shared" si="160"/>
        <v>0.11626809401692184</v>
      </c>
      <c r="AN312" s="246">
        <f t="shared" si="166"/>
        <v>6.4110527256424463</v>
      </c>
      <c r="AO312" s="246">
        <f t="shared" si="166"/>
        <v>6.4103303884944118</v>
      </c>
      <c r="AP312" s="246">
        <f t="shared" si="166"/>
        <v>6.4089685640105669</v>
      </c>
      <c r="AQ312" s="246">
        <f t="shared" si="166"/>
        <v>6.4064017476538018</v>
      </c>
      <c r="AR312" s="246">
        <f t="shared" si="166"/>
        <v>6.4015659222390644</v>
      </c>
      <c r="AS312" s="246">
        <f t="shared" si="166"/>
        <v>6.3924627915135321</v>
      </c>
      <c r="AT312" s="246">
        <f t="shared" si="166"/>
        <v>6.3753507544318504</v>
      </c>
      <c r="AU312" s="246">
        <f t="shared" si="161"/>
        <v>6.3432527049234162</v>
      </c>
    </row>
    <row r="313" spans="1:47" s="246" customFormat="1" ht="12.95" customHeight="1">
      <c r="A313" s="235" t="s">
        <v>1177</v>
      </c>
      <c r="B313" s="235" t="s">
        <v>1797</v>
      </c>
      <c r="C313" s="236">
        <v>51551.549279999999</v>
      </c>
      <c r="D313" s="237">
        <v>6.6E-4</v>
      </c>
      <c r="E313" s="246">
        <f t="shared" si="141"/>
        <v>55783.019459028656</v>
      </c>
      <c r="F313" s="246">
        <f t="shared" si="142"/>
        <v>55783</v>
      </c>
      <c r="G313" s="246">
        <f t="shared" si="143"/>
        <v>6.2560040023527108E-3</v>
      </c>
      <c r="I313" s="246">
        <f>+G313</f>
        <v>6.2560040023527108E-3</v>
      </c>
      <c r="O313" s="246">
        <f t="shared" ca="1" si="164"/>
        <v>8.1891527221553045E-2</v>
      </c>
      <c r="P313" s="246">
        <f t="shared" si="144"/>
        <v>1.848232703634143E-2</v>
      </c>
      <c r="Q313" s="248">
        <f t="shared" si="145"/>
        <v>36533.049279999999</v>
      </c>
      <c r="R313" s="246">
        <f t="shared" si="146"/>
        <v>1.494829749314431E-4</v>
      </c>
      <c r="S313" s="246">
        <v>0.1</v>
      </c>
      <c r="T313" s="246">
        <f t="shared" si="147"/>
        <v>1.494829749314431E-5</v>
      </c>
      <c r="X313" s="248">
        <f t="shared" si="148"/>
        <v>36533.049279999999</v>
      </c>
      <c r="Z313" s="246">
        <f t="shared" si="149"/>
        <v>55783</v>
      </c>
      <c r="AA313" s="246">
        <f t="shared" si="150"/>
        <v>1.7990535732477331E-2</v>
      </c>
      <c r="AB313" s="246">
        <f t="shared" si="151"/>
        <v>-1.173453173012462E-2</v>
      </c>
      <c r="AC313" s="246">
        <f t="shared" si="152"/>
        <v>-1.2226323033988719E-2</v>
      </c>
      <c r="AD313" s="246">
        <f t="shared" si="153"/>
        <v>6.7477953062168097E-3</v>
      </c>
      <c r="AE313" s="246">
        <f t="shared" si="154"/>
        <v>1.3769923492530151E-5</v>
      </c>
      <c r="AG313" s="249"/>
      <c r="AH313" s="246">
        <f t="shared" si="155"/>
        <v>-4.9179130386409881E-4</v>
      </c>
      <c r="AI313" s="246">
        <f t="shared" si="156"/>
        <v>1.5195947368213445</v>
      </c>
      <c r="AJ313" s="246">
        <f t="shared" si="157"/>
        <v>8.15946334759894E-2</v>
      </c>
      <c r="AK313" s="246">
        <f t="shared" si="158"/>
        <v>0.12614805668359891</v>
      </c>
      <c r="AL313" s="246">
        <f t="shared" si="159"/>
        <v>0.23817344891729736</v>
      </c>
      <c r="AM313" s="246">
        <f t="shared" si="160"/>
        <v>0.11965288497829764</v>
      </c>
      <c r="AN313" s="246">
        <f t="shared" si="166"/>
        <v>6.4147646147109381</v>
      </c>
      <c r="AO313" s="246">
        <f t="shared" si="166"/>
        <v>6.4140228663572145</v>
      </c>
      <c r="AP313" s="246">
        <f t="shared" si="166"/>
        <v>6.4126237829041752</v>
      </c>
      <c r="AQ313" s="246">
        <f t="shared" si="166"/>
        <v>6.4099855271157846</v>
      </c>
      <c r="AR313" s="246">
        <f t="shared" si="166"/>
        <v>6.405012958425031</v>
      </c>
      <c r="AS313" s="246">
        <f t="shared" si="166"/>
        <v>6.3956488134174796</v>
      </c>
      <c r="AT313" s="246">
        <f t="shared" si="166"/>
        <v>6.3780408055610929</v>
      </c>
      <c r="AU313" s="246">
        <f t="shared" si="161"/>
        <v>6.3450066712669146</v>
      </c>
    </row>
    <row r="314" spans="1:47" s="246" customFormat="1" ht="12.95" customHeight="1">
      <c r="A314" s="42" t="s">
        <v>1819</v>
      </c>
      <c r="B314" s="261"/>
      <c r="C314" s="250">
        <v>51567.314400000003</v>
      </c>
      <c r="D314" s="250">
        <v>4.0000000000000002E-4</v>
      </c>
      <c r="E314" s="246">
        <f t="shared" si="141"/>
        <v>55832.056179871899</v>
      </c>
      <c r="F314" s="246">
        <f t="shared" si="142"/>
        <v>55832</v>
      </c>
      <c r="G314" s="246">
        <f t="shared" si="143"/>
        <v>1.8061616006889381E-2</v>
      </c>
      <c r="K314" s="246">
        <f>+G314</f>
        <v>1.8061616006889381E-2</v>
      </c>
      <c r="O314" s="246">
        <f t="shared" ca="1" si="164"/>
        <v>8.1841169679205239E-2</v>
      </c>
      <c r="P314" s="246">
        <f t="shared" si="144"/>
        <v>1.8557021763606643E-2</v>
      </c>
      <c r="Q314" s="248">
        <f t="shared" si="145"/>
        <v>36548.814400000003</v>
      </c>
      <c r="R314" s="246">
        <f t="shared" si="146"/>
        <v>2.4542686378860361E-7</v>
      </c>
      <c r="S314" s="246">
        <v>1</v>
      </c>
      <c r="T314" s="246">
        <f t="shared" si="147"/>
        <v>2.4542686378860361E-7</v>
      </c>
      <c r="X314" s="248">
        <f t="shared" si="148"/>
        <v>36548.814400000003</v>
      </c>
      <c r="Z314" s="246">
        <f t="shared" si="149"/>
        <v>55832</v>
      </c>
      <c r="AA314" s="246">
        <f t="shared" si="150"/>
        <v>1.8173919534486105E-2</v>
      </c>
      <c r="AB314" s="246">
        <f t="shared" si="151"/>
        <v>-1.1230352759672435E-4</v>
      </c>
      <c r="AC314" s="246">
        <f t="shared" si="152"/>
        <v>-4.9540575671726261E-4</v>
      </c>
      <c r="AD314" s="246">
        <f t="shared" si="153"/>
        <v>1.8444718236009919E-2</v>
      </c>
      <c r="AE314" s="246">
        <f t="shared" si="154"/>
        <v>1.2612082310668228E-8</v>
      </c>
      <c r="AG314" s="249"/>
      <c r="AH314" s="246">
        <f t="shared" si="155"/>
        <v>-3.8310222912053962E-4</v>
      </c>
      <c r="AI314" s="246">
        <f t="shared" si="156"/>
        <v>1.5168230787173371</v>
      </c>
      <c r="AJ314" s="246">
        <f t="shared" si="157"/>
        <v>0.10256443462500095</v>
      </c>
      <c r="AK314" s="246">
        <f t="shared" si="158"/>
        <v>0.13706176725339531</v>
      </c>
      <c r="AL314" s="246">
        <f t="shared" si="159"/>
        <v>0.25923311624821693</v>
      </c>
      <c r="AM314" s="246">
        <f t="shared" si="160"/>
        <v>0.13034734177603602</v>
      </c>
      <c r="AN314" s="246">
        <f t="shared" si="166"/>
        <v>6.4264864753925428</v>
      </c>
      <c r="AO314" s="246">
        <f t="shared" si="166"/>
        <v>6.4256843053866346</v>
      </c>
      <c r="AP314" s="246">
        <f t="shared" si="166"/>
        <v>6.4241688514352004</v>
      </c>
      <c r="AQ314" s="246">
        <f t="shared" si="166"/>
        <v>6.4213067528265872</v>
      </c>
      <c r="AR314" s="246">
        <f t="shared" si="166"/>
        <v>6.4159044550139903</v>
      </c>
      <c r="AS314" s="246">
        <f t="shared" si="166"/>
        <v>6.4057179313452988</v>
      </c>
      <c r="AT314" s="246">
        <f t="shared" si="166"/>
        <v>6.3865441560707765</v>
      </c>
      <c r="AU314" s="246">
        <f t="shared" si="161"/>
        <v>6.3505514680947508</v>
      </c>
    </row>
    <row r="315" spans="1:47" s="246" customFormat="1" ht="12.95" customHeight="1">
      <c r="A315" s="235" t="s">
        <v>1177</v>
      </c>
      <c r="B315" s="235" t="s">
        <v>1797</v>
      </c>
      <c r="C315" s="236">
        <v>51574.551579999999</v>
      </c>
      <c r="D315" s="237">
        <v>6.3000000000000003E-4</v>
      </c>
      <c r="E315" s="246">
        <f t="shared" si="141"/>
        <v>55854.56711384208</v>
      </c>
      <c r="F315" s="246">
        <f t="shared" si="142"/>
        <v>55854.5</v>
      </c>
      <c r="G315" s="246">
        <f t="shared" si="143"/>
        <v>2.1576846003881656E-2</v>
      </c>
      <c r="I315" s="246">
        <f t="shared" ref="I315:I321" si="167">+G315</f>
        <v>2.1576846003881656E-2</v>
      </c>
      <c r="O315" s="246">
        <f t="shared" ca="1" si="164"/>
        <v>8.1818046317923082E-2</v>
      </c>
      <c r="P315" s="246">
        <f t="shared" si="144"/>
        <v>1.859135501761968E-2</v>
      </c>
      <c r="Q315" s="248">
        <f t="shared" si="145"/>
        <v>36556.051579999999</v>
      </c>
      <c r="R315" s="246">
        <f t="shared" si="146"/>
        <v>8.9131564290515012E-6</v>
      </c>
      <c r="S315" s="246">
        <v>0.1</v>
      </c>
      <c r="T315" s="246">
        <f t="shared" si="147"/>
        <v>8.9131564290515014E-7</v>
      </c>
      <c r="X315" s="248">
        <f t="shared" si="148"/>
        <v>36556.051579999999</v>
      </c>
      <c r="Z315" s="246">
        <f t="shared" si="149"/>
        <v>55854.5</v>
      </c>
      <c r="AA315" s="246">
        <f t="shared" si="150"/>
        <v>1.8258117671897674E-2</v>
      </c>
      <c r="AB315" s="246">
        <f t="shared" si="151"/>
        <v>3.3187283319839819E-3</v>
      </c>
      <c r="AC315" s="246">
        <f t="shared" si="152"/>
        <v>2.9854909862619752E-3</v>
      </c>
      <c r="AD315" s="246">
        <f t="shared" si="153"/>
        <v>2.1910083349603662E-2</v>
      </c>
      <c r="AE315" s="246">
        <f t="shared" si="154"/>
        <v>1.1013957741513183E-6</v>
      </c>
      <c r="AG315" s="249"/>
      <c r="AH315" s="246">
        <f t="shared" si="155"/>
        <v>-3.3323734572200566E-4</v>
      </c>
      <c r="AI315" s="246">
        <f t="shared" si="156"/>
        <v>1.5154770889695288</v>
      </c>
      <c r="AJ315" s="246">
        <f t="shared" si="157"/>
        <v>0.11215372586246393</v>
      </c>
      <c r="AK315" s="246">
        <f t="shared" si="158"/>
        <v>0.14204011223943386</v>
      </c>
      <c r="AL315" s="246">
        <f t="shared" si="159"/>
        <v>0.26887819148551223</v>
      </c>
      <c r="AM315" s="246">
        <f t="shared" si="160"/>
        <v>0.13525493936550309</v>
      </c>
      <c r="AN315" s="246">
        <f t="shared" si="166"/>
        <v>6.4318622895922877</v>
      </c>
      <c r="AO315" s="246">
        <f t="shared" si="166"/>
        <v>6.4310328758400948</v>
      </c>
      <c r="AP315" s="246">
        <f t="shared" si="166"/>
        <v>6.4294647400236311</v>
      </c>
      <c r="AQ315" s="246">
        <f t="shared" si="166"/>
        <v>6.4265009216065447</v>
      </c>
      <c r="AR315" s="246">
        <f t="shared" si="166"/>
        <v>6.4209026640897067</v>
      </c>
      <c r="AS315" s="246">
        <f t="shared" si="166"/>
        <v>6.4103399951412028</v>
      </c>
      <c r="AT315" s="246">
        <f t="shared" si="166"/>
        <v>6.3904483905626988</v>
      </c>
      <c r="AU315" s="246">
        <f t="shared" si="161"/>
        <v>6.3530975482707985</v>
      </c>
    </row>
    <row r="316" spans="1:47" s="246" customFormat="1" ht="12.95" customHeight="1">
      <c r="A316" s="235" t="s">
        <v>1177</v>
      </c>
      <c r="B316" s="235" t="s">
        <v>1797</v>
      </c>
      <c r="C316" s="236">
        <v>51576.630839999998</v>
      </c>
      <c r="D316" s="237">
        <v>8.0000000000000004E-4</v>
      </c>
      <c r="E316" s="246">
        <f t="shared" si="141"/>
        <v>55861.034561738474</v>
      </c>
      <c r="F316" s="246">
        <f t="shared" si="142"/>
        <v>55861</v>
      </c>
      <c r="G316" s="246">
        <f t="shared" si="143"/>
        <v>1.1111468003946356E-2</v>
      </c>
      <c r="I316" s="246">
        <f t="shared" si="167"/>
        <v>1.1111468003946356E-2</v>
      </c>
      <c r="O316" s="246">
        <f t="shared" ca="1" si="164"/>
        <v>8.181136623577491E-2</v>
      </c>
      <c r="P316" s="246">
        <f t="shared" si="144"/>
        <v>1.8601277573781029E-2</v>
      </c>
      <c r="Q316" s="248">
        <f t="shared" si="145"/>
        <v>36558.130839999998</v>
      </c>
      <c r="R316" s="246">
        <f t="shared" si="146"/>
        <v>5.6097247392387041E-5</v>
      </c>
      <c r="S316" s="246">
        <v>0.1</v>
      </c>
      <c r="T316" s="246">
        <f t="shared" si="147"/>
        <v>5.6097247392387048E-6</v>
      </c>
      <c r="X316" s="248">
        <f t="shared" si="148"/>
        <v>36558.130839999998</v>
      </c>
      <c r="Z316" s="246">
        <f t="shared" si="149"/>
        <v>55861</v>
      </c>
      <c r="AA316" s="246">
        <f t="shared" si="150"/>
        <v>1.8282439940954968E-2</v>
      </c>
      <c r="AB316" s="246">
        <f t="shared" si="151"/>
        <v>-7.1709719370086113E-3</v>
      </c>
      <c r="AC316" s="246">
        <f t="shared" si="152"/>
        <v>-7.4898095698346726E-3</v>
      </c>
      <c r="AD316" s="246">
        <f t="shared" si="153"/>
        <v>1.1430305636772416E-2</v>
      </c>
      <c r="AE316" s="246">
        <f t="shared" si="154"/>
        <v>5.1422838521365038E-6</v>
      </c>
      <c r="AG316" s="249"/>
      <c r="AH316" s="246">
        <f t="shared" si="155"/>
        <v>-3.1883763282605982E-4</v>
      </c>
      <c r="AI316" s="246">
        <f t="shared" si="156"/>
        <v>1.5150797545433397</v>
      </c>
      <c r="AJ316" s="246">
        <f t="shared" si="157"/>
        <v>0.11491901420612861</v>
      </c>
      <c r="AK316" s="246">
        <f t="shared" si="158"/>
        <v>0.14347428061176559</v>
      </c>
      <c r="AL316" s="246">
        <f t="shared" si="159"/>
        <v>0.27166147793016016</v>
      </c>
      <c r="AM316" s="246">
        <f t="shared" si="160"/>
        <v>0.1366723088695187</v>
      </c>
      <c r="AN316" s="246">
        <f t="shared" si="166"/>
        <v>6.4334144882916426</v>
      </c>
      <c r="AO316" s="246">
        <f t="shared" si="166"/>
        <v>6.4325772649703579</v>
      </c>
      <c r="AP316" s="246">
        <f t="shared" si="166"/>
        <v>6.4309940016380507</v>
      </c>
      <c r="AQ316" s="246">
        <f t="shared" si="166"/>
        <v>6.4280009273056873</v>
      </c>
      <c r="AR316" s="246">
        <f t="shared" si="166"/>
        <v>6.4223462257887061</v>
      </c>
      <c r="AS316" s="246">
        <f t="shared" si="166"/>
        <v>6.4116750732123977</v>
      </c>
      <c r="AT316" s="246">
        <f t="shared" si="166"/>
        <v>6.3915762358379373</v>
      </c>
      <c r="AU316" s="246">
        <f t="shared" si="161"/>
        <v>6.3538330825438782</v>
      </c>
    </row>
    <row r="317" spans="1:47" s="246" customFormat="1" ht="12.95" customHeight="1">
      <c r="A317" s="235" t="s">
        <v>1177</v>
      </c>
      <c r="B317" s="235" t="s">
        <v>1797</v>
      </c>
      <c r="C317" s="236">
        <v>51581.61767</v>
      </c>
      <c r="D317" s="237">
        <v>5.1000000000000004E-4</v>
      </c>
      <c r="E317" s="246">
        <f t="shared" si="141"/>
        <v>55876.545879800295</v>
      </c>
      <c r="F317" s="246">
        <f t="shared" si="142"/>
        <v>55876.5</v>
      </c>
      <c r="G317" s="246">
        <f t="shared" si="143"/>
        <v>1.4750182002899237E-2</v>
      </c>
      <c r="I317" s="246">
        <f t="shared" si="167"/>
        <v>1.4750182002899237E-2</v>
      </c>
      <c r="O317" s="246">
        <f t="shared" ca="1" si="164"/>
        <v>8.1795436809113872E-2</v>
      </c>
      <c r="P317" s="246">
        <f t="shared" si="144"/>
        <v>1.8624946399482138E-2</v>
      </c>
      <c r="Q317" s="248">
        <f t="shared" si="145"/>
        <v>36563.11767</v>
      </c>
      <c r="R317" s="246">
        <f t="shared" si="146"/>
        <v>1.5013799129026454E-5</v>
      </c>
      <c r="S317" s="246">
        <v>0.1</v>
      </c>
      <c r="T317" s="246">
        <f t="shared" si="147"/>
        <v>1.5013799129026454E-6</v>
      </c>
      <c r="X317" s="248">
        <f t="shared" si="148"/>
        <v>36563.11767</v>
      </c>
      <c r="Z317" s="246">
        <f t="shared" si="149"/>
        <v>55876.5</v>
      </c>
      <c r="AA317" s="246">
        <f t="shared" si="150"/>
        <v>1.8340435603264121E-2</v>
      </c>
      <c r="AB317" s="246">
        <f t="shared" si="151"/>
        <v>-3.5902536003648844E-3</v>
      </c>
      <c r="AC317" s="246">
        <f t="shared" si="152"/>
        <v>-3.8747643965829012E-3</v>
      </c>
      <c r="AD317" s="246">
        <f t="shared" si="153"/>
        <v>1.5034692799117254E-2</v>
      </c>
      <c r="AE317" s="246">
        <f t="shared" si="154"/>
        <v>1.2889920914933017E-6</v>
      </c>
      <c r="AG317" s="249"/>
      <c r="AH317" s="246">
        <f t="shared" si="155"/>
        <v>-2.8451079621801765E-4</v>
      </c>
      <c r="AI317" s="246">
        <f t="shared" si="156"/>
        <v>1.5141170013771874</v>
      </c>
      <c r="AJ317" s="246">
        <f t="shared" si="157"/>
        <v>0.12150390114613513</v>
      </c>
      <c r="AK317" s="246">
        <f t="shared" si="158"/>
        <v>0.14688679870029081</v>
      </c>
      <c r="AL317" s="246">
        <f t="shared" si="159"/>
        <v>0.27829287384801815</v>
      </c>
      <c r="AM317" s="246">
        <f t="shared" si="160"/>
        <v>0.14005148551661323</v>
      </c>
      <c r="AN317" s="246">
        <f t="shared" si="166"/>
        <v>6.4371143789219101</v>
      </c>
      <c r="AO317" s="246">
        <f t="shared" si="166"/>
        <v>6.4362586450288548</v>
      </c>
      <c r="AP317" s="246">
        <f t="shared" si="166"/>
        <v>6.43463947769866</v>
      </c>
      <c r="AQ317" s="246">
        <f t="shared" si="166"/>
        <v>6.4315768791824457</v>
      </c>
      <c r="AR317" s="246">
        <f t="shared" si="166"/>
        <v>6.4257878885984221</v>
      </c>
      <c r="AS317" s="246">
        <f t="shared" si="166"/>
        <v>6.4148583785817408</v>
      </c>
      <c r="AT317" s="246">
        <f t="shared" si="166"/>
        <v>6.3942656302347078</v>
      </c>
      <c r="AU317" s="246">
        <f t="shared" si="161"/>
        <v>6.3555870488873776</v>
      </c>
    </row>
    <row r="318" spans="1:47" s="246" customFormat="1" ht="12.95" customHeight="1">
      <c r="A318" s="235" t="s">
        <v>1177</v>
      </c>
      <c r="B318" s="235" t="s">
        <v>1797</v>
      </c>
      <c r="C318" s="236">
        <v>51582.594499999999</v>
      </c>
      <c r="D318" s="237">
        <v>1.1000000000000001E-3</v>
      </c>
      <c r="E318" s="246">
        <f t="shared" si="141"/>
        <v>55879.584267076847</v>
      </c>
      <c r="F318" s="246">
        <f t="shared" si="142"/>
        <v>55879.5</v>
      </c>
      <c r="G318" s="246">
        <f t="shared" si="143"/>
        <v>2.7091546005976852E-2</v>
      </c>
      <c r="I318" s="246">
        <f t="shared" si="167"/>
        <v>2.7091546005976852E-2</v>
      </c>
      <c r="O318" s="246">
        <f t="shared" ca="1" si="164"/>
        <v>8.1792353694276246E-2</v>
      </c>
      <c r="P318" s="246">
        <f t="shared" si="144"/>
        <v>1.8629528658069841E-2</v>
      </c>
      <c r="Q318" s="248">
        <f t="shared" si="145"/>
        <v>36564.094499999999</v>
      </c>
      <c r="R318" s="246">
        <f t="shared" si="146"/>
        <v>7.160573759627921E-5</v>
      </c>
      <c r="S318" s="246">
        <v>0.1</v>
      </c>
      <c r="T318" s="246">
        <f t="shared" si="147"/>
        <v>7.1605737596279215E-6</v>
      </c>
      <c r="X318" s="248">
        <f t="shared" si="148"/>
        <v>36564.094499999999</v>
      </c>
      <c r="Z318" s="246">
        <f t="shared" si="149"/>
        <v>55879.5</v>
      </c>
      <c r="AA318" s="246">
        <f t="shared" si="150"/>
        <v>1.8351659927428213E-2</v>
      </c>
      <c r="AB318" s="246">
        <f t="shared" si="151"/>
        <v>8.7398860785486386E-3</v>
      </c>
      <c r="AC318" s="246">
        <f t="shared" si="152"/>
        <v>8.462017347907011E-3</v>
      </c>
      <c r="AD318" s="246">
        <f t="shared" si="153"/>
        <v>2.736941473661848E-2</v>
      </c>
      <c r="AE318" s="246">
        <f t="shared" si="154"/>
        <v>7.6385608666008303E-6</v>
      </c>
      <c r="AG318" s="249"/>
      <c r="AH318" s="246">
        <f t="shared" si="155"/>
        <v>-2.7786873064162675E-4</v>
      </c>
      <c r="AI318" s="246">
        <f t="shared" si="156"/>
        <v>1.5139281871630281</v>
      </c>
      <c r="AJ318" s="246">
        <f t="shared" si="157"/>
        <v>0.12277686021563769</v>
      </c>
      <c r="AK318" s="246">
        <f t="shared" si="158"/>
        <v>0.1475460645927707</v>
      </c>
      <c r="AL318" s="246">
        <f t="shared" si="159"/>
        <v>0.27957543576155341</v>
      </c>
      <c r="AM318" s="246">
        <f t="shared" si="160"/>
        <v>0.14070540364606787</v>
      </c>
      <c r="AN318" s="246">
        <f t="shared" si="166"/>
        <v>6.4378302386076536</v>
      </c>
      <c r="AO318" s="246">
        <f t="shared" si="166"/>
        <v>6.436970940488588</v>
      </c>
      <c r="AP318" s="246">
        <f t="shared" si="166"/>
        <v>6.435344851865425</v>
      </c>
      <c r="AQ318" s="246">
        <f t="shared" si="166"/>
        <v>6.4322688365675917</v>
      </c>
      <c r="AR318" s="246">
        <f t="shared" si="166"/>
        <v>6.4264539053277039</v>
      </c>
      <c r="AS318" s="246">
        <f t="shared" si="166"/>
        <v>6.4154744457501502</v>
      </c>
      <c r="AT318" s="246">
        <f t="shared" si="166"/>
        <v>6.3947861445278358</v>
      </c>
      <c r="AU318" s="246">
        <f t="shared" si="161"/>
        <v>6.3559265262441835</v>
      </c>
    </row>
    <row r="319" spans="1:47" s="246" customFormat="1" ht="12.95" customHeight="1">
      <c r="A319" s="235" t="s">
        <v>1177</v>
      </c>
      <c r="B319" s="235" t="s">
        <v>1797</v>
      </c>
      <c r="C319" s="236">
        <v>51586.599520000003</v>
      </c>
      <c r="D319" s="237">
        <v>9.7999999999999997E-4</v>
      </c>
      <c r="E319" s="246">
        <f t="shared" si="141"/>
        <v>55892.041707788478</v>
      </c>
      <c r="F319" s="246">
        <f t="shared" si="142"/>
        <v>55892</v>
      </c>
      <c r="G319" s="246">
        <f t="shared" si="143"/>
        <v>1.340889600396622E-2</v>
      </c>
      <c r="I319" s="246">
        <f t="shared" si="167"/>
        <v>1.340889600396622E-2</v>
      </c>
      <c r="O319" s="246">
        <f t="shared" ca="1" si="164"/>
        <v>8.1779507382452821E-2</v>
      </c>
      <c r="P319" s="246">
        <f t="shared" si="144"/>
        <v>1.8648625575835312E-2</v>
      </c>
      <c r="Q319" s="248">
        <f t="shared" si="145"/>
        <v>36568.099520000003</v>
      </c>
      <c r="R319" s="246">
        <f t="shared" si="146"/>
        <v>2.745476598631946E-5</v>
      </c>
      <c r="S319" s="246">
        <v>0.1</v>
      </c>
      <c r="T319" s="246">
        <f t="shared" si="147"/>
        <v>2.7454765986319461E-6</v>
      </c>
      <c r="X319" s="248">
        <f t="shared" si="148"/>
        <v>36568.099520000003</v>
      </c>
      <c r="Z319" s="246">
        <f t="shared" si="149"/>
        <v>55892</v>
      </c>
      <c r="AA319" s="246">
        <f t="shared" si="150"/>
        <v>1.8398425451949935E-2</v>
      </c>
      <c r="AB319" s="246">
        <f t="shared" si="151"/>
        <v>-4.9895294479837156E-3</v>
      </c>
      <c r="AC319" s="246">
        <f t="shared" si="152"/>
        <v>-5.2397295718690923E-3</v>
      </c>
      <c r="AD319" s="246">
        <f t="shared" si="153"/>
        <v>1.3659096127851595E-2</v>
      </c>
      <c r="AE319" s="246">
        <f t="shared" si="154"/>
        <v>2.4895404112296681E-6</v>
      </c>
      <c r="AG319" s="249"/>
      <c r="AH319" s="246">
        <f t="shared" si="155"/>
        <v>-2.5020012388537517E-4</v>
      </c>
      <c r="AI319" s="246">
        <f t="shared" si="156"/>
        <v>1.5131328622588114</v>
      </c>
      <c r="AJ319" s="246">
        <f t="shared" si="157"/>
        <v>0.12807537787001438</v>
      </c>
      <c r="AK319" s="246">
        <f t="shared" si="158"/>
        <v>0.15028868356456632</v>
      </c>
      <c r="AL319" s="246">
        <f t="shared" si="159"/>
        <v>0.28491613572158458</v>
      </c>
      <c r="AM319" s="246">
        <f t="shared" si="160"/>
        <v>0.14342965130751664</v>
      </c>
      <c r="AN319" s="246">
        <f t="shared" si="166"/>
        <v>6.4408121078675755</v>
      </c>
      <c r="AO319" s="246">
        <f t="shared" si="166"/>
        <v>6.4399380241106998</v>
      </c>
      <c r="AP319" s="246">
        <f t="shared" si="166"/>
        <v>6.4382831953929065</v>
      </c>
      <c r="AQ319" s="246">
        <f t="shared" si="166"/>
        <v>6.4351514167690773</v>
      </c>
      <c r="AR319" s="246">
        <f t="shared" si="166"/>
        <v>6.4292285794016939</v>
      </c>
      <c r="AS319" s="246">
        <f t="shared" si="166"/>
        <v>6.4180411920395031</v>
      </c>
      <c r="AT319" s="246">
        <f t="shared" si="166"/>
        <v>6.3969549056408006</v>
      </c>
      <c r="AU319" s="246">
        <f t="shared" si="161"/>
        <v>6.3573410152308769</v>
      </c>
    </row>
    <row r="320" spans="1:47" s="246" customFormat="1" ht="12.95" customHeight="1">
      <c r="A320" s="235" t="s">
        <v>1177</v>
      </c>
      <c r="B320" s="235" t="s">
        <v>1797</v>
      </c>
      <c r="C320" s="236">
        <v>51592.562400000003</v>
      </c>
      <c r="D320" s="237">
        <v>1.1000000000000001E-3</v>
      </c>
      <c r="E320" s="246">
        <f t="shared" si="141"/>
        <v>55910.588986970724</v>
      </c>
      <c r="F320" s="246">
        <f t="shared" si="142"/>
        <v>55910.5</v>
      </c>
      <c r="G320" s="246">
        <f t="shared" si="143"/>
        <v>2.86089740038733E-2</v>
      </c>
      <c r="I320" s="246">
        <f t="shared" si="167"/>
        <v>2.86089740038733E-2</v>
      </c>
      <c r="O320" s="246">
        <f t="shared" ca="1" si="164"/>
        <v>8.1760494840954157E-2</v>
      </c>
      <c r="P320" s="246">
        <f t="shared" si="144"/>
        <v>1.867690136813227E-2</v>
      </c>
      <c r="Q320" s="248">
        <f t="shared" si="145"/>
        <v>36574.062400000003</v>
      </c>
      <c r="R320" s="246">
        <f t="shared" si="146"/>
        <v>9.8646066841635759E-5</v>
      </c>
      <c r="S320" s="246">
        <v>0.1</v>
      </c>
      <c r="T320" s="246">
        <f t="shared" si="147"/>
        <v>9.864606684163577E-6</v>
      </c>
      <c r="X320" s="248">
        <f t="shared" si="148"/>
        <v>36574.062400000003</v>
      </c>
      <c r="Z320" s="246">
        <f t="shared" si="149"/>
        <v>55910.5</v>
      </c>
      <c r="AA320" s="246">
        <f t="shared" si="150"/>
        <v>1.8467630243694157E-2</v>
      </c>
      <c r="AB320" s="246">
        <f t="shared" si="151"/>
        <v>1.0141343760179142E-2</v>
      </c>
      <c r="AC320" s="246">
        <f t="shared" si="152"/>
        <v>9.9320726357410294E-3</v>
      </c>
      <c r="AD320" s="246">
        <f t="shared" si="153"/>
        <v>2.8818245128311413E-2</v>
      </c>
      <c r="AE320" s="246">
        <f t="shared" si="154"/>
        <v>1.0284685326212445E-5</v>
      </c>
      <c r="AG320" s="249"/>
      <c r="AH320" s="246">
        <f t="shared" si="155"/>
        <v>-2.0927112443811243E-4</v>
      </c>
      <c r="AI320" s="246">
        <f t="shared" si="156"/>
        <v>1.5119304627180628</v>
      </c>
      <c r="AJ320" s="246">
        <f t="shared" si="157"/>
        <v>0.13590058389811632</v>
      </c>
      <c r="AK320" s="246">
        <f t="shared" si="158"/>
        <v>0.1543347792260733</v>
      </c>
      <c r="AL320" s="246">
        <f t="shared" si="159"/>
        <v>0.29281042781110866</v>
      </c>
      <c r="AM320" s="246">
        <f t="shared" si="160"/>
        <v>0.14746030113240538</v>
      </c>
      <c r="AN320" s="246">
        <f t="shared" si="166"/>
        <v>6.4452226291036219</v>
      </c>
      <c r="AO320" s="246">
        <f t="shared" si="166"/>
        <v>6.4443268585983624</v>
      </c>
      <c r="AP320" s="246">
        <f t="shared" si="166"/>
        <v>6.4426297907785859</v>
      </c>
      <c r="AQ320" s="246">
        <f t="shared" si="166"/>
        <v>6.4394159030575375</v>
      </c>
      <c r="AR320" s="246">
        <f t="shared" si="166"/>
        <v>6.4333339058975563</v>
      </c>
      <c r="AS320" s="246">
        <f t="shared" si="166"/>
        <v>6.4218393735213715</v>
      </c>
      <c r="AT320" s="246">
        <f t="shared" si="166"/>
        <v>6.4001645261894602</v>
      </c>
      <c r="AU320" s="246">
        <f t="shared" si="161"/>
        <v>6.3594344589311822</v>
      </c>
    </row>
    <row r="321" spans="1:47" s="246" customFormat="1" ht="12.95" customHeight="1">
      <c r="A321" s="235" t="s">
        <v>1177</v>
      </c>
      <c r="B321" s="235" t="s">
        <v>1797</v>
      </c>
      <c r="C321" s="236">
        <v>51595.595500000003</v>
      </c>
      <c r="D321" s="237">
        <v>1.2999999999999999E-3</v>
      </c>
      <c r="E321" s="246">
        <f t="shared" si="141"/>
        <v>55920.023312747478</v>
      </c>
      <c r="F321" s="246">
        <f t="shared" si="142"/>
        <v>55920</v>
      </c>
      <c r="G321" s="246">
        <f t="shared" si="143"/>
        <v>7.4949600020772777E-3</v>
      </c>
      <c r="I321" s="246">
        <f t="shared" si="167"/>
        <v>7.4949600020772777E-3</v>
      </c>
      <c r="O321" s="246">
        <f t="shared" ca="1" si="164"/>
        <v>8.1750731643968372E-2</v>
      </c>
      <c r="P321" s="246">
        <f t="shared" si="144"/>
        <v>1.8691427099599658E-2</v>
      </c>
      <c r="Q321" s="248">
        <f t="shared" si="145"/>
        <v>36577.095500000003</v>
      </c>
      <c r="R321" s="246">
        <f t="shared" si="146"/>
        <v>1.2536087546590125E-4</v>
      </c>
      <c r="S321" s="246">
        <v>0.1</v>
      </c>
      <c r="T321" s="246">
        <f t="shared" si="147"/>
        <v>1.2536087546590125E-5</v>
      </c>
      <c r="X321" s="248">
        <f t="shared" si="148"/>
        <v>36577.095500000003</v>
      </c>
      <c r="Z321" s="246">
        <f t="shared" si="149"/>
        <v>55920</v>
      </c>
      <c r="AA321" s="246">
        <f t="shared" si="150"/>
        <v>1.8503163599491126E-2</v>
      </c>
      <c r="AB321" s="246">
        <f t="shared" si="151"/>
        <v>-1.1008203597413849E-2</v>
      </c>
      <c r="AC321" s="246">
        <f t="shared" si="152"/>
        <v>-1.1196467097522381E-2</v>
      </c>
      <c r="AD321" s="246">
        <f t="shared" si="153"/>
        <v>7.6832235021858097E-3</v>
      </c>
      <c r="AE321" s="246">
        <f t="shared" si="154"/>
        <v>1.2118054644211521E-5</v>
      </c>
      <c r="AG321" s="249"/>
      <c r="AH321" s="246">
        <f t="shared" si="155"/>
        <v>-1.8826350010853175E-4</v>
      </c>
      <c r="AI321" s="246">
        <f t="shared" si="156"/>
        <v>1.5113013461833966</v>
      </c>
      <c r="AJ321" s="246">
        <f t="shared" si="157"/>
        <v>0.13991102295815769</v>
      </c>
      <c r="AK321" s="246">
        <f t="shared" si="158"/>
        <v>0.15640638135490889</v>
      </c>
      <c r="AL321" s="246">
        <f t="shared" si="159"/>
        <v>0.29685955779398937</v>
      </c>
      <c r="AM321" s="246">
        <f t="shared" si="160"/>
        <v>0.14952950993397773</v>
      </c>
      <c r="AN321" s="246">
        <f t="shared" ref="AN321:AT330" si="168">$AU321+$AB$7*SIN(AO321)</f>
        <v>6.4474862412387504</v>
      </c>
      <c r="AO321" s="246">
        <f t="shared" si="168"/>
        <v>6.4465794266731091</v>
      </c>
      <c r="AP321" s="246">
        <f t="shared" si="168"/>
        <v>6.4448608082614056</v>
      </c>
      <c r="AQ321" s="246">
        <f t="shared" si="168"/>
        <v>6.4416049550335748</v>
      </c>
      <c r="AR321" s="246">
        <f t="shared" si="168"/>
        <v>6.4354414829880788</v>
      </c>
      <c r="AS321" s="246">
        <f t="shared" si="168"/>
        <v>6.4237895056567753</v>
      </c>
      <c r="AT321" s="246">
        <f t="shared" si="168"/>
        <v>6.4018126406568223</v>
      </c>
      <c r="AU321" s="246">
        <f t="shared" si="161"/>
        <v>6.3605094705610687</v>
      </c>
    </row>
    <row r="322" spans="1:47" s="246" customFormat="1" ht="12.95" customHeight="1">
      <c r="A322" s="15" t="s">
        <v>1809</v>
      </c>
      <c r="B322" s="249" t="s">
        <v>1814</v>
      </c>
      <c r="C322" s="250">
        <v>51598.984199999999</v>
      </c>
      <c r="D322" s="250"/>
      <c r="E322" s="246">
        <f t="shared" si="141"/>
        <v>55930.563716875149</v>
      </c>
      <c r="F322" s="246">
        <f t="shared" si="142"/>
        <v>55930.5</v>
      </c>
      <c r="G322" s="246">
        <f t="shared" si="143"/>
        <v>2.0484733999182936E-2</v>
      </c>
      <c r="K322" s="5">
        <f>+G322</f>
        <v>2.0484733999182936E-2</v>
      </c>
      <c r="O322" s="246">
        <f t="shared" ca="1" si="164"/>
        <v>8.1739940742036693E-2</v>
      </c>
      <c r="P322" s="246">
        <f t="shared" si="144"/>
        <v>1.8707486379130119E-2</v>
      </c>
      <c r="Q322" s="248">
        <f t="shared" si="145"/>
        <v>36580.484199999999</v>
      </c>
      <c r="R322" s="246">
        <f t="shared" si="146"/>
        <v>3.158609102983403E-6</v>
      </c>
      <c r="S322" s="246">
        <v>1</v>
      </c>
      <c r="T322" s="246">
        <f t="shared" si="147"/>
        <v>3.158609102983403E-6</v>
      </c>
      <c r="X322" s="248">
        <f t="shared" si="148"/>
        <v>36580.484199999999</v>
      </c>
      <c r="Z322" s="246">
        <f t="shared" si="149"/>
        <v>55930.5</v>
      </c>
      <c r="AA322" s="246">
        <f t="shared" si="150"/>
        <v>1.8542433629335539E-2</v>
      </c>
      <c r="AB322" s="246">
        <f t="shared" si="151"/>
        <v>1.9423003698473967E-3</v>
      </c>
      <c r="AC322" s="246">
        <f t="shared" si="152"/>
        <v>1.7772476200528173E-3</v>
      </c>
      <c r="AD322" s="246">
        <f t="shared" si="153"/>
        <v>2.0649786748977515E-2</v>
      </c>
      <c r="AE322" s="246">
        <f t="shared" si="154"/>
        <v>3.7725307267093344E-6</v>
      </c>
      <c r="AG322" s="249"/>
      <c r="AH322" s="246">
        <f t="shared" si="155"/>
        <v>-1.6505274979457805E-4</v>
      </c>
      <c r="AI322" s="246">
        <f t="shared" si="156"/>
        <v>1.5105968523670434</v>
      </c>
      <c r="AJ322" s="246">
        <f t="shared" si="157"/>
        <v>0.14433721212052494</v>
      </c>
      <c r="AK322" s="246">
        <f t="shared" si="158"/>
        <v>0.15869113740331639</v>
      </c>
      <c r="AL322" s="246">
        <f t="shared" si="159"/>
        <v>0.30133114262437438</v>
      </c>
      <c r="AM322" s="246">
        <f t="shared" si="160"/>
        <v>0.1518160608406848</v>
      </c>
      <c r="AN322" s="246">
        <f t="shared" si="168"/>
        <v>6.4499871240723277</v>
      </c>
      <c r="AO322" s="246">
        <f t="shared" si="168"/>
        <v>6.4490681769320366</v>
      </c>
      <c r="AP322" s="246">
        <f t="shared" si="168"/>
        <v>6.4473258515299223</v>
      </c>
      <c r="AQ322" s="246">
        <f t="shared" si="168"/>
        <v>6.4440237748117957</v>
      </c>
      <c r="AR322" s="246">
        <f t="shared" si="168"/>
        <v>6.4377704570986687</v>
      </c>
      <c r="AS322" s="246">
        <f t="shared" si="168"/>
        <v>6.4259446852913484</v>
      </c>
      <c r="AT322" s="246">
        <f t="shared" si="168"/>
        <v>6.4036341852974763</v>
      </c>
      <c r="AU322" s="246">
        <f t="shared" si="161"/>
        <v>6.3616976413098909</v>
      </c>
    </row>
    <row r="323" spans="1:47" s="246" customFormat="1" ht="12.95" customHeight="1">
      <c r="A323" s="15" t="s">
        <v>1809</v>
      </c>
      <c r="B323" s="249" t="s">
        <v>1814</v>
      </c>
      <c r="C323" s="250">
        <v>51599.947800000002</v>
      </c>
      <c r="D323" s="250"/>
      <c r="E323" s="246">
        <f t="shared" si="141"/>
        <v>55933.560952811487</v>
      </c>
      <c r="F323" s="246">
        <f t="shared" si="142"/>
        <v>55933.5</v>
      </c>
      <c r="G323" s="246">
        <f t="shared" si="143"/>
        <v>1.9596098005422391E-2</v>
      </c>
      <c r="K323" s="5">
        <f>+G323</f>
        <v>1.9596098005422391E-2</v>
      </c>
      <c r="O323" s="246">
        <f t="shared" ca="1" si="164"/>
        <v>8.1736857627199067E-2</v>
      </c>
      <c r="P323" s="246">
        <f t="shared" si="144"/>
        <v>1.8712075617137745E-2</v>
      </c>
      <c r="Q323" s="248">
        <f t="shared" si="145"/>
        <v>36581.447800000002</v>
      </c>
      <c r="R323" s="246">
        <f t="shared" si="146"/>
        <v>7.8149558298848884E-7</v>
      </c>
      <c r="S323" s="246">
        <v>1</v>
      </c>
      <c r="T323" s="246">
        <f t="shared" si="147"/>
        <v>7.8149558298848884E-7</v>
      </c>
      <c r="X323" s="248">
        <f t="shared" si="148"/>
        <v>36581.447800000002</v>
      </c>
      <c r="Z323" s="246">
        <f t="shared" si="149"/>
        <v>55933.5</v>
      </c>
      <c r="AA323" s="246">
        <f t="shared" si="150"/>
        <v>1.8553652890186571E-2</v>
      </c>
      <c r="AB323" s="246">
        <f t="shared" si="151"/>
        <v>1.0424451152358204E-3</v>
      </c>
      <c r="AC323" s="246">
        <f t="shared" si="152"/>
        <v>8.8402238828464569E-4</v>
      </c>
      <c r="AD323" s="246">
        <f t="shared" si="153"/>
        <v>1.9754520732373566E-2</v>
      </c>
      <c r="AE323" s="246">
        <f t="shared" si="154"/>
        <v>1.0866918182790229E-6</v>
      </c>
      <c r="AG323" s="249"/>
      <c r="AH323" s="246">
        <f t="shared" si="155"/>
        <v>-1.5842272695117438E-4</v>
      </c>
      <c r="AI323" s="246">
        <f t="shared" si="156"/>
        <v>1.5103938095718912</v>
      </c>
      <c r="AJ323" s="246">
        <f t="shared" si="157"/>
        <v>0.14560058512418711</v>
      </c>
      <c r="AK323" s="246">
        <f t="shared" si="158"/>
        <v>0.15934296937167541</v>
      </c>
      <c r="AL323" s="246">
        <f t="shared" si="159"/>
        <v>0.30260800421399997</v>
      </c>
      <c r="AM323" s="246">
        <f t="shared" si="160"/>
        <v>0.15246926966311605</v>
      </c>
      <c r="AN323" s="246">
        <f t="shared" si="168"/>
        <v>6.4507014663572457</v>
      </c>
      <c r="AO323" s="246">
        <f t="shared" si="168"/>
        <v>6.4497790671659194</v>
      </c>
      <c r="AP323" s="246">
        <f t="shared" si="168"/>
        <v>6.4480299901541347</v>
      </c>
      <c r="AQ323" s="246">
        <f t="shared" si="168"/>
        <v>6.4447147377743867</v>
      </c>
      <c r="AR323" s="246">
        <f t="shared" si="168"/>
        <v>6.4384357899153413</v>
      </c>
      <c r="AS323" s="246">
        <f t="shared" si="168"/>
        <v>6.4265604061361969</v>
      </c>
      <c r="AT323" s="246">
        <f t="shared" si="168"/>
        <v>6.4041546157882925</v>
      </c>
      <c r="AU323" s="246">
        <f t="shared" si="161"/>
        <v>6.3620371186666969</v>
      </c>
    </row>
    <row r="324" spans="1:47" s="246" customFormat="1" ht="12.95" customHeight="1">
      <c r="A324" s="235" t="s">
        <v>1177</v>
      </c>
      <c r="B324" s="235" t="s">
        <v>1797</v>
      </c>
      <c r="C324" s="236">
        <v>51601.554239999998</v>
      </c>
      <c r="D324" s="237">
        <v>8.1999999999999998E-4</v>
      </c>
      <c r="E324" s="246">
        <f t="shared" si="141"/>
        <v>55938.557714639574</v>
      </c>
      <c r="F324" s="246">
        <f t="shared" si="142"/>
        <v>55938.5</v>
      </c>
      <c r="G324" s="246">
        <f t="shared" si="143"/>
        <v>1.855503799743019E-2</v>
      </c>
      <c r="I324" s="246">
        <f>+G324</f>
        <v>1.855503799743019E-2</v>
      </c>
      <c r="O324" s="246">
        <f t="shared" ca="1" si="164"/>
        <v>8.1731719102469708E-2</v>
      </c>
      <c r="P324" s="246">
        <f t="shared" si="144"/>
        <v>1.8719725208807221E-2</v>
      </c>
      <c r="Q324" s="248">
        <f t="shared" si="145"/>
        <v>36583.054239999998</v>
      </c>
      <c r="R324" s="246">
        <f t="shared" si="146"/>
        <v>2.7121877591142765E-8</v>
      </c>
      <c r="S324" s="246">
        <v>0.1</v>
      </c>
      <c r="T324" s="246">
        <f t="shared" si="147"/>
        <v>2.7121877591142768E-9</v>
      </c>
      <c r="X324" s="248">
        <f t="shared" si="148"/>
        <v>36583.054239999998</v>
      </c>
      <c r="Z324" s="246">
        <f t="shared" si="149"/>
        <v>55938.5</v>
      </c>
      <c r="AA324" s="246">
        <f t="shared" si="150"/>
        <v>1.8572350889609162E-2</v>
      </c>
      <c r="AB324" s="246">
        <f t="shared" si="151"/>
        <v>-1.7312892178971556E-5</v>
      </c>
      <c r="AC324" s="246">
        <f t="shared" si="152"/>
        <v>-1.6468721137703063E-4</v>
      </c>
      <c r="AD324" s="246">
        <f t="shared" si="153"/>
        <v>1.870241231662825E-2</v>
      </c>
      <c r="AE324" s="246">
        <f t="shared" si="154"/>
        <v>2.9973623560069451E-11</v>
      </c>
      <c r="AG324" s="249"/>
      <c r="AH324" s="246">
        <f t="shared" si="155"/>
        <v>-1.4737431919806062E-4</v>
      </c>
      <c r="AI324" s="246">
        <f t="shared" si="156"/>
        <v>1.5100536731095242</v>
      </c>
      <c r="AJ324" s="246">
        <f t="shared" si="157"/>
        <v>0.14770495562230729</v>
      </c>
      <c r="AK324" s="246">
        <f t="shared" si="158"/>
        <v>0.16042840548036796</v>
      </c>
      <c r="AL324" s="246">
        <f t="shared" si="159"/>
        <v>0.30473537621059915</v>
      </c>
      <c r="AM324" s="246">
        <f t="shared" si="160"/>
        <v>0.15355785999776314</v>
      </c>
      <c r="AN324" s="246">
        <f t="shared" si="168"/>
        <v>6.4518918420050371</v>
      </c>
      <c r="AO324" s="246">
        <f t="shared" si="168"/>
        <v>6.4509637037140184</v>
      </c>
      <c r="AP324" s="246">
        <f t="shared" si="168"/>
        <v>6.4492033957240134</v>
      </c>
      <c r="AQ324" s="246">
        <f t="shared" si="168"/>
        <v>6.4458662148129564</v>
      </c>
      <c r="AR324" s="246">
        <f t="shared" si="168"/>
        <v>6.4395445899181833</v>
      </c>
      <c r="AS324" s="246">
        <f t="shared" si="168"/>
        <v>6.4275865629417712</v>
      </c>
      <c r="AT324" s="246">
        <f t="shared" si="168"/>
        <v>6.4050219891430773</v>
      </c>
      <c r="AU324" s="246">
        <f t="shared" si="161"/>
        <v>6.362602914261374</v>
      </c>
    </row>
    <row r="325" spans="1:47" s="246" customFormat="1" ht="12.95" customHeight="1">
      <c r="A325" s="235" t="s">
        <v>1177</v>
      </c>
      <c r="B325" s="235" t="s">
        <v>1797</v>
      </c>
      <c r="C325" s="236">
        <v>51609.584880000002</v>
      </c>
      <c r="D325" s="237">
        <v>1E-3</v>
      </c>
      <c r="E325" s="246">
        <f t="shared" si="141"/>
        <v>55963.53667146786</v>
      </c>
      <c r="F325" s="246">
        <f t="shared" si="142"/>
        <v>55963.5</v>
      </c>
      <c r="G325" s="246">
        <f t="shared" si="143"/>
        <v>1.178973800415406E-2</v>
      </c>
      <c r="I325" s="246">
        <f>+G325</f>
        <v>1.178973800415406E-2</v>
      </c>
      <c r="O325" s="246">
        <f t="shared" ca="1" si="164"/>
        <v>8.1706026478822857E-2</v>
      </c>
      <c r="P325" s="246">
        <f t="shared" si="144"/>
        <v>1.8757989323219273E-2</v>
      </c>
      <c r="Q325" s="248">
        <f t="shared" si="145"/>
        <v>36591.084880000002</v>
      </c>
      <c r="R325" s="246">
        <f t="shared" si="146"/>
        <v>4.8556526445654086E-5</v>
      </c>
      <c r="S325" s="246">
        <v>0.1</v>
      </c>
      <c r="T325" s="246">
        <f t="shared" si="147"/>
        <v>4.8556526445654086E-6</v>
      </c>
      <c r="X325" s="248">
        <f t="shared" si="148"/>
        <v>36591.084880000002</v>
      </c>
      <c r="Z325" s="246">
        <f t="shared" si="149"/>
        <v>55963.5</v>
      </c>
      <c r="AA325" s="246">
        <f t="shared" si="150"/>
        <v>1.8665825467034245E-2</v>
      </c>
      <c r="AB325" s="246">
        <f t="shared" si="151"/>
        <v>-6.876087462880185E-3</v>
      </c>
      <c r="AC325" s="246">
        <f t="shared" si="152"/>
        <v>-6.9682513190652134E-3</v>
      </c>
      <c r="AD325" s="246">
        <f t="shared" si="153"/>
        <v>1.1881901860339088E-2</v>
      </c>
      <c r="AE325" s="246">
        <f t="shared" si="154"/>
        <v>4.7280578797178061E-6</v>
      </c>
      <c r="AG325" s="249"/>
      <c r="AH325" s="246">
        <f t="shared" si="155"/>
        <v>-9.2163856185027761E-5</v>
      </c>
      <c r="AI325" s="246">
        <f t="shared" si="156"/>
        <v>1.5083206996815637</v>
      </c>
      <c r="AJ325" s="246">
        <f t="shared" si="157"/>
        <v>0.15820287847372522</v>
      </c>
      <c r="AK325" s="246">
        <f t="shared" si="158"/>
        <v>0.16583753800854714</v>
      </c>
      <c r="AL325" s="246">
        <f t="shared" si="159"/>
        <v>0.3153583490687597</v>
      </c>
      <c r="AM325" s="246">
        <f t="shared" si="160"/>
        <v>0.15899908050383804</v>
      </c>
      <c r="AN325" s="246">
        <f t="shared" si="168"/>
        <v>6.4578400147777346</v>
      </c>
      <c r="AO325" s="246">
        <f t="shared" si="168"/>
        <v>6.4568834526852186</v>
      </c>
      <c r="AP325" s="246">
        <f t="shared" si="168"/>
        <v>6.4550674019889289</v>
      </c>
      <c r="AQ325" s="246">
        <f t="shared" si="168"/>
        <v>6.4516211657968787</v>
      </c>
      <c r="AR325" s="246">
        <f t="shared" si="168"/>
        <v>6.4450869141444658</v>
      </c>
      <c r="AS325" s="246">
        <f t="shared" si="168"/>
        <v>6.4327164976308993</v>
      </c>
      <c r="AT325" s="246">
        <f t="shared" si="168"/>
        <v>6.4093586502954345</v>
      </c>
      <c r="AU325" s="246">
        <f t="shared" si="161"/>
        <v>6.3654318922347599</v>
      </c>
    </row>
    <row r="326" spans="1:47" s="246" customFormat="1" ht="12.95" customHeight="1">
      <c r="A326" s="235" t="s">
        <v>1177</v>
      </c>
      <c r="B326" s="235" t="s">
        <v>1797</v>
      </c>
      <c r="C326" s="236">
        <v>51887.696799999998</v>
      </c>
      <c r="D326" s="237">
        <v>1.2999999999999999E-3</v>
      </c>
      <c r="E326" s="246">
        <f t="shared" si="141"/>
        <v>56828.591716035524</v>
      </c>
      <c r="F326" s="246">
        <f t="shared" si="142"/>
        <v>56828.5</v>
      </c>
      <c r="G326" s="246">
        <f t="shared" si="143"/>
        <v>2.9486357998393942E-2</v>
      </c>
      <c r="I326" s="246">
        <f>+G326</f>
        <v>2.9486357998393942E-2</v>
      </c>
      <c r="O326" s="246">
        <f t="shared" ca="1" si="164"/>
        <v>8.0817061700642207E-2</v>
      </c>
      <c r="P326" s="246">
        <f t="shared" si="144"/>
        <v>2.0098511343675927E-2</v>
      </c>
      <c r="Q326" s="248">
        <f t="shared" si="145"/>
        <v>36869.196799999998</v>
      </c>
      <c r="R326" s="246">
        <f t="shared" si="146"/>
        <v>8.8131664812500217E-5</v>
      </c>
      <c r="S326" s="246">
        <v>0.1</v>
      </c>
      <c r="T326" s="246">
        <f t="shared" si="147"/>
        <v>8.8131664812500217E-6</v>
      </c>
      <c r="X326" s="248">
        <f t="shared" si="148"/>
        <v>36869.196799999998</v>
      </c>
      <c r="Z326" s="246">
        <f t="shared" si="149"/>
        <v>56828.5</v>
      </c>
      <c r="AA326" s="246">
        <f t="shared" si="150"/>
        <v>2.1858611221995783E-2</v>
      </c>
      <c r="AB326" s="246">
        <f t="shared" si="151"/>
        <v>7.6277467763981588E-3</v>
      </c>
      <c r="AC326" s="246">
        <f t="shared" si="152"/>
        <v>9.3878466547180142E-3</v>
      </c>
      <c r="AD326" s="246">
        <f t="shared" si="153"/>
        <v>2.7726258120074086E-2</v>
      </c>
      <c r="AE326" s="246">
        <f t="shared" si="154"/>
        <v>5.8182520884852505E-6</v>
      </c>
      <c r="AG326" s="249"/>
      <c r="AH326" s="246">
        <f t="shared" si="155"/>
        <v>1.7600998783198565E-3</v>
      </c>
      <c r="AI326" s="246">
        <f t="shared" si="156"/>
        <v>1.4210073138034987</v>
      </c>
      <c r="AJ326" s="246">
        <f t="shared" si="157"/>
        <v>0.48621100652015642</v>
      </c>
      <c r="AK326" s="246">
        <f t="shared" si="158"/>
        <v>0.32961320431902164</v>
      </c>
      <c r="AL326" s="246">
        <f t="shared" si="159"/>
        <v>0.66423648119585699</v>
      </c>
      <c r="AM326" s="246">
        <f t="shared" si="160"/>
        <v>0.34489334906745966</v>
      </c>
      <c r="AN326" s="246">
        <f t="shared" si="168"/>
        <v>6.6585343109420014</v>
      </c>
      <c r="AO326" s="246">
        <f t="shared" si="168"/>
        <v>6.6569354284932869</v>
      </c>
      <c r="AP326" s="246">
        <f t="shared" si="168"/>
        <v>6.6537253935013316</v>
      </c>
      <c r="AQ326" s="246">
        <f t="shared" si="168"/>
        <v>6.6472927118999596</v>
      </c>
      <c r="AR326" s="246">
        <f t="shared" si="168"/>
        <v>6.6344490449023947</v>
      </c>
      <c r="AS326" s="246">
        <f t="shared" si="168"/>
        <v>6.6089821610907133</v>
      </c>
      <c r="AT326" s="246">
        <f t="shared" si="168"/>
        <v>6.5591075997488293</v>
      </c>
      <c r="AU326" s="246">
        <f t="shared" si="161"/>
        <v>6.463314530113907</v>
      </c>
    </row>
    <row r="327" spans="1:47" s="246" customFormat="1" ht="12.95" customHeight="1">
      <c r="A327" s="42" t="s">
        <v>1819</v>
      </c>
      <c r="B327" s="249" t="s">
        <v>1814</v>
      </c>
      <c r="C327" s="250">
        <v>51900.388299999999</v>
      </c>
      <c r="D327" s="250">
        <v>5.0000000000000001E-4</v>
      </c>
      <c r="E327" s="246">
        <f t="shared" si="141"/>
        <v>56868.0680754024</v>
      </c>
      <c r="F327" s="246">
        <f t="shared" si="142"/>
        <v>56868</v>
      </c>
      <c r="G327" s="246">
        <f t="shared" si="143"/>
        <v>2.1885984002437908E-2</v>
      </c>
      <c r="J327" s="246">
        <f>+G327</f>
        <v>2.1885984002437908E-2</v>
      </c>
      <c r="O327" s="246">
        <f t="shared" ca="1" si="164"/>
        <v>8.0776467355280199E-2</v>
      </c>
      <c r="P327" s="246">
        <f t="shared" si="144"/>
        <v>2.0160495559499836E-2</v>
      </c>
      <c r="Q327" s="248">
        <f t="shared" si="145"/>
        <v>36881.888299999999</v>
      </c>
      <c r="R327" s="246">
        <f t="shared" si="146"/>
        <v>2.9773103667128532E-6</v>
      </c>
      <c r="S327" s="246">
        <v>1</v>
      </c>
      <c r="T327" s="246">
        <f t="shared" si="147"/>
        <v>2.9773103667128532E-6</v>
      </c>
      <c r="X327" s="248">
        <f t="shared" si="148"/>
        <v>36881.888299999999</v>
      </c>
      <c r="Z327" s="246">
        <f t="shared" si="149"/>
        <v>56868</v>
      </c>
      <c r="AA327" s="246">
        <f t="shared" si="150"/>
        <v>2.2001394387347269E-2</v>
      </c>
      <c r="AB327" s="246">
        <f t="shared" si="151"/>
        <v>-1.1541038490936115E-4</v>
      </c>
      <c r="AC327" s="246">
        <f t="shared" si="152"/>
        <v>1.7254884429380724E-3</v>
      </c>
      <c r="AD327" s="246">
        <f t="shared" si="153"/>
        <v>2.0045085174590475E-2</v>
      </c>
      <c r="AE327" s="246">
        <f t="shared" si="154"/>
        <v>1.3319556944926894E-8</v>
      </c>
      <c r="AG327" s="249"/>
      <c r="AH327" s="246">
        <f t="shared" si="155"/>
        <v>1.8408988278474328E-3</v>
      </c>
      <c r="AI327" s="246">
        <f t="shared" si="156"/>
        <v>1.416051463322165</v>
      </c>
      <c r="AJ327" s="246">
        <f t="shared" si="157"/>
        <v>0.49917179224571473</v>
      </c>
      <c r="AK327" s="246">
        <f t="shared" si="158"/>
        <v>0.33584699284789776</v>
      </c>
      <c r="AL327" s="246">
        <f t="shared" si="159"/>
        <v>0.67913071194239316</v>
      </c>
      <c r="AM327" s="246">
        <f t="shared" si="160"/>
        <v>0.35324792224507934</v>
      </c>
      <c r="AN327" s="246">
        <f t="shared" si="168"/>
        <v>6.6674070917973687</v>
      </c>
      <c r="AO327" s="246">
        <f t="shared" si="168"/>
        <v>6.665796270167955</v>
      </c>
      <c r="AP327" s="246">
        <f t="shared" si="168"/>
        <v>6.6625509362002422</v>
      </c>
      <c r="AQ327" s="246">
        <f t="shared" si="168"/>
        <v>6.6560252221996272</v>
      </c>
      <c r="AR327" s="246">
        <f t="shared" si="168"/>
        <v>6.6429532082771665</v>
      </c>
      <c r="AS327" s="246">
        <f t="shared" si="168"/>
        <v>6.6169572236781597</v>
      </c>
      <c r="AT327" s="246">
        <f t="shared" si="168"/>
        <v>6.5659276959271704</v>
      </c>
      <c r="AU327" s="246">
        <f t="shared" si="161"/>
        <v>6.4677843153118557</v>
      </c>
    </row>
    <row r="328" spans="1:47" s="246" customFormat="1" ht="12.95" customHeight="1">
      <c r="A328" s="235" t="s">
        <v>1177</v>
      </c>
      <c r="B328" s="235" t="s">
        <v>1797</v>
      </c>
      <c r="C328" s="236">
        <v>51911.636850000003</v>
      </c>
      <c r="D328" s="237">
        <v>8.5999999999999998E-4</v>
      </c>
      <c r="E328" s="246">
        <f t="shared" si="141"/>
        <v>56903.056201483349</v>
      </c>
      <c r="F328" s="246">
        <f t="shared" si="142"/>
        <v>56903</v>
      </c>
      <c r="G328" s="246">
        <f t="shared" si="143"/>
        <v>1.8068564000714105E-2</v>
      </c>
      <c r="I328" s="246">
        <f t="shared" ref="I328:I340" si="169">+G328</f>
        <v>1.8068564000714105E-2</v>
      </c>
      <c r="O328" s="246">
        <f t="shared" ca="1" si="164"/>
        <v>8.0740497682174617E-2</v>
      </c>
      <c r="P328" s="246">
        <f t="shared" si="144"/>
        <v>2.021547445163311E-2</v>
      </c>
      <c r="Q328" s="248">
        <f t="shared" si="145"/>
        <v>36893.136850000003</v>
      </c>
      <c r="R328" s="246">
        <f t="shared" si="146"/>
        <v>4.6092244842652468E-6</v>
      </c>
      <c r="S328" s="246">
        <v>0.1</v>
      </c>
      <c r="T328" s="246">
        <f t="shared" si="147"/>
        <v>4.6092244842652472E-7</v>
      </c>
      <c r="X328" s="248">
        <f t="shared" si="148"/>
        <v>36893.136850000003</v>
      </c>
      <c r="Z328" s="246">
        <f t="shared" si="149"/>
        <v>56903</v>
      </c>
      <c r="AA328" s="246">
        <f t="shared" si="150"/>
        <v>2.2127622601194701E-2</v>
      </c>
      <c r="AB328" s="246">
        <f t="shared" si="151"/>
        <v>-4.0590586004805966E-3</v>
      </c>
      <c r="AC328" s="246">
        <f t="shared" si="152"/>
        <v>-2.1469104509190054E-3</v>
      </c>
      <c r="AD328" s="246">
        <f t="shared" si="153"/>
        <v>1.6156415851152513E-2</v>
      </c>
      <c r="AE328" s="246">
        <f t="shared" si="154"/>
        <v>1.64759567221355E-6</v>
      </c>
      <c r="AG328" s="249"/>
      <c r="AH328" s="246">
        <f t="shared" si="155"/>
        <v>1.9121481495615916E-3</v>
      </c>
      <c r="AI328" s="246">
        <f t="shared" si="156"/>
        <v>1.4116120348801733</v>
      </c>
      <c r="AJ328" s="246">
        <f t="shared" si="157"/>
        <v>0.51049056007493754</v>
      </c>
      <c r="AK328" s="246">
        <f t="shared" si="158"/>
        <v>0.34127343213220351</v>
      </c>
      <c r="AL328" s="246">
        <f t="shared" si="159"/>
        <v>0.69224319435899451</v>
      </c>
      <c r="AM328" s="246">
        <f t="shared" si="160"/>
        <v>0.36063950272604822</v>
      </c>
      <c r="AN328" s="246">
        <f t="shared" si="168"/>
        <v>6.6752444133687021</v>
      </c>
      <c r="AO328" s="246">
        <f t="shared" si="168"/>
        <v>6.6736242883602941</v>
      </c>
      <c r="AP328" s="246">
        <f t="shared" si="168"/>
        <v>6.6703498627755371</v>
      </c>
      <c r="AQ328" s="246">
        <f t="shared" si="168"/>
        <v>6.6637452144002349</v>
      </c>
      <c r="AR328" s="246">
        <f t="shared" si="168"/>
        <v>6.6504758996712274</v>
      </c>
      <c r="AS328" s="246">
        <f t="shared" si="168"/>
        <v>6.6240171030940438</v>
      </c>
      <c r="AT328" s="246">
        <f t="shared" si="168"/>
        <v>6.5719691821602852</v>
      </c>
      <c r="AU328" s="246">
        <f t="shared" si="161"/>
        <v>6.4717448844745959</v>
      </c>
    </row>
    <row r="329" spans="1:47" s="246" customFormat="1" ht="12.95" customHeight="1">
      <c r="A329" s="235" t="s">
        <v>1177</v>
      </c>
      <c r="B329" s="235" t="s">
        <v>1797</v>
      </c>
      <c r="C329" s="236">
        <v>51922.578500000003</v>
      </c>
      <c r="D329" s="237">
        <v>1.1000000000000001E-3</v>
      </c>
      <c r="E329" s="246">
        <f t="shared" si="141"/>
        <v>56937.08972844758</v>
      </c>
      <c r="F329" s="246">
        <f t="shared" si="142"/>
        <v>56937</v>
      </c>
      <c r="G329" s="246">
        <f t="shared" si="143"/>
        <v>2.8847356006735936E-2</v>
      </c>
      <c r="I329" s="246">
        <f t="shared" si="169"/>
        <v>2.8847356006735936E-2</v>
      </c>
      <c r="O329" s="246">
        <f t="shared" ca="1" si="164"/>
        <v>8.0705555714014915E-2</v>
      </c>
      <c r="P329" s="246">
        <f t="shared" si="144"/>
        <v>2.0268933054447005E-2</v>
      </c>
      <c r="Q329" s="248">
        <f t="shared" si="145"/>
        <v>36904.078500000003</v>
      </c>
      <c r="R329" s="246">
        <f t="shared" si="146"/>
        <v>7.3589340348357532E-5</v>
      </c>
      <c r="S329" s="246">
        <v>0.1</v>
      </c>
      <c r="T329" s="246">
        <f t="shared" si="147"/>
        <v>7.3589340348357534E-6</v>
      </c>
      <c r="X329" s="248">
        <f t="shared" si="148"/>
        <v>36904.078500000003</v>
      </c>
      <c r="Z329" s="246">
        <f t="shared" si="149"/>
        <v>56937</v>
      </c>
      <c r="AA329" s="246">
        <f t="shared" si="150"/>
        <v>2.2249978934403919E-2</v>
      </c>
      <c r="AB329" s="246">
        <f t="shared" si="151"/>
        <v>6.5973770723320169E-3</v>
      </c>
      <c r="AC329" s="246">
        <f t="shared" si="152"/>
        <v>8.5784229522889305E-3</v>
      </c>
      <c r="AD329" s="246">
        <f t="shared" si="153"/>
        <v>2.6866310126779022E-2</v>
      </c>
      <c r="AE329" s="246">
        <f t="shared" si="154"/>
        <v>4.3525384234532172E-6</v>
      </c>
      <c r="AG329" s="249"/>
      <c r="AH329" s="246">
        <f t="shared" si="155"/>
        <v>1.9810458799569127E-3</v>
      </c>
      <c r="AI329" s="246">
        <f t="shared" si="156"/>
        <v>1.4072583645604781</v>
      </c>
      <c r="AJ329" s="246">
        <f t="shared" si="157"/>
        <v>0.52133617033963375</v>
      </c>
      <c r="AK329" s="246">
        <f t="shared" si="158"/>
        <v>0.34645728053111452</v>
      </c>
      <c r="AL329" s="246">
        <f t="shared" si="159"/>
        <v>0.70490399918581226</v>
      </c>
      <c r="AM329" s="246">
        <f t="shared" si="160"/>
        <v>0.3678097079735651</v>
      </c>
      <c r="AN329" s="246">
        <f t="shared" si="168"/>
        <v>6.6828353751135188</v>
      </c>
      <c r="AO329" s="246">
        <f t="shared" si="168"/>
        <v>6.6812073502107863</v>
      </c>
      <c r="AP329" s="246">
        <f t="shared" si="168"/>
        <v>6.6779066279846004</v>
      </c>
      <c r="AQ329" s="246">
        <f t="shared" si="168"/>
        <v>6.6712284656249272</v>
      </c>
      <c r="AR329" s="246">
        <f t="shared" si="168"/>
        <v>6.6577720666331439</v>
      </c>
      <c r="AS329" s="246">
        <f t="shared" si="168"/>
        <v>6.6308691806988085</v>
      </c>
      <c r="AT329" s="246">
        <f t="shared" si="168"/>
        <v>6.5778365494066131</v>
      </c>
      <c r="AU329" s="246">
        <f t="shared" si="161"/>
        <v>6.4755922945184006</v>
      </c>
    </row>
    <row r="330" spans="1:47" s="246" customFormat="1" ht="12.95" customHeight="1">
      <c r="A330" s="235" t="s">
        <v>1177</v>
      </c>
      <c r="B330" s="235" t="s">
        <v>1797</v>
      </c>
      <c r="C330" s="236">
        <v>51929.63798</v>
      </c>
      <c r="D330" s="237">
        <v>6.9999999999999999E-4</v>
      </c>
      <c r="E330" s="246">
        <f t="shared" si="141"/>
        <v>56959.047934287955</v>
      </c>
      <c r="F330" s="246">
        <f t="shared" si="142"/>
        <v>56959</v>
      </c>
      <c r="G330" s="246">
        <f t="shared" si="143"/>
        <v>1.5410692001751158E-2</v>
      </c>
      <c r="I330" s="246">
        <f t="shared" si="169"/>
        <v>1.5410692001751158E-2</v>
      </c>
      <c r="O330" s="246">
        <f t="shared" ca="1" si="164"/>
        <v>8.0682946205205691E-2</v>
      </c>
      <c r="P330" s="246">
        <f t="shared" si="144"/>
        <v>2.0303550454120113E-2</v>
      </c>
      <c r="Q330" s="248">
        <f t="shared" si="145"/>
        <v>36911.13798</v>
      </c>
      <c r="R330" s="246">
        <f t="shared" si="146"/>
        <v>2.3940063834918323E-5</v>
      </c>
      <c r="S330" s="246">
        <v>0.1</v>
      </c>
      <c r="T330" s="246">
        <f t="shared" si="147"/>
        <v>2.3940063834918325E-6</v>
      </c>
      <c r="X330" s="248">
        <f t="shared" si="148"/>
        <v>36911.13798</v>
      </c>
      <c r="Z330" s="246">
        <f t="shared" si="149"/>
        <v>56959</v>
      </c>
      <c r="AA330" s="246">
        <f t="shared" si="150"/>
        <v>2.232900886072977E-2</v>
      </c>
      <c r="AB330" s="246">
        <f t="shared" si="151"/>
        <v>-6.9183168589786112E-3</v>
      </c>
      <c r="AC330" s="246">
        <f t="shared" si="152"/>
        <v>-4.8928584523689547E-3</v>
      </c>
      <c r="AD330" s="246">
        <f t="shared" si="153"/>
        <v>1.3385233595141502E-2</v>
      </c>
      <c r="AE330" s="246">
        <f t="shared" si="154"/>
        <v>4.7863108161227678E-6</v>
      </c>
      <c r="AG330" s="249"/>
      <c r="AH330" s="246">
        <f t="shared" si="155"/>
        <v>2.0254584066096573E-3</v>
      </c>
      <c r="AI330" s="246">
        <f t="shared" si="156"/>
        <v>1.4044206914552915</v>
      </c>
      <c r="AJ330" s="246">
        <f t="shared" si="157"/>
        <v>0.52827493317237861</v>
      </c>
      <c r="AK330" s="246">
        <f t="shared" si="158"/>
        <v>0.34976553154980067</v>
      </c>
      <c r="AL330" s="246">
        <f t="shared" si="159"/>
        <v>0.71305557751026227</v>
      </c>
      <c r="AM330" s="246">
        <f t="shared" si="160"/>
        <v>0.37244385890581522</v>
      </c>
      <c r="AN330" s="246">
        <f t="shared" si="168"/>
        <v>6.6877352766291089</v>
      </c>
      <c r="AO330" s="246">
        <f t="shared" si="168"/>
        <v>6.6861027325011335</v>
      </c>
      <c r="AP330" s="246">
        <f t="shared" si="168"/>
        <v>6.6827860239441677</v>
      </c>
      <c r="AQ330" s="246">
        <f t="shared" si="168"/>
        <v>6.6760619621334367</v>
      </c>
      <c r="AR330" s="246">
        <f t="shared" si="168"/>
        <v>6.6624869353336562</v>
      </c>
      <c r="AS330" s="246">
        <f t="shared" si="168"/>
        <v>6.6352996247572307</v>
      </c>
      <c r="AT330" s="246">
        <f t="shared" si="168"/>
        <v>6.581632276539251</v>
      </c>
      <c r="AU330" s="246">
        <f t="shared" si="161"/>
        <v>6.4780817951349805</v>
      </c>
    </row>
    <row r="331" spans="1:47" s="246" customFormat="1" ht="12.95" customHeight="1">
      <c r="A331" s="235" t="s">
        <v>1177</v>
      </c>
      <c r="B331" s="235" t="s">
        <v>1797</v>
      </c>
      <c r="C331" s="236">
        <v>51930.592100000002</v>
      </c>
      <c r="D331" s="237">
        <v>1.8E-3</v>
      </c>
      <c r="E331" s="246">
        <f t="shared" si="141"/>
        <v>56962.01568309615</v>
      </c>
      <c r="F331" s="246">
        <f t="shared" si="142"/>
        <v>56962</v>
      </c>
      <c r="G331" s="246">
        <f t="shared" si="143"/>
        <v>5.0420560073689558E-3</v>
      </c>
      <c r="I331" s="246">
        <f t="shared" si="169"/>
        <v>5.0420560073689558E-3</v>
      </c>
      <c r="O331" s="246">
        <f t="shared" ca="1" si="164"/>
        <v>8.0679863090368079E-2</v>
      </c>
      <c r="P331" s="246">
        <f t="shared" si="144"/>
        <v>2.0308272624227457E-2</v>
      </c>
      <c r="Q331" s="248">
        <f t="shared" si="145"/>
        <v>36912.092100000002</v>
      </c>
      <c r="R331" s="246">
        <f t="shared" si="146"/>
        <v>2.330573697928466E-4</v>
      </c>
      <c r="S331" s="246">
        <v>0.1</v>
      </c>
      <c r="T331" s="246">
        <f t="shared" si="147"/>
        <v>2.3305736979284661E-5</v>
      </c>
      <c r="X331" s="248">
        <f t="shared" si="148"/>
        <v>36912.092100000002</v>
      </c>
      <c r="Z331" s="246">
        <f t="shared" si="149"/>
        <v>56962</v>
      </c>
      <c r="AA331" s="246">
        <f t="shared" si="150"/>
        <v>2.2339776940422079E-2</v>
      </c>
      <c r="AB331" s="246">
        <f t="shared" si="151"/>
        <v>-1.7297720933053123E-2</v>
      </c>
      <c r="AC331" s="246">
        <f t="shared" si="152"/>
        <v>-1.5266216616858501E-2</v>
      </c>
      <c r="AD331" s="246">
        <f t="shared" si="153"/>
        <v>3.0105516911743315E-3</v>
      </c>
      <c r="AE331" s="246">
        <f t="shared" si="154"/>
        <v>2.9921114947778425E-5</v>
      </c>
      <c r="AG331" s="249"/>
      <c r="AH331" s="246">
        <f t="shared" si="155"/>
        <v>2.0315043161946243E-3</v>
      </c>
      <c r="AI331" s="246">
        <f t="shared" si="156"/>
        <v>1.4040325208785591</v>
      </c>
      <c r="AJ331" s="246">
        <f t="shared" si="157"/>
        <v>0.52921630799124009</v>
      </c>
      <c r="AK331" s="246">
        <f t="shared" si="158"/>
        <v>0.35021385582242087</v>
      </c>
      <c r="AL331" s="246">
        <f t="shared" si="159"/>
        <v>0.71416466884622121</v>
      </c>
      <c r="AM331" s="246">
        <f t="shared" si="160"/>
        <v>0.37307545857247354</v>
      </c>
      <c r="AN331" s="246">
        <f t="shared" ref="AN331:AT340" si="170">$AU331+$AB$7*SIN(AO331)</f>
        <v>6.6884027163477011</v>
      </c>
      <c r="AO331" s="246">
        <f t="shared" si="170"/>
        <v>6.6867695918174803</v>
      </c>
      <c r="AP331" s="246">
        <f t="shared" si="170"/>
        <v>6.6834507658491091</v>
      </c>
      <c r="AQ331" s="246">
        <f t="shared" si="170"/>
        <v>6.6767205468065454</v>
      </c>
      <c r="AR331" s="246">
        <f t="shared" si="170"/>
        <v>6.6631294920492898</v>
      </c>
      <c r="AS331" s="246">
        <f t="shared" si="170"/>
        <v>6.6359035760280163</v>
      </c>
      <c r="AT331" s="246">
        <f t="shared" si="170"/>
        <v>6.5821498261506539</v>
      </c>
      <c r="AU331" s="246">
        <f t="shared" si="161"/>
        <v>6.4784212724917865</v>
      </c>
    </row>
    <row r="332" spans="1:47" s="246" customFormat="1" ht="12.95" customHeight="1">
      <c r="A332" s="235" t="s">
        <v>1177</v>
      </c>
      <c r="B332" s="235" t="s">
        <v>1797</v>
      </c>
      <c r="C332" s="236">
        <v>51936.565000000002</v>
      </c>
      <c r="D332" s="237">
        <v>1.4E-3</v>
      </c>
      <c r="E332" s="246">
        <f t="shared" si="141"/>
        <v>56980.594129053083</v>
      </c>
      <c r="F332" s="246">
        <f t="shared" si="142"/>
        <v>56980.5</v>
      </c>
      <c r="G332" s="246">
        <f t="shared" si="143"/>
        <v>3.0262134008808061E-2</v>
      </c>
      <c r="I332" s="246">
        <f t="shared" si="169"/>
        <v>3.0262134008808061E-2</v>
      </c>
      <c r="O332" s="246">
        <f t="shared" ca="1" si="164"/>
        <v>8.0660850548869428E-2</v>
      </c>
      <c r="P332" s="246">
        <f t="shared" si="144"/>
        <v>2.0337401241322321E-2</v>
      </c>
      <c r="Q332" s="248">
        <f t="shared" si="145"/>
        <v>36918.065000000002</v>
      </c>
      <c r="R332" s="246">
        <f t="shared" si="146"/>
        <v>9.8500320506005154E-5</v>
      </c>
      <c r="S332" s="246">
        <v>0.1</v>
      </c>
      <c r="T332" s="246">
        <f t="shared" si="147"/>
        <v>9.8500320506005164E-6</v>
      </c>
      <c r="X332" s="248">
        <f t="shared" si="148"/>
        <v>36918.065000000002</v>
      </c>
      <c r="Z332" s="246">
        <f t="shared" si="149"/>
        <v>56980.5</v>
      </c>
      <c r="AA332" s="246">
        <f t="shared" si="150"/>
        <v>2.240613344459751E-2</v>
      </c>
      <c r="AB332" s="246">
        <f t="shared" si="151"/>
        <v>7.8560005642105517E-3</v>
      </c>
      <c r="AC332" s="246">
        <f t="shared" si="152"/>
        <v>9.9247327674857402E-3</v>
      </c>
      <c r="AD332" s="246">
        <f t="shared" si="153"/>
        <v>2.8193401805532873E-2</v>
      </c>
      <c r="AE332" s="246">
        <f t="shared" si="154"/>
        <v>6.1716744864876501E-6</v>
      </c>
      <c r="AG332" s="249"/>
      <c r="AH332" s="246">
        <f t="shared" si="155"/>
        <v>2.0687322032751877E-3</v>
      </c>
      <c r="AI332" s="246">
        <f t="shared" si="156"/>
        <v>1.4016325071383271</v>
      </c>
      <c r="AJ332" s="246">
        <f t="shared" si="157"/>
        <v>0.5349958487788109</v>
      </c>
      <c r="AK332" s="246">
        <f t="shared" si="158"/>
        <v>0.35296366944385693</v>
      </c>
      <c r="AL332" s="246">
        <f t="shared" si="159"/>
        <v>0.72099083815515941</v>
      </c>
      <c r="AM332" s="246">
        <f t="shared" si="160"/>
        <v>0.37696856679120611</v>
      </c>
      <c r="AN332" s="246">
        <f t="shared" si="170"/>
        <v>6.6925147134189968</v>
      </c>
      <c r="AO332" s="246">
        <f t="shared" si="170"/>
        <v>6.6908781990193242</v>
      </c>
      <c r="AP332" s="246">
        <f t="shared" si="170"/>
        <v>6.6875466468686078</v>
      </c>
      <c r="AQ332" s="246">
        <f t="shared" si="170"/>
        <v>6.6807789987728166</v>
      </c>
      <c r="AR332" s="246">
        <f t="shared" si="170"/>
        <v>6.6670898959679645</v>
      </c>
      <c r="AS332" s="246">
        <f t="shared" si="170"/>
        <v>6.6396268721390586</v>
      </c>
      <c r="AT332" s="246">
        <f t="shared" si="170"/>
        <v>6.5853411171524927</v>
      </c>
      <c r="AU332" s="246">
        <f t="shared" si="161"/>
        <v>6.4805147161920917</v>
      </c>
    </row>
    <row r="333" spans="1:47" s="246" customFormat="1" ht="12.95" customHeight="1">
      <c r="A333" s="235" t="s">
        <v>1177</v>
      </c>
      <c r="B333" s="235" t="s">
        <v>1797</v>
      </c>
      <c r="C333" s="236">
        <v>52230.711199999998</v>
      </c>
      <c r="D333" s="237">
        <v>1.9E-3</v>
      </c>
      <c r="E333" s="246">
        <f t="shared" si="141"/>
        <v>57895.523104950298</v>
      </c>
      <c r="F333" s="246">
        <f t="shared" si="142"/>
        <v>57895.5</v>
      </c>
      <c r="G333" s="246">
        <f t="shared" si="143"/>
        <v>7.4281540000811219E-3</v>
      </c>
      <c r="I333" s="246">
        <f t="shared" si="169"/>
        <v>7.4281540000811219E-3</v>
      </c>
      <c r="O333" s="246">
        <f t="shared" ca="1" si="164"/>
        <v>7.9720500523395077E-2</v>
      </c>
      <c r="P333" s="246">
        <f t="shared" si="144"/>
        <v>2.1796486554953462E-2</v>
      </c>
      <c r="Q333" s="248">
        <f t="shared" si="145"/>
        <v>37212.211199999998</v>
      </c>
      <c r="R333" s="246">
        <f t="shared" si="146"/>
        <v>2.0644898040740429E-4</v>
      </c>
      <c r="S333" s="246">
        <v>0.1</v>
      </c>
      <c r="T333" s="246">
        <f t="shared" si="147"/>
        <v>2.0644898040740432E-5</v>
      </c>
      <c r="X333" s="248">
        <f t="shared" si="148"/>
        <v>37212.211199999998</v>
      </c>
      <c r="Z333" s="246">
        <f t="shared" si="149"/>
        <v>57895.5</v>
      </c>
      <c r="AA333" s="246">
        <f t="shared" si="150"/>
        <v>2.5575113907674609E-2</v>
      </c>
      <c r="AB333" s="246">
        <f t="shared" si="151"/>
        <v>-1.8146959907593487E-2</v>
      </c>
      <c r="AC333" s="246">
        <f t="shared" si="152"/>
        <v>-1.436833255487234E-2</v>
      </c>
      <c r="AD333" s="246">
        <f t="shared" si="153"/>
        <v>3.6495266473599739E-3</v>
      </c>
      <c r="AE333" s="246">
        <f t="shared" si="154"/>
        <v>3.2931215388780549E-5</v>
      </c>
      <c r="AG333" s="249"/>
      <c r="AH333" s="246">
        <f t="shared" si="155"/>
        <v>3.778627352721148E-3</v>
      </c>
      <c r="AI333" s="246">
        <f t="shared" si="156"/>
        <v>1.2755160171157276</v>
      </c>
      <c r="AJ333" s="246">
        <f t="shared" si="157"/>
        <v>0.7662409977520549</v>
      </c>
      <c r="AK333" s="246">
        <f t="shared" si="158"/>
        <v>0.45823896282417625</v>
      </c>
      <c r="AL333" s="246">
        <f t="shared" si="159"/>
        <v>1.0294584710265249</v>
      </c>
      <c r="AM333" s="246">
        <f t="shared" si="160"/>
        <v>0.56558415946323282</v>
      </c>
      <c r="AN333" s="246">
        <f t="shared" si="170"/>
        <v>6.8870027948010577</v>
      </c>
      <c r="AO333" s="246">
        <f t="shared" si="170"/>
        <v>6.885542822119632</v>
      </c>
      <c r="AP333" s="246">
        <f t="shared" si="170"/>
        <v>6.8822328661566745</v>
      </c>
      <c r="AQ333" s="246">
        <f t="shared" si="170"/>
        <v>6.8747562528124613</v>
      </c>
      <c r="AR333" s="246">
        <f t="shared" si="170"/>
        <v>6.8580039454208066</v>
      </c>
      <c r="AS333" s="246">
        <f t="shared" si="170"/>
        <v>6.8211062200536698</v>
      </c>
      <c r="AT333" s="246">
        <f t="shared" si="170"/>
        <v>6.7425109740336362</v>
      </c>
      <c r="AU333" s="246">
        <f t="shared" si="161"/>
        <v>6.5840553100180097</v>
      </c>
    </row>
    <row r="334" spans="1:47" s="246" customFormat="1" ht="12.95" customHeight="1">
      <c r="A334" s="235" t="s">
        <v>1177</v>
      </c>
      <c r="B334" s="235" t="s">
        <v>1797</v>
      </c>
      <c r="C334" s="236">
        <v>52256.613989999998</v>
      </c>
      <c r="D334" s="237">
        <v>8.9999999999999998E-4</v>
      </c>
      <c r="E334" s="246">
        <f t="shared" si="141"/>
        <v>57976.092607896731</v>
      </c>
      <c r="F334" s="246">
        <f t="shared" si="142"/>
        <v>57976</v>
      </c>
      <c r="G334" s="246">
        <f t="shared" si="143"/>
        <v>2.977308799745515E-2</v>
      </c>
      <c r="I334" s="246">
        <f t="shared" si="169"/>
        <v>2.977308799745515E-2</v>
      </c>
      <c r="O334" s="246">
        <f t="shared" ca="1" si="164"/>
        <v>7.9637770275252262E-2</v>
      </c>
      <c r="P334" s="246">
        <f t="shared" si="144"/>
        <v>2.1926580450868184E-2</v>
      </c>
      <c r="Q334" s="248">
        <f t="shared" si="145"/>
        <v>37238.113989999998</v>
      </c>
      <c r="R334" s="246">
        <f t="shared" si="146"/>
        <v>6.1567680678646208E-5</v>
      </c>
      <c r="S334" s="246">
        <v>0.1</v>
      </c>
      <c r="T334" s="246">
        <f t="shared" si="147"/>
        <v>6.1567680678646211E-6</v>
      </c>
      <c r="X334" s="248">
        <f t="shared" si="148"/>
        <v>37238.113989999998</v>
      </c>
      <c r="Z334" s="246">
        <f t="shared" si="149"/>
        <v>57976</v>
      </c>
      <c r="AA334" s="246">
        <f t="shared" si="150"/>
        <v>2.5842422350915308E-2</v>
      </c>
      <c r="AB334" s="246">
        <f t="shared" si="151"/>
        <v>3.9306656465398424E-3</v>
      </c>
      <c r="AC334" s="246">
        <f t="shared" si="152"/>
        <v>7.8465075465869658E-3</v>
      </c>
      <c r="AD334" s="246">
        <f t="shared" si="153"/>
        <v>2.5857246097408026E-2</v>
      </c>
      <c r="AE334" s="246">
        <f t="shared" si="154"/>
        <v>1.5450132424888479E-6</v>
      </c>
      <c r="AG334" s="249"/>
      <c r="AH334" s="246">
        <f t="shared" si="155"/>
        <v>3.9158419000471217E-3</v>
      </c>
      <c r="AI334" s="246">
        <f t="shared" si="156"/>
        <v>1.2642501245369786</v>
      </c>
      <c r="AJ334" s="246">
        <f t="shared" si="157"/>
        <v>0.78169497200929439</v>
      </c>
      <c r="AK334" s="246">
        <f t="shared" si="158"/>
        <v>0.46482673591315932</v>
      </c>
      <c r="AL334" s="246">
        <f t="shared" si="159"/>
        <v>1.0538669898562589</v>
      </c>
      <c r="AM334" s="246">
        <f t="shared" si="160"/>
        <v>0.58180515513954556</v>
      </c>
      <c r="AN334" s="246">
        <f t="shared" si="170"/>
        <v>6.9032454827457927</v>
      </c>
      <c r="AO334" s="246">
        <f t="shared" si="170"/>
        <v>6.9018253999436503</v>
      </c>
      <c r="AP334" s="246">
        <f t="shared" si="170"/>
        <v>6.8985690597678895</v>
      </c>
      <c r="AQ334" s="246">
        <f t="shared" si="170"/>
        <v>6.8911301647341077</v>
      </c>
      <c r="AR334" s="246">
        <f t="shared" si="170"/>
        <v>6.8742786418872273</v>
      </c>
      <c r="AS334" s="246">
        <f t="shared" si="170"/>
        <v>6.8367850154090908</v>
      </c>
      <c r="AT334" s="246">
        <f t="shared" si="170"/>
        <v>6.7562654951864261</v>
      </c>
      <c r="AU334" s="246">
        <f t="shared" si="161"/>
        <v>6.5931646190923123</v>
      </c>
    </row>
    <row r="335" spans="1:47" s="246" customFormat="1" ht="12.95" customHeight="1">
      <c r="A335" s="235" t="s">
        <v>1177</v>
      </c>
      <c r="B335" s="235" t="s">
        <v>1797</v>
      </c>
      <c r="C335" s="236">
        <v>52261.593999999997</v>
      </c>
      <c r="D335" s="237">
        <v>3.8000000000000002E-4</v>
      </c>
      <c r="E335" s="246">
        <f t="shared" si="141"/>
        <v>57991.582712644835</v>
      </c>
      <c r="F335" s="246">
        <f t="shared" si="142"/>
        <v>57991.5</v>
      </c>
      <c r="G335" s="246">
        <f t="shared" si="143"/>
        <v>2.6591802001348697E-2</v>
      </c>
      <c r="I335" s="246">
        <f t="shared" si="169"/>
        <v>2.6591802001348697E-2</v>
      </c>
      <c r="O335" s="246">
        <f t="shared" ca="1" si="164"/>
        <v>7.962184084859121E-2</v>
      </c>
      <c r="P335" s="246">
        <f t="shared" si="144"/>
        <v>2.1951661639738627E-2</v>
      </c>
      <c r="Q335" s="248">
        <f t="shared" si="145"/>
        <v>37243.093999999997</v>
      </c>
      <c r="R335" s="246">
        <f t="shared" si="146"/>
        <v>2.1530902575442823E-5</v>
      </c>
      <c r="S335" s="246">
        <v>0.1</v>
      </c>
      <c r="T335" s="246">
        <f t="shared" si="147"/>
        <v>2.1530902575442825E-6</v>
      </c>
      <c r="X335" s="248">
        <f t="shared" si="148"/>
        <v>37243.093999999997</v>
      </c>
      <c r="Z335" s="246">
        <f t="shared" si="149"/>
        <v>57991.5</v>
      </c>
      <c r="AA335" s="246">
        <f t="shared" si="150"/>
        <v>2.5893668671244065E-2</v>
      </c>
      <c r="AB335" s="246">
        <f t="shared" si="151"/>
        <v>6.9813333010463122E-4</v>
      </c>
      <c r="AC335" s="246">
        <f t="shared" si="152"/>
        <v>4.6401403616100692E-3</v>
      </c>
      <c r="AD335" s="246">
        <f t="shared" si="153"/>
        <v>2.2649794969843259E-2</v>
      </c>
      <c r="AE335" s="246">
        <f t="shared" si="154"/>
        <v>4.8739014660298203E-8</v>
      </c>
      <c r="AG335" s="249"/>
      <c r="AH335" s="246">
        <f t="shared" si="155"/>
        <v>3.9420070315054389E-3</v>
      </c>
      <c r="AI335" s="246">
        <f t="shared" si="156"/>
        <v>1.2620856270362442</v>
      </c>
      <c r="AJ335" s="246">
        <f t="shared" si="157"/>
        <v>0.784586805381709</v>
      </c>
      <c r="AK335" s="246">
        <f t="shared" si="158"/>
        <v>0.46605058399116872</v>
      </c>
      <c r="AL335" s="246">
        <f t="shared" si="159"/>
        <v>1.0585174277895129</v>
      </c>
      <c r="AM335" s="246">
        <f t="shared" si="160"/>
        <v>0.58492167602747669</v>
      </c>
      <c r="AN335" s="246">
        <f t="shared" si="170"/>
        <v>6.9063565877224535</v>
      </c>
      <c r="AO335" s="246">
        <f t="shared" si="170"/>
        <v>6.9049444742827673</v>
      </c>
      <c r="AP335" s="246">
        <f t="shared" si="170"/>
        <v>6.9016991989998546</v>
      </c>
      <c r="AQ335" s="246">
        <f t="shared" si="170"/>
        <v>6.8942692089781561</v>
      </c>
      <c r="AR335" s="246">
        <f t="shared" si="170"/>
        <v>6.8774016818864183</v>
      </c>
      <c r="AS335" s="246">
        <f t="shared" si="170"/>
        <v>6.8397979277394967</v>
      </c>
      <c r="AT335" s="246">
        <f t="shared" si="170"/>
        <v>6.758912339302567</v>
      </c>
      <c r="AU335" s="246">
        <f t="shared" si="161"/>
        <v>6.5949185854358117</v>
      </c>
    </row>
    <row r="336" spans="1:47" s="246" customFormat="1" ht="12.95" customHeight="1">
      <c r="A336" s="235" t="s">
        <v>1177</v>
      </c>
      <c r="B336" s="235" t="s">
        <v>1797</v>
      </c>
      <c r="C336" s="236">
        <v>52265.6181</v>
      </c>
      <c r="D336" s="237">
        <v>1.2999999999999999E-3</v>
      </c>
      <c r="E336" s="246">
        <f t="shared" si="141"/>
        <v>58004.099500867531</v>
      </c>
      <c r="F336" s="246">
        <f t="shared" si="142"/>
        <v>58004</v>
      </c>
      <c r="G336" s="246">
        <f t="shared" si="143"/>
        <v>3.1989151997549925E-2</v>
      </c>
      <c r="I336" s="246">
        <f t="shared" si="169"/>
        <v>3.1989151997549925E-2</v>
      </c>
      <c r="O336" s="246">
        <f t="shared" ca="1" si="164"/>
        <v>7.9608994536767785E-2</v>
      </c>
      <c r="P336" s="246">
        <f t="shared" si="144"/>
        <v>2.1971895944453541E-2</v>
      </c>
      <c r="Q336" s="248">
        <f t="shared" si="145"/>
        <v>37247.1181</v>
      </c>
      <c r="R336" s="246">
        <f t="shared" si="146"/>
        <v>1.0034541883329613E-4</v>
      </c>
      <c r="S336" s="246">
        <v>0.1</v>
      </c>
      <c r="T336" s="246">
        <f t="shared" si="147"/>
        <v>1.0034541883329614E-5</v>
      </c>
      <c r="X336" s="248">
        <f t="shared" si="148"/>
        <v>37247.1181</v>
      </c>
      <c r="Z336" s="246">
        <f t="shared" si="149"/>
        <v>58004</v>
      </c>
      <c r="AA336" s="246">
        <f t="shared" si="150"/>
        <v>2.5934943805183797E-2</v>
      </c>
      <c r="AB336" s="246">
        <f t="shared" si="151"/>
        <v>6.0542081923661284E-3</v>
      </c>
      <c r="AC336" s="246">
        <f t="shared" si="152"/>
        <v>1.0017256053096384E-2</v>
      </c>
      <c r="AD336" s="246">
        <f t="shared" si="153"/>
        <v>2.802610413681967E-2</v>
      </c>
      <c r="AE336" s="246">
        <f t="shared" si="154"/>
        <v>3.6653436836513146E-6</v>
      </c>
      <c r="AG336" s="249"/>
      <c r="AH336" s="246">
        <f t="shared" si="155"/>
        <v>3.9630478607302544E-3</v>
      </c>
      <c r="AI336" s="246">
        <f t="shared" si="156"/>
        <v>1.2603413261314507</v>
      </c>
      <c r="AJ336" s="246">
        <f t="shared" si="157"/>
        <v>0.78689944754234298</v>
      </c>
      <c r="AK336" s="246">
        <f t="shared" si="158"/>
        <v>0.46702721188985163</v>
      </c>
      <c r="AL336" s="246">
        <f t="shared" si="159"/>
        <v>1.0622562347369611</v>
      </c>
      <c r="AM336" s="246">
        <f t="shared" si="160"/>
        <v>0.5874334142037041</v>
      </c>
      <c r="AN336" s="246">
        <f t="shared" si="170"/>
        <v>6.9088616950947159</v>
      </c>
      <c r="AO336" s="246">
        <f t="shared" si="170"/>
        <v>6.9074560722442451</v>
      </c>
      <c r="AP336" s="246">
        <f t="shared" si="170"/>
        <v>6.9042198883741088</v>
      </c>
      <c r="AQ336" s="246">
        <f t="shared" si="170"/>
        <v>6.896797458922336</v>
      </c>
      <c r="AR336" s="246">
        <f t="shared" si="170"/>
        <v>6.8799177499518223</v>
      </c>
      <c r="AS336" s="246">
        <f t="shared" si="170"/>
        <v>6.8422262721067</v>
      </c>
      <c r="AT336" s="246">
        <f t="shared" si="170"/>
        <v>6.7610465236491528</v>
      </c>
      <c r="AU336" s="246">
        <f t="shared" si="161"/>
        <v>6.5963330744225042</v>
      </c>
    </row>
    <row r="337" spans="1:47" s="246" customFormat="1" ht="12.95" customHeight="1">
      <c r="A337" s="235" t="s">
        <v>1177</v>
      </c>
      <c r="B337" s="235" t="s">
        <v>1797</v>
      </c>
      <c r="C337" s="236">
        <v>52276.549879999999</v>
      </c>
      <c r="D337" s="237">
        <v>7.2000000000000005E-4</v>
      </c>
      <c r="E337" s="246">
        <f t="shared" si="141"/>
        <v>58038.102327625558</v>
      </c>
      <c r="F337" s="246">
        <f t="shared" si="142"/>
        <v>58038</v>
      </c>
      <c r="G337" s="246">
        <f t="shared" si="143"/>
        <v>3.2897944001888391E-2</v>
      </c>
      <c r="I337" s="246">
        <f t="shared" si="169"/>
        <v>3.2897944001888391E-2</v>
      </c>
      <c r="O337" s="246">
        <f t="shared" ca="1" si="164"/>
        <v>7.9574052568608084E-2</v>
      </c>
      <c r="P337" s="246">
        <f t="shared" si="144"/>
        <v>2.2026967310262366E-2</v>
      </c>
      <c r="Q337" s="248">
        <f t="shared" si="145"/>
        <v>37258.049879999999</v>
      </c>
      <c r="R337" s="246">
        <f t="shared" si="146"/>
        <v>1.1817813422987631E-4</v>
      </c>
      <c r="S337" s="246">
        <v>0.1</v>
      </c>
      <c r="T337" s="246">
        <f t="shared" si="147"/>
        <v>1.1817813422987631E-5</v>
      </c>
      <c r="X337" s="248">
        <f t="shared" si="148"/>
        <v>37258.049879999999</v>
      </c>
      <c r="Z337" s="246">
        <f t="shared" si="149"/>
        <v>58038</v>
      </c>
      <c r="AA337" s="246">
        <f t="shared" si="150"/>
        <v>2.6046974639274773E-2</v>
      </c>
      <c r="AB337" s="246">
        <f t="shared" si="151"/>
        <v>6.8509693626136181E-3</v>
      </c>
      <c r="AC337" s="246">
        <f t="shared" si="152"/>
        <v>1.0870976691626025E-2</v>
      </c>
      <c r="AD337" s="246">
        <f t="shared" si="153"/>
        <v>2.8877936672875984E-2</v>
      </c>
      <c r="AE337" s="246">
        <f t="shared" si="154"/>
        <v>4.6935781207470455E-6</v>
      </c>
      <c r="AG337" s="249"/>
      <c r="AH337" s="246">
        <f t="shared" si="155"/>
        <v>4.0200073290124075E-3</v>
      </c>
      <c r="AI337" s="246">
        <f t="shared" si="156"/>
        <v>1.2556029070050827</v>
      </c>
      <c r="AJ337" s="246">
        <f t="shared" si="157"/>
        <v>0.7931024211989971</v>
      </c>
      <c r="AK337" s="246">
        <f t="shared" si="158"/>
        <v>0.46963728202522603</v>
      </c>
      <c r="AL337" s="246">
        <f t="shared" si="159"/>
        <v>1.0723737928090329</v>
      </c>
      <c r="AM337" s="246">
        <f t="shared" si="160"/>
        <v>0.59425820609759283</v>
      </c>
      <c r="AN337" s="246">
        <f t="shared" si="170"/>
        <v>6.9156582117724854</v>
      </c>
      <c r="AO337" s="246">
        <f t="shared" si="170"/>
        <v>6.9142705201662853</v>
      </c>
      <c r="AP337" s="246">
        <f t="shared" si="170"/>
        <v>6.911059808030771</v>
      </c>
      <c r="AQ337" s="246">
        <f t="shared" si="170"/>
        <v>6.9036596366674061</v>
      </c>
      <c r="AR337" s="246">
        <f t="shared" si="170"/>
        <v>6.8867500550373855</v>
      </c>
      <c r="AS337" s="246">
        <f t="shared" si="170"/>
        <v>6.8488248980073889</v>
      </c>
      <c r="AT337" s="246">
        <f t="shared" si="170"/>
        <v>6.7668498336118725</v>
      </c>
      <c r="AU337" s="246">
        <f t="shared" si="161"/>
        <v>6.6001804844663088</v>
      </c>
    </row>
    <row r="338" spans="1:47" s="246" customFormat="1" ht="12.95" customHeight="1">
      <c r="A338" s="235" t="s">
        <v>1177</v>
      </c>
      <c r="B338" s="235" t="s">
        <v>1797</v>
      </c>
      <c r="C338" s="236">
        <v>52295.657500000001</v>
      </c>
      <c r="D338" s="237">
        <v>1.2999999999999999E-3</v>
      </c>
      <c r="E338" s="246">
        <f t="shared" si="141"/>
        <v>58097.535749503644</v>
      </c>
      <c r="F338" s="246">
        <f t="shared" si="142"/>
        <v>58097.5</v>
      </c>
      <c r="G338" s="246">
        <f t="shared" si="143"/>
        <v>1.1493330006487668E-2</v>
      </c>
      <c r="I338" s="246">
        <f t="shared" si="169"/>
        <v>1.1493330006487668E-2</v>
      </c>
      <c r="O338" s="246">
        <f t="shared" ca="1" si="164"/>
        <v>7.9512904124328612E-2</v>
      </c>
      <c r="P338" s="246">
        <f t="shared" si="144"/>
        <v>2.212346204072984E-2</v>
      </c>
      <c r="Q338" s="248">
        <f t="shared" si="145"/>
        <v>37277.157500000001</v>
      </c>
      <c r="R338" s="246">
        <f t="shared" si="146"/>
        <v>1.1299970706542161E-4</v>
      </c>
      <c r="S338" s="246">
        <v>0.1</v>
      </c>
      <c r="T338" s="246">
        <f t="shared" si="147"/>
        <v>1.1299970706542162E-5</v>
      </c>
      <c r="X338" s="248">
        <f t="shared" si="148"/>
        <v>37277.157500000001</v>
      </c>
      <c r="Z338" s="246">
        <f t="shared" si="149"/>
        <v>58097.5</v>
      </c>
      <c r="AA338" s="246">
        <f t="shared" si="150"/>
        <v>2.6242191909603887E-2</v>
      </c>
      <c r="AB338" s="246">
        <f t="shared" si="151"/>
        <v>-1.4748861903116219E-2</v>
      </c>
      <c r="AC338" s="246">
        <f t="shared" si="152"/>
        <v>-1.0630132034242172E-2</v>
      </c>
      <c r="AD338" s="246">
        <f t="shared" si="153"/>
        <v>7.3746001376136213E-3</v>
      </c>
      <c r="AE338" s="246">
        <f t="shared" si="154"/>
        <v>2.17528927437193E-5</v>
      </c>
      <c r="AG338" s="249"/>
      <c r="AH338" s="246">
        <f t="shared" si="155"/>
        <v>4.1187298688740463E-3</v>
      </c>
      <c r="AI338" s="246">
        <f t="shared" si="156"/>
        <v>1.2473342778871652</v>
      </c>
      <c r="AJ338" s="246">
        <f t="shared" si="157"/>
        <v>0.80365361473925978</v>
      </c>
      <c r="AK338" s="246">
        <f t="shared" si="158"/>
        <v>0.47404406727594983</v>
      </c>
      <c r="AL338" s="246">
        <f t="shared" si="159"/>
        <v>1.0898975417471977</v>
      </c>
      <c r="AM338" s="246">
        <f t="shared" si="160"/>
        <v>0.60617663564915669</v>
      </c>
      <c r="AN338" s="246">
        <f t="shared" si="170"/>
        <v>6.92749103445695</v>
      </c>
      <c r="AO338" s="246">
        <f t="shared" si="170"/>
        <v>6.9261356320019081</v>
      </c>
      <c r="AP338" s="246">
        <f t="shared" si="170"/>
        <v>6.9229720116960385</v>
      </c>
      <c r="AQ338" s="246">
        <f t="shared" si="170"/>
        <v>6.9156166329494262</v>
      </c>
      <c r="AR338" s="246">
        <f t="shared" si="170"/>
        <v>6.8986661770405266</v>
      </c>
      <c r="AS338" s="246">
        <f t="shared" si="170"/>
        <v>6.8603494848332129</v>
      </c>
      <c r="AT338" s="246">
        <f t="shared" si="170"/>
        <v>6.7769996721174213</v>
      </c>
      <c r="AU338" s="246">
        <f t="shared" si="161"/>
        <v>6.6069134520429671</v>
      </c>
    </row>
    <row r="339" spans="1:47" s="246" customFormat="1" ht="12.95" customHeight="1">
      <c r="A339" s="235" t="s">
        <v>1177</v>
      </c>
      <c r="B339" s="235" t="s">
        <v>1797</v>
      </c>
      <c r="C339" s="236">
        <v>52310.618560000003</v>
      </c>
      <c r="D339" s="237">
        <v>6.3000000000000003E-4</v>
      </c>
      <c r="E339" s="246">
        <f t="shared" si="141"/>
        <v>58144.071476649326</v>
      </c>
      <c r="F339" s="246">
        <f t="shared" si="142"/>
        <v>58144</v>
      </c>
      <c r="G339" s="246">
        <f t="shared" si="143"/>
        <v>2.2979472007136792E-2</v>
      </c>
      <c r="I339" s="246">
        <f t="shared" si="169"/>
        <v>2.2979472007136792E-2</v>
      </c>
      <c r="O339" s="246">
        <f t="shared" ca="1" si="164"/>
        <v>7.9465115844345485E-2</v>
      </c>
      <c r="P339" s="246">
        <f t="shared" si="144"/>
        <v>2.2198980066566995E-2</v>
      </c>
      <c r="Q339" s="248">
        <f t="shared" si="145"/>
        <v>37292.118560000003</v>
      </c>
      <c r="R339" s="246">
        <f t="shared" si="146"/>
        <v>6.0916766929440733E-7</v>
      </c>
      <c r="S339" s="246">
        <v>0.1</v>
      </c>
      <c r="T339" s="246">
        <f t="shared" si="147"/>
        <v>6.091676692944073E-8</v>
      </c>
      <c r="X339" s="248">
        <f t="shared" si="148"/>
        <v>37292.118560000003</v>
      </c>
      <c r="Z339" s="246">
        <f t="shared" si="149"/>
        <v>58144</v>
      </c>
      <c r="AA339" s="246">
        <f t="shared" si="150"/>
        <v>2.6394014690572325E-2</v>
      </c>
      <c r="AB339" s="246">
        <f t="shared" si="151"/>
        <v>-3.4145426834355334E-3</v>
      </c>
      <c r="AC339" s="246">
        <f t="shared" si="152"/>
        <v>7.8049194056979687E-4</v>
      </c>
      <c r="AD339" s="246">
        <f t="shared" si="153"/>
        <v>1.8784437383131462E-2</v>
      </c>
      <c r="AE339" s="246">
        <f t="shared" si="154"/>
        <v>1.1659101737003134E-6</v>
      </c>
      <c r="AG339" s="249"/>
      <c r="AH339" s="246">
        <f t="shared" si="155"/>
        <v>4.1950346240053294E-3</v>
      </c>
      <c r="AI339" s="246">
        <f t="shared" si="156"/>
        <v>1.24089563095321</v>
      </c>
      <c r="AJ339" s="246">
        <f t="shared" si="157"/>
        <v>0.81163440123085284</v>
      </c>
      <c r="AK339" s="246">
        <f t="shared" si="158"/>
        <v>0.47734821433115837</v>
      </c>
      <c r="AL339" s="246">
        <f t="shared" si="159"/>
        <v>1.1034325446338848</v>
      </c>
      <c r="AM339" s="246">
        <f t="shared" si="160"/>
        <v>0.61546911869437748</v>
      </c>
      <c r="AN339" s="246">
        <f t="shared" si="170"/>
        <v>6.936684504240838</v>
      </c>
      <c r="AO339" s="246">
        <f t="shared" si="170"/>
        <v>6.9353550670429387</v>
      </c>
      <c r="AP339" s="246">
        <f t="shared" si="170"/>
        <v>6.9322303631930389</v>
      </c>
      <c r="AQ339" s="246">
        <f t="shared" si="170"/>
        <v>6.9249150245796134</v>
      </c>
      <c r="AR339" s="246">
        <f t="shared" si="170"/>
        <v>6.9079426327789921</v>
      </c>
      <c r="AS339" s="246">
        <f t="shared" si="170"/>
        <v>6.869335431945081</v>
      </c>
      <c r="AT339" s="246">
        <f t="shared" si="170"/>
        <v>6.7849265391477749</v>
      </c>
      <c r="AU339" s="246">
        <f t="shared" si="161"/>
        <v>6.6121753510734642</v>
      </c>
    </row>
    <row r="340" spans="1:47" s="246" customFormat="1" ht="12.95" customHeight="1">
      <c r="A340" s="235" t="s">
        <v>1177</v>
      </c>
      <c r="B340" s="235" t="s">
        <v>1797</v>
      </c>
      <c r="C340" s="236">
        <v>52323.630129999998</v>
      </c>
      <c r="D340" s="237">
        <v>7.1000000000000002E-4</v>
      </c>
      <c r="E340" s="246">
        <f t="shared" si="141"/>
        <v>58184.543399845716</v>
      </c>
      <c r="F340" s="246">
        <f t="shared" si="142"/>
        <v>58184.5</v>
      </c>
      <c r="G340" s="246">
        <f t="shared" si="143"/>
        <v>1.3952886001789011E-2</v>
      </c>
      <c r="I340" s="246">
        <f t="shared" si="169"/>
        <v>1.3952886001789011E-2</v>
      </c>
      <c r="O340" s="246">
        <f t="shared" ca="1" si="164"/>
        <v>7.9423493794037611E-2</v>
      </c>
      <c r="P340" s="246">
        <f t="shared" si="144"/>
        <v>2.2264829732197407E-2</v>
      </c>
      <c r="Q340" s="248">
        <f t="shared" si="145"/>
        <v>37305.130129999998</v>
      </c>
      <c r="R340" s="246">
        <f t="shared" si="146"/>
        <v>6.9088408577475441E-5</v>
      </c>
      <c r="S340" s="246">
        <v>0.1</v>
      </c>
      <c r="T340" s="246">
        <f t="shared" si="147"/>
        <v>6.9088408577475448E-6</v>
      </c>
      <c r="X340" s="248">
        <f t="shared" si="148"/>
        <v>37305.130129999998</v>
      </c>
      <c r="Z340" s="246">
        <f t="shared" si="149"/>
        <v>58184.5</v>
      </c>
      <c r="AA340" s="246">
        <f t="shared" si="150"/>
        <v>2.6525716814265916E-2</v>
      </c>
      <c r="AB340" s="246">
        <f t="shared" si="151"/>
        <v>-1.2572830812476905E-2</v>
      </c>
      <c r="AC340" s="246">
        <f t="shared" si="152"/>
        <v>-8.3119437304083957E-3</v>
      </c>
      <c r="AD340" s="246">
        <f t="shared" si="153"/>
        <v>9.6919989197205014E-3</v>
      </c>
      <c r="AE340" s="246">
        <f t="shared" si="154"/>
        <v>1.5807607463916869E-5</v>
      </c>
      <c r="AG340" s="249"/>
      <c r="AH340" s="246">
        <f t="shared" si="155"/>
        <v>4.2608870820685096E-3</v>
      </c>
      <c r="AI340" s="246">
        <f t="shared" si="156"/>
        <v>1.2353062552654313</v>
      </c>
      <c r="AJ340" s="246">
        <f t="shared" si="157"/>
        <v>0.81839911973602819</v>
      </c>
      <c r="AK340" s="246">
        <f t="shared" si="158"/>
        <v>0.48012809641849785</v>
      </c>
      <c r="AL340" s="246">
        <f t="shared" si="159"/>
        <v>1.1151076370309829</v>
      </c>
      <c r="AM340" s="246">
        <f t="shared" si="160"/>
        <v>0.62354705485004258</v>
      </c>
      <c r="AN340" s="246">
        <f t="shared" si="170"/>
        <v>6.9446531771934783</v>
      </c>
      <c r="AO340" s="246">
        <f t="shared" si="170"/>
        <v>6.9433468221216099</v>
      </c>
      <c r="AP340" s="246">
        <f t="shared" si="170"/>
        <v>6.9402574371954744</v>
      </c>
      <c r="AQ340" s="246">
        <f t="shared" si="170"/>
        <v>6.9329804627470546</v>
      </c>
      <c r="AR340" s="246">
        <f t="shared" si="170"/>
        <v>6.9159960429948741</v>
      </c>
      <c r="AS340" s="246">
        <f t="shared" si="170"/>
        <v>6.8771469257712496</v>
      </c>
      <c r="AT340" s="246">
        <f t="shared" si="170"/>
        <v>6.7918266900913649</v>
      </c>
      <c r="AU340" s="246">
        <f t="shared" si="161"/>
        <v>6.6167582953903494</v>
      </c>
    </row>
    <row r="341" spans="1:47" s="246" customFormat="1" ht="12.95" customHeight="1">
      <c r="A341" s="22" t="s">
        <v>1813</v>
      </c>
      <c r="B341" s="249"/>
      <c r="C341" s="250">
        <v>52550.943200000002</v>
      </c>
      <c r="D341" s="250">
        <v>1E-4</v>
      </c>
      <c r="E341" s="246">
        <f t="shared" ref="E341:E404" si="171">+(C341-C$7)/C$8</f>
        <v>58891.59082844809</v>
      </c>
      <c r="F341" s="246">
        <f t="shared" ref="F341:F404" si="172">ROUND(2*E341,0)/2</f>
        <v>58891.5</v>
      </c>
      <c r="G341" s="246">
        <f t="shared" ref="G341:G404" si="173">+C341-(C$7+F341*C$8)</f>
        <v>2.9201001998444553E-2</v>
      </c>
      <c r="K341" s="5">
        <f>+G341</f>
        <v>2.9201001998444553E-2</v>
      </c>
      <c r="O341" s="246">
        <f t="shared" ca="1" si="164"/>
        <v>7.8696906397304978E-2</v>
      </c>
      <c r="P341" s="246">
        <f t="shared" ref="P341:P404" si="174">+D$11+D$12*F341+D$13*F341^2</f>
        <v>2.3425737788036881E-2</v>
      </c>
      <c r="Q341" s="248">
        <f t="shared" ref="Q341:Q404" si="175">+C341-15018.5</f>
        <v>37532.443200000002</v>
      </c>
      <c r="R341" s="246">
        <f t="shared" ref="R341:R404" si="176">+(P341-G341)^2</f>
        <v>3.3353676700015756E-5</v>
      </c>
      <c r="S341" s="246">
        <v>1</v>
      </c>
      <c r="T341" s="246">
        <f t="shared" ref="T341:T404" si="177">+S341*R341</f>
        <v>3.3353676700015756E-5</v>
      </c>
      <c r="X341" s="248">
        <f t="shared" ref="X341:X404" si="178">+C341-15018.5</f>
        <v>37532.443200000002</v>
      </c>
      <c r="Z341" s="246">
        <f t="shared" ref="Z341:Z404" si="179">F341</f>
        <v>58891.5</v>
      </c>
      <c r="AA341" s="246">
        <f t="shared" ref="AA341:AA404" si="180">AB$3+AB$4*Z341+AB$5*Z341^2+AH341</f>
        <v>2.8745985545397777E-2</v>
      </c>
      <c r="AB341" s="246">
        <f t="shared" ref="AB341:AB404" si="181">+G341-AA341</f>
        <v>4.5501645304677624E-4</v>
      </c>
      <c r="AC341" s="246">
        <f t="shared" ref="AC341:AC404" si="182">+G341-P341</f>
        <v>5.7752642104076726E-3</v>
      </c>
      <c r="AD341" s="246">
        <f t="shared" ref="AD341:AD404" si="183">G341-AH341</f>
        <v>2.3880754241083657E-2</v>
      </c>
      <c r="AE341" s="246">
        <f t="shared" ref="AE341:AE404" si="184">+(G341-AA341)^2*S341</f>
        <v>2.0703997254326913E-7</v>
      </c>
      <c r="AG341" s="249"/>
      <c r="AH341" s="246">
        <f t="shared" ref="AH341:AH404" si="185">$AB$6*($AB$11/AI341*AJ341+$AB$12)</f>
        <v>5.3202477573608947E-3</v>
      </c>
      <c r="AI341" s="246">
        <f t="shared" ref="AI341:AI404" si="186">1+$AB$7*COS(AL341)</f>
        <v>1.1416020657592301</v>
      </c>
      <c r="AJ341" s="246">
        <f t="shared" ref="AJ341:AJ404" si="187">SIN(AL341+RADIANS($AB$9))</f>
        <v>0.91123798069093631</v>
      </c>
      <c r="AK341" s="246">
        <f t="shared" ref="AK341:AK404" si="188">$AB$7*SIN(AL341)</f>
        <v>0.51559759280878081</v>
      </c>
      <c r="AL341" s="246">
        <f t="shared" ref="AL341:AL404" si="189">2*ATAN(AM341)</f>
        <v>1.3027678243990117</v>
      </c>
      <c r="AM341" s="246">
        <f t="shared" ref="AM341:AM404" si="190">SQRT((1+$AB$7)/(1-$AB$7))*TAN(AN341/2)</f>
        <v>0.76239039022142296</v>
      </c>
      <c r="AN341" s="246">
        <f t="shared" ref="AN341:AT350" si="191">$AU341+$AB$7*SIN(AO341)</f>
        <v>7.0780956929446068</v>
      </c>
      <c r="AO341" s="246">
        <f t="shared" si="191"/>
        <v>7.0772218897674497</v>
      </c>
      <c r="AP341" s="246">
        <f t="shared" si="191"/>
        <v>7.0748932728714697</v>
      </c>
      <c r="AQ341" s="246">
        <f t="shared" si="191"/>
        <v>7.0687143070239875</v>
      </c>
      <c r="AR341" s="246">
        <f t="shared" si="191"/>
        <v>7.0525000165451353</v>
      </c>
      <c r="AS341" s="246">
        <f t="shared" si="191"/>
        <v>7.0111054917791407</v>
      </c>
      <c r="AT341" s="246">
        <f t="shared" si="191"/>
        <v>6.9116461512456091</v>
      </c>
      <c r="AU341" s="246">
        <f t="shared" ref="AU341:AU404" si="192">RADIANS($AB$9)+$AB$18*(F341-AB$15)</f>
        <v>6.6967617924776981</v>
      </c>
    </row>
    <row r="342" spans="1:47" s="246" customFormat="1" ht="12.95" customHeight="1">
      <c r="A342" s="235" t="s">
        <v>1177</v>
      </c>
      <c r="B342" s="235" t="s">
        <v>1797</v>
      </c>
      <c r="C342" s="236">
        <v>52586.77663</v>
      </c>
      <c r="D342" s="237">
        <v>7.6000000000000004E-4</v>
      </c>
      <c r="E342" s="246">
        <f t="shared" si="171"/>
        <v>59003.049155677152</v>
      </c>
      <c r="F342" s="246">
        <f t="shared" si="172"/>
        <v>59003</v>
      </c>
      <c r="G342" s="246">
        <f t="shared" si="173"/>
        <v>1.5803364003659226E-2</v>
      </c>
      <c r="I342" s="246">
        <f>+G342</f>
        <v>1.5803364003659226E-2</v>
      </c>
      <c r="O342" s="246">
        <f t="shared" ca="1" si="164"/>
        <v>7.858231729584006E-2</v>
      </c>
      <c r="P342" s="246">
        <f t="shared" si="174"/>
        <v>2.3610788933946261E-2</v>
      </c>
      <c r="Q342" s="248">
        <f t="shared" si="175"/>
        <v>37568.27663</v>
      </c>
      <c r="R342" s="246">
        <f t="shared" si="176"/>
        <v>6.0955884042067518E-5</v>
      </c>
      <c r="S342" s="246">
        <v>0.1</v>
      </c>
      <c r="T342" s="246">
        <f t="shared" si="177"/>
        <v>6.0955884042067518E-6</v>
      </c>
      <c r="X342" s="248">
        <f t="shared" si="178"/>
        <v>37568.27663</v>
      </c>
      <c r="Z342" s="246">
        <f t="shared" si="179"/>
        <v>59003</v>
      </c>
      <c r="AA342" s="246">
        <f t="shared" si="180"/>
        <v>2.9082822218677459E-2</v>
      </c>
      <c r="AB342" s="246">
        <f t="shared" si="181"/>
        <v>-1.3279458215018233E-2</v>
      </c>
      <c r="AC342" s="246">
        <f t="shared" si="182"/>
        <v>-7.8074249302870352E-3</v>
      </c>
      <c r="AD342" s="246">
        <f t="shared" si="183"/>
        <v>1.0331330718928026E-2</v>
      </c>
      <c r="AE342" s="246">
        <f t="shared" si="184"/>
        <v>1.7634401048441524E-5</v>
      </c>
      <c r="AG342" s="249"/>
      <c r="AH342" s="246">
        <f t="shared" si="185"/>
        <v>5.4720332847311998E-3</v>
      </c>
      <c r="AI342" s="246">
        <f t="shared" si="186"/>
        <v>1.1276399614472976</v>
      </c>
      <c r="AJ342" s="246">
        <f t="shared" si="187"/>
        <v>0.92201859710880663</v>
      </c>
      <c r="AK342" s="246">
        <f t="shared" si="188"/>
        <v>0.519230260076609</v>
      </c>
      <c r="AL342" s="246">
        <f t="shared" si="189"/>
        <v>1.3297505870827833</v>
      </c>
      <c r="AM342" s="246">
        <f t="shared" si="190"/>
        <v>0.783946517736828</v>
      </c>
      <c r="AN342" s="246">
        <f t="shared" si="191"/>
        <v>7.0981921679522175</v>
      </c>
      <c r="AO342" s="246">
        <f t="shared" si="191"/>
        <v>7.0973852345537258</v>
      </c>
      <c r="AP342" s="246">
        <f t="shared" si="191"/>
        <v>7.0951892816985653</v>
      </c>
      <c r="AQ342" s="246">
        <f t="shared" si="191"/>
        <v>7.0892388743176662</v>
      </c>
      <c r="AR342" s="246">
        <f t="shared" si="191"/>
        <v>7.0732968119286248</v>
      </c>
      <c r="AS342" s="246">
        <f t="shared" si="191"/>
        <v>7.0317886195870631</v>
      </c>
      <c r="AT342" s="246">
        <f t="shared" si="191"/>
        <v>6.930423637152975</v>
      </c>
      <c r="AU342" s="246">
        <f t="shared" si="192"/>
        <v>6.7093790342389985</v>
      </c>
    </row>
    <row r="343" spans="1:47" s="246" customFormat="1" ht="12.95" customHeight="1">
      <c r="A343" s="235" t="s">
        <v>1177</v>
      </c>
      <c r="B343" s="235" t="s">
        <v>1797</v>
      </c>
      <c r="C343" s="236">
        <v>52609.61436</v>
      </c>
      <c r="D343" s="237">
        <v>7.2000000000000005E-4</v>
      </c>
      <c r="E343" s="246">
        <f t="shared" si="171"/>
        <v>59074.084922655333</v>
      </c>
      <c r="F343" s="246">
        <f t="shared" si="172"/>
        <v>59074</v>
      </c>
      <c r="G343" s="246">
        <f t="shared" si="173"/>
        <v>2.7302312002575491E-2</v>
      </c>
      <c r="I343" s="246">
        <f>+G343</f>
        <v>2.7302312002575491E-2</v>
      </c>
      <c r="O343" s="246">
        <f t="shared" ca="1" si="164"/>
        <v>7.8509350244683043E-2</v>
      </c>
      <c r="P343" s="246">
        <f t="shared" si="174"/>
        <v>2.3728903315719599E-2</v>
      </c>
      <c r="Q343" s="248">
        <f t="shared" si="175"/>
        <v>37591.11436</v>
      </c>
      <c r="R343" s="246">
        <f t="shared" si="176"/>
        <v>1.2769249643297148E-5</v>
      </c>
      <c r="S343" s="246">
        <v>0.1</v>
      </c>
      <c r="T343" s="246">
        <f t="shared" si="177"/>
        <v>1.2769249643297149E-6</v>
      </c>
      <c r="X343" s="248">
        <f t="shared" si="178"/>
        <v>37591.11436</v>
      </c>
      <c r="Z343" s="246">
        <f t="shared" si="179"/>
        <v>59074</v>
      </c>
      <c r="AA343" s="246">
        <f t="shared" si="180"/>
        <v>2.9295480512642608E-2</v>
      </c>
      <c r="AB343" s="246">
        <f t="shared" si="181"/>
        <v>-1.993168510067117E-3</v>
      </c>
      <c r="AC343" s="246">
        <f t="shared" si="182"/>
        <v>3.5734086868558917E-3</v>
      </c>
      <c r="AD343" s="246">
        <f t="shared" si="183"/>
        <v>2.1735734805652482E-2</v>
      </c>
      <c r="AE343" s="246">
        <f t="shared" si="184"/>
        <v>3.9727207095231713E-7</v>
      </c>
      <c r="AG343" s="249"/>
      <c r="AH343" s="246">
        <f t="shared" si="185"/>
        <v>5.5665771969230088E-3</v>
      </c>
      <c r="AI343" s="246">
        <f t="shared" si="186"/>
        <v>1.1188795364316255</v>
      </c>
      <c r="AJ343" s="246">
        <f t="shared" si="187"/>
        <v>0.92840630606142616</v>
      </c>
      <c r="AK343" s="246">
        <f t="shared" si="188"/>
        <v>0.52130574383493267</v>
      </c>
      <c r="AL343" s="246">
        <f t="shared" si="189"/>
        <v>1.346588482179123</v>
      </c>
      <c r="AM343" s="246">
        <f t="shared" si="190"/>
        <v>0.7976301512572247</v>
      </c>
      <c r="AN343" s="246">
        <f t="shared" si="191"/>
        <v>7.11085965942363</v>
      </c>
      <c r="AO343" s="246">
        <f t="shared" si="191"/>
        <v>7.1100943521887183</v>
      </c>
      <c r="AP343" s="246">
        <f t="shared" si="191"/>
        <v>7.1079830513604092</v>
      </c>
      <c r="AQ343" s="246">
        <f t="shared" si="191"/>
        <v>7.1021832981029078</v>
      </c>
      <c r="AR343" s="246">
        <f t="shared" si="191"/>
        <v>7.0864328650858077</v>
      </c>
      <c r="AS343" s="246">
        <f t="shared" si="191"/>
        <v>7.0448922553655358</v>
      </c>
      <c r="AT343" s="246">
        <f t="shared" si="191"/>
        <v>6.9423623252337601</v>
      </c>
      <c r="AU343" s="246">
        <f t="shared" si="192"/>
        <v>6.7174133316834137</v>
      </c>
    </row>
    <row r="344" spans="1:47" s="246" customFormat="1" ht="12.95" customHeight="1">
      <c r="A344" s="22" t="s">
        <v>1813</v>
      </c>
      <c r="B344" s="249"/>
      <c r="C344" s="250">
        <v>52619.744700000003</v>
      </c>
      <c r="D344" s="250">
        <v>2.0000000000000001E-4</v>
      </c>
      <c r="E344" s="246">
        <f t="shared" si="171"/>
        <v>59105.59490511199</v>
      </c>
      <c r="F344" s="246">
        <f t="shared" si="172"/>
        <v>59105.5</v>
      </c>
      <c r="G344" s="246">
        <f t="shared" si="173"/>
        <v>3.051163400959922E-2</v>
      </c>
      <c r="K344" s="5">
        <f>+G344</f>
        <v>3.051163400959922E-2</v>
      </c>
      <c r="O344" s="246">
        <f t="shared" ca="1" si="164"/>
        <v>7.8476977538888021E-2</v>
      </c>
      <c r="P344" s="246">
        <f t="shared" si="174"/>
        <v>2.3781375727096946E-2</v>
      </c>
      <c r="Q344" s="248">
        <f t="shared" si="175"/>
        <v>37601.244700000003</v>
      </c>
      <c r="R344" s="246">
        <f t="shared" si="176"/>
        <v>4.5296376549190464E-5</v>
      </c>
      <c r="S344" s="246">
        <v>1</v>
      </c>
      <c r="T344" s="246">
        <f t="shared" si="177"/>
        <v>4.5296376549190464E-5</v>
      </c>
      <c r="X344" s="248">
        <f t="shared" si="178"/>
        <v>37601.244700000003</v>
      </c>
      <c r="Z344" s="246">
        <f t="shared" si="179"/>
        <v>59105.5</v>
      </c>
      <c r="AA344" s="246">
        <f t="shared" si="180"/>
        <v>2.9389377511941414E-2</v>
      </c>
      <c r="AB344" s="246">
        <f t="shared" si="181"/>
        <v>1.1222564976578059E-3</v>
      </c>
      <c r="AC344" s="246">
        <f t="shared" si="182"/>
        <v>6.7302582825022744E-3</v>
      </c>
      <c r="AD344" s="246">
        <f t="shared" si="183"/>
        <v>2.4903632224754751E-2</v>
      </c>
      <c r="AE344" s="246">
        <f t="shared" si="184"/>
        <v>1.2594596465351649E-6</v>
      </c>
      <c r="AG344" s="249"/>
      <c r="AH344" s="246">
        <f t="shared" si="185"/>
        <v>5.6080017848444703E-3</v>
      </c>
      <c r="AI344" s="246">
        <f t="shared" si="186"/>
        <v>1.1150258234416746</v>
      </c>
      <c r="AJ344" s="246">
        <f t="shared" si="187"/>
        <v>0.93112544698413713</v>
      </c>
      <c r="AK344" s="246">
        <f t="shared" si="188"/>
        <v>0.52216959187514489</v>
      </c>
      <c r="AL344" s="246">
        <f t="shared" si="189"/>
        <v>1.3539747525344845</v>
      </c>
      <c r="AM344" s="246">
        <f t="shared" si="190"/>
        <v>0.80369079093485996</v>
      </c>
      <c r="AN344" s="246">
        <f t="shared" si="191"/>
        <v>7.1164478677968086</v>
      </c>
      <c r="AO344" s="246">
        <f t="shared" si="191"/>
        <v>7.1157007565073123</v>
      </c>
      <c r="AP344" s="246">
        <f t="shared" si="191"/>
        <v>7.1136269716590599</v>
      </c>
      <c r="AQ344" s="246">
        <f t="shared" si="191"/>
        <v>7.1078951715164189</v>
      </c>
      <c r="AR344" s="246">
        <f t="shared" si="191"/>
        <v>7.0922341064241454</v>
      </c>
      <c r="AS344" s="246">
        <f t="shared" si="191"/>
        <v>7.0506889839664968</v>
      </c>
      <c r="AT344" s="246">
        <f t="shared" si="191"/>
        <v>6.9476544319307898</v>
      </c>
      <c r="AU344" s="246">
        <f t="shared" si="192"/>
        <v>6.7209778439298802</v>
      </c>
    </row>
    <row r="345" spans="1:47" s="246" customFormat="1" ht="12.95" customHeight="1">
      <c r="A345" s="235" t="s">
        <v>1177</v>
      </c>
      <c r="B345" s="235" t="s">
        <v>1797</v>
      </c>
      <c r="C345" s="236">
        <v>52643.675260000004</v>
      </c>
      <c r="D345" s="237">
        <v>6.4000000000000005E-4</v>
      </c>
      <c r="E345" s="246">
        <f t="shared" si="171"/>
        <v>59180.029872327097</v>
      </c>
      <c r="F345" s="246">
        <f t="shared" si="172"/>
        <v>59180</v>
      </c>
      <c r="G345" s="246">
        <f t="shared" si="173"/>
        <v>9.6038400079123676E-3</v>
      </c>
      <c r="I345" s="246">
        <f>+G345</f>
        <v>9.6038400079123676E-3</v>
      </c>
      <c r="O345" s="246">
        <f t="shared" ca="1" si="164"/>
        <v>7.8400413520420445E-2</v>
      </c>
      <c r="P345" s="246">
        <f t="shared" si="174"/>
        <v>2.3905647257071269E-2</v>
      </c>
      <c r="Q345" s="248">
        <f t="shared" si="175"/>
        <v>37625.175260000004</v>
      </c>
      <c r="R345" s="246">
        <f t="shared" si="176"/>
        <v>2.045416905920941E-4</v>
      </c>
      <c r="S345" s="246">
        <v>0.1</v>
      </c>
      <c r="T345" s="246">
        <f t="shared" si="177"/>
        <v>2.0454169059209412E-5</v>
      </c>
      <c r="X345" s="248">
        <f t="shared" si="178"/>
        <v>37625.175260000004</v>
      </c>
      <c r="Z345" s="246">
        <f t="shared" si="179"/>
        <v>59180</v>
      </c>
      <c r="AA345" s="246">
        <f t="shared" si="180"/>
        <v>2.9610356820838481E-2</v>
      </c>
      <c r="AB345" s="246">
        <f t="shared" si="181"/>
        <v>-2.0006516812926114E-2</v>
      </c>
      <c r="AC345" s="246">
        <f t="shared" si="182"/>
        <v>-1.4301807249158902E-2</v>
      </c>
      <c r="AD345" s="246">
        <f t="shared" si="183"/>
        <v>3.8991304441451553E-3</v>
      </c>
      <c r="AE345" s="246">
        <f t="shared" si="184"/>
        <v>4.0026071498589526E-5</v>
      </c>
      <c r="AG345" s="249"/>
      <c r="AH345" s="246">
        <f t="shared" si="185"/>
        <v>5.7047095637672122E-3</v>
      </c>
      <c r="AI345" s="246">
        <f t="shared" si="186"/>
        <v>1.1059929140779814</v>
      </c>
      <c r="AJ345" s="246">
        <f t="shared" si="187"/>
        <v>0.93728352777158674</v>
      </c>
      <c r="AK345" s="246">
        <f t="shared" si="188"/>
        <v>0.52407778516432868</v>
      </c>
      <c r="AL345" s="246">
        <f t="shared" si="189"/>
        <v>1.3712415770651676</v>
      </c>
      <c r="AM345" s="246">
        <f t="shared" si="190"/>
        <v>0.81800033085840573</v>
      </c>
      <c r="AN345" s="246">
        <f t="shared" si="191"/>
        <v>7.1295872066189592</v>
      </c>
      <c r="AO345" s="246">
        <f t="shared" si="191"/>
        <v>7.1288824031881131</v>
      </c>
      <c r="AP345" s="246">
        <f t="shared" si="191"/>
        <v>7.1268970847990349</v>
      </c>
      <c r="AQ345" s="246">
        <f t="shared" si="191"/>
        <v>7.1213284030372987</v>
      </c>
      <c r="AR345" s="246">
        <f t="shared" si="191"/>
        <v>7.1058889117238255</v>
      </c>
      <c r="AS345" s="246">
        <f t="shared" si="191"/>
        <v>7.0643570561468891</v>
      </c>
      <c r="AT345" s="246">
        <f t="shared" si="191"/>
        <v>6.9601591837376899</v>
      </c>
      <c r="AU345" s="246">
        <f t="shared" si="192"/>
        <v>6.7294081982905691</v>
      </c>
    </row>
    <row r="346" spans="1:47" s="246" customFormat="1" ht="12.95" customHeight="1">
      <c r="A346" s="235" t="s">
        <v>1177</v>
      </c>
      <c r="B346" s="235" t="s">
        <v>1797</v>
      </c>
      <c r="C346" s="236">
        <v>52644.648209999999</v>
      </c>
      <c r="D346" s="237">
        <v>6.7000000000000002E-4</v>
      </c>
      <c r="E346" s="246">
        <f t="shared" si="171"/>
        <v>59183.056191032207</v>
      </c>
      <c r="F346" s="246">
        <f t="shared" si="172"/>
        <v>59183</v>
      </c>
      <c r="G346" s="246">
        <f t="shared" si="173"/>
        <v>1.8065203999867663E-2</v>
      </c>
      <c r="I346" s="246">
        <f>+G346</f>
        <v>1.8065203999867663E-2</v>
      </c>
      <c r="O346" s="246">
        <f t="shared" ca="1" si="164"/>
        <v>7.8397330405582819E-2</v>
      </c>
      <c r="P346" s="246">
        <f t="shared" si="174"/>
        <v>2.3910656488134834E-2</v>
      </c>
      <c r="Q346" s="248">
        <f t="shared" si="175"/>
        <v>37626.148209999999</v>
      </c>
      <c r="R346" s="246">
        <f t="shared" si="176"/>
        <v>3.4169314792588858E-5</v>
      </c>
      <c r="S346" s="246">
        <v>0.1</v>
      </c>
      <c r="T346" s="246">
        <f t="shared" si="177"/>
        <v>3.4169314792588861E-6</v>
      </c>
      <c r="X346" s="248">
        <f t="shared" si="178"/>
        <v>37626.148209999999</v>
      </c>
      <c r="Z346" s="246">
        <f t="shared" si="179"/>
        <v>59183</v>
      </c>
      <c r="AA346" s="246">
        <f t="shared" si="180"/>
        <v>2.9619223267487109E-2</v>
      </c>
      <c r="AB346" s="246">
        <f t="shared" si="181"/>
        <v>-1.1554019267619446E-2</v>
      </c>
      <c r="AC346" s="246">
        <f t="shared" si="182"/>
        <v>-5.8454524882671707E-3</v>
      </c>
      <c r="AD346" s="246">
        <f t="shared" si="183"/>
        <v>1.2356637220515387E-2</v>
      </c>
      <c r="AE346" s="246">
        <f t="shared" si="184"/>
        <v>1.3349536123652141E-5</v>
      </c>
      <c r="AG346" s="249"/>
      <c r="AH346" s="246">
        <f t="shared" si="185"/>
        <v>5.7085667793522754E-3</v>
      </c>
      <c r="AI346" s="246">
        <f t="shared" si="186"/>
        <v>1.1056315831273165</v>
      </c>
      <c r="AJ346" s="246">
        <f t="shared" si="187"/>
        <v>0.93752361209660018</v>
      </c>
      <c r="AK346" s="246">
        <f t="shared" si="188"/>
        <v>0.52415073345699659</v>
      </c>
      <c r="AL346" s="246">
        <f t="shared" si="189"/>
        <v>1.3719309895929412</v>
      </c>
      <c r="AM346" s="246">
        <f t="shared" si="190"/>
        <v>0.81857585084506601</v>
      </c>
      <c r="AN346" s="246">
        <f t="shared" si="191"/>
        <v>7.130114047805737</v>
      </c>
      <c r="AO346" s="246">
        <f t="shared" si="191"/>
        <v>7.1294109256056508</v>
      </c>
      <c r="AP346" s="246">
        <f t="shared" si="191"/>
        <v>7.127429159092034</v>
      </c>
      <c r="AQ346" s="246">
        <f t="shared" si="191"/>
        <v>7.121867110902353</v>
      </c>
      <c r="AR346" s="246">
        <f t="shared" si="191"/>
        <v>7.106436834855864</v>
      </c>
      <c r="AS346" s="246">
        <f t="shared" si="191"/>
        <v>7.0649062144902528</v>
      </c>
      <c r="AT346" s="246">
        <f t="shared" si="191"/>
        <v>6.9606623892374424</v>
      </c>
      <c r="AU346" s="246">
        <f t="shared" si="192"/>
        <v>6.729747675647376</v>
      </c>
    </row>
    <row r="347" spans="1:47" s="246" customFormat="1" ht="12.95" customHeight="1">
      <c r="A347" s="35" t="s">
        <v>1818</v>
      </c>
      <c r="B347" s="261" t="s">
        <v>1817</v>
      </c>
      <c r="C347" s="262">
        <v>52898.644099999998</v>
      </c>
      <c r="D347" s="262">
        <v>5.9999999999999995E-4</v>
      </c>
      <c r="E347" s="246">
        <f t="shared" si="171"/>
        <v>59973.099372007528</v>
      </c>
      <c r="F347" s="246">
        <f t="shared" si="172"/>
        <v>59973</v>
      </c>
      <c r="G347" s="246">
        <f t="shared" si="173"/>
        <v>3.1947724004567135E-2</v>
      </c>
      <c r="K347" s="5">
        <f>+G347</f>
        <v>3.1947724004567135E-2</v>
      </c>
      <c r="O347" s="246">
        <f t="shared" ca="1" si="164"/>
        <v>7.7585443498342677E-2</v>
      </c>
      <c r="P347" s="246">
        <f t="shared" si="174"/>
        <v>2.524324905461215E-2</v>
      </c>
      <c r="Q347" s="248">
        <f t="shared" si="175"/>
        <v>37880.144099999998</v>
      </c>
      <c r="R347" s="246">
        <f t="shared" si="176"/>
        <v>4.4949984354573892E-5</v>
      </c>
      <c r="S347" s="246">
        <v>1</v>
      </c>
      <c r="T347" s="246">
        <f t="shared" si="177"/>
        <v>4.4949984354573892E-5</v>
      </c>
      <c r="X347" s="248">
        <f t="shared" si="178"/>
        <v>37880.144099999998</v>
      </c>
      <c r="Z347" s="246">
        <f t="shared" si="179"/>
        <v>59973</v>
      </c>
      <c r="AA347" s="246">
        <f t="shared" si="180"/>
        <v>3.1871763345468117E-2</v>
      </c>
      <c r="AB347" s="246">
        <f t="shared" si="181"/>
        <v>7.5960659099018335E-5</v>
      </c>
      <c r="AC347" s="246">
        <f t="shared" si="182"/>
        <v>6.7044749499549847E-3</v>
      </c>
      <c r="AD347" s="246">
        <f t="shared" si="183"/>
        <v>2.5319209713711169E-2</v>
      </c>
      <c r="AE347" s="246">
        <f t="shared" si="184"/>
        <v>5.7700217307572768E-9</v>
      </c>
      <c r="AG347" s="249"/>
      <c r="AH347" s="246">
        <f t="shared" si="185"/>
        <v>6.6285142908559663E-3</v>
      </c>
      <c r="AI347" s="246">
        <f t="shared" si="186"/>
        <v>1.0170839926952182</v>
      </c>
      <c r="AJ347" s="246">
        <f t="shared" si="187"/>
        <v>0.9822967737839734</v>
      </c>
      <c r="AK347" s="246">
        <f t="shared" si="188"/>
        <v>0.534415718267231</v>
      </c>
      <c r="AL347" s="246">
        <f t="shared" si="189"/>
        <v>1.5388396007103311</v>
      </c>
      <c r="AM347" s="246">
        <f t="shared" si="190"/>
        <v>0.96854322459112241</v>
      </c>
      <c r="AN347" s="246">
        <f t="shared" si="191"/>
        <v>7.2630653914585563</v>
      </c>
      <c r="AO347" s="246">
        <f t="shared" si="191"/>
        <v>7.2627303061087742</v>
      </c>
      <c r="AP347" s="246">
        <f t="shared" si="191"/>
        <v>7.2616069328739687</v>
      </c>
      <c r="AQ347" s="246">
        <f t="shared" si="191"/>
        <v>7.2578544222253134</v>
      </c>
      <c r="AR347" s="246">
        <f t="shared" si="191"/>
        <v>7.2454670132619645</v>
      </c>
      <c r="AS347" s="246">
        <f t="shared" si="191"/>
        <v>7.2060445020615083</v>
      </c>
      <c r="AT347" s="246">
        <f t="shared" si="191"/>
        <v>7.0921901952827184</v>
      </c>
      <c r="AU347" s="246">
        <f t="shared" si="192"/>
        <v>6.8191433796063654</v>
      </c>
    </row>
    <row r="348" spans="1:47" s="246" customFormat="1" ht="12.95" customHeight="1">
      <c r="A348" s="22" t="s">
        <v>1827</v>
      </c>
      <c r="B348" s="249"/>
      <c r="C348" s="250">
        <v>53024.670899999997</v>
      </c>
      <c r="D348" s="250">
        <v>1E-4</v>
      </c>
      <c r="E348" s="246">
        <f t="shared" si="171"/>
        <v>60365.100258164159</v>
      </c>
      <c r="F348" s="246">
        <f t="shared" si="172"/>
        <v>60365</v>
      </c>
      <c r="G348" s="246">
        <f t="shared" si="173"/>
        <v>3.2232619996648282E-2</v>
      </c>
      <c r="K348" s="5">
        <f>+G348</f>
        <v>3.2232619996648282E-2</v>
      </c>
      <c r="O348" s="246">
        <f t="shared" ca="1" si="164"/>
        <v>7.7182583159560225E-2</v>
      </c>
      <c r="P348" s="246">
        <f t="shared" si="174"/>
        <v>2.5914465947225851E-2</v>
      </c>
      <c r="Q348" s="248">
        <f t="shared" si="175"/>
        <v>38006.170899999997</v>
      </c>
      <c r="R348" s="246">
        <f t="shared" si="176"/>
        <v>3.9919070592233063E-5</v>
      </c>
      <c r="S348" s="246">
        <v>1</v>
      </c>
      <c r="T348" s="246">
        <f t="shared" si="177"/>
        <v>3.9919070592233063E-5</v>
      </c>
      <c r="X348" s="248">
        <f t="shared" si="178"/>
        <v>38006.170899999997</v>
      </c>
      <c r="Z348" s="246">
        <f t="shared" si="179"/>
        <v>60365</v>
      </c>
      <c r="AA348" s="246">
        <f t="shared" si="180"/>
        <v>3.2932938428473134E-2</v>
      </c>
      <c r="AB348" s="246">
        <f t="shared" si="181"/>
        <v>-7.0031843182485204E-4</v>
      </c>
      <c r="AC348" s="246">
        <f t="shared" si="182"/>
        <v>6.3181540494224309E-3</v>
      </c>
      <c r="AD348" s="246">
        <f t="shared" si="183"/>
        <v>2.5214147515401002E-2</v>
      </c>
      <c r="AE348" s="246">
        <f t="shared" si="184"/>
        <v>4.9044590595361994E-7</v>
      </c>
      <c r="AG348" s="249"/>
      <c r="AH348" s="246">
        <f t="shared" si="185"/>
        <v>7.0184724812472803E-3</v>
      </c>
      <c r="AI348" s="246">
        <f t="shared" si="186"/>
        <v>0.97796182858915381</v>
      </c>
      <c r="AJ348" s="246">
        <f t="shared" si="187"/>
        <v>0.99336497407304425</v>
      </c>
      <c r="AK348" s="246">
        <f t="shared" si="188"/>
        <v>0.53423435095317184</v>
      </c>
      <c r="AL348" s="246">
        <f t="shared" si="189"/>
        <v>1.6120248311114771</v>
      </c>
      <c r="AM348" s="246">
        <f t="shared" si="190"/>
        <v>1.0421023772722333</v>
      </c>
      <c r="AN348" s="246">
        <f t="shared" si="191"/>
        <v>7.3250720996437231</v>
      </c>
      <c r="AO348" s="246">
        <f t="shared" si="191"/>
        <v>7.3248596072566681</v>
      </c>
      <c r="AP348" s="246">
        <f t="shared" si="191"/>
        <v>7.324072829726421</v>
      </c>
      <c r="AQ348" s="246">
        <f t="shared" si="191"/>
        <v>7.3211688458704787</v>
      </c>
      <c r="AR348" s="246">
        <f t="shared" si="191"/>
        <v>7.3105717103782553</v>
      </c>
      <c r="AS348" s="246">
        <f t="shared" si="191"/>
        <v>7.2733772353682307</v>
      </c>
      <c r="AT348" s="246">
        <f t="shared" si="191"/>
        <v>7.1566654845500031</v>
      </c>
      <c r="AU348" s="246">
        <f t="shared" si="192"/>
        <v>6.8635017542290537</v>
      </c>
    </row>
    <row r="349" spans="1:47" s="246" customFormat="1" ht="12.95" customHeight="1">
      <c r="A349" s="235" t="s">
        <v>1177</v>
      </c>
      <c r="B349" s="235" t="s">
        <v>1797</v>
      </c>
      <c r="C349" s="236">
        <v>53038.659500000002</v>
      </c>
      <c r="D349" s="237">
        <v>9.5E-4</v>
      </c>
      <c r="E349" s="246">
        <f t="shared" si="171"/>
        <v>60408.611190728443</v>
      </c>
      <c r="F349" s="246">
        <f t="shared" si="172"/>
        <v>60408.5</v>
      </c>
      <c r="G349" s="246">
        <f t="shared" si="173"/>
        <v>3.5747398003877606E-2</v>
      </c>
      <c r="I349" s="246">
        <f>+G349</f>
        <v>3.5747398003877606E-2</v>
      </c>
      <c r="O349" s="246">
        <f t="shared" ca="1" si="164"/>
        <v>7.7137877994414739E-2</v>
      </c>
      <c r="P349" s="246">
        <f t="shared" si="174"/>
        <v>2.598935856088639E-2</v>
      </c>
      <c r="Q349" s="248">
        <f t="shared" si="175"/>
        <v>38020.159500000002</v>
      </c>
      <c r="R349" s="246">
        <f t="shared" si="176"/>
        <v>9.5219333770972325E-5</v>
      </c>
      <c r="S349" s="246">
        <v>0.1</v>
      </c>
      <c r="T349" s="246">
        <f t="shared" si="177"/>
        <v>9.5219333770972331E-6</v>
      </c>
      <c r="X349" s="248">
        <f t="shared" si="178"/>
        <v>38020.159500000002</v>
      </c>
      <c r="Z349" s="246">
        <f t="shared" si="179"/>
        <v>60408.5</v>
      </c>
      <c r="AA349" s="246">
        <f t="shared" si="180"/>
        <v>3.3048570057474982E-2</v>
      </c>
      <c r="AB349" s="246">
        <f t="shared" si="181"/>
        <v>2.6988279464026238E-3</v>
      </c>
      <c r="AC349" s="246">
        <f t="shared" si="182"/>
        <v>9.7580394429912162E-3</v>
      </c>
      <c r="AD349" s="246">
        <f t="shared" si="183"/>
        <v>2.8688186507289017E-2</v>
      </c>
      <c r="AE349" s="246">
        <f t="shared" si="184"/>
        <v>7.2836722842838035E-7</v>
      </c>
      <c r="AG349" s="249"/>
      <c r="AH349" s="246">
        <f t="shared" si="185"/>
        <v>7.0592114965885898E-3</v>
      </c>
      <c r="AI349" s="246">
        <f t="shared" si="186"/>
        <v>0.9738093275597256</v>
      </c>
      <c r="AJ349" s="246">
        <f t="shared" si="187"/>
        <v>0.99422900718349849</v>
      </c>
      <c r="AK349" s="246">
        <f t="shared" si="188"/>
        <v>0.5340468812891026</v>
      </c>
      <c r="AL349" s="246">
        <f t="shared" si="189"/>
        <v>1.6197989639714485</v>
      </c>
      <c r="AM349" s="246">
        <f t="shared" si="190"/>
        <v>1.0502437292103368</v>
      </c>
      <c r="AN349" s="246">
        <f t="shared" si="191"/>
        <v>7.3318039694807799</v>
      </c>
      <c r="AO349" s="246">
        <f t="shared" si="191"/>
        <v>7.3316027354324502</v>
      </c>
      <c r="AP349" s="246">
        <f t="shared" si="191"/>
        <v>7.3308489197510971</v>
      </c>
      <c r="AQ349" s="246">
        <f t="shared" si="191"/>
        <v>7.3280338648615828</v>
      </c>
      <c r="AR349" s="246">
        <f t="shared" si="191"/>
        <v>7.3176396781169855</v>
      </c>
      <c r="AS349" s="246">
        <f t="shared" si="191"/>
        <v>7.2807339307197676</v>
      </c>
      <c r="AT349" s="246">
        <f t="shared" si="191"/>
        <v>7.1637854280979152</v>
      </c>
      <c r="AU349" s="246">
        <f t="shared" si="192"/>
        <v>6.8684241759027449</v>
      </c>
    </row>
    <row r="350" spans="1:47" s="246" customFormat="1" ht="12.95" customHeight="1">
      <c r="A350" s="41" t="s">
        <v>1834</v>
      </c>
      <c r="B350" s="37" t="s">
        <v>1817</v>
      </c>
      <c r="C350" s="42">
        <v>53306.6253</v>
      </c>
      <c r="D350" s="42">
        <v>2.0000000000000001E-4</v>
      </c>
      <c r="E350" s="246">
        <f t="shared" si="171"/>
        <v>61242.107169835028</v>
      </c>
      <c r="F350" s="246">
        <f t="shared" si="172"/>
        <v>61242</v>
      </c>
      <c r="G350" s="246">
        <f t="shared" si="173"/>
        <v>3.4454695996828377E-2</v>
      </c>
      <c r="K350" s="5">
        <f>+G350</f>
        <v>3.4454695996828377E-2</v>
      </c>
      <c r="O350" s="246">
        <f t="shared" ca="1" si="164"/>
        <v>7.6281285922029082E-2</v>
      </c>
      <c r="P350" s="246">
        <f t="shared" si="174"/>
        <v>2.7440116241446953E-2</v>
      </c>
      <c r="Q350" s="248">
        <f t="shared" si="175"/>
        <v>38288.1253</v>
      </c>
      <c r="R350" s="246">
        <f t="shared" si="176"/>
        <v>4.920432914460692E-5</v>
      </c>
      <c r="S350" s="246">
        <v>1</v>
      </c>
      <c r="T350" s="246">
        <f t="shared" si="177"/>
        <v>4.920432914460692E-5</v>
      </c>
      <c r="X350" s="248">
        <f t="shared" si="178"/>
        <v>38288.1253</v>
      </c>
      <c r="Z350" s="246">
        <f t="shared" si="179"/>
        <v>61242</v>
      </c>
      <c r="AA350" s="246">
        <f t="shared" si="180"/>
        <v>3.5189294807850692E-2</v>
      </c>
      <c r="AB350" s="246">
        <f t="shared" si="181"/>
        <v>-7.3459881102231478E-4</v>
      </c>
      <c r="AC350" s="246">
        <f t="shared" si="182"/>
        <v>7.014579755381424E-3</v>
      </c>
      <c r="AD350" s="246">
        <f t="shared" si="183"/>
        <v>2.6705517430424642E-2</v>
      </c>
      <c r="AE350" s="246">
        <f t="shared" si="184"/>
        <v>5.3963541315539859E-7</v>
      </c>
      <c r="AG350" s="249"/>
      <c r="AH350" s="246">
        <f t="shared" si="185"/>
        <v>7.7491785664037362E-3</v>
      </c>
      <c r="AI350" s="246">
        <f t="shared" si="186"/>
        <v>0.90102936766588526</v>
      </c>
      <c r="AJ350" s="246">
        <f t="shared" si="187"/>
        <v>0.99955942854352386</v>
      </c>
      <c r="AK350" s="246">
        <f t="shared" si="188"/>
        <v>0.52544917610828556</v>
      </c>
      <c r="AL350" s="246">
        <f t="shared" si="189"/>
        <v>1.756969472784577</v>
      </c>
      <c r="AM350" s="246">
        <f t="shared" si="190"/>
        <v>1.2059384178032697</v>
      </c>
      <c r="AN350" s="246">
        <f t="shared" si="191"/>
        <v>7.4555333327718856</v>
      </c>
      <c r="AO350" s="246">
        <f t="shared" si="191"/>
        <v>7.4554736284302594</v>
      </c>
      <c r="AP350" s="246">
        <f t="shared" si="191"/>
        <v>7.4551859707719705</v>
      </c>
      <c r="AQ350" s="246">
        <f t="shared" si="191"/>
        <v>7.4538027687553665</v>
      </c>
      <c r="AR350" s="246">
        <f t="shared" si="191"/>
        <v>7.4472137868380788</v>
      </c>
      <c r="AS350" s="246">
        <f t="shared" si="191"/>
        <v>7.417113885418873</v>
      </c>
      <c r="AT350" s="246">
        <f t="shared" si="191"/>
        <v>7.2987666192853524</v>
      </c>
      <c r="AU350" s="246">
        <f t="shared" si="192"/>
        <v>6.9627423015354255</v>
      </c>
    </row>
    <row r="351" spans="1:47" s="246" customFormat="1" ht="12.95" customHeight="1">
      <c r="A351" s="41" t="s">
        <v>1834</v>
      </c>
      <c r="B351" s="37" t="s">
        <v>1814</v>
      </c>
      <c r="C351" s="42">
        <v>53306.786800000002</v>
      </c>
      <c r="D351" s="42">
        <v>2.0000000000000001E-4</v>
      </c>
      <c r="E351" s="246">
        <f t="shared" si="171"/>
        <v>61242.609508568654</v>
      </c>
      <c r="F351" s="246">
        <f t="shared" si="172"/>
        <v>61242.5</v>
      </c>
      <c r="G351" s="246">
        <f t="shared" si="173"/>
        <v>3.5206590007874183E-2</v>
      </c>
      <c r="K351" s="5">
        <f>+G351</f>
        <v>3.5206590007874183E-2</v>
      </c>
      <c r="O351" s="246">
        <f t="shared" ca="1" si="164"/>
        <v>7.6280772069556149E-2</v>
      </c>
      <c r="P351" s="246">
        <f t="shared" si="174"/>
        <v>2.744099550477111E-2</v>
      </c>
      <c r="Q351" s="248">
        <f t="shared" si="175"/>
        <v>38288.286800000002</v>
      </c>
      <c r="R351" s="246">
        <f t="shared" si="176"/>
        <v>6.0304457986624676E-5</v>
      </c>
      <c r="S351" s="246">
        <v>1</v>
      </c>
      <c r="T351" s="246">
        <f t="shared" si="177"/>
        <v>6.0304457986624676E-5</v>
      </c>
      <c r="X351" s="248">
        <f t="shared" si="178"/>
        <v>38288.286800000002</v>
      </c>
      <c r="Z351" s="246">
        <f t="shared" si="179"/>
        <v>61242.5</v>
      </c>
      <c r="AA351" s="246">
        <f t="shared" si="180"/>
        <v>3.5190538971678224E-2</v>
      </c>
      <c r="AB351" s="246">
        <f t="shared" si="181"/>
        <v>1.605103619595899E-5</v>
      </c>
      <c r="AC351" s="246">
        <f t="shared" si="182"/>
        <v>7.7655945031030738E-3</v>
      </c>
      <c r="AD351" s="246">
        <f t="shared" si="183"/>
        <v>2.7457046540967069E-2</v>
      </c>
      <c r="AE351" s="246">
        <f t="shared" si="184"/>
        <v>2.5763576296398566E-10</v>
      </c>
      <c r="AG351" s="249"/>
      <c r="AH351" s="246">
        <f t="shared" si="185"/>
        <v>7.7495434669071139E-3</v>
      </c>
      <c r="AI351" s="246">
        <f t="shared" si="186"/>
        <v>0.90098936437009536</v>
      </c>
      <c r="AJ351" s="246">
        <f t="shared" si="187"/>
        <v>0.99955716598461131</v>
      </c>
      <c r="AK351" s="246">
        <f t="shared" si="188"/>
        <v>0.52544163973713864</v>
      </c>
      <c r="AL351" s="246">
        <f t="shared" si="189"/>
        <v>1.7570456049481993</v>
      </c>
      <c r="AM351" s="246">
        <f t="shared" si="190"/>
        <v>1.2060318471997513</v>
      </c>
      <c r="AN351" s="246">
        <f t="shared" ref="AN351:AT360" si="193">$AU351+$AB$7*SIN(AO351)</f>
        <v>7.4556047364871008</v>
      </c>
      <c r="AO351" s="246">
        <f t="shared" si="193"/>
        <v>7.4555450822050791</v>
      </c>
      <c r="AP351" s="246">
        <f t="shared" si="193"/>
        <v>7.455257616903384</v>
      </c>
      <c r="AQ351" s="246">
        <f t="shared" si="193"/>
        <v>7.4538751040870608</v>
      </c>
      <c r="AR351" s="246">
        <f t="shared" si="193"/>
        <v>7.4472882725138563</v>
      </c>
      <c r="AS351" s="246">
        <f t="shared" si="193"/>
        <v>7.4171930426522499</v>
      </c>
      <c r="AT351" s="246">
        <f t="shared" si="193"/>
        <v>7.2988467302130795</v>
      </c>
      <c r="AU351" s="246">
        <f t="shared" si="192"/>
        <v>6.9627988810948924</v>
      </c>
    </row>
    <row r="352" spans="1:47" s="246" customFormat="1" ht="12.95" customHeight="1">
      <c r="A352" s="38" t="s">
        <v>1828</v>
      </c>
      <c r="B352" s="39" t="s">
        <v>1817</v>
      </c>
      <c r="C352" s="40">
        <v>53310.4827</v>
      </c>
      <c r="D352" s="40">
        <v>2.0000000000000001E-4</v>
      </c>
      <c r="E352" s="246">
        <f t="shared" si="171"/>
        <v>61254.105444950008</v>
      </c>
      <c r="F352" s="246">
        <f t="shared" si="172"/>
        <v>61254</v>
      </c>
      <c r="G352" s="246">
        <f t="shared" si="173"/>
        <v>3.3900152004207484E-2</v>
      </c>
      <c r="K352" s="5">
        <f>+G352</f>
        <v>3.3900152004207484E-2</v>
      </c>
      <c r="O352" s="246">
        <f t="shared" ca="1" si="164"/>
        <v>7.6268953462678604E-2</v>
      </c>
      <c r="P352" s="246">
        <f t="shared" si="174"/>
        <v>2.7461221533942606E-2</v>
      </c>
      <c r="Q352" s="248">
        <f t="shared" si="175"/>
        <v>38291.9827</v>
      </c>
      <c r="R352" s="246">
        <f t="shared" si="176"/>
        <v>4.1459825600905482E-5</v>
      </c>
      <c r="S352" s="246">
        <v>1</v>
      </c>
      <c r="T352" s="246">
        <f t="shared" si="177"/>
        <v>4.1459825600905482E-5</v>
      </c>
      <c r="X352" s="248">
        <f t="shared" si="178"/>
        <v>38291.9827</v>
      </c>
      <c r="Z352" s="246">
        <f t="shared" si="179"/>
        <v>61254</v>
      </c>
      <c r="AA352" s="246">
        <f t="shared" si="180"/>
        <v>3.5219142328752236E-2</v>
      </c>
      <c r="AB352" s="246">
        <f t="shared" si="181"/>
        <v>-1.3189903245447512E-3</v>
      </c>
      <c r="AC352" s="246">
        <f t="shared" si="182"/>
        <v>6.4389304702648781E-3</v>
      </c>
      <c r="AD352" s="246">
        <f t="shared" si="183"/>
        <v>2.6142231209397852E-2</v>
      </c>
      <c r="AE352" s="246">
        <f t="shared" si="184"/>
        <v>1.7397354762426682E-6</v>
      </c>
      <c r="AG352" s="249"/>
      <c r="AH352" s="246">
        <f t="shared" si="185"/>
        <v>7.7579207948096319E-3</v>
      </c>
      <c r="AI352" s="246">
        <f t="shared" si="186"/>
        <v>0.90007042837747875</v>
      </c>
      <c r="AJ352" s="246">
        <f t="shared" si="187"/>
        <v>0.99950358697827679</v>
      </c>
      <c r="AK352" s="246">
        <f t="shared" si="188"/>
        <v>0.52526764934919612</v>
      </c>
      <c r="AL352" s="246">
        <f t="shared" si="189"/>
        <v>1.758794777184256</v>
      </c>
      <c r="AM352" s="246">
        <f t="shared" si="190"/>
        <v>1.2081807972502265</v>
      </c>
      <c r="AN352" s="246">
        <f t="shared" si="193"/>
        <v>7.4572461440576623</v>
      </c>
      <c r="AO352" s="246">
        <f t="shared" si="193"/>
        <v>7.4571876320351569</v>
      </c>
      <c r="AP352" s="246">
        <f t="shared" si="193"/>
        <v>7.4569045651741153</v>
      </c>
      <c r="AQ352" s="246">
        <f t="shared" si="193"/>
        <v>7.4555378458258694</v>
      </c>
      <c r="AR352" s="246">
        <f t="shared" si="193"/>
        <v>7.4490004047484026</v>
      </c>
      <c r="AS352" s="246">
        <f t="shared" si="193"/>
        <v>7.4190127703898741</v>
      </c>
      <c r="AT352" s="246">
        <f t="shared" si="193"/>
        <v>7.3006889844853369</v>
      </c>
      <c r="AU352" s="246">
        <f t="shared" si="192"/>
        <v>6.9641002109626502</v>
      </c>
    </row>
    <row r="353" spans="1:47" s="246" customFormat="1" ht="12.95" customHeight="1">
      <c r="A353" s="235" t="s">
        <v>1177</v>
      </c>
      <c r="B353" s="235" t="s">
        <v>1797</v>
      </c>
      <c r="C353" s="236">
        <v>53335.726219999997</v>
      </c>
      <c r="D353" s="237">
        <v>6.9999999999999994E-5</v>
      </c>
      <c r="E353" s="246">
        <f t="shared" si="171"/>
        <v>61332.624317203459</v>
      </c>
      <c r="F353" s="246">
        <f t="shared" si="172"/>
        <v>61332.5</v>
      </c>
      <c r="G353" s="246">
        <f t="shared" si="173"/>
        <v>3.9967509997950401E-2</v>
      </c>
      <c r="I353" s="246">
        <f>+G353</f>
        <v>3.9967509997950401E-2</v>
      </c>
      <c r="O353" s="246">
        <f t="shared" ca="1" si="164"/>
        <v>7.6188278624427522E-2</v>
      </c>
      <c r="P353" s="246">
        <f t="shared" si="174"/>
        <v>2.7599438357981051E-2</v>
      </c>
      <c r="Q353" s="248">
        <f t="shared" si="175"/>
        <v>38317.226219999997</v>
      </c>
      <c r="R353" s="246">
        <f t="shared" si="176"/>
        <v>1.5296919609141411E-4</v>
      </c>
      <c r="S353" s="246">
        <v>0.1</v>
      </c>
      <c r="T353" s="246">
        <f t="shared" si="177"/>
        <v>1.5296919609141411E-5</v>
      </c>
      <c r="X353" s="248">
        <f t="shared" si="178"/>
        <v>38317.226219999997</v>
      </c>
      <c r="Z353" s="246">
        <f t="shared" si="179"/>
        <v>61332.5</v>
      </c>
      <c r="AA353" s="246">
        <f t="shared" si="180"/>
        <v>3.5413760310824452E-2</v>
      </c>
      <c r="AB353" s="246">
        <f t="shared" si="181"/>
        <v>4.5537496871259492E-3</v>
      </c>
      <c r="AC353" s="246">
        <f t="shared" si="182"/>
        <v>1.236807163996935E-2</v>
      </c>
      <c r="AD353" s="246">
        <f t="shared" si="183"/>
        <v>3.2153188045107001E-2</v>
      </c>
      <c r="AE353" s="246">
        <f t="shared" si="184"/>
        <v>2.073663621299968E-6</v>
      </c>
      <c r="AG353" s="249"/>
      <c r="AH353" s="246">
        <f t="shared" si="185"/>
        <v>7.8143219528434005E-3</v>
      </c>
      <c r="AI353" s="246">
        <f t="shared" si="186"/>
        <v>0.89385565979133375</v>
      </c>
      <c r="AJ353" s="246">
        <f t="shared" si="187"/>
        <v>0.99906028920335688</v>
      </c>
      <c r="AK353" s="246">
        <f t="shared" si="188"/>
        <v>0.52404713698212069</v>
      </c>
      <c r="AL353" s="246">
        <f t="shared" si="189"/>
        <v>1.7706400232454442</v>
      </c>
      <c r="AM353" s="246">
        <f t="shared" si="190"/>
        <v>1.2228538440969918</v>
      </c>
      <c r="AN353" s="246">
        <f t="shared" si="193"/>
        <v>7.4684058769479664</v>
      </c>
      <c r="AO353" s="246">
        <f t="shared" si="193"/>
        <v>7.4683547084021189</v>
      </c>
      <c r="AP353" s="246">
        <f t="shared" si="193"/>
        <v>7.4681003673863504</v>
      </c>
      <c r="AQ353" s="246">
        <f t="shared" si="193"/>
        <v>7.4668384820626521</v>
      </c>
      <c r="AR353" s="246">
        <f t="shared" si="193"/>
        <v>7.4606346241684047</v>
      </c>
      <c r="AS353" s="246">
        <f t="shared" si="193"/>
        <v>7.431388856458506</v>
      </c>
      <c r="AT353" s="246">
        <f t="shared" si="193"/>
        <v>7.3132490998125235</v>
      </c>
      <c r="AU353" s="246">
        <f t="shared" si="192"/>
        <v>6.9729832017990816</v>
      </c>
    </row>
    <row r="354" spans="1:47" s="246" customFormat="1" ht="12.95" customHeight="1">
      <c r="A354" s="235" t="s">
        <v>1177</v>
      </c>
      <c r="B354" s="235" t="s">
        <v>1797</v>
      </c>
      <c r="C354" s="236">
        <v>53366.589569999996</v>
      </c>
      <c r="D354" s="237">
        <v>6.0000000000000002E-5</v>
      </c>
      <c r="E354" s="246">
        <f t="shared" si="171"/>
        <v>61428.623426518003</v>
      </c>
      <c r="F354" s="246">
        <f t="shared" si="172"/>
        <v>61428.5</v>
      </c>
      <c r="G354" s="246">
        <f t="shared" si="173"/>
        <v>3.9681157999439165E-2</v>
      </c>
      <c r="I354" s="246">
        <f>+G354</f>
        <v>3.9681157999439165E-2</v>
      </c>
      <c r="O354" s="246">
        <f t="shared" ca="1" si="164"/>
        <v>7.6089618949623655E-2</v>
      </c>
      <c r="P354" s="246">
        <f t="shared" si="174"/>
        <v>2.7768828711658193E-2</v>
      </c>
      <c r="Q354" s="248">
        <f t="shared" si="175"/>
        <v>38348.089569999996</v>
      </c>
      <c r="R354" s="246">
        <f t="shared" si="176"/>
        <v>1.4190358906052432E-4</v>
      </c>
      <c r="S354" s="246">
        <v>0.1</v>
      </c>
      <c r="T354" s="246">
        <f t="shared" si="177"/>
        <v>1.4190358906052432E-5</v>
      </c>
      <c r="X354" s="248">
        <f t="shared" si="178"/>
        <v>38348.089569999996</v>
      </c>
      <c r="Z354" s="246">
        <f t="shared" si="179"/>
        <v>61428.5</v>
      </c>
      <c r="AA354" s="246">
        <f t="shared" si="180"/>
        <v>3.5650289327478858E-2</v>
      </c>
      <c r="AB354" s="246">
        <f t="shared" si="181"/>
        <v>4.0308686719603068E-3</v>
      </c>
      <c r="AC354" s="246">
        <f t="shared" si="182"/>
        <v>1.1912329287780972E-2</v>
      </c>
      <c r="AD354" s="246">
        <f t="shared" si="183"/>
        <v>3.17996973836185E-2</v>
      </c>
      <c r="AE354" s="246">
        <f t="shared" si="184"/>
        <v>1.6247902250591048E-6</v>
      </c>
      <c r="AG354" s="249"/>
      <c r="AH354" s="246">
        <f t="shared" si="185"/>
        <v>7.8814606158206634E-3</v>
      </c>
      <c r="AI354" s="246">
        <f t="shared" si="186"/>
        <v>0.88639101272153753</v>
      </c>
      <c r="AJ354" s="246">
        <f t="shared" si="187"/>
        <v>0.99834036870718201</v>
      </c>
      <c r="AK354" s="246">
        <f t="shared" si="188"/>
        <v>0.52247968453046367</v>
      </c>
      <c r="AL354" s="246">
        <f t="shared" si="189"/>
        <v>1.7849053441685907</v>
      </c>
      <c r="AM354" s="246">
        <f t="shared" si="190"/>
        <v>1.2408093983577764</v>
      </c>
      <c r="AN354" s="246">
        <f t="shared" si="193"/>
        <v>7.481948935495339</v>
      </c>
      <c r="AO354" s="246">
        <f t="shared" si="193"/>
        <v>7.4819057330189329</v>
      </c>
      <c r="AP354" s="246">
        <f t="shared" si="193"/>
        <v>7.4816835454384307</v>
      </c>
      <c r="AQ354" s="246">
        <f t="shared" si="193"/>
        <v>7.4805428397665645</v>
      </c>
      <c r="AR354" s="246">
        <f t="shared" si="193"/>
        <v>7.4747379770353497</v>
      </c>
      <c r="AS354" s="246">
        <f t="shared" si="193"/>
        <v>7.4464157986882666</v>
      </c>
      <c r="AT354" s="246">
        <f t="shared" si="193"/>
        <v>7.3285727168842305</v>
      </c>
      <c r="AU354" s="246">
        <f t="shared" si="192"/>
        <v>6.9838464772168827</v>
      </c>
    </row>
    <row r="355" spans="1:47" s="246" customFormat="1" ht="12.95" customHeight="1">
      <c r="A355" s="235" t="s">
        <v>1177</v>
      </c>
      <c r="B355" s="235" t="s">
        <v>1797</v>
      </c>
      <c r="C355" s="236">
        <v>53373.667300000001</v>
      </c>
      <c r="D355" s="236">
        <v>6.9999999999999999E-4</v>
      </c>
      <c r="E355" s="246">
        <f t="shared" si="171"/>
        <v>61450.638398190531</v>
      </c>
      <c r="F355" s="246">
        <f t="shared" si="172"/>
        <v>61450.5</v>
      </c>
      <c r="G355" s="246">
        <f t="shared" si="173"/>
        <v>4.4494494002719875E-2</v>
      </c>
      <c r="K355" s="246">
        <f>+G355</f>
        <v>4.4494494002719875E-2</v>
      </c>
      <c r="O355" s="246">
        <f t="shared" ca="1" si="164"/>
        <v>7.6067009440814445E-2</v>
      </c>
      <c r="P355" s="246">
        <f t="shared" si="174"/>
        <v>2.7807703255900894E-2</v>
      </c>
      <c r="Q355" s="248">
        <f t="shared" si="175"/>
        <v>38355.167300000001</v>
      </c>
      <c r="R355" s="246">
        <f t="shared" si="176"/>
        <v>2.7844898542812358E-4</v>
      </c>
      <c r="S355" s="246">
        <v>1</v>
      </c>
      <c r="T355" s="246">
        <f t="shared" si="177"/>
        <v>2.7844898542812358E-4</v>
      </c>
      <c r="X355" s="248">
        <f t="shared" si="178"/>
        <v>38355.167300000001</v>
      </c>
      <c r="Z355" s="246">
        <f t="shared" si="179"/>
        <v>61450.5</v>
      </c>
      <c r="AA355" s="246">
        <f t="shared" si="180"/>
        <v>3.5704268714177131E-2</v>
      </c>
      <c r="AB355" s="246">
        <f t="shared" si="181"/>
        <v>8.790225288542744E-3</v>
      </c>
      <c r="AC355" s="246">
        <f t="shared" si="182"/>
        <v>1.6686790746818982E-2</v>
      </c>
      <c r="AD355" s="246">
        <f t="shared" si="183"/>
        <v>3.6597928544443631E-2</v>
      </c>
      <c r="AE355" s="246">
        <f t="shared" si="184"/>
        <v>7.7268060623336368E-5</v>
      </c>
      <c r="AG355" s="249"/>
      <c r="AH355" s="246">
        <f t="shared" si="185"/>
        <v>7.8965654582762411E-3</v>
      </c>
      <c r="AI355" s="246">
        <f t="shared" si="186"/>
        <v>0.88470106952021188</v>
      </c>
      <c r="AJ355" s="246">
        <f t="shared" si="187"/>
        <v>0.99814880712324039</v>
      </c>
      <c r="AK355" s="246">
        <f t="shared" si="188"/>
        <v>0.52210935575577233</v>
      </c>
      <c r="AL355" s="246">
        <f t="shared" si="189"/>
        <v>1.7881409548476053</v>
      </c>
      <c r="AM355" s="246">
        <f t="shared" si="190"/>
        <v>1.2449262574060755</v>
      </c>
      <c r="AN355" s="246">
        <f t="shared" si="193"/>
        <v>7.4850365796103437</v>
      </c>
      <c r="AO355" s="246">
        <f t="shared" si="193"/>
        <v>7.484995055310387</v>
      </c>
      <c r="AP355" s="246">
        <f t="shared" si="193"/>
        <v>7.4847797920405847</v>
      </c>
      <c r="AQ355" s="246">
        <f t="shared" si="193"/>
        <v>7.4836657743312873</v>
      </c>
      <c r="AR355" s="246">
        <f t="shared" si="193"/>
        <v>7.4779508806175992</v>
      </c>
      <c r="AS355" s="246">
        <f t="shared" si="193"/>
        <v>7.4498426880086459</v>
      </c>
      <c r="AT355" s="246">
        <f t="shared" si="193"/>
        <v>7.3320786684873944</v>
      </c>
      <c r="AU355" s="246">
        <f t="shared" si="192"/>
        <v>6.9863359778334626</v>
      </c>
    </row>
    <row r="356" spans="1:47" s="246" customFormat="1" ht="12.95" customHeight="1">
      <c r="A356" s="235" t="s">
        <v>1177</v>
      </c>
      <c r="B356" s="235" t="s">
        <v>1797</v>
      </c>
      <c r="C356" s="236">
        <v>53391.666510000003</v>
      </c>
      <c r="D356" s="236">
        <v>7.6000000000000004E-4</v>
      </c>
      <c r="E356" s="246">
        <f t="shared" si="171"/>
        <v>61506.624158918567</v>
      </c>
      <c r="F356" s="246">
        <f t="shared" si="172"/>
        <v>61506.5</v>
      </c>
      <c r="G356" s="246">
        <f t="shared" si="173"/>
        <v>3.9916622008604463E-2</v>
      </c>
      <c r="K356" s="246">
        <f>+G356</f>
        <v>3.9916622008604463E-2</v>
      </c>
      <c r="O356" s="246">
        <f t="shared" ca="1" si="164"/>
        <v>7.600945796384552E-2</v>
      </c>
      <c r="P356" s="246">
        <f t="shared" si="174"/>
        <v>2.7906750734166298E-2</v>
      </c>
      <c r="Q356" s="248">
        <f t="shared" si="175"/>
        <v>38373.166510000003</v>
      </c>
      <c r="R356" s="246">
        <f t="shared" si="176"/>
        <v>1.4423700802857501E-4</v>
      </c>
      <c r="S356" s="246">
        <v>1</v>
      </c>
      <c r="T356" s="246">
        <f t="shared" si="177"/>
        <v>1.4423700802857501E-4</v>
      </c>
      <c r="X356" s="248">
        <f t="shared" si="178"/>
        <v>38373.166510000003</v>
      </c>
      <c r="Z356" s="246">
        <f t="shared" si="179"/>
        <v>61506.5</v>
      </c>
      <c r="AA356" s="246">
        <f t="shared" si="180"/>
        <v>3.5841296933789506E-2</v>
      </c>
      <c r="AB356" s="246">
        <f t="shared" si="181"/>
        <v>4.0753250748149575E-3</v>
      </c>
      <c r="AC356" s="246">
        <f t="shared" si="182"/>
        <v>1.2009871274438165E-2</v>
      </c>
      <c r="AD356" s="246">
        <f t="shared" si="183"/>
        <v>3.1982075808981256E-2</v>
      </c>
      <c r="AE356" s="246">
        <f t="shared" si="184"/>
        <v>1.6608274465415538E-5</v>
      </c>
      <c r="AG356" s="249"/>
      <c r="AH356" s="246">
        <f t="shared" si="185"/>
        <v>7.9345461996232058E-3</v>
      </c>
      <c r="AI356" s="246">
        <f t="shared" si="186"/>
        <v>0.88043378165802832</v>
      </c>
      <c r="AJ356" s="246">
        <f t="shared" si="187"/>
        <v>0.99761787383532463</v>
      </c>
      <c r="AK356" s="246">
        <f t="shared" si="188"/>
        <v>0.5211486756856345</v>
      </c>
      <c r="AL356" s="246">
        <f t="shared" si="189"/>
        <v>1.7963216041888694</v>
      </c>
      <c r="AM356" s="246">
        <f t="shared" si="190"/>
        <v>1.2554093766412484</v>
      </c>
      <c r="AN356" s="246">
        <f t="shared" si="193"/>
        <v>7.4928694870353363</v>
      </c>
      <c r="AO356" s="246">
        <f t="shared" si="193"/>
        <v>7.4928320007329434</v>
      </c>
      <c r="AP356" s="246">
        <f t="shared" si="193"/>
        <v>7.4926336414418238</v>
      </c>
      <c r="AQ356" s="246">
        <f t="shared" si="193"/>
        <v>7.491585748453967</v>
      </c>
      <c r="AR356" s="246">
        <f t="shared" si="193"/>
        <v>7.4860972857336359</v>
      </c>
      <c r="AS356" s="246">
        <f t="shared" si="193"/>
        <v>7.4585374028969582</v>
      </c>
      <c r="AT356" s="246">
        <f t="shared" si="193"/>
        <v>7.3409932252569696</v>
      </c>
      <c r="AU356" s="246">
        <f t="shared" si="192"/>
        <v>6.9926728884938463</v>
      </c>
    </row>
    <row r="357" spans="1:47" s="246" customFormat="1" ht="12.95" customHeight="1">
      <c r="A357" s="235" t="s">
        <v>1177</v>
      </c>
      <c r="B357" s="235" t="s">
        <v>1797</v>
      </c>
      <c r="C357" s="236">
        <v>53708.01655</v>
      </c>
      <c r="D357" s="237">
        <v>2.5000000000000001E-4</v>
      </c>
      <c r="E357" s="246">
        <f t="shared" si="171"/>
        <v>62490.617214488368</v>
      </c>
      <c r="F357" s="246">
        <f t="shared" si="172"/>
        <v>62490.5</v>
      </c>
      <c r="G357" s="246">
        <f t="shared" si="173"/>
        <v>3.7684014001570176E-2</v>
      </c>
      <c r="I357" s="246">
        <f>+G357</f>
        <v>3.7684014001570176E-2</v>
      </c>
      <c r="O357" s="246">
        <f t="shared" ca="1" si="164"/>
        <v>7.4998196297105899E-2</v>
      </c>
      <c r="P357" s="246">
        <f t="shared" si="174"/>
        <v>2.9669201050743846E-2</v>
      </c>
      <c r="Q357" s="248">
        <f t="shared" si="175"/>
        <v>38689.51655</v>
      </c>
      <c r="R357" s="246">
        <f t="shared" si="176"/>
        <v>6.4237226636733471E-5</v>
      </c>
      <c r="S357" s="246">
        <v>0.1</v>
      </c>
      <c r="T357" s="246">
        <f t="shared" si="177"/>
        <v>6.4237226636733477E-6</v>
      </c>
      <c r="X357" s="248">
        <f t="shared" si="178"/>
        <v>38689.51655</v>
      </c>
      <c r="Z357" s="246">
        <f t="shared" si="179"/>
        <v>62490.5</v>
      </c>
      <c r="AA357" s="246">
        <f t="shared" si="180"/>
        <v>3.8168270845857659E-2</v>
      </c>
      <c r="AB357" s="246">
        <f t="shared" si="181"/>
        <v>-4.8425684428748256E-4</v>
      </c>
      <c r="AC357" s="246">
        <f t="shared" si="182"/>
        <v>8.0148129508263305E-3</v>
      </c>
      <c r="AD357" s="246">
        <f t="shared" si="183"/>
        <v>2.9184944206456363E-2</v>
      </c>
      <c r="AE357" s="246">
        <f t="shared" si="184"/>
        <v>2.3450469123927113E-8</v>
      </c>
      <c r="AG357" s="249"/>
      <c r="AH357" s="246">
        <f t="shared" si="185"/>
        <v>8.4990697951138148E-3</v>
      </c>
      <c r="AI357" s="246">
        <f t="shared" si="186"/>
        <v>0.81288395298197402</v>
      </c>
      <c r="AJ357" s="246">
        <f t="shared" si="187"/>
        <v>0.97986079373107304</v>
      </c>
      <c r="AK357" s="246">
        <f t="shared" si="188"/>
        <v>0.50087883533429378</v>
      </c>
      <c r="AL357" s="246">
        <f t="shared" si="189"/>
        <v>1.9283175107359896</v>
      </c>
      <c r="AM357" s="246">
        <f t="shared" si="190"/>
        <v>1.4410765874629661</v>
      </c>
      <c r="AN357" s="246">
        <f t="shared" si="193"/>
        <v>7.6247191679130459</v>
      </c>
      <c r="AO357" s="246">
        <f t="shared" si="193"/>
        <v>7.6247151396140147</v>
      </c>
      <c r="AP357" s="246">
        <f t="shared" si="193"/>
        <v>7.6246819913656303</v>
      </c>
      <c r="AQ357" s="246">
        <f t="shared" si="193"/>
        <v>7.6244093981143237</v>
      </c>
      <c r="AR357" s="246">
        <f t="shared" si="193"/>
        <v>7.6221796815008709</v>
      </c>
      <c r="AS357" s="246">
        <f t="shared" si="193"/>
        <v>7.604675642658469</v>
      </c>
      <c r="AT357" s="246">
        <f t="shared" si="193"/>
        <v>7.4952617585647898</v>
      </c>
      <c r="AU357" s="246">
        <f t="shared" si="192"/>
        <v>7.1040214615263091</v>
      </c>
    </row>
    <row r="358" spans="1:47" s="246" customFormat="1" ht="12.95" customHeight="1">
      <c r="A358" s="235" t="s">
        <v>1177</v>
      </c>
      <c r="B358" s="235" t="s">
        <v>1797</v>
      </c>
      <c r="C358" s="236">
        <v>53712.196020000003</v>
      </c>
      <c r="D358" s="237">
        <v>1.2E-4</v>
      </c>
      <c r="E358" s="246">
        <f t="shared" si="171"/>
        <v>62503.617274346005</v>
      </c>
      <c r="F358" s="246">
        <f t="shared" si="172"/>
        <v>62503.5</v>
      </c>
      <c r="G358" s="246">
        <f t="shared" si="173"/>
        <v>3.770325799996499E-2</v>
      </c>
      <c r="I358" s="246">
        <f>+G358</f>
        <v>3.770325799996499E-2</v>
      </c>
      <c r="O358" s="246">
        <f t="shared" ca="1" si="164"/>
        <v>7.498483613280954E-2</v>
      </c>
      <c r="P358" s="246">
        <f t="shared" si="174"/>
        <v>2.9692764653670892E-2</v>
      </c>
      <c r="Q358" s="248">
        <f t="shared" si="175"/>
        <v>38693.696020000003</v>
      </c>
      <c r="R358" s="246">
        <f t="shared" si="176"/>
        <v>6.4168003651022016E-5</v>
      </c>
      <c r="S358" s="246">
        <v>0.1</v>
      </c>
      <c r="T358" s="246">
        <f t="shared" si="177"/>
        <v>6.4168003651022018E-6</v>
      </c>
      <c r="X358" s="248">
        <f t="shared" si="178"/>
        <v>38693.696020000003</v>
      </c>
      <c r="Z358" s="246">
        <f t="shared" si="179"/>
        <v>62503.5</v>
      </c>
      <c r="AA358" s="246">
        <f t="shared" si="180"/>
        <v>3.8198070429349515E-2</v>
      </c>
      <c r="AB358" s="246">
        <f t="shared" si="181"/>
        <v>-4.9481242938452519E-4</v>
      </c>
      <c r="AC358" s="246">
        <f t="shared" si="182"/>
        <v>8.010493346294098E-3</v>
      </c>
      <c r="AD358" s="246">
        <f t="shared" si="183"/>
        <v>2.9197952224286363E-2</v>
      </c>
      <c r="AE358" s="246">
        <f t="shared" si="184"/>
        <v>2.4483934027341573E-8</v>
      </c>
      <c r="AG358" s="249"/>
      <c r="AH358" s="246">
        <f t="shared" si="185"/>
        <v>8.5053057756786267E-3</v>
      </c>
      <c r="AI358" s="246">
        <f t="shared" si="186"/>
        <v>0.81207816359433027</v>
      </c>
      <c r="AJ358" s="246">
        <f t="shared" si="187"/>
        <v>0.97953819006561238</v>
      </c>
      <c r="AK358" s="246">
        <f t="shared" si="188"/>
        <v>0.50057707312601862</v>
      </c>
      <c r="AL358" s="246">
        <f t="shared" si="189"/>
        <v>1.9299267462638734</v>
      </c>
      <c r="AM358" s="246">
        <f t="shared" si="190"/>
        <v>1.4435550306589806</v>
      </c>
      <c r="AN358" s="246">
        <f t="shared" si="193"/>
        <v>7.6263929093448004</v>
      </c>
      <c r="AO358" s="246">
        <f t="shared" si="193"/>
        <v>7.6263890257258868</v>
      </c>
      <c r="AP358" s="246">
        <f t="shared" si="193"/>
        <v>7.62635683705492</v>
      </c>
      <c r="AQ358" s="246">
        <f t="shared" si="193"/>
        <v>7.6260902190666817</v>
      </c>
      <c r="AR358" s="246">
        <f t="shared" si="193"/>
        <v>7.6238934998476759</v>
      </c>
      <c r="AS358" s="246">
        <f t="shared" si="193"/>
        <v>7.6065224071453015</v>
      </c>
      <c r="AT358" s="246">
        <f t="shared" si="193"/>
        <v>7.4972685330057294</v>
      </c>
      <c r="AU358" s="246">
        <f t="shared" si="192"/>
        <v>7.1054925300724694</v>
      </c>
    </row>
    <row r="359" spans="1:47" s="246" customFormat="1" ht="12.95" customHeight="1">
      <c r="A359" s="235" t="s">
        <v>1177</v>
      </c>
      <c r="B359" s="235" t="s">
        <v>1797</v>
      </c>
      <c r="C359" s="236">
        <v>53714.124969999997</v>
      </c>
      <c r="D359" s="236">
        <v>9.0000000000000006E-5</v>
      </c>
      <c r="E359" s="246">
        <f t="shared" si="171"/>
        <v>62509.617189517616</v>
      </c>
      <c r="F359" s="246">
        <f t="shared" si="172"/>
        <v>62509.5</v>
      </c>
      <c r="G359" s="246">
        <f t="shared" si="173"/>
        <v>3.7675986000976991E-2</v>
      </c>
      <c r="K359" s="246">
        <f t="shared" ref="K359:K365" si="194">+G359</f>
        <v>3.7675986000976991E-2</v>
      </c>
      <c r="O359" s="246">
        <f t="shared" ca="1" si="164"/>
        <v>7.4978669903134301E-2</v>
      </c>
      <c r="P359" s="246">
        <f t="shared" si="174"/>
        <v>2.9703642618435958E-2</v>
      </c>
      <c r="Q359" s="248">
        <f t="shared" si="175"/>
        <v>38695.624969999997</v>
      </c>
      <c r="R359" s="246">
        <f t="shared" si="176"/>
        <v>6.35582590091458E-5</v>
      </c>
      <c r="S359" s="246">
        <v>1</v>
      </c>
      <c r="T359" s="246">
        <f t="shared" si="177"/>
        <v>6.35582590091458E-5</v>
      </c>
      <c r="X359" s="248">
        <f t="shared" si="178"/>
        <v>38695.624969999997</v>
      </c>
      <c r="Z359" s="246">
        <f t="shared" si="179"/>
        <v>62509.5</v>
      </c>
      <c r="AA359" s="246">
        <f t="shared" si="180"/>
        <v>3.8211816426119392E-2</v>
      </c>
      <c r="AB359" s="246">
        <f t="shared" si="181"/>
        <v>-5.3583042514240148E-4</v>
      </c>
      <c r="AC359" s="246">
        <f t="shared" si="182"/>
        <v>7.9723433825410334E-3</v>
      </c>
      <c r="AD359" s="246">
        <f t="shared" si="183"/>
        <v>2.9167812193293556E-2</v>
      </c>
      <c r="AE359" s="246">
        <f t="shared" si="184"/>
        <v>2.8711424450828671E-7</v>
      </c>
      <c r="AG359" s="249"/>
      <c r="AH359" s="246">
        <f t="shared" si="185"/>
        <v>8.5081738076834366E-3</v>
      </c>
      <c r="AI359" s="246">
        <f t="shared" si="186"/>
        <v>0.81170696309578305</v>
      </c>
      <c r="AJ359" s="246">
        <f t="shared" si="187"/>
        <v>0.97938865772048989</v>
      </c>
      <c r="AK359" s="246">
        <f t="shared" si="188"/>
        <v>0.5004375635290359</v>
      </c>
      <c r="AL359" s="246">
        <f t="shared" si="189"/>
        <v>1.9306683947232264</v>
      </c>
      <c r="AM359" s="246">
        <f t="shared" si="190"/>
        <v>1.4446992099149478</v>
      </c>
      <c r="AN359" s="246">
        <f t="shared" si="193"/>
        <v>7.627164845690988</v>
      </c>
      <c r="AO359" s="246">
        <f t="shared" si="193"/>
        <v>7.6271610273949095</v>
      </c>
      <c r="AP359" s="246">
        <f t="shared" si="193"/>
        <v>7.6271292742673369</v>
      </c>
      <c r="AQ359" s="246">
        <f t="shared" si="193"/>
        <v>7.6268653827898536</v>
      </c>
      <c r="AR359" s="246">
        <f t="shared" si="193"/>
        <v>7.6246838008993647</v>
      </c>
      <c r="AS359" s="246">
        <f t="shared" si="193"/>
        <v>7.6073740262998335</v>
      </c>
      <c r="AT359" s="246">
        <f t="shared" si="193"/>
        <v>7.4981944507128997</v>
      </c>
      <c r="AU359" s="246">
        <f t="shared" si="192"/>
        <v>7.1061714847860822</v>
      </c>
    </row>
    <row r="360" spans="1:47" s="246" customFormat="1" ht="12.95" customHeight="1">
      <c r="A360" s="235" t="s">
        <v>1177</v>
      </c>
      <c r="B360" s="235" t="s">
        <v>1797</v>
      </c>
      <c r="C360" s="236">
        <v>53719.107199999999</v>
      </c>
      <c r="D360" s="236">
        <v>6.9999999999999994E-5</v>
      </c>
      <c r="E360" s="246">
        <f t="shared" si="171"/>
        <v>62525.114199479278</v>
      </c>
      <c r="F360" s="246">
        <f t="shared" si="172"/>
        <v>62525</v>
      </c>
      <c r="G360" s="246">
        <f t="shared" si="173"/>
        <v>3.6714699999720324E-2</v>
      </c>
      <c r="K360" s="246">
        <f t="shared" si="194"/>
        <v>3.6714699999720324E-2</v>
      </c>
      <c r="O360" s="246">
        <f t="shared" ref="O360:O423" ca="1" si="195">+C$11+C$12*F360</f>
        <v>7.4962740476473264E-2</v>
      </c>
      <c r="P360" s="246">
        <f t="shared" si="174"/>
        <v>2.973175120609043E-2</v>
      </c>
      <c r="Q360" s="248">
        <f t="shared" si="175"/>
        <v>38700.607199999999</v>
      </c>
      <c r="R360" s="246">
        <f t="shared" si="176"/>
        <v>4.8761573854457188E-5</v>
      </c>
      <c r="S360" s="246">
        <v>1</v>
      </c>
      <c r="T360" s="246">
        <f t="shared" si="177"/>
        <v>4.8761573854457188E-5</v>
      </c>
      <c r="X360" s="248">
        <f t="shared" si="178"/>
        <v>38700.607199999999</v>
      </c>
      <c r="Z360" s="246">
        <f t="shared" si="179"/>
        <v>62525</v>
      </c>
      <c r="AA360" s="246">
        <f t="shared" si="180"/>
        <v>3.8247304594562798E-2</v>
      </c>
      <c r="AB360" s="246">
        <f t="shared" si="181"/>
        <v>-1.5326045948424738E-3</v>
      </c>
      <c r="AC360" s="246">
        <f t="shared" si="182"/>
        <v>6.9829487936298937E-3</v>
      </c>
      <c r="AD360" s="246">
        <f t="shared" si="183"/>
        <v>2.8199146611247956E-2</v>
      </c>
      <c r="AE360" s="246">
        <f t="shared" si="184"/>
        <v>2.3488768441322633E-6</v>
      </c>
      <c r="AG360" s="249"/>
      <c r="AH360" s="246">
        <f t="shared" si="185"/>
        <v>8.5155533884723692E-3</v>
      </c>
      <c r="AI360" s="246">
        <f t="shared" si="186"/>
        <v>0.81075007576822999</v>
      </c>
      <c r="AJ360" s="246">
        <f t="shared" si="187"/>
        <v>0.97900051162046942</v>
      </c>
      <c r="AK360" s="246">
        <f t="shared" si="188"/>
        <v>0.50007648306610053</v>
      </c>
      <c r="AL360" s="246">
        <f t="shared" si="189"/>
        <v>1.9325811855312256</v>
      </c>
      <c r="AM360" s="246">
        <f t="shared" si="190"/>
        <v>1.447655837625186</v>
      </c>
      <c r="AN360" s="246">
        <f t="shared" si="193"/>
        <v>7.6291573822074827</v>
      </c>
      <c r="AO360" s="246">
        <f t="shared" si="193"/>
        <v>7.6291537285026818</v>
      </c>
      <c r="AP360" s="246">
        <f t="shared" si="193"/>
        <v>7.6291230793789122</v>
      </c>
      <c r="AQ360" s="246">
        <f t="shared" si="193"/>
        <v>7.62886614056589</v>
      </c>
      <c r="AR360" s="246">
        <f t="shared" si="193"/>
        <v>7.6267233937949257</v>
      </c>
      <c r="AS360" s="246">
        <f t="shared" si="193"/>
        <v>7.6095718984359815</v>
      </c>
      <c r="AT360" s="246">
        <f t="shared" si="193"/>
        <v>7.5005855680796349</v>
      </c>
      <c r="AU360" s="246">
        <f t="shared" si="192"/>
        <v>7.1079254511295815</v>
      </c>
    </row>
    <row r="361" spans="1:47" s="246" customFormat="1" ht="12.95" customHeight="1">
      <c r="A361" s="235" t="s">
        <v>1177</v>
      </c>
      <c r="B361" s="235" t="s">
        <v>1797</v>
      </c>
      <c r="C361" s="236">
        <v>53722.965389999998</v>
      </c>
      <c r="D361" s="236">
        <v>6.0000000000000002E-5</v>
      </c>
      <c r="E361" s="246">
        <f t="shared" si="171"/>
        <v>62537.114931854936</v>
      </c>
      <c r="F361" s="246">
        <f t="shared" si="172"/>
        <v>62537</v>
      </c>
      <c r="G361" s="246">
        <f t="shared" si="173"/>
        <v>3.6950156005332246E-2</v>
      </c>
      <c r="K361" s="246">
        <f t="shared" si="194"/>
        <v>3.6950156005332246E-2</v>
      </c>
      <c r="O361" s="246">
        <f t="shared" ca="1" si="195"/>
        <v>7.4950408017122772E-2</v>
      </c>
      <c r="P361" s="246">
        <f t="shared" si="174"/>
        <v>2.9753519801975242E-2</v>
      </c>
      <c r="Q361" s="248">
        <f t="shared" si="175"/>
        <v>38704.465389999998</v>
      </c>
      <c r="R361" s="246">
        <f t="shared" si="176"/>
        <v>5.1791572643468715E-5</v>
      </c>
      <c r="S361" s="246">
        <v>1</v>
      </c>
      <c r="T361" s="246">
        <f t="shared" si="177"/>
        <v>5.1791572643468715E-5</v>
      </c>
      <c r="X361" s="248">
        <f t="shared" si="178"/>
        <v>38704.465389999998</v>
      </c>
      <c r="Z361" s="246">
        <f t="shared" si="179"/>
        <v>62537</v>
      </c>
      <c r="AA361" s="246">
        <f t="shared" si="180"/>
        <v>3.8274757258150202E-2</v>
      </c>
      <c r="AB361" s="246">
        <f t="shared" si="181"/>
        <v>-1.3246012528179557E-3</v>
      </c>
      <c r="AC361" s="246">
        <f t="shared" si="182"/>
        <v>7.1966362033570042E-3</v>
      </c>
      <c r="AD361" s="246">
        <f t="shared" si="183"/>
        <v>2.8428918549157283E-2</v>
      </c>
      <c r="AE361" s="246">
        <f t="shared" si="184"/>
        <v>1.7545684789668977E-6</v>
      </c>
      <c r="AG361" s="249"/>
      <c r="AH361" s="246">
        <f t="shared" si="185"/>
        <v>8.5212374561749633E-3</v>
      </c>
      <c r="AI361" s="246">
        <f t="shared" si="186"/>
        <v>0.81001128164415448</v>
      </c>
      <c r="AJ361" s="246">
        <f t="shared" si="187"/>
        <v>0.97869818659550412</v>
      </c>
      <c r="AK361" s="246">
        <f t="shared" si="188"/>
        <v>0.49979626812831829</v>
      </c>
      <c r="AL361" s="246">
        <f t="shared" si="189"/>
        <v>1.9340589615557116</v>
      </c>
      <c r="AM361" s="246">
        <f t="shared" si="190"/>
        <v>1.4499456684773282</v>
      </c>
      <c r="AN361" s="246">
        <f t="shared" ref="AN361:AT370" si="196">$AU361+$AB$7*SIN(AO361)</f>
        <v>7.6306983782706279</v>
      </c>
      <c r="AO361" s="246">
        <f t="shared" si="196"/>
        <v>7.6306948479549073</v>
      </c>
      <c r="AP361" s="246">
        <f t="shared" si="196"/>
        <v>7.6306650328885439</v>
      </c>
      <c r="AQ361" s="246">
        <f t="shared" si="196"/>
        <v>7.6304133875070077</v>
      </c>
      <c r="AR361" s="246">
        <f t="shared" si="196"/>
        <v>7.6283004396235361</v>
      </c>
      <c r="AS361" s="246">
        <f t="shared" si="196"/>
        <v>7.6112713544740487</v>
      </c>
      <c r="AT361" s="246">
        <f t="shared" si="196"/>
        <v>7.5024359261985847</v>
      </c>
      <c r="AU361" s="246">
        <f t="shared" si="192"/>
        <v>7.1092833605568062</v>
      </c>
    </row>
    <row r="362" spans="1:47" s="246" customFormat="1" ht="12.95" customHeight="1">
      <c r="A362" s="235" t="s">
        <v>1177</v>
      </c>
      <c r="B362" s="235" t="s">
        <v>1797</v>
      </c>
      <c r="C362" s="236">
        <v>53723.929909999999</v>
      </c>
      <c r="D362" s="236">
        <v>6.0000000000000002E-5</v>
      </c>
      <c r="E362" s="246">
        <f t="shared" si="171"/>
        <v>62540.115029411296</v>
      </c>
      <c r="F362" s="246">
        <f t="shared" si="172"/>
        <v>62540</v>
      </c>
      <c r="G362" s="246">
        <f t="shared" si="173"/>
        <v>3.6981520002882462E-2</v>
      </c>
      <c r="K362" s="246">
        <f t="shared" si="194"/>
        <v>3.6981520002882462E-2</v>
      </c>
      <c r="O362" s="246">
        <f t="shared" ca="1" si="195"/>
        <v>7.4947324902285159E-2</v>
      </c>
      <c r="P362" s="246">
        <f t="shared" si="174"/>
        <v>2.9758962920310314E-2</v>
      </c>
      <c r="Q362" s="248">
        <f t="shared" si="175"/>
        <v>38705.429909999999</v>
      </c>
      <c r="R362" s="246">
        <f t="shared" si="176"/>
        <v>5.2165330811013097E-5</v>
      </c>
      <c r="S362" s="246">
        <v>1</v>
      </c>
      <c r="T362" s="246">
        <f t="shared" si="177"/>
        <v>5.2165330811013097E-5</v>
      </c>
      <c r="X362" s="248">
        <f t="shared" si="178"/>
        <v>38705.429909999999</v>
      </c>
      <c r="Z362" s="246">
        <f t="shared" si="179"/>
        <v>62540</v>
      </c>
      <c r="AA362" s="246">
        <f t="shared" si="180"/>
        <v>3.8281617424765914E-2</v>
      </c>
      <c r="AB362" s="246">
        <f t="shared" si="181"/>
        <v>-1.3000974218834518E-3</v>
      </c>
      <c r="AC362" s="246">
        <f t="shared" si="182"/>
        <v>7.222557082572148E-3</v>
      </c>
      <c r="AD362" s="246">
        <f t="shared" si="183"/>
        <v>2.8458865498426862E-2</v>
      </c>
      <c r="AE362" s="246">
        <f t="shared" si="184"/>
        <v>1.6902533063879982E-6</v>
      </c>
      <c r="AG362" s="249"/>
      <c r="AH362" s="246">
        <f t="shared" si="185"/>
        <v>8.5226545044556016E-3</v>
      </c>
      <c r="AI362" s="246">
        <f t="shared" si="186"/>
        <v>0.80982685814688726</v>
      </c>
      <c r="AJ362" s="246">
        <f t="shared" si="187"/>
        <v>0.9786223578972868</v>
      </c>
      <c r="AK362" s="246">
        <f t="shared" si="188"/>
        <v>0.49972612384705933</v>
      </c>
      <c r="AL362" s="246">
        <f t="shared" si="189"/>
        <v>1.9344279847945203</v>
      </c>
      <c r="AM362" s="246">
        <f t="shared" si="190"/>
        <v>1.4505182398927352</v>
      </c>
      <c r="AN362" s="246">
        <f t="shared" si="196"/>
        <v>7.6310834077985126</v>
      </c>
      <c r="AO362" s="246">
        <f t="shared" si="196"/>
        <v>7.6310799077897515</v>
      </c>
      <c r="AP362" s="246">
        <f t="shared" si="196"/>
        <v>7.6310502984567279</v>
      </c>
      <c r="AQ362" s="246">
        <f t="shared" si="196"/>
        <v>7.6307999643409739</v>
      </c>
      <c r="AR362" s="246">
        <f t="shared" si="196"/>
        <v>7.6286944297707668</v>
      </c>
      <c r="AS362" s="246">
        <f t="shared" si="196"/>
        <v>7.6116959291565331</v>
      </c>
      <c r="AT362" s="246">
        <f t="shared" si="196"/>
        <v>7.5028984024917351</v>
      </c>
      <c r="AU362" s="246">
        <f t="shared" si="192"/>
        <v>7.109622837913613</v>
      </c>
    </row>
    <row r="363" spans="1:47" s="246" customFormat="1" ht="12.95" customHeight="1">
      <c r="A363" s="235" t="s">
        <v>1177</v>
      </c>
      <c r="B363" s="235" t="s">
        <v>1797</v>
      </c>
      <c r="C363" s="236">
        <v>53729.073960000002</v>
      </c>
      <c r="D363" s="236">
        <v>8.0000000000000007E-5</v>
      </c>
      <c r="E363" s="246">
        <f t="shared" si="171"/>
        <v>62556.115373452689</v>
      </c>
      <c r="F363" s="246">
        <f t="shared" si="172"/>
        <v>62556</v>
      </c>
      <c r="G363" s="246">
        <f t="shared" si="173"/>
        <v>3.7092128004587721E-2</v>
      </c>
      <c r="K363" s="246">
        <f t="shared" si="194"/>
        <v>3.7092128004587721E-2</v>
      </c>
      <c r="O363" s="246">
        <f t="shared" ca="1" si="195"/>
        <v>7.4930881623151174E-2</v>
      </c>
      <c r="P363" s="246">
        <f t="shared" si="174"/>
        <v>2.9787999433355597E-2</v>
      </c>
      <c r="Q363" s="248">
        <f t="shared" si="175"/>
        <v>38710.573960000002</v>
      </c>
      <c r="R363" s="246">
        <f t="shared" si="176"/>
        <v>5.3350294185089432E-5</v>
      </c>
      <c r="S363" s="246">
        <v>1</v>
      </c>
      <c r="T363" s="246">
        <f t="shared" si="177"/>
        <v>5.3350294185089432E-5</v>
      </c>
      <c r="X363" s="248">
        <f t="shared" si="178"/>
        <v>38710.573960000002</v>
      </c>
      <c r="Z363" s="246">
        <f t="shared" si="179"/>
        <v>62556</v>
      </c>
      <c r="AA363" s="246">
        <f t="shared" si="180"/>
        <v>3.8318184767491908E-2</v>
      </c>
      <c r="AB363" s="246">
        <f t="shared" si="181"/>
        <v>-1.2260567629041874E-3</v>
      </c>
      <c r="AC363" s="246">
        <f t="shared" si="182"/>
        <v>7.3041285712321241E-3</v>
      </c>
      <c r="AD363" s="246">
        <f t="shared" si="183"/>
        <v>2.856194267045141E-2</v>
      </c>
      <c r="AE363" s="246">
        <f t="shared" si="184"/>
        <v>1.5032151858630948E-6</v>
      </c>
      <c r="AG363" s="249"/>
      <c r="AH363" s="246">
        <f t="shared" si="185"/>
        <v>8.5301853341363115E-3</v>
      </c>
      <c r="AI363" s="246">
        <f t="shared" si="186"/>
        <v>0.80884511953795113</v>
      </c>
      <c r="AJ363" s="246">
        <f t="shared" si="187"/>
        <v>0.97821627609736628</v>
      </c>
      <c r="AK363" s="246">
        <f t="shared" si="188"/>
        <v>0.49935141374890535</v>
      </c>
      <c r="AL363" s="246">
        <f t="shared" si="189"/>
        <v>1.9363932742860899</v>
      </c>
      <c r="AM363" s="246">
        <f t="shared" si="190"/>
        <v>1.4535727269713432</v>
      </c>
      <c r="AN363" s="246">
        <f t="shared" si="196"/>
        <v>7.6331354189085197</v>
      </c>
      <c r="AO363" s="246">
        <f t="shared" si="196"/>
        <v>7.6331320769551994</v>
      </c>
      <c r="AP363" s="246">
        <f t="shared" si="196"/>
        <v>7.6331035463220172</v>
      </c>
      <c r="AQ363" s="246">
        <f t="shared" si="196"/>
        <v>7.6328601244987651</v>
      </c>
      <c r="AR363" s="246">
        <f t="shared" si="196"/>
        <v>7.6307938816658742</v>
      </c>
      <c r="AS363" s="246">
        <f t="shared" si="196"/>
        <v>7.6139583735247651</v>
      </c>
      <c r="AT363" s="246">
        <f t="shared" si="196"/>
        <v>7.5053641769213035</v>
      </c>
      <c r="AU363" s="246">
        <f t="shared" si="192"/>
        <v>7.1114333838165802</v>
      </c>
    </row>
    <row r="364" spans="1:47" s="246" customFormat="1" ht="12.95" customHeight="1">
      <c r="A364" s="235" t="s">
        <v>1177</v>
      </c>
      <c r="B364" s="235" t="s">
        <v>1797</v>
      </c>
      <c r="C364" s="236">
        <v>53746.112889999997</v>
      </c>
      <c r="D364" s="236">
        <v>4.8000000000000001E-4</v>
      </c>
      <c r="E364" s="246">
        <f t="shared" si="171"/>
        <v>62609.114224960133</v>
      </c>
      <c r="F364" s="246">
        <f t="shared" si="172"/>
        <v>62609</v>
      </c>
      <c r="G364" s="246">
        <f t="shared" si="173"/>
        <v>3.6722892000398133E-2</v>
      </c>
      <c r="K364" s="246">
        <f t="shared" si="194"/>
        <v>3.6722892000398133E-2</v>
      </c>
      <c r="O364" s="246">
        <f t="shared" ca="1" si="195"/>
        <v>7.4876413261019875E-2</v>
      </c>
      <c r="P364" s="246">
        <f t="shared" si="174"/>
        <v>2.9884261659789198E-2</v>
      </c>
      <c r="Q364" s="248">
        <f t="shared" si="175"/>
        <v>38727.612889999997</v>
      </c>
      <c r="R364" s="246">
        <f t="shared" si="176"/>
        <v>4.6766864935497084E-5</v>
      </c>
      <c r="S364" s="246">
        <v>1</v>
      </c>
      <c r="T364" s="246">
        <f t="shared" si="177"/>
        <v>4.6766864935497084E-5</v>
      </c>
      <c r="X364" s="248">
        <f t="shared" si="178"/>
        <v>38727.612889999997</v>
      </c>
      <c r="Z364" s="246">
        <f t="shared" si="179"/>
        <v>62609</v>
      </c>
      <c r="AA364" s="246">
        <f t="shared" si="180"/>
        <v>3.8439072310945128E-2</v>
      </c>
      <c r="AB364" s="246">
        <f t="shared" si="181"/>
        <v>-1.7161803105469955E-3</v>
      </c>
      <c r="AC364" s="246">
        <f t="shared" si="182"/>
        <v>6.8386303406089352E-3</v>
      </c>
      <c r="AD364" s="246">
        <f t="shared" si="183"/>
        <v>2.8168081349242202E-2</v>
      </c>
      <c r="AE364" s="246">
        <f t="shared" si="184"/>
        <v>2.9452748583091819E-6</v>
      </c>
      <c r="AG364" s="249"/>
      <c r="AH364" s="246">
        <f t="shared" si="185"/>
        <v>8.5548106511559308E-3</v>
      </c>
      <c r="AI364" s="246">
        <f t="shared" si="186"/>
        <v>0.80561527706064329</v>
      </c>
      <c r="AJ364" s="246">
        <f t="shared" si="187"/>
        <v>0.97685139935517451</v>
      </c>
      <c r="AK364" s="246">
        <f t="shared" si="188"/>
        <v>0.49810300363005261</v>
      </c>
      <c r="AL364" s="246">
        <f t="shared" si="189"/>
        <v>1.9428694222334919</v>
      </c>
      <c r="AM364" s="246">
        <f t="shared" si="190"/>
        <v>1.4637001450784095</v>
      </c>
      <c r="AN364" s="246">
        <f t="shared" si="196"/>
        <v>7.6399149904097019</v>
      </c>
      <c r="AO364" s="246">
        <f t="shared" si="196"/>
        <v>7.6399121307896039</v>
      </c>
      <c r="AP364" s="246">
        <f t="shared" si="196"/>
        <v>7.6398869569513623</v>
      </c>
      <c r="AQ364" s="246">
        <f t="shared" si="196"/>
        <v>7.6396654719859285</v>
      </c>
      <c r="AR364" s="246">
        <f t="shared" si="196"/>
        <v>7.6377264259483084</v>
      </c>
      <c r="AS364" s="246">
        <f t="shared" si="196"/>
        <v>7.6214292333988247</v>
      </c>
      <c r="AT364" s="246">
        <f t="shared" si="196"/>
        <v>7.5135228194640264</v>
      </c>
      <c r="AU364" s="246">
        <f t="shared" si="192"/>
        <v>7.117430817120157</v>
      </c>
    </row>
    <row r="365" spans="1:47" s="246" customFormat="1" ht="12.95" customHeight="1">
      <c r="A365" s="235" t="s">
        <v>1177</v>
      </c>
      <c r="B365" s="235" t="s">
        <v>1797</v>
      </c>
      <c r="C365" s="236">
        <v>53758.655599999998</v>
      </c>
      <c r="D365" s="236">
        <v>1E-3</v>
      </c>
      <c r="E365" s="246">
        <f t="shared" si="171"/>
        <v>62648.127779496201</v>
      </c>
      <c r="F365" s="246">
        <f t="shared" si="172"/>
        <v>62648</v>
      </c>
      <c r="G365" s="246">
        <f t="shared" si="173"/>
        <v>4.1080623996094801E-2</v>
      </c>
      <c r="K365" s="246">
        <f t="shared" si="194"/>
        <v>4.1080623996094801E-2</v>
      </c>
      <c r="O365" s="246">
        <f t="shared" ca="1" si="195"/>
        <v>7.4836332768130814E-2</v>
      </c>
      <c r="P365" s="246">
        <f t="shared" si="174"/>
        <v>2.9955173418910082E-2</v>
      </c>
      <c r="Q365" s="248">
        <f t="shared" si="175"/>
        <v>38740.155599999998</v>
      </c>
      <c r="R365" s="246">
        <f t="shared" si="176"/>
        <v>1.2377565054537979E-4</v>
      </c>
      <c r="S365" s="246">
        <v>1</v>
      </c>
      <c r="T365" s="246">
        <f t="shared" si="177"/>
        <v>1.2377565054537979E-4</v>
      </c>
      <c r="X365" s="248">
        <f t="shared" si="178"/>
        <v>38740.155599999998</v>
      </c>
      <c r="Z365" s="246">
        <f t="shared" si="179"/>
        <v>62648</v>
      </c>
      <c r="AA365" s="246">
        <f t="shared" si="180"/>
        <v>3.8527792081913328E-2</v>
      </c>
      <c r="AB365" s="246">
        <f t="shared" si="181"/>
        <v>2.552831914181472E-3</v>
      </c>
      <c r="AC365" s="246">
        <f t="shared" si="182"/>
        <v>1.1125450577184719E-2</v>
      </c>
      <c r="AD365" s="246">
        <f t="shared" si="183"/>
        <v>3.2508005333091547E-2</v>
      </c>
      <c r="AE365" s="246">
        <f t="shared" si="184"/>
        <v>6.5169507820634385E-6</v>
      </c>
      <c r="AG365" s="249"/>
      <c r="AH365" s="246">
        <f t="shared" si="185"/>
        <v>8.5726186630032501E-3</v>
      </c>
      <c r="AI365" s="246">
        <f t="shared" si="186"/>
        <v>0.80326016071001205</v>
      </c>
      <c r="AJ365" s="246">
        <f t="shared" si="187"/>
        <v>0.9758280794305344</v>
      </c>
      <c r="AK365" s="246">
        <f t="shared" si="188"/>
        <v>0.49717749182122112</v>
      </c>
      <c r="AL365" s="246">
        <f t="shared" si="189"/>
        <v>1.9476019814783316</v>
      </c>
      <c r="AM365" s="246">
        <f t="shared" si="190"/>
        <v>1.4711618427226461</v>
      </c>
      <c r="AN365" s="246">
        <f t="shared" si="196"/>
        <v>7.644886474834383</v>
      </c>
      <c r="AO365" s="246">
        <f t="shared" si="196"/>
        <v>7.644883932332518</v>
      </c>
      <c r="AP365" s="246">
        <f t="shared" si="196"/>
        <v>7.6448610259304024</v>
      </c>
      <c r="AQ365" s="246">
        <f t="shared" si="196"/>
        <v>7.644654764488517</v>
      </c>
      <c r="AR365" s="246">
        <f t="shared" si="196"/>
        <v>7.6428064181001725</v>
      </c>
      <c r="AS365" s="246">
        <f t="shared" si="196"/>
        <v>7.6269036421352636</v>
      </c>
      <c r="AT365" s="246">
        <f t="shared" si="196"/>
        <v>7.5195172541783162</v>
      </c>
      <c r="AU365" s="246">
        <f t="shared" si="192"/>
        <v>7.1218440227586388</v>
      </c>
    </row>
    <row r="366" spans="1:47" s="246" customFormat="1" ht="12.95" customHeight="1">
      <c r="A366" s="235" t="s">
        <v>1177</v>
      </c>
      <c r="B366" s="235" t="s">
        <v>1797</v>
      </c>
      <c r="C366" s="236">
        <v>53762.992380000003</v>
      </c>
      <c r="D366" s="237">
        <v>2.4000000000000001E-4</v>
      </c>
      <c r="E366" s="246">
        <f t="shared" si="171"/>
        <v>62661.617145274504</v>
      </c>
      <c r="F366" s="246">
        <f t="shared" si="172"/>
        <v>62661.5</v>
      </c>
      <c r="G366" s="246">
        <f t="shared" si="173"/>
        <v>3.7661762005882338E-2</v>
      </c>
      <c r="I366" s="246">
        <f>+G366</f>
        <v>3.7661762005882338E-2</v>
      </c>
      <c r="O366" s="246">
        <f t="shared" ca="1" si="195"/>
        <v>7.4822458751361509E-2</v>
      </c>
      <c r="P366" s="246">
        <f t="shared" si="174"/>
        <v>2.9979735064548388E-2</v>
      </c>
      <c r="Q366" s="248">
        <f t="shared" si="175"/>
        <v>38744.492380000003</v>
      </c>
      <c r="R366" s="246">
        <f t="shared" si="176"/>
        <v>5.9013537927380637E-5</v>
      </c>
      <c r="S366" s="246">
        <v>0.1</v>
      </c>
      <c r="T366" s="246">
        <f t="shared" si="177"/>
        <v>5.9013537927380639E-6</v>
      </c>
      <c r="X366" s="248">
        <f t="shared" si="178"/>
        <v>38744.492380000003</v>
      </c>
      <c r="Z366" s="246">
        <f t="shared" si="179"/>
        <v>62661.5</v>
      </c>
      <c r="AA366" s="246">
        <f t="shared" si="180"/>
        <v>3.855845669330598E-2</v>
      </c>
      <c r="AB366" s="246">
        <f t="shared" si="181"/>
        <v>-8.9669468742364228E-4</v>
      </c>
      <c r="AC366" s="246">
        <f t="shared" si="182"/>
        <v>7.6820269413339498E-3</v>
      </c>
      <c r="AD366" s="246">
        <f t="shared" si="183"/>
        <v>2.9083040377124746E-2</v>
      </c>
      <c r="AE366" s="246">
        <f t="shared" si="184"/>
        <v>8.0406136245378353E-8</v>
      </c>
      <c r="AG366" s="249"/>
      <c r="AH366" s="246">
        <f t="shared" si="185"/>
        <v>8.5787216287575938E-3</v>
      </c>
      <c r="AI366" s="246">
        <f t="shared" si="186"/>
        <v>0.80244915091781555</v>
      </c>
      <c r="AJ366" s="246">
        <f t="shared" si="187"/>
        <v>0.9754701772666915</v>
      </c>
      <c r="AK366" s="246">
        <f t="shared" si="188"/>
        <v>0.49685579876297975</v>
      </c>
      <c r="AL366" s="246">
        <f t="shared" si="189"/>
        <v>1.9492337369133403</v>
      </c>
      <c r="AM366" s="246">
        <f t="shared" si="190"/>
        <v>1.4737466416678275</v>
      </c>
      <c r="AN366" s="246">
        <f t="shared" si="196"/>
        <v>7.6466039882599697</v>
      </c>
      <c r="AO366" s="246">
        <f t="shared" si="196"/>
        <v>7.6466015485513079</v>
      </c>
      <c r="AP366" s="246">
        <f t="shared" si="196"/>
        <v>7.646579388823568</v>
      </c>
      <c r="AQ366" s="246">
        <f t="shared" si="196"/>
        <v>7.6463782200979198</v>
      </c>
      <c r="AR366" s="246">
        <f t="shared" si="196"/>
        <v>7.6445606981874779</v>
      </c>
      <c r="AS366" s="246">
        <f t="shared" si="196"/>
        <v>7.6287940887660808</v>
      </c>
      <c r="AT366" s="246">
        <f t="shared" si="196"/>
        <v>7.5215904478240034</v>
      </c>
      <c r="AU366" s="246">
        <f t="shared" si="192"/>
        <v>7.1233716708642678</v>
      </c>
    </row>
    <row r="367" spans="1:47" s="246" customFormat="1" ht="12.95" customHeight="1">
      <c r="A367" s="235" t="s">
        <v>1177</v>
      </c>
      <c r="B367" s="235" t="s">
        <v>1797</v>
      </c>
      <c r="C367" s="236">
        <v>53776.013180000002</v>
      </c>
      <c r="D367" s="236">
        <v>1.8000000000000001E-4</v>
      </c>
      <c r="E367" s="246">
        <f t="shared" si="171"/>
        <v>62702.117777984902</v>
      </c>
      <c r="F367" s="246">
        <f t="shared" si="172"/>
        <v>62702</v>
      </c>
      <c r="G367" s="246">
        <f t="shared" si="173"/>
        <v>3.7865176003833767E-2</v>
      </c>
      <c r="K367" s="246">
        <f>+G367</f>
        <v>3.7865176003833767E-2</v>
      </c>
      <c r="O367" s="246">
        <f t="shared" ca="1" si="195"/>
        <v>7.4780836701053635E-2</v>
      </c>
      <c r="P367" s="246">
        <f t="shared" si="174"/>
        <v>3.0053467112547728E-2</v>
      </c>
      <c r="Q367" s="248">
        <f t="shared" si="175"/>
        <v>38757.513180000002</v>
      </c>
      <c r="R367" s="246">
        <f t="shared" si="176"/>
        <v>6.1022795802197353E-5</v>
      </c>
      <c r="S367" s="246">
        <v>1</v>
      </c>
      <c r="T367" s="246">
        <f t="shared" si="177"/>
        <v>6.1022795802197353E-5</v>
      </c>
      <c r="X367" s="248">
        <f t="shared" si="178"/>
        <v>38757.513180000002</v>
      </c>
      <c r="Z367" s="246">
        <f t="shared" si="179"/>
        <v>62702</v>
      </c>
      <c r="AA367" s="246">
        <f t="shared" si="180"/>
        <v>3.8650309378482482E-2</v>
      </c>
      <c r="AB367" s="246">
        <f t="shared" si="181"/>
        <v>-7.8513337464871519E-4</v>
      </c>
      <c r="AC367" s="246">
        <f t="shared" si="182"/>
        <v>7.8117088912860386E-3</v>
      </c>
      <c r="AD367" s="246">
        <f t="shared" si="183"/>
        <v>2.9268333737899013E-2</v>
      </c>
      <c r="AE367" s="246">
        <f t="shared" si="184"/>
        <v>6.1643441598727974E-7</v>
      </c>
      <c r="AG367" s="249"/>
      <c r="AH367" s="246">
        <f t="shared" si="185"/>
        <v>8.596842265934752E-3</v>
      </c>
      <c r="AI367" s="246">
        <f t="shared" si="186"/>
        <v>0.80002905459110341</v>
      </c>
      <c r="AJ367" s="246">
        <f t="shared" si="187"/>
        <v>0.97438532093346075</v>
      </c>
      <c r="AK367" s="246">
        <f t="shared" si="188"/>
        <v>0.49588672469603656</v>
      </c>
      <c r="AL367" s="246">
        <f t="shared" si="189"/>
        <v>1.9541093042945723</v>
      </c>
      <c r="AM367" s="246">
        <f t="shared" si="190"/>
        <v>1.4815070147263238</v>
      </c>
      <c r="AN367" s="246">
        <f t="shared" si="196"/>
        <v>7.6517461473961585</v>
      </c>
      <c r="AO367" s="246">
        <f t="shared" si="196"/>
        <v>7.6517439958003983</v>
      </c>
      <c r="AP367" s="246">
        <f t="shared" si="196"/>
        <v>7.6517239630327767</v>
      </c>
      <c r="AQ367" s="246">
        <f t="shared" si="196"/>
        <v>7.6515375386781166</v>
      </c>
      <c r="AR367" s="246">
        <f t="shared" si="196"/>
        <v>7.6498107298211471</v>
      </c>
      <c r="AS367" s="246">
        <f t="shared" si="196"/>
        <v>7.634451432063238</v>
      </c>
      <c r="AT367" s="246">
        <f t="shared" si="196"/>
        <v>7.5278044477205848</v>
      </c>
      <c r="AU367" s="246">
        <f t="shared" si="192"/>
        <v>7.1279546151811521</v>
      </c>
    </row>
    <row r="368" spans="1:47" s="246" customFormat="1" ht="12.95" customHeight="1">
      <c r="A368" s="235" t="s">
        <v>1177</v>
      </c>
      <c r="B368" s="235" t="s">
        <v>1797</v>
      </c>
      <c r="C368" s="236">
        <v>53776.666270000002</v>
      </c>
      <c r="D368" s="236">
        <v>9.1E-4</v>
      </c>
      <c r="E368" s="246">
        <f t="shared" si="171"/>
        <v>62704.149186056362</v>
      </c>
      <c r="F368" s="246">
        <f t="shared" si="172"/>
        <v>62704</v>
      </c>
      <c r="G368" s="246">
        <f t="shared" si="173"/>
        <v>4.7962752003513742E-2</v>
      </c>
      <c r="K368" s="246">
        <f>+G368</f>
        <v>4.7962752003513742E-2</v>
      </c>
      <c r="O368" s="246">
        <f t="shared" ca="1" si="195"/>
        <v>7.4778781291161889E-2</v>
      </c>
      <c r="P368" s="246">
        <f t="shared" si="174"/>
        <v>3.0057110032358482E-2</v>
      </c>
      <c r="Q368" s="248">
        <f t="shared" si="175"/>
        <v>38758.166270000002</v>
      </c>
      <c r="R368" s="246">
        <f t="shared" si="176"/>
        <v>3.2061201439919685E-4</v>
      </c>
      <c r="S368" s="246">
        <v>1</v>
      </c>
      <c r="T368" s="246">
        <f t="shared" si="177"/>
        <v>3.2061201439919685E-4</v>
      </c>
      <c r="X368" s="248">
        <f t="shared" si="178"/>
        <v>38758.166270000002</v>
      </c>
      <c r="Z368" s="246">
        <f t="shared" si="179"/>
        <v>62704</v>
      </c>
      <c r="AA368" s="246">
        <f t="shared" si="180"/>
        <v>3.8654839851777242E-2</v>
      </c>
      <c r="AB368" s="246">
        <f t="shared" si="181"/>
        <v>9.3079121517364999E-3</v>
      </c>
      <c r="AC368" s="246">
        <f t="shared" si="182"/>
        <v>1.790564197115526E-2</v>
      </c>
      <c r="AD368" s="246">
        <f t="shared" si="183"/>
        <v>3.9365022184094989E-2</v>
      </c>
      <c r="AE368" s="246">
        <f t="shared" si="184"/>
        <v>8.6637228624443993E-5</v>
      </c>
      <c r="AG368" s="249"/>
      <c r="AH368" s="246">
        <f t="shared" si="185"/>
        <v>8.5977298194187569E-3</v>
      </c>
      <c r="AI368" s="246">
        <f t="shared" si="186"/>
        <v>0.79991004405376176</v>
      </c>
      <c r="AJ368" s="246">
        <f t="shared" si="187"/>
        <v>0.97433131889902136</v>
      </c>
      <c r="AK368" s="246">
        <f t="shared" si="188"/>
        <v>0.49583871598224671</v>
      </c>
      <c r="AL368" s="246">
        <f t="shared" si="189"/>
        <v>1.9543493113204866</v>
      </c>
      <c r="AM368" s="246">
        <f t="shared" si="190"/>
        <v>1.4818904776901076</v>
      </c>
      <c r="AN368" s="246">
        <f t="shared" si="196"/>
        <v>7.651999679198016</v>
      </c>
      <c r="AO368" s="246">
        <f t="shared" si="196"/>
        <v>7.6519975410710535</v>
      </c>
      <c r="AP368" s="246">
        <f t="shared" si="196"/>
        <v>7.6519776090553471</v>
      </c>
      <c r="AQ368" s="246">
        <f t="shared" si="196"/>
        <v>7.6517918923597055</v>
      </c>
      <c r="AR368" s="246">
        <f t="shared" si="196"/>
        <v>7.6500694948299106</v>
      </c>
      <c r="AS368" s="246">
        <f t="shared" si="196"/>
        <v>7.6347302634254826</v>
      </c>
      <c r="AT368" s="246">
        <f t="shared" si="196"/>
        <v>7.5281110945908747</v>
      </c>
      <c r="AU368" s="246">
        <f t="shared" si="192"/>
        <v>7.1281809334190234</v>
      </c>
    </row>
    <row r="369" spans="1:47" s="246" customFormat="1" ht="12.95" customHeight="1">
      <c r="A369" s="41" t="s">
        <v>1834</v>
      </c>
      <c r="B369" s="37" t="s">
        <v>1814</v>
      </c>
      <c r="C369" s="42">
        <v>54024.693200000002</v>
      </c>
      <c r="D369" s="42">
        <v>2.9999999999999997E-4</v>
      </c>
      <c r="E369" s="246">
        <f t="shared" si="171"/>
        <v>63475.626176273588</v>
      </c>
      <c r="F369" s="246">
        <f t="shared" si="172"/>
        <v>63475.5</v>
      </c>
      <c r="G369" s="246">
        <f t="shared" si="173"/>
        <v>4.0565194001828786E-2</v>
      </c>
      <c r="K369" s="5">
        <f>+G369</f>
        <v>4.0565194001828786E-2</v>
      </c>
      <c r="O369" s="246">
        <f t="shared" ca="1" si="195"/>
        <v>7.3985906925420411E-2</v>
      </c>
      <c r="P369" s="246">
        <f t="shared" si="174"/>
        <v>3.1475221304532182E-2</v>
      </c>
      <c r="Q369" s="248">
        <f t="shared" si="175"/>
        <v>39006.193200000002</v>
      </c>
      <c r="R369" s="246">
        <f t="shared" si="176"/>
        <v>8.2627603637597705E-5</v>
      </c>
      <c r="S369" s="246">
        <v>1</v>
      </c>
      <c r="T369" s="246">
        <f t="shared" si="177"/>
        <v>8.2627603637597705E-5</v>
      </c>
      <c r="X369" s="248">
        <f t="shared" si="178"/>
        <v>39006.193200000002</v>
      </c>
      <c r="Z369" s="246">
        <f t="shared" si="179"/>
        <v>63475.5</v>
      </c>
      <c r="AA369" s="246">
        <f t="shared" si="180"/>
        <v>4.036647799749294E-2</v>
      </c>
      <c r="AB369" s="246">
        <f t="shared" si="181"/>
        <v>1.9871600433584574E-4</v>
      </c>
      <c r="AC369" s="246">
        <f t="shared" si="182"/>
        <v>9.0899726972966041E-3</v>
      </c>
      <c r="AD369" s="246">
        <f t="shared" si="183"/>
        <v>3.1673937308868028E-2</v>
      </c>
      <c r="AE369" s="246">
        <f t="shared" si="184"/>
        <v>3.9488050379203864E-8</v>
      </c>
      <c r="AG369" s="249"/>
      <c r="AH369" s="246">
        <f t="shared" si="185"/>
        <v>8.8912566929607584E-3</v>
      </c>
      <c r="AI369" s="246">
        <f t="shared" si="186"/>
        <v>0.75729496231341242</v>
      </c>
      <c r="AJ369" s="246">
        <f t="shared" si="187"/>
        <v>0.95089857971814751</v>
      </c>
      <c r="AK369" s="246">
        <f t="shared" si="188"/>
        <v>0.47643077925239335</v>
      </c>
      <c r="AL369" s="246">
        <f t="shared" si="189"/>
        <v>2.041954288896743</v>
      </c>
      <c r="AM369" s="246">
        <f t="shared" si="190"/>
        <v>1.6317034651799847</v>
      </c>
      <c r="AN369" s="246">
        <f t="shared" si="196"/>
        <v>7.7471220084361212</v>
      </c>
      <c r="AO369" s="246">
        <f t="shared" si="196"/>
        <v>7.7471219189803424</v>
      </c>
      <c r="AP369" s="246">
        <f t="shared" si="196"/>
        <v>7.7471203503628905</v>
      </c>
      <c r="AQ369" s="246">
        <f t="shared" si="196"/>
        <v>7.7470928482005084</v>
      </c>
      <c r="AR369" s="246">
        <f t="shared" si="196"/>
        <v>7.746611800050454</v>
      </c>
      <c r="AS369" s="246">
        <f t="shared" si="196"/>
        <v>7.7385200730885426</v>
      </c>
      <c r="AT369" s="246">
        <f t="shared" si="196"/>
        <v>7.6448337292251738</v>
      </c>
      <c r="AU369" s="246">
        <f t="shared" si="192"/>
        <v>7.2154831936777075</v>
      </c>
    </row>
    <row r="370" spans="1:47" s="246" customFormat="1" ht="12.95" customHeight="1">
      <c r="A370" s="235" t="s">
        <v>1177</v>
      </c>
      <c r="B370" s="235" t="s">
        <v>1797</v>
      </c>
      <c r="C370" s="236">
        <v>54032.087780000002</v>
      </c>
      <c r="D370" s="237">
        <v>2.5000000000000001E-4</v>
      </c>
      <c r="E370" s="246">
        <f t="shared" si="171"/>
        <v>63498.62669610553</v>
      </c>
      <c r="F370" s="246">
        <f t="shared" si="172"/>
        <v>63498.5</v>
      </c>
      <c r="G370" s="246">
        <f t="shared" si="173"/>
        <v>4.0732318004302215E-2</v>
      </c>
      <c r="I370" s="246">
        <f>+G370</f>
        <v>4.0732318004302215E-2</v>
      </c>
      <c r="O370" s="246">
        <f t="shared" ca="1" si="195"/>
        <v>7.3962269711665321E-2</v>
      </c>
      <c r="P370" s="246">
        <f t="shared" si="174"/>
        <v>3.1517891752108534E-2</v>
      </c>
      <c r="Q370" s="248">
        <f t="shared" si="175"/>
        <v>39013.587780000002</v>
      </c>
      <c r="R370" s="246">
        <f t="shared" si="176"/>
        <v>8.4905651157116076E-5</v>
      </c>
      <c r="S370" s="246">
        <v>0.1</v>
      </c>
      <c r="T370" s="246">
        <f t="shared" si="177"/>
        <v>8.4905651157116079E-6</v>
      </c>
      <c r="X370" s="248">
        <f t="shared" si="178"/>
        <v>39013.587780000002</v>
      </c>
      <c r="Z370" s="246">
        <f t="shared" si="179"/>
        <v>63498.5</v>
      </c>
      <c r="AA370" s="246">
        <f t="shared" si="180"/>
        <v>4.0416470658320498E-2</v>
      </c>
      <c r="AB370" s="246">
        <f t="shared" si="181"/>
        <v>3.1584734598171654E-4</v>
      </c>
      <c r="AC370" s="246">
        <f t="shared" si="182"/>
        <v>9.2144262521936804E-3</v>
      </c>
      <c r="AD370" s="246">
        <f t="shared" si="183"/>
        <v>3.1833739098090251E-2</v>
      </c>
      <c r="AE370" s="246">
        <f t="shared" si="184"/>
        <v>9.9759545963694165E-9</v>
      </c>
      <c r="AG370" s="249"/>
      <c r="AH370" s="246">
        <f t="shared" si="185"/>
        <v>8.8985789062119656E-3</v>
      </c>
      <c r="AI370" s="246">
        <f t="shared" si="186"/>
        <v>0.75611910960181938</v>
      </c>
      <c r="AJ370" s="246">
        <f t="shared" si="187"/>
        <v>0.95013133264347926</v>
      </c>
      <c r="AK370" s="246">
        <f t="shared" si="188"/>
        <v>0.47582994234924025</v>
      </c>
      <c r="AL370" s="246">
        <f t="shared" si="189"/>
        <v>2.0444238901042673</v>
      </c>
      <c r="AM370" s="246">
        <f t="shared" si="190"/>
        <v>1.6362350008749229</v>
      </c>
      <c r="AN370" s="246">
        <f t="shared" si="196"/>
        <v>7.749879925216991</v>
      </c>
      <c r="AO370" s="246">
        <f t="shared" si="196"/>
        <v>7.7498798465813463</v>
      </c>
      <c r="AP370" s="246">
        <f t="shared" si="196"/>
        <v>7.7498784313025197</v>
      </c>
      <c r="AQ370" s="246">
        <f t="shared" si="196"/>
        <v>7.7498529624899728</v>
      </c>
      <c r="AR370" s="246">
        <f t="shared" si="196"/>
        <v>7.7493956917814328</v>
      </c>
      <c r="AS370" s="246">
        <f t="shared" si="196"/>
        <v>7.7415005032812276</v>
      </c>
      <c r="AT370" s="246">
        <f t="shared" si="196"/>
        <v>7.6482643216776589</v>
      </c>
      <c r="AU370" s="246">
        <f t="shared" si="192"/>
        <v>7.2180858534132222</v>
      </c>
    </row>
    <row r="371" spans="1:47" s="246" customFormat="1" ht="12.95" customHeight="1">
      <c r="A371" s="235" t="s">
        <v>1177</v>
      </c>
      <c r="B371" s="235" t="s">
        <v>1797</v>
      </c>
      <c r="C371" s="236">
        <v>54036.106169999999</v>
      </c>
      <c r="D371" s="236">
        <v>5.0000000000000002E-5</v>
      </c>
      <c r="E371" s="246">
        <f t="shared" si="171"/>
        <v>63511.125723621284</v>
      </c>
      <c r="F371" s="246">
        <f t="shared" si="172"/>
        <v>63511</v>
      </c>
      <c r="G371" s="246">
        <f t="shared" si="173"/>
        <v>4.0419668002869003E-2</v>
      </c>
      <c r="K371" s="246">
        <f t="shared" ref="K371:K383" si="197">+G371</f>
        <v>4.0419668002869003E-2</v>
      </c>
      <c r="O371" s="246">
        <f t="shared" ca="1" si="195"/>
        <v>7.3949423399841896E-2</v>
      </c>
      <c r="P371" s="246">
        <f t="shared" si="174"/>
        <v>3.1541091771752766E-2</v>
      </c>
      <c r="Q371" s="248">
        <f t="shared" si="175"/>
        <v>39017.606169999999</v>
      </c>
      <c r="R371" s="246">
        <f t="shared" si="176"/>
        <v>7.8829115891742194E-5</v>
      </c>
      <c r="S371" s="246">
        <v>1</v>
      </c>
      <c r="T371" s="246">
        <f t="shared" si="177"/>
        <v>7.8829115891742194E-5</v>
      </c>
      <c r="X371" s="248">
        <f t="shared" si="178"/>
        <v>39017.606169999999</v>
      </c>
      <c r="Z371" s="246">
        <f t="shared" si="179"/>
        <v>63511</v>
      </c>
      <c r="AA371" s="246">
        <f t="shared" si="180"/>
        <v>4.0443617038045457E-2</v>
      </c>
      <c r="AB371" s="246">
        <f t="shared" si="181"/>
        <v>-2.3949035176454303E-5</v>
      </c>
      <c r="AC371" s="246">
        <f t="shared" si="182"/>
        <v>8.8785762311162364E-3</v>
      </c>
      <c r="AD371" s="246">
        <f t="shared" si="183"/>
        <v>3.1517142736576312E-2</v>
      </c>
      <c r="AE371" s="246">
        <f t="shared" si="184"/>
        <v>5.7355628588304563E-10</v>
      </c>
      <c r="AG371" s="249"/>
      <c r="AH371" s="246">
        <f t="shared" si="185"/>
        <v>8.9025252662926872E-3</v>
      </c>
      <c r="AI371" s="246">
        <f t="shared" si="186"/>
        <v>0.75548221017397688</v>
      </c>
      <c r="AJ371" s="246">
        <f t="shared" si="187"/>
        <v>0.94971292568534138</v>
      </c>
      <c r="AK371" s="246">
        <f t="shared" si="188"/>
        <v>0.47550296865118252</v>
      </c>
      <c r="AL371" s="246">
        <f t="shared" si="189"/>
        <v>2.0457628521549314</v>
      </c>
      <c r="AM371" s="246">
        <f t="shared" si="190"/>
        <v>1.6386995601189884</v>
      </c>
      <c r="AN371" s="246">
        <f t="shared" ref="AN371:AT380" si="198">$AU371+$AB$7*SIN(AO371)</f>
        <v>7.7513769982604375</v>
      </c>
      <c r="AO371" s="246">
        <f t="shared" si="198"/>
        <v>7.751376925039791</v>
      </c>
      <c r="AP371" s="246">
        <f t="shared" si="198"/>
        <v>7.7513755880603847</v>
      </c>
      <c r="AQ371" s="246">
        <f t="shared" si="198"/>
        <v>7.7513511784086555</v>
      </c>
      <c r="AR371" s="246">
        <f t="shared" si="198"/>
        <v>7.750906536361243</v>
      </c>
      <c r="AS371" s="246">
        <f t="shared" si="198"/>
        <v>7.7431175866574398</v>
      </c>
      <c r="AT371" s="246">
        <f t="shared" si="198"/>
        <v>7.650127552272564</v>
      </c>
      <c r="AU371" s="246">
        <f t="shared" si="192"/>
        <v>7.2195003423999147</v>
      </c>
    </row>
    <row r="372" spans="1:47" s="246" customFormat="1" ht="12.95" customHeight="1">
      <c r="A372" s="41" t="s">
        <v>1834</v>
      </c>
      <c r="B372" s="37" t="s">
        <v>1817</v>
      </c>
      <c r="C372" s="42">
        <v>54046.715499999998</v>
      </c>
      <c r="D372" s="42">
        <v>2.9999999999999997E-4</v>
      </c>
      <c r="E372" s="246">
        <f t="shared" si="171"/>
        <v>63544.125583663175</v>
      </c>
      <c r="F372" s="246">
        <f t="shared" si="172"/>
        <v>63544</v>
      </c>
      <c r="G372" s="246">
        <f t="shared" si="173"/>
        <v>4.0374672003963497E-2</v>
      </c>
      <c r="K372" s="5">
        <f t="shared" si="197"/>
        <v>4.0374672003963497E-2</v>
      </c>
      <c r="O372" s="246">
        <f t="shared" ca="1" si="195"/>
        <v>7.391550913662806E-2</v>
      </c>
      <c r="P372" s="246">
        <f t="shared" si="174"/>
        <v>3.1602372168054893E-2</v>
      </c>
      <c r="Q372" s="248">
        <f t="shared" si="175"/>
        <v>39028.215499999998</v>
      </c>
      <c r="R372" s="246">
        <f t="shared" si="176"/>
        <v>7.6953244411082119E-5</v>
      </c>
      <c r="S372" s="246">
        <v>1</v>
      </c>
      <c r="T372" s="246">
        <f t="shared" si="177"/>
        <v>7.6953244411082119E-5</v>
      </c>
      <c r="X372" s="248">
        <f t="shared" si="178"/>
        <v>39028.215499999998</v>
      </c>
      <c r="Z372" s="246">
        <f t="shared" si="179"/>
        <v>63544</v>
      </c>
      <c r="AA372" s="246">
        <f t="shared" si="180"/>
        <v>4.0515204247473069E-2</v>
      </c>
      <c r="AB372" s="246">
        <f t="shared" si="181"/>
        <v>-1.4053224350957239E-4</v>
      </c>
      <c r="AC372" s="246">
        <f t="shared" si="182"/>
        <v>8.7722998359086035E-3</v>
      </c>
      <c r="AD372" s="246">
        <f t="shared" si="183"/>
        <v>3.1461839924545321E-2</v>
      </c>
      <c r="AE372" s="246">
        <f t="shared" si="184"/>
        <v>1.974931146583375E-8</v>
      </c>
      <c r="AG372" s="249"/>
      <c r="AH372" s="246">
        <f t="shared" si="185"/>
        <v>8.9128320794181742E-3</v>
      </c>
      <c r="AI372" s="246">
        <f t="shared" si="186"/>
        <v>0.75380803412230457</v>
      </c>
      <c r="AJ372" s="246">
        <f t="shared" si="187"/>
        <v>0.9486035722700118</v>
      </c>
      <c r="AK372" s="246">
        <f t="shared" si="188"/>
        <v>0.47463832406872319</v>
      </c>
      <c r="AL372" s="246">
        <f t="shared" si="189"/>
        <v>2.0492869055391463</v>
      </c>
      <c r="AM372" s="246">
        <f t="shared" si="190"/>
        <v>1.6452120320199299</v>
      </c>
      <c r="AN372" s="246">
        <f t="shared" si="198"/>
        <v>7.7553232244640782</v>
      </c>
      <c r="AO372" s="246">
        <f t="shared" si="198"/>
        <v>7.7553231640899458</v>
      </c>
      <c r="AP372" s="246">
        <f t="shared" si="198"/>
        <v>7.7553220177385764</v>
      </c>
      <c r="AQ372" s="246">
        <f t="shared" si="198"/>
        <v>7.7553002539574765</v>
      </c>
      <c r="AR372" s="246">
        <f t="shared" si="198"/>
        <v>7.7548879667382167</v>
      </c>
      <c r="AS372" s="246">
        <f t="shared" si="198"/>
        <v>7.7473775130636255</v>
      </c>
      <c r="AT372" s="246">
        <f t="shared" si="198"/>
        <v>7.6550423389235513</v>
      </c>
      <c r="AU372" s="246">
        <f t="shared" si="192"/>
        <v>7.2232345933247846</v>
      </c>
    </row>
    <row r="373" spans="1:47" s="246" customFormat="1" ht="12.95" customHeight="1">
      <c r="A373" s="41" t="s">
        <v>1834</v>
      </c>
      <c r="B373" s="37" t="s">
        <v>1817</v>
      </c>
      <c r="C373" s="42">
        <v>54047.680200000003</v>
      </c>
      <c r="D373" s="42">
        <v>2.0000000000000001E-4</v>
      </c>
      <c r="E373" s="246">
        <f t="shared" si="171"/>
        <v>63547.126241101731</v>
      </c>
      <c r="F373" s="246">
        <f t="shared" si="172"/>
        <v>63547</v>
      </c>
      <c r="G373" s="246">
        <f t="shared" si="173"/>
        <v>4.0586036004242487E-2</v>
      </c>
      <c r="K373" s="5">
        <f t="shared" si="197"/>
        <v>4.0586036004242487E-2</v>
      </c>
      <c r="O373" s="246">
        <f t="shared" ca="1" si="195"/>
        <v>7.3912426021790448E-2</v>
      </c>
      <c r="P373" s="246">
        <f t="shared" si="174"/>
        <v>3.1607945439646581E-2</v>
      </c>
      <c r="Q373" s="248">
        <f t="shared" si="175"/>
        <v>39029.180200000003</v>
      </c>
      <c r="R373" s="246">
        <f t="shared" si="176"/>
        <v>8.0606110186086025E-5</v>
      </c>
      <c r="S373" s="246">
        <v>1</v>
      </c>
      <c r="T373" s="246">
        <f t="shared" si="177"/>
        <v>8.0606110186086025E-5</v>
      </c>
      <c r="X373" s="248">
        <f t="shared" si="178"/>
        <v>39029.180200000003</v>
      </c>
      <c r="Z373" s="246">
        <f t="shared" si="179"/>
        <v>63547</v>
      </c>
      <c r="AA373" s="246">
        <f t="shared" si="180"/>
        <v>4.0521706498540457E-2</v>
      </c>
      <c r="AB373" s="246">
        <f t="shared" si="181"/>
        <v>6.432950570203072E-5</v>
      </c>
      <c r="AC373" s="246">
        <f t="shared" si="182"/>
        <v>8.9780905645959058E-3</v>
      </c>
      <c r="AD373" s="246">
        <f t="shared" si="183"/>
        <v>3.1672274945348612E-2</v>
      </c>
      <c r="AE373" s="246">
        <f t="shared" si="184"/>
        <v>4.1382853038676032E-9</v>
      </c>
      <c r="AG373" s="249"/>
      <c r="AH373" s="246">
        <f t="shared" si="185"/>
        <v>8.9137610588938734E-3</v>
      </c>
      <c r="AI373" s="246">
        <f t="shared" si="186"/>
        <v>0.75365635493507765</v>
      </c>
      <c r="AJ373" s="246">
        <f t="shared" si="187"/>
        <v>0.9485023827871385</v>
      </c>
      <c r="AK373" s="246">
        <f t="shared" si="188"/>
        <v>0.47455961825003418</v>
      </c>
      <c r="AL373" s="246">
        <f t="shared" si="189"/>
        <v>2.0496064999655004</v>
      </c>
      <c r="AM373" s="246">
        <f t="shared" si="190"/>
        <v>1.6458045117344093</v>
      </c>
      <c r="AN373" s="246">
        <f t="shared" si="198"/>
        <v>7.7556815387104301</v>
      </c>
      <c r="AO373" s="246">
        <f t="shared" si="198"/>
        <v>7.7556814794060509</v>
      </c>
      <c r="AP373" s="246">
        <f t="shared" si="198"/>
        <v>7.7556803492752673</v>
      </c>
      <c r="AQ373" s="246">
        <f t="shared" si="198"/>
        <v>7.7556588154716852</v>
      </c>
      <c r="AR373" s="246">
        <f t="shared" si="198"/>
        <v>7.7552493992524649</v>
      </c>
      <c r="AS373" s="246">
        <f t="shared" si="198"/>
        <v>7.7477641200296743</v>
      </c>
      <c r="AT373" s="246">
        <f t="shared" si="198"/>
        <v>7.6554888393752769</v>
      </c>
      <c r="AU373" s="246">
        <f t="shared" si="192"/>
        <v>7.2235740706815905</v>
      </c>
    </row>
    <row r="374" spans="1:47" s="246" customFormat="1" ht="12.95" customHeight="1">
      <c r="A374" s="41" t="s">
        <v>1834</v>
      </c>
      <c r="B374" s="37" t="s">
        <v>1814</v>
      </c>
      <c r="C374" s="42">
        <v>54051.699000000001</v>
      </c>
      <c r="D374" s="42">
        <v>1E-4</v>
      </c>
      <c r="E374" s="246">
        <f t="shared" si="171"/>
        <v>63559.626543904669</v>
      </c>
      <c r="F374" s="246">
        <f t="shared" si="172"/>
        <v>63559.5</v>
      </c>
      <c r="G374" s="246">
        <f t="shared" si="173"/>
        <v>4.068338600336574E-2</v>
      </c>
      <c r="K374" s="5">
        <f t="shared" si="197"/>
        <v>4.068338600336574E-2</v>
      </c>
      <c r="O374" s="246">
        <f t="shared" ca="1" si="195"/>
        <v>7.3899579709967023E-2</v>
      </c>
      <c r="P374" s="246">
        <f t="shared" si="174"/>
        <v>3.1631171578261959E-2</v>
      </c>
      <c r="Q374" s="248">
        <f t="shared" si="175"/>
        <v>39033.199000000001</v>
      </c>
      <c r="R374" s="246">
        <f t="shared" si="176"/>
        <v>8.1942585998056987E-5</v>
      </c>
      <c r="S374" s="246">
        <v>1</v>
      </c>
      <c r="T374" s="246">
        <f t="shared" si="177"/>
        <v>8.1942585998056987E-5</v>
      </c>
      <c r="X374" s="248">
        <f t="shared" si="178"/>
        <v>39033.199000000001</v>
      </c>
      <c r="Z374" s="246">
        <f t="shared" si="179"/>
        <v>63559.5</v>
      </c>
      <c r="AA374" s="246">
        <f t="shared" si="180"/>
        <v>4.0548789066143315E-2</v>
      </c>
      <c r="AB374" s="246">
        <f t="shared" si="181"/>
        <v>1.3459693722242538E-4</v>
      </c>
      <c r="AC374" s="246">
        <f t="shared" si="182"/>
        <v>9.0522144251037814E-3</v>
      </c>
      <c r="AD374" s="246">
        <f t="shared" si="183"/>
        <v>3.1765768515484391E-2</v>
      </c>
      <c r="AE374" s="246">
        <f t="shared" si="184"/>
        <v>1.811633550965752E-8</v>
      </c>
      <c r="AG374" s="249"/>
      <c r="AH374" s="246">
        <f t="shared" si="185"/>
        <v>8.9176174878813526E-3</v>
      </c>
      <c r="AI374" s="246">
        <f t="shared" si="186"/>
        <v>0.75302528515087741</v>
      </c>
      <c r="AJ374" s="246">
        <f t="shared" si="187"/>
        <v>0.9480801570548395</v>
      </c>
      <c r="AK374" s="246">
        <f t="shared" si="188"/>
        <v>0.47423149722755154</v>
      </c>
      <c r="AL374" s="246">
        <f t="shared" si="189"/>
        <v>2.050936760506191</v>
      </c>
      <c r="AM374" s="246">
        <f t="shared" si="190"/>
        <v>1.6482739656830472</v>
      </c>
      <c r="AN374" s="246">
        <f t="shared" si="198"/>
        <v>7.7571737392649691</v>
      </c>
      <c r="AO374" s="246">
        <f t="shared" si="198"/>
        <v>7.7571736842524119</v>
      </c>
      <c r="AP374" s="246">
        <f t="shared" si="198"/>
        <v>7.7571726198006736</v>
      </c>
      <c r="AQ374" s="246">
        <f t="shared" si="198"/>
        <v>7.7571520257540518</v>
      </c>
      <c r="AR374" s="246">
        <f t="shared" si="198"/>
        <v>7.7567544467193876</v>
      </c>
      <c r="AS374" s="246">
        <f t="shared" si="198"/>
        <v>7.7493738014301874</v>
      </c>
      <c r="AT374" s="246">
        <f t="shared" si="198"/>
        <v>7.65734872200116</v>
      </c>
      <c r="AU374" s="246">
        <f t="shared" si="192"/>
        <v>7.224988559668283</v>
      </c>
    </row>
    <row r="375" spans="1:47" s="246" customFormat="1" ht="12.95" customHeight="1">
      <c r="A375" s="41" t="s">
        <v>1834</v>
      </c>
      <c r="B375" s="37" t="s">
        <v>1817</v>
      </c>
      <c r="C375" s="42">
        <v>54055.718000000001</v>
      </c>
      <c r="D375" s="42">
        <v>1E-4</v>
      </c>
      <c r="E375" s="246">
        <f t="shared" si="171"/>
        <v>63572.127468798928</v>
      </c>
      <c r="F375" s="246">
        <f t="shared" si="172"/>
        <v>63572</v>
      </c>
      <c r="G375" s="246">
        <f t="shared" si="173"/>
        <v>4.0980736004712526E-2</v>
      </c>
      <c r="K375" s="5">
        <f t="shared" si="197"/>
        <v>4.0980736004712526E-2</v>
      </c>
      <c r="O375" s="246">
        <f t="shared" ca="1" si="195"/>
        <v>7.3886733398143611E-2</v>
      </c>
      <c r="P375" s="246">
        <f t="shared" si="174"/>
        <v>3.1654404448570907E-2</v>
      </c>
      <c r="Q375" s="248">
        <f t="shared" si="175"/>
        <v>39037.218000000001</v>
      </c>
      <c r="R375" s="246">
        <f t="shared" si="176"/>
        <v>8.6980460295082957E-5</v>
      </c>
      <c r="S375" s="246">
        <v>1</v>
      </c>
      <c r="T375" s="246">
        <f t="shared" si="177"/>
        <v>8.6980460295082957E-5</v>
      </c>
      <c r="X375" s="248">
        <f t="shared" si="178"/>
        <v>39037.218000000001</v>
      </c>
      <c r="Z375" s="246">
        <f t="shared" si="179"/>
        <v>63572</v>
      </c>
      <c r="AA375" s="246">
        <f t="shared" si="180"/>
        <v>4.0575855307089674E-2</v>
      </c>
      <c r="AB375" s="246">
        <f t="shared" si="181"/>
        <v>4.0488069762285167E-4</v>
      </c>
      <c r="AC375" s="246">
        <f t="shared" si="182"/>
        <v>9.3263315561416191E-3</v>
      </c>
      <c r="AD375" s="246">
        <f t="shared" si="183"/>
        <v>3.2059285146193758E-2</v>
      </c>
      <c r="AE375" s="246">
        <f t="shared" si="184"/>
        <v>1.6392837930756704E-7</v>
      </c>
      <c r="AG375" s="249"/>
      <c r="AH375" s="246">
        <f t="shared" si="185"/>
        <v>8.9214508585187657E-3</v>
      </c>
      <c r="AI375" s="246">
        <f t="shared" si="186"/>
        <v>0.7523957069199757</v>
      </c>
      <c r="AJ375" s="246">
        <f t="shared" si="187"/>
        <v>0.94765696408031319</v>
      </c>
      <c r="AK375" s="246">
        <f t="shared" si="188"/>
        <v>0.4739030879682386</v>
      </c>
      <c r="AL375" s="246">
        <f t="shared" si="189"/>
        <v>2.0522647958889326</v>
      </c>
      <c r="AM375" s="246">
        <f t="shared" si="190"/>
        <v>1.6507446958657446</v>
      </c>
      <c r="AN375" s="246">
        <f t="shared" si="198"/>
        <v>7.7586646912673931</v>
      </c>
      <c r="AO375" s="246">
        <f t="shared" si="198"/>
        <v>7.7586646402891448</v>
      </c>
      <c r="AP375" s="246">
        <f t="shared" si="198"/>
        <v>7.7586636385166665</v>
      </c>
      <c r="AQ375" s="246">
        <f t="shared" si="198"/>
        <v>7.7586439548362973</v>
      </c>
      <c r="AR375" s="246">
        <f t="shared" si="198"/>
        <v>7.7582580116990423</v>
      </c>
      <c r="AS375" s="246">
        <f t="shared" si="198"/>
        <v>7.7509815793757539</v>
      </c>
      <c r="AT375" s="246">
        <f t="shared" si="198"/>
        <v>7.6592077395700153</v>
      </c>
      <c r="AU375" s="246">
        <f t="shared" si="192"/>
        <v>7.2264030486549764</v>
      </c>
    </row>
    <row r="376" spans="1:47" s="246" customFormat="1" ht="12.95" customHeight="1">
      <c r="A376" s="41" t="s">
        <v>1834</v>
      </c>
      <c r="B376" s="37" t="s">
        <v>1814</v>
      </c>
      <c r="C376" s="42">
        <v>54063.593999999997</v>
      </c>
      <c r="D376" s="42">
        <v>2.0000000000000001E-4</v>
      </c>
      <c r="E376" s="246">
        <f t="shared" si="171"/>
        <v>63596.625424625534</v>
      </c>
      <c r="F376" s="246">
        <f t="shared" si="172"/>
        <v>63596.5</v>
      </c>
      <c r="G376" s="246">
        <f t="shared" si="173"/>
        <v>4.0323541994439438E-2</v>
      </c>
      <c r="K376" s="5">
        <f t="shared" si="197"/>
        <v>4.0323541994439438E-2</v>
      </c>
      <c r="O376" s="246">
        <f t="shared" ca="1" si="195"/>
        <v>7.3861554626969708E-2</v>
      </c>
      <c r="P376" s="246">
        <f t="shared" si="174"/>
        <v>3.1699960401673249E-2</v>
      </c>
      <c r="Q376" s="248">
        <f t="shared" si="175"/>
        <v>39045.093999999997</v>
      </c>
      <c r="R376" s="246">
        <f t="shared" si="176"/>
        <v>7.4366159487095838E-5</v>
      </c>
      <c r="S376" s="246">
        <v>1</v>
      </c>
      <c r="T376" s="246">
        <f t="shared" si="177"/>
        <v>7.4366159487095838E-5</v>
      </c>
      <c r="X376" s="248">
        <f t="shared" si="178"/>
        <v>39045.093999999997</v>
      </c>
      <c r="Z376" s="246">
        <f t="shared" si="179"/>
        <v>63596.5</v>
      </c>
      <c r="AA376" s="246">
        <f t="shared" si="180"/>
        <v>4.0628857965790195E-2</v>
      </c>
      <c r="AB376" s="246">
        <f t="shared" si="181"/>
        <v>-3.0531597135075722E-4</v>
      </c>
      <c r="AC376" s="246">
        <f t="shared" si="182"/>
        <v>8.6235815927661885E-3</v>
      </c>
      <c r="AD376" s="246">
        <f t="shared" si="183"/>
        <v>3.1394644430322492E-2</v>
      </c>
      <c r="AE376" s="246">
        <f t="shared" si="184"/>
        <v>9.321784236185641E-8</v>
      </c>
      <c r="AG376" s="249"/>
      <c r="AH376" s="246">
        <f t="shared" si="185"/>
        <v>8.9288975641169475E-3</v>
      </c>
      <c r="AI376" s="246">
        <f t="shared" si="186"/>
        <v>0.75116604325467762</v>
      </c>
      <c r="AJ376" s="246">
        <f t="shared" si="187"/>
        <v>0.94682472633393411</v>
      </c>
      <c r="AK376" s="246">
        <f t="shared" si="188"/>
        <v>0.47325858123013231</v>
      </c>
      <c r="AL376" s="246">
        <f t="shared" si="189"/>
        <v>2.0548613177171022</v>
      </c>
      <c r="AM376" s="246">
        <f t="shared" si="190"/>
        <v>1.6555910522460455</v>
      </c>
      <c r="AN376" s="246">
        <f t="shared" si="198"/>
        <v>7.7615833466849287</v>
      </c>
      <c r="AO376" s="246">
        <f t="shared" si="198"/>
        <v>7.7615833029133725</v>
      </c>
      <c r="AP376" s="246">
        <f t="shared" si="198"/>
        <v>7.7615824156697295</v>
      </c>
      <c r="AQ376" s="246">
        <f t="shared" si="198"/>
        <v>7.7615644331894869</v>
      </c>
      <c r="AR376" s="246">
        <f t="shared" si="198"/>
        <v>7.7612007168354182</v>
      </c>
      <c r="AS376" s="246">
        <f t="shared" si="198"/>
        <v>7.7541273093985978</v>
      </c>
      <c r="AT376" s="246">
        <f t="shared" si="198"/>
        <v>7.6628489012435557</v>
      </c>
      <c r="AU376" s="246">
        <f t="shared" si="192"/>
        <v>7.2291754470688945</v>
      </c>
    </row>
    <row r="377" spans="1:47" s="246" customFormat="1" ht="12.95" customHeight="1">
      <c r="A377" s="41" t="s">
        <v>1834</v>
      </c>
      <c r="B377" s="37" t="s">
        <v>1817</v>
      </c>
      <c r="C377" s="42">
        <v>54063.754800000002</v>
      </c>
      <c r="D377" s="42">
        <v>1E-4</v>
      </c>
      <c r="E377" s="246">
        <f t="shared" si="171"/>
        <v>63597.125586039576</v>
      </c>
      <c r="F377" s="246">
        <f t="shared" si="172"/>
        <v>63597</v>
      </c>
      <c r="G377" s="246">
        <f t="shared" si="173"/>
        <v>4.0375436008616816E-2</v>
      </c>
      <c r="K377" s="5">
        <f t="shared" si="197"/>
        <v>4.0375436008616816E-2</v>
      </c>
      <c r="O377" s="246">
        <f t="shared" ca="1" si="195"/>
        <v>7.3861040774496761E-2</v>
      </c>
      <c r="P377" s="246">
        <f t="shared" si="174"/>
        <v>3.1700890384269605E-2</v>
      </c>
      <c r="Q377" s="248">
        <f t="shared" si="175"/>
        <v>39045.254800000002</v>
      </c>
      <c r="R377" s="246">
        <f t="shared" si="176"/>
        <v>7.5247741788881357E-5</v>
      </c>
      <c r="S377" s="246">
        <v>1</v>
      </c>
      <c r="T377" s="246">
        <f t="shared" si="177"/>
        <v>7.5247741788881357E-5</v>
      </c>
      <c r="X377" s="248">
        <f t="shared" si="178"/>
        <v>39045.254800000002</v>
      </c>
      <c r="Z377" s="246">
        <f t="shared" si="179"/>
        <v>63597</v>
      </c>
      <c r="AA377" s="246">
        <f t="shared" si="180"/>
        <v>4.0629939004158309E-2</v>
      </c>
      <c r="AB377" s="246">
        <f t="shared" si="181"/>
        <v>-2.5450299554149319E-4</v>
      </c>
      <c r="AC377" s="246">
        <f t="shared" si="182"/>
        <v>8.6745456243472116E-3</v>
      </c>
      <c r="AD377" s="246">
        <f t="shared" si="183"/>
        <v>3.1446387388728111E-2</v>
      </c>
      <c r="AE377" s="246">
        <f t="shared" si="184"/>
        <v>6.477177473959331E-8</v>
      </c>
      <c r="AG377" s="249"/>
      <c r="AH377" s="246">
        <f t="shared" si="185"/>
        <v>8.9290486198887031E-3</v>
      </c>
      <c r="AI377" s="246">
        <f t="shared" si="186"/>
        <v>0.75114100732781131</v>
      </c>
      <c r="AJ377" s="246">
        <f t="shared" si="187"/>
        <v>0.9468077038350724</v>
      </c>
      <c r="AK377" s="246">
        <f t="shared" si="188"/>
        <v>0.47324541678042076</v>
      </c>
      <c r="AL377" s="246">
        <f t="shared" si="189"/>
        <v>2.0549142196106245</v>
      </c>
      <c r="AM377" s="246">
        <f t="shared" si="190"/>
        <v>1.6556900090882165</v>
      </c>
      <c r="AN377" s="246">
        <f t="shared" si="198"/>
        <v>7.7616428614124535</v>
      </c>
      <c r="AO377" s="246">
        <f t="shared" si="198"/>
        <v>7.7616428177787808</v>
      </c>
      <c r="AP377" s="246">
        <f t="shared" si="198"/>
        <v>7.7616419327615782</v>
      </c>
      <c r="AQ377" s="246">
        <f t="shared" si="198"/>
        <v>7.7616239838757579</v>
      </c>
      <c r="AR377" s="246">
        <f t="shared" si="198"/>
        <v>7.7612607131830389</v>
      </c>
      <c r="AS377" s="246">
        <f t="shared" si="198"/>
        <v>7.7541914319973175</v>
      </c>
      <c r="AT377" s="246">
        <f t="shared" si="198"/>
        <v>7.6629231759807537</v>
      </c>
      <c r="AU377" s="246">
        <f t="shared" si="192"/>
        <v>7.2292320266283614</v>
      </c>
    </row>
    <row r="378" spans="1:47" s="246" customFormat="1" ht="12.95" customHeight="1">
      <c r="A378" s="35" t="s">
        <v>1833</v>
      </c>
      <c r="B378" s="39" t="s">
        <v>1814</v>
      </c>
      <c r="C378" s="40">
        <v>54067.452799999999</v>
      </c>
      <c r="D378" s="40">
        <v>2.0000000000000001E-4</v>
      </c>
      <c r="E378" s="246">
        <f t="shared" si="171"/>
        <v>63608.628054379697</v>
      </c>
      <c r="F378" s="246">
        <f t="shared" si="172"/>
        <v>63608.5</v>
      </c>
      <c r="G378" s="246">
        <f t="shared" si="173"/>
        <v>4.1168998002831358E-2</v>
      </c>
      <c r="K378" s="5">
        <f t="shared" si="197"/>
        <v>4.1168998002831358E-2</v>
      </c>
      <c r="O378" s="246">
        <f t="shared" ca="1" si="195"/>
        <v>7.3849222167619216E-2</v>
      </c>
      <c r="P378" s="246">
        <f t="shared" si="174"/>
        <v>3.1722282956701854E-2</v>
      </c>
      <c r="Q378" s="248">
        <f t="shared" si="175"/>
        <v>39048.952799999999</v>
      </c>
      <c r="R378" s="246">
        <f t="shared" si="176"/>
        <v>8.9240425162769567E-5</v>
      </c>
      <c r="S378" s="246">
        <v>1</v>
      </c>
      <c r="T378" s="246">
        <f t="shared" si="177"/>
        <v>8.9240425162769567E-5</v>
      </c>
      <c r="X378" s="248">
        <f t="shared" si="178"/>
        <v>39048.952799999999</v>
      </c>
      <c r="Z378" s="246">
        <f t="shared" si="179"/>
        <v>63608.5</v>
      </c>
      <c r="AA378" s="246">
        <f t="shared" si="180"/>
        <v>4.0654795747553749E-2</v>
      </c>
      <c r="AB378" s="246">
        <f t="shared" si="181"/>
        <v>5.1420225527760988E-4</v>
      </c>
      <c r="AC378" s="246">
        <f t="shared" si="182"/>
        <v>9.4467150461295044E-3</v>
      </c>
      <c r="AD378" s="246">
        <f t="shared" si="183"/>
        <v>3.2236485211979464E-2</v>
      </c>
      <c r="AE378" s="246">
        <f t="shared" si="184"/>
        <v>2.6440395933258026E-7</v>
      </c>
      <c r="AG378" s="249"/>
      <c r="AH378" s="246">
        <f t="shared" si="185"/>
        <v>8.9325127908518927E-3</v>
      </c>
      <c r="AI378" s="246">
        <f t="shared" si="186"/>
        <v>0.75056583323045789</v>
      </c>
      <c r="AJ378" s="246">
        <f t="shared" si="187"/>
        <v>0.9464157691430285</v>
      </c>
      <c r="AK378" s="246">
        <f t="shared" si="188"/>
        <v>0.4729425115016358</v>
      </c>
      <c r="AL378" s="246">
        <f t="shared" si="189"/>
        <v>2.0561299908317827</v>
      </c>
      <c r="AM378" s="246">
        <f t="shared" si="190"/>
        <v>1.6579665888308985</v>
      </c>
      <c r="AN378" s="246">
        <f t="shared" si="198"/>
        <v>7.7630111530626529</v>
      </c>
      <c r="AO378" s="246">
        <f t="shared" si="198"/>
        <v>7.7630111125036727</v>
      </c>
      <c r="AP378" s="246">
        <f t="shared" si="198"/>
        <v>7.7630102775113041</v>
      </c>
      <c r="AQ378" s="246">
        <f t="shared" si="198"/>
        <v>7.7629930891255814</v>
      </c>
      <c r="AR378" s="246">
        <f t="shared" si="198"/>
        <v>7.7626399814073119</v>
      </c>
      <c r="AS378" s="246">
        <f t="shared" si="198"/>
        <v>7.7556654137954109</v>
      </c>
      <c r="AT378" s="246">
        <f t="shared" si="198"/>
        <v>7.6646311116365036</v>
      </c>
      <c r="AU378" s="246">
        <f t="shared" si="192"/>
        <v>7.2305333564961192</v>
      </c>
    </row>
    <row r="379" spans="1:47" s="246" customFormat="1" ht="12.95" customHeight="1">
      <c r="A379" s="41" t="s">
        <v>1834</v>
      </c>
      <c r="B379" s="37" t="s">
        <v>1814</v>
      </c>
      <c r="C379" s="42">
        <v>54067.613400000002</v>
      </c>
      <c r="D379" s="42">
        <v>0</v>
      </c>
      <c r="E379" s="246">
        <f t="shared" si="171"/>
        <v>63609.127593702426</v>
      </c>
      <c r="F379" s="246">
        <f t="shared" si="172"/>
        <v>63609</v>
      </c>
      <c r="G379" s="246">
        <f t="shared" si="173"/>
        <v>4.1020892007509246E-2</v>
      </c>
      <c r="K379" s="5">
        <f t="shared" si="197"/>
        <v>4.1020892007509246E-2</v>
      </c>
      <c r="O379" s="246">
        <f t="shared" ca="1" si="195"/>
        <v>7.3848708315146283E-2</v>
      </c>
      <c r="P379" s="246">
        <f t="shared" si="174"/>
        <v>3.1723213197795239E-2</v>
      </c>
      <c r="Q379" s="248">
        <f t="shared" si="175"/>
        <v>39049.113400000002</v>
      </c>
      <c r="R379" s="246">
        <f t="shared" si="176"/>
        <v>8.6446831248604894E-5</v>
      </c>
      <c r="S379" s="246">
        <v>1</v>
      </c>
      <c r="T379" s="246">
        <f t="shared" si="177"/>
        <v>8.6446831248604894E-5</v>
      </c>
      <c r="X379" s="248">
        <f t="shared" si="178"/>
        <v>39049.113400000002</v>
      </c>
      <c r="Z379" s="246">
        <f t="shared" si="179"/>
        <v>63609</v>
      </c>
      <c r="AA379" s="246">
        <f t="shared" si="180"/>
        <v>4.0655876165442952E-2</v>
      </c>
      <c r="AB379" s="246">
        <f t="shared" si="181"/>
        <v>3.6501584206629495E-4</v>
      </c>
      <c r="AC379" s="246">
        <f t="shared" si="182"/>
        <v>9.2976788097140078E-3</v>
      </c>
      <c r="AD379" s="246">
        <f t="shared" si="183"/>
        <v>3.2088229039861534E-2</v>
      </c>
      <c r="AE379" s="246">
        <f t="shared" si="184"/>
        <v>1.3323656495936637E-7</v>
      </c>
      <c r="AG379" s="249"/>
      <c r="AH379" s="246">
        <f t="shared" si="185"/>
        <v>8.9326629676477146E-3</v>
      </c>
      <c r="AI379" s="246">
        <f t="shared" si="186"/>
        <v>0.75054085399021608</v>
      </c>
      <c r="AJ379" s="246">
        <f t="shared" si="187"/>
        <v>0.94639871040743517</v>
      </c>
      <c r="AK379" s="246">
        <f t="shared" si="188"/>
        <v>0.47292933638077472</v>
      </c>
      <c r="AL379" s="246">
        <f t="shared" si="189"/>
        <v>2.0561828082198716</v>
      </c>
      <c r="AM379" s="246">
        <f t="shared" si="190"/>
        <v>1.6580655954833334</v>
      </c>
      <c r="AN379" s="246">
        <f t="shared" si="198"/>
        <v>7.7630706202364745</v>
      </c>
      <c r="AO379" s="246">
        <f t="shared" si="198"/>
        <v>7.7630705798070467</v>
      </c>
      <c r="AP379" s="246">
        <f t="shared" si="198"/>
        <v>7.7630697469388199</v>
      </c>
      <c r="AQ379" s="246">
        <f t="shared" si="198"/>
        <v>7.7630525910926256</v>
      </c>
      <c r="AR379" s="246">
        <f t="shared" si="198"/>
        <v>7.7626999214572896</v>
      </c>
      <c r="AS379" s="246">
        <f t="shared" si="198"/>
        <v>7.7557294635384952</v>
      </c>
      <c r="AT379" s="246">
        <f t="shared" si="198"/>
        <v>7.6647053530376237</v>
      </c>
      <c r="AU379" s="246">
        <f t="shared" si="192"/>
        <v>7.230589936055587</v>
      </c>
    </row>
    <row r="380" spans="1:47" s="246" customFormat="1" ht="12.95" customHeight="1">
      <c r="A380" s="41" t="s">
        <v>1834</v>
      </c>
      <c r="B380" s="37" t="s">
        <v>1817</v>
      </c>
      <c r="C380" s="42">
        <v>54067.773800000003</v>
      </c>
      <c r="D380" s="42">
        <v>2.0000000000000001E-4</v>
      </c>
      <c r="E380" s="246">
        <f t="shared" si="171"/>
        <v>63609.626510933835</v>
      </c>
      <c r="F380" s="246">
        <f t="shared" si="172"/>
        <v>63609.5</v>
      </c>
      <c r="G380" s="246">
        <f t="shared" si="173"/>
        <v>4.0672786002687644E-2</v>
      </c>
      <c r="K380" s="5">
        <f t="shared" si="197"/>
        <v>4.0672786002687644E-2</v>
      </c>
      <c r="O380" s="246">
        <f t="shared" ca="1" si="195"/>
        <v>7.384819446267335E-2</v>
      </c>
      <c r="P380" s="246">
        <f t="shared" si="174"/>
        <v>3.1724143449659355E-2</v>
      </c>
      <c r="Q380" s="248">
        <f t="shared" si="175"/>
        <v>39049.273800000003</v>
      </c>
      <c r="R380" s="246">
        <f t="shared" si="176"/>
        <v>8.0078203541868664E-5</v>
      </c>
      <c r="S380" s="246">
        <v>1</v>
      </c>
      <c r="T380" s="246">
        <f t="shared" si="177"/>
        <v>8.0078203541868664E-5</v>
      </c>
      <c r="X380" s="248">
        <f t="shared" si="178"/>
        <v>39049.273800000003</v>
      </c>
      <c r="Z380" s="246">
        <f t="shared" si="179"/>
        <v>63609.5</v>
      </c>
      <c r="AA380" s="246">
        <f t="shared" si="180"/>
        <v>4.065695655751761E-2</v>
      </c>
      <c r="AB380" s="246">
        <f t="shared" si="181"/>
        <v>1.5829445170034706E-5</v>
      </c>
      <c r="AC380" s="246">
        <f t="shared" si="182"/>
        <v>8.9486425530282895E-3</v>
      </c>
      <c r="AD380" s="246">
        <f t="shared" si="183"/>
        <v>3.1739972894829389E-2</v>
      </c>
      <c r="AE380" s="246">
        <f t="shared" si="184"/>
        <v>2.5057133439113509E-10</v>
      </c>
      <c r="AG380" s="249"/>
      <c r="AH380" s="246">
        <f t="shared" si="185"/>
        <v>8.9328131078582566E-3</v>
      </c>
      <c r="AI380" s="246">
        <f t="shared" si="186"/>
        <v>0.75051587710839296</v>
      </c>
      <c r="AJ380" s="246">
        <f t="shared" si="187"/>
        <v>0.94638165016736076</v>
      </c>
      <c r="AK380" s="246">
        <f t="shared" si="188"/>
        <v>0.47291616081764026</v>
      </c>
      <c r="AL380" s="246">
        <f t="shared" si="189"/>
        <v>2.0562356220925206</v>
      </c>
      <c r="AM380" s="246">
        <f t="shared" si="190"/>
        <v>1.6581646042160363</v>
      </c>
      <c r="AN380" s="246">
        <f t="shared" si="198"/>
        <v>7.7631300854312304</v>
      </c>
      <c r="AO380" s="246">
        <f t="shared" si="198"/>
        <v>7.7631300451310157</v>
      </c>
      <c r="AP380" s="246">
        <f t="shared" si="198"/>
        <v>7.7631292143827446</v>
      </c>
      <c r="AQ380" s="246">
        <f t="shared" si="198"/>
        <v>7.7631120910325615</v>
      </c>
      <c r="AR380" s="246">
        <f t="shared" si="198"/>
        <v>7.7627598591653149</v>
      </c>
      <c r="AS380" s="246">
        <f t="shared" si="198"/>
        <v>7.7557935102473712</v>
      </c>
      <c r="AT380" s="246">
        <f t="shared" si="198"/>
        <v>7.6647795930490332</v>
      </c>
      <c r="AU380" s="246">
        <f t="shared" si="192"/>
        <v>7.2306465156150548</v>
      </c>
    </row>
    <row r="381" spans="1:47" s="246" customFormat="1" ht="12.95" customHeight="1">
      <c r="A381" s="235" t="s">
        <v>1177</v>
      </c>
      <c r="B381" s="235" t="s">
        <v>1797</v>
      </c>
      <c r="C381" s="236">
        <v>54127.575599999996</v>
      </c>
      <c r="D381" s="236">
        <v>1E-3</v>
      </c>
      <c r="E381" s="246">
        <f t="shared" si="171"/>
        <v>63795.637411740325</v>
      </c>
      <c r="F381" s="246">
        <f t="shared" si="172"/>
        <v>63795.5</v>
      </c>
      <c r="G381" s="246">
        <f t="shared" si="173"/>
        <v>4.4177354000566993E-2</v>
      </c>
      <c r="K381" s="246">
        <f t="shared" si="197"/>
        <v>4.4177354000566993E-2</v>
      </c>
      <c r="O381" s="246">
        <f t="shared" ca="1" si="195"/>
        <v>7.3657041342740856E-2</v>
      </c>
      <c r="P381" s="246">
        <f t="shared" si="174"/>
        <v>3.2070944393407956E-2</v>
      </c>
      <c r="Q381" s="248">
        <f t="shared" si="175"/>
        <v>39109.075599999996</v>
      </c>
      <c r="R381" s="246">
        <f t="shared" si="176"/>
        <v>1.4656515357631261E-4</v>
      </c>
      <c r="S381" s="246">
        <v>1</v>
      </c>
      <c r="T381" s="246">
        <f t="shared" si="177"/>
        <v>1.4656515357631261E-4</v>
      </c>
      <c r="X381" s="248">
        <f t="shared" si="178"/>
        <v>39109.075599999996</v>
      </c>
      <c r="Z381" s="246">
        <f t="shared" si="179"/>
        <v>63795.5</v>
      </c>
      <c r="AA381" s="246">
        <f t="shared" si="180"/>
        <v>4.1057097940911176E-2</v>
      </c>
      <c r="AB381" s="246">
        <f t="shared" si="181"/>
        <v>3.1202560596558168E-3</v>
      </c>
      <c r="AC381" s="246">
        <f t="shared" si="182"/>
        <v>1.2106409607159037E-2</v>
      </c>
      <c r="AD381" s="246">
        <f t="shared" si="183"/>
        <v>3.5191200453063773E-2</v>
      </c>
      <c r="AE381" s="246">
        <f t="shared" si="184"/>
        <v>9.735997877818844E-6</v>
      </c>
      <c r="AG381" s="249"/>
      <c r="AH381" s="246">
        <f t="shared" si="185"/>
        <v>8.98615354750322E-3</v>
      </c>
      <c r="AI381" s="246">
        <f t="shared" si="186"/>
        <v>0.7413856938679928</v>
      </c>
      <c r="AJ381" s="246">
        <f t="shared" si="187"/>
        <v>0.93993449042105714</v>
      </c>
      <c r="AK381" s="246">
        <f t="shared" si="188"/>
        <v>0.46798575128026182</v>
      </c>
      <c r="AL381" s="246">
        <f t="shared" si="189"/>
        <v>2.0756423138435953</v>
      </c>
      <c r="AM381" s="246">
        <f t="shared" si="190"/>
        <v>1.695143537382757</v>
      </c>
      <c r="AN381" s="246">
        <f t="shared" ref="AN381:AT390" si="199">$AU381+$AB$7*SIN(AO381)</f>
        <v>7.7851154331462977</v>
      </c>
      <c r="AO381" s="246">
        <f t="shared" si="199"/>
        <v>7.7851154226406463</v>
      </c>
      <c r="AP381" s="246">
        <f t="shared" si="199"/>
        <v>7.7851151371063914</v>
      </c>
      <c r="AQ381" s="246">
        <f t="shared" si="199"/>
        <v>7.7851073769921904</v>
      </c>
      <c r="AR381" s="246">
        <f t="shared" si="199"/>
        <v>7.7848968095317828</v>
      </c>
      <c r="AS381" s="246">
        <f t="shared" si="199"/>
        <v>7.7794094006331358</v>
      </c>
      <c r="AT381" s="246">
        <f t="shared" si="199"/>
        <v>7.6922999765570639</v>
      </c>
      <c r="AU381" s="246">
        <f t="shared" si="192"/>
        <v>7.251694111737045</v>
      </c>
    </row>
    <row r="382" spans="1:47" s="246" customFormat="1" ht="12.95" customHeight="1">
      <c r="A382" s="42" t="s">
        <v>1837</v>
      </c>
      <c r="B382" s="37" t="s">
        <v>1817</v>
      </c>
      <c r="C382" s="42">
        <v>54149.273050000003</v>
      </c>
      <c r="D382" s="42">
        <v>8.0000000000000004E-4</v>
      </c>
      <c r="E382" s="246">
        <f t="shared" si="171"/>
        <v>63863.126387318072</v>
      </c>
      <c r="F382" s="246">
        <f t="shared" si="172"/>
        <v>63863</v>
      </c>
      <c r="G382" s="246">
        <f t="shared" si="173"/>
        <v>4.0633044001879171E-2</v>
      </c>
      <c r="K382" s="246">
        <f t="shared" si="197"/>
        <v>4.0633044001879171E-2</v>
      </c>
      <c r="O382" s="246">
        <f t="shared" ca="1" si="195"/>
        <v>7.3587671258894385E-2</v>
      </c>
      <c r="P382" s="246">
        <f t="shared" si="174"/>
        <v>3.2197168175221412E-2</v>
      </c>
      <c r="Q382" s="248">
        <f t="shared" si="175"/>
        <v>39130.773050000003</v>
      </c>
      <c r="R382" s="246">
        <f t="shared" si="176"/>
        <v>7.1164000962788726E-5</v>
      </c>
      <c r="S382" s="246">
        <v>1</v>
      </c>
      <c r="T382" s="246">
        <f t="shared" si="177"/>
        <v>7.1164000962788726E-5</v>
      </c>
      <c r="X382" s="248">
        <f t="shared" si="178"/>
        <v>39130.773050000003</v>
      </c>
      <c r="Z382" s="246">
        <f t="shared" si="179"/>
        <v>63863</v>
      </c>
      <c r="AA382" s="246">
        <f t="shared" si="180"/>
        <v>4.1201457675220307E-2</v>
      </c>
      <c r="AB382" s="246">
        <f t="shared" si="181"/>
        <v>-5.6841367334113657E-4</v>
      </c>
      <c r="AC382" s="246">
        <f t="shared" si="182"/>
        <v>8.4358758266577585E-3</v>
      </c>
      <c r="AD382" s="246">
        <f t="shared" si="183"/>
        <v>3.1628754501880275E-2</v>
      </c>
      <c r="AE382" s="246">
        <f t="shared" si="184"/>
        <v>3.2309410404116429E-7</v>
      </c>
      <c r="AG382" s="249"/>
      <c r="AH382" s="246">
        <f t="shared" si="185"/>
        <v>9.0042894999988934E-3</v>
      </c>
      <c r="AI382" s="246">
        <f t="shared" si="186"/>
        <v>0.73815026078713575</v>
      </c>
      <c r="AJ382" s="246">
        <f t="shared" si="187"/>
        <v>0.9375474485947447</v>
      </c>
      <c r="AK382" s="246">
        <f t="shared" si="188"/>
        <v>0.4661831580094305</v>
      </c>
      <c r="AL382" s="246">
        <f t="shared" si="189"/>
        <v>2.0825691556856345</v>
      </c>
      <c r="AM382" s="246">
        <f t="shared" si="190"/>
        <v>1.7086384208987102</v>
      </c>
      <c r="AN382" s="246">
        <f t="shared" si="199"/>
        <v>7.7930281019706262</v>
      </c>
      <c r="AO382" s="246">
        <f t="shared" si="199"/>
        <v>7.7930280961169194</v>
      </c>
      <c r="AP382" s="246">
        <f t="shared" si="199"/>
        <v>7.7930279163956877</v>
      </c>
      <c r="AQ382" s="246">
        <f t="shared" si="199"/>
        <v>7.793022398830189</v>
      </c>
      <c r="AR382" s="246">
        <f t="shared" si="199"/>
        <v>7.7928532478191048</v>
      </c>
      <c r="AS382" s="246">
        <f t="shared" si="199"/>
        <v>7.7878770533478807</v>
      </c>
      <c r="AT382" s="246">
        <f t="shared" si="199"/>
        <v>7.7022390917820527</v>
      </c>
      <c r="AU382" s="246">
        <f t="shared" si="192"/>
        <v>7.2593323522651865</v>
      </c>
    </row>
    <row r="383" spans="1:47" s="246" customFormat="1" ht="12.95" customHeight="1">
      <c r="A383" s="41" t="s">
        <v>1955</v>
      </c>
      <c r="B383" s="37" t="s">
        <v>1814</v>
      </c>
      <c r="C383" s="42">
        <v>54394.738400000002</v>
      </c>
      <c r="D383" s="42">
        <v>2.0000000000000001E-4</v>
      </c>
      <c r="E383" s="246">
        <f t="shared" si="171"/>
        <v>64626.635694233322</v>
      </c>
      <c r="F383" s="246">
        <f t="shared" si="172"/>
        <v>64626.5</v>
      </c>
      <c r="G383" s="246">
        <f t="shared" si="173"/>
        <v>4.3625182006508112E-2</v>
      </c>
      <c r="K383" s="246">
        <f t="shared" si="197"/>
        <v>4.3625182006508112E-2</v>
      </c>
      <c r="O383" s="246">
        <f t="shared" ca="1" si="195"/>
        <v>7.2803018532719893E-2</v>
      </c>
      <c r="P383" s="246">
        <f t="shared" si="174"/>
        <v>3.3638566748294484E-2</v>
      </c>
      <c r="Q383" s="248">
        <f t="shared" si="175"/>
        <v>39376.238400000002</v>
      </c>
      <c r="R383" s="246">
        <f t="shared" si="176"/>
        <v>9.9732484315585249E-5</v>
      </c>
      <c r="S383" s="246">
        <v>1</v>
      </c>
      <c r="T383" s="246">
        <f t="shared" si="177"/>
        <v>9.9732484315585249E-5</v>
      </c>
      <c r="X383" s="248">
        <f t="shared" si="178"/>
        <v>39376.238400000002</v>
      </c>
      <c r="Z383" s="246">
        <f t="shared" si="179"/>
        <v>64626.5</v>
      </c>
      <c r="AA383" s="246">
        <f t="shared" si="180"/>
        <v>4.2805162785329726E-2</v>
      </c>
      <c r="AB383" s="246">
        <f t="shared" si="181"/>
        <v>8.2001922117838633E-4</v>
      </c>
      <c r="AC383" s="246">
        <f t="shared" si="182"/>
        <v>9.9866152582136283E-3</v>
      </c>
      <c r="AD383" s="246">
        <f t="shared" si="183"/>
        <v>3.4458585969472863E-2</v>
      </c>
      <c r="AE383" s="246">
        <f t="shared" si="184"/>
        <v>6.7243152310200724E-7</v>
      </c>
      <c r="AG383" s="249"/>
      <c r="AH383" s="246">
        <f t="shared" si="185"/>
        <v>9.1665960370352455E-3</v>
      </c>
      <c r="AI383" s="246">
        <f t="shared" si="186"/>
        <v>0.70422409736861535</v>
      </c>
      <c r="AJ383" s="246">
        <f t="shared" si="187"/>
        <v>0.90909848766373347</v>
      </c>
      <c r="AK383" s="246">
        <f t="shared" si="188"/>
        <v>0.44543084554179718</v>
      </c>
      <c r="AL383" s="246">
        <f t="shared" si="189"/>
        <v>2.1569658055646053</v>
      </c>
      <c r="AM383" s="246">
        <f t="shared" si="190"/>
        <v>1.8644075206762944</v>
      </c>
      <c r="AN383" s="246">
        <f t="shared" si="199"/>
        <v>7.8802338182612406</v>
      </c>
      <c r="AO383" s="246">
        <f t="shared" si="199"/>
        <v>7.8802338182507325</v>
      </c>
      <c r="AP383" s="246">
        <f t="shared" si="199"/>
        <v>7.8802338189994119</v>
      </c>
      <c r="AQ383" s="246">
        <f t="shared" si="199"/>
        <v>7.8802337656561612</v>
      </c>
      <c r="AR383" s="246">
        <f t="shared" si="199"/>
        <v>7.8802375660826609</v>
      </c>
      <c r="AS383" s="246">
        <f t="shared" si="199"/>
        <v>7.8799654150944862</v>
      </c>
      <c r="AT383" s="246">
        <f t="shared" si="199"/>
        <v>7.8128314577432363</v>
      </c>
      <c r="AU383" s="246">
        <f t="shared" si="192"/>
        <v>7.3457293395723866</v>
      </c>
    </row>
    <row r="384" spans="1:47" s="246" customFormat="1" ht="12.95" customHeight="1">
      <c r="A384" s="42" t="s">
        <v>1836</v>
      </c>
      <c r="B384" s="37" t="s">
        <v>1817</v>
      </c>
      <c r="C384" s="42">
        <v>54404.544399999999</v>
      </c>
      <c r="D384" s="42">
        <v>2.0000000000000001E-4</v>
      </c>
      <c r="E384" s="246">
        <f t="shared" si="171"/>
        <v>64657.136831210941</v>
      </c>
      <c r="F384" s="246">
        <f t="shared" si="172"/>
        <v>64657</v>
      </c>
      <c r="G384" s="246">
        <f t="shared" si="173"/>
        <v>4.3990716003463604E-2</v>
      </c>
      <c r="J384" s="246">
        <f>+G384</f>
        <v>4.3990716003463604E-2</v>
      </c>
      <c r="O384" s="246">
        <f t="shared" ca="1" si="195"/>
        <v>7.2771673531870751E-2</v>
      </c>
      <c r="P384" s="246">
        <f t="shared" si="174"/>
        <v>3.3696668844458481E-2</v>
      </c>
      <c r="Q384" s="248">
        <f t="shared" si="175"/>
        <v>39386.044399999999</v>
      </c>
      <c r="R384" s="246">
        <f t="shared" si="176"/>
        <v>1.0596740691182143E-4</v>
      </c>
      <c r="S384" s="246">
        <v>1</v>
      </c>
      <c r="T384" s="246">
        <f t="shared" si="177"/>
        <v>1.0596740691182143E-4</v>
      </c>
      <c r="X384" s="248">
        <f t="shared" si="178"/>
        <v>39386.044399999999</v>
      </c>
      <c r="Z384" s="246">
        <f t="shared" si="179"/>
        <v>64657</v>
      </c>
      <c r="AA384" s="246">
        <f t="shared" si="180"/>
        <v>4.2868188928256626E-2</v>
      </c>
      <c r="AB384" s="246">
        <f t="shared" si="181"/>
        <v>1.1225270752069777E-3</v>
      </c>
      <c r="AC384" s="246">
        <f t="shared" si="182"/>
        <v>1.0294047159005122E-2</v>
      </c>
      <c r="AD384" s="246">
        <f t="shared" si="183"/>
        <v>3.4819195919665459E-2</v>
      </c>
      <c r="AE384" s="246">
        <f t="shared" si="184"/>
        <v>1.2600670345727318E-6</v>
      </c>
      <c r="AG384" s="249"/>
      <c r="AH384" s="246">
        <f t="shared" si="185"/>
        <v>9.1715200837981428E-3</v>
      </c>
      <c r="AI384" s="246">
        <f t="shared" si="186"/>
        <v>0.70296413190568452</v>
      </c>
      <c r="AJ384" s="246">
        <f t="shared" si="187"/>
        <v>0.90791537490154328</v>
      </c>
      <c r="AK384" s="246">
        <f t="shared" si="188"/>
        <v>0.44459162812962089</v>
      </c>
      <c r="AL384" s="246">
        <f t="shared" si="189"/>
        <v>2.1597971152416369</v>
      </c>
      <c r="AM384" s="246">
        <f t="shared" si="190"/>
        <v>1.870760786322698</v>
      </c>
      <c r="AN384" s="246">
        <f t="shared" si="199"/>
        <v>7.8836343540963005</v>
      </c>
      <c r="AO384" s="246">
        <f t="shared" si="199"/>
        <v>7.8836343540881684</v>
      </c>
      <c r="AP384" s="246">
        <f t="shared" si="199"/>
        <v>7.8836343546011509</v>
      </c>
      <c r="AQ384" s="246">
        <f t="shared" si="199"/>
        <v>7.883634322241762</v>
      </c>
      <c r="AR384" s="246">
        <f t="shared" si="199"/>
        <v>7.883636363434066</v>
      </c>
      <c r="AS384" s="246">
        <f t="shared" si="199"/>
        <v>7.883507331209163</v>
      </c>
      <c r="AT384" s="246">
        <f t="shared" si="199"/>
        <v>7.817178092986997</v>
      </c>
      <c r="AU384" s="246">
        <f t="shared" si="192"/>
        <v>7.3491806926999175</v>
      </c>
    </row>
    <row r="385" spans="1:47" s="246" customFormat="1" ht="12.95" customHeight="1">
      <c r="A385" s="41" t="s">
        <v>1955</v>
      </c>
      <c r="B385" s="37" t="s">
        <v>1817</v>
      </c>
      <c r="C385" s="42">
        <v>54418.689400000003</v>
      </c>
      <c r="D385" s="42">
        <v>2.9999999999999997E-4</v>
      </c>
      <c r="E385" s="246">
        <f t="shared" si="171"/>
        <v>64701.134239180414</v>
      </c>
      <c r="F385" s="246">
        <f t="shared" si="172"/>
        <v>64701</v>
      </c>
      <c r="G385" s="246">
        <f t="shared" si="173"/>
        <v>4.3157388005056418E-2</v>
      </c>
      <c r="K385" s="246">
        <f>+G385</f>
        <v>4.3157388005056418E-2</v>
      </c>
      <c r="O385" s="246">
        <f t="shared" ca="1" si="195"/>
        <v>7.2726454514252317E-2</v>
      </c>
      <c r="P385" s="246">
        <f t="shared" si="174"/>
        <v>3.3780558874648516E-2</v>
      </c>
      <c r="Q385" s="248">
        <f t="shared" si="175"/>
        <v>39400.189400000003</v>
      </c>
      <c r="R385" s="246">
        <f t="shared" si="176"/>
        <v>8.7924924540866236E-5</v>
      </c>
      <c r="S385" s="246">
        <v>1</v>
      </c>
      <c r="T385" s="246">
        <f t="shared" si="177"/>
        <v>8.7924924540866236E-5</v>
      </c>
      <c r="X385" s="248">
        <f t="shared" si="178"/>
        <v>39400.189400000003</v>
      </c>
      <c r="Z385" s="246">
        <f t="shared" si="179"/>
        <v>64701</v>
      </c>
      <c r="AA385" s="246">
        <f t="shared" si="180"/>
        <v>4.2958980793654372E-2</v>
      </c>
      <c r="AB385" s="246">
        <f t="shared" si="181"/>
        <v>1.9840721140204631E-4</v>
      </c>
      <c r="AC385" s="246">
        <f t="shared" si="182"/>
        <v>9.3768291304079029E-3</v>
      </c>
      <c r="AD385" s="246">
        <f t="shared" si="183"/>
        <v>3.3978966086050562E-2</v>
      </c>
      <c r="AE385" s="246">
        <f t="shared" si="184"/>
        <v>3.9365421536336293E-8</v>
      </c>
      <c r="AG385" s="249"/>
      <c r="AH385" s="246">
        <f t="shared" si="185"/>
        <v>9.1784219190058566E-3</v>
      </c>
      <c r="AI385" s="246">
        <f t="shared" si="186"/>
        <v>0.70115855915067149</v>
      </c>
      <c r="AJ385" s="246">
        <f t="shared" si="187"/>
        <v>0.90620328787401183</v>
      </c>
      <c r="AK385" s="246">
        <f t="shared" si="188"/>
        <v>0.44337999049188948</v>
      </c>
      <c r="AL385" s="246">
        <f t="shared" si="189"/>
        <v>2.1638638449179557</v>
      </c>
      <c r="AM385" s="246">
        <f t="shared" si="190"/>
        <v>1.8799453616807247</v>
      </c>
      <c r="AN385" s="246">
        <f t="shared" si="199"/>
        <v>7.8885293538979546</v>
      </c>
      <c r="AO385" s="246">
        <f t="shared" si="199"/>
        <v>7.8885293539062191</v>
      </c>
      <c r="AP385" s="246">
        <f t="shared" si="199"/>
        <v>7.8885293534587291</v>
      </c>
      <c r="AQ385" s="246">
        <f t="shared" si="199"/>
        <v>7.8885293776885259</v>
      </c>
      <c r="AR385" s="246">
        <f t="shared" si="199"/>
        <v>7.8885280657191323</v>
      </c>
      <c r="AS385" s="246">
        <f t="shared" si="199"/>
        <v>7.8885990333333407</v>
      </c>
      <c r="AT385" s="246">
        <f t="shared" si="199"/>
        <v>7.8234388239651418</v>
      </c>
      <c r="AU385" s="246">
        <f t="shared" si="192"/>
        <v>7.3541596939330764</v>
      </c>
    </row>
    <row r="386" spans="1:47" s="246" customFormat="1" ht="12.95" customHeight="1">
      <c r="A386" s="41" t="s">
        <v>1955</v>
      </c>
      <c r="B386" s="37" t="s">
        <v>1814</v>
      </c>
      <c r="C386" s="42">
        <v>54422.708400000003</v>
      </c>
      <c r="D386" s="42">
        <v>2.9999999999999997E-4</v>
      </c>
      <c r="E386" s="246">
        <f t="shared" si="171"/>
        <v>64713.635164074673</v>
      </c>
      <c r="F386" s="246">
        <f t="shared" si="172"/>
        <v>64713.5</v>
      </c>
      <c r="G386" s="246">
        <f t="shared" si="173"/>
        <v>4.3454738006403204E-2</v>
      </c>
      <c r="K386" s="246">
        <f>+G386</f>
        <v>4.3454738006403204E-2</v>
      </c>
      <c r="O386" s="246">
        <f t="shared" ca="1" si="195"/>
        <v>7.2713608202428892E-2</v>
      </c>
      <c r="P386" s="246">
        <f t="shared" si="174"/>
        <v>3.3804406483216379E-2</v>
      </c>
      <c r="Q386" s="248">
        <f t="shared" si="175"/>
        <v>39404.208400000003</v>
      </c>
      <c r="R386" s="246">
        <f t="shared" si="176"/>
        <v>9.3128898507413349E-5</v>
      </c>
      <c r="S386" s="246">
        <v>1</v>
      </c>
      <c r="T386" s="246">
        <f t="shared" si="177"/>
        <v>9.3128898507413349E-5</v>
      </c>
      <c r="X386" s="248">
        <f t="shared" si="178"/>
        <v>39404.208400000003</v>
      </c>
      <c r="Z386" s="246">
        <f t="shared" si="179"/>
        <v>64713.5</v>
      </c>
      <c r="AA386" s="246">
        <f t="shared" si="180"/>
        <v>4.2984745893667395E-2</v>
      </c>
      <c r="AB386" s="246">
        <f t="shared" si="181"/>
        <v>4.6999211273580921E-4</v>
      </c>
      <c r="AC386" s="246">
        <f t="shared" si="182"/>
        <v>9.6503315231868253E-3</v>
      </c>
      <c r="AD386" s="246">
        <f t="shared" si="183"/>
        <v>3.4274398595952188E-2</v>
      </c>
      <c r="AE386" s="246">
        <f t="shared" si="184"/>
        <v>2.2089258603386959E-7</v>
      </c>
      <c r="AG386" s="249"/>
      <c r="AH386" s="246">
        <f t="shared" si="185"/>
        <v>9.1803394104510144E-3</v>
      </c>
      <c r="AI386" s="246">
        <f t="shared" si="186"/>
        <v>0.70064819826975278</v>
      </c>
      <c r="AJ386" s="246">
        <f t="shared" si="187"/>
        <v>0.90571577754091559</v>
      </c>
      <c r="AK386" s="246">
        <f t="shared" si="188"/>
        <v>0.44303557592855375</v>
      </c>
      <c r="AL386" s="246">
        <f t="shared" si="189"/>
        <v>2.1650153608521476</v>
      </c>
      <c r="AM386" s="246">
        <f t="shared" si="190"/>
        <v>1.8825587893706572</v>
      </c>
      <c r="AN386" s="246">
        <f t="shared" si="199"/>
        <v>7.88991768732512</v>
      </c>
      <c r="AO386" s="246">
        <f t="shared" si="199"/>
        <v>7.8899176873423613</v>
      </c>
      <c r="AP386" s="246">
        <f t="shared" si="199"/>
        <v>7.8899176864448712</v>
      </c>
      <c r="AQ386" s="246">
        <f t="shared" si="199"/>
        <v>7.8899177331636512</v>
      </c>
      <c r="AR386" s="246">
        <f t="shared" si="199"/>
        <v>7.8899153011404604</v>
      </c>
      <c r="AS386" s="246">
        <f t="shared" si="199"/>
        <v>7.8900416862395648</v>
      </c>
      <c r="AT386" s="246">
        <f t="shared" si="199"/>
        <v>7.8252153201326227</v>
      </c>
      <c r="AU386" s="246">
        <f t="shared" si="192"/>
        <v>7.3555741829197689</v>
      </c>
    </row>
    <row r="387" spans="1:47" s="246" customFormat="1" ht="12.95" customHeight="1">
      <c r="A387" s="235" t="s">
        <v>1177</v>
      </c>
      <c r="B387" s="235" t="s">
        <v>1797</v>
      </c>
      <c r="C387" s="236">
        <v>54449.070749999999</v>
      </c>
      <c r="D387" s="237">
        <v>1.1E-4</v>
      </c>
      <c r="E387" s="246">
        <f t="shared" si="171"/>
        <v>64795.634108435472</v>
      </c>
      <c r="F387" s="246">
        <f t="shared" si="172"/>
        <v>64795.5</v>
      </c>
      <c r="G387" s="246">
        <f t="shared" si="173"/>
        <v>4.3115353997563943E-2</v>
      </c>
      <c r="I387" s="246">
        <f>+G387</f>
        <v>4.3115353997563943E-2</v>
      </c>
      <c r="O387" s="246">
        <f t="shared" ca="1" si="195"/>
        <v>7.2629336396867264E-2</v>
      </c>
      <c r="P387" s="246">
        <f t="shared" si="174"/>
        <v>3.3961013719881278E-2</v>
      </c>
      <c r="Q387" s="248">
        <f t="shared" si="175"/>
        <v>39430.570749999999</v>
      </c>
      <c r="R387" s="246">
        <f t="shared" si="176"/>
        <v>8.3801945919603137E-5</v>
      </c>
      <c r="S387" s="246">
        <v>0.1</v>
      </c>
      <c r="T387" s="246">
        <f t="shared" si="177"/>
        <v>8.3801945919603137E-6</v>
      </c>
      <c r="X387" s="248">
        <f t="shared" si="178"/>
        <v>39430.570749999999</v>
      </c>
      <c r="Z387" s="246">
        <f t="shared" si="179"/>
        <v>64795.5</v>
      </c>
      <c r="AA387" s="246">
        <f t="shared" si="180"/>
        <v>4.3153460734429411E-2</v>
      </c>
      <c r="AB387" s="246">
        <f t="shared" si="181"/>
        <v>-3.8106736865467505E-5</v>
      </c>
      <c r="AC387" s="246">
        <f t="shared" si="182"/>
        <v>9.1543402776826654E-3</v>
      </c>
      <c r="AD387" s="246">
        <f t="shared" si="183"/>
        <v>3.392290698301581E-2</v>
      </c>
      <c r="AE387" s="246">
        <f t="shared" si="184"/>
        <v>1.4521233945339803E-10</v>
      </c>
      <c r="AG387" s="249"/>
      <c r="AH387" s="246">
        <f t="shared" si="185"/>
        <v>9.1924470145481364E-3</v>
      </c>
      <c r="AI387" s="246">
        <f t="shared" si="186"/>
        <v>0.69732830623312902</v>
      </c>
      <c r="AJ387" s="246">
        <f t="shared" si="187"/>
        <v>0.90250574505394998</v>
      </c>
      <c r="AK387" s="246">
        <f t="shared" si="188"/>
        <v>0.44077416953558446</v>
      </c>
      <c r="AL387" s="246">
        <f t="shared" si="189"/>
        <v>2.1725280103541817</v>
      </c>
      <c r="AM387" s="246">
        <f t="shared" si="190"/>
        <v>1.8997492761136319</v>
      </c>
      <c r="AN387" s="246">
        <f t="shared" si="199"/>
        <v>7.8990002183328567</v>
      </c>
      <c r="AO387" s="246">
        <f t="shared" si="199"/>
        <v>7.8990002184926951</v>
      </c>
      <c r="AP387" s="246">
        <f t="shared" si="199"/>
        <v>7.8990002118501552</v>
      </c>
      <c r="AQ387" s="246">
        <f t="shared" si="199"/>
        <v>7.8990004878994995</v>
      </c>
      <c r="AR387" s="246">
        <f t="shared" si="199"/>
        <v>7.8989890144692225</v>
      </c>
      <c r="AS387" s="246">
        <f t="shared" si="199"/>
        <v>7.8994634462028763</v>
      </c>
      <c r="AT387" s="246">
        <f t="shared" si="199"/>
        <v>7.8368458016262066</v>
      </c>
      <c r="AU387" s="246">
        <f t="shared" si="192"/>
        <v>7.3648532306724741</v>
      </c>
    </row>
    <row r="388" spans="1:47" s="246" customFormat="1" ht="12.95" customHeight="1">
      <c r="A388" s="41" t="s">
        <v>1955</v>
      </c>
      <c r="B388" s="37" t="s">
        <v>1817</v>
      </c>
      <c r="C388" s="42">
        <v>54456.626499999998</v>
      </c>
      <c r="D388" s="42">
        <v>2.0000000000000001E-4</v>
      </c>
      <c r="E388" s="246">
        <f t="shared" si="171"/>
        <v>64819.135940550368</v>
      </c>
      <c r="F388" s="246">
        <f t="shared" si="172"/>
        <v>64819</v>
      </c>
      <c r="G388" s="246">
        <f t="shared" si="173"/>
        <v>4.3704372001229785E-2</v>
      </c>
      <c r="K388" s="246">
        <f>+G388</f>
        <v>4.3704372001229785E-2</v>
      </c>
      <c r="O388" s="246">
        <f t="shared" ca="1" si="195"/>
        <v>7.2605185330639227E-2</v>
      </c>
      <c r="P388" s="246">
        <f t="shared" si="174"/>
        <v>3.4005948468660507E-2</v>
      </c>
      <c r="Q388" s="248">
        <f t="shared" si="175"/>
        <v>39438.126499999998</v>
      </c>
      <c r="R388" s="246">
        <f t="shared" si="176"/>
        <v>9.4059419017093553E-5</v>
      </c>
      <c r="S388" s="246">
        <v>1</v>
      </c>
      <c r="T388" s="246">
        <f t="shared" si="177"/>
        <v>9.4059419017093553E-5</v>
      </c>
      <c r="X388" s="248">
        <f t="shared" si="178"/>
        <v>39438.126499999998</v>
      </c>
      <c r="Z388" s="246">
        <f t="shared" si="179"/>
        <v>64819</v>
      </c>
      <c r="AA388" s="246">
        <f t="shared" si="180"/>
        <v>4.320171554710954E-2</v>
      </c>
      <c r="AB388" s="246">
        <f t="shared" si="181"/>
        <v>5.0265645412024551E-4</v>
      </c>
      <c r="AC388" s="246">
        <f t="shared" si="182"/>
        <v>9.698423532569278E-3</v>
      </c>
      <c r="AD388" s="246">
        <f t="shared" si="183"/>
        <v>3.4508604922780753E-2</v>
      </c>
      <c r="AE388" s="246">
        <f t="shared" si="184"/>
        <v>2.526635108687385E-7</v>
      </c>
      <c r="AG388" s="249"/>
      <c r="AH388" s="246">
        <f t="shared" si="185"/>
        <v>9.195767078449036E-3</v>
      </c>
      <c r="AI388" s="246">
        <f t="shared" si="186"/>
        <v>0.69638577611864316</v>
      </c>
      <c r="AJ388" s="246">
        <f t="shared" si="187"/>
        <v>0.90158206094715099</v>
      </c>
      <c r="AK388" s="246">
        <f t="shared" si="188"/>
        <v>0.44012546596898028</v>
      </c>
      <c r="AL388" s="246">
        <f t="shared" si="189"/>
        <v>2.1746679357595773</v>
      </c>
      <c r="AM388" s="246">
        <f t="shared" si="190"/>
        <v>1.9046908312239819</v>
      </c>
      <c r="AN388" s="246">
        <f t="shared" si="199"/>
        <v>7.901595216304699</v>
      </c>
      <c r="AO388" s="246">
        <f t="shared" si="199"/>
        <v>7.9015952165447603</v>
      </c>
      <c r="AP388" s="246">
        <f t="shared" si="199"/>
        <v>7.9015952071116518</v>
      </c>
      <c r="AQ388" s="246">
        <f t="shared" si="199"/>
        <v>7.9015955777799638</v>
      </c>
      <c r="AR388" s="246">
        <f t="shared" si="199"/>
        <v>7.9015810104221895</v>
      </c>
      <c r="AS388" s="246">
        <f t="shared" si="199"/>
        <v>7.9021501982407596</v>
      </c>
      <c r="AT388" s="246">
        <f t="shared" si="199"/>
        <v>7.8401714441444499</v>
      </c>
      <c r="AU388" s="246">
        <f t="shared" si="192"/>
        <v>7.3675124699674566</v>
      </c>
    </row>
    <row r="389" spans="1:47" s="246" customFormat="1" ht="12.95" customHeight="1">
      <c r="A389" s="42" t="s">
        <v>1836</v>
      </c>
      <c r="B389" s="37" t="s">
        <v>1817</v>
      </c>
      <c r="C389" s="42">
        <v>54465.306900000003</v>
      </c>
      <c r="D389" s="42">
        <v>2.0000000000000001E-4</v>
      </c>
      <c r="E389" s="246">
        <f t="shared" si="171"/>
        <v>64846.13594762978</v>
      </c>
      <c r="F389" s="246">
        <f t="shared" si="172"/>
        <v>64846</v>
      </c>
      <c r="G389" s="246">
        <f t="shared" si="173"/>
        <v>4.3706648000807036E-2</v>
      </c>
      <c r="J389" s="246">
        <f>+G389</f>
        <v>4.3706648000807036E-2</v>
      </c>
      <c r="O389" s="246">
        <f t="shared" ca="1" si="195"/>
        <v>7.2577437297100644E-2</v>
      </c>
      <c r="P389" s="246">
        <f t="shared" si="174"/>
        <v>3.4057604998557867E-2</v>
      </c>
      <c r="Q389" s="248">
        <f t="shared" si="175"/>
        <v>39446.806900000003</v>
      </c>
      <c r="R389" s="246">
        <f t="shared" si="176"/>
        <v>9.3104030859253665E-5</v>
      </c>
      <c r="S389" s="246">
        <v>1</v>
      </c>
      <c r="T389" s="246">
        <f t="shared" si="177"/>
        <v>9.3104030859253665E-5</v>
      </c>
      <c r="X389" s="248">
        <f t="shared" si="178"/>
        <v>39446.806900000003</v>
      </c>
      <c r="Z389" s="246">
        <f t="shared" si="179"/>
        <v>64846</v>
      </c>
      <c r="AA389" s="246">
        <f t="shared" si="180"/>
        <v>4.3257104810982425E-2</v>
      </c>
      <c r="AB389" s="246">
        <f t="shared" si="181"/>
        <v>4.4954318982461106E-4</v>
      </c>
      <c r="AC389" s="246">
        <f t="shared" si="182"/>
        <v>9.6490430022491691E-3</v>
      </c>
      <c r="AD389" s="246">
        <f t="shared" si="183"/>
        <v>3.4507148188382478E-2</v>
      </c>
      <c r="AE389" s="246">
        <f t="shared" si="184"/>
        <v>2.0208907951768629E-7</v>
      </c>
      <c r="AG389" s="249"/>
      <c r="AH389" s="246">
        <f t="shared" si="185"/>
        <v>9.1994998124245546E-3</v>
      </c>
      <c r="AI389" s="246">
        <f t="shared" si="186"/>
        <v>0.69530771613561648</v>
      </c>
      <c r="AJ389" s="246">
        <f t="shared" si="187"/>
        <v>0.90051880825042652</v>
      </c>
      <c r="AK389" s="246">
        <f t="shared" si="188"/>
        <v>0.43937982986363472</v>
      </c>
      <c r="AL389" s="246">
        <f t="shared" si="189"/>
        <v>2.1771194490096146</v>
      </c>
      <c r="AM389" s="246">
        <f t="shared" si="190"/>
        <v>1.9103767231710103</v>
      </c>
      <c r="AN389" s="246">
        <f t="shared" si="199"/>
        <v>7.9045723803698849</v>
      </c>
      <c r="AO389" s="246">
        <f t="shared" si="199"/>
        <v>7.9045723807330468</v>
      </c>
      <c r="AP389" s="246">
        <f t="shared" si="199"/>
        <v>7.9045723673018609</v>
      </c>
      <c r="AQ389" s="246">
        <f t="shared" si="199"/>
        <v>7.9045728640377488</v>
      </c>
      <c r="AR389" s="246">
        <f t="shared" si="199"/>
        <v>7.9045544896294029</v>
      </c>
      <c r="AS389" s="246">
        <f t="shared" si="199"/>
        <v>7.9052297831659963</v>
      </c>
      <c r="AT389" s="246">
        <f t="shared" si="199"/>
        <v>7.8439882686196132</v>
      </c>
      <c r="AU389" s="246">
        <f t="shared" si="192"/>
        <v>7.3705677661787137</v>
      </c>
    </row>
    <row r="390" spans="1:47" s="246" customFormat="1" ht="12.95" customHeight="1">
      <c r="A390" s="42" t="s">
        <v>1836</v>
      </c>
      <c r="B390" s="37" t="s">
        <v>1814</v>
      </c>
      <c r="C390" s="42">
        <v>54467.395100000002</v>
      </c>
      <c r="D390" s="42">
        <v>2.9999999999999997E-4</v>
      </c>
      <c r="E390" s="246">
        <f t="shared" si="171"/>
        <v>64852.631203007775</v>
      </c>
      <c r="F390" s="246">
        <f t="shared" si="172"/>
        <v>64852.5</v>
      </c>
      <c r="G390" s="246">
        <f t="shared" si="173"/>
        <v>4.2181270000583027E-2</v>
      </c>
      <c r="J390" s="246">
        <f>+G390</f>
        <v>4.2181270000583027E-2</v>
      </c>
      <c r="O390" s="246">
        <f t="shared" ca="1" si="195"/>
        <v>7.2570757214952458E-2</v>
      </c>
      <c r="P390" s="246">
        <f t="shared" si="174"/>
        <v>3.4070045520473546E-2</v>
      </c>
      <c r="Q390" s="248">
        <f t="shared" si="175"/>
        <v>39448.895100000002</v>
      </c>
      <c r="R390" s="246">
        <f t="shared" si="176"/>
        <v>6.5791962566727301E-5</v>
      </c>
      <c r="S390" s="246">
        <v>1</v>
      </c>
      <c r="T390" s="246">
        <f t="shared" si="177"/>
        <v>6.5791962566727301E-5</v>
      </c>
      <c r="X390" s="248">
        <f t="shared" si="178"/>
        <v>39448.895100000002</v>
      </c>
      <c r="Z390" s="246">
        <f t="shared" si="179"/>
        <v>64852.5</v>
      </c>
      <c r="AA390" s="246">
        <f t="shared" si="180"/>
        <v>4.3270430928729453E-2</v>
      </c>
      <c r="AB390" s="246">
        <f t="shared" si="181"/>
        <v>-1.0891609281464265E-3</v>
      </c>
      <c r="AC390" s="246">
        <f t="shared" si="182"/>
        <v>8.1112244801094802E-3</v>
      </c>
      <c r="AD390" s="246">
        <f t="shared" si="183"/>
        <v>3.298088459232712E-2</v>
      </c>
      <c r="AE390" s="246">
        <f t="shared" si="184"/>
        <v>1.1862715274007852E-6</v>
      </c>
      <c r="AG390" s="249"/>
      <c r="AH390" s="246">
        <f t="shared" si="185"/>
        <v>9.2003854082559049E-3</v>
      </c>
      <c r="AI390" s="246">
        <f t="shared" si="186"/>
        <v>0.69504895389662136</v>
      </c>
      <c r="AJ390" s="246">
        <f t="shared" si="187"/>
        <v>0.90026252460483414</v>
      </c>
      <c r="AK390" s="246">
        <f t="shared" si="188"/>
        <v>0.43920027574894083</v>
      </c>
      <c r="AL390" s="246">
        <f t="shared" si="189"/>
        <v>2.1777084954263501</v>
      </c>
      <c r="AM390" s="246">
        <f t="shared" si="190"/>
        <v>1.9117468913459499</v>
      </c>
      <c r="AN390" s="246">
        <f t="shared" si="199"/>
        <v>7.9052884170037387</v>
      </c>
      <c r="AO390" s="246">
        <f t="shared" si="199"/>
        <v>7.9052884174022147</v>
      </c>
      <c r="AP390" s="246">
        <f t="shared" si="199"/>
        <v>7.9052884028704931</v>
      </c>
      <c r="AQ390" s="246">
        <f t="shared" si="199"/>
        <v>7.9052889328141527</v>
      </c>
      <c r="AR390" s="246">
        <f t="shared" si="199"/>
        <v>7.9052696032601517</v>
      </c>
      <c r="AS390" s="246">
        <f t="shared" si="199"/>
        <v>7.905969998253032</v>
      </c>
      <c r="AT390" s="246">
        <f t="shared" si="199"/>
        <v>7.844906474023559</v>
      </c>
      <c r="AU390" s="246">
        <f t="shared" si="192"/>
        <v>7.3713033004517943</v>
      </c>
    </row>
    <row r="391" spans="1:47" s="246" customFormat="1" ht="12.95" customHeight="1">
      <c r="A391" s="41" t="s">
        <v>1955</v>
      </c>
      <c r="B391" s="37" t="s">
        <v>1814</v>
      </c>
      <c r="C391" s="42">
        <v>54490.545299999998</v>
      </c>
      <c r="D391" s="42">
        <v>2.0000000000000001E-4</v>
      </c>
      <c r="E391" s="246">
        <f t="shared" si="171"/>
        <v>64924.63889434567</v>
      </c>
      <c r="F391" s="246">
        <f t="shared" si="172"/>
        <v>64924.5</v>
      </c>
      <c r="G391" s="246">
        <f t="shared" si="173"/>
        <v>4.4654006000200752E-2</v>
      </c>
      <c r="K391" s="246">
        <f>+G391</f>
        <v>4.4654006000200752E-2</v>
      </c>
      <c r="O391" s="246">
        <f t="shared" ca="1" si="195"/>
        <v>7.2496762458849562E-2</v>
      </c>
      <c r="P391" s="246">
        <f t="shared" si="174"/>
        <v>3.4207969976873358E-2</v>
      </c>
      <c r="Q391" s="248">
        <f t="shared" si="175"/>
        <v>39472.045299999998</v>
      </c>
      <c r="R391" s="246">
        <f t="shared" si="176"/>
        <v>1.091196686006536E-4</v>
      </c>
      <c r="S391" s="246">
        <v>1</v>
      </c>
      <c r="T391" s="246">
        <f t="shared" si="177"/>
        <v>1.091196686006536E-4</v>
      </c>
      <c r="X391" s="248">
        <f t="shared" si="178"/>
        <v>39472.045299999998</v>
      </c>
      <c r="Z391" s="246">
        <f t="shared" si="179"/>
        <v>64924.5</v>
      </c>
      <c r="AA391" s="246">
        <f t="shared" si="180"/>
        <v>4.3417828847080869E-2</v>
      </c>
      <c r="AB391" s="246">
        <f t="shared" si="181"/>
        <v>1.2361771531198829E-3</v>
      </c>
      <c r="AC391" s="246">
        <f t="shared" si="182"/>
        <v>1.0446036023327394E-2</v>
      </c>
      <c r="AD391" s="246">
        <f t="shared" si="183"/>
        <v>3.5444147129993241E-2</v>
      </c>
      <c r="AE391" s="246">
        <f t="shared" si="184"/>
        <v>1.5281339538955784E-6</v>
      </c>
      <c r="AG391" s="249"/>
      <c r="AH391" s="246">
        <f t="shared" si="185"/>
        <v>9.2098588702075115E-3</v>
      </c>
      <c r="AI391" s="246">
        <f t="shared" si="186"/>
        <v>0.69220251074147843</v>
      </c>
      <c r="AJ391" s="246">
        <f t="shared" si="187"/>
        <v>0.89741568196605359</v>
      </c>
      <c r="AK391" s="246">
        <f t="shared" si="188"/>
        <v>0.43721016495918869</v>
      </c>
      <c r="AL391" s="246">
        <f t="shared" si="189"/>
        <v>2.1842041577654601</v>
      </c>
      <c r="AM391" s="246">
        <f t="shared" si="190"/>
        <v>1.9269593264719866</v>
      </c>
      <c r="AN391" s="246">
        <f t="shared" ref="AN391:AT400" si="200">$AU391+$AB$7*SIN(AO391)</f>
        <v>7.9132021514146356</v>
      </c>
      <c r="AO391" s="246">
        <f t="shared" si="200"/>
        <v>7.9132021523915679</v>
      </c>
      <c r="AP391" s="246">
        <f t="shared" si="200"/>
        <v>7.9132021215209516</v>
      </c>
      <c r="AQ391" s="246">
        <f t="shared" si="200"/>
        <v>7.9132030970104692</v>
      </c>
      <c r="AR391" s="246">
        <f t="shared" si="200"/>
        <v>7.9131722644721378</v>
      </c>
      <c r="AS391" s="246">
        <f t="shared" si="200"/>
        <v>7.9141391617476833</v>
      </c>
      <c r="AT391" s="246">
        <f t="shared" si="200"/>
        <v>7.8550602043242952</v>
      </c>
      <c r="AU391" s="246">
        <f t="shared" si="192"/>
        <v>7.3794507570151442</v>
      </c>
    </row>
    <row r="392" spans="1:47" s="246" customFormat="1" ht="12.95" customHeight="1">
      <c r="A392" s="235" t="s">
        <v>1177</v>
      </c>
      <c r="B392" s="235" t="s">
        <v>1797</v>
      </c>
      <c r="C392" s="236">
        <v>54501.638579999999</v>
      </c>
      <c r="D392" s="236">
        <v>8.7000000000000001E-4</v>
      </c>
      <c r="E392" s="246">
        <f t="shared" si="171"/>
        <v>64959.144059837323</v>
      </c>
      <c r="F392" s="246">
        <f t="shared" si="172"/>
        <v>64959</v>
      </c>
      <c r="G392" s="246">
        <f t="shared" si="173"/>
        <v>4.6314692001033109E-2</v>
      </c>
      <c r="K392" s="246">
        <f>+G392</f>
        <v>4.6314692001033109E-2</v>
      </c>
      <c r="O392" s="246">
        <f t="shared" ca="1" si="195"/>
        <v>7.2461306638216927E-2</v>
      </c>
      <c r="P392" s="246">
        <f t="shared" si="174"/>
        <v>3.4274137927458842E-2</v>
      </c>
      <c r="Q392" s="248">
        <f t="shared" si="175"/>
        <v>39483.138579999999</v>
      </c>
      <c r="R392" s="246">
        <f t="shared" si="176"/>
        <v>1.4497494239866586E-4</v>
      </c>
      <c r="S392" s="246">
        <v>1</v>
      </c>
      <c r="T392" s="246">
        <f t="shared" si="177"/>
        <v>1.4497494239866586E-4</v>
      </c>
      <c r="X392" s="248">
        <f t="shared" si="178"/>
        <v>39483.138579999999</v>
      </c>
      <c r="Z392" s="246">
        <f t="shared" si="179"/>
        <v>64959</v>
      </c>
      <c r="AA392" s="246">
        <f t="shared" si="180"/>
        <v>4.3488318894146519E-2</v>
      </c>
      <c r="AB392" s="246">
        <f t="shared" si="181"/>
        <v>2.8263731068865899E-3</v>
      </c>
      <c r="AC392" s="246">
        <f t="shared" si="182"/>
        <v>1.2040554073574267E-2</v>
      </c>
      <c r="AD392" s="246">
        <f t="shared" si="183"/>
        <v>3.7100511034345432E-2</v>
      </c>
      <c r="AE392" s="246">
        <f t="shared" si="184"/>
        <v>7.988384939331755E-6</v>
      </c>
      <c r="AG392" s="249"/>
      <c r="AH392" s="246">
        <f t="shared" si="185"/>
        <v>9.2141809666876767E-3</v>
      </c>
      <c r="AI392" s="246">
        <f t="shared" si="186"/>
        <v>0.69085138218897968</v>
      </c>
      <c r="AJ392" s="246">
        <f t="shared" si="187"/>
        <v>0.89604648572013135</v>
      </c>
      <c r="AK392" s="246">
        <f t="shared" si="188"/>
        <v>0.43625583645726324</v>
      </c>
      <c r="AL392" s="246">
        <f t="shared" si="189"/>
        <v>2.1872978728560568</v>
      </c>
      <c r="AM392" s="246">
        <f t="shared" si="190"/>
        <v>1.9342717346811418</v>
      </c>
      <c r="AN392" s="246">
        <f t="shared" si="200"/>
        <v>7.9169826879802176</v>
      </c>
      <c r="AO392" s="246">
        <f t="shared" si="200"/>
        <v>7.9169826893871189</v>
      </c>
      <c r="AP392" s="246">
        <f t="shared" si="200"/>
        <v>7.9169826475942422</v>
      </c>
      <c r="AQ392" s="246">
        <f t="shared" si="200"/>
        <v>7.9169838890657918</v>
      </c>
      <c r="AR392" s="246">
        <f t="shared" si="200"/>
        <v>7.9169470003110041</v>
      </c>
      <c r="AS392" s="246">
        <f t="shared" si="200"/>
        <v>7.9180340526225308</v>
      </c>
      <c r="AT392" s="246">
        <f t="shared" si="200"/>
        <v>7.8599143531945828</v>
      </c>
      <c r="AU392" s="246">
        <f t="shared" si="192"/>
        <v>7.3833547466184175</v>
      </c>
    </row>
    <row r="393" spans="1:47" s="246" customFormat="1" ht="12.95" customHeight="1">
      <c r="A393" s="235" t="s">
        <v>1177</v>
      </c>
      <c r="B393" s="235" t="s">
        <v>1797</v>
      </c>
      <c r="C393" s="236">
        <v>54502.603660000001</v>
      </c>
      <c r="D393" s="237">
        <v>6.0999999999999997E-4</v>
      </c>
      <c r="E393" s="246">
        <f t="shared" si="171"/>
        <v>64962.145899249357</v>
      </c>
      <c r="F393" s="246">
        <f t="shared" si="172"/>
        <v>64962</v>
      </c>
      <c r="G393" s="246">
        <f t="shared" si="173"/>
        <v>4.6906056006264407E-2</v>
      </c>
      <c r="I393" s="246">
        <f>+G393</f>
        <v>4.6906056006264407E-2</v>
      </c>
      <c r="O393" s="246">
        <f t="shared" ca="1" si="195"/>
        <v>7.24582235233793E-2</v>
      </c>
      <c r="P393" s="246">
        <f t="shared" si="174"/>
        <v>3.4279894085702062E-2</v>
      </c>
      <c r="Q393" s="248">
        <f t="shared" si="175"/>
        <v>39484.103660000001</v>
      </c>
      <c r="R393" s="246">
        <f t="shared" si="176"/>
        <v>1.5941996484425861E-4</v>
      </c>
      <c r="S393" s="246">
        <v>0.1</v>
      </c>
      <c r="T393" s="246">
        <f t="shared" si="177"/>
        <v>1.5941996484425861E-5</v>
      </c>
      <c r="X393" s="248">
        <f t="shared" si="178"/>
        <v>39484.103660000001</v>
      </c>
      <c r="Z393" s="246">
        <f t="shared" si="179"/>
        <v>64962</v>
      </c>
      <c r="AA393" s="246">
        <f t="shared" si="180"/>
        <v>4.3494444272574415E-2</v>
      </c>
      <c r="AB393" s="246">
        <f t="shared" si="181"/>
        <v>3.4116117336899926E-3</v>
      </c>
      <c r="AC393" s="246">
        <f t="shared" si="182"/>
        <v>1.2626161920562345E-2</v>
      </c>
      <c r="AD393" s="246">
        <f t="shared" si="183"/>
        <v>3.7691505819392054E-2</v>
      </c>
      <c r="AE393" s="246">
        <f t="shared" si="184"/>
        <v>1.1639094621451236E-6</v>
      </c>
      <c r="AG393" s="249"/>
      <c r="AH393" s="246">
        <f t="shared" si="185"/>
        <v>9.2145501868723511E-3</v>
      </c>
      <c r="AI393" s="246">
        <f t="shared" si="186"/>
        <v>0.69073428120173208</v>
      </c>
      <c r="AJ393" s="246">
        <f t="shared" si="187"/>
        <v>0.89592727307294817</v>
      </c>
      <c r="AK393" s="246">
        <f t="shared" si="188"/>
        <v>0.43617283032495424</v>
      </c>
      <c r="AL393" s="246">
        <f t="shared" si="189"/>
        <v>2.187566321133843</v>
      </c>
      <c r="AM393" s="246">
        <f t="shared" si="190"/>
        <v>1.9349083112477552</v>
      </c>
      <c r="AN393" s="246">
        <f t="shared" si="200"/>
        <v>7.9173110816253534</v>
      </c>
      <c r="AO393" s="246">
        <f t="shared" si="200"/>
        <v>7.9173110830753197</v>
      </c>
      <c r="AP393" s="246">
        <f t="shared" si="200"/>
        <v>7.9173110402262399</v>
      </c>
      <c r="AQ393" s="246">
        <f t="shared" si="200"/>
        <v>7.9173123064809321</v>
      </c>
      <c r="AR393" s="246">
        <f t="shared" si="200"/>
        <v>7.9172748760794054</v>
      </c>
      <c r="AS393" s="246">
        <f t="shared" si="200"/>
        <v>7.9183721445537731</v>
      </c>
      <c r="AT393" s="246">
        <f t="shared" si="200"/>
        <v>7.8603361100476619</v>
      </c>
      <c r="AU393" s="246">
        <f t="shared" si="192"/>
        <v>7.3836942239752235</v>
      </c>
    </row>
    <row r="394" spans="1:47" s="246" customFormat="1" ht="12.95" customHeight="1">
      <c r="A394" s="235" t="s">
        <v>1177</v>
      </c>
      <c r="B394" s="235" t="s">
        <v>1797</v>
      </c>
      <c r="C394" s="236">
        <v>54503.568800000001</v>
      </c>
      <c r="D394" s="237">
        <v>1.1000000000000001E-3</v>
      </c>
      <c r="E394" s="246">
        <f t="shared" si="171"/>
        <v>64965.147925288788</v>
      </c>
      <c r="F394" s="246">
        <f t="shared" si="172"/>
        <v>64965</v>
      </c>
      <c r="G394" s="246">
        <f t="shared" si="173"/>
        <v>4.7557420002704021E-2</v>
      </c>
      <c r="I394" s="246">
        <f>+G394</f>
        <v>4.7557420002704021E-2</v>
      </c>
      <c r="O394" s="246">
        <f t="shared" ca="1" si="195"/>
        <v>7.2455140408541688E-2</v>
      </c>
      <c r="P394" s="246">
        <f t="shared" si="174"/>
        <v>3.4285650631690825E-2</v>
      </c>
      <c r="Q394" s="248">
        <f t="shared" si="175"/>
        <v>39485.068800000001</v>
      </c>
      <c r="R394" s="246">
        <f t="shared" si="176"/>
        <v>1.7613986223736399E-4</v>
      </c>
      <c r="S394" s="246">
        <v>0.1</v>
      </c>
      <c r="T394" s="246">
        <f t="shared" si="177"/>
        <v>1.76139862237364E-5</v>
      </c>
      <c r="X394" s="248">
        <f t="shared" si="178"/>
        <v>39485.068800000001</v>
      </c>
      <c r="Z394" s="246">
        <f t="shared" si="179"/>
        <v>64965</v>
      </c>
      <c r="AA394" s="246">
        <f t="shared" si="180"/>
        <v>4.3500568982708869E-2</v>
      </c>
      <c r="AB394" s="246">
        <f t="shared" si="181"/>
        <v>4.0568510199951516E-3</v>
      </c>
      <c r="AC394" s="246">
        <f t="shared" si="182"/>
        <v>1.3271769371013195E-2</v>
      </c>
      <c r="AD394" s="246">
        <f t="shared" si="183"/>
        <v>3.8342501651685977E-2</v>
      </c>
      <c r="AE394" s="246">
        <f t="shared" si="184"/>
        <v>1.6458040198435703E-6</v>
      </c>
      <c r="AG394" s="249"/>
      <c r="AH394" s="246">
        <f t="shared" si="185"/>
        <v>9.2149183510180435E-3</v>
      </c>
      <c r="AI394" s="246">
        <f t="shared" si="186"/>
        <v>0.69061724217754361</v>
      </c>
      <c r="AJ394" s="246">
        <f t="shared" si="187"/>
        <v>0.89580803629704309</v>
      </c>
      <c r="AK394" s="246">
        <f t="shared" si="188"/>
        <v>0.43608982090810366</v>
      </c>
      <c r="AL394" s="246">
        <f t="shared" si="189"/>
        <v>2.1878346784303995</v>
      </c>
      <c r="AM394" s="246">
        <f t="shared" si="190"/>
        <v>1.9355450026389602</v>
      </c>
      <c r="AN394" s="246">
        <f t="shared" si="200"/>
        <v>7.9176394196169344</v>
      </c>
      <c r="AO394" s="246">
        <f t="shared" si="200"/>
        <v>7.9176394211109358</v>
      </c>
      <c r="AP394" s="246">
        <f t="shared" si="200"/>
        <v>7.9176393771879336</v>
      </c>
      <c r="AQ394" s="246">
        <f t="shared" si="200"/>
        <v>7.9176406684925791</v>
      </c>
      <c r="AR394" s="246">
        <f t="shared" si="200"/>
        <v>7.9176026941387221</v>
      </c>
      <c r="AS394" s="246">
        <f t="shared" si="200"/>
        <v>7.9187101415761472</v>
      </c>
      <c r="AT394" s="246">
        <f t="shared" si="200"/>
        <v>7.860757811970208</v>
      </c>
      <c r="AU394" s="246">
        <f t="shared" si="192"/>
        <v>7.3840337013320294</v>
      </c>
    </row>
    <row r="395" spans="1:47" s="246" customFormat="1" ht="12.95" customHeight="1">
      <c r="A395" s="41" t="s">
        <v>1955</v>
      </c>
      <c r="B395" s="37" t="s">
        <v>1814</v>
      </c>
      <c r="C395" s="42">
        <v>54517.549700000003</v>
      </c>
      <c r="D395" s="42">
        <v>2.0000000000000001E-4</v>
      </c>
      <c r="E395" s="246">
        <f t="shared" si="171"/>
        <v>65008.63490733759</v>
      </c>
      <c r="F395" s="246">
        <f t="shared" si="172"/>
        <v>65008.5</v>
      </c>
      <c r="G395" s="246">
        <f t="shared" si="173"/>
        <v>4.3372198008000851E-2</v>
      </c>
      <c r="K395" s="246">
        <f>+G395</f>
        <v>4.3372198008000851E-2</v>
      </c>
      <c r="O395" s="246">
        <f t="shared" ca="1" si="195"/>
        <v>7.2410435243396187E-2</v>
      </c>
      <c r="P395" s="246">
        <f t="shared" si="174"/>
        <v>3.4369164121434211E-2</v>
      </c>
      <c r="Q395" s="248">
        <f t="shared" si="175"/>
        <v>39499.049700000003</v>
      </c>
      <c r="R395" s="246">
        <f t="shared" si="176"/>
        <v>8.1054619162667223E-5</v>
      </c>
      <c r="S395" s="246">
        <v>1</v>
      </c>
      <c r="T395" s="246">
        <f t="shared" si="177"/>
        <v>8.1054619162667223E-5</v>
      </c>
      <c r="X395" s="248">
        <f t="shared" si="178"/>
        <v>39499.049700000003</v>
      </c>
      <c r="Z395" s="246">
        <f t="shared" si="179"/>
        <v>65008.5</v>
      </c>
      <c r="AA395" s="246">
        <f t="shared" si="180"/>
        <v>4.3589302487530047E-2</v>
      </c>
      <c r="AB395" s="246">
        <f t="shared" si="181"/>
        <v>-2.1710447952919681E-4</v>
      </c>
      <c r="AC395" s="246">
        <f t="shared" si="182"/>
        <v>9.0030338865666401E-3</v>
      </c>
      <c r="AD395" s="246">
        <f t="shared" si="183"/>
        <v>3.4152059641905014E-2</v>
      </c>
      <c r="AE395" s="246">
        <f t="shared" si="184"/>
        <v>4.7134355031643438E-8</v>
      </c>
      <c r="AG395" s="249"/>
      <c r="AH395" s="246">
        <f t="shared" si="185"/>
        <v>9.2201383660958387E-3</v>
      </c>
      <c r="AI395" s="246">
        <f t="shared" si="186"/>
        <v>0.68892711358015291</v>
      </c>
      <c r="AJ395" s="246">
        <f t="shared" si="187"/>
        <v>0.89407641983340669</v>
      </c>
      <c r="AK395" s="246">
        <f t="shared" si="188"/>
        <v>0.43488582647853163</v>
      </c>
      <c r="AL395" s="246">
        <f t="shared" si="189"/>
        <v>2.1917156743711015</v>
      </c>
      <c r="AM395" s="246">
        <f t="shared" si="190"/>
        <v>1.9447899900677532</v>
      </c>
      <c r="AN395" s="246">
        <f t="shared" si="200"/>
        <v>7.9223940845842069</v>
      </c>
      <c r="AO395" s="246">
        <f t="shared" si="200"/>
        <v>7.9223940868349789</v>
      </c>
      <c r="AP395" s="246">
        <f t="shared" si="200"/>
        <v>7.9223940252557563</v>
      </c>
      <c r="AQ395" s="246">
        <f t="shared" si="200"/>
        <v>7.922395709991898</v>
      </c>
      <c r="AR395" s="246">
        <f t="shared" si="200"/>
        <v>7.9223496026179596</v>
      </c>
      <c r="AS395" s="246">
        <f t="shared" si="200"/>
        <v>7.923600456209023</v>
      </c>
      <c r="AT395" s="246">
        <f t="shared" si="200"/>
        <v>7.8668663111847952</v>
      </c>
      <c r="AU395" s="246">
        <f t="shared" si="192"/>
        <v>7.3889561230057206</v>
      </c>
    </row>
    <row r="396" spans="1:47" s="246" customFormat="1" ht="12.95" customHeight="1">
      <c r="A396" s="235" t="s">
        <v>1177</v>
      </c>
      <c r="B396" s="235" t="s">
        <v>1797</v>
      </c>
      <c r="C396" s="236">
        <v>54750.79709</v>
      </c>
      <c r="D396" s="237">
        <v>2.2000000000000001E-4</v>
      </c>
      <c r="E396" s="246">
        <f t="shared" si="171"/>
        <v>65734.14078048298</v>
      </c>
      <c r="F396" s="246">
        <f t="shared" si="172"/>
        <v>65734</v>
      </c>
      <c r="G396" s="246">
        <f t="shared" si="173"/>
        <v>4.5260392005729955E-2</v>
      </c>
      <c r="I396" s="246">
        <f>+G396</f>
        <v>4.5260392005729955E-2</v>
      </c>
      <c r="O396" s="246">
        <f t="shared" ca="1" si="195"/>
        <v>7.166483530516489E-2</v>
      </c>
      <c r="P396" s="246">
        <f t="shared" si="174"/>
        <v>3.5774033704907872E-2</v>
      </c>
      <c r="Q396" s="248">
        <f t="shared" si="175"/>
        <v>39732.29709</v>
      </c>
      <c r="R396" s="246">
        <f t="shared" si="176"/>
        <v>8.999099381157604E-5</v>
      </c>
      <c r="S396" s="246">
        <v>0.1</v>
      </c>
      <c r="T396" s="246">
        <f t="shared" si="177"/>
        <v>8.999099381157605E-6</v>
      </c>
      <c r="X396" s="248">
        <f t="shared" si="178"/>
        <v>39732.29709</v>
      </c>
      <c r="Z396" s="246">
        <f t="shared" si="179"/>
        <v>65734</v>
      </c>
      <c r="AA396" s="246">
        <f t="shared" si="180"/>
        <v>4.5049855056445633E-2</v>
      </c>
      <c r="AB396" s="246">
        <f t="shared" si="181"/>
        <v>2.1053694928432204E-4</v>
      </c>
      <c r="AC396" s="246">
        <f t="shared" si="182"/>
        <v>9.4863583008220828E-3</v>
      </c>
      <c r="AD396" s="246">
        <f t="shared" si="183"/>
        <v>3.5984570654192194E-2</v>
      </c>
      <c r="AE396" s="246">
        <f t="shared" si="184"/>
        <v>4.4325807013949187E-9</v>
      </c>
      <c r="AG396" s="249"/>
      <c r="AH396" s="246">
        <f t="shared" si="185"/>
        <v>9.275821351537759E-3</v>
      </c>
      <c r="AI396" s="246">
        <f t="shared" si="186"/>
        <v>0.66254684337353054</v>
      </c>
      <c r="AJ396" s="246">
        <f t="shared" si="187"/>
        <v>0.86456650361748233</v>
      </c>
      <c r="AK396" s="246">
        <f t="shared" si="188"/>
        <v>0.41474979182673755</v>
      </c>
      <c r="AL396" s="246">
        <f t="shared" si="189"/>
        <v>2.2537935754513123</v>
      </c>
      <c r="AM396" s="246">
        <f t="shared" si="190"/>
        <v>2.102814490932285</v>
      </c>
      <c r="AN396" s="246">
        <f t="shared" si="200"/>
        <v>8.0000480112624537</v>
      </c>
      <c r="AO396" s="246">
        <f t="shared" si="200"/>
        <v>8.0000481021098224</v>
      </c>
      <c r="AP396" s="246">
        <f t="shared" si="200"/>
        <v>8.0000469347414178</v>
      </c>
      <c r="AQ396" s="246">
        <f t="shared" si="200"/>
        <v>8.0000619344597137</v>
      </c>
      <c r="AR396" s="246">
        <f t="shared" si="200"/>
        <v>7.9998690839208235</v>
      </c>
      <c r="AS396" s="246">
        <f t="shared" si="200"/>
        <v>8.0023295805543651</v>
      </c>
      <c r="AT396" s="246">
        <f t="shared" si="200"/>
        <v>7.9670166221440963</v>
      </c>
      <c r="AU396" s="246">
        <f t="shared" si="192"/>
        <v>7.4710530637933754</v>
      </c>
    </row>
    <row r="397" spans="1:47" s="246" customFormat="1" ht="12.95" customHeight="1">
      <c r="A397" s="41" t="s">
        <v>1958</v>
      </c>
      <c r="B397" s="37" t="s">
        <v>1817</v>
      </c>
      <c r="C397" s="42">
        <v>54750.797200000001</v>
      </c>
      <c r="D397" s="42">
        <v>2.0000000000000001E-4</v>
      </c>
      <c r="E397" s="246">
        <f t="shared" si="171"/>
        <v>65734.141122633213</v>
      </c>
      <c r="F397" s="246">
        <f t="shared" si="172"/>
        <v>65734</v>
      </c>
      <c r="G397" s="246">
        <f t="shared" si="173"/>
        <v>4.53703920065891E-2</v>
      </c>
      <c r="K397" s="246">
        <f t="shared" ref="K397:K402" si="201">+G397</f>
        <v>4.53703920065891E-2</v>
      </c>
      <c r="O397" s="246">
        <f t="shared" ca="1" si="195"/>
        <v>7.166483530516489E-2</v>
      </c>
      <c r="P397" s="246">
        <f t="shared" si="174"/>
        <v>3.5774033704907872E-2</v>
      </c>
      <c r="Q397" s="248">
        <f t="shared" si="175"/>
        <v>39732.297200000001</v>
      </c>
      <c r="R397" s="246">
        <f t="shared" si="176"/>
        <v>9.2090092654246222E-5</v>
      </c>
      <c r="S397" s="246">
        <v>1</v>
      </c>
      <c r="T397" s="246">
        <f t="shared" si="177"/>
        <v>9.2090092654246222E-5</v>
      </c>
      <c r="X397" s="248">
        <f t="shared" si="178"/>
        <v>39732.297200000001</v>
      </c>
      <c r="Z397" s="246">
        <f t="shared" si="179"/>
        <v>65734</v>
      </c>
      <c r="AA397" s="246">
        <f t="shared" si="180"/>
        <v>4.5049855056445633E-2</v>
      </c>
      <c r="AB397" s="246">
        <f t="shared" si="181"/>
        <v>3.2053695014346711E-4</v>
      </c>
      <c r="AC397" s="246">
        <f t="shared" si="182"/>
        <v>9.5963583016812279E-3</v>
      </c>
      <c r="AD397" s="246">
        <f t="shared" si="183"/>
        <v>3.6094570655051339E-2</v>
      </c>
      <c r="AE397" s="246">
        <f t="shared" si="184"/>
        <v>1.0274393640727552E-7</v>
      </c>
      <c r="AG397" s="249"/>
      <c r="AH397" s="246">
        <f t="shared" si="185"/>
        <v>9.275821351537759E-3</v>
      </c>
      <c r="AI397" s="246">
        <f t="shared" si="186"/>
        <v>0.66254684337353054</v>
      </c>
      <c r="AJ397" s="246">
        <f t="shared" si="187"/>
        <v>0.86456650361748233</v>
      </c>
      <c r="AK397" s="246">
        <f t="shared" si="188"/>
        <v>0.41474979182673755</v>
      </c>
      <c r="AL397" s="246">
        <f t="shared" si="189"/>
        <v>2.2537935754513123</v>
      </c>
      <c r="AM397" s="246">
        <f t="shared" si="190"/>
        <v>2.102814490932285</v>
      </c>
      <c r="AN397" s="246">
        <f t="shared" si="200"/>
        <v>8.0000480112624537</v>
      </c>
      <c r="AO397" s="246">
        <f t="shared" si="200"/>
        <v>8.0000481021098224</v>
      </c>
      <c r="AP397" s="246">
        <f t="shared" si="200"/>
        <v>8.0000469347414178</v>
      </c>
      <c r="AQ397" s="246">
        <f t="shared" si="200"/>
        <v>8.0000619344597137</v>
      </c>
      <c r="AR397" s="246">
        <f t="shared" si="200"/>
        <v>7.9998690839208235</v>
      </c>
      <c r="AS397" s="246">
        <f t="shared" si="200"/>
        <v>8.0023295805543651</v>
      </c>
      <c r="AT397" s="246">
        <f t="shared" si="200"/>
        <v>7.9670166221440963</v>
      </c>
      <c r="AU397" s="246">
        <f t="shared" si="192"/>
        <v>7.4710530637933754</v>
      </c>
    </row>
    <row r="398" spans="1:47" s="246" customFormat="1" ht="12.95" customHeight="1">
      <c r="A398" s="41" t="s">
        <v>1958</v>
      </c>
      <c r="B398" s="37" t="s">
        <v>1814</v>
      </c>
      <c r="C398" s="42">
        <v>54792.752</v>
      </c>
      <c r="D398" s="42">
        <v>1E-4</v>
      </c>
      <c r="E398" s="246">
        <f t="shared" si="171"/>
        <v>65864.639705303911</v>
      </c>
      <c r="F398" s="246">
        <f t="shared" si="172"/>
        <v>65864.5</v>
      </c>
      <c r="G398" s="246">
        <f t="shared" si="173"/>
        <v>4.4914726000570226E-2</v>
      </c>
      <c r="K398" s="246">
        <f t="shared" si="201"/>
        <v>4.4914726000570226E-2</v>
      </c>
      <c r="O398" s="246">
        <f t="shared" ca="1" si="195"/>
        <v>7.1530719809728388E-2</v>
      </c>
      <c r="P398" s="246">
        <f t="shared" si="174"/>
        <v>3.6029142301410202E-2</v>
      </c>
      <c r="Q398" s="248">
        <f t="shared" si="175"/>
        <v>39774.252</v>
      </c>
      <c r="R398" s="246">
        <f t="shared" si="176"/>
        <v>7.8953597674778336E-5</v>
      </c>
      <c r="S398" s="246">
        <v>1</v>
      </c>
      <c r="T398" s="246">
        <f t="shared" si="177"/>
        <v>7.8953597674778336E-5</v>
      </c>
      <c r="X398" s="248">
        <f t="shared" si="178"/>
        <v>39774.252</v>
      </c>
      <c r="Z398" s="246">
        <f t="shared" si="179"/>
        <v>65864.5</v>
      </c>
      <c r="AA398" s="246">
        <f t="shared" si="180"/>
        <v>4.5308979835095117E-2</v>
      </c>
      <c r="AB398" s="246">
        <f t="shared" si="181"/>
        <v>-3.9425383452489082E-4</v>
      </c>
      <c r="AC398" s="246">
        <f t="shared" si="182"/>
        <v>8.885583699160024E-3</v>
      </c>
      <c r="AD398" s="246">
        <f t="shared" si="183"/>
        <v>3.5634888466885312E-2</v>
      </c>
      <c r="AE398" s="246">
        <f t="shared" si="184"/>
        <v>1.5543608603758E-7</v>
      </c>
      <c r="AG398" s="249"/>
      <c r="AH398" s="246">
        <f t="shared" si="185"/>
        <v>9.2798375336849166E-3</v>
      </c>
      <c r="AI398" s="246">
        <f t="shared" si="186"/>
        <v>0.6581405470484174</v>
      </c>
      <c r="AJ398" s="246">
        <f t="shared" si="187"/>
        <v>0.85915525898056522</v>
      </c>
      <c r="AK398" s="246">
        <f t="shared" si="188"/>
        <v>0.41112545185762384</v>
      </c>
      <c r="AL398" s="246">
        <f t="shared" si="189"/>
        <v>2.2644640842246653</v>
      </c>
      <c r="AM398" s="246">
        <f t="shared" si="190"/>
        <v>2.1320698213378466</v>
      </c>
      <c r="AN398" s="246">
        <f t="shared" si="200"/>
        <v>8.0137032961405374</v>
      </c>
      <c r="AO398" s="246">
        <f t="shared" si="200"/>
        <v>8.0137034243712719</v>
      </c>
      <c r="AP398" s="246">
        <f t="shared" si="200"/>
        <v>8.0137019164554584</v>
      </c>
      <c r="AQ398" s="246">
        <f t="shared" si="200"/>
        <v>8.0137196477398671</v>
      </c>
      <c r="AR398" s="246">
        <f t="shared" si="200"/>
        <v>8.0135110254655846</v>
      </c>
      <c r="AS398" s="246">
        <f t="shared" si="200"/>
        <v>8.0159487547220607</v>
      </c>
      <c r="AT398" s="246">
        <f t="shared" si="200"/>
        <v>7.9846799117678113</v>
      </c>
      <c r="AU398" s="246">
        <f t="shared" si="192"/>
        <v>7.485820328814448</v>
      </c>
    </row>
    <row r="399" spans="1:47" s="246" customFormat="1" ht="12.95" customHeight="1">
      <c r="A399" s="235" t="s">
        <v>1177</v>
      </c>
      <c r="B399" s="235" t="s">
        <v>1797</v>
      </c>
      <c r="C399" s="236">
        <v>54792.752059999999</v>
      </c>
      <c r="D399" s="236">
        <v>1.2E-4</v>
      </c>
      <c r="E399" s="246">
        <f t="shared" si="171"/>
        <v>65864.639891931292</v>
      </c>
      <c r="F399" s="246">
        <f t="shared" si="172"/>
        <v>65864.5</v>
      </c>
      <c r="G399" s="246">
        <f t="shared" si="173"/>
        <v>4.4974725999054499E-2</v>
      </c>
      <c r="K399" s="246">
        <f t="shared" si="201"/>
        <v>4.4974725999054499E-2</v>
      </c>
      <c r="O399" s="246">
        <f t="shared" ca="1" si="195"/>
        <v>7.1530719809728388E-2</v>
      </c>
      <c r="P399" s="246">
        <f t="shared" si="174"/>
        <v>3.6029142301410202E-2</v>
      </c>
      <c r="Q399" s="248">
        <f t="shared" si="175"/>
        <v>39774.252059999999</v>
      </c>
      <c r="R399" s="246">
        <f t="shared" si="176"/>
        <v>8.0023467691559406E-5</v>
      </c>
      <c r="S399" s="246">
        <v>1</v>
      </c>
      <c r="T399" s="246">
        <f t="shared" si="177"/>
        <v>8.0023467691559406E-5</v>
      </c>
      <c r="X399" s="248">
        <f t="shared" si="178"/>
        <v>39774.252059999999</v>
      </c>
      <c r="Z399" s="246">
        <f t="shared" si="179"/>
        <v>65864.5</v>
      </c>
      <c r="AA399" s="246">
        <f t="shared" si="180"/>
        <v>4.5308979835095117E-2</v>
      </c>
      <c r="AB399" s="246">
        <f t="shared" si="181"/>
        <v>-3.3425383604061831E-4</v>
      </c>
      <c r="AC399" s="246">
        <f t="shared" si="182"/>
        <v>8.9455836976442965E-3</v>
      </c>
      <c r="AD399" s="246">
        <f t="shared" si="183"/>
        <v>3.5694888465369584E-2</v>
      </c>
      <c r="AE399" s="246">
        <f t="shared" si="184"/>
        <v>1.1172562690786854E-7</v>
      </c>
      <c r="AG399" s="249"/>
      <c r="AH399" s="246">
        <f t="shared" si="185"/>
        <v>9.2798375336849166E-3</v>
      </c>
      <c r="AI399" s="246">
        <f t="shared" si="186"/>
        <v>0.6581405470484174</v>
      </c>
      <c r="AJ399" s="246">
        <f t="shared" si="187"/>
        <v>0.85915525898056522</v>
      </c>
      <c r="AK399" s="246">
        <f t="shared" si="188"/>
        <v>0.41112545185762384</v>
      </c>
      <c r="AL399" s="246">
        <f t="shared" si="189"/>
        <v>2.2644640842246653</v>
      </c>
      <c r="AM399" s="246">
        <f t="shared" si="190"/>
        <v>2.1320698213378466</v>
      </c>
      <c r="AN399" s="246">
        <f t="shared" si="200"/>
        <v>8.0137032961405374</v>
      </c>
      <c r="AO399" s="246">
        <f t="shared" si="200"/>
        <v>8.0137034243712719</v>
      </c>
      <c r="AP399" s="246">
        <f t="shared" si="200"/>
        <v>8.0137019164554584</v>
      </c>
      <c r="AQ399" s="246">
        <f t="shared" si="200"/>
        <v>8.0137196477398671</v>
      </c>
      <c r="AR399" s="246">
        <f t="shared" si="200"/>
        <v>8.0135110254655846</v>
      </c>
      <c r="AS399" s="246">
        <f t="shared" si="200"/>
        <v>8.0159487547220607</v>
      </c>
      <c r="AT399" s="246">
        <f t="shared" si="200"/>
        <v>7.9846799117678113</v>
      </c>
      <c r="AU399" s="246">
        <f t="shared" si="192"/>
        <v>7.485820328814448</v>
      </c>
    </row>
    <row r="400" spans="1:47" s="246" customFormat="1" ht="12.95" customHeight="1">
      <c r="A400" s="41" t="s">
        <v>1958</v>
      </c>
      <c r="B400" s="37" t="s">
        <v>1814</v>
      </c>
      <c r="C400" s="42">
        <v>54799.826000000001</v>
      </c>
      <c r="D400" s="42">
        <v>2.0000000000000001E-4</v>
      </c>
      <c r="E400" s="246">
        <f t="shared" si="171"/>
        <v>65886.643074973472</v>
      </c>
      <c r="F400" s="246">
        <f t="shared" si="172"/>
        <v>65886.5</v>
      </c>
      <c r="G400" s="246">
        <f t="shared" si="173"/>
        <v>4.5998062007129192E-2</v>
      </c>
      <c r="K400" s="246">
        <f t="shared" si="201"/>
        <v>4.5998062007129192E-2</v>
      </c>
      <c r="O400" s="246">
        <f t="shared" ca="1" si="195"/>
        <v>7.1508110300919164E-2</v>
      </c>
      <c r="P400" s="246">
        <f t="shared" si="174"/>
        <v>3.6072221386076062E-2</v>
      </c>
      <c r="Q400" s="248">
        <f t="shared" si="175"/>
        <v>39781.326000000001</v>
      </c>
      <c r="R400" s="246">
        <f t="shared" si="176"/>
        <v>9.8522312034548404E-5</v>
      </c>
      <c r="S400" s="246">
        <v>1</v>
      </c>
      <c r="T400" s="246">
        <f t="shared" si="177"/>
        <v>9.8522312034548404E-5</v>
      </c>
      <c r="X400" s="248">
        <f t="shared" si="178"/>
        <v>39781.326000000001</v>
      </c>
      <c r="Z400" s="246">
        <f t="shared" si="179"/>
        <v>65886.5</v>
      </c>
      <c r="AA400" s="246">
        <f t="shared" si="180"/>
        <v>4.5352563680383838E-2</v>
      </c>
      <c r="AB400" s="246">
        <f t="shared" si="181"/>
        <v>6.4549832674535429E-4</v>
      </c>
      <c r="AC400" s="246">
        <f t="shared" si="182"/>
        <v>9.9258406210531308E-3</v>
      </c>
      <c r="AD400" s="246">
        <f t="shared" si="183"/>
        <v>3.6717719712821416E-2</v>
      </c>
      <c r="AE400" s="246">
        <f t="shared" si="184"/>
        <v>4.1666808983105218E-7</v>
      </c>
      <c r="AG400" s="249"/>
      <c r="AH400" s="246">
        <f t="shared" si="185"/>
        <v>9.2803422943077765E-3</v>
      </c>
      <c r="AI400" s="246">
        <f t="shared" si="186"/>
        <v>0.65740726503548008</v>
      </c>
      <c r="AJ400" s="246">
        <f t="shared" si="187"/>
        <v>0.85824051935419943</v>
      </c>
      <c r="AK400" s="246">
        <f t="shared" si="188"/>
        <v>0.41051460471829854</v>
      </c>
      <c r="AL400" s="246">
        <f t="shared" si="189"/>
        <v>2.266249006496615</v>
      </c>
      <c r="AM400" s="246">
        <f t="shared" si="190"/>
        <v>2.1370285992735072</v>
      </c>
      <c r="AN400" s="246">
        <f t="shared" si="200"/>
        <v>8.0159964052252946</v>
      </c>
      <c r="AO400" s="246">
        <f t="shared" si="200"/>
        <v>8.0159965402783975</v>
      </c>
      <c r="AP400" s="246">
        <f t="shared" si="200"/>
        <v>8.0159949744207655</v>
      </c>
      <c r="AQ400" s="246">
        <f t="shared" si="200"/>
        <v>8.0160131286553167</v>
      </c>
      <c r="AR400" s="246">
        <f t="shared" si="200"/>
        <v>8.0158025281785008</v>
      </c>
      <c r="AS400" s="246">
        <f t="shared" si="200"/>
        <v>8.0182291680374824</v>
      </c>
      <c r="AT400" s="246">
        <f t="shared" si="200"/>
        <v>7.9876469324899926</v>
      </c>
      <c r="AU400" s="246">
        <f t="shared" si="192"/>
        <v>7.488309829431028</v>
      </c>
    </row>
    <row r="401" spans="1:47" s="246" customFormat="1" ht="12.95" customHeight="1">
      <c r="A401" s="235" t="s">
        <v>1177</v>
      </c>
      <c r="B401" s="235" t="s">
        <v>1797</v>
      </c>
      <c r="C401" s="236">
        <v>54821.686950000003</v>
      </c>
      <c r="D401" s="236">
        <v>1.8000000000000001E-4</v>
      </c>
      <c r="E401" s="246">
        <f t="shared" si="171"/>
        <v>65954.640610197937</v>
      </c>
      <c r="F401" s="246">
        <f t="shared" si="172"/>
        <v>65954.5</v>
      </c>
      <c r="G401" s="246">
        <f t="shared" si="173"/>
        <v>4.5205646005342714E-2</v>
      </c>
      <c r="K401" s="246">
        <f t="shared" si="201"/>
        <v>4.5205646005342714E-2</v>
      </c>
      <c r="O401" s="246">
        <f t="shared" ca="1" si="195"/>
        <v>7.1438226364599761E-2</v>
      </c>
      <c r="P401" s="246">
        <f t="shared" si="174"/>
        <v>3.6205506753985171E-2</v>
      </c>
      <c r="Q401" s="248">
        <f t="shared" si="175"/>
        <v>39803.186950000003</v>
      </c>
      <c r="R401" s="246">
        <f t="shared" si="176"/>
        <v>8.1002506543826722E-5</v>
      </c>
      <c r="S401" s="246">
        <v>1</v>
      </c>
      <c r="T401" s="246">
        <f t="shared" si="177"/>
        <v>8.1002506543826722E-5</v>
      </c>
      <c r="X401" s="248">
        <f t="shared" si="178"/>
        <v>39803.186950000003</v>
      </c>
      <c r="Z401" s="246">
        <f t="shared" si="179"/>
        <v>65954.5</v>
      </c>
      <c r="AA401" s="246">
        <f t="shared" si="180"/>
        <v>4.5487098369597474E-2</v>
      </c>
      <c r="AB401" s="246">
        <f t="shared" si="181"/>
        <v>-2.8145236425475978E-4</v>
      </c>
      <c r="AC401" s="246">
        <f t="shared" si="182"/>
        <v>9.0001392513575432E-3</v>
      </c>
      <c r="AD401" s="246">
        <f t="shared" si="183"/>
        <v>3.5924054389730412E-2</v>
      </c>
      <c r="AE401" s="246">
        <f t="shared" si="184"/>
        <v>7.9215433344593974E-8</v>
      </c>
      <c r="AG401" s="249"/>
      <c r="AH401" s="246">
        <f t="shared" si="185"/>
        <v>9.2815916156123012E-3</v>
      </c>
      <c r="AI401" s="246">
        <f t="shared" si="186"/>
        <v>0.65515789004414193</v>
      </c>
      <c r="AJ401" s="246">
        <f t="shared" si="187"/>
        <v>0.85540882542320884</v>
      </c>
      <c r="AK401" s="246">
        <f t="shared" si="188"/>
        <v>0.40862689820750003</v>
      </c>
      <c r="AL401" s="246">
        <f t="shared" si="189"/>
        <v>2.2717410230272166</v>
      </c>
      <c r="AM401" s="246">
        <f t="shared" si="190"/>
        <v>2.1524056041146284</v>
      </c>
      <c r="AN401" s="246">
        <f t="shared" ref="AN401:AT410" si="202">$AU401+$AB$7*SIN(AO401)</f>
        <v>8.0230681063866882</v>
      </c>
      <c r="AO401" s="246">
        <f t="shared" si="202"/>
        <v>8.0230682631638643</v>
      </c>
      <c r="AP401" s="246">
        <f t="shared" si="202"/>
        <v>8.0230665207706089</v>
      </c>
      <c r="AQ401" s="246">
        <f t="shared" si="202"/>
        <v>8.0230858844154813</v>
      </c>
      <c r="AR401" s="246">
        <f t="shared" si="202"/>
        <v>8.0228705678982575</v>
      </c>
      <c r="AS401" s="246">
        <f t="shared" si="202"/>
        <v>8.025249723192621</v>
      </c>
      <c r="AT401" s="246">
        <f t="shared" si="202"/>
        <v>7.9967981452355179</v>
      </c>
      <c r="AU401" s="246">
        <f t="shared" si="192"/>
        <v>7.4960046495186372</v>
      </c>
    </row>
    <row r="402" spans="1:47" s="246" customFormat="1" ht="12.95" customHeight="1">
      <c r="A402" s="235" t="s">
        <v>1177</v>
      </c>
      <c r="B402" s="235" t="s">
        <v>1797</v>
      </c>
      <c r="C402" s="236">
        <v>54822.656510000001</v>
      </c>
      <c r="D402" s="236">
        <v>6.9999999999999999E-4</v>
      </c>
      <c r="E402" s="246">
        <f t="shared" si="171"/>
        <v>65957.656384455331</v>
      </c>
      <c r="F402" s="246">
        <f t="shared" si="172"/>
        <v>65957.5</v>
      </c>
      <c r="G402" s="246">
        <f t="shared" si="173"/>
        <v>5.02770099992631E-2</v>
      </c>
      <c r="K402" s="246">
        <f t="shared" si="201"/>
        <v>5.02770099992631E-2</v>
      </c>
      <c r="O402" s="246">
        <f t="shared" ca="1" si="195"/>
        <v>7.1435143249762134E-2</v>
      </c>
      <c r="P402" s="246">
        <f t="shared" si="174"/>
        <v>3.6211391579127054E-2</v>
      </c>
      <c r="Q402" s="248">
        <f t="shared" si="175"/>
        <v>39804.156510000001</v>
      </c>
      <c r="R402" s="246">
        <f t="shared" si="176"/>
        <v>1.9784162154087043E-4</v>
      </c>
      <c r="S402" s="246">
        <v>1</v>
      </c>
      <c r="T402" s="246">
        <f t="shared" si="177"/>
        <v>1.9784162154087043E-4</v>
      </c>
      <c r="X402" s="248">
        <f t="shared" si="178"/>
        <v>39804.156510000001</v>
      </c>
      <c r="Z402" s="246">
        <f t="shared" si="179"/>
        <v>65957.5</v>
      </c>
      <c r="AA402" s="246">
        <f t="shared" si="180"/>
        <v>4.5493027543147796E-2</v>
      </c>
      <c r="AB402" s="246">
        <f t="shared" si="181"/>
        <v>4.7839824561153044E-3</v>
      </c>
      <c r="AC402" s="246">
        <f t="shared" si="182"/>
        <v>1.4065618420136046E-2</v>
      </c>
      <c r="AD402" s="246">
        <f t="shared" si="183"/>
        <v>4.0995374035242359E-2</v>
      </c>
      <c r="AE402" s="246">
        <f t="shared" si="184"/>
        <v>2.288648814041902E-5</v>
      </c>
      <c r="AG402" s="249"/>
      <c r="AH402" s="246">
        <f t="shared" si="185"/>
        <v>9.2816359640207433E-3</v>
      </c>
      <c r="AI402" s="246">
        <f t="shared" si="186"/>
        <v>0.65505924526703152</v>
      </c>
      <c r="AJ402" s="246">
        <f t="shared" si="187"/>
        <v>0.85528375095501752</v>
      </c>
      <c r="AK402" s="246">
        <f t="shared" si="188"/>
        <v>0.40854363103803337</v>
      </c>
      <c r="AL402" s="246">
        <f t="shared" si="189"/>
        <v>2.271982453115799</v>
      </c>
      <c r="AM402" s="246">
        <f t="shared" si="190"/>
        <v>2.1530857505621532</v>
      </c>
      <c r="AN402" s="246">
        <f t="shared" si="202"/>
        <v>8.0233795361091147</v>
      </c>
      <c r="AO402" s="246">
        <f t="shared" si="202"/>
        <v>8.0233796938609956</v>
      </c>
      <c r="AP402" s="246">
        <f t="shared" si="202"/>
        <v>8.0233779438274659</v>
      </c>
      <c r="AQ402" s="246">
        <f t="shared" si="202"/>
        <v>8.0233973569667736</v>
      </c>
      <c r="AR402" s="246">
        <f t="shared" si="202"/>
        <v>8.0231818833252984</v>
      </c>
      <c r="AS402" s="246">
        <f t="shared" si="202"/>
        <v>8.0255584844057406</v>
      </c>
      <c r="AT402" s="246">
        <f t="shared" si="202"/>
        <v>7.9972011928915805</v>
      </c>
      <c r="AU402" s="246">
        <f t="shared" si="192"/>
        <v>7.496344126875444</v>
      </c>
    </row>
    <row r="403" spans="1:47" s="246" customFormat="1" ht="12.95" customHeight="1">
      <c r="A403" s="235" t="s">
        <v>1177</v>
      </c>
      <c r="B403" s="235" t="s">
        <v>1797</v>
      </c>
      <c r="C403" s="236">
        <v>54828.604599999999</v>
      </c>
      <c r="D403" s="237">
        <v>1.5E-3</v>
      </c>
      <c r="E403" s="246">
        <f t="shared" si="171"/>
        <v>65976.157659985125</v>
      </c>
      <c r="F403" s="246">
        <f t="shared" si="172"/>
        <v>65976</v>
      </c>
      <c r="G403" s="246">
        <f t="shared" si="173"/>
        <v>5.068708799808519E-2</v>
      </c>
      <c r="I403" s="246">
        <f>+G403</f>
        <v>5.068708799808519E-2</v>
      </c>
      <c r="O403" s="246">
        <f t="shared" ca="1" si="195"/>
        <v>7.1416130708263484E-2</v>
      </c>
      <c r="P403" s="246">
        <f t="shared" si="174"/>
        <v>3.6247689902268197E-2</v>
      </c>
      <c r="Q403" s="248">
        <f t="shared" si="175"/>
        <v>39810.104599999999</v>
      </c>
      <c r="R403" s="246">
        <f t="shared" si="176"/>
        <v>2.0849621736948338E-4</v>
      </c>
      <c r="S403" s="246">
        <v>0.1</v>
      </c>
      <c r="T403" s="246">
        <f t="shared" si="177"/>
        <v>2.0849621736948339E-5</v>
      </c>
      <c r="X403" s="248">
        <f t="shared" si="178"/>
        <v>39810.104599999999</v>
      </c>
      <c r="Z403" s="246">
        <f t="shared" si="179"/>
        <v>65976</v>
      </c>
      <c r="AA403" s="246">
        <f t="shared" si="180"/>
        <v>4.5529579328349959E-2</v>
      </c>
      <c r="AB403" s="246">
        <f t="shared" si="181"/>
        <v>5.1575086697352307E-3</v>
      </c>
      <c r="AC403" s="246">
        <f t="shared" si="182"/>
        <v>1.4439398095816992E-2</v>
      </c>
      <c r="AD403" s="246">
        <f t="shared" si="183"/>
        <v>4.1405198572003428E-2</v>
      </c>
      <c r="AE403" s="246">
        <f t="shared" si="184"/>
        <v>2.659989567839407E-6</v>
      </c>
      <c r="AG403" s="249"/>
      <c r="AH403" s="246">
        <f t="shared" si="185"/>
        <v>9.2818894260817617E-3</v>
      </c>
      <c r="AI403" s="246">
        <f t="shared" si="186"/>
        <v>0.65445203492332438</v>
      </c>
      <c r="AJ403" s="246">
        <f t="shared" si="187"/>
        <v>0.85451219039366622</v>
      </c>
      <c r="AK403" s="246">
        <f t="shared" si="188"/>
        <v>0.4080301785025946</v>
      </c>
      <c r="AL403" s="246">
        <f t="shared" si="189"/>
        <v>2.2734696676815696</v>
      </c>
      <c r="AM403" s="246">
        <f t="shared" si="190"/>
        <v>2.1572832775383084</v>
      </c>
      <c r="AN403" s="246">
        <f t="shared" si="202"/>
        <v>8.0252989843153095</v>
      </c>
      <c r="AO403" s="246">
        <f t="shared" si="202"/>
        <v>8.0252991480964635</v>
      </c>
      <c r="AP403" s="246">
        <f t="shared" si="202"/>
        <v>8.0252973513372297</v>
      </c>
      <c r="AQ403" s="246">
        <f t="shared" si="202"/>
        <v>8.0253170616428751</v>
      </c>
      <c r="AR403" s="246">
        <f t="shared" si="202"/>
        <v>8.0251007182254792</v>
      </c>
      <c r="AS403" s="246">
        <f t="shared" si="202"/>
        <v>8.0274607114288479</v>
      </c>
      <c r="AT403" s="246">
        <f t="shared" si="202"/>
        <v>7.9996853776806072</v>
      </c>
      <c r="AU403" s="246">
        <f t="shared" si="192"/>
        <v>7.4984375705757493</v>
      </c>
    </row>
    <row r="404" spans="1:47" s="246" customFormat="1" ht="12.95" customHeight="1">
      <c r="A404" s="235" t="s">
        <v>1177</v>
      </c>
      <c r="B404" s="235" t="s">
        <v>1797</v>
      </c>
      <c r="C404" s="236">
        <v>54836.958839999999</v>
      </c>
      <c r="D404" s="236">
        <v>6.0000000000000002E-5</v>
      </c>
      <c r="E404" s="246">
        <f t="shared" si="171"/>
        <v>66002.143160554566</v>
      </c>
      <c r="F404" s="246">
        <f t="shared" si="172"/>
        <v>66002</v>
      </c>
      <c r="G404" s="246">
        <f t="shared" si="173"/>
        <v>4.6025576004467439E-2</v>
      </c>
      <c r="K404" s="246">
        <f>+G404</f>
        <v>4.6025576004467439E-2</v>
      </c>
      <c r="O404" s="246">
        <f t="shared" ca="1" si="195"/>
        <v>7.1389410379670767E-2</v>
      </c>
      <c r="P404" s="246">
        <f t="shared" si="174"/>
        <v>3.629872868524029E-2</v>
      </c>
      <c r="Q404" s="248">
        <f t="shared" si="175"/>
        <v>39818.458839999999</v>
      </c>
      <c r="R404" s="246">
        <f t="shared" si="176"/>
        <v>9.4611558771556361E-5</v>
      </c>
      <c r="S404" s="246">
        <v>1</v>
      </c>
      <c r="T404" s="246">
        <f t="shared" si="177"/>
        <v>9.4611558771556361E-5</v>
      </c>
      <c r="X404" s="248">
        <f t="shared" si="178"/>
        <v>39818.458839999999</v>
      </c>
      <c r="Z404" s="246">
        <f t="shared" si="179"/>
        <v>66002</v>
      </c>
      <c r="AA404" s="246">
        <f t="shared" si="180"/>
        <v>4.5580916230639458E-2</v>
      </c>
      <c r="AB404" s="246">
        <f t="shared" si="181"/>
        <v>4.4465977382798089E-4</v>
      </c>
      <c r="AC404" s="246">
        <f t="shared" si="182"/>
        <v>9.7268473192271485E-3</v>
      </c>
      <c r="AD404" s="246">
        <f t="shared" si="183"/>
        <v>3.6743388459068271E-2</v>
      </c>
      <c r="AE404" s="246">
        <f t="shared" si="184"/>
        <v>1.9772231446075112E-7</v>
      </c>
      <c r="AG404" s="249"/>
      <c r="AH404" s="246">
        <f t="shared" si="185"/>
        <v>9.2821875453991658E-3</v>
      </c>
      <c r="AI404" s="246">
        <f t="shared" si="186"/>
        <v>0.65360184462944149</v>
      </c>
      <c r="AJ404" s="246">
        <f t="shared" si="187"/>
        <v>0.85342706471144514</v>
      </c>
      <c r="AK404" s="246">
        <f t="shared" si="188"/>
        <v>0.40730865531359023</v>
      </c>
      <c r="AL404" s="246">
        <f t="shared" si="189"/>
        <v>2.2755551564390761</v>
      </c>
      <c r="AM404" s="246">
        <f t="shared" si="190"/>
        <v>2.1631921139268337</v>
      </c>
      <c r="AN404" s="246">
        <f t="shared" si="202"/>
        <v>8.0279935842948333</v>
      </c>
      <c r="AO404" s="246">
        <f t="shared" si="202"/>
        <v>8.0279937565833581</v>
      </c>
      <c r="AP404" s="246">
        <f t="shared" si="202"/>
        <v>8.0279918954731251</v>
      </c>
      <c r="AQ404" s="246">
        <f t="shared" si="202"/>
        <v>8.0280119986785756</v>
      </c>
      <c r="AR404" s="246">
        <f t="shared" si="202"/>
        <v>8.0277947274903454</v>
      </c>
      <c r="AS404" s="246">
        <f t="shared" si="202"/>
        <v>8.0301288887161526</v>
      </c>
      <c r="AT404" s="246">
        <f t="shared" si="202"/>
        <v>8.0031729509375928</v>
      </c>
      <c r="AU404" s="246">
        <f t="shared" si="192"/>
        <v>7.5013797076680699</v>
      </c>
    </row>
    <row r="405" spans="1:47" s="246" customFormat="1" ht="12.95" customHeight="1">
      <c r="A405" s="235" t="s">
        <v>1177</v>
      </c>
      <c r="B405" s="235" t="s">
        <v>1797</v>
      </c>
      <c r="C405" s="236">
        <v>54848.539369999999</v>
      </c>
      <c r="D405" s="237">
        <v>6.8999999999999997E-4</v>
      </c>
      <c r="E405" s="246">
        <f t="shared" ref="E405:E468" si="203">+(C405-C$7)/C$8</f>
        <v>66038.163896002603</v>
      </c>
      <c r="F405" s="246">
        <f t="shared" ref="F405:F468" si="204">ROUND(2*E405,0)/2</f>
        <v>66038</v>
      </c>
      <c r="G405" s="246">
        <f t="shared" ref="G405:G468" si="205">+C405-(C$7+F405*C$8)</f>
        <v>5.269194400170818E-2</v>
      </c>
      <c r="I405" s="246">
        <f>+G405</f>
        <v>5.269194400170818E-2</v>
      </c>
      <c r="O405" s="246">
        <f t="shared" ca="1" si="195"/>
        <v>7.1352413001619319E-2</v>
      </c>
      <c r="P405" s="246">
        <f t="shared" ref="P405:P468" si="206">+D$11+D$12*F405+D$13*F405^2</f>
        <v>3.636944584980379E-2</v>
      </c>
      <c r="Q405" s="248">
        <f t="shared" ref="Q405:Q468" si="207">+C405-15018.5</f>
        <v>39830.039369999999</v>
      </c>
      <c r="R405" s="246">
        <f t="shared" ref="R405:R468" si="208">+(P405-G405)^2</f>
        <v>2.6642394591892219E-4</v>
      </c>
      <c r="S405" s="246">
        <v>0.1</v>
      </c>
      <c r="T405" s="246">
        <f t="shared" ref="T405:T468" si="209">+S405*R405</f>
        <v>2.6642394591892222E-5</v>
      </c>
      <c r="X405" s="248">
        <f t="shared" ref="X405:X468" si="210">+C405-15018.5</f>
        <v>39830.039369999999</v>
      </c>
      <c r="Z405" s="246">
        <f t="shared" ref="Z405:Z468" si="211">F405</f>
        <v>66038</v>
      </c>
      <c r="AA405" s="246">
        <f t="shared" ref="AA405:AA468" si="212">AB$3+AB$4*Z405+AB$5*Z405^2+AH405</f>
        <v>4.5651934544697702E-2</v>
      </c>
      <c r="AB405" s="246">
        <f t="shared" ref="AB405:AB468" si="213">+G405-AA405</f>
        <v>7.0400094570104779E-3</v>
      </c>
      <c r="AC405" s="246">
        <f t="shared" ref="AC405:AC468" si="214">+G405-P405</f>
        <v>1.632249815190439E-2</v>
      </c>
      <c r="AD405" s="246">
        <f t="shared" ref="AD405:AD468" si="215">G405-AH405</f>
        <v>4.3409455306814268E-2</v>
      </c>
      <c r="AE405" s="246">
        <f t="shared" ref="AE405:AE468" si="216">+(G405-AA405)^2*S405</f>
        <v>4.9561733154796967E-6</v>
      </c>
      <c r="AG405" s="249"/>
      <c r="AH405" s="246">
        <f t="shared" ref="AH405:AH468" si="217">$AB$6*($AB$11/AI405*AJ405+$AB$12)</f>
        <v>9.2824886948939134E-3</v>
      </c>
      <c r="AI405" s="246">
        <f t="shared" ref="AI405:AI468" si="218">1+$AB$7*COS(AL405)</f>
        <v>0.65243077004074257</v>
      </c>
      <c r="AJ405" s="246">
        <f t="shared" ref="AJ405:AJ468" si="219">SIN(AL405+RADIANS($AB$9))</f>
        <v>0.85192312706987827</v>
      </c>
      <c r="AK405" s="246">
        <f t="shared" ref="AK405:AK468" si="220">$AB$7*SIN(AL405)</f>
        <v>0.40630979944251827</v>
      </c>
      <c r="AL405" s="246">
        <f t="shared" ref="AL405:AL468" si="221">2*ATAN(AM405)</f>
        <v>2.2784338369142989</v>
      </c>
      <c r="AM405" s="246">
        <f t="shared" ref="AM405:AM468" si="222">SQRT((1+$AB$7)/(1-$AB$7))*TAN(AN405/2)</f>
        <v>2.1713922403735073</v>
      </c>
      <c r="AN405" s="246">
        <f t="shared" si="202"/>
        <v>8.031718801957787</v>
      </c>
      <c r="AO405" s="246">
        <f t="shared" si="202"/>
        <v>8.0317189860192872</v>
      </c>
      <c r="AP405" s="246">
        <f t="shared" si="202"/>
        <v>8.0317170389804957</v>
      </c>
      <c r="AQ405" s="246">
        <f t="shared" si="202"/>
        <v>8.0317376340710354</v>
      </c>
      <c r="AR405" s="246">
        <f t="shared" si="202"/>
        <v>8.0315196667154876</v>
      </c>
      <c r="AS405" s="246">
        <f t="shared" si="202"/>
        <v>8.0338132597442993</v>
      </c>
      <c r="AT405" s="246">
        <f t="shared" si="202"/>
        <v>8.0079947267284055</v>
      </c>
      <c r="AU405" s="246">
        <f t="shared" ref="AU405:AU468" si="223">RADIANS($AB$9)+$AB$18*(F405-AB$15)</f>
        <v>7.5054534359497458</v>
      </c>
    </row>
    <row r="406" spans="1:47" s="246" customFormat="1" ht="12.95" customHeight="1">
      <c r="A406" s="235" t="s">
        <v>1177</v>
      </c>
      <c r="B406" s="235" t="s">
        <v>1797</v>
      </c>
      <c r="C406" s="236">
        <v>54860.588479999999</v>
      </c>
      <c r="D406" s="236">
        <v>2.5999999999999998E-4</v>
      </c>
      <c r="E406" s="246">
        <f t="shared" si="203"/>
        <v>66075.642129183165</v>
      </c>
      <c r="F406" s="246">
        <f t="shared" si="204"/>
        <v>66075.5</v>
      </c>
      <c r="G406" s="246">
        <f t="shared" si="205"/>
        <v>4.5693993997701909E-2</v>
      </c>
      <c r="K406" s="246">
        <f t="shared" ref="K406:K412" si="224">+G406</f>
        <v>4.5693993997701909E-2</v>
      </c>
      <c r="O406" s="246">
        <f t="shared" ca="1" si="195"/>
        <v>7.1313874066149058E-2</v>
      </c>
      <c r="P406" s="246">
        <f t="shared" si="206"/>
        <v>3.644316893642828E-2</v>
      </c>
      <c r="Q406" s="248">
        <f t="shared" si="207"/>
        <v>39842.088479999999</v>
      </c>
      <c r="R406" s="246">
        <f t="shared" si="208"/>
        <v>8.5577764314288249E-5</v>
      </c>
      <c r="S406" s="246">
        <v>1</v>
      </c>
      <c r="T406" s="246">
        <f t="shared" si="209"/>
        <v>8.5577764314288249E-5</v>
      </c>
      <c r="X406" s="248">
        <f t="shared" si="210"/>
        <v>39842.088479999999</v>
      </c>
      <c r="Z406" s="246">
        <f t="shared" si="211"/>
        <v>66075.5</v>
      </c>
      <c r="AA406" s="246">
        <f t="shared" si="212"/>
        <v>4.572583415545993E-2</v>
      </c>
      <c r="AB406" s="246">
        <f t="shared" si="213"/>
        <v>-3.1840157758020182E-5</v>
      </c>
      <c r="AC406" s="246">
        <f t="shared" si="214"/>
        <v>9.2508250612736292E-3</v>
      </c>
      <c r="AD406" s="246">
        <f t="shared" si="215"/>
        <v>3.641132877867026E-2</v>
      </c>
      <c r="AE406" s="246">
        <f t="shared" si="216"/>
        <v>1.0137956460556128E-9</v>
      </c>
      <c r="AG406" s="249"/>
      <c r="AH406" s="246">
        <f t="shared" si="217"/>
        <v>9.282665219031646E-3</v>
      </c>
      <c r="AI406" s="246">
        <f t="shared" si="218"/>
        <v>0.6512183952164976</v>
      </c>
      <c r="AJ406" s="246">
        <f t="shared" si="219"/>
        <v>0.85035477268392545</v>
      </c>
      <c r="AK406" s="246">
        <f t="shared" si="220"/>
        <v>0.4052695583215391</v>
      </c>
      <c r="AL406" s="246">
        <f t="shared" si="221"/>
        <v>2.2814215273004872</v>
      </c>
      <c r="AM406" s="246">
        <f t="shared" si="222"/>
        <v>2.1799572713539557</v>
      </c>
      <c r="AN406" s="246">
        <f t="shared" si="202"/>
        <v>8.0355921551005096</v>
      </c>
      <c r="AO406" s="246">
        <f t="shared" si="202"/>
        <v>8.0355923512966143</v>
      </c>
      <c r="AP406" s="246">
        <f t="shared" si="202"/>
        <v>8.0355903196869498</v>
      </c>
      <c r="AQ406" s="246">
        <f t="shared" si="202"/>
        <v>8.0356113559061395</v>
      </c>
      <c r="AR406" s="246">
        <f t="shared" si="202"/>
        <v>8.035393420399636</v>
      </c>
      <c r="AS406" s="246">
        <f t="shared" si="202"/>
        <v>8.0376388347903855</v>
      </c>
      <c r="AT406" s="246">
        <f t="shared" si="202"/>
        <v>8.0130085413926739</v>
      </c>
      <c r="AU406" s="246">
        <f t="shared" si="223"/>
        <v>7.5096969029098242</v>
      </c>
    </row>
    <row r="407" spans="1:47" s="246" customFormat="1" ht="12.95" customHeight="1">
      <c r="A407" s="41" t="s">
        <v>1958</v>
      </c>
      <c r="B407" s="37" t="s">
        <v>1814</v>
      </c>
      <c r="C407" s="42">
        <v>54860.588600000003</v>
      </c>
      <c r="D407" s="42">
        <v>2.9999999999999997E-4</v>
      </c>
      <c r="E407" s="246">
        <f t="shared" si="203"/>
        <v>66075.642502437957</v>
      </c>
      <c r="F407" s="246">
        <f t="shared" si="204"/>
        <v>66075.5</v>
      </c>
      <c r="G407" s="246">
        <f t="shared" si="205"/>
        <v>4.5813994001946412E-2</v>
      </c>
      <c r="K407" s="246">
        <f t="shared" si="224"/>
        <v>4.5813994001946412E-2</v>
      </c>
      <c r="O407" s="246">
        <f t="shared" ca="1" si="195"/>
        <v>7.1313874066149058E-2</v>
      </c>
      <c r="P407" s="246">
        <f t="shared" si="206"/>
        <v>3.644316893642828E-2</v>
      </c>
      <c r="Q407" s="248">
        <f t="shared" si="207"/>
        <v>39842.088600000003</v>
      </c>
      <c r="R407" s="246">
        <f t="shared" si="208"/>
        <v>8.7812362408542905E-5</v>
      </c>
      <c r="S407" s="246">
        <v>1</v>
      </c>
      <c r="T407" s="246">
        <f t="shared" si="209"/>
        <v>8.7812362408542905E-5</v>
      </c>
      <c r="X407" s="248">
        <f t="shared" si="210"/>
        <v>39842.088600000003</v>
      </c>
      <c r="Z407" s="246">
        <f t="shared" si="211"/>
        <v>66075.5</v>
      </c>
      <c r="AA407" s="246">
        <f t="shared" si="212"/>
        <v>4.572583415545993E-2</v>
      </c>
      <c r="AB407" s="246">
        <f t="shared" si="213"/>
        <v>8.8159846486482452E-5</v>
      </c>
      <c r="AC407" s="246">
        <f t="shared" si="214"/>
        <v>9.3708250655181319E-3</v>
      </c>
      <c r="AD407" s="246">
        <f t="shared" si="215"/>
        <v>3.6531328782914763E-2</v>
      </c>
      <c r="AE407" s="246">
        <f t="shared" si="216"/>
        <v>7.7721585325201518E-9</v>
      </c>
      <c r="AG407" s="249"/>
      <c r="AH407" s="246">
        <f t="shared" si="217"/>
        <v>9.282665219031646E-3</v>
      </c>
      <c r="AI407" s="246">
        <f t="shared" si="218"/>
        <v>0.6512183952164976</v>
      </c>
      <c r="AJ407" s="246">
        <f t="shared" si="219"/>
        <v>0.85035477268392545</v>
      </c>
      <c r="AK407" s="246">
        <f t="shared" si="220"/>
        <v>0.4052695583215391</v>
      </c>
      <c r="AL407" s="246">
        <f t="shared" si="221"/>
        <v>2.2814215273004872</v>
      </c>
      <c r="AM407" s="246">
        <f t="shared" si="222"/>
        <v>2.1799572713539557</v>
      </c>
      <c r="AN407" s="246">
        <f t="shared" si="202"/>
        <v>8.0355921551005096</v>
      </c>
      <c r="AO407" s="246">
        <f t="shared" si="202"/>
        <v>8.0355923512966143</v>
      </c>
      <c r="AP407" s="246">
        <f t="shared" si="202"/>
        <v>8.0355903196869498</v>
      </c>
      <c r="AQ407" s="246">
        <f t="shared" si="202"/>
        <v>8.0356113559061395</v>
      </c>
      <c r="AR407" s="246">
        <f t="shared" si="202"/>
        <v>8.035393420399636</v>
      </c>
      <c r="AS407" s="246">
        <f t="shared" si="202"/>
        <v>8.0376388347903855</v>
      </c>
      <c r="AT407" s="246">
        <f t="shared" si="202"/>
        <v>8.0130085413926739</v>
      </c>
      <c r="AU407" s="246">
        <f t="shared" si="223"/>
        <v>7.5096969029098242</v>
      </c>
    </row>
    <row r="408" spans="1:47" s="246" customFormat="1" ht="12.95" customHeight="1">
      <c r="A408" s="235" t="s">
        <v>1177</v>
      </c>
      <c r="B408" s="235" t="s">
        <v>1797</v>
      </c>
      <c r="C408" s="236">
        <v>54867.661090000001</v>
      </c>
      <c r="D408" s="236">
        <v>2.7E-4</v>
      </c>
      <c r="E408" s="246">
        <f t="shared" si="203"/>
        <v>66097.641175318116</v>
      </c>
      <c r="F408" s="246">
        <f t="shared" si="204"/>
        <v>66097.5</v>
      </c>
      <c r="G408" s="246">
        <f t="shared" si="205"/>
        <v>4.538733000663342E-2</v>
      </c>
      <c r="K408" s="246">
        <f t="shared" si="224"/>
        <v>4.538733000663342E-2</v>
      </c>
      <c r="O408" s="246">
        <f t="shared" ca="1" si="195"/>
        <v>7.1291264557339834E-2</v>
      </c>
      <c r="P408" s="246">
        <f t="shared" si="206"/>
        <v>3.6486448011632755E-2</v>
      </c>
      <c r="Q408" s="248">
        <f t="shared" si="207"/>
        <v>39849.161090000001</v>
      </c>
      <c r="R408" s="246">
        <f t="shared" si="208"/>
        <v>7.9225700288927014E-5</v>
      </c>
      <c r="S408" s="246">
        <v>1</v>
      </c>
      <c r="T408" s="246">
        <f t="shared" si="209"/>
        <v>7.9225700288927014E-5</v>
      </c>
      <c r="X408" s="248">
        <f t="shared" si="210"/>
        <v>39849.161090000001</v>
      </c>
      <c r="Z408" s="246">
        <f t="shared" si="211"/>
        <v>66097.5</v>
      </c>
      <c r="AA408" s="246">
        <f t="shared" si="212"/>
        <v>4.5769151952093037E-2</v>
      </c>
      <c r="AB408" s="246">
        <f t="shared" si="213"/>
        <v>-3.8182194545961778E-4</v>
      </c>
      <c r="AC408" s="246">
        <f t="shared" si="214"/>
        <v>8.9008819950006646E-3</v>
      </c>
      <c r="AD408" s="246">
        <f t="shared" si="215"/>
        <v>3.6104626066173137E-2</v>
      </c>
      <c r="AE408" s="246">
        <f t="shared" si="216"/>
        <v>1.4578799803456734E-7</v>
      </c>
      <c r="AG408" s="249"/>
      <c r="AH408" s="246">
        <f t="shared" si="217"/>
        <v>9.2827039404602806E-3</v>
      </c>
      <c r="AI408" s="246">
        <f t="shared" si="218"/>
        <v>0.65051067066791424</v>
      </c>
      <c r="AJ408" s="246">
        <f t="shared" si="219"/>
        <v>0.8494338593556372</v>
      </c>
      <c r="AK408" s="246">
        <f t="shared" si="220"/>
        <v>0.40465940174484955</v>
      </c>
      <c r="AL408" s="246">
        <f t="shared" si="221"/>
        <v>2.2831691481496019</v>
      </c>
      <c r="AM408" s="246">
        <f t="shared" si="222"/>
        <v>2.1849932097402021</v>
      </c>
      <c r="AN408" s="246">
        <f t="shared" si="202"/>
        <v>8.0378611768305106</v>
      </c>
      <c r="AO408" s="246">
        <f t="shared" si="202"/>
        <v>8.0378613800235748</v>
      </c>
      <c r="AP408" s="246">
        <f t="shared" si="202"/>
        <v>8.0378593016360345</v>
      </c>
      <c r="AQ408" s="246">
        <f t="shared" si="202"/>
        <v>8.0378805596060818</v>
      </c>
      <c r="AR408" s="246">
        <f t="shared" si="202"/>
        <v>8.0376630160201081</v>
      </c>
      <c r="AS408" s="246">
        <f t="shared" si="202"/>
        <v>8.0398773582164189</v>
      </c>
      <c r="AT408" s="246">
        <f t="shared" si="202"/>
        <v>8.015945762032004</v>
      </c>
      <c r="AU408" s="246">
        <f t="shared" si="223"/>
        <v>7.5121864035264032</v>
      </c>
    </row>
    <row r="409" spans="1:47" s="246" customFormat="1" ht="12.95" customHeight="1">
      <c r="A409" s="41" t="s">
        <v>1959</v>
      </c>
      <c r="B409" s="37" t="s">
        <v>1817</v>
      </c>
      <c r="C409" s="42">
        <v>55114.8943</v>
      </c>
      <c r="D409" s="42">
        <v>1E-4</v>
      </c>
      <c r="E409" s="246">
        <f t="shared" si="203"/>
        <v>66866.649333958572</v>
      </c>
      <c r="F409" s="246">
        <f t="shared" si="204"/>
        <v>66866.5</v>
      </c>
      <c r="G409" s="246">
        <f t="shared" si="205"/>
        <v>4.8010302001785021E-2</v>
      </c>
      <c r="K409" s="246">
        <f t="shared" si="224"/>
        <v>4.8010302001785021E-2</v>
      </c>
      <c r="O409" s="246">
        <f t="shared" ca="1" si="195"/>
        <v>7.0500959453963036E-2</v>
      </c>
      <c r="P409" s="246">
        <f t="shared" si="206"/>
        <v>3.8012351606209048E-2</v>
      </c>
      <c r="Q409" s="248">
        <f t="shared" si="207"/>
        <v>40096.3943</v>
      </c>
      <c r="R409" s="246">
        <f t="shared" si="208"/>
        <v>9.9959012112397764E-5</v>
      </c>
      <c r="S409" s="246">
        <v>1</v>
      </c>
      <c r="T409" s="246">
        <f t="shared" si="209"/>
        <v>9.9959012112397764E-5</v>
      </c>
      <c r="X409" s="248">
        <f t="shared" si="210"/>
        <v>40096.3943</v>
      </c>
      <c r="Z409" s="246">
        <f t="shared" si="211"/>
        <v>66866.5</v>
      </c>
      <c r="AA409" s="246">
        <f t="shared" si="212"/>
        <v>4.7267464821750496E-2</v>
      </c>
      <c r="AB409" s="246">
        <f t="shared" si="213"/>
        <v>7.4283718003452515E-4</v>
      </c>
      <c r="AC409" s="246">
        <f t="shared" si="214"/>
        <v>9.9979503955759733E-3</v>
      </c>
      <c r="AD409" s="246">
        <f t="shared" si="215"/>
        <v>3.8755188786243573E-2</v>
      </c>
      <c r="AE409" s="246">
        <f t="shared" si="216"/>
        <v>5.5180707604164554E-7</v>
      </c>
      <c r="AG409" s="249"/>
      <c r="AH409" s="246">
        <f t="shared" si="217"/>
        <v>9.2551132155414481E-3</v>
      </c>
      <c r="AI409" s="246">
        <f t="shared" si="218"/>
        <v>0.62732413896869121</v>
      </c>
      <c r="AJ409" s="246">
        <f t="shared" si="219"/>
        <v>0.81693981746994249</v>
      </c>
      <c r="AK409" s="246">
        <f t="shared" si="220"/>
        <v>0.38341195252895194</v>
      </c>
      <c r="AL409" s="246">
        <f t="shared" si="221"/>
        <v>2.3419959145352989</v>
      </c>
      <c r="AM409" s="246">
        <f t="shared" si="222"/>
        <v>2.3665526616589636</v>
      </c>
      <c r="AN409" s="246">
        <f t="shared" si="202"/>
        <v>8.1156882494290183</v>
      </c>
      <c r="AO409" s="246">
        <f t="shared" si="202"/>
        <v>8.1156881947593096</v>
      </c>
      <c r="AP409" s="246">
        <f t="shared" si="202"/>
        <v>8.115688589943602</v>
      </c>
      <c r="AQ409" s="246">
        <f t="shared" si="202"/>
        <v>8.1156857333097285</v>
      </c>
      <c r="AR409" s="246">
        <f t="shared" si="202"/>
        <v>8.1157063821215409</v>
      </c>
      <c r="AS409" s="246">
        <f t="shared" si="202"/>
        <v>8.115557088980955</v>
      </c>
      <c r="AT409" s="246">
        <f t="shared" si="202"/>
        <v>8.1166346271364453</v>
      </c>
      <c r="AU409" s="246">
        <f t="shared" si="223"/>
        <v>7.5992057659877492</v>
      </c>
    </row>
    <row r="410" spans="1:47" s="246" customFormat="1" ht="12.95" customHeight="1">
      <c r="A410" s="235" t="s">
        <v>1177</v>
      </c>
      <c r="B410" s="235" t="s">
        <v>1797</v>
      </c>
      <c r="C410" s="236">
        <v>55114.894419999997</v>
      </c>
      <c r="D410" s="236">
        <v>1.2E-4</v>
      </c>
      <c r="E410" s="246">
        <f t="shared" si="203"/>
        <v>66866.64970721335</v>
      </c>
      <c r="F410" s="246">
        <f t="shared" si="204"/>
        <v>66866.5</v>
      </c>
      <c r="G410" s="246">
        <f t="shared" si="205"/>
        <v>4.8130301998753566E-2</v>
      </c>
      <c r="K410" s="246">
        <f t="shared" si="224"/>
        <v>4.8130301998753566E-2</v>
      </c>
      <c r="O410" s="246">
        <f t="shared" ca="1" si="195"/>
        <v>7.0500959453963036E-2</v>
      </c>
      <c r="P410" s="246">
        <f t="shared" si="206"/>
        <v>3.8012351606209048E-2</v>
      </c>
      <c r="Q410" s="248">
        <f t="shared" si="207"/>
        <v>40096.394419999997</v>
      </c>
      <c r="R410" s="246">
        <f t="shared" si="208"/>
        <v>1.0237292014599178E-4</v>
      </c>
      <c r="S410" s="246">
        <v>1</v>
      </c>
      <c r="T410" s="246">
        <f t="shared" si="209"/>
        <v>1.0237292014599178E-4</v>
      </c>
      <c r="X410" s="248">
        <f t="shared" si="210"/>
        <v>40096.394419999997</v>
      </c>
      <c r="Z410" s="246">
        <f t="shared" si="211"/>
        <v>66866.5</v>
      </c>
      <c r="AA410" s="246">
        <f t="shared" si="212"/>
        <v>4.7267464821750496E-2</v>
      </c>
      <c r="AB410" s="246">
        <f t="shared" si="213"/>
        <v>8.6283717700307017E-4</v>
      </c>
      <c r="AC410" s="246">
        <f t="shared" si="214"/>
        <v>1.0117950392544518E-2</v>
      </c>
      <c r="AD410" s="246">
        <f t="shared" si="215"/>
        <v>3.8875188783212118E-2</v>
      </c>
      <c r="AE410" s="246">
        <f t="shared" si="216"/>
        <v>7.4448799401862741E-7</v>
      </c>
      <c r="AG410" s="249"/>
      <c r="AH410" s="246">
        <f t="shared" si="217"/>
        <v>9.2551132155414481E-3</v>
      </c>
      <c r="AI410" s="246">
        <f t="shared" si="218"/>
        <v>0.62732413896869121</v>
      </c>
      <c r="AJ410" s="246">
        <f t="shared" si="219"/>
        <v>0.81693981746994249</v>
      </c>
      <c r="AK410" s="246">
        <f t="shared" si="220"/>
        <v>0.38341195252895194</v>
      </c>
      <c r="AL410" s="246">
        <f t="shared" si="221"/>
        <v>2.3419959145352989</v>
      </c>
      <c r="AM410" s="246">
        <f t="shared" si="222"/>
        <v>2.3665526616589636</v>
      </c>
      <c r="AN410" s="246">
        <f t="shared" si="202"/>
        <v>8.1156882494290183</v>
      </c>
      <c r="AO410" s="246">
        <f t="shared" si="202"/>
        <v>8.1156881947593096</v>
      </c>
      <c r="AP410" s="246">
        <f t="shared" si="202"/>
        <v>8.115688589943602</v>
      </c>
      <c r="AQ410" s="246">
        <f t="shared" si="202"/>
        <v>8.1156857333097285</v>
      </c>
      <c r="AR410" s="246">
        <f t="shared" si="202"/>
        <v>8.1157063821215409</v>
      </c>
      <c r="AS410" s="246">
        <f t="shared" si="202"/>
        <v>8.115557088980955</v>
      </c>
      <c r="AT410" s="246">
        <f t="shared" si="202"/>
        <v>8.1166346271364453</v>
      </c>
      <c r="AU410" s="246">
        <f t="shared" si="223"/>
        <v>7.5992057659877492</v>
      </c>
    </row>
    <row r="411" spans="1:47" s="246" customFormat="1" ht="12.95" customHeight="1">
      <c r="A411" s="41" t="s">
        <v>1959</v>
      </c>
      <c r="B411" s="37" t="s">
        <v>1817</v>
      </c>
      <c r="C411" s="42">
        <v>55147.846700000002</v>
      </c>
      <c r="D411" s="42">
        <v>1E-4</v>
      </c>
      <c r="E411" s="246">
        <f t="shared" si="203"/>
        <v>66969.146342539185</v>
      </c>
      <c r="F411" s="246">
        <f t="shared" si="204"/>
        <v>66969</v>
      </c>
      <c r="G411" s="246">
        <f t="shared" si="205"/>
        <v>4.7048572007042821E-2</v>
      </c>
      <c r="K411" s="246">
        <f t="shared" si="224"/>
        <v>4.7048572007042821E-2</v>
      </c>
      <c r="O411" s="246">
        <f t="shared" ca="1" si="195"/>
        <v>7.0395619697010997E-2</v>
      </c>
      <c r="P411" s="246">
        <f t="shared" si="206"/>
        <v>3.8217663544564351E-2</v>
      </c>
      <c r="Q411" s="248">
        <f t="shared" si="207"/>
        <v>40129.346700000002</v>
      </c>
      <c r="R411" s="246">
        <f t="shared" si="208"/>
        <v>7.7984944272673865E-5</v>
      </c>
      <c r="S411" s="246">
        <v>1</v>
      </c>
      <c r="T411" s="246">
        <f t="shared" si="209"/>
        <v>7.7984944272673865E-5</v>
      </c>
      <c r="X411" s="248">
        <f t="shared" si="210"/>
        <v>40129.346700000002</v>
      </c>
      <c r="Z411" s="246">
        <f t="shared" si="211"/>
        <v>66969</v>
      </c>
      <c r="AA411" s="246">
        <f t="shared" si="212"/>
        <v>4.746502802523609E-2</v>
      </c>
      <c r="AB411" s="246">
        <f t="shared" si="213"/>
        <v>-4.1645601819326888E-4</v>
      </c>
      <c r="AC411" s="246">
        <f t="shared" si="214"/>
        <v>8.8309084624784706E-3</v>
      </c>
      <c r="AD411" s="246">
        <f t="shared" si="215"/>
        <v>3.7801207526371082E-2</v>
      </c>
      <c r="AE411" s="246">
        <f t="shared" si="216"/>
        <v>1.7343561508939231E-7</v>
      </c>
      <c r="AG411" s="249"/>
      <c r="AH411" s="246">
        <f t="shared" si="217"/>
        <v>9.2473644806717412E-3</v>
      </c>
      <c r="AI411" s="246">
        <f t="shared" si="218"/>
        <v>0.62444790649780346</v>
      </c>
      <c r="AJ411" s="246">
        <f t="shared" si="219"/>
        <v>0.8125743829077875</v>
      </c>
      <c r="AK411" s="246">
        <f t="shared" si="220"/>
        <v>0.38059512319998023</v>
      </c>
      <c r="AL411" s="246">
        <f t="shared" si="221"/>
        <v>2.3495252136068987</v>
      </c>
      <c r="AM411" s="246">
        <f t="shared" si="222"/>
        <v>2.3916249940014649</v>
      </c>
      <c r="AN411" s="246">
        <f t="shared" ref="AN411:AT420" si="225">$AU411+$AB$7*SIN(AO411)</f>
        <v>8.125854088445962</v>
      </c>
      <c r="AO411" s="246">
        <f t="shared" si="225"/>
        <v>8.1258538140772938</v>
      </c>
      <c r="AP411" s="246">
        <f t="shared" si="225"/>
        <v>8.12585572494487</v>
      </c>
      <c r="AQ411" s="246">
        <f t="shared" si="225"/>
        <v>8.1258424162476413</v>
      </c>
      <c r="AR411" s="246">
        <f t="shared" si="225"/>
        <v>8.125935094679928</v>
      </c>
      <c r="AS411" s="246">
        <f t="shared" si="225"/>
        <v>8.1252890641870277</v>
      </c>
      <c r="AT411" s="246">
        <f t="shared" si="225"/>
        <v>8.1297616152331482</v>
      </c>
      <c r="AU411" s="246">
        <f t="shared" si="223"/>
        <v>7.6108045756786309</v>
      </c>
    </row>
    <row r="412" spans="1:47" s="246" customFormat="1" ht="12.95" customHeight="1">
      <c r="A412" s="235" t="s">
        <v>1177</v>
      </c>
      <c r="B412" s="235" t="s">
        <v>1797</v>
      </c>
      <c r="C412" s="236">
        <v>55147.84678</v>
      </c>
      <c r="D412" s="236">
        <v>1.1E-4</v>
      </c>
      <c r="E412" s="246">
        <f t="shared" si="203"/>
        <v>66969.146591375713</v>
      </c>
      <c r="F412" s="246">
        <f t="shared" si="204"/>
        <v>66969</v>
      </c>
      <c r="G412" s="246">
        <f t="shared" si="205"/>
        <v>4.7128572005021852E-2</v>
      </c>
      <c r="K412" s="246">
        <f t="shared" si="224"/>
        <v>4.7128572005021852E-2</v>
      </c>
      <c r="O412" s="246">
        <f t="shared" ca="1" si="195"/>
        <v>7.0395619697010997E-2</v>
      </c>
      <c r="P412" s="246">
        <f t="shared" si="206"/>
        <v>3.8217663544564351E-2</v>
      </c>
      <c r="Q412" s="248">
        <f t="shared" si="207"/>
        <v>40129.34678</v>
      </c>
      <c r="R412" s="246">
        <f t="shared" si="208"/>
        <v>7.9404289590653067E-5</v>
      </c>
      <c r="S412" s="246">
        <v>1</v>
      </c>
      <c r="T412" s="246">
        <f t="shared" si="209"/>
        <v>7.9404289590653067E-5</v>
      </c>
      <c r="X412" s="248">
        <f t="shared" si="210"/>
        <v>40129.34678</v>
      </c>
      <c r="Z412" s="246">
        <f t="shared" si="211"/>
        <v>66969</v>
      </c>
      <c r="AA412" s="246">
        <f t="shared" si="212"/>
        <v>4.746502802523609E-2</v>
      </c>
      <c r="AB412" s="246">
        <f t="shared" si="213"/>
        <v>-3.3645602021423887E-4</v>
      </c>
      <c r="AC412" s="246">
        <f t="shared" si="214"/>
        <v>8.9109084604575006E-3</v>
      </c>
      <c r="AD412" s="246">
        <f t="shared" si="215"/>
        <v>3.7881207524350112E-2</v>
      </c>
      <c r="AE412" s="246">
        <f t="shared" si="216"/>
        <v>1.1320265353840431E-7</v>
      </c>
      <c r="AG412" s="249"/>
      <c r="AH412" s="246">
        <f t="shared" si="217"/>
        <v>9.2473644806717412E-3</v>
      </c>
      <c r="AI412" s="246">
        <f t="shared" si="218"/>
        <v>0.62444790649780346</v>
      </c>
      <c r="AJ412" s="246">
        <f t="shared" si="219"/>
        <v>0.8125743829077875</v>
      </c>
      <c r="AK412" s="246">
        <f t="shared" si="220"/>
        <v>0.38059512319998023</v>
      </c>
      <c r="AL412" s="246">
        <f t="shared" si="221"/>
        <v>2.3495252136068987</v>
      </c>
      <c r="AM412" s="246">
        <f t="shared" si="222"/>
        <v>2.3916249940014649</v>
      </c>
      <c r="AN412" s="246">
        <f t="shared" si="225"/>
        <v>8.125854088445962</v>
      </c>
      <c r="AO412" s="246">
        <f t="shared" si="225"/>
        <v>8.1258538140772938</v>
      </c>
      <c r="AP412" s="246">
        <f t="shared" si="225"/>
        <v>8.12585572494487</v>
      </c>
      <c r="AQ412" s="246">
        <f t="shared" si="225"/>
        <v>8.1258424162476413</v>
      </c>
      <c r="AR412" s="246">
        <f t="shared" si="225"/>
        <v>8.125935094679928</v>
      </c>
      <c r="AS412" s="246">
        <f t="shared" si="225"/>
        <v>8.1252890641870277</v>
      </c>
      <c r="AT412" s="246">
        <f t="shared" si="225"/>
        <v>8.1297616152331482</v>
      </c>
      <c r="AU412" s="246">
        <f t="shared" si="223"/>
        <v>7.6108045756786309</v>
      </c>
    </row>
    <row r="413" spans="1:47" s="246" customFormat="1" ht="12.95" customHeight="1">
      <c r="A413" s="235" t="s">
        <v>1177</v>
      </c>
      <c r="B413" s="235" t="s">
        <v>1797</v>
      </c>
      <c r="C413" s="236">
        <v>55148.646829999998</v>
      </c>
      <c r="D413" s="237">
        <v>5.0000000000000002E-5</v>
      </c>
      <c r="E413" s="246">
        <f t="shared" si="203"/>
        <v>66971.635112142467</v>
      </c>
      <c r="F413" s="246">
        <f t="shared" si="204"/>
        <v>66971.5</v>
      </c>
      <c r="G413" s="246">
        <f t="shared" si="205"/>
        <v>4.3438042004709132E-2</v>
      </c>
      <c r="I413" s="246">
        <f>+G413</f>
        <v>4.3438042004709132E-2</v>
      </c>
      <c r="O413" s="246">
        <f t="shared" ca="1" si="195"/>
        <v>7.0393050434646318E-2</v>
      </c>
      <c r="P413" s="246">
        <f t="shared" si="206"/>
        <v>3.8222676807439529E-2</v>
      </c>
      <c r="Q413" s="248">
        <f t="shared" si="207"/>
        <v>40130.146829999998</v>
      </c>
      <c r="R413" s="246">
        <f t="shared" si="208"/>
        <v>2.7200034140891005E-5</v>
      </c>
      <c r="S413" s="246">
        <v>0.1</v>
      </c>
      <c r="T413" s="246">
        <f t="shared" si="209"/>
        <v>2.7200034140891008E-6</v>
      </c>
      <c r="X413" s="248">
        <f t="shared" si="210"/>
        <v>40130.146829999998</v>
      </c>
      <c r="Z413" s="246">
        <f t="shared" si="211"/>
        <v>66971.5</v>
      </c>
      <c r="AA413" s="246">
        <f t="shared" si="212"/>
        <v>4.746984082468643E-2</v>
      </c>
      <c r="AB413" s="246">
        <f t="shared" si="213"/>
        <v>-4.0317988199772975E-3</v>
      </c>
      <c r="AC413" s="246">
        <f t="shared" si="214"/>
        <v>5.215365197269603E-3</v>
      </c>
      <c r="AD413" s="246">
        <f t="shared" si="215"/>
        <v>3.4190877987462232E-2</v>
      </c>
      <c r="AE413" s="246">
        <f t="shared" si="216"/>
        <v>1.6255401724770328E-6</v>
      </c>
      <c r="AG413" s="249"/>
      <c r="AH413" s="246">
        <f t="shared" si="217"/>
        <v>9.2471640172468988E-3</v>
      </c>
      <c r="AI413" s="246">
        <f t="shared" si="218"/>
        <v>0.6243783475039324</v>
      </c>
      <c r="AJ413" s="246">
        <f t="shared" si="219"/>
        <v>0.81246783450062421</v>
      </c>
      <c r="AK413" s="246">
        <f t="shared" si="220"/>
        <v>0.3805264733413618</v>
      </c>
      <c r="AL413" s="246">
        <f t="shared" si="221"/>
        <v>2.3497079938459393</v>
      </c>
      <c r="AM413" s="246">
        <f t="shared" si="222"/>
        <v>2.392239257996096</v>
      </c>
      <c r="AN413" s="246">
        <f t="shared" si="225"/>
        <v>8.1261014539637415</v>
      </c>
      <c r="AO413" s="246">
        <f t="shared" si="225"/>
        <v>8.1261011732416382</v>
      </c>
      <c r="AP413" s="246">
        <f t="shared" si="225"/>
        <v>8.1261031266249919</v>
      </c>
      <c r="AQ413" s="246">
        <f t="shared" si="225"/>
        <v>8.1260895338723085</v>
      </c>
      <c r="AR413" s="246">
        <f t="shared" si="225"/>
        <v>8.1261841062557014</v>
      </c>
      <c r="AS413" s="246">
        <f t="shared" si="225"/>
        <v>8.1255254475959529</v>
      </c>
      <c r="AT413" s="246">
        <f t="shared" si="225"/>
        <v>8.1300809143127903</v>
      </c>
      <c r="AU413" s="246">
        <f t="shared" si="223"/>
        <v>7.611087473475969</v>
      </c>
    </row>
    <row r="414" spans="1:47" s="246" customFormat="1" ht="12.95" customHeight="1">
      <c r="A414" s="235" t="s">
        <v>1177</v>
      </c>
      <c r="B414" s="235" t="s">
        <v>1797</v>
      </c>
      <c r="C414" s="236">
        <v>55163.602250000004</v>
      </c>
      <c r="D414" s="237">
        <v>0</v>
      </c>
      <c r="E414" s="246">
        <f t="shared" si="203"/>
        <v>67018.15329631319</v>
      </c>
      <c r="F414" s="246">
        <f t="shared" si="204"/>
        <v>67018</v>
      </c>
      <c r="G414" s="246">
        <f t="shared" si="205"/>
        <v>4.9284184009593446E-2</v>
      </c>
      <c r="I414" s="246">
        <f>+G414</f>
        <v>4.9284184009593446E-2</v>
      </c>
      <c r="O414" s="246">
        <f t="shared" ca="1" si="195"/>
        <v>7.0345262154663191E-2</v>
      </c>
      <c r="P414" s="246">
        <f t="shared" si="206"/>
        <v>3.8315972579042318E-2</v>
      </c>
      <c r="Q414" s="248">
        <f t="shared" si="207"/>
        <v>40145.102250000004</v>
      </c>
      <c r="R414" s="246">
        <f t="shared" si="208"/>
        <v>1.2030166198527242E-4</v>
      </c>
      <c r="S414" s="246">
        <v>0.1</v>
      </c>
      <c r="T414" s="246">
        <f t="shared" si="209"/>
        <v>1.2030166198527242E-5</v>
      </c>
      <c r="X414" s="248">
        <f t="shared" si="210"/>
        <v>40145.102250000004</v>
      </c>
      <c r="Z414" s="246">
        <f t="shared" si="211"/>
        <v>67018</v>
      </c>
      <c r="AA414" s="246">
        <f t="shared" si="212"/>
        <v>4.7559309127808702E-2</v>
      </c>
      <c r="AB414" s="246">
        <f t="shared" si="213"/>
        <v>1.7248748817847437E-3</v>
      </c>
      <c r="AC414" s="246">
        <f t="shared" si="214"/>
        <v>1.0968211430551128E-2</v>
      </c>
      <c r="AD414" s="246">
        <f t="shared" si="215"/>
        <v>4.0040847460827061E-2</v>
      </c>
      <c r="AE414" s="246">
        <f t="shared" si="216"/>
        <v>2.9751933578119334E-7</v>
      </c>
      <c r="AG414" s="249"/>
      <c r="AH414" s="246">
        <f t="shared" si="217"/>
        <v>9.2433365487663826E-3</v>
      </c>
      <c r="AI414" s="246">
        <f t="shared" si="218"/>
        <v>0.62308964568973346</v>
      </c>
      <c r="AJ414" s="246">
        <f t="shared" si="219"/>
        <v>0.81048542350929587</v>
      </c>
      <c r="AK414" s="246">
        <f t="shared" si="220"/>
        <v>0.37925005939511736</v>
      </c>
      <c r="AL414" s="246">
        <f t="shared" si="221"/>
        <v>2.3531003086196365</v>
      </c>
      <c r="AM414" s="246">
        <f t="shared" si="222"/>
        <v>2.4036886678466418</v>
      </c>
      <c r="AN414" s="246">
        <f t="shared" si="225"/>
        <v>8.1306974439721476</v>
      </c>
      <c r="AO414" s="246">
        <f t="shared" si="225"/>
        <v>8.1306970355396508</v>
      </c>
      <c r="AP414" s="246">
        <f t="shared" si="225"/>
        <v>8.1306998315607224</v>
      </c>
      <c r="AQ414" s="246">
        <f t="shared" si="225"/>
        <v>8.1306806901876136</v>
      </c>
      <c r="AR414" s="246">
        <f t="shared" si="225"/>
        <v>8.130811704941749</v>
      </c>
      <c r="AS414" s="246">
        <f t="shared" si="225"/>
        <v>8.1299137510082566</v>
      </c>
      <c r="AT414" s="246">
        <f t="shared" si="225"/>
        <v>8.1360123029790525</v>
      </c>
      <c r="AU414" s="246">
        <f t="shared" si="223"/>
        <v>7.6163493725064662</v>
      </c>
    </row>
    <row r="415" spans="1:47" s="246" customFormat="1" ht="12.95" customHeight="1">
      <c r="A415" s="235" t="s">
        <v>1177</v>
      </c>
      <c r="B415" s="235" t="s">
        <v>1797</v>
      </c>
      <c r="C415" s="236">
        <v>55194.630169999997</v>
      </c>
      <c r="D415" s="237">
        <v>0</v>
      </c>
      <c r="E415" s="246">
        <f t="shared" si="203"/>
        <v>67114.664293462964</v>
      </c>
      <c r="F415" s="246">
        <f t="shared" si="204"/>
        <v>67114.5</v>
      </c>
      <c r="G415" s="246">
        <f t="shared" si="205"/>
        <v>5.2819725999142975E-2</v>
      </c>
      <c r="I415" s="246">
        <f>+G415</f>
        <v>5.2819725999142975E-2</v>
      </c>
      <c r="O415" s="246">
        <f t="shared" ca="1" si="195"/>
        <v>7.0246088627386391E-2</v>
      </c>
      <c r="P415" s="246">
        <f t="shared" si="206"/>
        <v>3.8509883645444956E-2</v>
      </c>
      <c r="Q415" s="248">
        <f t="shared" si="207"/>
        <v>40176.130169999997</v>
      </c>
      <c r="R415" s="246">
        <f t="shared" si="208"/>
        <v>2.0477158818768966E-4</v>
      </c>
      <c r="S415" s="246">
        <v>0.1</v>
      </c>
      <c r="T415" s="246">
        <f t="shared" si="209"/>
        <v>2.0477158818768968E-5</v>
      </c>
      <c r="X415" s="248">
        <f t="shared" si="210"/>
        <v>40176.130169999997</v>
      </c>
      <c r="Z415" s="246">
        <f t="shared" si="211"/>
        <v>67114.5</v>
      </c>
      <c r="AA415" s="246">
        <f t="shared" si="212"/>
        <v>4.7744682581009043E-2</v>
      </c>
      <c r="AB415" s="246">
        <f t="shared" si="213"/>
        <v>5.0750434181339316E-3</v>
      </c>
      <c r="AC415" s="246">
        <f t="shared" si="214"/>
        <v>1.4309842353698018E-2</v>
      </c>
      <c r="AD415" s="246">
        <f t="shared" si="215"/>
        <v>4.3584927063578888E-2</v>
      </c>
      <c r="AE415" s="246">
        <f t="shared" si="216"/>
        <v>2.575606569594454E-6</v>
      </c>
      <c r="AG415" s="249"/>
      <c r="AH415" s="246">
        <f t="shared" si="217"/>
        <v>9.2347989355640869E-3</v>
      </c>
      <c r="AI415" s="246">
        <f t="shared" si="218"/>
        <v>0.62044580609950317</v>
      </c>
      <c r="AJ415" s="246">
        <f t="shared" si="219"/>
        <v>0.80636788735915577</v>
      </c>
      <c r="AK415" s="246">
        <f t="shared" si="220"/>
        <v>0.37660408472298157</v>
      </c>
      <c r="AL415" s="246">
        <f t="shared" si="221"/>
        <v>2.3600959143953451</v>
      </c>
      <c r="AM415" s="246">
        <f t="shared" si="222"/>
        <v>2.427596902755127</v>
      </c>
      <c r="AN415" s="246">
        <f t="shared" si="225"/>
        <v>8.1402052612398457</v>
      </c>
      <c r="AO415" s="246">
        <f t="shared" si="225"/>
        <v>8.1402045243974008</v>
      </c>
      <c r="AP415" s="246">
        <f t="shared" si="225"/>
        <v>8.1402094054305092</v>
      </c>
      <c r="AQ415" s="246">
        <f t="shared" si="225"/>
        <v>8.1401770707087273</v>
      </c>
      <c r="AR415" s="246">
        <f t="shared" si="225"/>
        <v>8.1403912080376859</v>
      </c>
      <c r="AS415" s="246">
        <f t="shared" si="225"/>
        <v>8.138970166099357</v>
      </c>
      <c r="AT415" s="246">
        <f t="shared" si="225"/>
        <v>8.1482755954449395</v>
      </c>
      <c r="AU415" s="246">
        <f t="shared" si="223"/>
        <v>7.6272692274837359</v>
      </c>
    </row>
    <row r="416" spans="1:47" s="246" customFormat="1" ht="12.95" customHeight="1">
      <c r="A416" s="41" t="s">
        <v>1959</v>
      </c>
      <c r="B416" s="37" t="s">
        <v>1817</v>
      </c>
      <c r="C416" s="42">
        <v>55210.539299999997</v>
      </c>
      <c r="D416" s="42">
        <v>1E-4</v>
      </c>
      <c r="E416" s="246">
        <f t="shared" si="203"/>
        <v>67164.148951154668</v>
      </c>
      <c r="F416" s="246">
        <f t="shared" si="204"/>
        <v>67164</v>
      </c>
      <c r="G416" s="246">
        <f t="shared" si="205"/>
        <v>4.7887232001812663E-2</v>
      </c>
      <c r="K416" s="246">
        <f>+G416</f>
        <v>4.7887232001812663E-2</v>
      </c>
      <c r="O416" s="246">
        <f t="shared" ca="1" si="195"/>
        <v>7.0195217232565651E-2</v>
      </c>
      <c r="P416" s="246">
        <f t="shared" si="206"/>
        <v>3.8609506659863256E-2</v>
      </c>
      <c r="Q416" s="248">
        <f t="shared" si="207"/>
        <v>40192.039299999997</v>
      </c>
      <c r="R416" s="246">
        <f t="shared" si="208"/>
        <v>8.6076187520650233E-5</v>
      </c>
      <c r="S416" s="246">
        <v>1</v>
      </c>
      <c r="T416" s="246">
        <f t="shared" si="209"/>
        <v>8.6076187520650233E-5</v>
      </c>
      <c r="X416" s="248">
        <f t="shared" si="210"/>
        <v>40192.039299999997</v>
      </c>
      <c r="Z416" s="246">
        <f t="shared" si="211"/>
        <v>67164</v>
      </c>
      <c r="AA416" s="246">
        <f t="shared" si="212"/>
        <v>4.7839617604848339E-2</v>
      </c>
      <c r="AB416" s="246">
        <f t="shared" si="213"/>
        <v>4.7614396964323902E-5</v>
      </c>
      <c r="AC416" s="246">
        <f t="shared" si="214"/>
        <v>9.2777253419494068E-3</v>
      </c>
      <c r="AD416" s="246">
        <f t="shared" si="215"/>
        <v>3.865712105682758E-2</v>
      </c>
      <c r="AE416" s="246">
        <f t="shared" si="216"/>
        <v>2.2671307982762173E-9</v>
      </c>
      <c r="AG416" s="249"/>
      <c r="AH416" s="246">
        <f t="shared" si="217"/>
        <v>9.2301109449850829E-3</v>
      </c>
      <c r="AI416" s="246">
        <f t="shared" si="218"/>
        <v>0.61910544278646518</v>
      </c>
      <c r="AJ416" s="246">
        <f t="shared" si="219"/>
        <v>0.80425408361421924</v>
      </c>
      <c r="AK416" s="246">
        <f t="shared" si="220"/>
        <v>0.37524839642907987</v>
      </c>
      <c r="AL416" s="246">
        <f t="shared" si="221"/>
        <v>2.3636614061019379</v>
      </c>
      <c r="AM416" s="246">
        <f t="shared" si="222"/>
        <v>2.439939202044048</v>
      </c>
      <c r="AN416" s="246">
        <f t="shared" si="225"/>
        <v>8.1450667281364453</v>
      </c>
      <c r="AO416" s="246">
        <f t="shared" si="225"/>
        <v>8.1450657855385753</v>
      </c>
      <c r="AP416" s="246">
        <f t="shared" si="225"/>
        <v>8.145071928146546</v>
      </c>
      <c r="AQ416" s="246">
        <f t="shared" si="225"/>
        <v>8.1450318964766169</v>
      </c>
      <c r="AR416" s="246">
        <f t="shared" si="225"/>
        <v>8.1452926886971646</v>
      </c>
      <c r="AS416" s="246">
        <f t="shared" si="225"/>
        <v>8.1435896207188616</v>
      </c>
      <c r="AT416" s="246">
        <f t="shared" si="225"/>
        <v>8.1545419952643279</v>
      </c>
      <c r="AU416" s="246">
        <f t="shared" si="223"/>
        <v>7.632870603871039</v>
      </c>
    </row>
    <row r="417" spans="1:47" s="246" customFormat="1" ht="12.95" customHeight="1">
      <c r="A417" s="235" t="s">
        <v>1177</v>
      </c>
      <c r="B417" s="235" t="s">
        <v>1797</v>
      </c>
      <c r="C417" s="236">
        <v>55210.539360000002</v>
      </c>
      <c r="D417" s="236">
        <v>0</v>
      </c>
      <c r="E417" s="246">
        <f t="shared" si="203"/>
        <v>67164.149137782078</v>
      </c>
      <c r="F417" s="246">
        <f t="shared" si="204"/>
        <v>67164</v>
      </c>
      <c r="G417" s="246">
        <f t="shared" si="205"/>
        <v>4.7947232007572893E-2</v>
      </c>
      <c r="K417" s="246">
        <f>+G417</f>
        <v>4.7947232007572893E-2</v>
      </c>
      <c r="O417" s="246">
        <f t="shared" ca="1" si="195"/>
        <v>7.0195217232565651E-2</v>
      </c>
      <c r="P417" s="246">
        <f t="shared" si="206"/>
        <v>3.8609506659863256E-2</v>
      </c>
      <c r="Q417" s="248">
        <f t="shared" si="207"/>
        <v>40192.039360000002</v>
      </c>
      <c r="R417" s="246">
        <f t="shared" si="208"/>
        <v>8.7193114669259063E-5</v>
      </c>
      <c r="S417" s="246">
        <v>1</v>
      </c>
      <c r="T417" s="246">
        <f t="shared" si="209"/>
        <v>8.7193114669259063E-5</v>
      </c>
      <c r="X417" s="248">
        <f t="shared" si="210"/>
        <v>40192.039360000002</v>
      </c>
      <c r="Z417" s="246">
        <f t="shared" si="211"/>
        <v>67164</v>
      </c>
      <c r="AA417" s="246">
        <f t="shared" si="212"/>
        <v>4.7839617604848339E-2</v>
      </c>
      <c r="AB417" s="246">
        <f t="shared" si="213"/>
        <v>1.0761440272455403E-4</v>
      </c>
      <c r="AC417" s="246">
        <f t="shared" si="214"/>
        <v>9.337725347709637E-3</v>
      </c>
      <c r="AD417" s="246">
        <f t="shared" si="215"/>
        <v>3.871712106258781E-2</v>
      </c>
      <c r="AE417" s="246">
        <f t="shared" si="216"/>
        <v>1.1580859673762501E-8</v>
      </c>
      <c r="AG417" s="249"/>
      <c r="AH417" s="246">
        <f t="shared" si="217"/>
        <v>9.2301109449850829E-3</v>
      </c>
      <c r="AI417" s="246">
        <f t="shared" si="218"/>
        <v>0.61910544278646518</v>
      </c>
      <c r="AJ417" s="246">
        <f t="shared" si="219"/>
        <v>0.80425408361421924</v>
      </c>
      <c r="AK417" s="246">
        <f t="shared" si="220"/>
        <v>0.37524839642907987</v>
      </c>
      <c r="AL417" s="246">
        <f t="shared" si="221"/>
        <v>2.3636614061019379</v>
      </c>
      <c r="AM417" s="246">
        <f t="shared" si="222"/>
        <v>2.439939202044048</v>
      </c>
      <c r="AN417" s="246">
        <f t="shared" si="225"/>
        <v>8.1450667281364453</v>
      </c>
      <c r="AO417" s="246">
        <f t="shared" si="225"/>
        <v>8.1450657855385753</v>
      </c>
      <c r="AP417" s="246">
        <f t="shared" si="225"/>
        <v>8.145071928146546</v>
      </c>
      <c r="AQ417" s="246">
        <f t="shared" si="225"/>
        <v>8.1450318964766169</v>
      </c>
      <c r="AR417" s="246">
        <f t="shared" si="225"/>
        <v>8.1452926886971646</v>
      </c>
      <c r="AS417" s="246">
        <f t="shared" si="225"/>
        <v>8.1435896207188616</v>
      </c>
      <c r="AT417" s="246">
        <f t="shared" si="225"/>
        <v>8.1545419952643279</v>
      </c>
      <c r="AU417" s="246">
        <f t="shared" si="223"/>
        <v>7.632870603871039</v>
      </c>
    </row>
    <row r="418" spans="1:47" s="246" customFormat="1" ht="12.95" customHeight="1">
      <c r="A418" s="41" t="s">
        <v>1956</v>
      </c>
      <c r="B418" s="37" t="s">
        <v>1814</v>
      </c>
      <c r="C418" s="42">
        <v>55259.567900000002</v>
      </c>
      <c r="D418" s="42">
        <v>2.0000000000000001E-4</v>
      </c>
      <c r="E418" s="246">
        <f t="shared" si="203"/>
        <v>67316.650281403636</v>
      </c>
      <c r="F418" s="246">
        <f t="shared" si="204"/>
        <v>67316.5</v>
      </c>
      <c r="G418" s="246">
        <f t="shared" si="205"/>
        <v>4.831490200740518E-2</v>
      </c>
      <c r="K418" s="246">
        <f>+G418</f>
        <v>4.831490200740518E-2</v>
      </c>
      <c r="O418" s="246">
        <f t="shared" ca="1" si="195"/>
        <v>7.0038492228319926E-2</v>
      </c>
      <c r="P418" s="246">
        <f t="shared" si="206"/>
        <v>3.8917089631145242E-2</v>
      </c>
      <c r="Q418" s="248">
        <f t="shared" si="207"/>
        <v>40241.067900000002</v>
      </c>
      <c r="R418" s="246">
        <f t="shared" si="208"/>
        <v>8.8318877459384466E-5</v>
      </c>
      <c r="S418" s="246">
        <v>1</v>
      </c>
      <c r="T418" s="246">
        <f t="shared" si="209"/>
        <v>8.8318877459384466E-5</v>
      </c>
      <c r="X418" s="248">
        <f t="shared" si="210"/>
        <v>40241.067900000002</v>
      </c>
      <c r="Z418" s="246">
        <f t="shared" si="211"/>
        <v>67316.5</v>
      </c>
      <c r="AA418" s="246">
        <f t="shared" si="212"/>
        <v>4.8131460613452047E-2</v>
      </c>
      <c r="AB418" s="246">
        <f t="shared" si="213"/>
        <v>1.8344139395313347E-4</v>
      </c>
      <c r="AC418" s="246">
        <f t="shared" si="214"/>
        <v>9.3978123762599383E-3</v>
      </c>
      <c r="AD418" s="246">
        <f t="shared" si="215"/>
        <v>3.9100531025098376E-2</v>
      </c>
      <c r="AE418" s="246">
        <f t="shared" si="216"/>
        <v>3.365074501546871E-8</v>
      </c>
      <c r="AG418" s="249"/>
      <c r="AH418" s="246">
        <f t="shared" si="217"/>
        <v>9.2143709823068031E-3</v>
      </c>
      <c r="AI418" s="246">
        <f t="shared" si="218"/>
        <v>0.61504208796425264</v>
      </c>
      <c r="AJ418" s="246">
        <f t="shared" si="219"/>
        <v>0.79773545823706171</v>
      </c>
      <c r="AK418" s="246">
        <f t="shared" si="220"/>
        <v>0.37107873652173662</v>
      </c>
      <c r="AL418" s="246">
        <f t="shared" si="221"/>
        <v>2.3745502361994855</v>
      </c>
      <c r="AM418" s="246">
        <f t="shared" si="222"/>
        <v>2.4783059153264633</v>
      </c>
      <c r="AN418" s="246">
        <f t="shared" si="225"/>
        <v>8.1599785364693922</v>
      </c>
      <c r="AO418" s="246">
        <f t="shared" si="225"/>
        <v>8.1599767713514293</v>
      </c>
      <c r="AP418" s="246">
        <f t="shared" si="225"/>
        <v>8.1599877298062804</v>
      </c>
      <c r="AQ418" s="246">
        <f t="shared" si="225"/>
        <v>8.1599196898310247</v>
      </c>
      <c r="AR418" s="246">
        <f t="shared" si="225"/>
        <v>8.1603419067038576</v>
      </c>
      <c r="AS418" s="246">
        <f t="shared" si="225"/>
        <v>8.1577126908633097</v>
      </c>
      <c r="AT418" s="246">
        <f t="shared" si="225"/>
        <v>8.1737445939829136</v>
      </c>
      <c r="AU418" s="246">
        <f t="shared" si="223"/>
        <v>7.6501273695086924</v>
      </c>
    </row>
    <row r="419" spans="1:47" s="246" customFormat="1" ht="12.95" customHeight="1">
      <c r="A419" s="235" t="s">
        <v>1177</v>
      </c>
      <c r="B419" s="235" t="s">
        <v>1797</v>
      </c>
      <c r="C419" s="236">
        <v>55263.582999999999</v>
      </c>
      <c r="D419" s="237">
        <v>0</v>
      </c>
      <c r="E419" s="246">
        <f t="shared" si="203"/>
        <v>67329.13907551732</v>
      </c>
      <c r="F419" s="246">
        <f t="shared" si="204"/>
        <v>67329</v>
      </c>
      <c r="G419" s="246">
        <f t="shared" si="205"/>
        <v>4.4712251998134889E-2</v>
      </c>
      <c r="I419" s="246">
        <f>+G419</f>
        <v>4.4712251998134889E-2</v>
      </c>
      <c r="O419" s="246">
        <f t="shared" ca="1" si="195"/>
        <v>7.0025645916496501E-2</v>
      </c>
      <c r="P419" s="246">
        <f t="shared" si="206"/>
        <v>3.8942345779280484E-2</v>
      </c>
      <c r="Q419" s="248">
        <f t="shared" si="207"/>
        <v>40245.082999999999</v>
      </c>
      <c r="R419" s="246">
        <f t="shared" si="208"/>
        <v>3.3291817774374737E-5</v>
      </c>
      <c r="S419" s="246">
        <v>0.1</v>
      </c>
      <c r="T419" s="246">
        <f t="shared" si="209"/>
        <v>3.329181777437474E-6</v>
      </c>
      <c r="X419" s="248">
        <f t="shared" si="210"/>
        <v>40245.082999999999</v>
      </c>
      <c r="Z419" s="246">
        <f t="shared" si="211"/>
        <v>67329</v>
      </c>
      <c r="AA419" s="246">
        <f t="shared" si="212"/>
        <v>4.8155340614497139E-2</v>
      </c>
      <c r="AB419" s="246">
        <f t="shared" si="213"/>
        <v>-3.4430886163622498E-3</v>
      </c>
      <c r="AC419" s="246">
        <f t="shared" si="214"/>
        <v>5.7699062188544051E-3</v>
      </c>
      <c r="AD419" s="246">
        <f t="shared" si="215"/>
        <v>3.5499257162918234E-2</v>
      </c>
      <c r="AE419" s="246">
        <f t="shared" si="216"/>
        <v>1.1854859220123314E-6</v>
      </c>
      <c r="AG419" s="249"/>
      <c r="AH419" s="246">
        <f t="shared" si="217"/>
        <v>9.2129948352166532E-3</v>
      </c>
      <c r="AI419" s="246">
        <f t="shared" si="218"/>
        <v>0.61471338627761385</v>
      </c>
      <c r="AJ419" s="246">
        <f t="shared" si="219"/>
        <v>0.79720075499103338</v>
      </c>
      <c r="AK419" s="246">
        <f t="shared" si="220"/>
        <v>0.37073743812006288</v>
      </c>
      <c r="AL419" s="246">
        <f t="shared" si="221"/>
        <v>2.3754364440670477</v>
      </c>
      <c r="AM419" s="246">
        <f t="shared" si="222"/>
        <v>2.4814740429921076</v>
      </c>
      <c r="AN419" s="246">
        <f t="shared" si="225"/>
        <v>8.1611964846272826</v>
      </c>
      <c r="AO419" s="246">
        <f t="shared" si="225"/>
        <v>8.1611946379229217</v>
      </c>
      <c r="AP419" s="246">
        <f t="shared" si="225"/>
        <v>8.1612060588670055</v>
      </c>
      <c r="AQ419" s="246">
        <f t="shared" si="225"/>
        <v>8.1611354194397308</v>
      </c>
      <c r="AR419" s="246">
        <f t="shared" si="225"/>
        <v>8.1615720778943786</v>
      </c>
      <c r="AS419" s="246">
        <f t="shared" si="225"/>
        <v>8.1588631704766374</v>
      </c>
      <c r="AT419" s="246">
        <f t="shared" si="225"/>
        <v>8.175311670751471</v>
      </c>
      <c r="AU419" s="246">
        <f t="shared" si="223"/>
        <v>7.6515418584953849</v>
      </c>
    </row>
    <row r="420" spans="1:47" s="246" customFormat="1" ht="12.95" customHeight="1">
      <c r="A420" s="235" t="s">
        <v>1177</v>
      </c>
      <c r="B420" s="235" t="s">
        <v>1797</v>
      </c>
      <c r="C420" s="236">
        <v>55548.590499999998</v>
      </c>
      <c r="D420" s="237">
        <v>0</v>
      </c>
      <c r="E420" s="246">
        <f t="shared" si="203"/>
        <v>68215.642522096037</v>
      </c>
      <c r="F420" s="246">
        <f t="shared" si="204"/>
        <v>68215.5</v>
      </c>
      <c r="G420" s="246">
        <f t="shared" si="205"/>
        <v>4.5820314000593498E-2</v>
      </c>
      <c r="I420" s="246">
        <f>+G420</f>
        <v>4.5820314000593498E-2</v>
      </c>
      <c r="O420" s="246">
        <f t="shared" ca="1" si="195"/>
        <v>6.911458548197956E-2</v>
      </c>
      <c r="P420" s="246">
        <f t="shared" si="206"/>
        <v>4.075067953011019E-2</v>
      </c>
      <c r="Q420" s="248">
        <f t="shared" si="207"/>
        <v>40530.090499999998</v>
      </c>
      <c r="R420" s="246">
        <f t="shared" si="208"/>
        <v>2.5701193664312577E-5</v>
      </c>
      <c r="S420" s="246">
        <v>0.1</v>
      </c>
      <c r="T420" s="246">
        <f t="shared" si="209"/>
        <v>2.5701193664312578E-6</v>
      </c>
      <c r="X420" s="248">
        <f t="shared" si="210"/>
        <v>40530.090499999998</v>
      </c>
      <c r="Z420" s="246">
        <f t="shared" si="211"/>
        <v>68215.5</v>
      </c>
      <c r="AA420" s="246">
        <f t="shared" si="212"/>
        <v>4.9834405993955312E-2</v>
      </c>
      <c r="AB420" s="246">
        <f t="shared" si="213"/>
        <v>-4.0140919933618138E-3</v>
      </c>
      <c r="AC420" s="246">
        <f t="shared" si="214"/>
        <v>5.0696344704833085E-3</v>
      </c>
      <c r="AD420" s="246">
        <f t="shared" si="215"/>
        <v>3.6736587536748376E-2</v>
      </c>
      <c r="AE420" s="246">
        <f t="shared" si="216"/>
        <v>1.6112934531171421E-6</v>
      </c>
      <c r="AG420" s="249"/>
      <c r="AH420" s="246">
        <f t="shared" si="217"/>
        <v>9.0837264638451241E-3</v>
      </c>
      <c r="AI420" s="246">
        <f t="shared" si="218"/>
        <v>0.59297736729723405</v>
      </c>
      <c r="AJ420" s="246">
        <f t="shared" si="219"/>
        <v>0.75919287581045947</v>
      </c>
      <c r="AK420" s="246">
        <f t="shared" si="220"/>
        <v>0.34673419099535013</v>
      </c>
      <c r="AL420" s="246">
        <f t="shared" si="221"/>
        <v>2.436008519525501</v>
      </c>
      <c r="AM420" s="246">
        <f t="shared" si="222"/>
        <v>2.7159460269475924</v>
      </c>
      <c r="AN420" s="246">
        <f t="shared" si="225"/>
        <v>8.2459900160197463</v>
      </c>
      <c r="AO420" s="246">
        <f t="shared" si="225"/>
        <v>8.2459732386011115</v>
      </c>
      <c r="AP420" s="246">
        <f t="shared" si="225"/>
        <v>8.2460553652009221</v>
      </c>
      <c r="AQ420" s="246">
        <f t="shared" si="225"/>
        <v>8.2456531942651932</v>
      </c>
      <c r="AR420" s="246">
        <f t="shared" si="225"/>
        <v>8.2476188927958969</v>
      </c>
      <c r="AS420" s="246">
        <f t="shared" si="225"/>
        <v>8.2379204635076881</v>
      </c>
      <c r="AT420" s="246">
        <f t="shared" si="225"/>
        <v>8.2837603262365374</v>
      </c>
      <c r="AU420" s="246">
        <f t="shared" si="223"/>
        <v>7.7518574174316441</v>
      </c>
    </row>
    <row r="421" spans="1:47" s="246" customFormat="1" ht="12.95" customHeight="1">
      <c r="A421" s="42" t="s">
        <v>1960</v>
      </c>
      <c r="B421" s="37" t="s">
        <v>1814</v>
      </c>
      <c r="C421" s="42">
        <v>55585.566500000001</v>
      </c>
      <c r="D421" s="42">
        <v>1E-4</v>
      </c>
      <c r="E421" s="246">
        <f t="shared" si="203"/>
        <v>68330.65476367106</v>
      </c>
      <c r="F421" s="246">
        <f t="shared" si="204"/>
        <v>68330.5</v>
      </c>
      <c r="G421" s="246">
        <f t="shared" si="205"/>
        <v>4.9755934000131674E-2</v>
      </c>
      <c r="K421" s="246">
        <f>+G421</f>
        <v>4.9755934000131674E-2</v>
      </c>
      <c r="O421" s="246">
        <f t="shared" ca="1" si="195"/>
        <v>6.8996399413204096E-2</v>
      </c>
      <c r="P421" s="246">
        <f t="shared" si="206"/>
        <v>4.0987744131746308E-2</v>
      </c>
      <c r="Q421" s="248">
        <f t="shared" si="207"/>
        <v>40567.066500000001</v>
      </c>
      <c r="R421" s="246">
        <f t="shared" si="208"/>
        <v>7.6881153568055785E-5</v>
      </c>
      <c r="S421" s="246">
        <v>1</v>
      </c>
      <c r="T421" s="246">
        <f t="shared" si="209"/>
        <v>7.6881153568055785E-5</v>
      </c>
      <c r="X421" s="248">
        <f t="shared" si="210"/>
        <v>40567.066500000001</v>
      </c>
      <c r="Z421" s="246">
        <f t="shared" si="211"/>
        <v>68330.5</v>
      </c>
      <c r="AA421" s="246">
        <f t="shared" si="212"/>
        <v>5.0050329482804058E-2</v>
      </c>
      <c r="AB421" s="246">
        <f t="shared" si="213"/>
        <v>-2.9439548267238408E-4</v>
      </c>
      <c r="AC421" s="246">
        <f t="shared" si="214"/>
        <v>8.7681898683853662E-3</v>
      </c>
      <c r="AD421" s="246">
        <f t="shared" si="215"/>
        <v>4.0693348649073924E-2</v>
      </c>
      <c r="AE421" s="246">
        <f t="shared" si="216"/>
        <v>8.6668700217905992E-8</v>
      </c>
      <c r="AG421" s="249"/>
      <c r="AH421" s="246">
        <f t="shared" si="217"/>
        <v>9.0625853510577503E-3</v>
      </c>
      <c r="AI421" s="246">
        <f t="shared" si="218"/>
        <v>0.59037123806400316</v>
      </c>
      <c r="AJ421" s="246">
        <f t="shared" si="219"/>
        <v>0.75425741748608</v>
      </c>
      <c r="AK421" s="246">
        <f t="shared" si="220"/>
        <v>0.34365142242143132</v>
      </c>
      <c r="AL421" s="246">
        <f t="shared" si="221"/>
        <v>2.4435582621729712</v>
      </c>
      <c r="AM421" s="246">
        <f t="shared" si="222"/>
        <v>2.7478934061151392</v>
      </c>
      <c r="AN421" s="246">
        <f t="shared" ref="AN421:AT430" si="226">$AU421+$AB$7*SIN(AO421)</f>
        <v>8.2567728646416132</v>
      </c>
      <c r="AO421" s="246">
        <f t="shared" si="226"/>
        <v>8.2567522069943742</v>
      </c>
      <c r="AP421" s="246">
        <f t="shared" si="226"/>
        <v>8.2568507618920517</v>
      </c>
      <c r="AQ421" s="246">
        <f t="shared" si="226"/>
        <v>8.2563803642825579</v>
      </c>
      <c r="AR421" s="246">
        <f t="shared" si="226"/>
        <v>8.2586208938848902</v>
      </c>
      <c r="AS421" s="246">
        <f t="shared" si="226"/>
        <v>8.2478411811086048</v>
      </c>
      <c r="AT421" s="246">
        <f t="shared" si="226"/>
        <v>8.2974379200429578</v>
      </c>
      <c r="AU421" s="246">
        <f t="shared" si="223"/>
        <v>7.7648707161092183</v>
      </c>
    </row>
    <row r="422" spans="1:47" s="246" customFormat="1" ht="12.95" customHeight="1">
      <c r="A422" s="42" t="s">
        <v>1960</v>
      </c>
      <c r="B422" s="37" t="s">
        <v>1814</v>
      </c>
      <c r="C422" s="42">
        <v>55600.356599999999</v>
      </c>
      <c r="D422" s="42">
        <v>2.0000000000000001E-4</v>
      </c>
      <c r="E422" s="246">
        <f t="shared" si="203"/>
        <v>68376.658727164104</v>
      </c>
      <c r="F422" s="246">
        <f t="shared" si="204"/>
        <v>68376.5</v>
      </c>
      <c r="G422" s="246">
        <f t="shared" si="205"/>
        <v>5.1030182003160007E-2</v>
      </c>
      <c r="K422" s="246">
        <f>+G422</f>
        <v>5.1030182003160007E-2</v>
      </c>
      <c r="O422" s="246">
        <f t="shared" ca="1" si="195"/>
        <v>6.8949124985693916E-2</v>
      </c>
      <c r="P422" s="246">
        <f t="shared" si="206"/>
        <v>4.1082729508153545E-2</v>
      </c>
      <c r="Q422" s="248">
        <f t="shared" si="207"/>
        <v>40581.856599999999</v>
      </c>
      <c r="R422" s="246">
        <f t="shared" si="208"/>
        <v>9.8951811140410287E-5</v>
      </c>
      <c r="S422" s="246">
        <v>1</v>
      </c>
      <c r="T422" s="246">
        <f t="shared" si="209"/>
        <v>9.8951811140410287E-5</v>
      </c>
      <c r="X422" s="248">
        <f t="shared" si="210"/>
        <v>40581.856599999999</v>
      </c>
      <c r="Z422" s="246">
        <f t="shared" si="211"/>
        <v>68376.5</v>
      </c>
      <c r="AA422" s="246">
        <f t="shared" si="212"/>
        <v>5.0136590255130307E-2</v>
      </c>
      <c r="AB422" s="246">
        <f t="shared" si="213"/>
        <v>8.9359174802969982E-4</v>
      </c>
      <c r="AC422" s="246">
        <f t="shared" si="214"/>
        <v>9.9474524950064619E-3</v>
      </c>
      <c r="AD422" s="246">
        <f t="shared" si="215"/>
        <v>4.1976321256183245E-2</v>
      </c>
      <c r="AE422" s="246">
        <f t="shared" si="216"/>
        <v>7.9850621214677455E-7</v>
      </c>
      <c r="AG422" s="249"/>
      <c r="AH422" s="246">
        <f t="shared" si="217"/>
        <v>9.0538607469767638E-3</v>
      </c>
      <c r="AI422" s="246">
        <f t="shared" si="218"/>
        <v>0.58934164063882855</v>
      </c>
      <c r="AJ422" s="246">
        <f t="shared" si="219"/>
        <v>0.75228335081658582</v>
      </c>
      <c r="AK422" s="246">
        <f t="shared" si="220"/>
        <v>0.34242040626148679</v>
      </c>
      <c r="AL422" s="246">
        <f t="shared" si="221"/>
        <v>2.4465596874150455</v>
      </c>
      <c r="AM422" s="246">
        <f t="shared" si="222"/>
        <v>2.7607790243003421</v>
      </c>
      <c r="AN422" s="246">
        <f t="shared" si="226"/>
        <v>8.2610728154277542</v>
      </c>
      <c r="AO422" s="246">
        <f t="shared" si="226"/>
        <v>8.2610504330782693</v>
      </c>
      <c r="AP422" s="246">
        <f t="shared" si="226"/>
        <v>8.2611561500421296</v>
      </c>
      <c r="AQ422" s="246">
        <f t="shared" si="226"/>
        <v>8.2606565964634413</v>
      </c>
      <c r="AR422" s="246">
        <f t="shared" si="226"/>
        <v>8.2630121101823732</v>
      </c>
      <c r="AS422" s="246">
        <f t="shared" si="226"/>
        <v>8.2517899953053355</v>
      </c>
      <c r="AT422" s="246">
        <f t="shared" si="226"/>
        <v>8.3028837110419715</v>
      </c>
      <c r="AU422" s="246">
        <f t="shared" si="223"/>
        <v>7.7700760355802476</v>
      </c>
    </row>
    <row r="423" spans="1:47" s="246" customFormat="1" ht="12.95" customHeight="1">
      <c r="A423" s="235" t="s">
        <v>1177</v>
      </c>
      <c r="B423" s="235" t="s">
        <v>1797</v>
      </c>
      <c r="C423" s="236">
        <v>55600.356610000003</v>
      </c>
      <c r="D423" s="236">
        <v>0</v>
      </c>
      <c r="E423" s="246">
        <f t="shared" si="203"/>
        <v>68376.658758268677</v>
      </c>
      <c r="F423" s="246">
        <f t="shared" si="204"/>
        <v>68376.5</v>
      </c>
      <c r="G423" s="246">
        <f t="shared" si="205"/>
        <v>5.1040182006545365E-2</v>
      </c>
      <c r="K423" s="246">
        <f>+G423</f>
        <v>5.1040182006545365E-2</v>
      </c>
      <c r="O423" s="246">
        <f t="shared" ca="1" si="195"/>
        <v>6.8949124985693916E-2</v>
      </c>
      <c r="P423" s="246">
        <f t="shared" si="206"/>
        <v>4.1082729508153545E-2</v>
      </c>
      <c r="Q423" s="248">
        <f t="shared" si="207"/>
        <v>40581.856610000003</v>
      </c>
      <c r="R423" s="246">
        <f t="shared" si="208"/>
        <v>9.9150860257729483E-5</v>
      </c>
      <c r="S423" s="246">
        <v>1</v>
      </c>
      <c r="T423" s="246">
        <f t="shared" si="209"/>
        <v>9.9150860257729483E-5</v>
      </c>
      <c r="X423" s="248">
        <f t="shared" si="210"/>
        <v>40581.856610000003</v>
      </c>
      <c r="Z423" s="246">
        <f t="shared" si="211"/>
        <v>68376.5</v>
      </c>
      <c r="AA423" s="246">
        <f t="shared" si="212"/>
        <v>5.0136590255130307E-2</v>
      </c>
      <c r="AB423" s="246">
        <f t="shared" si="213"/>
        <v>9.0359175141505738E-4</v>
      </c>
      <c r="AC423" s="246">
        <f t="shared" si="214"/>
        <v>9.9574524983918195E-3</v>
      </c>
      <c r="AD423" s="246">
        <f t="shared" si="215"/>
        <v>4.1986321259568603E-2</v>
      </c>
      <c r="AE423" s="246">
        <f t="shared" si="216"/>
        <v>8.1647805322533082E-7</v>
      </c>
      <c r="AG423" s="249"/>
      <c r="AH423" s="246">
        <f t="shared" si="217"/>
        <v>9.0538607469767638E-3</v>
      </c>
      <c r="AI423" s="246">
        <f t="shared" si="218"/>
        <v>0.58934164063882855</v>
      </c>
      <c r="AJ423" s="246">
        <f t="shared" si="219"/>
        <v>0.75228335081658582</v>
      </c>
      <c r="AK423" s="246">
        <f t="shared" si="220"/>
        <v>0.34242040626148679</v>
      </c>
      <c r="AL423" s="246">
        <f t="shared" si="221"/>
        <v>2.4465596874150455</v>
      </c>
      <c r="AM423" s="246">
        <f t="shared" si="222"/>
        <v>2.7607790243003421</v>
      </c>
      <c r="AN423" s="246">
        <f t="shared" si="226"/>
        <v>8.2610728154277542</v>
      </c>
      <c r="AO423" s="246">
        <f t="shared" si="226"/>
        <v>8.2610504330782693</v>
      </c>
      <c r="AP423" s="246">
        <f t="shared" si="226"/>
        <v>8.2611561500421296</v>
      </c>
      <c r="AQ423" s="246">
        <f t="shared" si="226"/>
        <v>8.2606565964634413</v>
      </c>
      <c r="AR423" s="246">
        <f t="shared" si="226"/>
        <v>8.2630121101823732</v>
      </c>
      <c r="AS423" s="246">
        <f t="shared" si="226"/>
        <v>8.2517899953053355</v>
      </c>
      <c r="AT423" s="246">
        <f t="shared" si="226"/>
        <v>8.3028837110419715</v>
      </c>
      <c r="AU423" s="246">
        <f t="shared" si="223"/>
        <v>7.7700760355802476</v>
      </c>
    </row>
    <row r="424" spans="1:47" s="246" customFormat="1" ht="12.95" customHeight="1">
      <c r="A424" s="235" t="s">
        <v>1177</v>
      </c>
      <c r="B424" s="235" t="s">
        <v>1797</v>
      </c>
      <c r="C424" s="236">
        <v>55836.818160000003</v>
      </c>
      <c r="D424" s="236">
        <v>0</v>
      </c>
      <c r="E424" s="246">
        <f t="shared" si="203"/>
        <v>69112.162136454674</v>
      </c>
      <c r="F424" s="246">
        <f t="shared" si="204"/>
        <v>69112</v>
      </c>
      <c r="G424" s="246">
        <f t="shared" si="205"/>
        <v>5.2126255999610294E-2</v>
      </c>
      <c r="K424" s="246">
        <f>+G424</f>
        <v>5.2126255999610294E-2</v>
      </c>
      <c r="O424" s="246">
        <f t="shared" ref="O424:O487" ca="1" si="227">+C$11+C$12*F424</f>
        <v>6.8193247998003886E-2</v>
      </c>
      <c r="P424" s="246">
        <f t="shared" si="206"/>
        <v>4.2613844943448428E-2</v>
      </c>
      <c r="Q424" s="248">
        <f t="shared" si="207"/>
        <v>40818.318160000003</v>
      </c>
      <c r="R424" s="246">
        <f t="shared" si="208"/>
        <v>9.048596410139049E-5</v>
      </c>
      <c r="S424" s="246">
        <v>1</v>
      </c>
      <c r="T424" s="246">
        <f t="shared" si="209"/>
        <v>9.048596410139049E-5</v>
      </c>
      <c r="X424" s="248">
        <f t="shared" si="210"/>
        <v>40818.318160000003</v>
      </c>
      <c r="Z424" s="246">
        <f t="shared" si="211"/>
        <v>69112</v>
      </c>
      <c r="AA424" s="246">
        <f t="shared" si="212"/>
        <v>5.1508189026076706E-2</v>
      </c>
      <c r="AB424" s="246">
        <f t="shared" si="213"/>
        <v>6.1806697353358753E-4</v>
      </c>
      <c r="AC424" s="246">
        <f t="shared" si="214"/>
        <v>9.5124110561618652E-3</v>
      </c>
      <c r="AD424" s="246">
        <f t="shared" si="215"/>
        <v>4.3231911916982016E-2</v>
      </c>
      <c r="AE424" s="246">
        <f t="shared" si="216"/>
        <v>3.8200678377296838E-7</v>
      </c>
      <c r="AG424" s="249"/>
      <c r="AH424" s="246">
        <f t="shared" si="217"/>
        <v>8.8943440826282777E-3</v>
      </c>
      <c r="AI424" s="246">
        <f t="shared" si="218"/>
        <v>0.57382483238814119</v>
      </c>
      <c r="AJ424" s="246">
        <f t="shared" si="219"/>
        <v>0.7207509723565525</v>
      </c>
      <c r="AK424" s="246">
        <f t="shared" si="220"/>
        <v>0.32290362222882341</v>
      </c>
      <c r="AL424" s="246">
        <f t="shared" si="221"/>
        <v>2.4931955976834494</v>
      </c>
      <c r="AM424" s="246">
        <f t="shared" si="222"/>
        <v>2.9756986828376051</v>
      </c>
      <c r="AN424" s="246">
        <f t="shared" si="226"/>
        <v>8.3288483475350326</v>
      </c>
      <c r="AO424" s="246">
        <f t="shared" si="226"/>
        <v>8.3287812268912749</v>
      </c>
      <c r="AP424" s="246">
        <f t="shared" si="226"/>
        <v>8.3290557448208205</v>
      </c>
      <c r="AQ424" s="246">
        <f t="shared" si="226"/>
        <v>8.327932060983537</v>
      </c>
      <c r="AR424" s="246">
        <f t="shared" si="226"/>
        <v>8.3325162035254525</v>
      </c>
      <c r="AS424" s="246">
        <f t="shared" si="226"/>
        <v>8.3135497353558776</v>
      </c>
      <c r="AT424" s="246">
        <f t="shared" si="226"/>
        <v>8.3879931607394873</v>
      </c>
      <c r="AU424" s="246">
        <f t="shared" si="223"/>
        <v>7.8533045675572559</v>
      </c>
    </row>
    <row r="425" spans="1:47" s="246" customFormat="1" ht="12.95" customHeight="1">
      <c r="A425" s="41" t="s">
        <v>1957</v>
      </c>
      <c r="B425" s="37" t="s">
        <v>1817</v>
      </c>
      <c r="C425" s="42">
        <v>55836.818200000002</v>
      </c>
      <c r="D425" s="42">
        <v>1E-4</v>
      </c>
      <c r="E425" s="246">
        <f t="shared" si="203"/>
        <v>69112.162260872938</v>
      </c>
      <c r="F425" s="246">
        <f t="shared" si="204"/>
        <v>69112</v>
      </c>
      <c r="G425" s="246">
        <f t="shared" si="205"/>
        <v>5.2166255998599809E-2</v>
      </c>
      <c r="K425" s="246">
        <f>+G425</f>
        <v>5.2166255998599809E-2</v>
      </c>
      <c r="O425" s="246">
        <f t="shared" ca="1" si="227"/>
        <v>6.8193247998003886E-2</v>
      </c>
      <c r="P425" s="246">
        <f t="shared" si="206"/>
        <v>4.2613844943448428E-2</v>
      </c>
      <c r="Q425" s="248">
        <f t="shared" si="207"/>
        <v>40818.318200000002</v>
      </c>
      <c r="R425" s="246">
        <f t="shared" si="208"/>
        <v>9.1248556966578304E-5</v>
      </c>
      <c r="S425" s="246">
        <v>1</v>
      </c>
      <c r="T425" s="246">
        <f t="shared" si="209"/>
        <v>9.1248556966578304E-5</v>
      </c>
      <c r="X425" s="248">
        <f t="shared" si="210"/>
        <v>40818.318200000002</v>
      </c>
      <c r="Z425" s="246">
        <f t="shared" si="211"/>
        <v>69112</v>
      </c>
      <c r="AA425" s="246">
        <f t="shared" si="212"/>
        <v>5.1508189026076706E-2</v>
      </c>
      <c r="AB425" s="246">
        <f t="shared" si="213"/>
        <v>6.5806697252310253E-4</v>
      </c>
      <c r="AC425" s="246">
        <f t="shared" si="214"/>
        <v>9.5524110551513802E-3</v>
      </c>
      <c r="AD425" s="246">
        <f t="shared" si="215"/>
        <v>4.3271911915971531E-2</v>
      </c>
      <c r="AE425" s="246">
        <f t="shared" si="216"/>
        <v>4.3305214032572177E-7</v>
      </c>
      <c r="AG425" s="249"/>
      <c r="AH425" s="246">
        <f t="shared" si="217"/>
        <v>8.8943440826282777E-3</v>
      </c>
      <c r="AI425" s="246">
        <f t="shared" si="218"/>
        <v>0.57382483238814119</v>
      </c>
      <c r="AJ425" s="246">
        <f t="shared" si="219"/>
        <v>0.7207509723565525</v>
      </c>
      <c r="AK425" s="246">
        <f t="shared" si="220"/>
        <v>0.32290362222882341</v>
      </c>
      <c r="AL425" s="246">
        <f t="shared" si="221"/>
        <v>2.4931955976834494</v>
      </c>
      <c r="AM425" s="246">
        <f t="shared" si="222"/>
        <v>2.9756986828376051</v>
      </c>
      <c r="AN425" s="246">
        <f t="shared" si="226"/>
        <v>8.3288483475350326</v>
      </c>
      <c r="AO425" s="246">
        <f t="shared" si="226"/>
        <v>8.3287812268912749</v>
      </c>
      <c r="AP425" s="246">
        <f t="shared" si="226"/>
        <v>8.3290557448208205</v>
      </c>
      <c r="AQ425" s="246">
        <f t="shared" si="226"/>
        <v>8.327932060983537</v>
      </c>
      <c r="AR425" s="246">
        <f t="shared" si="226"/>
        <v>8.3325162035254525</v>
      </c>
      <c r="AS425" s="246">
        <f t="shared" si="226"/>
        <v>8.3135497353558776</v>
      </c>
      <c r="AT425" s="246">
        <f t="shared" si="226"/>
        <v>8.3879931607394873</v>
      </c>
      <c r="AU425" s="246">
        <f t="shared" si="223"/>
        <v>7.8533045675572559</v>
      </c>
    </row>
    <row r="426" spans="1:47" s="246" customFormat="1" ht="12.95" customHeight="1">
      <c r="A426" s="184" t="s">
        <v>2060</v>
      </c>
      <c r="B426" s="185" t="s">
        <v>1817</v>
      </c>
      <c r="C426" s="186">
        <v>55891.472600000001</v>
      </c>
      <c r="D426" s="186">
        <v>1E-4</v>
      </c>
      <c r="E426" s="246">
        <f t="shared" si="203"/>
        <v>69282.162397608598</v>
      </c>
      <c r="F426" s="246">
        <f t="shared" si="204"/>
        <v>69282</v>
      </c>
      <c r="G426" s="246">
        <f t="shared" si="205"/>
        <v>5.2210216003004462E-2</v>
      </c>
      <c r="J426" s="246">
        <f>+G426</f>
        <v>5.2210216003004462E-2</v>
      </c>
      <c r="O426" s="246">
        <f t="shared" ca="1" si="227"/>
        <v>6.8018538157205363E-2</v>
      </c>
      <c r="P426" s="246">
        <f t="shared" si="206"/>
        <v>4.2971055719955457E-2</v>
      </c>
      <c r="Q426" s="248">
        <f t="shared" si="207"/>
        <v>40872.972600000001</v>
      </c>
      <c r="R426" s="246">
        <f t="shared" si="208"/>
        <v>8.5362082735870157E-5</v>
      </c>
      <c r="S426" s="246">
        <v>1</v>
      </c>
      <c r="T426" s="246">
        <f t="shared" si="209"/>
        <v>8.5362082735870157E-5</v>
      </c>
      <c r="X426" s="248">
        <f t="shared" si="210"/>
        <v>40872.972600000001</v>
      </c>
      <c r="Z426" s="246">
        <f t="shared" si="211"/>
        <v>69282</v>
      </c>
      <c r="AA426" s="246">
        <f t="shared" si="212"/>
        <v>5.1823384256344092E-2</v>
      </c>
      <c r="AB426" s="246">
        <f t="shared" si="213"/>
        <v>3.8683174666036962E-4</v>
      </c>
      <c r="AC426" s="246">
        <f t="shared" si="214"/>
        <v>9.2391602830490041E-3</v>
      </c>
      <c r="AD426" s="246">
        <f t="shared" si="215"/>
        <v>4.3357887466615827E-2</v>
      </c>
      <c r="AE426" s="246">
        <f t="shared" si="216"/>
        <v>1.4963880022431237E-7</v>
      </c>
      <c r="AG426" s="249"/>
      <c r="AH426" s="246">
        <f t="shared" si="217"/>
        <v>8.8523285363886345E-3</v>
      </c>
      <c r="AI426" s="246">
        <f t="shared" si="218"/>
        <v>0.570477718775519</v>
      </c>
      <c r="AJ426" s="246">
        <f t="shared" si="219"/>
        <v>0.71347645038460494</v>
      </c>
      <c r="AK426" s="246">
        <f t="shared" si="220"/>
        <v>0.31843780031461172</v>
      </c>
      <c r="AL426" s="246">
        <f t="shared" si="221"/>
        <v>2.5036333555041952</v>
      </c>
      <c r="AM426" s="246">
        <f t="shared" si="222"/>
        <v>3.0279413939230775</v>
      </c>
      <c r="AN426" s="246">
        <f t="shared" si="226"/>
        <v>8.3442647299549186</v>
      </c>
      <c r="AO426" s="246">
        <f t="shared" si="226"/>
        <v>8.3441815296555397</v>
      </c>
      <c r="AP426" s="246">
        <f t="shared" si="226"/>
        <v>8.344511937932948</v>
      </c>
      <c r="AQ426" s="246">
        <f t="shared" si="226"/>
        <v>8.3431985983819406</v>
      </c>
      <c r="AR426" s="246">
        <f t="shared" si="226"/>
        <v>8.348400042284279</v>
      </c>
      <c r="AS426" s="246">
        <f t="shared" si="226"/>
        <v>8.3274923968059777</v>
      </c>
      <c r="AT426" s="246">
        <f t="shared" si="226"/>
        <v>8.4071382432451713</v>
      </c>
      <c r="AU426" s="246">
        <f t="shared" si="223"/>
        <v>7.872541617776279</v>
      </c>
    </row>
    <row r="427" spans="1:47" s="246" customFormat="1" ht="12.95" customHeight="1">
      <c r="A427" s="235" t="s">
        <v>1177</v>
      </c>
      <c r="B427" s="235" t="s">
        <v>1797</v>
      </c>
      <c r="C427" s="236">
        <v>55892.598769999997</v>
      </c>
      <c r="D427" s="237">
        <v>0</v>
      </c>
      <c r="E427" s="246">
        <f t="shared" si="203"/>
        <v>69285.665300467052</v>
      </c>
      <c r="F427" s="246">
        <f t="shared" si="204"/>
        <v>69285.5</v>
      </c>
      <c r="G427" s="246">
        <f t="shared" si="205"/>
        <v>5.3143473996897228E-2</v>
      </c>
      <c r="I427" s="246">
        <f>+G427</f>
        <v>5.3143473996897228E-2</v>
      </c>
      <c r="O427" s="246">
        <f t="shared" ca="1" si="227"/>
        <v>6.8014941189894818E-2</v>
      </c>
      <c r="P427" s="246">
        <f t="shared" si="206"/>
        <v>4.2978423140498774E-2</v>
      </c>
      <c r="Q427" s="248">
        <f t="shared" si="207"/>
        <v>40874.098769999997</v>
      </c>
      <c r="R427" s="246">
        <f t="shared" si="208"/>
        <v>1.0332825891316695E-4</v>
      </c>
      <c r="S427" s="246">
        <v>0.1</v>
      </c>
      <c r="T427" s="246">
        <f t="shared" si="209"/>
        <v>1.0332825891316696E-5</v>
      </c>
      <c r="X427" s="248">
        <f t="shared" si="210"/>
        <v>40874.098769999997</v>
      </c>
      <c r="Z427" s="246">
        <f t="shared" si="211"/>
        <v>69285.5</v>
      </c>
      <c r="AA427" s="246">
        <f t="shared" si="212"/>
        <v>5.1829867130112769E-2</v>
      </c>
      <c r="AB427" s="246">
        <f t="shared" si="213"/>
        <v>1.3136068667844586E-3</v>
      </c>
      <c r="AC427" s="246">
        <f t="shared" si="214"/>
        <v>1.0165050856398454E-2</v>
      </c>
      <c r="AD427" s="246">
        <f t="shared" si="215"/>
        <v>4.4292030007283233E-2</v>
      </c>
      <c r="AE427" s="246">
        <f t="shared" si="216"/>
        <v>1.7255630004632826E-7</v>
      </c>
      <c r="AG427" s="249"/>
      <c r="AH427" s="246">
        <f t="shared" si="217"/>
        <v>8.8514439896139937E-3</v>
      </c>
      <c r="AI427" s="246">
        <f t="shared" si="218"/>
        <v>0.57040970264324309</v>
      </c>
      <c r="AJ427" s="246">
        <f t="shared" si="219"/>
        <v>0.71332675226150377</v>
      </c>
      <c r="AK427" s="246">
        <f t="shared" si="220"/>
        <v>0.31834603681281137</v>
      </c>
      <c r="AL427" s="246">
        <f t="shared" si="221"/>
        <v>2.5038469794313478</v>
      </c>
      <c r="AM427" s="246">
        <f t="shared" si="222"/>
        <v>3.0290278551879686</v>
      </c>
      <c r="AN427" s="246">
        <f t="shared" si="226"/>
        <v>8.3445811901142584</v>
      </c>
      <c r="AO427" s="246">
        <f t="shared" si="226"/>
        <v>8.3444976316398272</v>
      </c>
      <c r="AP427" s="246">
        <f t="shared" si="226"/>
        <v>8.3448292655882881</v>
      </c>
      <c r="AQ427" s="246">
        <f t="shared" si="226"/>
        <v>8.3435118330125757</v>
      </c>
      <c r="AR427" s="246">
        <f t="shared" si="226"/>
        <v>8.3487263748693579</v>
      </c>
      <c r="AS427" s="246">
        <f t="shared" si="226"/>
        <v>8.3277782772435138</v>
      </c>
      <c r="AT427" s="246">
        <f t="shared" si="226"/>
        <v>8.4075303280633626</v>
      </c>
      <c r="AU427" s="246">
        <f t="shared" si="223"/>
        <v>7.8729376746925528</v>
      </c>
    </row>
    <row r="428" spans="1:47" s="246" customFormat="1" ht="12.95" customHeight="1">
      <c r="A428" s="184" t="s">
        <v>2060</v>
      </c>
      <c r="B428" s="185" t="s">
        <v>1814</v>
      </c>
      <c r="C428" s="186">
        <v>55894.5262</v>
      </c>
      <c r="D428" s="186">
        <v>1E-4</v>
      </c>
      <c r="E428" s="246">
        <f t="shared" si="203"/>
        <v>69291.660487744724</v>
      </c>
      <c r="F428" s="246">
        <f t="shared" si="204"/>
        <v>69291.5</v>
      </c>
      <c r="G428" s="246">
        <f t="shared" si="205"/>
        <v>5.1596202007203829E-2</v>
      </c>
      <c r="J428" s="246">
        <f>+G428</f>
        <v>5.1596202007203829E-2</v>
      </c>
      <c r="O428" s="246">
        <f t="shared" ca="1" si="227"/>
        <v>6.8008774960219565E-2</v>
      </c>
      <c r="P428" s="246">
        <f t="shared" si="206"/>
        <v>4.2991054232148211E-2</v>
      </c>
      <c r="Q428" s="248">
        <f t="shared" si="207"/>
        <v>40876.0262</v>
      </c>
      <c r="R428" s="246">
        <f t="shared" si="208"/>
        <v>7.4048568230544642E-5</v>
      </c>
      <c r="S428" s="246">
        <v>1</v>
      </c>
      <c r="T428" s="246">
        <f t="shared" si="209"/>
        <v>7.4048568230544642E-5</v>
      </c>
      <c r="X428" s="248">
        <f t="shared" si="210"/>
        <v>40876.0262</v>
      </c>
      <c r="Z428" s="246">
        <f t="shared" si="211"/>
        <v>69291.5</v>
      </c>
      <c r="AA428" s="246">
        <f t="shared" si="212"/>
        <v>5.1840980037369991E-2</v>
      </c>
      <c r="AB428" s="246">
        <f t="shared" si="213"/>
        <v>-2.4477803016616229E-4</v>
      </c>
      <c r="AC428" s="246">
        <f t="shared" si="214"/>
        <v>8.6051477750556174E-3</v>
      </c>
      <c r="AD428" s="246">
        <f t="shared" si="215"/>
        <v>4.2746276201982049E-2</v>
      </c>
      <c r="AE428" s="246">
        <f t="shared" si="216"/>
        <v>5.9916284052026659E-8</v>
      </c>
      <c r="AG428" s="249"/>
      <c r="AH428" s="246">
        <f t="shared" si="217"/>
        <v>8.8499258052217797E-3</v>
      </c>
      <c r="AI428" s="246">
        <f t="shared" si="218"/>
        <v>0.57029318670983498</v>
      </c>
      <c r="AJ428" s="246">
        <f t="shared" si="219"/>
        <v>0.7130701338880725</v>
      </c>
      <c r="AK428" s="246">
        <f t="shared" si="220"/>
        <v>0.31818874485044552</v>
      </c>
      <c r="AL428" s="246">
        <f t="shared" si="221"/>
        <v>2.5042130739024224</v>
      </c>
      <c r="AM428" s="246">
        <f t="shared" si="222"/>
        <v>3.030891395864399</v>
      </c>
      <c r="AN428" s="246">
        <f t="shared" si="226"/>
        <v>8.3451236062139529</v>
      </c>
      <c r="AO428" s="246">
        <f t="shared" si="226"/>
        <v>8.3450394310941771</v>
      </c>
      <c r="AP428" s="246">
        <f t="shared" si="226"/>
        <v>8.345373173378249</v>
      </c>
      <c r="AQ428" s="246">
        <f t="shared" si="226"/>
        <v>8.3440487063832069</v>
      </c>
      <c r="AR428" s="246">
        <f t="shared" si="226"/>
        <v>8.3492857380105576</v>
      </c>
      <c r="AS428" s="246">
        <f t="shared" si="226"/>
        <v>8.328268250224296</v>
      </c>
      <c r="AT428" s="246">
        <f t="shared" si="226"/>
        <v>8.4082022783709629</v>
      </c>
      <c r="AU428" s="246">
        <f t="shared" si="223"/>
        <v>7.8736166294061656</v>
      </c>
    </row>
    <row r="429" spans="1:47" s="246" customFormat="1" ht="12.95" customHeight="1">
      <c r="A429" s="41" t="s">
        <v>1957</v>
      </c>
      <c r="B429" s="37" t="s">
        <v>1814</v>
      </c>
      <c r="C429" s="42">
        <v>55906.7428</v>
      </c>
      <c r="D429" s="42">
        <v>1E-4</v>
      </c>
      <c r="E429" s="246">
        <f t="shared" si="203"/>
        <v>69329.659691293666</v>
      </c>
      <c r="F429" s="246">
        <f t="shared" si="204"/>
        <v>69329.5</v>
      </c>
      <c r="G429" s="246">
        <f t="shared" si="205"/>
        <v>5.1340145997528452E-2</v>
      </c>
      <c r="K429" s="246">
        <f>+G429</f>
        <v>5.1340145997528452E-2</v>
      </c>
      <c r="O429" s="246">
        <f t="shared" ca="1" si="227"/>
        <v>6.796972217227637E-2</v>
      </c>
      <c r="P429" s="246">
        <f t="shared" si="206"/>
        <v>4.3071087163181428E-2</v>
      </c>
      <c r="Q429" s="248">
        <f t="shared" si="207"/>
        <v>40888.2428</v>
      </c>
      <c r="R429" s="246">
        <f t="shared" si="208"/>
        <v>6.8377334005892578E-5</v>
      </c>
      <c r="S429" s="246">
        <v>1</v>
      </c>
      <c r="T429" s="246">
        <f t="shared" si="209"/>
        <v>6.8377334005892578E-5</v>
      </c>
      <c r="X429" s="248">
        <f t="shared" si="210"/>
        <v>40888.2428</v>
      </c>
      <c r="Z429" s="246">
        <f t="shared" si="211"/>
        <v>69329.5</v>
      </c>
      <c r="AA429" s="246">
        <f t="shared" si="212"/>
        <v>5.191134456458267E-2</v>
      </c>
      <c r="AB429" s="246">
        <f t="shared" si="213"/>
        <v>-5.7119856705421801E-4</v>
      </c>
      <c r="AC429" s="246">
        <f t="shared" si="214"/>
        <v>8.2690588343470248E-3</v>
      </c>
      <c r="AD429" s="246">
        <f t="shared" si="215"/>
        <v>4.2499888596127217E-2</v>
      </c>
      <c r="AE429" s="246">
        <f t="shared" si="216"/>
        <v>3.2626780300479198E-7</v>
      </c>
      <c r="AG429" s="249"/>
      <c r="AH429" s="246">
        <f t="shared" si="217"/>
        <v>8.8402574014012393E-3</v>
      </c>
      <c r="AI429" s="246">
        <f t="shared" si="218"/>
        <v>0.56955768494147485</v>
      </c>
      <c r="AJ429" s="246">
        <f t="shared" si="219"/>
        <v>0.7114450909979918</v>
      </c>
      <c r="AK429" s="246">
        <f t="shared" si="220"/>
        <v>0.31719305815945603</v>
      </c>
      <c r="AL429" s="246">
        <f t="shared" si="221"/>
        <v>2.5065282218539604</v>
      </c>
      <c r="AM429" s="246">
        <f t="shared" si="222"/>
        <v>3.0427243155847612</v>
      </c>
      <c r="AN429" s="246">
        <f t="shared" si="226"/>
        <v>8.3485563616150955</v>
      </c>
      <c r="AO429" s="246">
        <f t="shared" si="226"/>
        <v>8.3484682032385837</v>
      </c>
      <c r="AP429" s="246">
        <f t="shared" si="226"/>
        <v>8.3488155101961166</v>
      </c>
      <c r="AQ429" s="246">
        <f t="shared" si="226"/>
        <v>8.347445968692476</v>
      </c>
      <c r="AR429" s="246">
        <f t="shared" si="226"/>
        <v>8.3528264924994122</v>
      </c>
      <c r="AS429" s="246">
        <f t="shared" si="226"/>
        <v>8.331368270201958</v>
      </c>
      <c r="AT429" s="246">
        <f t="shared" si="226"/>
        <v>8.4124522410732041</v>
      </c>
      <c r="AU429" s="246">
        <f t="shared" si="223"/>
        <v>7.8779166759257127</v>
      </c>
    </row>
    <row r="430" spans="1:47" s="246" customFormat="1" ht="12.95" customHeight="1">
      <c r="A430" s="235" t="s">
        <v>1177</v>
      </c>
      <c r="B430" s="235" t="s">
        <v>1797</v>
      </c>
      <c r="C430" s="236">
        <v>55906.742899999997</v>
      </c>
      <c r="D430" s="236">
        <v>0</v>
      </c>
      <c r="E430" s="246">
        <f t="shared" si="203"/>
        <v>69329.660002339311</v>
      </c>
      <c r="F430" s="246">
        <f t="shared" si="204"/>
        <v>69329.5</v>
      </c>
      <c r="G430" s="246">
        <f t="shared" si="205"/>
        <v>5.144014599500224E-2</v>
      </c>
      <c r="K430" s="246">
        <f>+G430</f>
        <v>5.144014599500224E-2</v>
      </c>
      <c r="O430" s="246">
        <f t="shared" ca="1" si="227"/>
        <v>6.796972217227637E-2</v>
      </c>
      <c r="P430" s="246">
        <f t="shared" si="206"/>
        <v>4.3071087163181428E-2</v>
      </c>
      <c r="Q430" s="248">
        <f t="shared" si="207"/>
        <v>40888.242899999997</v>
      </c>
      <c r="R430" s="246">
        <f t="shared" si="208"/>
        <v>7.004114573047794E-5</v>
      </c>
      <c r="S430" s="246">
        <v>1</v>
      </c>
      <c r="T430" s="246">
        <f t="shared" si="209"/>
        <v>7.004114573047794E-5</v>
      </c>
      <c r="X430" s="248">
        <f t="shared" si="210"/>
        <v>40888.242899999997</v>
      </c>
      <c r="Z430" s="246">
        <f t="shared" si="211"/>
        <v>69329.5</v>
      </c>
      <c r="AA430" s="246">
        <f t="shared" si="212"/>
        <v>5.191134456458267E-2</v>
      </c>
      <c r="AB430" s="246">
        <f t="shared" si="213"/>
        <v>-4.7119856958043049E-4</v>
      </c>
      <c r="AC430" s="246">
        <f t="shared" si="214"/>
        <v>8.3690588318208123E-3</v>
      </c>
      <c r="AD430" s="246">
        <f t="shared" si="215"/>
        <v>4.2599888593601004E-2</v>
      </c>
      <c r="AE430" s="246">
        <f t="shared" si="216"/>
        <v>2.220280919746438E-7</v>
      </c>
      <c r="AG430" s="249"/>
      <c r="AH430" s="246">
        <f t="shared" si="217"/>
        <v>8.8402574014012393E-3</v>
      </c>
      <c r="AI430" s="246">
        <f t="shared" si="218"/>
        <v>0.56955768494147485</v>
      </c>
      <c r="AJ430" s="246">
        <f t="shared" si="219"/>
        <v>0.7114450909979918</v>
      </c>
      <c r="AK430" s="246">
        <f t="shared" si="220"/>
        <v>0.31719305815945603</v>
      </c>
      <c r="AL430" s="246">
        <f t="shared" si="221"/>
        <v>2.5065282218539604</v>
      </c>
      <c r="AM430" s="246">
        <f t="shared" si="222"/>
        <v>3.0427243155847612</v>
      </c>
      <c r="AN430" s="246">
        <f t="shared" si="226"/>
        <v>8.3485563616150955</v>
      </c>
      <c r="AO430" s="246">
        <f t="shared" si="226"/>
        <v>8.3484682032385837</v>
      </c>
      <c r="AP430" s="246">
        <f t="shared" si="226"/>
        <v>8.3488155101961166</v>
      </c>
      <c r="AQ430" s="246">
        <f t="shared" si="226"/>
        <v>8.347445968692476</v>
      </c>
      <c r="AR430" s="246">
        <f t="shared" si="226"/>
        <v>8.3528264924994122</v>
      </c>
      <c r="AS430" s="246">
        <f t="shared" si="226"/>
        <v>8.331368270201958</v>
      </c>
      <c r="AT430" s="246">
        <f t="shared" si="226"/>
        <v>8.4124522410732041</v>
      </c>
      <c r="AU430" s="246">
        <f t="shared" si="223"/>
        <v>7.8779166759257127</v>
      </c>
    </row>
    <row r="431" spans="1:47" s="246" customFormat="1" ht="12.95" customHeight="1">
      <c r="A431" s="235" t="s">
        <v>1177</v>
      </c>
      <c r="B431" s="235" t="s">
        <v>1797</v>
      </c>
      <c r="C431" s="236">
        <v>55916.549959999997</v>
      </c>
      <c r="D431" s="237">
        <v>0</v>
      </c>
      <c r="E431" s="246">
        <f t="shared" si="203"/>
        <v>69360.164436400883</v>
      </c>
      <c r="F431" s="246">
        <f t="shared" si="204"/>
        <v>69360</v>
      </c>
      <c r="G431" s="246">
        <f t="shared" si="205"/>
        <v>5.286567999428371E-2</v>
      </c>
      <c r="I431" s="246">
        <f>+G431</f>
        <v>5.286567999428371E-2</v>
      </c>
      <c r="O431" s="246">
        <f t="shared" ca="1" si="227"/>
        <v>6.7938377171427228E-2</v>
      </c>
      <c r="P431" s="246">
        <f t="shared" si="206"/>
        <v>4.3135369126395103E-2</v>
      </c>
      <c r="Q431" s="248">
        <f t="shared" si="207"/>
        <v>40898.049959999997</v>
      </c>
      <c r="R431" s="246">
        <f t="shared" si="208"/>
        <v>9.467894958575114E-5</v>
      </c>
      <c r="S431" s="246">
        <v>0.1</v>
      </c>
      <c r="T431" s="246">
        <f t="shared" si="209"/>
        <v>9.4678949585751143E-6</v>
      </c>
      <c r="X431" s="248">
        <f t="shared" si="210"/>
        <v>40898.049959999997</v>
      </c>
      <c r="Z431" s="246">
        <f t="shared" si="211"/>
        <v>69360</v>
      </c>
      <c r="AA431" s="246">
        <f t="shared" si="212"/>
        <v>5.1967800048372981E-2</v>
      </c>
      <c r="AB431" s="246">
        <f t="shared" si="213"/>
        <v>8.9787994591072895E-4</v>
      </c>
      <c r="AC431" s="246">
        <f t="shared" si="214"/>
        <v>9.7303108678886072E-3</v>
      </c>
      <c r="AD431" s="246">
        <f t="shared" si="215"/>
        <v>4.4033249072305831E-2</v>
      </c>
      <c r="AE431" s="246">
        <f t="shared" si="216"/>
        <v>8.061883972686535E-8</v>
      </c>
      <c r="AG431" s="249"/>
      <c r="AH431" s="246">
        <f t="shared" si="217"/>
        <v>8.8324309219778765E-3</v>
      </c>
      <c r="AI431" s="246">
        <f t="shared" si="218"/>
        <v>0.56897037461785338</v>
      </c>
      <c r="AJ431" s="246">
        <f t="shared" si="219"/>
        <v>0.71014104263497457</v>
      </c>
      <c r="AK431" s="246">
        <f t="shared" si="220"/>
        <v>0.31639450813883779</v>
      </c>
      <c r="AL431" s="246">
        <f t="shared" si="221"/>
        <v>2.5083821413013903</v>
      </c>
      <c r="AM431" s="246">
        <f t="shared" si="222"/>
        <v>3.0522601255023054</v>
      </c>
      <c r="AN431" s="246">
        <f t="shared" ref="AN431:AT440" si="228">$AU431+$AB$7*SIN(AO431)</f>
        <v>8.3513084298163243</v>
      </c>
      <c r="AO431" s="246">
        <f t="shared" si="228"/>
        <v>8.3512169757958592</v>
      </c>
      <c r="AP431" s="246">
        <f t="shared" si="228"/>
        <v>8.3515754371124213</v>
      </c>
      <c r="AQ431" s="246">
        <f t="shared" si="228"/>
        <v>8.3501690619553059</v>
      </c>
      <c r="AR431" s="246">
        <f t="shared" si="228"/>
        <v>8.355666071900572</v>
      </c>
      <c r="AS431" s="246">
        <f t="shared" si="228"/>
        <v>8.333852554897657</v>
      </c>
      <c r="AT431" s="246">
        <f t="shared" si="228"/>
        <v>8.4158562451420327</v>
      </c>
      <c r="AU431" s="246">
        <f t="shared" si="223"/>
        <v>7.8813680290532426</v>
      </c>
    </row>
    <row r="432" spans="1:47" s="246" customFormat="1" ht="12.95" customHeight="1">
      <c r="A432" s="235" t="s">
        <v>1177</v>
      </c>
      <c r="B432" s="235" t="s">
        <v>1797</v>
      </c>
      <c r="C432" s="236">
        <v>55919.60125</v>
      </c>
      <c r="D432" s="237">
        <v>0</v>
      </c>
      <c r="E432" s="246">
        <f t="shared" si="203"/>
        <v>69369.655341382386</v>
      </c>
      <c r="F432" s="246">
        <f t="shared" si="204"/>
        <v>69369.5</v>
      </c>
      <c r="G432" s="246">
        <f t="shared" si="205"/>
        <v>4.9941666002268903E-2</v>
      </c>
      <c r="I432" s="246">
        <f>+G432</f>
        <v>4.9941666002268903E-2</v>
      </c>
      <c r="O432" s="246">
        <f t="shared" ca="1" si="227"/>
        <v>6.7928613974441429E-2</v>
      </c>
      <c r="P432" s="246">
        <f t="shared" si="206"/>
        <v>4.3155399562971548E-2</v>
      </c>
      <c r="Q432" s="248">
        <f t="shared" si="207"/>
        <v>40901.10125</v>
      </c>
      <c r="R432" s="246">
        <f t="shared" si="208"/>
        <v>4.6053412185133594E-5</v>
      </c>
      <c r="S432" s="246">
        <v>0.1</v>
      </c>
      <c r="T432" s="246">
        <f t="shared" si="209"/>
        <v>4.6053412185133596E-6</v>
      </c>
      <c r="X432" s="248">
        <f t="shared" si="210"/>
        <v>40901.10125</v>
      </c>
      <c r="Z432" s="246">
        <f t="shared" si="211"/>
        <v>69369.5</v>
      </c>
      <c r="AA432" s="246">
        <f t="shared" si="212"/>
        <v>5.198538070724109E-2</v>
      </c>
      <c r="AB432" s="246">
        <f t="shared" si="213"/>
        <v>-2.0437147049721868E-3</v>
      </c>
      <c r="AC432" s="246">
        <f t="shared" si="214"/>
        <v>6.7862664392973546E-3</v>
      </c>
      <c r="AD432" s="246">
        <f t="shared" si="215"/>
        <v>4.1111684857999362E-2</v>
      </c>
      <c r="AE432" s="246">
        <f t="shared" si="216"/>
        <v>4.1767697953195529E-7</v>
      </c>
      <c r="AG432" s="249"/>
      <c r="AH432" s="246">
        <f t="shared" si="217"/>
        <v>8.8299811442695414E-3</v>
      </c>
      <c r="AI432" s="246">
        <f t="shared" si="218"/>
        <v>0.56878798994586932</v>
      </c>
      <c r="AJ432" s="246">
        <f t="shared" si="219"/>
        <v>0.7097349121019173</v>
      </c>
      <c r="AK432" s="246">
        <f t="shared" si="220"/>
        <v>0.31614589214880995</v>
      </c>
      <c r="AL432" s="246">
        <f t="shared" si="221"/>
        <v>2.5089588148762223</v>
      </c>
      <c r="AM432" s="246">
        <f t="shared" si="222"/>
        <v>3.0552373122008616</v>
      </c>
      <c r="AN432" s="246">
        <f t="shared" si="228"/>
        <v>8.3521650572225941</v>
      </c>
      <c r="AO432" s="246">
        <f t="shared" si="228"/>
        <v>8.3520725585174969</v>
      </c>
      <c r="AP432" s="246">
        <f t="shared" si="228"/>
        <v>8.3524345431008129</v>
      </c>
      <c r="AQ432" s="246">
        <f t="shared" si="228"/>
        <v>8.3510165756473924</v>
      </c>
      <c r="AR432" s="246">
        <f t="shared" si="228"/>
        <v>8.3565501061406771</v>
      </c>
      <c r="AS432" s="246">
        <f t="shared" si="228"/>
        <v>8.3346256481611061</v>
      </c>
      <c r="AT432" s="246">
        <f t="shared" si="228"/>
        <v>8.4169152082955474</v>
      </c>
      <c r="AU432" s="246">
        <f t="shared" si="223"/>
        <v>7.8824430406831292</v>
      </c>
    </row>
    <row r="433" spans="1:47" s="246" customFormat="1" ht="12.95" customHeight="1">
      <c r="A433" s="235" t="s">
        <v>1177</v>
      </c>
      <c r="B433" s="235" t="s">
        <v>1797</v>
      </c>
      <c r="C433" s="236">
        <v>55924.59186</v>
      </c>
      <c r="D433" s="237">
        <v>0</v>
      </c>
      <c r="E433" s="246">
        <f t="shared" si="203"/>
        <v>69385.178416969968</v>
      </c>
      <c r="F433" s="246">
        <f t="shared" si="204"/>
        <v>69385</v>
      </c>
      <c r="G433" s="246">
        <f t="shared" si="205"/>
        <v>5.7360380000318401E-2</v>
      </c>
      <c r="I433" s="246">
        <f>+G433</f>
        <v>5.7360380000318401E-2</v>
      </c>
      <c r="O433" s="246">
        <f t="shared" ca="1" si="227"/>
        <v>6.7912684547780391E-2</v>
      </c>
      <c r="P433" s="246">
        <f t="shared" si="206"/>
        <v>4.3188089148896332E-2</v>
      </c>
      <c r="Q433" s="248">
        <f t="shared" si="207"/>
        <v>40906.09186</v>
      </c>
      <c r="R433" s="246">
        <f t="shared" si="208"/>
        <v>2.0085382797730168E-4</v>
      </c>
      <c r="S433" s="246">
        <v>0.1</v>
      </c>
      <c r="T433" s="246">
        <f t="shared" si="209"/>
        <v>2.0085382797730168E-5</v>
      </c>
      <c r="X433" s="248">
        <f t="shared" si="210"/>
        <v>40906.09186</v>
      </c>
      <c r="Z433" s="246">
        <f t="shared" si="211"/>
        <v>69385</v>
      </c>
      <c r="AA433" s="246">
        <f t="shared" si="212"/>
        <v>5.2014061056845404E-2</v>
      </c>
      <c r="AB433" s="246">
        <f t="shared" si="213"/>
        <v>5.3463189434729969E-3</v>
      </c>
      <c r="AC433" s="246">
        <f t="shared" si="214"/>
        <v>1.4172290851422069E-2</v>
      </c>
      <c r="AD433" s="246">
        <f t="shared" si="215"/>
        <v>4.8534408092369329E-2</v>
      </c>
      <c r="AE433" s="246">
        <f t="shared" si="216"/>
        <v>2.8583126245338225E-6</v>
      </c>
      <c r="AG433" s="249"/>
      <c r="AH433" s="246">
        <f t="shared" si="217"/>
        <v>8.8259719079490703E-3</v>
      </c>
      <c r="AI433" s="246">
        <f t="shared" si="218"/>
        <v>0.56849097206243704</v>
      </c>
      <c r="AJ433" s="246">
        <f t="shared" si="219"/>
        <v>0.70907232802646625</v>
      </c>
      <c r="AK433" s="246">
        <f t="shared" si="220"/>
        <v>0.31574037047211773</v>
      </c>
      <c r="AL433" s="246">
        <f t="shared" si="221"/>
        <v>2.5098989140020533</v>
      </c>
      <c r="AM433" s="246">
        <f t="shared" si="222"/>
        <v>3.0601020142935083</v>
      </c>
      <c r="AN433" s="246">
        <f t="shared" si="228"/>
        <v>8.3535621286656987</v>
      </c>
      <c r="AO433" s="246">
        <f t="shared" si="228"/>
        <v>8.353467906764811</v>
      </c>
      <c r="AP433" s="246">
        <f t="shared" si="228"/>
        <v>8.353835690054483</v>
      </c>
      <c r="AQ433" s="246">
        <f t="shared" si="228"/>
        <v>8.3523986867641451</v>
      </c>
      <c r="AR433" s="246">
        <f t="shared" si="228"/>
        <v>8.3579920452331855</v>
      </c>
      <c r="AS433" s="246">
        <f t="shared" si="228"/>
        <v>8.3358863018078431</v>
      </c>
      <c r="AT433" s="246">
        <f t="shared" si="228"/>
        <v>8.4186416642843493</v>
      </c>
      <c r="AU433" s="246">
        <f t="shared" si="223"/>
        <v>7.8841970070266285</v>
      </c>
    </row>
    <row r="434" spans="1:47" s="246" customFormat="1" ht="12.95" customHeight="1">
      <c r="A434" s="41" t="s">
        <v>1957</v>
      </c>
      <c r="B434" s="37" t="s">
        <v>1814</v>
      </c>
      <c r="C434" s="42">
        <v>55926.676200000002</v>
      </c>
      <c r="D434" s="42">
        <v>1E-4</v>
      </c>
      <c r="E434" s="246">
        <f t="shared" si="203"/>
        <v>69391.661665985681</v>
      </c>
      <c r="F434" s="246">
        <f t="shared" si="204"/>
        <v>69391.5</v>
      </c>
      <c r="G434" s="246">
        <f t="shared" si="205"/>
        <v>5.1975002003018744E-2</v>
      </c>
      <c r="K434" s="246">
        <f>+G434</f>
        <v>5.1975002003018744E-2</v>
      </c>
      <c r="O434" s="246">
        <f t="shared" ca="1" si="227"/>
        <v>6.7906004465632205E-2</v>
      </c>
      <c r="P434" s="246">
        <f t="shared" si="206"/>
        <v>4.3201800765352301E-2</v>
      </c>
      <c r="Q434" s="248">
        <f t="shared" si="207"/>
        <v>40908.176200000002</v>
      </c>
      <c r="R434" s="246">
        <f t="shared" si="208"/>
        <v>7.696905995659202E-5</v>
      </c>
      <c r="S434" s="246">
        <v>1</v>
      </c>
      <c r="T434" s="246">
        <f t="shared" si="209"/>
        <v>7.696905995659202E-5</v>
      </c>
      <c r="X434" s="248">
        <f t="shared" si="210"/>
        <v>40908.176200000002</v>
      </c>
      <c r="Z434" s="246">
        <f t="shared" si="211"/>
        <v>69391.5</v>
      </c>
      <c r="AA434" s="246">
        <f t="shared" si="212"/>
        <v>5.2026086873125495E-2</v>
      </c>
      <c r="AB434" s="246">
        <f t="shared" si="213"/>
        <v>-5.1084870106750391E-5</v>
      </c>
      <c r="AC434" s="246">
        <f t="shared" si="214"/>
        <v>8.7732012376664434E-3</v>
      </c>
      <c r="AD434" s="246">
        <f t="shared" si="215"/>
        <v>4.3150715895245551E-2</v>
      </c>
      <c r="AE434" s="246">
        <f t="shared" si="216"/>
        <v>2.6096639538235595E-9</v>
      </c>
      <c r="AG434" s="249"/>
      <c r="AH434" s="246">
        <f t="shared" si="217"/>
        <v>8.824286107773192E-3</v>
      </c>
      <c r="AI434" s="246">
        <f t="shared" si="218"/>
        <v>0.56836662139911953</v>
      </c>
      <c r="AJ434" s="246">
        <f t="shared" si="219"/>
        <v>0.70879448873220796</v>
      </c>
      <c r="AK434" s="246">
        <f t="shared" si="220"/>
        <v>0.31557035541235434</v>
      </c>
      <c r="AL434" s="246">
        <f t="shared" si="221"/>
        <v>2.5102928583993549</v>
      </c>
      <c r="AM434" s="246">
        <f t="shared" si="222"/>
        <v>3.0621447096199335</v>
      </c>
      <c r="AN434" s="246">
        <f t="shared" si="228"/>
        <v>8.3541477822496368</v>
      </c>
      <c r="AO434" s="246">
        <f t="shared" si="228"/>
        <v>8.354052830776034</v>
      </c>
      <c r="AP434" s="246">
        <f t="shared" si="228"/>
        <v>8.3544230643746911</v>
      </c>
      <c r="AQ434" s="246">
        <f t="shared" si="228"/>
        <v>8.3529780332157451</v>
      </c>
      <c r="AR434" s="246">
        <f t="shared" si="228"/>
        <v>8.3585965698921676</v>
      </c>
      <c r="AS434" s="246">
        <f t="shared" si="228"/>
        <v>8.3364147024211661</v>
      </c>
      <c r="AT434" s="246">
        <f t="shared" si="228"/>
        <v>8.4193651726378604</v>
      </c>
      <c r="AU434" s="246">
        <f t="shared" si="223"/>
        <v>7.8849325412997091</v>
      </c>
    </row>
    <row r="435" spans="1:47" s="246" customFormat="1" ht="12.95" customHeight="1">
      <c r="A435" s="41" t="s">
        <v>2057</v>
      </c>
      <c r="B435" s="37" t="s">
        <v>1814</v>
      </c>
      <c r="C435" s="42">
        <v>55926.676200000002</v>
      </c>
      <c r="D435" s="42">
        <v>1E-4</v>
      </c>
      <c r="E435" s="246">
        <f t="shared" si="203"/>
        <v>69391.661665985681</v>
      </c>
      <c r="F435" s="246">
        <f t="shared" si="204"/>
        <v>69391.5</v>
      </c>
      <c r="G435" s="246">
        <f t="shared" si="205"/>
        <v>5.1975002003018744E-2</v>
      </c>
      <c r="K435" s="246">
        <f>+G435</f>
        <v>5.1975002003018744E-2</v>
      </c>
      <c r="O435" s="246">
        <f t="shared" ca="1" si="227"/>
        <v>6.7906004465632205E-2</v>
      </c>
      <c r="P435" s="246">
        <f t="shared" si="206"/>
        <v>4.3201800765352301E-2</v>
      </c>
      <c r="Q435" s="248">
        <f t="shared" si="207"/>
        <v>40908.176200000002</v>
      </c>
      <c r="R435" s="246">
        <f t="shared" si="208"/>
        <v>7.696905995659202E-5</v>
      </c>
      <c r="S435" s="246">
        <v>1</v>
      </c>
      <c r="T435" s="246">
        <f t="shared" si="209"/>
        <v>7.696905995659202E-5</v>
      </c>
      <c r="X435" s="248">
        <f t="shared" si="210"/>
        <v>40908.176200000002</v>
      </c>
      <c r="Z435" s="246">
        <f t="shared" si="211"/>
        <v>69391.5</v>
      </c>
      <c r="AA435" s="246">
        <f t="shared" si="212"/>
        <v>5.2026086873125495E-2</v>
      </c>
      <c r="AB435" s="246">
        <f t="shared" si="213"/>
        <v>-5.1084870106750391E-5</v>
      </c>
      <c r="AC435" s="246">
        <f t="shared" si="214"/>
        <v>8.7732012376664434E-3</v>
      </c>
      <c r="AD435" s="246">
        <f t="shared" si="215"/>
        <v>4.3150715895245551E-2</v>
      </c>
      <c r="AE435" s="246">
        <f t="shared" si="216"/>
        <v>2.6096639538235595E-9</v>
      </c>
      <c r="AG435" s="249"/>
      <c r="AH435" s="246">
        <f t="shared" si="217"/>
        <v>8.824286107773192E-3</v>
      </c>
      <c r="AI435" s="246">
        <f t="shared" si="218"/>
        <v>0.56836662139911953</v>
      </c>
      <c r="AJ435" s="246">
        <f t="shared" si="219"/>
        <v>0.70879448873220796</v>
      </c>
      <c r="AK435" s="246">
        <f t="shared" si="220"/>
        <v>0.31557035541235434</v>
      </c>
      <c r="AL435" s="246">
        <f t="shared" si="221"/>
        <v>2.5102928583993549</v>
      </c>
      <c r="AM435" s="246">
        <f t="shared" si="222"/>
        <v>3.0621447096199335</v>
      </c>
      <c r="AN435" s="246">
        <f t="shared" si="228"/>
        <v>8.3541477822496368</v>
      </c>
      <c r="AO435" s="246">
        <f t="shared" si="228"/>
        <v>8.354052830776034</v>
      </c>
      <c r="AP435" s="246">
        <f t="shared" si="228"/>
        <v>8.3544230643746911</v>
      </c>
      <c r="AQ435" s="246">
        <f t="shared" si="228"/>
        <v>8.3529780332157451</v>
      </c>
      <c r="AR435" s="246">
        <f t="shared" si="228"/>
        <v>8.3585965698921676</v>
      </c>
      <c r="AS435" s="246">
        <f t="shared" si="228"/>
        <v>8.3364147024211661</v>
      </c>
      <c r="AT435" s="246">
        <f t="shared" si="228"/>
        <v>8.4193651726378604</v>
      </c>
      <c r="AU435" s="246">
        <f t="shared" si="223"/>
        <v>7.8849325412997091</v>
      </c>
    </row>
    <row r="436" spans="1:47" s="246" customFormat="1" ht="12.95" customHeight="1">
      <c r="A436" s="41" t="s">
        <v>2058</v>
      </c>
      <c r="B436" s="37" t="s">
        <v>1814</v>
      </c>
      <c r="C436" s="42">
        <v>55946.609299999996</v>
      </c>
      <c r="D436" s="42">
        <v>2.9999999999999997E-4</v>
      </c>
      <c r="E436" s="246">
        <f t="shared" si="203"/>
        <v>69453.662707540701</v>
      </c>
      <c r="F436" s="246">
        <f t="shared" si="204"/>
        <v>69453.5</v>
      </c>
      <c r="G436" s="246">
        <f t="shared" si="205"/>
        <v>5.2309858001535758E-2</v>
      </c>
      <c r="K436" s="246">
        <f>+G436</f>
        <v>5.2309858001535758E-2</v>
      </c>
      <c r="O436" s="246">
        <f t="shared" ca="1" si="227"/>
        <v>6.7842286758988041E-2</v>
      </c>
      <c r="P436" s="246">
        <f t="shared" si="206"/>
        <v>4.3332679977956264E-2</v>
      </c>
      <c r="Q436" s="248">
        <f t="shared" si="207"/>
        <v>40928.109299999996</v>
      </c>
      <c r="R436" s="246">
        <f t="shared" si="208"/>
        <v>8.0589725267038643E-5</v>
      </c>
      <c r="S436" s="246">
        <v>1</v>
      </c>
      <c r="T436" s="246">
        <f t="shared" si="209"/>
        <v>8.0589725267038643E-5</v>
      </c>
      <c r="X436" s="248">
        <f t="shared" si="210"/>
        <v>40928.109299999996</v>
      </c>
      <c r="Z436" s="246">
        <f t="shared" si="211"/>
        <v>69453.5</v>
      </c>
      <c r="AA436" s="246">
        <f t="shared" si="212"/>
        <v>5.2140752744993898E-2</v>
      </c>
      <c r="AB436" s="246">
        <f t="shared" si="213"/>
        <v>1.6910525654185993E-4</v>
      </c>
      <c r="AC436" s="246">
        <f t="shared" si="214"/>
        <v>8.9771780235794948E-3</v>
      </c>
      <c r="AD436" s="246">
        <f t="shared" si="215"/>
        <v>4.3501785234498123E-2</v>
      </c>
      <c r="AE436" s="246">
        <f t="shared" si="216"/>
        <v>2.8596587790088261E-8</v>
      </c>
      <c r="AG436" s="249"/>
      <c r="AH436" s="246">
        <f t="shared" si="217"/>
        <v>8.8080727670376332E-3</v>
      </c>
      <c r="AI436" s="246">
        <f t="shared" si="218"/>
        <v>0.5671865734327215</v>
      </c>
      <c r="AJ436" s="246">
        <f t="shared" si="219"/>
        <v>0.70614488860753455</v>
      </c>
      <c r="AK436" s="246">
        <f t="shared" si="220"/>
        <v>0.31394993314313935</v>
      </c>
      <c r="AL436" s="246">
        <f t="shared" si="221"/>
        <v>2.5140418927218193</v>
      </c>
      <c r="AM436" s="246">
        <f t="shared" si="222"/>
        <v>3.0817083877641962</v>
      </c>
      <c r="AN436" s="246">
        <f t="shared" si="228"/>
        <v>8.3597276565356271</v>
      </c>
      <c r="AO436" s="246">
        <f t="shared" si="228"/>
        <v>8.3596255369124517</v>
      </c>
      <c r="AP436" s="246">
        <f t="shared" si="228"/>
        <v>8.3600196996952434</v>
      </c>
      <c r="AQ436" s="246">
        <f t="shared" si="228"/>
        <v>8.3584967524016314</v>
      </c>
      <c r="AR436" s="246">
        <f t="shared" si="228"/>
        <v>8.3643580805744815</v>
      </c>
      <c r="AS436" s="246">
        <f t="shared" si="228"/>
        <v>8.3414471762204929</v>
      </c>
      <c r="AT436" s="246">
        <f t="shared" si="228"/>
        <v>8.4262517982713305</v>
      </c>
      <c r="AU436" s="246">
        <f t="shared" si="223"/>
        <v>7.8919484066737056</v>
      </c>
    </row>
    <row r="437" spans="1:47" s="246" customFormat="1" ht="12.95" customHeight="1">
      <c r="A437" s="235" t="s">
        <v>1177</v>
      </c>
      <c r="B437" s="235" t="s">
        <v>1797</v>
      </c>
      <c r="C437" s="236">
        <v>55946.609349999999</v>
      </c>
      <c r="D437" s="236">
        <v>0</v>
      </c>
      <c r="E437" s="246">
        <f t="shared" si="203"/>
        <v>69453.662863063539</v>
      </c>
      <c r="F437" s="246">
        <f t="shared" si="204"/>
        <v>69453.5</v>
      </c>
      <c r="G437" s="246">
        <f t="shared" si="205"/>
        <v>5.2359858003910631E-2</v>
      </c>
      <c r="K437" s="246">
        <f>+G437</f>
        <v>5.2359858003910631E-2</v>
      </c>
      <c r="O437" s="246">
        <f t="shared" ca="1" si="227"/>
        <v>6.7842286758988041E-2</v>
      </c>
      <c r="P437" s="246">
        <f t="shared" si="206"/>
        <v>4.3332679977956264E-2</v>
      </c>
      <c r="Q437" s="248">
        <f t="shared" si="207"/>
        <v>40928.109349999999</v>
      </c>
      <c r="R437" s="246">
        <f t="shared" si="208"/>
        <v>8.1489943112273395E-5</v>
      </c>
      <c r="S437" s="246">
        <v>1</v>
      </c>
      <c r="T437" s="246">
        <f t="shared" si="209"/>
        <v>8.1489943112273395E-5</v>
      </c>
      <c r="X437" s="248">
        <f t="shared" si="210"/>
        <v>40928.109349999999</v>
      </c>
      <c r="Z437" s="246">
        <f t="shared" si="211"/>
        <v>69453.5</v>
      </c>
      <c r="AA437" s="246">
        <f t="shared" si="212"/>
        <v>5.2140752744993898E-2</v>
      </c>
      <c r="AB437" s="246">
        <f t="shared" si="213"/>
        <v>2.1910525891673249E-4</v>
      </c>
      <c r="AC437" s="246">
        <f t="shared" si="214"/>
        <v>9.0271780259543674E-3</v>
      </c>
      <c r="AD437" s="246">
        <f t="shared" si="215"/>
        <v>4.3551785236872996E-2</v>
      </c>
      <c r="AE437" s="246">
        <f t="shared" si="216"/>
        <v>4.8007114484968381E-8</v>
      </c>
      <c r="AG437" s="249"/>
      <c r="AH437" s="246">
        <f t="shared" si="217"/>
        <v>8.8080727670376332E-3</v>
      </c>
      <c r="AI437" s="246">
        <f t="shared" si="218"/>
        <v>0.5671865734327215</v>
      </c>
      <c r="AJ437" s="246">
        <f t="shared" si="219"/>
        <v>0.70614488860753455</v>
      </c>
      <c r="AK437" s="246">
        <f t="shared" si="220"/>
        <v>0.31394993314313935</v>
      </c>
      <c r="AL437" s="246">
        <f t="shared" si="221"/>
        <v>2.5140418927218193</v>
      </c>
      <c r="AM437" s="246">
        <f t="shared" si="222"/>
        <v>3.0817083877641962</v>
      </c>
      <c r="AN437" s="246">
        <f t="shared" si="228"/>
        <v>8.3597276565356271</v>
      </c>
      <c r="AO437" s="246">
        <f t="shared" si="228"/>
        <v>8.3596255369124517</v>
      </c>
      <c r="AP437" s="246">
        <f t="shared" si="228"/>
        <v>8.3600196996952434</v>
      </c>
      <c r="AQ437" s="246">
        <f t="shared" si="228"/>
        <v>8.3584967524016314</v>
      </c>
      <c r="AR437" s="246">
        <f t="shared" si="228"/>
        <v>8.3643580805744815</v>
      </c>
      <c r="AS437" s="246">
        <f t="shared" si="228"/>
        <v>8.3414471762204929</v>
      </c>
      <c r="AT437" s="246">
        <f t="shared" si="228"/>
        <v>8.4262517982713305</v>
      </c>
      <c r="AU437" s="246">
        <f t="shared" si="223"/>
        <v>7.8919484066737056</v>
      </c>
    </row>
    <row r="438" spans="1:47" s="246" customFormat="1" ht="12.95" customHeight="1">
      <c r="A438" s="235" t="s">
        <v>1177</v>
      </c>
      <c r="B438" s="235" t="s">
        <v>1797</v>
      </c>
      <c r="C438" s="236">
        <v>55947.574529999998</v>
      </c>
      <c r="D438" s="237">
        <v>0</v>
      </c>
      <c r="E438" s="246">
        <f t="shared" si="203"/>
        <v>69456.665013521211</v>
      </c>
      <c r="F438" s="246">
        <f t="shared" si="204"/>
        <v>69456.5</v>
      </c>
      <c r="G438" s="246">
        <f t="shared" si="205"/>
        <v>5.3051221999339759E-2</v>
      </c>
      <c r="I438" s="246">
        <f>+G438</f>
        <v>5.3051221999339759E-2</v>
      </c>
      <c r="O438" s="246">
        <f t="shared" ca="1" si="227"/>
        <v>6.7839203644150428E-2</v>
      </c>
      <c r="P438" s="246">
        <f t="shared" si="206"/>
        <v>4.3339017043659063E-2</v>
      </c>
      <c r="Q438" s="248">
        <f t="shared" si="207"/>
        <v>40929.074529999998</v>
      </c>
      <c r="R438" s="246">
        <f t="shared" si="208"/>
        <v>9.4326925101148671E-5</v>
      </c>
      <c r="S438" s="246">
        <v>0.1</v>
      </c>
      <c r="T438" s="246">
        <f t="shared" si="209"/>
        <v>9.4326925101148675E-6</v>
      </c>
      <c r="X438" s="248">
        <f t="shared" si="210"/>
        <v>40929.074529999998</v>
      </c>
      <c r="Z438" s="246">
        <f t="shared" si="211"/>
        <v>69456.5</v>
      </c>
      <c r="AA438" s="246">
        <f t="shared" si="212"/>
        <v>5.2146299187442999E-2</v>
      </c>
      <c r="AB438" s="246">
        <f t="shared" si="213"/>
        <v>9.049228118967606E-4</v>
      </c>
      <c r="AC438" s="246">
        <f t="shared" si="214"/>
        <v>9.7122049556806964E-3</v>
      </c>
      <c r="AD438" s="246">
        <f t="shared" si="215"/>
        <v>4.4243939855555824E-2</v>
      </c>
      <c r="AE438" s="246">
        <f t="shared" si="216"/>
        <v>8.1888529549114001E-8</v>
      </c>
      <c r="AG438" s="249"/>
      <c r="AH438" s="246">
        <f t="shared" si="217"/>
        <v>8.8072821437839358E-3</v>
      </c>
      <c r="AI438" s="246">
        <f t="shared" si="218"/>
        <v>0.5671297517340691</v>
      </c>
      <c r="AJ438" s="246">
        <f t="shared" si="219"/>
        <v>0.70601670815922846</v>
      </c>
      <c r="AK438" s="246">
        <f t="shared" si="220"/>
        <v>0.31387158345999089</v>
      </c>
      <c r="AL438" s="246">
        <f t="shared" si="221"/>
        <v>2.5142229049904166</v>
      </c>
      <c r="AM438" s="246">
        <f t="shared" si="222"/>
        <v>3.0826586890660912</v>
      </c>
      <c r="AN438" s="246">
        <f t="shared" si="228"/>
        <v>8.3599973595298902</v>
      </c>
      <c r="AO438" s="246">
        <f t="shared" si="228"/>
        <v>8.3598948833417968</v>
      </c>
      <c r="AP438" s="246">
        <f t="shared" si="228"/>
        <v>8.3602902297486725</v>
      </c>
      <c r="AQ438" s="246">
        <f t="shared" si="228"/>
        <v>8.3587634505536297</v>
      </c>
      <c r="AR438" s="246">
        <f t="shared" si="228"/>
        <v>8.3646366468751996</v>
      </c>
      <c r="AS438" s="246">
        <f t="shared" si="228"/>
        <v>8.3416903348203775</v>
      </c>
      <c r="AT438" s="246">
        <f t="shared" si="228"/>
        <v>8.4265843549681385</v>
      </c>
      <c r="AU438" s="246">
        <f t="shared" si="223"/>
        <v>7.8922878840305115</v>
      </c>
    </row>
    <row r="439" spans="1:47" s="246" customFormat="1" ht="12.95" customHeight="1">
      <c r="A439" s="41" t="s">
        <v>1961</v>
      </c>
      <c r="B439" s="37" t="s">
        <v>1817</v>
      </c>
      <c r="C439" s="42">
        <v>56231.937299999998</v>
      </c>
      <c r="D439" s="42">
        <v>5.0000000000000001E-4</v>
      </c>
      <c r="E439" s="246">
        <f t="shared" si="203"/>
        <v>70341.163055445271</v>
      </c>
      <c r="F439" s="246">
        <f t="shared" si="204"/>
        <v>70341</v>
      </c>
      <c r="G439" s="246">
        <f t="shared" si="205"/>
        <v>5.2421708001929801E-2</v>
      </c>
      <c r="K439" s="246">
        <f>+G439</f>
        <v>5.2421708001929801E-2</v>
      </c>
      <c r="O439" s="246">
        <f t="shared" ca="1" si="227"/>
        <v>6.6930198619525233E-2</v>
      </c>
      <c r="P439" s="246">
        <f t="shared" si="206"/>
        <v>4.5224305128039571E-2</v>
      </c>
      <c r="Q439" s="248">
        <f t="shared" si="207"/>
        <v>41213.437299999998</v>
      </c>
      <c r="R439" s="246">
        <f t="shared" si="208"/>
        <v>5.1802608129083335E-5</v>
      </c>
      <c r="S439" s="246">
        <v>1</v>
      </c>
      <c r="T439" s="246">
        <f t="shared" si="209"/>
        <v>5.1802608129083335E-5</v>
      </c>
      <c r="X439" s="248">
        <f t="shared" si="210"/>
        <v>41213.437299999998</v>
      </c>
      <c r="Z439" s="246">
        <f t="shared" si="211"/>
        <v>70341</v>
      </c>
      <c r="AA439" s="246">
        <f t="shared" si="212"/>
        <v>5.3774840932190419E-2</v>
      </c>
      <c r="AB439" s="246">
        <f t="shared" si="213"/>
        <v>-1.3531329302606185E-3</v>
      </c>
      <c r="AC439" s="246">
        <f t="shared" si="214"/>
        <v>7.1974028738902296E-3</v>
      </c>
      <c r="AD439" s="246">
        <f t="shared" si="215"/>
        <v>4.3871172197778953E-2</v>
      </c>
      <c r="AE439" s="246">
        <f t="shared" si="216"/>
        <v>1.8309687269556878E-6</v>
      </c>
      <c r="AG439" s="249"/>
      <c r="AH439" s="246">
        <f t="shared" si="217"/>
        <v>8.5505358041508481E-3</v>
      </c>
      <c r="AI439" s="246">
        <f t="shared" si="218"/>
        <v>0.55143670148892554</v>
      </c>
      <c r="AJ439" s="246">
        <f t="shared" si="219"/>
        <v>0.66834438064970192</v>
      </c>
      <c r="AK439" s="246">
        <f t="shared" si="220"/>
        <v>0.29100341916609046</v>
      </c>
      <c r="AL439" s="246">
        <f t="shared" si="221"/>
        <v>2.5660998401245942</v>
      </c>
      <c r="AM439" s="246">
        <f t="shared" si="222"/>
        <v>3.3788332008835438</v>
      </c>
      <c r="AN439" s="246">
        <f t="shared" si="228"/>
        <v>8.438399828870585</v>
      </c>
      <c r="AO439" s="246">
        <f t="shared" si="228"/>
        <v>8.4381470499525868</v>
      </c>
      <c r="AP439" s="246">
        <f t="shared" si="228"/>
        <v>8.4390037137722267</v>
      </c>
      <c r="AQ439" s="246">
        <f t="shared" si="228"/>
        <v>8.4360959847929031</v>
      </c>
      <c r="AR439" s="246">
        <f t="shared" si="228"/>
        <v>8.4459142519971788</v>
      </c>
      <c r="AS439" s="246">
        <f t="shared" si="228"/>
        <v>8.4121502792389933</v>
      </c>
      <c r="AT439" s="246">
        <f t="shared" si="228"/>
        <v>8.5219534783155311</v>
      </c>
      <c r="AU439" s="246">
        <f t="shared" si="223"/>
        <v>7.9923771247288995</v>
      </c>
    </row>
    <row r="440" spans="1:47" s="246" customFormat="1" ht="12.95" customHeight="1">
      <c r="A440" s="41" t="s">
        <v>2058</v>
      </c>
      <c r="B440" s="37" t="s">
        <v>1814</v>
      </c>
      <c r="C440" s="42">
        <v>56261.677499999998</v>
      </c>
      <c r="D440" s="42">
        <v>2.0000000000000001E-4</v>
      </c>
      <c r="E440" s="246">
        <f t="shared" si="203"/>
        <v>70433.668655480142</v>
      </c>
      <c r="F440" s="246">
        <f t="shared" si="204"/>
        <v>70433.5</v>
      </c>
      <c r="G440" s="246">
        <f t="shared" si="205"/>
        <v>5.42220979987178E-2</v>
      </c>
      <c r="K440" s="246">
        <f>+G440</f>
        <v>5.42220979987178E-2</v>
      </c>
      <c r="O440" s="246">
        <f t="shared" ca="1" si="227"/>
        <v>6.6835135912031926E-2</v>
      </c>
      <c r="P440" s="246">
        <f t="shared" si="206"/>
        <v>4.5423413155049629E-2</v>
      </c>
      <c r="Q440" s="248">
        <f t="shared" si="207"/>
        <v>41243.177499999998</v>
      </c>
      <c r="R440" s="246">
        <f t="shared" si="208"/>
        <v>7.7416854978195994E-5</v>
      </c>
      <c r="S440" s="246">
        <v>1</v>
      </c>
      <c r="T440" s="246">
        <f t="shared" si="209"/>
        <v>7.7416854978195994E-5</v>
      </c>
      <c r="X440" s="248">
        <f t="shared" si="210"/>
        <v>41243.177499999998</v>
      </c>
      <c r="Z440" s="246">
        <f t="shared" si="211"/>
        <v>70433.5</v>
      </c>
      <c r="AA440" s="246">
        <f t="shared" si="212"/>
        <v>5.3944483519126618E-2</v>
      </c>
      <c r="AB440" s="246">
        <f t="shared" si="213"/>
        <v>2.7761447959118168E-4</v>
      </c>
      <c r="AC440" s="246">
        <f t="shared" si="214"/>
        <v>8.7986848436681711E-3</v>
      </c>
      <c r="AD440" s="246">
        <f t="shared" si="215"/>
        <v>4.570102763464081E-2</v>
      </c>
      <c r="AE440" s="246">
        <f t="shared" si="216"/>
        <v>7.7069799278682628E-8</v>
      </c>
      <c r="AG440" s="249"/>
      <c r="AH440" s="246">
        <f t="shared" si="217"/>
        <v>8.5210703640769877E-3</v>
      </c>
      <c r="AI440" s="246">
        <f t="shared" si="218"/>
        <v>0.54991121673932608</v>
      </c>
      <c r="AJ440" s="246">
        <f t="shared" si="219"/>
        <v>0.66441985266691783</v>
      </c>
      <c r="AK440" s="246">
        <f t="shared" si="220"/>
        <v>0.2886383722245135</v>
      </c>
      <c r="AL440" s="246">
        <f t="shared" si="221"/>
        <v>2.5713633709821813</v>
      </c>
      <c r="AM440" s="246">
        <f t="shared" si="222"/>
        <v>3.4118038132248771</v>
      </c>
      <c r="AN440" s="246">
        <f t="shared" si="228"/>
        <v>8.4464771188008143</v>
      </c>
      <c r="AO440" s="246">
        <f t="shared" si="228"/>
        <v>8.4462027369189094</v>
      </c>
      <c r="AP440" s="246">
        <f t="shared" si="228"/>
        <v>8.4471214166591864</v>
      </c>
      <c r="AQ440" s="246">
        <f t="shared" si="228"/>
        <v>8.4440405635313933</v>
      </c>
      <c r="AR440" s="246">
        <f t="shared" si="228"/>
        <v>8.454317480708978</v>
      </c>
      <c r="AS440" s="246">
        <f t="shared" si="228"/>
        <v>8.4193966730520078</v>
      </c>
      <c r="AT440" s="246">
        <f t="shared" si="228"/>
        <v>8.5316196119323173</v>
      </c>
      <c r="AU440" s="246">
        <f t="shared" si="223"/>
        <v>8.0028443432304268</v>
      </c>
    </row>
    <row r="441" spans="1:47" s="246" customFormat="1" ht="12.95" customHeight="1">
      <c r="A441" s="95" t="s">
        <v>2059</v>
      </c>
      <c r="B441" s="94" t="s">
        <v>1814</v>
      </c>
      <c r="C441" s="95">
        <v>56575.135699999999</v>
      </c>
      <c r="D441" s="95">
        <v>2.0000000000000001E-4</v>
      </c>
      <c r="E441" s="246">
        <f t="shared" si="203"/>
        <v>71408.666768366151</v>
      </c>
      <c r="F441" s="246">
        <f t="shared" si="204"/>
        <v>71408.5</v>
      </c>
      <c r="G441" s="246">
        <f t="shared" si="205"/>
        <v>5.3615398006513715E-2</v>
      </c>
      <c r="J441" s="246">
        <f>+G441</f>
        <v>5.3615398006513715E-2</v>
      </c>
      <c r="O441" s="246">
        <f t="shared" ca="1" si="227"/>
        <v>6.583312358980517E-2</v>
      </c>
      <c r="P441" s="246">
        <f t="shared" si="206"/>
        <v>4.754453996437686E-2</v>
      </c>
      <c r="Q441" s="248">
        <f t="shared" si="207"/>
        <v>41556.635699999999</v>
      </c>
      <c r="R441" s="246">
        <f t="shared" si="208"/>
        <v>3.6855317367777727E-5</v>
      </c>
      <c r="S441" s="246">
        <v>1</v>
      </c>
      <c r="T441" s="246">
        <f t="shared" si="209"/>
        <v>3.6855317367777727E-5</v>
      </c>
      <c r="X441" s="248">
        <f t="shared" si="210"/>
        <v>41556.635699999999</v>
      </c>
      <c r="Z441" s="246">
        <f t="shared" si="211"/>
        <v>71408.5</v>
      </c>
      <c r="AA441" s="246">
        <f t="shared" si="212"/>
        <v>5.5727175527843079E-2</v>
      </c>
      <c r="AB441" s="246">
        <f t="shared" si="213"/>
        <v>-2.1117775213293638E-3</v>
      </c>
      <c r="AC441" s="246">
        <f t="shared" si="214"/>
        <v>6.0708580421368549E-3</v>
      </c>
      <c r="AD441" s="246">
        <f t="shared" si="215"/>
        <v>4.5432762443047489E-2</v>
      </c>
      <c r="AE441" s="246">
        <f t="shared" si="216"/>
        <v>4.4596042995919914E-6</v>
      </c>
      <c r="AG441" s="249"/>
      <c r="AH441" s="246">
        <f t="shared" si="217"/>
        <v>8.1826355634662222E-3</v>
      </c>
      <c r="AI441" s="246">
        <f t="shared" si="218"/>
        <v>0.53503437404602561</v>
      </c>
      <c r="AJ441" s="246">
        <f t="shared" si="219"/>
        <v>0.62324980640023719</v>
      </c>
      <c r="AK441" s="246">
        <f t="shared" si="220"/>
        <v>0.26400566171716733</v>
      </c>
      <c r="AL441" s="246">
        <f t="shared" si="221"/>
        <v>2.6251891605367459</v>
      </c>
      <c r="AM441" s="246">
        <f t="shared" si="222"/>
        <v>3.7864882714631309</v>
      </c>
      <c r="AN441" s="246">
        <f t="shared" ref="AN441:AT450" si="229">$AU441+$AB$7*SIN(AO441)</f>
        <v>8.5303477842623501</v>
      </c>
      <c r="AO441" s="246">
        <f t="shared" si="229"/>
        <v>8.5297650787682411</v>
      </c>
      <c r="AP441" s="246">
        <f t="shared" si="229"/>
        <v>8.5315054575467606</v>
      </c>
      <c r="AQ441" s="246">
        <f t="shared" si="229"/>
        <v>8.5262961686045404</v>
      </c>
      <c r="AR441" s="246">
        <f t="shared" si="229"/>
        <v>8.5417893721165168</v>
      </c>
      <c r="AS441" s="246">
        <f t="shared" si="229"/>
        <v>8.4947849957471728</v>
      </c>
      <c r="AT441" s="246">
        <f t="shared" si="229"/>
        <v>8.6300030814240927</v>
      </c>
      <c r="AU441" s="246">
        <f t="shared" si="223"/>
        <v>8.11317448419247</v>
      </c>
    </row>
    <row r="442" spans="1:47" s="246" customFormat="1" ht="12.95" customHeight="1">
      <c r="A442" s="235" t="s">
        <v>1177</v>
      </c>
      <c r="B442" s="235" t="s">
        <v>1797</v>
      </c>
      <c r="C442" s="236">
        <v>56589.925230000001</v>
      </c>
      <c r="D442" s="236">
        <v>0</v>
      </c>
      <c r="E442" s="246">
        <f t="shared" si="203"/>
        <v>71454.668958898968</v>
      </c>
      <c r="F442" s="246">
        <f t="shared" si="204"/>
        <v>71454.5</v>
      </c>
      <c r="G442" s="246">
        <f t="shared" si="205"/>
        <v>5.4319645998475607E-2</v>
      </c>
      <c r="K442" s="246">
        <f>+G442</f>
        <v>5.4319645998475607E-2</v>
      </c>
      <c r="O442" s="246">
        <f t="shared" ca="1" si="227"/>
        <v>6.5785849162294976E-2</v>
      </c>
      <c r="P442" s="246">
        <f t="shared" si="206"/>
        <v>4.7645625353791694E-2</v>
      </c>
      <c r="Q442" s="248">
        <f t="shared" si="207"/>
        <v>41571.425230000001</v>
      </c>
      <c r="R442" s="246">
        <f t="shared" si="208"/>
        <v>4.4542551565667076E-5</v>
      </c>
      <c r="S442" s="246">
        <v>1</v>
      </c>
      <c r="T442" s="246">
        <f t="shared" si="209"/>
        <v>4.4542551565667076E-5</v>
      </c>
      <c r="X442" s="248">
        <f t="shared" si="210"/>
        <v>41571.425230000001</v>
      </c>
      <c r="Z442" s="246">
        <f t="shared" si="211"/>
        <v>71454.5</v>
      </c>
      <c r="AA442" s="246">
        <f t="shared" si="212"/>
        <v>5.5811090829376173E-2</v>
      </c>
      <c r="AB442" s="246">
        <f t="shared" si="213"/>
        <v>-1.4914448309005651E-3</v>
      </c>
      <c r="AC442" s="246">
        <f t="shared" si="214"/>
        <v>6.6740206446839132E-3</v>
      </c>
      <c r="AD442" s="246">
        <f t="shared" si="215"/>
        <v>4.6154180522891122E-2</v>
      </c>
      <c r="AE442" s="246">
        <f t="shared" si="216"/>
        <v>2.2244076836200153E-6</v>
      </c>
      <c r="AG442" s="249"/>
      <c r="AH442" s="246">
        <f t="shared" si="217"/>
        <v>8.1654654755844817E-3</v>
      </c>
      <c r="AI442" s="246">
        <f t="shared" si="218"/>
        <v>0.53438379782842804</v>
      </c>
      <c r="AJ442" s="246">
        <f t="shared" si="219"/>
        <v>0.62131660519502896</v>
      </c>
      <c r="AK442" s="246">
        <f t="shared" si="220"/>
        <v>0.2628565673762262</v>
      </c>
      <c r="AL442" s="246">
        <f t="shared" si="221"/>
        <v>2.6276587848560262</v>
      </c>
      <c r="AM442" s="246">
        <f t="shared" si="222"/>
        <v>3.8055161714022532</v>
      </c>
      <c r="AN442" s="246">
        <f t="shared" si="229"/>
        <v>8.5342507569957853</v>
      </c>
      <c r="AO442" s="246">
        <f t="shared" si="229"/>
        <v>8.5336496439949308</v>
      </c>
      <c r="AP442" s="246">
        <f t="shared" si="229"/>
        <v>8.5354363213942523</v>
      </c>
      <c r="AQ442" s="246">
        <f t="shared" si="229"/>
        <v>8.5301141774550047</v>
      </c>
      <c r="AR442" s="246">
        <f t="shared" si="229"/>
        <v>8.5458662731069861</v>
      </c>
      <c r="AS442" s="246">
        <f t="shared" si="229"/>
        <v>8.4983067672392831</v>
      </c>
      <c r="AT442" s="246">
        <f t="shared" si="229"/>
        <v>8.6344880603458449</v>
      </c>
      <c r="AU442" s="246">
        <f t="shared" si="223"/>
        <v>8.1183798036635011</v>
      </c>
    </row>
    <row r="443" spans="1:47" s="246" customFormat="1" ht="12.95" customHeight="1">
      <c r="A443" s="93" t="s">
        <v>2061</v>
      </c>
      <c r="B443" s="94" t="s">
        <v>1814</v>
      </c>
      <c r="C443" s="95">
        <v>56589.9254</v>
      </c>
      <c r="D443" s="95">
        <v>1E-4</v>
      </c>
      <c r="E443" s="246">
        <f t="shared" si="203"/>
        <v>71454.669487676583</v>
      </c>
      <c r="F443" s="246">
        <f t="shared" si="204"/>
        <v>71454.5</v>
      </c>
      <c r="G443" s="246">
        <f t="shared" si="205"/>
        <v>5.4489645997819025E-2</v>
      </c>
      <c r="J443" s="246">
        <f>+G443</f>
        <v>5.4489645997819025E-2</v>
      </c>
      <c r="O443" s="246">
        <f t="shared" ca="1" si="227"/>
        <v>6.5785849162294976E-2</v>
      </c>
      <c r="P443" s="246">
        <f t="shared" si="206"/>
        <v>4.7645625353791694E-2</v>
      </c>
      <c r="Q443" s="248">
        <f t="shared" si="207"/>
        <v>41571.4254</v>
      </c>
      <c r="R443" s="246">
        <f t="shared" si="208"/>
        <v>4.6840618575872279E-5</v>
      </c>
      <c r="S443" s="246">
        <v>1</v>
      </c>
      <c r="T443" s="246">
        <f t="shared" si="209"/>
        <v>4.6840618575872279E-5</v>
      </c>
      <c r="X443" s="248">
        <f t="shared" si="210"/>
        <v>41571.4254</v>
      </c>
      <c r="Z443" s="246">
        <f t="shared" si="211"/>
        <v>71454.5</v>
      </c>
      <c r="AA443" s="246">
        <f t="shared" si="212"/>
        <v>5.5811090829376173E-2</v>
      </c>
      <c r="AB443" s="246">
        <f t="shared" si="213"/>
        <v>-1.3214448315571475E-3</v>
      </c>
      <c r="AC443" s="246">
        <f t="shared" si="214"/>
        <v>6.8440206440273307E-3</v>
      </c>
      <c r="AD443" s="246">
        <f t="shared" si="215"/>
        <v>4.632418052223454E-2</v>
      </c>
      <c r="AE443" s="246">
        <f t="shared" si="216"/>
        <v>1.7462164428490981E-6</v>
      </c>
      <c r="AG443" s="249"/>
      <c r="AH443" s="246">
        <f t="shared" si="217"/>
        <v>8.1654654755844817E-3</v>
      </c>
      <c r="AI443" s="246">
        <f t="shared" si="218"/>
        <v>0.53438379782842804</v>
      </c>
      <c r="AJ443" s="246">
        <f t="shared" si="219"/>
        <v>0.62131660519502896</v>
      </c>
      <c r="AK443" s="246">
        <f t="shared" si="220"/>
        <v>0.2628565673762262</v>
      </c>
      <c r="AL443" s="246">
        <f t="shared" si="221"/>
        <v>2.6276587848560262</v>
      </c>
      <c r="AM443" s="246">
        <f t="shared" si="222"/>
        <v>3.8055161714022532</v>
      </c>
      <c r="AN443" s="246">
        <f t="shared" si="229"/>
        <v>8.5342507569957853</v>
      </c>
      <c r="AO443" s="246">
        <f t="shared" si="229"/>
        <v>8.5336496439949308</v>
      </c>
      <c r="AP443" s="246">
        <f t="shared" si="229"/>
        <v>8.5354363213942523</v>
      </c>
      <c r="AQ443" s="246">
        <f t="shared" si="229"/>
        <v>8.5301141774550047</v>
      </c>
      <c r="AR443" s="246">
        <f t="shared" si="229"/>
        <v>8.5458662731069861</v>
      </c>
      <c r="AS443" s="246">
        <f t="shared" si="229"/>
        <v>8.4983067672392831</v>
      </c>
      <c r="AT443" s="246">
        <f t="shared" si="229"/>
        <v>8.6344880603458449</v>
      </c>
      <c r="AU443" s="246">
        <f t="shared" si="223"/>
        <v>8.1183798036635011</v>
      </c>
    </row>
    <row r="444" spans="1:47" s="246" customFormat="1" ht="12.95" customHeight="1">
      <c r="A444" s="218" t="s">
        <v>482</v>
      </c>
      <c r="B444" s="219" t="s">
        <v>1814</v>
      </c>
      <c r="C444" s="218">
        <v>56954.180499999784</v>
      </c>
      <c r="D444" s="218" t="s">
        <v>1282</v>
      </c>
      <c r="E444" s="246">
        <f t="shared" si="203"/>
        <v>72587.669151136957</v>
      </c>
      <c r="F444" s="246">
        <f t="shared" si="204"/>
        <v>72587.5</v>
      </c>
      <c r="G444" s="246">
        <f t="shared" si="205"/>
        <v>5.438144978688797E-2</v>
      </c>
      <c r="K444" s="246">
        <f t="shared" ref="K444:K475" si="230">+G444</f>
        <v>5.438144978688797E-2</v>
      </c>
      <c r="O444" s="246">
        <f t="shared" ca="1" si="227"/>
        <v>6.462145945862019E-2</v>
      </c>
      <c r="P444" s="246">
        <f t="shared" si="206"/>
        <v>5.0164177624202902E-2</v>
      </c>
      <c r="Q444" s="248">
        <f t="shared" si="207"/>
        <v>41935.680499999784</v>
      </c>
      <c r="R444" s="246">
        <f t="shared" si="208"/>
        <v>1.7785384494158388E-5</v>
      </c>
      <c r="S444" s="246">
        <v>1</v>
      </c>
      <c r="T444" s="246">
        <f t="shared" si="209"/>
        <v>1.7785384494158388E-5</v>
      </c>
      <c r="X444" s="248">
        <f t="shared" si="210"/>
        <v>41935.680499999784</v>
      </c>
      <c r="Z444" s="246">
        <f t="shared" si="211"/>
        <v>72587.5</v>
      </c>
      <c r="AA444" s="246">
        <f t="shared" si="212"/>
        <v>5.7875265478394895E-2</v>
      </c>
      <c r="AB444" s="246">
        <f t="shared" si="213"/>
        <v>-3.4938156915069254E-3</v>
      </c>
      <c r="AC444" s="246">
        <f t="shared" si="214"/>
        <v>4.2172721626850679E-3</v>
      </c>
      <c r="AD444" s="246">
        <f t="shared" si="215"/>
        <v>4.6670361932695976E-2</v>
      </c>
      <c r="AE444" s="246">
        <f t="shared" si="216"/>
        <v>1.2206748086220016E-5</v>
      </c>
      <c r="AG444" s="249"/>
      <c r="AH444" s="246">
        <f t="shared" si="217"/>
        <v>7.7110878541919907E-3</v>
      </c>
      <c r="AI444" s="246">
        <f t="shared" si="218"/>
        <v>0.51967609664886427</v>
      </c>
      <c r="AJ444" s="246">
        <f t="shared" si="219"/>
        <v>0.5739684265075351</v>
      </c>
      <c r="AK444" s="246">
        <f t="shared" si="220"/>
        <v>0.23490630176097776</v>
      </c>
      <c r="AL444" s="246">
        <f t="shared" si="221"/>
        <v>2.686736808114675</v>
      </c>
      <c r="AM444" s="246">
        <f t="shared" si="222"/>
        <v>4.3209254561500687</v>
      </c>
      <c r="AN444" s="246">
        <f t="shared" si="229"/>
        <v>8.6290083934375854</v>
      </c>
      <c r="AO444" s="246">
        <f t="shared" si="229"/>
        <v>8.6278411453246218</v>
      </c>
      <c r="AP444" s="246">
        <f t="shared" si="229"/>
        <v>8.6309597107647491</v>
      </c>
      <c r="AQ444" s="246">
        <f t="shared" si="229"/>
        <v>8.6226054020295351</v>
      </c>
      <c r="AR444" s="246">
        <f t="shared" si="229"/>
        <v>8.6448286092278011</v>
      </c>
      <c r="AS444" s="246">
        <f t="shared" si="229"/>
        <v>8.5845334499276991</v>
      </c>
      <c r="AT444" s="246">
        <f t="shared" si="229"/>
        <v>8.7405957931419973</v>
      </c>
      <c r="AU444" s="246">
        <f t="shared" si="223"/>
        <v>8.2465890854173409</v>
      </c>
    </row>
    <row r="445" spans="1:47" s="246" customFormat="1" ht="12.95" customHeight="1">
      <c r="A445" s="218" t="s">
        <v>482</v>
      </c>
      <c r="B445" s="219" t="s">
        <v>1817</v>
      </c>
      <c r="C445" s="218">
        <v>56954.342300000135</v>
      </c>
      <c r="D445" s="218" t="s">
        <v>1282</v>
      </c>
      <c r="E445" s="246">
        <f t="shared" si="203"/>
        <v>72588.17242300864</v>
      </c>
      <c r="F445" s="246">
        <f t="shared" si="204"/>
        <v>72588</v>
      </c>
      <c r="G445" s="246">
        <f t="shared" si="205"/>
        <v>5.5433344139601104E-2</v>
      </c>
      <c r="K445" s="246">
        <f t="shared" si="230"/>
        <v>5.5433344139601104E-2</v>
      </c>
      <c r="O445" s="246">
        <f t="shared" ca="1" si="227"/>
        <v>6.4620945606147256E-2</v>
      </c>
      <c r="P445" s="246">
        <f t="shared" si="206"/>
        <v>5.0165301285701958E-2</v>
      </c>
      <c r="Q445" s="248">
        <f t="shared" si="207"/>
        <v>41935.842300000135</v>
      </c>
      <c r="R445" s="246">
        <f t="shared" si="208"/>
        <v>2.7752275510517864E-5</v>
      </c>
      <c r="S445" s="246">
        <v>1</v>
      </c>
      <c r="T445" s="246">
        <f t="shared" si="209"/>
        <v>2.7752275510517864E-5</v>
      </c>
      <c r="X445" s="248">
        <f t="shared" si="210"/>
        <v>41935.842300000135</v>
      </c>
      <c r="Z445" s="246">
        <f t="shared" si="211"/>
        <v>72588</v>
      </c>
      <c r="AA445" s="246">
        <f t="shared" si="212"/>
        <v>5.7876175861344671E-2</v>
      </c>
      <c r="AB445" s="246">
        <f t="shared" si="213"/>
        <v>-2.4428317217435672E-3</v>
      </c>
      <c r="AC445" s="246">
        <f t="shared" si="214"/>
        <v>5.2680428538991464E-3</v>
      </c>
      <c r="AD445" s="246">
        <f t="shared" si="215"/>
        <v>4.772246956395839E-2</v>
      </c>
      <c r="AE445" s="246">
        <f t="shared" si="216"/>
        <v>5.9674268207566411E-6</v>
      </c>
      <c r="AG445" s="249"/>
      <c r="AH445" s="246">
        <f t="shared" si="217"/>
        <v>7.7108745756427127E-3</v>
      </c>
      <c r="AI445" s="246">
        <f t="shared" si="218"/>
        <v>0.51967013526911421</v>
      </c>
      <c r="AJ445" s="246">
        <f t="shared" si="219"/>
        <v>0.57394764456437575</v>
      </c>
      <c r="AK445" s="246">
        <f t="shared" si="220"/>
        <v>0.2348941118570228</v>
      </c>
      <c r="AL445" s="246">
        <f t="shared" si="221"/>
        <v>2.6867621864650428</v>
      </c>
      <c r="AM445" s="246">
        <f t="shared" si="222"/>
        <v>4.3211750709471097</v>
      </c>
      <c r="AN445" s="246">
        <f t="shared" si="229"/>
        <v>8.6290496615952375</v>
      </c>
      <c r="AO445" s="246">
        <f t="shared" si="229"/>
        <v>8.6278821175236367</v>
      </c>
      <c r="AP445" s="246">
        <f t="shared" si="229"/>
        <v>8.6310013422598875</v>
      </c>
      <c r="AQ445" s="246">
        <f t="shared" si="229"/>
        <v>8.6226456179974704</v>
      </c>
      <c r="AR445" s="246">
        <f t="shared" si="229"/>
        <v>8.6448716549325066</v>
      </c>
      <c r="AS445" s="246">
        <f t="shared" si="229"/>
        <v>8.5845713816632756</v>
      </c>
      <c r="AT445" s="246">
        <f t="shared" si="229"/>
        <v>8.7406407973596689</v>
      </c>
      <c r="AU445" s="246">
        <f t="shared" si="223"/>
        <v>8.2466456649768105</v>
      </c>
    </row>
    <row r="446" spans="1:47" s="246" customFormat="1" ht="12.95" customHeight="1">
      <c r="A446" s="218" t="s">
        <v>482</v>
      </c>
      <c r="B446" s="219" t="s">
        <v>1814</v>
      </c>
      <c r="C446" s="218">
        <v>56974.113499999978</v>
      </c>
      <c r="D446" s="218" t="s">
        <v>1282</v>
      </c>
      <c r="E446" s="246">
        <f t="shared" si="203"/>
        <v>72649.669881646943</v>
      </c>
      <c r="F446" s="246">
        <f t="shared" si="204"/>
        <v>72649.5</v>
      </c>
      <c r="G446" s="246">
        <f t="shared" si="205"/>
        <v>5.4616305977106094E-2</v>
      </c>
      <c r="K446" s="246">
        <f t="shared" si="230"/>
        <v>5.4616305977106094E-2</v>
      </c>
      <c r="O446" s="246">
        <f t="shared" ca="1" si="227"/>
        <v>6.4557741751976025E-2</v>
      </c>
      <c r="P446" s="246">
        <f t="shared" si="206"/>
        <v>5.0303593787519349E-2</v>
      </c>
      <c r="Q446" s="248">
        <f t="shared" si="207"/>
        <v>41955.613499999978</v>
      </c>
      <c r="R446" s="246">
        <f t="shared" si="208"/>
        <v>1.8599486430210099E-5</v>
      </c>
      <c r="S446" s="246">
        <v>1</v>
      </c>
      <c r="T446" s="246">
        <f t="shared" si="209"/>
        <v>1.8599486430210099E-5</v>
      </c>
      <c r="X446" s="248">
        <f t="shared" si="210"/>
        <v>41955.613499999978</v>
      </c>
      <c r="Z446" s="246">
        <f t="shared" si="211"/>
        <v>72649.5</v>
      </c>
      <c r="AA446" s="246">
        <f t="shared" si="212"/>
        <v>5.798815316048312E-2</v>
      </c>
      <c r="AB446" s="246">
        <f t="shared" si="213"/>
        <v>-3.3718471833770261E-3</v>
      </c>
      <c r="AC446" s="246">
        <f t="shared" si="214"/>
        <v>4.3127121895867454E-3</v>
      </c>
      <c r="AD446" s="246">
        <f t="shared" si="215"/>
        <v>4.6931746604142323E-2</v>
      </c>
      <c r="AE446" s="246">
        <f t="shared" si="216"/>
        <v>1.1369353428047585E-5</v>
      </c>
      <c r="AG446" s="249"/>
      <c r="AH446" s="246">
        <f t="shared" si="217"/>
        <v>7.6845593729637706E-3</v>
      </c>
      <c r="AI446" s="246">
        <f t="shared" si="218"/>
        <v>0.51894026069879073</v>
      </c>
      <c r="AJ446" s="246">
        <f t="shared" si="219"/>
        <v>0.57139221886880009</v>
      </c>
      <c r="AK446" s="246">
        <f t="shared" si="220"/>
        <v>0.23339569396401311</v>
      </c>
      <c r="AL446" s="246">
        <f t="shared" si="221"/>
        <v>2.6898793757364841</v>
      </c>
      <c r="AM446" s="246">
        <f t="shared" si="222"/>
        <v>4.3520445377015786</v>
      </c>
      <c r="AN446" s="246">
        <f t="shared" si="229"/>
        <v>8.6341221707843907</v>
      </c>
      <c r="AO446" s="246">
        <f t="shared" si="229"/>
        <v>8.6329179354756054</v>
      </c>
      <c r="AP446" s="246">
        <f t="shared" si="229"/>
        <v>8.6361186514934829</v>
      </c>
      <c r="AQ446" s="246">
        <f t="shared" si="229"/>
        <v>8.6275885194117947</v>
      </c>
      <c r="AR446" s="246">
        <f t="shared" si="229"/>
        <v>8.6501619823514719</v>
      </c>
      <c r="AS446" s="246">
        <f t="shared" si="229"/>
        <v>8.5892367922128816</v>
      </c>
      <c r="AT446" s="246">
        <f t="shared" si="229"/>
        <v>8.7461642679159297</v>
      </c>
      <c r="AU446" s="246">
        <f t="shared" si="223"/>
        <v>8.2536049507913383</v>
      </c>
    </row>
    <row r="447" spans="1:47" s="246" customFormat="1" ht="12.95" customHeight="1">
      <c r="A447" s="218" t="s">
        <v>482</v>
      </c>
      <c r="B447" s="219" t="s">
        <v>1817</v>
      </c>
      <c r="C447" s="218">
        <v>56990.992399999872</v>
      </c>
      <c r="D447" s="218" t="s">
        <v>1687</v>
      </c>
      <c r="E447" s="246">
        <f t="shared" si="203"/>
        <v>72702.170966791586</v>
      </c>
      <c r="F447" s="246">
        <f t="shared" si="204"/>
        <v>72702</v>
      </c>
      <c r="G447" s="246">
        <f t="shared" si="205"/>
        <v>5.4965175877441652E-2</v>
      </c>
      <c r="K447" s="246">
        <f t="shared" si="230"/>
        <v>5.4965175877441652E-2</v>
      </c>
      <c r="O447" s="246">
        <f t="shared" ca="1" si="227"/>
        <v>6.4503787242317673E-2</v>
      </c>
      <c r="P447" s="246">
        <f t="shared" si="206"/>
        <v>5.0421777287637207E-2</v>
      </c>
      <c r="Q447" s="248">
        <f t="shared" si="207"/>
        <v>41972.492399999872</v>
      </c>
      <c r="R447" s="246">
        <f t="shared" si="208"/>
        <v>2.0642470745837022E-5</v>
      </c>
      <c r="S447" s="246">
        <v>1</v>
      </c>
      <c r="T447" s="246">
        <f t="shared" si="209"/>
        <v>2.0642470745837022E-5</v>
      </c>
      <c r="X447" s="248">
        <f t="shared" si="210"/>
        <v>41972.492399999872</v>
      </c>
      <c r="Z447" s="246">
        <f t="shared" si="211"/>
        <v>72702</v>
      </c>
      <c r="AA447" s="246">
        <f t="shared" si="212"/>
        <v>5.8083744412025948E-2</v>
      </c>
      <c r="AB447" s="246">
        <f t="shared" si="213"/>
        <v>-3.1185685345842956E-3</v>
      </c>
      <c r="AC447" s="246">
        <f t="shared" si="214"/>
        <v>4.5433985898044454E-3</v>
      </c>
      <c r="AD447" s="246">
        <f t="shared" si="215"/>
        <v>4.7303208753052911E-2</v>
      </c>
      <c r="AE447" s="246">
        <f t="shared" si="216"/>
        <v>9.7254697048992404E-6</v>
      </c>
      <c r="AG447" s="249"/>
      <c r="AH447" s="246">
        <f t="shared" si="217"/>
        <v>7.6619671243887419E-3</v>
      </c>
      <c r="AI447" s="246">
        <f t="shared" si="218"/>
        <v>0.51832246885800659</v>
      </c>
      <c r="AJ447" s="246">
        <f t="shared" si="219"/>
        <v>0.56921193852495922</v>
      </c>
      <c r="AK447" s="246">
        <f t="shared" si="220"/>
        <v>0.23211802758606356</v>
      </c>
      <c r="AL447" s="246">
        <f t="shared" si="221"/>
        <v>2.692533611044666</v>
      </c>
      <c r="AM447" s="246">
        <f t="shared" si="222"/>
        <v>4.3786613967460717</v>
      </c>
      <c r="AN447" s="246">
        <f t="shared" si="229"/>
        <v>8.63844693938033</v>
      </c>
      <c r="AO447" s="246">
        <f t="shared" si="229"/>
        <v>8.6372109346084649</v>
      </c>
      <c r="AP447" s="246">
        <f t="shared" si="229"/>
        <v>8.6404818258501965</v>
      </c>
      <c r="AQ447" s="246">
        <f t="shared" si="229"/>
        <v>8.6318023775207742</v>
      </c>
      <c r="AR447" s="246">
        <f t="shared" si="229"/>
        <v>8.6546713632767514</v>
      </c>
      <c r="AS447" s="246">
        <f t="shared" si="229"/>
        <v>8.5932192422586358</v>
      </c>
      <c r="AT447" s="246">
        <f t="shared" si="229"/>
        <v>8.7508605487267079</v>
      </c>
      <c r="AU447" s="246">
        <f t="shared" si="223"/>
        <v>8.2595458045354491</v>
      </c>
    </row>
    <row r="448" spans="1:47" s="246" customFormat="1" ht="12.95" customHeight="1">
      <c r="A448" s="218" t="s">
        <v>482</v>
      </c>
      <c r="B448" s="219" t="s">
        <v>1814</v>
      </c>
      <c r="C448" s="218">
        <v>56994.045700000133</v>
      </c>
      <c r="D448" s="218" t="s">
        <v>1687</v>
      </c>
      <c r="E448" s="246">
        <f t="shared" si="203"/>
        <v>72711.668123791562</v>
      </c>
      <c r="F448" s="246">
        <f t="shared" si="204"/>
        <v>72711.5</v>
      </c>
      <c r="G448" s="246">
        <f t="shared" si="205"/>
        <v>5.4051162136602215E-2</v>
      </c>
      <c r="K448" s="246">
        <f t="shared" si="230"/>
        <v>5.4051162136602215E-2</v>
      </c>
      <c r="O448" s="246">
        <f t="shared" ca="1" si="227"/>
        <v>6.4494024045331874E-2</v>
      </c>
      <c r="P448" s="246">
        <f t="shared" si="206"/>
        <v>5.0443175561268899E-2</v>
      </c>
      <c r="Q448" s="248">
        <f t="shared" si="207"/>
        <v>41975.545700000133</v>
      </c>
      <c r="R448" s="246">
        <f t="shared" si="208"/>
        <v>1.3017567127785432E-5</v>
      </c>
      <c r="S448" s="246">
        <v>1</v>
      </c>
      <c r="T448" s="246">
        <f t="shared" si="209"/>
        <v>1.3017567127785432E-5</v>
      </c>
      <c r="X448" s="248">
        <f t="shared" si="210"/>
        <v>41975.545700000133</v>
      </c>
      <c r="Z448" s="246">
        <f t="shared" si="211"/>
        <v>72711.5</v>
      </c>
      <c r="AA448" s="246">
        <f t="shared" si="212"/>
        <v>5.8101042022521469E-2</v>
      </c>
      <c r="AB448" s="246">
        <f t="shared" si="213"/>
        <v>-4.0498798859192539E-3</v>
      </c>
      <c r="AC448" s="246">
        <f t="shared" si="214"/>
        <v>3.6079865753333162E-3</v>
      </c>
      <c r="AD448" s="246">
        <f t="shared" si="215"/>
        <v>4.6393295675349645E-2</v>
      </c>
      <c r="AE448" s="246">
        <f t="shared" si="216"/>
        <v>1.6401527090373349E-5</v>
      </c>
      <c r="AG448" s="249"/>
      <c r="AH448" s="246">
        <f t="shared" si="217"/>
        <v>7.6578664612525693E-3</v>
      </c>
      <c r="AI448" s="246">
        <f t="shared" si="218"/>
        <v>0.51821119403717653</v>
      </c>
      <c r="AJ448" s="246">
        <f t="shared" si="219"/>
        <v>0.56881752759565762</v>
      </c>
      <c r="AK448" s="246">
        <f t="shared" si="220"/>
        <v>0.23188697502535049</v>
      </c>
      <c r="AL448" s="246">
        <f t="shared" si="221"/>
        <v>2.6930132387127754</v>
      </c>
      <c r="AM448" s="246">
        <f t="shared" si="222"/>
        <v>4.3835041687427356</v>
      </c>
      <c r="AN448" s="246">
        <f t="shared" si="229"/>
        <v>8.6392289862185212</v>
      </c>
      <c r="AO448" s="246">
        <f t="shared" si="229"/>
        <v>8.6379871891654645</v>
      </c>
      <c r="AP448" s="246">
        <f t="shared" si="229"/>
        <v>8.6412708371469371</v>
      </c>
      <c r="AQ448" s="246">
        <f t="shared" si="229"/>
        <v>8.6325643310841844</v>
      </c>
      <c r="AR448" s="246">
        <f t="shared" si="229"/>
        <v>8.6554866807292932</v>
      </c>
      <c r="AS448" s="246">
        <f t="shared" si="229"/>
        <v>8.5939398636485063</v>
      </c>
      <c r="AT448" s="246">
        <f t="shared" si="229"/>
        <v>8.751708497853862</v>
      </c>
      <c r="AU448" s="246">
        <f t="shared" si="223"/>
        <v>8.2606208161653356</v>
      </c>
    </row>
    <row r="449" spans="1:47" s="246" customFormat="1" ht="12.95" customHeight="1">
      <c r="A449" s="218" t="s">
        <v>482</v>
      </c>
      <c r="B449" s="219" t="s">
        <v>1814</v>
      </c>
      <c r="C449" s="218">
        <v>56994.045799999963</v>
      </c>
      <c r="D449" s="218" t="s">
        <v>1282</v>
      </c>
      <c r="E449" s="246">
        <f t="shared" si="203"/>
        <v>72711.668434836698</v>
      </c>
      <c r="F449" s="246">
        <f t="shared" si="204"/>
        <v>72711.5</v>
      </c>
      <c r="G449" s="246">
        <f t="shared" si="205"/>
        <v>5.4151161966728978E-2</v>
      </c>
      <c r="K449" s="246">
        <f t="shared" si="230"/>
        <v>5.4151161966728978E-2</v>
      </c>
      <c r="O449" s="246">
        <f t="shared" ca="1" si="227"/>
        <v>6.4494024045331874E-2</v>
      </c>
      <c r="P449" s="246">
        <f t="shared" si="206"/>
        <v>5.0443175561268899E-2</v>
      </c>
      <c r="Q449" s="248">
        <f t="shared" si="207"/>
        <v>41975.545799999963</v>
      </c>
      <c r="R449" s="246">
        <f t="shared" si="208"/>
        <v>1.3749163183076755E-5</v>
      </c>
      <c r="S449" s="246">
        <v>1</v>
      </c>
      <c r="T449" s="246">
        <f t="shared" si="209"/>
        <v>1.3749163183076755E-5</v>
      </c>
      <c r="X449" s="248">
        <f t="shared" si="210"/>
        <v>41975.545799999963</v>
      </c>
      <c r="Z449" s="246">
        <f t="shared" si="211"/>
        <v>72711.5</v>
      </c>
      <c r="AA449" s="246">
        <f t="shared" si="212"/>
        <v>5.8101042022521469E-2</v>
      </c>
      <c r="AB449" s="246">
        <f t="shared" si="213"/>
        <v>-3.9498800557924915E-3</v>
      </c>
      <c r="AC449" s="246">
        <f t="shared" si="214"/>
        <v>3.7079864054600786E-3</v>
      </c>
      <c r="AD449" s="246">
        <f t="shared" si="215"/>
        <v>4.6493295505476408E-2</v>
      </c>
      <c r="AE449" s="246">
        <f t="shared" si="216"/>
        <v>1.5601552455147295E-5</v>
      </c>
      <c r="AG449" s="249"/>
      <c r="AH449" s="246">
        <f t="shared" si="217"/>
        <v>7.6578664612525693E-3</v>
      </c>
      <c r="AI449" s="246">
        <f t="shared" si="218"/>
        <v>0.51821119403717653</v>
      </c>
      <c r="AJ449" s="246">
        <f t="shared" si="219"/>
        <v>0.56881752759565762</v>
      </c>
      <c r="AK449" s="246">
        <f t="shared" si="220"/>
        <v>0.23188697502535049</v>
      </c>
      <c r="AL449" s="246">
        <f t="shared" si="221"/>
        <v>2.6930132387127754</v>
      </c>
      <c r="AM449" s="246">
        <f t="shared" si="222"/>
        <v>4.3835041687427356</v>
      </c>
      <c r="AN449" s="246">
        <f t="shared" si="229"/>
        <v>8.6392289862185212</v>
      </c>
      <c r="AO449" s="246">
        <f t="shared" si="229"/>
        <v>8.6379871891654645</v>
      </c>
      <c r="AP449" s="246">
        <f t="shared" si="229"/>
        <v>8.6412708371469371</v>
      </c>
      <c r="AQ449" s="246">
        <f t="shared" si="229"/>
        <v>8.6325643310841844</v>
      </c>
      <c r="AR449" s="246">
        <f t="shared" si="229"/>
        <v>8.6554866807292932</v>
      </c>
      <c r="AS449" s="246">
        <f t="shared" si="229"/>
        <v>8.5939398636485063</v>
      </c>
      <c r="AT449" s="246">
        <f t="shared" si="229"/>
        <v>8.751708497853862</v>
      </c>
      <c r="AU449" s="246">
        <f t="shared" si="223"/>
        <v>8.2606208161653356</v>
      </c>
    </row>
    <row r="450" spans="1:47" s="246" customFormat="1" ht="12.95" customHeight="1">
      <c r="A450" s="218" t="s">
        <v>482</v>
      </c>
      <c r="B450" s="219" t="s">
        <v>1814</v>
      </c>
      <c r="C450" s="218">
        <v>56994.045799999963</v>
      </c>
      <c r="D450" s="218" t="s">
        <v>1754</v>
      </c>
      <c r="E450" s="246">
        <f t="shared" si="203"/>
        <v>72711.668434836698</v>
      </c>
      <c r="F450" s="246">
        <f t="shared" si="204"/>
        <v>72711.5</v>
      </c>
      <c r="G450" s="246">
        <f t="shared" si="205"/>
        <v>5.4151161966728978E-2</v>
      </c>
      <c r="K450" s="246">
        <f t="shared" si="230"/>
        <v>5.4151161966728978E-2</v>
      </c>
      <c r="O450" s="246">
        <f t="shared" ca="1" si="227"/>
        <v>6.4494024045331874E-2</v>
      </c>
      <c r="P450" s="246">
        <f t="shared" si="206"/>
        <v>5.0443175561268899E-2</v>
      </c>
      <c r="Q450" s="248">
        <f t="shared" si="207"/>
        <v>41975.545799999963</v>
      </c>
      <c r="R450" s="246">
        <f t="shared" si="208"/>
        <v>1.3749163183076755E-5</v>
      </c>
      <c r="S450" s="246">
        <v>1</v>
      </c>
      <c r="T450" s="246">
        <f t="shared" si="209"/>
        <v>1.3749163183076755E-5</v>
      </c>
      <c r="X450" s="248">
        <f t="shared" si="210"/>
        <v>41975.545799999963</v>
      </c>
      <c r="Z450" s="246">
        <f t="shared" si="211"/>
        <v>72711.5</v>
      </c>
      <c r="AA450" s="246">
        <f t="shared" si="212"/>
        <v>5.8101042022521469E-2</v>
      </c>
      <c r="AB450" s="246">
        <f t="shared" si="213"/>
        <v>-3.9498800557924915E-3</v>
      </c>
      <c r="AC450" s="246">
        <f t="shared" si="214"/>
        <v>3.7079864054600786E-3</v>
      </c>
      <c r="AD450" s="246">
        <f t="shared" si="215"/>
        <v>4.6493295505476408E-2</v>
      </c>
      <c r="AE450" s="246">
        <f t="shared" si="216"/>
        <v>1.5601552455147295E-5</v>
      </c>
      <c r="AG450" s="249"/>
      <c r="AH450" s="246">
        <f t="shared" si="217"/>
        <v>7.6578664612525693E-3</v>
      </c>
      <c r="AI450" s="246">
        <f t="shared" si="218"/>
        <v>0.51821119403717653</v>
      </c>
      <c r="AJ450" s="246">
        <f t="shared" si="219"/>
        <v>0.56881752759565762</v>
      </c>
      <c r="AK450" s="246">
        <f t="shared" si="220"/>
        <v>0.23188697502535049</v>
      </c>
      <c r="AL450" s="246">
        <f t="shared" si="221"/>
        <v>2.6930132387127754</v>
      </c>
      <c r="AM450" s="246">
        <f t="shared" si="222"/>
        <v>4.3835041687427356</v>
      </c>
      <c r="AN450" s="246">
        <f t="shared" si="229"/>
        <v>8.6392289862185212</v>
      </c>
      <c r="AO450" s="246">
        <f t="shared" si="229"/>
        <v>8.6379871891654645</v>
      </c>
      <c r="AP450" s="246">
        <f t="shared" si="229"/>
        <v>8.6412708371469371</v>
      </c>
      <c r="AQ450" s="246">
        <f t="shared" si="229"/>
        <v>8.6325643310841844</v>
      </c>
      <c r="AR450" s="246">
        <f t="shared" si="229"/>
        <v>8.6554866807292932</v>
      </c>
      <c r="AS450" s="246">
        <f t="shared" si="229"/>
        <v>8.5939398636485063</v>
      </c>
      <c r="AT450" s="246">
        <f t="shared" si="229"/>
        <v>8.751708497853862</v>
      </c>
      <c r="AU450" s="246">
        <f t="shared" si="223"/>
        <v>8.2606208161653356</v>
      </c>
    </row>
    <row r="451" spans="1:47" s="246" customFormat="1" ht="12.95" customHeight="1">
      <c r="A451" s="235" t="s">
        <v>1177</v>
      </c>
      <c r="B451" s="235" t="s">
        <v>1797</v>
      </c>
      <c r="C451" s="236">
        <v>57329.8482</v>
      </c>
      <c r="D451" s="236">
        <v>0</v>
      </c>
      <c r="E451" s="246">
        <f t="shared" si="203"/>
        <v>73756.167211077438</v>
      </c>
      <c r="F451" s="246">
        <f t="shared" si="204"/>
        <v>73756</v>
      </c>
      <c r="G451" s="246">
        <f t="shared" si="205"/>
        <v>5.3757727997435723E-2</v>
      </c>
      <c r="K451" s="246">
        <f t="shared" si="230"/>
        <v>5.3757727997435723E-2</v>
      </c>
      <c r="O451" s="246">
        <f t="shared" ca="1" si="227"/>
        <v>6.3420586229366901E-2</v>
      </c>
      <c r="P451" s="246">
        <f t="shared" si="206"/>
        <v>5.2819574449176329E-2</v>
      </c>
      <c r="Q451" s="248">
        <f t="shared" si="207"/>
        <v>42311.3482</v>
      </c>
      <c r="R451" s="246">
        <f t="shared" si="208"/>
        <v>8.8013208011168983E-7</v>
      </c>
      <c r="S451" s="246">
        <v>1</v>
      </c>
      <c r="T451" s="246">
        <f t="shared" si="209"/>
        <v>8.8013208011168983E-7</v>
      </c>
      <c r="X451" s="248">
        <f t="shared" si="210"/>
        <v>42311.3482</v>
      </c>
      <c r="Z451" s="246">
        <f t="shared" si="211"/>
        <v>73756</v>
      </c>
      <c r="AA451" s="246">
        <f t="shared" si="212"/>
        <v>6.0004116503993052E-2</v>
      </c>
      <c r="AB451" s="246">
        <f t="shared" si="213"/>
        <v>-6.2463885065573294E-3</v>
      </c>
      <c r="AC451" s="246">
        <f t="shared" si="214"/>
        <v>9.3815354825939334E-4</v>
      </c>
      <c r="AD451" s="246">
        <f t="shared" si="215"/>
        <v>4.6573185942619E-2</v>
      </c>
      <c r="AE451" s="246">
        <f t="shared" si="216"/>
        <v>3.9017369374851502E-5</v>
      </c>
      <c r="AG451" s="249"/>
      <c r="AH451" s="246">
        <f t="shared" si="217"/>
        <v>7.1845420548167227E-3</v>
      </c>
      <c r="AI451" s="246">
        <f t="shared" si="218"/>
        <v>0.50689862847358946</v>
      </c>
      <c r="AJ451" s="246">
        <f t="shared" si="219"/>
        <v>0.52566581710660576</v>
      </c>
      <c r="AK451" s="246">
        <f t="shared" si="220"/>
        <v>0.20674394824580355</v>
      </c>
      <c r="AL451" s="246">
        <f t="shared" si="221"/>
        <v>2.7445830563243061</v>
      </c>
      <c r="AM451" s="246">
        <f t="shared" si="222"/>
        <v>4.9713188510958739</v>
      </c>
      <c r="AN451" s="246">
        <f t="shared" ref="AN451:AT460" si="231">$AU451+$AB$7*SIN(AO451)</f>
        <v>8.7242735082928604</v>
      </c>
      <c r="AO451" s="246">
        <f t="shared" si="231"/>
        <v>8.7223251042575178</v>
      </c>
      <c r="AP451" s="246">
        <f t="shared" si="231"/>
        <v>8.7270897693249356</v>
      </c>
      <c r="AQ451" s="246">
        <f t="shared" si="231"/>
        <v>8.7154039730905133</v>
      </c>
      <c r="AR451" s="246">
        <f t="shared" si="231"/>
        <v>8.7438638183878332</v>
      </c>
      <c r="AS451" s="246">
        <f t="shared" si="231"/>
        <v>8.6732848183770503</v>
      </c>
      <c r="AT451" s="246">
        <f t="shared" si="231"/>
        <v>8.8415389750255589</v>
      </c>
      <c r="AU451" s="246">
        <f t="shared" si="223"/>
        <v>8.3788155158933915</v>
      </c>
    </row>
    <row r="452" spans="1:47" s="246" customFormat="1" ht="12.95" customHeight="1">
      <c r="A452" s="235" t="s">
        <v>1177</v>
      </c>
      <c r="B452" s="235" t="s">
        <v>1797</v>
      </c>
      <c r="C452" s="236">
        <v>57431.601970000003</v>
      </c>
      <c r="D452" s="236">
        <v>0</v>
      </c>
      <c r="E452" s="246">
        <f t="shared" si="203"/>
        <v>74072.667891962614</v>
      </c>
      <c r="F452" s="246">
        <f t="shared" si="204"/>
        <v>74072.5</v>
      </c>
      <c r="G452" s="246">
        <f t="shared" si="205"/>
        <v>5.3976630006218329E-2</v>
      </c>
      <c r="K452" s="246">
        <f t="shared" si="230"/>
        <v>5.3976630006218329E-2</v>
      </c>
      <c r="O452" s="246">
        <f t="shared" ca="1" si="227"/>
        <v>6.3095317613997906E-2</v>
      </c>
      <c r="P452" s="246">
        <f t="shared" si="206"/>
        <v>5.3548939958729433E-2</v>
      </c>
      <c r="Q452" s="248">
        <f t="shared" si="207"/>
        <v>42413.101970000003</v>
      </c>
      <c r="R452" s="246">
        <f t="shared" si="208"/>
        <v>1.8291877672105425E-7</v>
      </c>
      <c r="S452" s="246">
        <v>1</v>
      </c>
      <c r="T452" s="246">
        <f t="shared" si="209"/>
        <v>1.8291877672105425E-7</v>
      </c>
      <c r="X452" s="248">
        <f t="shared" si="210"/>
        <v>42413.101970000003</v>
      </c>
      <c r="Z452" s="246">
        <f t="shared" si="211"/>
        <v>74072.5</v>
      </c>
      <c r="AA452" s="246">
        <f t="shared" si="212"/>
        <v>6.0581723998713373E-2</v>
      </c>
      <c r="AB452" s="246">
        <f t="shared" si="213"/>
        <v>-6.6050939924950439E-3</v>
      </c>
      <c r="AC452" s="246">
        <f t="shared" si="214"/>
        <v>4.2769004748889616E-4</v>
      </c>
      <c r="AD452" s="246">
        <f t="shared" si="215"/>
        <v>4.6943845966234389E-2</v>
      </c>
      <c r="AE452" s="246">
        <f t="shared" si="216"/>
        <v>4.362726664969412E-5</v>
      </c>
      <c r="AG452" s="249"/>
      <c r="AH452" s="246">
        <f t="shared" si="217"/>
        <v>7.0327840399839409E-3</v>
      </c>
      <c r="AI452" s="246">
        <f t="shared" si="218"/>
        <v>0.50381227387053928</v>
      </c>
      <c r="AJ452" s="246">
        <f t="shared" si="219"/>
        <v>0.51267107953240587</v>
      </c>
      <c r="AK452" s="246">
        <f t="shared" si="220"/>
        <v>0.19922289822198141</v>
      </c>
      <c r="AL452" s="246">
        <f t="shared" si="221"/>
        <v>2.7597877222746052</v>
      </c>
      <c r="AM452" s="246">
        <f t="shared" si="222"/>
        <v>5.1744877274035215</v>
      </c>
      <c r="AN452" s="246">
        <f t="shared" si="231"/>
        <v>8.74969911999953</v>
      </c>
      <c r="AO452" s="246">
        <f t="shared" si="231"/>
        <v>8.7475164013881468</v>
      </c>
      <c r="AP452" s="246">
        <f t="shared" si="231"/>
        <v>8.7527438143681131</v>
      </c>
      <c r="AQ452" s="246">
        <f t="shared" si="231"/>
        <v>8.7401876813678463</v>
      </c>
      <c r="AR452" s="246">
        <f t="shared" si="231"/>
        <v>8.7701393656961208</v>
      </c>
      <c r="AS452" s="246">
        <f t="shared" si="231"/>
        <v>8.6974318992969071</v>
      </c>
      <c r="AT452" s="246">
        <f t="shared" si="231"/>
        <v>8.8674637734010435</v>
      </c>
      <c r="AU452" s="246">
        <f t="shared" si="223"/>
        <v>8.4146303770364543</v>
      </c>
    </row>
    <row r="453" spans="1:47" s="246" customFormat="1" ht="12.95" customHeight="1">
      <c r="A453" s="235" t="s">
        <v>1177</v>
      </c>
      <c r="B453" s="235" t="s">
        <v>1797</v>
      </c>
      <c r="C453" s="236">
        <v>57684.942419999999</v>
      </c>
      <c r="D453" s="236">
        <v>0</v>
      </c>
      <c r="E453" s="246">
        <f t="shared" si="203"/>
        <v>74860.672355293573</v>
      </c>
      <c r="F453" s="246">
        <f t="shared" si="204"/>
        <v>74860.5</v>
      </c>
      <c r="G453" s="246">
        <f t="shared" si="205"/>
        <v>5.5411574001482222E-2</v>
      </c>
      <c r="K453" s="246">
        <f t="shared" si="230"/>
        <v>5.5411574001482222E-2</v>
      </c>
      <c r="O453" s="246">
        <f t="shared" ca="1" si="227"/>
        <v>6.2285486116649511E-2</v>
      </c>
      <c r="P453" s="246">
        <f t="shared" si="206"/>
        <v>5.5383612685657918E-2</v>
      </c>
      <c r="Q453" s="248">
        <f t="shared" si="207"/>
        <v>42666.442419999999</v>
      </c>
      <c r="R453" s="246">
        <f t="shared" si="208"/>
        <v>7.8183518262648259E-10</v>
      </c>
      <c r="S453" s="246">
        <v>1</v>
      </c>
      <c r="T453" s="246">
        <f t="shared" si="209"/>
        <v>7.8183518262648259E-10</v>
      </c>
      <c r="X453" s="248">
        <f t="shared" si="210"/>
        <v>42666.442419999999</v>
      </c>
      <c r="Z453" s="246">
        <f t="shared" si="211"/>
        <v>74860.5</v>
      </c>
      <c r="AA453" s="246">
        <f t="shared" si="212"/>
        <v>6.2023111701446365E-2</v>
      </c>
      <c r="AB453" s="246">
        <f t="shared" si="213"/>
        <v>-6.6115376999641429E-3</v>
      </c>
      <c r="AC453" s="246">
        <f t="shared" si="214"/>
        <v>2.7961315824304167E-5</v>
      </c>
      <c r="AD453" s="246">
        <f t="shared" si="215"/>
        <v>4.8772074985693775E-2</v>
      </c>
      <c r="AE453" s="246">
        <f t="shared" si="216"/>
        <v>4.3712430758047149E-5</v>
      </c>
      <c r="AG453" s="249"/>
      <c r="AH453" s="246">
        <f t="shared" si="217"/>
        <v>6.6394990157884462E-3</v>
      </c>
      <c r="AI453" s="246">
        <f t="shared" si="218"/>
        <v>0.4967643367427349</v>
      </c>
      <c r="AJ453" s="246">
        <f t="shared" si="219"/>
        <v>0.48047256902636415</v>
      </c>
      <c r="AK453" s="246">
        <f t="shared" si="220"/>
        <v>0.18068173666287124</v>
      </c>
      <c r="AL453" s="246">
        <f t="shared" si="221"/>
        <v>2.7968871839886864</v>
      </c>
      <c r="AM453" s="246">
        <f t="shared" si="222"/>
        <v>5.7444897207947481</v>
      </c>
      <c r="AN453" s="246">
        <f t="shared" si="231"/>
        <v>8.8123729376125386</v>
      </c>
      <c r="AO453" s="246">
        <f t="shared" si="231"/>
        <v>8.8095948484875386</v>
      </c>
      <c r="AP453" s="246">
        <f t="shared" si="231"/>
        <v>8.8159427422982297</v>
      </c>
      <c r="AQ453" s="246">
        <f t="shared" si="231"/>
        <v>8.8013958114014574</v>
      </c>
      <c r="AR453" s="246">
        <f t="shared" si="231"/>
        <v>8.8345166522312741</v>
      </c>
      <c r="AS453" s="246">
        <f t="shared" si="231"/>
        <v>8.7579172463523243</v>
      </c>
      <c r="AT453" s="246">
        <f t="shared" si="231"/>
        <v>8.929515630625275</v>
      </c>
      <c r="AU453" s="246">
        <f t="shared" si="223"/>
        <v>8.5037997627575734</v>
      </c>
    </row>
    <row r="454" spans="1:47" s="246" customFormat="1" ht="12.95" customHeight="1">
      <c r="A454" s="218" t="s">
        <v>481</v>
      </c>
      <c r="B454" s="219" t="s">
        <v>1814</v>
      </c>
      <c r="C454" s="218">
        <v>57718.055699999997</v>
      </c>
      <c r="D454" s="218" t="s">
        <v>1687</v>
      </c>
      <c r="E454" s="246">
        <f t="shared" si="203"/>
        <v>74963.669774124734</v>
      </c>
      <c r="F454" s="246">
        <f t="shared" si="204"/>
        <v>74963.5</v>
      </c>
      <c r="G454" s="246">
        <f t="shared" si="205"/>
        <v>5.4581738004344516E-2</v>
      </c>
      <c r="K454" s="246">
        <f t="shared" si="230"/>
        <v>5.4581738004344516E-2</v>
      </c>
      <c r="O454" s="246">
        <f t="shared" ca="1" si="227"/>
        <v>6.2179632507224525E-2</v>
      </c>
      <c r="P454" s="246">
        <f t="shared" si="206"/>
        <v>5.562540088918401E-2</v>
      </c>
      <c r="Q454" s="248">
        <f t="shared" si="207"/>
        <v>42699.555699999997</v>
      </c>
      <c r="R454" s="246">
        <f t="shared" si="208"/>
        <v>1.0892322171914951E-6</v>
      </c>
      <c r="S454" s="246">
        <v>1</v>
      </c>
      <c r="T454" s="246">
        <f t="shared" si="209"/>
        <v>1.0892322171914951E-6</v>
      </c>
      <c r="X454" s="248">
        <f t="shared" si="210"/>
        <v>42699.555699999997</v>
      </c>
      <c r="Z454" s="246">
        <f t="shared" si="211"/>
        <v>74963.5</v>
      </c>
      <c r="AA454" s="246">
        <f t="shared" si="212"/>
        <v>6.2211943480255952E-2</v>
      </c>
      <c r="AB454" s="246">
        <f t="shared" si="213"/>
        <v>-7.6302054759114363E-3</v>
      </c>
      <c r="AC454" s="246">
        <f t="shared" si="214"/>
        <v>-1.0436628848394941E-3</v>
      </c>
      <c r="AD454" s="246">
        <f t="shared" si="215"/>
        <v>4.7995195413272573E-2</v>
      </c>
      <c r="AE454" s="246">
        <f t="shared" si="216"/>
        <v>5.8220035604628866E-5</v>
      </c>
      <c r="AG454" s="249"/>
      <c r="AH454" s="246">
        <f t="shared" si="217"/>
        <v>6.5865425910719456E-3</v>
      </c>
      <c r="AI454" s="246">
        <f t="shared" si="218"/>
        <v>0.49590737528676054</v>
      </c>
      <c r="AJ454" s="246">
        <f t="shared" si="219"/>
        <v>0.47627964982851534</v>
      </c>
      <c r="AK454" s="246">
        <f t="shared" si="220"/>
        <v>0.17827688702467243</v>
      </c>
      <c r="AL454" s="246">
        <f t="shared" si="221"/>
        <v>2.8016618837527072</v>
      </c>
      <c r="AM454" s="246">
        <f t="shared" si="222"/>
        <v>5.8267863983255541</v>
      </c>
      <c r="AN454" s="246">
        <f t="shared" si="231"/>
        <v>8.820502240500451</v>
      </c>
      <c r="AO454" s="246">
        <f t="shared" si="231"/>
        <v>8.8176470999203733</v>
      </c>
      <c r="AP454" s="246">
        <f t="shared" si="231"/>
        <v>8.8241342874337665</v>
      </c>
      <c r="AQ454" s="246">
        <f t="shared" si="231"/>
        <v>8.80935216786993</v>
      </c>
      <c r="AR454" s="246">
        <f t="shared" si="231"/>
        <v>8.842820737057604</v>
      </c>
      <c r="AS454" s="246">
        <f t="shared" si="231"/>
        <v>8.7658690643567265</v>
      </c>
      <c r="AT454" s="246">
        <f t="shared" si="231"/>
        <v>8.9373715668174611</v>
      </c>
      <c r="AU454" s="246">
        <f t="shared" si="223"/>
        <v>8.515455152007922</v>
      </c>
    </row>
    <row r="455" spans="1:47" s="246" customFormat="1" ht="12.95" customHeight="1">
      <c r="A455" s="218" t="s">
        <v>481</v>
      </c>
      <c r="B455" s="219" t="s">
        <v>1817</v>
      </c>
      <c r="C455" s="218">
        <v>57742.972500000003</v>
      </c>
      <c r="D455" s="218" t="s">
        <v>1282</v>
      </c>
      <c r="E455" s="246">
        <f t="shared" si="203"/>
        <v>75041.172398012597</v>
      </c>
      <c r="F455" s="246">
        <f t="shared" si="204"/>
        <v>75041</v>
      </c>
      <c r="G455" s="246">
        <f t="shared" si="205"/>
        <v>5.5425308004487306E-2</v>
      </c>
      <c r="K455" s="246">
        <f t="shared" si="230"/>
        <v>5.5425308004487306E-2</v>
      </c>
      <c r="O455" s="246">
        <f t="shared" ca="1" si="227"/>
        <v>6.2099985373919322E-2</v>
      </c>
      <c r="P455" s="246">
        <f t="shared" si="206"/>
        <v>5.5807630243932232E-2</v>
      </c>
      <c r="Q455" s="248">
        <f t="shared" si="207"/>
        <v>42724.472500000003</v>
      </c>
      <c r="R455" s="246">
        <f t="shared" si="208"/>
        <v>1.461702947741838E-7</v>
      </c>
      <c r="S455" s="246">
        <v>1</v>
      </c>
      <c r="T455" s="246">
        <f t="shared" si="209"/>
        <v>1.461702947741838E-7</v>
      </c>
      <c r="X455" s="248">
        <f t="shared" si="210"/>
        <v>42724.472500000003</v>
      </c>
      <c r="Z455" s="246">
        <f t="shared" si="211"/>
        <v>75041</v>
      </c>
      <c r="AA455" s="246">
        <f t="shared" si="212"/>
        <v>6.2354100204293307E-2</v>
      </c>
      <c r="AB455" s="246">
        <f t="shared" si="213"/>
        <v>-6.9287921998060012E-3</v>
      </c>
      <c r="AC455" s="246">
        <f t="shared" si="214"/>
        <v>-3.823222394449266E-4</v>
      </c>
      <c r="AD455" s="246">
        <f t="shared" si="215"/>
        <v>4.8878838044126231E-2</v>
      </c>
      <c r="AE455" s="246">
        <f t="shared" si="216"/>
        <v>4.8008161348092485E-5</v>
      </c>
      <c r="AG455" s="249"/>
      <c r="AH455" s="246">
        <f t="shared" si="217"/>
        <v>6.5464699603610755E-3</v>
      </c>
      <c r="AI455" s="246">
        <f t="shared" si="218"/>
        <v>0.49527205178190714</v>
      </c>
      <c r="AJ455" s="246">
        <f t="shared" si="219"/>
        <v>0.4731271152536608</v>
      </c>
      <c r="AK455" s="246">
        <f t="shared" si="220"/>
        <v>0.17647017035477933</v>
      </c>
      <c r="AL455" s="246">
        <f t="shared" si="221"/>
        <v>2.8052437193868278</v>
      </c>
      <c r="AM455" s="246">
        <f t="shared" si="222"/>
        <v>5.8900417099749554</v>
      </c>
      <c r="AN455" s="246">
        <f t="shared" si="231"/>
        <v>8.8266097738000902</v>
      </c>
      <c r="AO455" s="246">
        <f t="shared" si="231"/>
        <v>8.8236970404413189</v>
      </c>
      <c r="AP455" s="246">
        <f t="shared" si="231"/>
        <v>8.8302874676616945</v>
      </c>
      <c r="AQ455" s="246">
        <f t="shared" si="231"/>
        <v>8.8153329677202308</v>
      </c>
      <c r="AR455" s="246">
        <f t="shared" si="231"/>
        <v>8.8490520191417747</v>
      </c>
      <c r="AS455" s="246">
        <f t="shared" si="231"/>
        <v>8.771859947721655</v>
      </c>
      <c r="AT455" s="246">
        <f t="shared" si="231"/>
        <v>8.9432447707743936</v>
      </c>
      <c r="AU455" s="246">
        <f t="shared" si="223"/>
        <v>8.5242249837254178</v>
      </c>
    </row>
    <row r="456" spans="1:47" s="246" customFormat="1" ht="12.95" customHeight="1">
      <c r="A456" s="218" t="s">
        <v>481</v>
      </c>
      <c r="B456" s="219" t="s">
        <v>1814</v>
      </c>
      <c r="C456" s="218">
        <v>57746.990400000002</v>
      </c>
      <c r="D456" s="218" t="s">
        <v>1282</v>
      </c>
      <c r="E456" s="246">
        <f t="shared" si="203"/>
        <v>75053.669901404632</v>
      </c>
      <c r="F456" s="246">
        <f t="shared" si="204"/>
        <v>75053.5</v>
      </c>
      <c r="G456" s="246">
        <f t="shared" si="205"/>
        <v>5.4622658004518598E-2</v>
      </c>
      <c r="K456" s="246">
        <f t="shared" si="230"/>
        <v>5.4622658004518598E-2</v>
      </c>
      <c r="O456" s="246">
        <f t="shared" ca="1" si="227"/>
        <v>6.2087139062095911E-2</v>
      </c>
      <c r="P456" s="246">
        <f t="shared" si="206"/>
        <v>5.5837046309440169E-2</v>
      </c>
      <c r="Q456" s="248">
        <f t="shared" si="207"/>
        <v>42728.490400000002</v>
      </c>
      <c r="R456" s="246">
        <f t="shared" si="208"/>
        <v>1.4747389551302864E-6</v>
      </c>
      <c r="S456" s="246">
        <v>1</v>
      </c>
      <c r="T456" s="246">
        <f t="shared" si="209"/>
        <v>1.4747389551302864E-6</v>
      </c>
      <c r="X456" s="248">
        <f t="shared" si="210"/>
        <v>42728.490400000002</v>
      </c>
      <c r="Z456" s="246">
        <f t="shared" si="211"/>
        <v>75053.5</v>
      </c>
      <c r="AA456" s="246">
        <f t="shared" si="212"/>
        <v>6.2377034853879465E-2</v>
      </c>
      <c r="AB456" s="246">
        <f t="shared" si="213"/>
        <v>-7.7543768493608667E-3</v>
      </c>
      <c r="AC456" s="246">
        <f t="shared" si="214"/>
        <v>-1.2143883049215709E-3</v>
      </c>
      <c r="AD456" s="246">
        <f t="shared" si="215"/>
        <v>4.8082669460079303E-2</v>
      </c>
      <c r="AE456" s="246">
        <f t="shared" si="216"/>
        <v>6.0130360321903759E-5</v>
      </c>
      <c r="AG456" s="249"/>
      <c r="AH456" s="246">
        <f t="shared" si="217"/>
        <v>6.5399885444392993E-3</v>
      </c>
      <c r="AI456" s="246">
        <f t="shared" si="218"/>
        <v>0.49517033758632256</v>
      </c>
      <c r="AJ456" s="246">
        <f t="shared" si="219"/>
        <v>0.47261882827704527</v>
      </c>
      <c r="AK456" s="246">
        <f t="shared" si="220"/>
        <v>0.1761789847989344</v>
      </c>
      <c r="AL456" s="246">
        <f t="shared" si="221"/>
        <v>2.8058205771009468</v>
      </c>
      <c r="AM456" s="246">
        <f t="shared" si="222"/>
        <v>5.9003540027091113</v>
      </c>
      <c r="AN456" s="246">
        <f t="shared" si="231"/>
        <v>8.8275941280875347</v>
      </c>
      <c r="AO456" s="246">
        <f t="shared" si="231"/>
        <v>8.8246721407718205</v>
      </c>
      <c r="AP456" s="246">
        <f t="shared" si="231"/>
        <v>8.8312790857449208</v>
      </c>
      <c r="AQ456" s="246">
        <f t="shared" si="231"/>
        <v>8.8162971629023623</v>
      </c>
      <c r="AR456" s="246">
        <f t="shared" si="231"/>
        <v>8.8500557021374977</v>
      </c>
      <c r="AS456" s="246">
        <f t="shared" si="231"/>
        <v>8.7728268504626747</v>
      </c>
      <c r="AT456" s="246">
        <f t="shared" si="231"/>
        <v>8.9441890377688082</v>
      </c>
      <c r="AU456" s="246">
        <f t="shared" si="223"/>
        <v>8.5256394727121112</v>
      </c>
    </row>
    <row r="457" spans="1:47" s="246" customFormat="1" ht="12.95" customHeight="1">
      <c r="A457" s="235" t="s">
        <v>1177</v>
      </c>
      <c r="B457" s="235" t="s">
        <v>1797</v>
      </c>
      <c r="C457" s="236">
        <v>57760.654730000002</v>
      </c>
      <c r="D457" s="236">
        <v>0</v>
      </c>
      <c r="E457" s="246">
        <f t="shared" si="203"/>
        <v>75096.172206221847</v>
      </c>
      <c r="F457" s="246">
        <f t="shared" si="204"/>
        <v>75096</v>
      </c>
      <c r="G457" s="246">
        <f t="shared" si="205"/>
        <v>5.5363648003549315E-2</v>
      </c>
      <c r="K457" s="246">
        <f t="shared" si="230"/>
        <v>5.5363648003549315E-2</v>
      </c>
      <c r="O457" s="246">
        <f t="shared" ca="1" si="227"/>
        <v>6.2043461601896277E-2</v>
      </c>
      <c r="P457" s="246">
        <f t="shared" si="206"/>
        <v>5.593711128523525E-2</v>
      </c>
      <c r="Q457" s="248">
        <f t="shared" si="207"/>
        <v>42742.154730000002</v>
      </c>
      <c r="R457" s="246">
        <f t="shared" si="208"/>
        <v>3.2886013544200176E-7</v>
      </c>
      <c r="S457" s="246">
        <v>1</v>
      </c>
      <c r="T457" s="246">
        <f t="shared" si="209"/>
        <v>3.2886013544200176E-7</v>
      </c>
      <c r="X457" s="248">
        <f t="shared" si="210"/>
        <v>42742.154730000002</v>
      </c>
      <c r="Z457" s="246">
        <f t="shared" si="211"/>
        <v>75096</v>
      </c>
      <c r="AA457" s="246">
        <f t="shared" si="212"/>
        <v>6.2455025644287024E-2</v>
      </c>
      <c r="AB457" s="246">
        <f t="shared" si="213"/>
        <v>-7.0913776407377088E-3</v>
      </c>
      <c r="AC457" s="246">
        <f t="shared" si="214"/>
        <v>-5.7346328168593474E-4</v>
      </c>
      <c r="AD457" s="246">
        <f t="shared" si="215"/>
        <v>4.8845733644497541E-2</v>
      </c>
      <c r="AE457" s="246">
        <f t="shared" si="216"/>
        <v>5.0287636843554713E-5</v>
      </c>
      <c r="AG457" s="249"/>
      <c r="AH457" s="246">
        <f t="shared" si="217"/>
        <v>6.5179143590517758E-3</v>
      </c>
      <c r="AI457" s="246">
        <f t="shared" si="218"/>
        <v>0.49482607604401962</v>
      </c>
      <c r="AJ457" s="246">
        <f t="shared" si="219"/>
        <v>0.47089103802920995</v>
      </c>
      <c r="AK457" s="246">
        <f t="shared" si="220"/>
        <v>0.17518940976100139</v>
      </c>
      <c r="AL457" s="246">
        <f t="shared" si="221"/>
        <v>2.8077801240463995</v>
      </c>
      <c r="AM457" s="246">
        <f t="shared" si="222"/>
        <v>5.9356478288986487</v>
      </c>
      <c r="AN457" s="246">
        <f t="shared" si="231"/>
        <v>8.8309394209843113</v>
      </c>
      <c r="AO457" s="246">
        <f t="shared" si="231"/>
        <v>8.8279860496901108</v>
      </c>
      <c r="AP457" s="246">
        <f t="shared" si="231"/>
        <v>8.834648866079176</v>
      </c>
      <c r="AQ457" s="246">
        <f t="shared" si="231"/>
        <v>8.8195745125353273</v>
      </c>
      <c r="AR457" s="246">
        <f t="shared" si="231"/>
        <v>8.8534653930034555</v>
      </c>
      <c r="AS457" s="246">
        <f t="shared" si="231"/>
        <v>8.7761156456977396</v>
      </c>
      <c r="AT457" s="246">
        <f t="shared" si="231"/>
        <v>8.9473932872535578</v>
      </c>
      <c r="AU457" s="246">
        <f t="shared" si="223"/>
        <v>8.5304487352668676</v>
      </c>
    </row>
    <row r="458" spans="1:47" s="246" customFormat="1" ht="12.95" customHeight="1">
      <c r="A458" s="235" t="s">
        <v>1177</v>
      </c>
      <c r="B458" s="235" t="s">
        <v>1797</v>
      </c>
      <c r="C458" s="236">
        <v>57786.534449999999</v>
      </c>
      <c r="D458" s="236">
        <v>0</v>
      </c>
      <c r="E458" s="246">
        <f t="shared" si="203"/>
        <v>75176.669950935539</v>
      </c>
      <c r="F458" s="246">
        <f t="shared" si="204"/>
        <v>75176.5</v>
      </c>
      <c r="G458" s="246">
        <f t="shared" si="205"/>
        <v>5.4638581998005975E-2</v>
      </c>
      <c r="K458" s="246">
        <f t="shared" si="230"/>
        <v>5.4638581998005975E-2</v>
      </c>
      <c r="O458" s="246">
        <f t="shared" ca="1" si="227"/>
        <v>6.1960731353753448E-2</v>
      </c>
      <c r="P458" s="246">
        <f t="shared" si="206"/>
        <v>5.6126859414106361E-2</v>
      </c>
      <c r="Q458" s="248">
        <f t="shared" si="207"/>
        <v>42768.034449999999</v>
      </c>
      <c r="R458" s="246">
        <f t="shared" si="208"/>
        <v>2.2149696672744426E-6</v>
      </c>
      <c r="S458" s="246">
        <v>1</v>
      </c>
      <c r="T458" s="246">
        <f t="shared" si="209"/>
        <v>2.2149696672744426E-6</v>
      </c>
      <c r="X458" s="248">
        <f t="shared" si="210"/>
        <v>42768.034449999999</v>
      </c>
      <c r="Z458" s="246">
        <f t="shared" si="211"/>
        <v>75176.5</v>
      </c>
      <c r="AA458" s="246">
        <f t="shared" si="212"/>
        <v>6.2602805283943228E-2</v>
      </c>
      <c r="AB458" s="246">
        <f t="shared" si="213"/>
        <v>-7.9642232859372525E-3</v>
      </c>
      <c r="AC458" s="246">
        <f t="shared" si="214"/>
        <v>-1.4882774161003864E-3</v>
      </c>
      <c r="AD458" s="246">
        <f t="shared" si="215"/>
        <v>4.8162636128169116E-2</v>
      </c>
      <c r="AE458" s="246">
        <f t="shared" si="216"/>
        <v>6.3428852548265169E-5</v>
      </c>
      <c r="AG458" s="249"/>
      <c r="AH458" s="246">
        <f t="shared" si="217"/>
        <v>6.4759458698368617E-3</v>
      </c>
      <c r="AI458" s="246">
        <f t="shared" si="218"/>
        <v>0.49418061135152491</v>
      </c>
      <c r="AJ458" s="246">
        <f t="shared" si="219"/>
        <v>0.4676200254373063</v>
      </c>
      <c r="AK458" s="246">
        <f t="shared" si="220"/>
        <v>0.17331696052254536</v>
      </c>
      <c r="AL458" s="246">
        <f t="shared" si="221"/>
        <v>2.8114842971089455</v>
      </c>
      <c r="AM458" s="246">
        <f t="shared" si="222"/>
        <v>6.0034984530614741</v>
      </c>
      <c r="AN458" s="246">
        <f t="shared" si="231"/>
        <v>8.8372694332009303</v>
      </c>
      <c r="AO458" s="246">
        <f t="shared" si="231"/>
        <v>8.8342569811965159</v>
      </c>
      <c r="AP458" s="246">
        <f t="shared" si="231"/>
        <v>8.8410243534992858</v>
      </c>
      <c r="AQ458" s="246">
        <f t="shared" si="231"/>
        <v>8.82577841654936</v>
      </c>
      <c r="AR458" s="246">
        <f t="shared" si="231"/>
        <v>8.8599117547233295</v>
      </c>
      <c r="AS458" s="246">
        <f t="shared" si="231"/>
        <v>8.7823506874781216</v>
      </c>
      <c r="AT458" s="246">
        <f t="shared" si="231"/>
        <v>8.9534361113996379</v>
      </c>
      <c r="AU458" s="246">
        <f t="shared" si="223"/>
        <v>8.5395580443411685</v>
      </c>
    </row>
    <row r="459" spans="1:47" s="246" customFormat="1" ht="12.95" customHeight="1">
      <c r="A459" s="235" t="s">
        <v>1177</v>
      </c>
      <c r="B459" s="235" t="s">
        <v>1797</v>
      </c>
      <c r="C459" s="236">
        <v>58043.893989999997</v>
      </c>
      <c r="D459" s="236">
        <v>0</v>
      </c>
      <c r="E459" s="246">
        <f t="shared" si="203"/>
        <v>75977.17561910185</v>
      </c>
      <c r="F459" s="246">
        <f t="shared" si="204"/>
        <v>75977</v>
      </c>
      <c r="G459" s="246">
        <f t="shared" si="205"/>
        <v>5.6460876003256999E-2</v>
      </c>
      <c r="K459" s="246">
        <f t="shared" si="230"/>
        <v>5.6460876003256999E-2</v>
      </c>
      <c r="O459" s="246">
        <f t="shared" ca="1" si="227"/>
        <v>6.1138053544581641E-2</v>
      </c>
      <c r="P459" s="246">
        <f t="shared" si="206"/>
        <v>5.8028925546014576E-2</v>
      </c>
      <c r="Q459" s="248">
        <f t="shared" si="207"/>
        <v>43025.393989999997</v>
      </c>
      <c r="R459" s="246">
        <f t="shared" si="208"/>
        <v>2.4587793685422461E-6</v>
      </c>
      <c r="S459" s="246">
        <v>1</v>
      </c>
      <c r="T459" s="246">
        <f t="shared" si="209"/>
        <v>2.4587793685422461E-6</v>
      </c>
      <c r="X459" s="248">
        <f t="shared" si="210"/>
        <v>43025.393989999997</v>
      </c>
      <c r="Z459" s="246">
        <f t="shared" si="211"/>
        <v>75977</v>
      </c>
      <c r="AA459" s="246">
        <f t="shared" si="212"/>
        <v>6.4076761680672362E-2</v>
      </c>
      <c r="AB459" s="246">
        <f t="shared" si="213"/>
        <v>-7.6158856774153627E-3</v>
      </c>
      <c r="AC459" s="246">
        <f t="shared" si="214"/>
        <v>-1.5680495427575769E-3</v>
      </c>
      <c r="AD459" s="246">
        <f t="shared" si="215"/>
        <v>5.041303986859922E-2</v>
      </c>
      <c r="AE459" s="246">
        <f t="shared" si="216"/>
        <v>5.8001714651460455E-5</v>
      </c>
      <c r="AG459" s="249"/>
      <c r="AH459" s="246">
        <f t="shared" si="217"/>
        <v>6.0478361346577789E-3</v>
      </c>
      <c r="AI459" s="246">
        <f t="shared" si="218"/>
        <v>0.48821906664559789</v>
      </c>
      <c r="AJ459" s="246">
        <f t="shared" si="219"/>
        <v>0.43520480748966744</v>
      </c>
      <c r="AK459" s="246">
        <f t="shared" si="220"/>
        <v>0.15482990341787242</v>
      </c>
      <c r="AL459" s="246">
        <f t="shared" si="221"/>
        <v>2.84781491378999</v>
      </c>
      <c r="AM459" s="246">
        <f t="shared" si="222"/>
        <v>6.7588342173670073</v>
      </c>
      <c r="AN459" s="246">
        <f t="shared" si="231"/>
        <v>8.8997796952260071</v>
      </c>
      <c r="AO459" s="246">
        <f t="shared" si="231"/>
        <v>8.8962192536673061</v>
      </c>
      <c r="AP459" s="246">
        <f t="shared" si="231"/>
        <v>8.903913262784025</v>
      </c>
      <c r="AQ459" s="246">
        <f t="shared" si="231"/>
        <v>8.8872431103144507</v>
      </c>
      <c r="AR459" s="246">
        <f t="shared" si="231"/>
        <v>8.9231623458706597</v>
      </c>
      <c r="AS459" s="246">
        <f t="shared" si="231"/>
        <v>8.8447819588561583</v>
      </c>
      <c r="AT459" s="246">
        <f t="shared" si="231"/>
        <v>9.0117004294197489</v>
      </c>
      <c r="AU459" s="246">
        <f t="shared" si="223"/>
        <v>8.630141919048981</v>
      </c>
    </row>
    <row r="460" spans="1:47" s="246" customFormat="1" ht="12.95" customHeight="1">
      <c r="A460" s="235" t="s">
        <v>1177</v>
      </c>
      <c r="B460" s="235" t="s">
        <v>1797</v>
      </c>
      <c r="C460" s="236">
        <v>58148.541949999999</v>
      </c>
      <c r="D460" s="236">
        <v>0</v>
      </c>
      <c r="E460" s="246">
        <f t="shared" si="203"/>
        <v>76302.678552243728</v>
      </c>
      <c r="F460" s="246">
        <f t="shared" si="204"/>
        <v>76302.5</v>
      </c>
      <c r="G460" s="246">
        <f t="shared" si="205"/>
        <v>5.740386999968905E-2</v>
      </c>
      <c r="K460" s="246">
        <f t="shared" si="230"/>
        <v>5.740386999968905E-2</v>
      </c>
      <c r="O460" s="246">
        <f t="shared" ca="1" si="227"/>
        <v>6.080353558469978E-2</v>
      </c>
      <c r="P460" s="246">
        <f t="shared" si="206"/>
        <v>5.8810240526362689E-2</v>
      </c>
      <c r="Q460" s="248">
        <f t="shared" si="207"/>
        <v>43130.041949999999</v>
      </c>
      <c r="R460" s="246">
        <f t="shared" si="208"/>
        <v>1.9778780582962896E-6</v>
      </c>
      <c r="S460" s="246">
        <v>1</v>
      </c>
      <c r="T460" s="246">
        <f t="shared" si="209"/>
        <v>1.9778780582962896E-6</v>
      </c>
      <c r="X460" s="248">
        <f t="shared" si="210"/>
        <v>43130.041949999999</v>
      </c>
      <c r="Z460" s="246">
        <f t="shared" si="211"/>
        <v>76302.5</v>
      </c>
      <c r="AA460" s="246">
        <f t="shared" si="212"/>
        <v>6.4678693046161695E-2</v>
      </c>
      <c r="AB460" s="246">
        <f t="shared" si="213"/>
        <v>-7.2748230464726449E-3</v>
      </c>
      <c r="AC460" s="246">
        <f t="shared" si="214"/>
        <v>-1.4063705266736393E-3</v>
      </c>
      <c r="AD460" s="246">
        <f t="shared" si="215"/>
        <v>5.1535417479890044E-2</v>
      </c>
      <c r="AE460" s="246">
        <f t="shared" si="216"/>
        <v>5.2923050357489535E-5</v>
      </c>
      <c r="AG460" s="249"/>
      <c r="AH460" s="246">
        <f t="shared" si="217"/>
        <v>5.8684525197990039E-3</v>
      </c>
      <c r="AI460" s="246">
        <f t="shared" si="218"/>
        <v>0.4860238474425671</v>
      </c>
      <c r="AJ460" s="246">
        <f t="shared" si="219"/>
        <v>0.42207970936143913</v>
      </c>
      <c r="AK460" s="246">
        <f t="shared" si="220"/>
        <v>0.1473788904142963</v>
      </c>
      <c r="AL460" s="246">
        <f t="shared" si="221"/>
        <v>2.8623424896858252</v>
      </c>
      <c r="AM460" s="246">
        <f t="shared" si="222"/>
        <v>7.1154346823176509</v>
      </c>
      <c r="AN460" s="246">
        <f t="shared" si="231"/>
        <v>8.9249823686876351</v>
      </c>
      <c r="AO460" s="246">
        <f t="shared" si="231"/>
        <v>8.9212288772824522</v>
      </c>
      <c r="AP460" s="246">
        <f t="shared" si="231"/>
        <v>8.9292261329290348</v>
      </c>
      <c r="AQ460" s="246">
        <f t="shared" si="231"/>
        <v>8.9121443575180681</v>
      </c>
      <c r="AR460" s="246">
        <f t="shared" si="231"/>
        <v>8.948441128077727</v>
      </c>
      <c r="AS460" s="246">
        <f t="shared" si="231"/>
        <v>8.8704043807099957</v>
      </c>
      <c r="AT460" s="246">
        <f t="shared" si="231"/>
        <v>9.0344812760941586</v>
      </c>
      <c r="AU460" s="246">
        <f t="shared" si="223"/>
        <v>8.6669752122624626</v>
      </c>
    </row>
    <row r="461" spans="1:47" s="246" customFormat="1" ht="12.95" customHeight="1">
      <c r="A461" s="235" t="s">
        <v>1177</v>
      </c>
      <c r="B461" s="235" t="s">
        <v>1797</v>
      </c>
      <c r="C461" s="236">
        <v>58167.350570000002</v>
      </c>
      <c r="D461" s="236">
        <v>0</v>
      </c>
      <c r="E461" s="246">
        <f t="shared" si="203"/>
        <v>76361.181947611884</v>
      </c>
      <c r="F461" s="246">
        <f t="shared" si="204"/>
        <v>76361</v>
      </c>
      <c r="G461" s="246">
        <f t="shared" si="205"/>
        <v>5.8495468001638073E-2</v>
      </c>
      <c r="K461" s="246">
        <f t="shared" si="230"/>
        <v>5.8495468001638073E-2</v>
      </c>
      <c r="O461" s="246">
        <f t="shared" ca="1" si="227"/>
        <v>6.0743414845366175E-2</v>
      </c>
      <c r="P461" s="246">
        <f t="shared" si="206"/>
        <v>5.8951145097481145E-2</v>
      </c>
      <c r="Q461" s="248">
        <f t="shared" si="207"/>
        <v>43148.850570000002</v>
      </c>
      <c r="R461" s="246">
        <f t="shared" si="208"/>
        <v>2.0764161567597544E-7</v>
      </c>
      <c r="S461" s="246">
        <v>1</v>
      </c>
      <c r="T461" s="246">
        <f t="shared" si="209"/>
        <v>2.0764161567597544E-7</v>
      </c>
      <c r="X461" s="248">
        <f t="shared" si="210"/>
        <v>43148.850570000002</v>
      </c>
      <c r="Z461" s="246">
        <f t="shared" si="211"/>
        <v>76361</v>
      </c>
      <c r="AA461" s="246">
        <f t="shared" si="212"/>
        <v>6.4787050243878735E-2</v>
      </c>
      <c r="AB461" s="246">
        <f t="shared" si="213"/>
        <v>-6.291582242240662E-3</v>
      </c>
      <c r="AC461" s="246">
        <f t="shared" si="214"/>
        <v>-4.5567709584307114E-4</v>
      </c>
      <c r="AD461" s="246">
        <f t="shared" si="215"/>
        <v>5.2659562855240483E-2</v>
      </c>
      <c r="AE461" s="246">
        <f t="shared" si="216"/>
        <v>3.9584007110878034E-5</v>
      </c>
      <c r="AG461" s="249"/>
      <c r="AH461" s="246">
        <f t="shared" si="217"/>
        <v>5.8359051463975891E-3</v>
      </c>
      <c r="AI461" s="246">
        <f t="shared" si="218"/>
        <v>0.48564285542759267</v>
      </c>
      <c r="AJ461" s="246">
        <f t="shared" si="219"/>
        <v>0.41972406319254241</v>
      </c>
      <c r="AK461" s="246">
        <f t="shared" si="220"/>
        <v>0.14604365978983944</v>
      </c>
      <c r="AL461" s="246">
        <f t="shared" si="221"/>
        <v>2.8649393712179254</v>
      </c>
      <c r="AM461" s="246">
        <f t="shared" si="222"/>
        <v>7.1830975875293275</v>
      </c>
      <c r="AN461" s="246">
        <f t="shared" ref="AN461:AT470" si="232">$AU461+$AB$7*SIN(AO461)</f>
        <v>8.929499336916157</v>
      </c>
      <c r="AO461" s="246">
        <f t="shared" si="232"/>
        <v>8.9257135231645499</v>
      </c>
      <c r="AP461" s="246">
        <f t="shared" si="232"/>
        <v>8.933759927190879</v>
      </c>
      <c r="AQ461" s="246">
        <f t="shared" si="232"/>
        <v>8.9166155792380088</v>
      </c>
      <c r="AR461" s="246">
        <f t="shared" si="232"/>
        <v>8.9529576273226361</v>
      </c>
      <c r="AS461" s="246">
        <f t="shared" si="232"/>
        <v>8.875024427188567</v>
      </c>
      <c r="AT461" s="246">
        <f t="shared" si="232"/>
        <v>9.0385221154454936</v>
      </c>
      <c r="AU461" s="246">
        <f t="shared" si="223"/>
        <v>8.6735950207201853</v>
      </c>
    </row>
    <row r="462" spans="1:47" s="246" customFormat="1" ht="12.95" customHeight="1">
      <c r="A462" s="235" t="s">
        <v>1177</v>
      </c>
      <c r="B462" s="235" t="s">
        <v>1797</v>
      </c>
      <c r="C462" s="236">
        <v>58170.404260000003</v>
      </c>
      <c r="D462" s="236">
        <v>0</v>
      </c>
      <c r="E462" s="246">
        <f t="shared" si="203"/>
        <v>76370.680317689112</v>
      </c>
      <c r="F462" s="246">
        <f t="shared" si="204"/>
        <v>76370.5</v>
      </c>
      <c r="G462" s="246">
        <f t="shared" si="205"/>
        <v>5.797145399992587E-2</v>
      </c>
      <c r="K462" s="246">
        <f t="shared" si="230"/>
        <v>5.797145399992587E-2</v>
      </c>
      <c r="O462" s="246">
        <f t="shared" ca="1" si="227"/>
        <v>6.0733651648380377E-2</v>
      </c>
      <c r="P462" s="246">
        <f t="shared" si="206"/>
        <v>5.8974040952137721E-2</v>
      </c>
      <c r="Q462" s="248">
        <f t="shared" si="207"/>
        <v>43151.904260000003</v>
      </c>
      <c r="R462" s="246">
        <f t="shared" si="208"/>
        <v>1.0051805967454479E-6</v>
      </c>
      <c r="S462" s="246">
        <v>1</v>
      </c>
      <c r="T462" s="246">
        <f t="shared" si="209"/>
        <v>1.0051805967454479E-6</v>
      </c>
      <c r="X462" s="248">
        <f t="shared" si="210"/>
        <v>43151.904260000003</v>
      </c>
      <c r="Z462" s="246">
        <f t="shared" si="211"/>
        <v>76370.5</v>
      </c>
      <c r="AA462" s="246">
        <f t="shared" si="212"/>
        <v>6.4804651934211976E-2</v>
      </c>
      <c r="AB462" s="246">
        <f t="shared" si="213"/>
        <v>-6.833197934286106E-3</v>
      </c>
      <c r="AC462" s="246">
        <f t="shared" si="214"/>
        <v>-1.0025869522118508E-3</v>
      </c>
      <c r="AD462" s="246">
        <f t="shared" si="215"/>
        <v>5.2140843017851615E-2</v>
      </c>
      <c r="AE462" s="246">
        <f t="shared" si="216"/>
        <v>4.6692594009131907E-5</v>
      </c>
      <c r="AG462" s="249"/>
      <c r="AH462" s="246">
        <f t="shared" si="217"/>
        <v>5.8306109820742535E-3</v>
      </c>
      <c r="AI462" s="246">
        <f t="shared" si="218"/>
        <v>0.48558136993964163</v>
      </c>
      <c r="AJ462" s="246">
        <f t="shared" si="219"/>
        <v>0.41934161394546804</v>
      </c>
      <c r="AK462" s="246">
        <f t="shared" si="220"/>
        <v>0.14582693778693545</v>
      </c>
      <c r="AL462" s="246">
        <f t="shared" si="221"/>
        <v>2.8653606914026382</v>
      </c>
      <c r="AM462" s="246">
        <f t="shared" si="222"/>
        <v>7.1941944452754649</v>
      </c>
      <c r="AN462" s="246">
        <f t="shared" si="232"/>
        <v>8.930232506947597</v>
      </c>
      <c r="AO462" s="246">
        <f t="shared" si="232"/>
        <v>8.9264415176070884</v>
      </c>
      <c r="AP462" s="246">
        <f t="shared" si="232"/>
        <v>8.934495741521264</v>
      </c>
      <c r="AQ462" s="246">
        <f t="shared" si="232"/>
        <v>8.9173415699168181</v>
      </c>
      <c r="AR462" s="246">
        <f t="shared" si="232"/>
        <v>8.9536903121765707</v>
      </c>
      <c r="AS462" s="246">
        <f t="shared" si="232"/>
        <v>8.875775129108856</v>
      </c>
      <c r="AT462" s="246">
        <f t="shared" si="232"/>
        <v>9.0391768078015318</v>
      </c>
      <c r="AU462" s="246">
        <f t="shared" si="223"/>
        <v>8.6746700323500718</v>
      </c>
    </row>
    <row r="463" spans="1:47" s="246" customFormat="1" ht="12.95" customHeight="1">
      <c r="A463" s="218" t="s">
        <v>480</v>
      </c>
      <c r="B463" s="219" t="s">
        <v>1817</v>
      </c>
      <c r="C463" s="218">
        <v>58421.171600000001</v>
      </c>
      <c r="D463" s="218" t="s">
        <v>1797</v>
      </c>
      <c r="E463" s="246">
        <f t="shared" si="203"/>
        <v>77150.681234154021</v>
      </c>
      <c r="F463" s="246">
        <f t="shared" si="204"/>
        <v>77150.5</v>
      </c>
      <c r="G463" s="246">
        <f t="shared" si="205"/>
        <v>5.8266094005375635E-2</v>
      </c>
      <c r="K463" s="246">
        <f t="shared" si="230"/>
        <v>5.8266094005375635E-2</v>
      </c>
      <c r="O463" s="246">
        <f t="shared" ca="1" si="227"/>
        <v>5.9932041790598967E-2</v>
      </c>
      <c r="P463" s="246">
        <f t="shared" si="206"/>
        <v>6.0867176545481197E-2</v>
      </c>
      <c r="Q463" s="248">
        <f t="shared" si="207"/>
        <v>43402.671600000001</v>
      </c>
      <c r="R463" s="246">
        <f t="shared" si="208"/>
        <v>6.7656303804420027E-6</v>
      </c>
      <c r="S463" s="246">
        <v>1</v>
      </c>
      <c r="T463" s="246">
        <f t="shared" si="209"/>
        <v>6.7656303804420027E-6</v>
      </c>
      <c r="X463" s="248">
        <f t="shared" si="210"/>
        <v>43402.671600000001</v>
      </c>
      <c r="Z463" s="246">
        <f t="shared" si="211"/>
        <v>77150.5</v>
      </c>
      <c r="AA463" s="246">
        <f t="shared" si="212"/>
        <v>6.6255146557641476E-2</v>
      </c>
      <c r="AB463" s="246">
        <f t="shared" si="213"/>
        <v>-7.9890525522658407E-3</v>
      </c>
      <c r="AC463" s="246">
        <f t="shared" si="214"/>
        <v>-2.6010825401055621E-3</v>
      </c>
      <c r="AD463" s="246">
        <f t="shared" si="215"/>
        <v>5.2878123993215356E-2</v>
      </c>
      <c r="AE463" s="246">
        <f t="shared" si="216"/>
        <v>6.3824960682865348E-5</v>
      </c>
      <c r="AG463" s="249"/>
      <c r="AH463" s="246">
        <f t="shared" si="217"/>
        <v>5.3879700121602803E-3</v>
      </c>
      <c r="AI463" s="246">
        <f t="shared" si="218"/>
        <v>0.48089163453797845</v>
      </c>
      <c r="AJ463" s="246">
        <f t="shared" si="219"/>
        <v>0.38802422536265152</v>
      </c>
      <c r="AK463" s="246">
        <f t="shared" si="220"/>
        <v>0.12813480262925836</v>
      </c>
      <c r="AL463" s="246">
        <f t="shared" si="221"/>
        <v>2.8995937736740371</v>
      </c>
      <c r="AM463" s="246">
        <f t="shared" si="222"/>
        <v>8.2241284926234464</v>
      </c>
      <c r="AN463" s="246">
        <f t="shared" si="232"/>
        <v>8.9901035724076017</v>
      </c>
      <c r="AO463" s="246">
        <f t="shared" si="232"/>
        <v>8.9859674693765577</v>
      </c>
      <c r="AP463" s="246">
        <f t="shared" si="232"/>
        <v>8.9944956247883265</v>
      </c>
      <c r="AQ463" s="246">
        <f t="shared" si="232"/>
        <v>8.9768740337291852</v>
      </c>
      <c r="AR463" s="246">
        <f t="shared" si="232"/>
        <v>9.0131296911292775</v>
      </c>
      <c r="AS463" s="246">
        <f t="shared" si="232"/>
        <v>8.9378337350775823</v>
      </c>
      <c r="AT463" s="246">
        <f t="shared" si="232"/>
        <v>9.0915390772130689</v>
      </c>
      <c r="AU463" s="246">
        <f t="shared" si="223"/>
        <v>8.7629341451197078</v>
      </c>
    </row>
    <row r="464" spans="1:47" s="246" customFormat="1" ht="12.95" customHeight="1">
      <c r="A464" s="218" t="s">
        <v>480</v>
      </c>
      <c r="B464" s="219" t="s">
        <v>1817</v>
      </c>
      <c r="C464" s="218">
        <v>58421.171699999832</v>
      </c>
      <c r="D464" s="218" t="s">
        <v>1797</v>
      </c>
      <c r="E464" s="246">
        <f t="shared" si="203"/>
        <v>77150.681545199157</v>
      </c>
      <c r="F464" s="246">
        <f t="shared" si="204"/>
        <v>77150.5</v>
      </c>
      <c r="G464" s="246">
        <f t="shared" si="205"/>
        <v>5.8366093835502397E-2</v>
      </c>
      <c r="K464" s="246">
        <f t="shared" si="230"/>
        <v>5.8366093835502397E-2</v>
      </c>
      <c r="O464" s="246">
        <f t="shared" ca="1" si="227"/>
        <v>5.9932041790598967E-2</v>
      </c>
      <c r="P464" s="246">
        <f t="shared" si="206"/>
        <v>6.0867176545481197E-2</v>
      </c>
      <c r="Q464" s="248">
        <f t="shared" si="207"/>
        <v>43402.671699999832</v>
      </c>
      <c r="R464" s="246">
        <f t="shared" si="208"/>
        <v>6.2554147221548962E-6</v>
      </c>
      <c r="S464" s="246">
        <v>1</v>
      </c>
      <c r="T464" s="246">
        <f t="shared" si="209"/>
        <v>6.2554147221548962E-6</v>
      </c>
      <c r="X464" s="248">
        <f t="shared" si="210"/>
        <v>43402.671699999832</v>
      </c>
      <c r="Z464" s="246">
        <f t="shared" si="211"/>
        <v>77150.5</v>
      </c>
      <c r="AA464" s="246">
        <f t="shared" si="212"/>
        <v>6.6255146557641476E-2</v>
      </c>
      <c r="AB464" s="246">
        <f t="shared" si="213"/>
        <v>-7.8890527221390783E-3</v>
      </c>
      <c r="AC464" s="246">
        <f t="shared" si="214"/>
        <v>-2.5010827099787997E-3</v>
      </c>
      <c r="AD464" s="246">
        <f t="shared" si="215"/>
        <v>5.2978123823342119E-2</v>
      </c>
      <c r="AE464" s="246">
        <f t="shared" si="216"/>
        <v>6.2237152852689999E-5</v>
      </c>
      <c r="AG464" s="249"/>
      <c r="AH464" s="246">
        <f t="shared" si="217"/>
        <v>5.3879700121602803E-3</v>
      </c>
      <c r="AI464" s="246">
        <f t="shared" si="218"/>
        <v>0.48089163453797845</v>
      </c>
      <c r="AJ464" s="246">
        <f t="shared" si="219"/>
        <v>0.38802422536265152</v>
      </c>
      <c r="AK464" s="246">
        <f t="shared" si="220"/>
        <v>0.12813480262925836</v>
      </c>
      <c r="AL464" s="246">
        <f t="shared" si="221"/>
        <v>2.8995937736740371</v>
      </c>
      <c r="AM464" s="246">
        <f t="shared" si="222"/>
        <v>8.2241284926234464</v>
      </c>
      <c r="AN464" s="246">
        <f t="shared" si="232"/>
        <v>8.9901035724076017</v>
      </c>
      <c r="AO464" s="246">
        <f t="shared" si="232"/>
        <v>8.9859674693765577</v>
      </c>
      <c r="AP464" s="246">
        <f t="shared" si="232"/>
        <v>8.9944956247883265</v>
      </c>
      <c r="AQ464" s="246">
        <f t="shared" si="232"/>
        <v>8.9768740337291852</v>
      </c>
      <c r="AR464" s="246">
        <f t="shared" si="232"/>
        <v>9.0131296911292775</v>
      </c>
      <c r="AS464" s="246">
        <f t="shared" si="232"/>
        <v>8.9378337350775823</v>
      </c>
      <c r="AT464" s="246">
        <f t="shared" si="232"/>
        <v>9.0915390772130689</v>
      </c>
      <c r="AU464" s="246">
        <f t="shared" si="223"/>
        <v>8.7629341451197078</v>
      </c>
    </row>
    <row r="465" spans="1:47" s="246" customFormat="1" ht="12.95" customHeight="1">
      <c r="A465" s="218" t="s">
        <v>480</v>
      </c>
      <c r="B465" s="219" t="s">
        <v>1817</v>
      </c>
      <c r="C465" s="218">
        <v>58421.171899999958</v>
      </c>
      <c r="D465" s="218" t="s">
        <v>1797</v>
      </c>
      <c r="E465" s="246">
        <f t="shared" si="203"/>
        <v>77150.682167290855</v>
      </c>
      <c r="F465" s="246">
        <f t="shared" si="204"/>
        <v>77150.5</v>
      </c>
      <c r="G465" s="246">
        <f t="shared" si="205"/>
        <v>5.8566093961417209E-2</v>
      </c>
      <c r="K465" s="246">
        <f t="shared" si="230"/>
        <v>5.8566093961417209E-2</v>
      </c>
      <c r="O465" s="246">
        <f t="shared" ca="1" si="227"/>
        <v>5.9932041790598967E-2</v>
      </c>
      <c r="P465" s="246">
        <f t="shared" si="206"/>
        <v>6.0867176545481197E-2</v>
      </c>
      <c r="Q465" s="248">
        <f t="shared" si="207"/>
        <v>43402.671899999958</v>
      </c>
      <c r="R465" s="246">
        <f t="shared" si="208"/>
        <v>5.2949810586825983E-6</v>
      </c>
      <c r="S465" s="246">
        <v>1</v>
      </c>
      <c r="T465" s="246">
        <f t="shared" si="209"/>
        <v>5.2949810586825983E-6</v>
      </c>
      <c r="X465" s="248">
        <f t="shared" si="210"/>
        <v>43402.671899999958</v>
      </c>
      <c r="Z465" s="246">
        <f t="shared" si="211"/>
        <v>77150.5</v>
      </c>
      <c r="AA465" s="246">
        <f t="shared" si="212"/>
        <v>6.6255146557641476E-2</v>
      </c>
      <c r="AB465" s="246">
        <f t="shared" si="213"/>
        <v>-7.6890525962242662E-3</v>
      </c>
      <c r="AC465" s="246">
        <f t="shared" si="214"/>
        <v>-2.3010825840639876E-3</v>
      </c>
      <c r="AD465" s="246">
        <f t="shared" si="215"/>
        <v>5.3178123949256931E-2</v>
      </c>
      <c r="AE465" s="246">
        <f t="shared" si="216"/>
        <v>5.9121529827503131E-5</v>
      </c>
      <c r="AG465" s="249"/>
      <c r="AH465" s="246">
        <f t="shared" si="217"/>
        <v>5.3879700121602803E-3</v>
      </c>
      <c r="AI465" s="246">
        <f t="shared" si="218"/>
        <v>0.48089163453797845</v>
      </c>
      <c r="AJ465" s="246">
        <f t="shared" si="219"/>
        <v>0.38802422536265152</v>
      </c>
      <c r="AK465" s="246">
        <f t="shared" si="220"/>
        <v>0.12813480262925836</v>
      </c>
      <c r="AL465" s="246">
        <f t="shared" si="221"/>
        <v>2.8995937736740371</v>
      </c>
      <c r="AM465" s="246">
        <f t="shared" si="222"/>
        <v>8.2241284926234464</v>
      </c>
      <c r="AN465" s="246">
        <f t="shared" si="232"/>
        <v>8.9901035724076017</v>
      </c>
      <c r="AO465" s="246">
        <f t="shared" si="232"/>
        <v>8.9859674693765577</v>
      </c>
      <c r="AP465" s="246">
        <f t="shared" si="232"/>
        <v>8.9944956247883265</v>
      </c>
      <c r="AQ465" s="246">
        <f t="shared" si="232"/>
        <v>8.9768740337291852</v>
      </c>
      <c r="AR465" s="246">
        <f t="shared" si="232"/>
        <v>9.0131296911292775</v>
      </c>
      <c r="AS465" s="246">
        <f t="shared" si="232"/>
        <v>8.9378337350775823</v>
      </c>
      <c r="AT465" s="246">
        <f t="shared" si="232"/>
        <v>9.0915390772130689</v>
      </c>
      <c r="AU465" s="246">
        <f t="shared" si="223"/>
        <v>8.7629341451197078</v>
      </c>
    </row>
    <row r="466" spans="1:47" s="246" customFormat="1" ht="12.95" customHeight="1">
      <c r="A466" s="218" t="s">
        <v>478</v>
      </c>
      <c r="B466" s="219" t="s">
        <v>1817</v>
      </c>
      <c r="C466" s="218">
        <v>58462.162819999998</v>
      </c>
      <c r="D466" s="218">
        <v>1E-4</v>
      </c>
      <c r="E466" s="246">
        <f t="shared" si="203"/>
        <v>77278.18264309752</v>
      </c>
      <c r="F466" s="246">
        <f t="shared" si="204"/>
        <v>77278</v>
      </c>
      <c r="G466" s="246">
        <f t="shared" si="205"/>
        <v>5.8719063999888021E-2</v>
      </c>
      <c r="K466" s="246">
        <f t="shared" si="230"/>
        <v>5.8719063999888021E-2</v>
      </c>
      <c r="O466" s="246">
        <f t="shared" ca="1" si="227"/>
        <v>5.9801009410000092E-2</v>
      </c>
      <c r="P466" s="246">
        <f t="shared" si="206"/>
        <v>6.1179123878955119E-2</v>
      </c>
      <c r="Q466" s="248">
        <f t="shared" si="207"/>
        <v>43443.662819999998</v>
      </c>
      <c r="R466" s="246">
        <f t="shared" si="208"/>
        <v>6.0518946085956221E-6</v>
      </c>
      <c r="S466" s="246">
        <v>1</v>
      </c>
      <c r="T466" s="246">
        <f t="shared" si="209"/>
        <v>6.0518946085956221E-6</v>
      </c>
      <c r="X466" s="248">
        <f t="shared" si="210"/>
        <v>43443.662819999998</v>
      </c>
      <c r="Z466" s="246">
        <f t="shared" si="211"/>
        <v>77278</v>
      </c>
      <c r="AA466" s="246">
        <f t="shared" si="212"/>
        <v>6.6493307880950411E-2</v>
      </c>
      <c r="AB466" s="246">
        <f t="shared" si="213"/>
        <v>-7.7742438810623898E-3</v>
      </c>
      <c r="AC466" s="246">
        <f t="shared" si="214"/>
        <v>-2.4600598790670974E-3</v>
      </c>
      <c r="AD466" s="246">
        <f t="shared" si="215"/>
        <v>5.3404879997892736E-2</v>
      </c>
      <c r="AE466" s="246">
        <f t="shared" si="216"/>
        <v>6.0438867922236007E-5</v>
      </c>
      <c r="AG466" s="249"/>
      <c r="AH466" s="246">
        <f t="shared" si="217"/>
        <v>5.3141840019952863E-3</v>
      </c>
      <c r="AI466" s="246">
        <f t="shared" si="218"/>
        <v>0.48019077312762026</v>
      </c>
      <c r="AJ466" s="246">
        <f t="shared" si="219"/>
        <v>0.38291999843835595</v>
      </c>
      <c r="AK466" s="246">
        <f t="shared" si="220"/>
        <v>0.12526128849660398</v>
      </c>
      <c r="AL466" s="246">
        <f t="shared" si="221"/>
        <v>2.9051255055965259</v>
      </c>
      <c r="AM466" s="246">
        <f t="shared" si="222"/>
        <v>8.4183865204205617</v>
      </c>
      <c r="AN466" s="246">
        <f t="shared" si="232"/>
        <v>8.9998313517239232</v>
      </c>
      <c r="AO466" s="246">
        <f t="shared" si="232"/>
        <v>8.9956557327328071</v>
      </c>
      <c r="AP466" s="246">
        <f t="shared" si="232"/>
        <v>9.0042271415298014</v>
      </c>
      <c r="AQ466" s="246">
        <f t="shared" si="232"/>
        <v>8.9865958871106137</v>
      </c>
      <c r="AR466" s="246">
        <f t="shared" si="232"/>
        <v>9.0227133010621348</v>
      </c>
      <c r="AS466" s="246">
        <f t="shared" si="232"/>
        <v>8.9480575979018777</v>
      </c>
      <c r="AT466" s="246">
        <f t="shared" si="232"/>
        <v>9.0998473099574646</v>
      </c>
      <c r="AU466" s="246">
        <f t="shared" si="223"/>
        <v>8.7773619327839754</v>
      </c>
    </row>
    <row r="467" spans="1:47" s="246" customFormat="1" ht="12.95" customHeight="1">
      <c r="A467" s="235" t="s">
        <v>1177</v>
      </c>
      <c r="B467" s="235" t="s">
        <v>1797</v>
      </c>
      <c r="C467" s="236">
        <v>58467.788840000001</v>
      </c>
      <c r="D467" s="236">
        <v>0</v>
      </c>
      <c r="E467" s="246">
        <f t="shared" si="203"/>
        <v>77295.682133884693</v>
      </c>
      <c r="F467" s="246">
        <f t="shared" si="204"/>
        <v>77295.5</v>
      </c>
      <c r="G467" s="246">
        <f t="shared" si="205"/>
        <v>5.8555354007694405E-2</v>
      </c>
      <c r="K467" s="246">
        <f t="shared" si="230"/>
        <v>5.8555354007694405E-2</v>
      </c>
      <c r="O467" s="246">
        <f t="shared" ca="1" si="227"/>
        <v>5.9783024573447308E-2</v>
      </c>
      <c r="P467" s="246">
        <f t="shared" si="206"/>
        <v>6.1221994840979996E-2</v>
      </c>
      <c r="Q467" s="248">
        <f t="shared" si="207"/>
        <v>43449.288840000001</v>
      </c>
      <c r="R467" s="246">
        <f t="shared" si="208"/>
        <v>7.1109733337460725E-6</v>
      </c>
      <c r="S467" s="246">
        <v>1</v>
      </c>
      <c r="T467" s="246">
        <f t="shared" si="209"/>
        <v>7.1109733337460725E-6</v>
      </c>
      <c r="X467" s="248">
        <f t="shared" si="210"/>
        <v>43449.288840000001</v>
      </c>
      <c r="Z467" s="246">
        <f t="shared" si="211"/>
        <v>77295.5</v>
      </c>
      <c r="AA467" s="246">
        <f t="shared" si="212"/>
        <v>6.6526021370528363E-2</v>
      </c>
      <c r="AB467" s="246">
        <f t="shared" si="213"/>
        <v>-7.970667362833958E-3</v>
      </c>
      <c r="AC467" s="246">
        <f t="shared" si="214"/>
        <v>-2.6666408332855912E-3</v>
      </c>
      <c r="AD467" s="246">
        <f t="shared" si="215"/>
        <v>5.3251327478146031E-2</v>
      </c>
      <c r="AE467" s="246">
        <f t="shared" si="216"/>
        <v>6.3531538208946444E-5</v>
      </c>
      <c r="AG467" s="249"/>
      <c r="AH467" s="246">
        <f t="shared" si="217"/>
        <v>5.3040265295483729E-3</v>
      </c>
      <c r="AI467" s="246">
        <f t="shared" si="218"/>
        <v>0.48009598339661563</v>
      </c>
      <c r="AJ467" s="246">
        <f t="shared" si="219"/>
        <v>0.38221972860728476</v>
      </c>
      <c r="AK467" s="246">
        <f t="shared" si="220"/>
        <v>0.12486727456446924</v>
      </c>
      <c r="AL467" s="246">
        <f t="shared" si="221"/>
        <v>2.905883433642062</v>
      </c>
      <c r="AM467" s="246">
        <f t="shared" si="222"/>
        <v>8.4457095425498228</v>
      </c>
      <c r="AN467" s="246">
        <f t="shared" si="232"/>
        <v>9.0011653000301148</v>
      </c>
      <c r="AO467" s="246">
        <f t="shared" si="232"/>
        <v>8.9969846669147646</v>
      </c>
      <c r="AP467" s="246">
        <f t="shared" si="232"/>
        <v>9.0055612098744646</v>
      </c>
      <c r="AQ467" s="246">
        <f t="shared" si="232"/>
        <v>8.9879301488660559</v>
      </c>
      <c r="AR467" s="246">
        <f t="shared" si="232"/>
        <v>9.024025856318076</v>
      </c>
      <c r="AS467" s="246">
        <f t="shared" si="232"/>
        <v>8.9494626173856187</v>
      </c>
      <c r="AT467" s="246">
        <f t="shared" si="232"/>
        <v>9.1009823877567761</v>
      </c>
      <c r="AU467" s="246">
        <f t="shared" si="223"/>
        <v>8.779342217365345</v>
      </c>
    </row>
    <row r="468" spans="1:47" s="246" customFormat="1" ht="12.95" customHeight="1">
      <c r="A468" s="218" t="s">
        <v>479</v>
      </c>
      <c r="B468" s="219" t="s">
        <v>1814</v>
      </c>
      <c r="C468" s="218">
        <v>58467.788999999997</v>
      </c>
      <c r="D468" s="218">
        <v>1E-4</v>
      </c>
      <c r="E468" s="246">
        <f t="shared" si="203"/>
        <v>77295.68263155772</v>
      </c>
      <c r="F468" s="246">
        <f t="shared" si="204"/>
        <v>77295.5</v>
      </c>
      <c r="G468" s="246">
        <f t="shared" si="205"/>
        <v>5.8715354003652465E-2</v>
      </c>
      <c r="K468" s="246">
        <f t="shared" si="230"/>
        <v>5.8715354003652465E-2</v>
      </c>
      <c r="O468" s="246">
        <f t="shared" ca="1" si="227"/>
        <v>5.9783024573447308E-2</v>
      </c>
      <c r="P468" s="246">
        <f t="shared" si="206"/>
        <v>6.1221994840979996E-2</v>
      </c>
      <c r="Q468" s="248">
        <f t="shared" si="207"/>
        <v>43449.288999999997</v>
      </c>
      <c r="R468" s="246">
        <f t="shared" si="208"/>
        <v>6.2832482873580668E-6</v>
      </c>
      <c r="S468" s="246">
        <v>1</v>
      </c>
      <c r="T468" s="246">
        <f t="shared" si="209"/>
        <v>6.2832482873580668E-6</v>
      </c>
      <c r="X468" s="248">
        <f t="shared" si="210"/>
        <v>43449.288999999997</v>
      </c>
      <c r="Z468" s="246">
        <f t="shared" si="211"/>
        <v>77295.5</v>
      </c>
      <c r="AA468" s="246">
        <f t="shared" si="212"/>
        <v>6.6526021370528363E-2</v>
      </c>
      <c r="AB468" s="246">
        <f t="shared" si="213"/>
        <v>-7.810667366875898E-3</v>
      </c>
      <c r="AC468" s="246">
        <f t="shared" si="214"/>
        <v>-2.5066408373275312E-3</v>
      </c>
      <c r="AD468" s="246">
        <f t="shared" si="215"/>
        <v>5.3411327474104091E-2</v>
      </c>
      <c r="AE468" s="246">
        <f t="shared" si="216"/>
        <v>6.1006524715980076E-5</v>
      </c>
      <c r="AG468" s="249"/>
      <c r="AH468" s="246">
        <f t="shared" si="217"/>
        <v>5.3040265295483729E-3</v>
      </c>
      <c r="AI468" s="246">
        <f t="shared" si="218"/>
        <v>0.48009598339661563</v>
      </c>
      <c r="AJ468" s="246">
        <f t="shared" si="219"/>
        <v>0.38221972860728476</v>
      </c>
      <c r="AK468" s="246">
        <f t="shared" si="220"/>
        <v>0.12486727456446924</v>
      </c>
      <c r="AL468" s="246">
        <f t="shared" si="221"/>
        <v>2.905883433642062</v>
      </c>
      <c r="AM468" s="246">
        <f t="shared" si="222"/>
        <v>8.4457095425498228</v>
      </c>
      <c r="AN468" s="246">
        <f t="shared" si="232"/>
        <v>9.0011653000301148</v>
      </c>
      <c r="AO468" s="246">
        <f t="shared" si="232"/>
        <v>8.9969846669147646</v>
      </c>
      <c r="AP468" s="246">
        <f t="shared" si="232"/>
        <v>9.0055612098744646</v>
      </c>
      <c r="AQ468" s="246">
        <f t="shared" si="232"/>
        <v>8.9879301488660559</v>
      </c>
      <c r="AR468" s="246">
        <f t="shared" si="232"/>
        <v>9.024025856318076</v>
      </c>
      <c r="AS468" s="246">
        <f t="shared" si="232"/>
        <v>8.9494626173856187</v>
      </c>
      <c r="AT468" s="246">
        <f t="shared" si="232"/>
        <v>9.1009823877567761</v>
      </c>
      <c r="AU468" s="246">
        <f t="shared" si="223"/>
        <v>8.779342217365345</v>
      </c>
    </row>
    <row r="469" spans="1:47" s="246" customFormat="1" ht="12.95" customHeight="1">
      <c r="A469" s="218" t="s">
        <v>480</v>
      </c>
      <c r="B469" s="219" t="s">
        <v>1817</v>
      </c>
      <c r="C469" s="218">
        <v>58467.949599999934</v>
      </c>
      <c r="D469" s="218" t="s">
        <v>1797</v>
      </c>
      <c r="E469" s="246">
        <f t="shared" ref="E469:E532" si="233">+(C469-C$7)/C$8</f>
        <v>77296.182170880245</v>
      </c>
      <c r="F469" s="246">
        <f t="shared" ref="F469:F532" si="234">ROUND(2*E469,0)/2</f>
        <v>77296</v>
      </c>
      <c r="G469" s="246">
        <f t="shared" ref="G469:G500" si="235">+C469-(C$7+F469*C$8)</f>
        <v>5.8567247935570776E-2</v>
      </c>
      <c r="K469" s="246">
        <f t="shared" si="230"/>
        <v>5.8567247935570776E-2</v>
      </c>
      <c r="O469" s="246">
        <f t="shared" ca="1" si="227"/>
        <v>5.9782510720974361E-2</v>
      </c>
      <c r="P469" s="246">
        <f t="shared" ref="P469:P532" si="236">+D$11+D$12*F469+D$13*F469^2</f>
        <v>6.1223219919482041E-2</v>
      </c>
      <c r="Q469" s="248">
        <f t="shared" ref="Q469:Q532" si="237">+C469-15018.5</f>
        <v>43449.449599999934</v>
      </c>
      <c r="R469" s="246">
        <f t="shared" ref="R469:R500" si="238">+(P469-G469)^2</f>
        <v>7.0541871793215408E-6</v>
      </c>
      <c r="S469" s="246">
        <v>1</v>
      </c>
      <c r="T469" s="246">
        <f t="shared" ref="T469:T532" si="239">+S469*R469</f>
        <v>7.0541871793215408E-6</v>
      </c>
      <c r="X469" s="248">
        <f t="shared" ref="X469:X532" si="240">+C469-15018.5</f>
        <v>43449.449599999934</v>
      </c>
      <c r="Z469" s="246">
        <f t="shared" ref="Z469:Z532" si="241">F469</f>
        <v>77296</v>
      </c>
      <c r="AA469" s="246">
        <f t="shared" ref="AA469:AA532" si="242">AB$3+AB$4*Z469+AB$5*Z469^2+AH469</f>
        <v>6.6526956129965509E-2</v>
      </c>
      <c r="AB469" s="246">
        <f t="shared" ref="AB469:AB500" si="243">+G469-AA469</f>
        <v>-7.9597081943947323E-3</v>
      </c>
      <c r="AC469" s="246">
        <f t="shared" ref="AC469:AC500" si="244">+G469-P469</f>
        <v>-2.655971983911265E-3</v>
      </c>
      <c r="AD469" s="246">
        <f t="shared" ref="AD469:AD500" si="245">G469-AH469</f>
        <v>5.3263511725087309E-2</v>
      </c>
      <c r="AE469" s="246">
        <f t="shared" ref="AE469:AE500" si="246">+(G469-AA469)^2*S469</f>
        <v>6.3356954539914648E-5</v>
      </c>
      <c r="AG469" s="249"/>
      <c r="AH469" s="246">
        <f t="shared" ref="AH469:AH532" si="247">$AB$6*($AB$11/AI469*AJ469+$AB$12)</f>
        <v>5.3037362104834691E-3</v>
      </c>
      <c r="AI469" s="246">
        <f t="shared" ref="AI469:AI532" si="248">1+$AB$7*COS(AL469)</f>
        <v>0.48009328009031227</v>
      </c>
      <c r="AJ469" s="246">
        <f t="shared" ref="AJ469:AJ532" si="249">SIN(AL469+RADIANS($AB$9))</f>
        <v>0.38219972198810886</v>
      </c>
      <c r="AK469" s="246">
        <f t="shared" ref="AK469:AK532" si="250">$AB$7*SIN(AL469)</f>
        <v>0.124856018398154</v>
      </c>
      <c r="AL469" s="246">
        <f t="shared" ref="AL469:AL532" si="251">2*ATAN(AM469)</f>
        <v>2.9059050840557759</v>
      </c>
      <c r="AM469" s="246">
        <f t="shared" ref="AM469:AM532" si="252">SQRT((1+$AB$7)/(1-$AB$7))*TAN(AN469/2)</f>
        <v>8.4464926014589583</v>
      </c>
      <c r="AN469" s="246">
        <f t="shared" si="232"/>
        <v>9.0012034084807446</v>
      </c>
      <c r="AO469" s="246">
        <f t="shared" si="232"/>
        <v>8.9970226335775898</v>
      </c>
      <c r="AP469" s="246">
        <f t="shared" si="232"/>
        <v>9.0055993203554596</v>
      </c>
      <c r="AQ469" s="246">
        <f t="shared" si="232"/>
        <v>8.9879682702885333</v>
      </c>
      <c r="AR469" s="246">
        <f t="shared" si="232"/>
        <v>9.0240633478555043</v>
      </c>
      <c r="AS469" s="246">
        <f t="shared" si="232"/>
        <v>8.9495027669781493</v>
      </c>
      <c r="AT469" s="246">
        <f t="shared" si="232"/>
        <v>9.1010148000015754</v>
      </c>
      <c r="AU469" s="246">
        <f t="shared" ref="AU469:AU532" si="253">RADIANS($AB$9)+$AB$18*(F469-AB$15)</f>
        <v>8.7793987969248128</v>
      </c>
    </row>
    <row r="470" spans="1:47" s="246" customFormat="1" ht="12.95" customHeight="1">
      <c r="A470" s="218" t="s">
        <v>480</v>
      </c>
      <c r="B470" s="219" t="s">
        <v>1817</v>
      </c>
      <c r="C470" s="218">
        <v>58467.94980000006</v>
      </c>
      <c r="D470" s="218" t="s">
        <v>1797</v>
      </c>
      <c r="E470" s="246">
        <f t="shared" si="233"/>
        <v>77296.182792971958</v>
      </c>
      <c r="F470" s="246">
        <f t="shared" si="234"/>
        <v>77296</v>
      </c>
      <c r="G470" s="246">
        <f t="shared" si="235"/>
        <v>5.8767248061485589E-2</v>
      </c>
      <c r="K470" s="246">
        <f t="shared" si="230"/>
        <v>5.8767248061485589E-2</v>
      </c>
      <c r="O470" s="246">
        <f t="shared" ca="1" si="227"/>
        <v>5.9782510720974361E-2</v>
      </c>
      <c r="P470" s="246">
        <f t="shared" si="236"/>
        <v>6.1223219919482041E-2</v>
      </c>
      <c r="Q470" s="248">
        <f t="shared" si="237"/>
        <v>43449.44980000006</v>
      </c>
      <c r="R470" s="246">
        <f t="shared" si="238"/>
        <v>6.0317977672705487E-6</v>
      </c>
      <c r="S470" s="246">
        <v>1</v>
      </c>
      <c r="T470" s="246">
        <f t="shared" si="239"/>
        <v>6.0317977672705487E-6</v>
      </c>
      <c r="X470" s="248">
        <f t="shared" si="240"/>
        <v>43449.44980000006</v>
      </c>
      <c r="Z470" s="246">
        <f t="shared" si="241"/>
        <v>77296</v>
      </c>
      <c r="AA470" s="246">
        <f t="shared" si="242"/>
        <v>6.6526956129965509E-2</v>
      </c>
      <c r="AB470" s="246">
        <f t="shared" si="243"/>
        <v>-7.7597080684799202E-3</v>
      </c>
      <c r="AC470" s="246">
        <f t="shared" si="244"/>
        <v>-2.4559718579964529E-3</v>
      </c>
      <c r="AD470" s="246">
        <f t="shared" si="245"/>
        <v>5.3463511851002121E-2</v>
      </c>
      <c r="AE470" s="246">
        <f t="shared" si="246"/>
        <v>6.0213069308032377E-5</v>
      </c>
      <c r="AG470" s="249"/>
      <c r="AH470" s="246">
        <f t="shared" si="247"/>
        <v>5.3037362104834691E-3</v>
      </c>
      <c r="AI470" s="246">
        <f t="shared" si="248"/>
        <v>0.48009328009031227</v>
      </c>
      <c r="AJ470" s="246">
        <f t="shared" si="249"/>
        <v>0.38219972198810886</v>
      </c>
      <c r="AK470" s="246">
        <f t="shared" si="250"/>
        <v>0.124856018398154</v>
      </c>
      <c r="AL470" s="246">
        <f t="shared" si="251"/>
        <v>2.9059050840557759</v>
      </c>
      <c r="AM470" s="246">
        <f t="shared" si="252"/>
        <v>8.4464926014589583</v>
      </c>
      <c r="AN470" s="246">
        <f t="shared" si="232"/>
        <v>9.0012034084807446</v>
      </c>
      <c r="AO470" s="246">
        <f t="shared" si="232"/>
        <v>8.9970226335775898</v>
      </c>
      <c r="AP470" s="246">
        <f t="shared" si="232"/>
        <v>9.0055993203554596</v>
      </c>
      <c r="AQ470" s="246">
        <f t="shared" si="232"/>
        <v>8.9879682702885333</v>
      </c>
      <c r="AR470" s="246">
        <f t="shared" si="232"/>
        <v>9.0240633478555043</v>
      </c>
      <c r="AS470" s="246">
        <f t="shared" si="232"/>
        <v>8.9495027669781493</v>
      </c>
      <c r="AT470" s="246">
        <f t="shared" si="232"/>
        <v>9.1010148000015754</v>
      </c>
      <c r="AU470" s="246">
        <f t="shared" si="253"/>
        <v>8.7793987969248128</v>
      </c>
    </row>
    <row r="471" spans="1:47" s="246" customFormat="1" ht="12.95" customHeight="1">
      <c r="A471" s="218" t="s">
        <v>480</v>
      </c>
      <c r="B471" s="219" t="s">
        <v>1817</v>
      </c>
      <c r="C471" s="218">
        <v>58467.94989999989</v>
      </c>
      <c r="D471" s="218" t="s">
        <v>1797</v>
      </c>
      <c r="E471" s="246">
        <f t="shared" si="233"/>
        <v>77296.18310401708</v>
      </c>
      <c r="F471" s="246">
        <f t="shared" si="234"/>
        <v>77296</v>
      </c>
      <c r="G471" s="246">
        <f t="shared" si="235"/>
        <v>5.8867247891612351E-2</v>
      </c>
      <c r="K471" s="246">
        <f t="shared" si="230"/>
        <v>5.8867247891612351E-2</v>
      </c>
      <c r="O471" s="246">
        <f t="shared" ca="1" si="227"/>
        <v>5.9782510720974361E-2</v>
      </c>
      <c r="P471" s="246">
        <f t="shared" si="236"/>
        <v>6.1223219919482041E-2</v>
      </c>
      <c r="Q471" s="248">
        <f t="shared" si="237"/>
        <v>43449.44989999989</v>
      </c>
      <c r="R471" s="246">
        <f t="shared" si="238"/>
        <v>5.5506041961044216E-6</v>
      </c>
      <c r="S471" s="246">
        <v>1</v>
      </c>
      <c r="T471" s="246">
        <f t="shared" si="239"/>
        <v>5.5506041961044216E-6</v>
      </c>
      <c r="X471" s="248">
        <f t="shared" si="240"/>
        <v>43449.44989999989</v>
      </c>
      <c r="Z471" s="246">
        <f t="shared" si="241"/>
        <v>77296</v>
      </c>
      <c r="AA471" s="246">
        <f t="shared" si="242"/>
        <v>6.6526956129965509E-2</v>
      </c>
      <c r="AB471" s="246">
        <f t="shared" si="243"/>
        <v>-7.6597082383531578E-3</v>
      </c>
      <c r="AC471" s="246">
        <f t="shared" si="244"/>
        <v>-2.3559720278696905E-3</v>
      </c>
      <c r="AD471" s="246">
        <f t="shared" si="245"/>
        <v>5.3563511681128884E-2</v>
      </c>
      <c r="AE471" s="246">
        <f t="shared" si="246"/>
        <v>5.8671130296695235E-5</v>
      </c>
      <c r="AG471" s="249"/>
      <c r="AH471" s="246">
        <f t="shared" si="247"/>
        <v>5.3037362104834691E-3</v>
      </c>
      <c r="AI471" s="246">
        <f t="shared" si="248"/>
        <v>0.48009328009031227</v>
      </c>
      <c r="AJ471" s="246">
        <f t="shared" si="249"/>
        <v>0.38219972198810886</v>
      </c>
      <c r="AK471" s="246">
        <f t="shared" si="250"/>
        <v>0.124856018398154</v>
      </c>
      <c r="AL471" s="246">
        <f t="shared" si="251"/>
        <v>2.9059050840557759</v>
      </c>
      <c r="AM471" s="246">
        <f t="shared" si="252"/>
        <v>8.4464926014589583</v>
      </c>
      <c r="AN471" s="246">
        <f t="shared" ref="AN471:AT480" si="254">$AU471+$AB$7*SIN(AO471)</f>
        <v>9.0012034084807446</v>
      </c>
      <c r="AO471" s="246">
        <f t="shared" si="254"/>
        <v>8.9970226335775898</v>
      </c>
      <c r="AP471" s="246">
        <f t="shared" si="254"/>
        <v>9.0055993203554596</v>
      </c>
      <c r="AQ471" s="246">
        <f t="shared" si="254"/>
        <v>8.9879682702885333</v>
      </c>
      <c r="AR471" s="246">
        <f t="shared" si="254"/>
        <v>9.0240633478555043</v>
      </c>
      <c r="AS471" s="246">
        <f t="shared" si="254"/>
        <v>8.9495027669781493</v>
      </c>
      <c r="AT471" s="246">
        <f t="shared" si="254"/>
        <v>9.1010148000015754</v>
      </c>
      <c r="AU471" s="246">
        <f t="shared" si="253"/>
        <v>8.7793987969248128</v>
      </c>
    </row>
    <row r="472" spans="1:47" s="246" customFormat="1" ht="12.95" customHeight="1">
      <c r="A472" s="218" t="s">
        <v>478</v>
      </c>
      <c r="B472" s="219" t="s">
        <v>1814</v>
      </c>
      <c r="C472" s="218">
        <v>58480.005289000001</v>
      </c>
      <c r="D472" s="218">
        <v>5.1E-5</v>
      </c>
      <c r="E472" s="246">
        <f t="shared" si="233"/>
        <v>77333.68086775468</v>
      </c>
      <c r="F472" s="246">
        <f t="shared" si="234"/>
        <v>77333.5</v>
      </c>
      <c r="G472" s="246">
        <f t="shared" si="235"/>
        <v>5.8148297997831833E-2</v>
      </c>
      <c r="K472" s="246">
        <f t="shared" si="230"/>
        <v>5.8148297997831833E-2</v>
      </c>
      <c r="O472" s="246">
        <f t="shared" ca="1" si="227"/>
        <v>5.9743971785504099E-2</v>
      </c>
      <c r="P472" s="246">
        <f t="shared" si="236"/>
        <v>6.1315131503659123E-2</v>
      </c>
      <c r="Q472" s="248">
        <f t="shared" si="237"/>
        <v>43461.505289000001</v>
      </c>
      <c r="R472" s="246">
        <f t="shared" si="238"/>
        <v>1.0028834453630368E-5</v>
      </c>
      <c r="S472" s="246">
        <v>1</v>
      </c>
      <c r="T472" s="246">
        <f t="shared" si="239"/>
        <v>1.0028834453630368E-5</v>
      </c>
      <c r="X472" s="248">
        <f t="shared" si="240"/>
        <v>43461.505289000001</v>
      </c>
      <c r="Z472" s="246">
        <f t="shared" si="241"/>
        <v>77333.5</v>
      </c>
      <c r="AA472" s="246">
        <f t="shared" si="242"/>
        <v>6.6597077115886125E-2</v>
      </c>
      <c r="AB472" s="246">
        <f t="shared" si="243"/>
        <v>-8.448779118054292E-3</v>
      </c>
      <c r="AC472" s="246">
        <f t="shared" si="244"/>
        <v>-3.1668335058272906E-3</v>
      </c>
      <c r="AD472" s="246">
        <f t="shared" si="245"/>
        <v>5.2866352385604831E-2</v>
      </c>
      <c r="AE472" s="246">
        <f t="shared" si="246"/>
        <v>7.1381868585670266E-5</v>
      </c>
      <c r="AG472" s="249"/>
      <c r="AH472" s="246">
        <f t="shared" si="247"/>
        <v>5.2819456122270032E-3</v>
      </c>
      <c r="AI472" s="246">
        <f t="shared" si="248"/>
        <v>0.47989131820755138</v>
      </c>
      <c r="AJ472" s="246">
        <f t="shared" si="249"/>
        <v>0.38069939754309318</v>
      </c>
      <c r="AK472" s="246">
        <f t="shared" si="250"/>
        <v>0.12401202305265441</v>
      </c>
      <c r="AL472" s="246">
        <f t="shared" si="251"/>
        <v>2.9075281276354041</v>
      </c>
      <c r="AM472" s="246">
        <f t="shared" si="252"/>
        <v>8.5056059208270032</v>
      </c>
      <c r="AN472" s="246">
        <f t="shared" si="254"/>
        <v>9.0040608540295501</v>
      </c>
      <c r="AO472" s="246">
        <f t="shared" si="254"/>
        <v>8.9998696794325159</v>
      </c>
      <c r="AP472" s="246">
        <f t="shared" si="254"/>
        <v>9.0084566963058776</v>
      </c>
      <c r="AQ472" s="246">
        <f t="shared" si="254"/>
        <v>8.9908273257455171</v>
      </c>
      <c r="AR472" s="246">
        <f t="shared" si="254"/>
        <v>9.0268736257193627</v>
      </c>
      <c r="AS472" s="246">
        <f t="shared" si="254"/>
        <v>8.9525149641868715</v>
      </c>
      <c r="AT472" s="246">
        <f t="shared" si="254"/>
        <v>9.1034427895242107</v>
      </c>
      <c r="AU472" s="246">
        <f t="shared" si="253"/>
        <v>8.7836422638848912</v>
      </c>
    </row>
    <row r="473" spans="1:47" s="246" customFormat="1" ht="12.95" customHeight="1">
      <c r="A473" s="218" t="s">
        <v>480</v>
      </c>
      <c r="B473" s="219" t="s">
        <v>1814</v>
      </c>
      <c r="C473" s="218">
        <v>58480.969899999909</v>
      </c>
      <c r="D473" s="218" t="s">
        <v>1797</v>
      </c>
      <c r="E473" s="246">
        <f t="shared" si="233"/>
        <v>77336.681248362307</v>
      </c>
      <c r="F473" s="246">
        <f t="shared" si="234"/>
        <v>77336.5</v>
      </c>
      <c r="G473" s="246">
        <f t="shared" si="235"/>
        <v>5.827066190977348E-2</v>
      </c>
      <c r="K473" s="246">
        <f t="shared" si="230"/>
        <v>5.827066190977348E-2</v>
      </c>
      <c r="O473" s="246">
        <f t="shared" ca="1" si="227"/>
        <v>5.9740888670666487E-2</v>
      </c>
      <c r="P473" s="246">
        <f t="shared" si="236"/>
        <v>6.1322487047675775E-2</v>
      </c>
      <c r="Q473" s="248">
        <f t="shared" si="237"/>
        <v>43462.469899999909</v>
      </c>
      <c r="R473" s="246">
        <f t="shared" si="238"/>
        <v>9.3136366723323614E-6</v>
      </c>
      <c r="S473" s="246">
        <v>1</v>
      </c>
      <c r="T473" s="246">
        <f t="shared" si="239"/>
        <v>9.3136366723323614E-6</v>
      </c>
      <c r="X473" s="248">
        <f t="shared" si="240"/>
        <v>43462.469899999909</v>
      </c>
      <c r="Z473" s="246">
        <f t="shared" si="241"/>
        <v>77336.5</v>
      </c>
      <c r="AA473" s="246">
        <f t="shared" si="242"/>
        <v>6.6602687993754725E-2</v>
      </c>
      <c r="AB473" s="246">
        <f t="shared" si="243"/>
        <v>-8.3320260839812449E-3</v>
      </c>
      <c r="AC473" s="246">
        <f t="shared" si="244"/>
        <v>-3.0518251379022948E-3</v>
      </c>
      <c r="AD473" s="246">
        <f t="shared" si="245"/>
        <v>5.2990460963694523E-2</v>
      </c>
      <c r="AE473" s="246">
        <f t="shared" si="246"/>
        <v>6.9422658664143843E-5</v>
      </c>
      <c r="AG473" s="249"/>
      <c r="AH473" s="246">
        <f t="shared" si="247"/>
        <v>5.2802009460789561E-3</v>
      </c>
      <c r="AI473" s="246">
        <f t="shared" si="248"/>
        <v>0.47987522821237716</v>
      </c>
      <c r="AJ473" s="246">
        <f t="shared" si="249"/>
        <v>0.38057938621203569</v>
      </c>
      <c r="AK473" s="246">
        <f t="shared" si="250"/>
        <v>0.12394452190542336</v>
      </c>
      <c r="AL473" s="246">
        <f t="shared" si="251"/>
        <v>2.9076579084012582</v>
      </c>
      <c r="AM473" s="246">
        <f t="shared" si="252"/>
        <v>8.5103679558379213</v>
      </c>
      <c r="AN473" s="246">
        <f t="shared" si="254"/>
        <v>9.0042893911038</v>
      </c>
      <c r="AO473" s="246">
        <f t="shared" si="254"/>
        <v>9.0000974045902726</v>
      </c>
      <c r="AP473" s="246">
        <f t="shared" si="254"/>
        <v>9.0086852088747484</v>
      </c>
      <c r="AQ473" s="246">
        <f t="shared" si="254"/>
        <v>8.9910560459966913</v>
      </c>
      <c r="AR473" s="246">
        <f t="shared" si="254"/>
        <v>9.0270983127522584</v>
      </c>
      <c r="AS473" s="246">
        <f t="shared" si="254"/>
        <v>8.9527560232966934</v>
      </c>
      <c r="AT473" s="246">
        <f t="shared" si="254"/>
        <v>9.1036367794788244</v>
      </c>
      <c r="AU473" s="246">
        <f t="shared" si="253"/>
        <v>8.7839817412416963</v>
      </c>
    </row>
    <row r="474" spans="1:47" s="246" customFormat="1" ht="12.95" customHeight="1">
      <c r="A474" s="218" t="s">
        <v>480</v>
      </c>
      <c r="B474" s="219" t="s">
        <v>1814</v>
      </c>
      <c r="C474" s="218">
        <v>58481.934499999974</v>
      </c>
      <c r="D474" s="218" t="s">
        <v>1797</v>
      </c>
      <c r="E474" s="246">
        <f t="shared" si="233"/>
        <v>77339.681594755384</v>
      </c>
      <c r="F474" s="246">
        <f t="shared" si="234"/>
        <v>77339.5</v>
      </c>
      <c r="G474" s="246">
        <f t="shared" si="235"/>
        <v>5.8382025978062302E-2</v>
      </c>
      <c r="K474" s="246">
        <f t="shared" si="230"/>
        <v>5.8382025978062302E-2</v>
      </c>
      <c r="O474" s="246">
        <f t="shared" ca="1" si="227"/>
        <v>5.973780555582886E-2</v>
      </c>
      <c r="P474" s="246">
        <f t="shared" si="236"/>
        <v>6.1329842979437957E-2</v>
      </c>
      <c r="Q474" s="248">
        <f t="shared" si="237"/>
        <v>43463.434499999974</v>
      </c>
      <c r="R474" s="246">
        <f t="shared" si="238"/>
        <v>8.6896250735993575E-6</v>
      </c>
      <c r="S474" s="246">
        <v>1</v>
      </c>
      <c r="T474" s="246">
        <f t="shared" si="239"/>
        <v>8.6896250735993575E-6</v>
      </c>
      <c r="X474" s="248">
        <f t="shared" si="240"/>
        <v>43463.434499999974</v>
      </c>
      <c r="Z474" s="246">
        <f t="shared" si="241"/>
        <v>77339.5</v>
      </c>
      <c r="AA474" s="246">
        <f t="shared" si="242"/>
        <v>6.6608299049709468E-2</v>
      </c>
      <c r="AB474" s="246">
        <f t="shared" si="243"/>
        <v>-8.2262730716471666E-3</v>
      </c>
      <c r="AC474" s="246">
        <f t="shared" si="244"/>
        <v>-2.9478170013756549E-3</v>
      </c>
      <c r="AD474" s="246">
        <f t="shared" si="245"/>
        <v>5.310356990779079E-2</v>
      </c>
      <c r="AE474" s="246">
        <f t="shared" si="246"/>
        <v>6.7671568649307312E-5</v>
      </c>
      <c r="AG474" s="249"/>
      <c r="AH474" s="246">
        <f t="shared" si="247"/>
        <v>5.2784560702715134E-3</v>
      </c>
      <c r="AI474" s="246">
        <f t="shared" si="248"/>
        <v>0.47985914812569652</v>
      </c>
      <c r="AJ474" s="246">
        <f t="shared" si="249"/>
        <v>0.38045937704125499</v>
      </c>
      <c r="AK474" s="246">
        <f t="shared" si="250"/>
        <v>0.12387702349089821</v>
      </c>
      <c r="AL474" s="246">
        <f t="shared" si="251"/>
        <v>2.9077876798997968</v>
      </c>
      <c r="AM474" s="246">
        <f t="shared" si="252"/>
        <v>8.5151349127285894</v>
      </c>
      <c r="AN474" s="246">
        <f t="shared" si="254"/>
        <v>9.0045179195187615</v>
      </c>
      <c r="AO474" s="246">
        <f t="shared" si="254"/>
        <v>9.000325124072031</v>
      </c>
      <c r="AP474" s="246">
        <f t="shared" si="254"/>
        <v>9.0089137099757295</v>
      </c>
      <c r="AQ474" s="246">
        <f t="shared" si="254"/>
        <v>8.9912847656563741</v>
      </c>
      <c r="AR474" s="246">
        <f t="shared" si="254"/>
        <v>9.0273229797804575</v>
      </c>
      <c r="AS474" s="246">
        <f t="shared" si="254"/>
        <v>8.9529970947465731</v>
      </c>
      <c r="AT474" s="246">
        <f t="shared" si="254"/>
        <v>9.1038307325948331</v>
      </c>
      <c r="AU474" s="246">
        <f t="shared" si="253"/>
        <v>8.7843212185985031</v>
      </c>
    </row>
    <row r="475" spans="1:47" s="246" customFormat="1" ht="12.95" customHeight="1">
      <c r="A475" s="218" t="s">
        <v>479</v>
      </c>
      <c r="B475" s="219" t="s">
        <v>1814</v>
      </c>
      <c r="C475" s="218">
        <v>58498.330600000001</v>
      </c>
      <c r="D475" s="218">
        <v>1E-4</v>
      </c>
      <c r="E475" s="246">
        <f t="shared" si="233"/>
        <v>77390.680951475733</v>
      </c>
      <c r="F475" s="246">
        <f t="shared" si="234"/>
        <v>77390.5</v>
      </c>
      <c r="G475" s="246">
        <f t="shared" si="235"/>
        <v>5.8175213998765685E-2</v>
      </c>
      <c r="K475" s="246">
        <f t="shared" si="230"/>
        <v>5.8175213998765685E-2</v>
      </c>
      <c r="O475" s="246">
        <f t="shared" ca="1" si="227"/>
        <v>5.9685392603589307E-2</v>
      </c>
      <c r="P475" s="246">
        <f t="shared" si="236"/>
        <v>6.1454953144464433E-2</v>
      </c>
      <c r="Q475" s="248">
        <f t="shared" si="237"/>
        <v>43479.830600000001</v>
      </c>
      <c r="R475" s="246">
        <f t="shared" si="238"/>
        <v>1.0756688863828757E-5</v>
      </c>
      <c r="S475" s="246">
        <v>1</v>
      </c>
      <c r="T475" s="246">
        <f t="shared" si="239"/>
        <v>1.0756688863828757E-5</v>
      </c>
      <c r="X475" s="248">
        <f t="shared" si="240"/>
        <v>43479.830600000001</v>
      </c>
      <c r="Z475" s="246">
        <f t="shared" si="241"/>
        <v>77390.5</v>
      </c>
      <c r="AA475" s="246">
        <f t="shared" si="242"/>
        <v>6.6703714339593975E-2</v>
      </c>
      <c r="AB475" s="246">
        <f t="shared" si="243"/>
        <v>-8.5285003408282906E-3</v>
      </c>
      <c r="AC475" s="246">
        <f t="shared" si="244"/>
        <v>-3.2797391456987485E-3</v>
      </c>
      <c r="AD475" s="246">
        <f t="shared" si="245"/>
        <v>5.2926452803636143E-2</v>
      </c>
      <c r="AE475" s="246">
        <f t="shared" si="246"/>
        <v>7.2735318063508271E-5</v>
      </c>
      <c r="AG475" s="249"/>
      <c r="AH475" s="246">
        <f t="shared" si="247"/>
        <v>5.2487611951295421E-3</v>
      </c>
      <c r="AI475" s="246">
        <f t="shared" si="248"/>
        <v>0.47958730049055243</v>
      </c>
      <c r="AJ475" s="246">
        <f t="shared" si="249"/>
        <v>0.37841955038572189</v>
      </c>
      <c r="AK475" s="246">
        <f t="shared" si="250"/>
        <v>0.12272996751722905</v>
      </c>
      <c r="AL475" s="246">
        <f t="shared" si="251"/>
        <v>2.9099923824016871</v>
      </c>
      <c r="AM475" s="246">
        <f t="shared" si="252"/>
        <v>8.5969338751700768</v>
      </c>
      <c r="AN475" s="246">
        <f t="shared" si="254"/>
        <v>9.008401581250121</v>
      </c>
      <c r="AO475" s="246">
        <f t="shared" si="254"/>
        <v>9.0041954926795551</v>
      </c>
      <c r="AP475" s="246">
        <f t="shared" si="254"/>
        <v>9.0127964770642226</v>
      </c>
      <c r="AQ475" s="246">
        <f t="shared" si="254"/>
        <v>8.9951729150438204</v>
      </c>
      <c r="AR475" s="246">
        <f t="shared" si="254"/>
        <v>9.0311392634828849</v>
      </c>
      <c r="AS475" s="246">
        <f t="shared" si="254"/>
        <v>8.9570971962340984</v>
      </c>
      <c r="AT475" s="246">
        <f t="shared" si="254"/>
        <v>9.1071223155279046</v>
      </c>
      <c r="AU475" s="246">
        <f t="shared" si="253"/>
        <v>8.7900923336642105</v>
      </c>
    </row>
    <row r="476" spans="1:47" s="246" customFormat="1" ht="12.95" customHeight="1">
      <c r="A476" s="235" t="s">
        <v>1177</v>
      </c>
      <c r="B476" s="235" t="s">
        <v>1797</v>
      </c>
      <c r="C476" s="236">
        <v>58498.330880000001</v>
      </c>
      <c r="D476" s="236">
        <v>0</v>
      </c>
      <c r="E476" s="246">
        <f t="shared" si="233"/>
        <v>77390.681822403567</v>
      </c>
      <c r="F476" s="246">
        <f t="shared" si="234"/>
        <v>77390.5</v>
      </c>
      <c r="G476" s="246">
        <f t="shared" si="235"/>
        <v>5.8455213998968247E-2</v>
      </c>
      <c r="K476" s="246">
        <f t="shared" ref="K476:K500" si="255">+G476</f>
        <v>5.8455213998968247E-2</v>
      </c>
      <c r="O476" s="246">
        <f t="shared" ca="1" si="227"/>
        <v>5.9685392603589307E-2</v>
      </c>
      <c r="P476" s="246">
        <f t="shared" si="236"/>
        <v>6.1454953144464433E-2</v>
      </c>
      <c r="Q476" s="248">
        <f t="shared" si="237"/>
        <v>43479.830880000001</v>
      </c>
      <c r="R476" s="246">
        <f t="shared" si="238"/>
        <v>8.9984349410221877E-6</v>
      </c>
      <c r="S476" s="246">
        <v>1</v>
      </c>
      <c r="T476" s="246">
        <f t="shared" si="239"/>
        <v>8.9984349410221877E-6</v>
      </c>
      <c r="X476" s="248">
        <f t="shared" si="240"/>
        <v>43479.830880000001</v>
      </c>
      <c r="Z476" s="246">
        <f t="shared" si="241"/>
        <v>77390.5</v>
      </c>
      <c r="AA476" s="246">
        <f t="shared" si="242"/>
        <v>6.6703714339593975E-2</v>
      </c>
      <c r="AB476" s="246">
        <f t="shared" si="243"/>
        <v>-8.2485003406257279E-3</v>
      </c>
      <c r="AC476" s="246">
        <f t="shared" si="244"/>
        <v>-2.9997391454961858E-3</v>
      </c>
      <c r="AD476" s="246">
        <f t="shared" si="245"/>
        <v>5.3206452803838705E-2</v>
      </c>
      <c r="AE476" s="246">
        <f t="shared" si="246"/>
        <v>6.8037757869302755E-5</v>
      </c>
      <c r="AG476" s="249"/>
      <c r="AH476" s="246">
        <f t="shared" si="247"/>
        <v>5.2487611951295421E-3</v>
      </c>
      <c r="AI476" s="246">
        <f t="shared" si="248"/>
        <v>0.47958730049055243</v>
      </c>
      <c r="AJ476" s="246">
        <f t="shared" si="249"/>
        <v>0.37841955038572189</v>
      </c>
      <c r="AK476" s="246">
        <f t="shared" si="250"/>
        <v>0.12272996751722905</v>
      </c>
      <c r="AL476" s="246">
        <f t="shared" si="251"/>
        <v>2.9099923824016871</v>
      </c>
      <c r="AM476" s="246">
        <f t="shared" si="252"/>
        <v>8.5969338751700768</v>
      </c>
      <c r="AN476" s="246">
        <f t="shared" si="254"/>
        <v>9.008401581250121</v>
      </c>
      <c r="AO476" s="246">
        <f t="shared" si="254"/>
        <v>9.0041954926795551</v>
      </c>
      <c r="AP476" s="246">
        <f t="shared" si="254"/>
        <v>9.0127964770642226</v>
      </c>
      <c r="AQ476" s="246">
        <f t="shared" si="254"/>
        <v>8.9951729150438204</v>
      </c>
      <c r="AR476" s="246">
        <f t="shared" si="254"/>
        <v>9.0311392634828849</v>
      </c>
      <c r="AS476" s="246">
        <f t="shared" si="254"/>
        <v>8.9570971962340984</v>
      </c>
      <c r="AT476" s="246">
        <f t="shared" si="254"/>
        <v>9.1071223155279046</v>
      </c>
      <c r="AU476" s="246">
        <f t="shared" si="253"/>
        <v>8.7900923336642105</v>
      </c>
    </row>
    <row r="477" spans="1:47" s="246" customFormat="1" ht="12.95" customHeight="1">
      <c r="A477" s="239" t="s">
        <v>1180</v>
      </c>
      <c r="B477" s="45" t="s">
        <v>1814</v>
      </c>
      <c r="C477" s="44">
        <v>58500.903100000003</v>
      </c>
      <c r="D477" s="44" t="s">
        <v>1502</v>
      </c>
      <c r="E477" s="246">
        <f t="shared" si="233"/>
        <v>77398.682600963293</v>
      </c>
      <c r="F477" s="246">
        <f t="shared" si="234"/>
        <v>77398.5</v>
      </c>
      <c r="G477" s="246">
        <f t="shared" si="235"/>
        <v>5.8705518000351731E-2</v>
      </c>
      <c r="K477" s="246">
        <f t="shared" si="255"/>
        <v>5.8705518000351731E-2</v>
      </c>
      <c r="O477" s="246">
        <f t="shared" ca="1" si="227"/>
        <v>5.9677170964022322E-2</v>
      </c>
      <c r="P477" s="246">
        <f t="shared" si="236"/>
        <v>6.147458843594017E-2</v>
      </c>
      <c r="Q477" s="248">
        <f t="shared" si="237"/>
        <v>43482.403100000003</v>
      </c>
      <c r="R477" s="246">
        <f t="shared" si="238"/>
        <v>7.6677510772499458E-6</v>
      </c>
      <c r="S477" s="246">
        <v>1</v>
      </c>
      <c r="T477" s="246">
        <f t="shared" si="239"/>
        <v>7.6677510772499458E-6</v>
      </c>
      <c r="X477" s="248">
        <f t="shared" si="240"/>
        <v>43482.403100000003</v>
      </c>
      <c r="Z477" s="246">
        <f t="shared" si="241"/>
        <v>77398.5</v>
      </c>
      <c r="AA477" s="246">
        <f t="shared" si="242"/>
        <v>6.671868614640912E-2</v>
      </c>
      <c r="AB477" s="246">
        <f t="shared" si="243"/>
        <v>-8.0131681460573895E-3</v>
      </c>
      <c r="AC477" s="246">
        <f t="shared" si="244"/>
        <v>-2.7690704355884388E-3</v>
      </c>
      <c r="AD477" s="246">
        <f t="shared" si="245"/>
        <v>5.3461420289882787E-2</v>
      </c>
      <c r="AE477" s="246">
        <f t="shared" si="246"/>
        <v>6.4210863736988816E-5</v>
      </c>
      <c r="AG477" s="249"/>
      <c r="AH477" s="246">
        <f t="shared" si="247"/>
        <v>5.2440977104689446E-3</v>
      </c>
      <c r="AI477" s="246">
        <f t="shared" si="248"/>
        <v>0.47954491677506272</v>
      </c>
      <c r="AJ477" s="246">
        <f t="shared" si="249"/>
        <v>0.37809963376739042</v>
      </c>
      <c r="AK477" s="246">
        <f t="shared" si="250"/>
        <v>0.12255010845696671</v>
      </c>
      <c r="AL477" s="246">
        <f t="shared" si="251"/>
        <v>2.910337976840204</v>
      </c>
      <c r="AM477" s="246">
        <f t="shared" si="252"/>
        <v>8.6098969005269534</v>
      </c>
      <c r="AN477" s="246">
        <f t="shared" si="254"/>
        <v>9.0090105572942427</v>
      </c>
      <c r="AO477" s="246">
        <f t="shared" si="254"/>
        <v>9.0048024625749381</v>
      </c>
      <c r="AP477" s="246">
        <f t="shared" si="254"/>
        <v>9.0134052389163077</v>
      </c>
      <c r="AQ477" s="246">
        <f t="shared" si="254"/>
        <v>8.9957828073419321</v>
      </c>
      <c r="AR477" s="246">
        <f t="shared" si="254"/>
        <v>9.0317373734282853</v>
      </c>
      <c r="AS477" s="246">
        <f t="shared" si="254"/>
        <v>8.9577406725580175</v>
      </c>
      <c r="AT477" s="246">
        <f t="shared" si="254"/>
        <v>9.1076376820971863</v>
      </c>
      <c r="AU477" s="246">
        <f t="shared" si="253"/>
        <v>8.7909976066156936</v>
      </c>
    </row>
    <row r="478" spans="1:47" s="246" customFormat="1" ht="12.95" customHeight="1">
      <c r="A478" s="235" t="s">
        <v>1177</v>
      </c>
      <c r="B478" s="235" t="s">
        <v>1797</v>
      </c>
      <c r="C478" s="236">
        <v>58510.388039999998</v>
      </c>
      <c r="D478" s="236">
        <v>0</v>
      </c>
      <c r="E478" s="246">
        <f t="shared" si="233"/>
        <v>77428.185094759378</v>
      </c>
      <c r="F478" s="246">
        <f t="shared" si="234"/>
        <v>77428</v>
      </c>
      <c r="G478" s="246">
        <f t="shared" si="235"/>
        <v>5.9507263998966664E-2</v>
      </c>
      <c r="K478" s="246">
        <f t="shared" si="255"/>
        <v>5.9507263998966664E-2</v>
      </c>
      <c r="O478" s="246">
        <f t="shared" ca="1" si="227"/>
        <v>5.9646853668119046E-2</v>
      </c>
      <c r="P478" s="246">
        <f t="shared" si="236"/>
        <v>6.1547017403452198E-2</v>
      </c>
      <c r="Q478" s="248">
        <f t="shared" si="237"/>
        <v>43491.888039999998</v>
      </c>
      <c r="R478" s="246">
        <f t="shared" si="238"/>
        <v>4.1605939511103254E-6</v>
      </c>
      <c r="S478" s="246">
        <v>1</v>
      </c>
      <c r="T478" s="246">
        <f t="shared" si="239"/>
        <v>4.1605939511103254E-6</v>
      </c>
      <c r="X478" s="248">
        <f t="shared" si="240"/>
        <v>43491.888039999998</v>
      </c>
      <c r="Z478" s="246">
        <f t="shared" si="241"/>
        <v>77428</v>
      </c>
      <c r="AA478" s="246">
        <f t="shared" si="242"/>
        <v>6.6773905762416264E-2</v>
      </c>
      <c r="AB478" s="246">
        <f t="shared" si="243"/>
        <v>-7.2666417634495994E-3</v>
      </c>
      <c r="AC478" s="246">
        <f t="shared" si="244"/>
        <v>-2.0397534044855337E-3</v>
      </c>
      <c r="AD478" s="246">
        <f t="shared" si="245"/>
        <v>5.4280375640002591E-2</v>
      </c>
      <c r="AE478" s="246">
        <f t="shared" si="246"/>
        <v>5.2804082518309905E-5</v>
      </c>
      <c r="AG478" s="249"/>
      <c r="AH478" s="246">
        <f t="shared" si="247"/>
        <v>5.226888358964071E-3</v>
      </c>
      <c r="AI478" s="246">
        <f t="shared" si="248"/>
        <v>0.47938923263750532</v>
      </c>
      <c r="AJ478" s="246">
        <f t="shared" si="249"/>
        <v>0.3769200721317616</v>
      </c>
      <c r="AK478" s="246">
        <f t="shared" si="250"/>
        <v>0.12188704460985644</v>
      </c>
      <c r="AL478" s="246">
        <f t="shared" si="251"/>
        <v>2.9116117939711343</v>
      </c>
      <c r="AM478" s="246">
        <f t="shared" si="252"/>
        <v>8.6580119033840326</v>
      </c>
      <c r="AN478" s="246">
        <f t="shared" si="254"/>
        <v>9.0112556294612265</v>
      </c>
      <c r="AO478" s="246">
        <f t="shared" si="254"/>
        <v>9.0070403237413075</v>
      </c>
      <c r="AP478" s="246">
        <f t="shared" si="254"/>
        <v>9.0156493478046826</v>
      </c>
      <c r="AQ478" s="246">
        <f t="shared" si="254"/>
        <v>8.9980317570580741</v>
      </c>
      <c r="AR478" s="246">
        <f t="shared" si="254"/>
        <v>9.0339416816975131</v>
      </c>
      <c r="AS478" s="246">
        <f t="shared" si="254"/>
        <v>8.9601142480715605</v>
      </c>
      <c r="AT478" s="246">
        <f t="shared" si="254"/>
        <v>9.1095358561128279</v>
      </c>
      <c r="AU478" s="246">
        <f t="shared" si="253"/>
        <v>8.7943358006242889</v>
      </c>
    </row>
    <row r="479" spans="1:47" s="246" customFormat="1" ht="12.95" customHeight="1">
      <c r="A479" s="239" t="s">
        <v>1180</v>
      </c>
      <c r="B479" s="45" t="s">
        <v>1817</v>
      </c>
      <c r="C479" s="44">
        <v>58788.156999999999</v>
      </c>
      <c r="D479" s="44" t="s">
        <v>1687</v>
      </c>
      <c r="E479" s="246">
        <f t="shared" si="233"/>
        <v>78292.173377146974</v>
      </c>
      <c r="F479" s="246">
        <f t="shared" si="234"/>
        <v>78292</v>
      </c>
      <c r="G479" s="246">
        <f t="shared" si="235"/>
        <v>5.57400960024097E-2</v>
      </c>
      <c r="K479" s="246">
        <f t="shared" si="255"/>
        <v>5.57400960024097E-2</v>
      </c>
      <c r="O479" s="246">
        <f t="shared" ca="1" si="227"/>
        <v>5.8758916594884261E-2</v>
      </c>
      <c r="P479" s="246">
        <f t="shared" si="236"/>
        <v>6.3684956456011452E-2</v>
      </c>
      <c r="Q479" s="248">
        <f t="shared" si="237"/>
        <v>43769.656999999999</v>
      </c>
      <c r="R479" s="246">
        <f t="shared" si="238"/>
        <v>6.3120807627205027E-5</v>
      </c>
      <c r="S479" s="246">
        <v>1</v>
      </c>
      <c r="T479" s="246">
        <f t="shared" si="239"/>
        <v>6.3120807627205027E-5</v>
      </c>
      <c r="X479" s="248">
        <f t="shared" si="240"/>
        <v>43769.656999999999</v>
      </c>
      <c r="Z479" s="246">
        <f t="shared" si="241"/>
        <v>78292</v>
      </c>
      <c r="AA479" s="246">
        <f t="shared" si="242"/>
        <v>6.8399311209096217E-2</v>
      </c>
      <c r="AB479" s="246">
        <f t="shared" si="243"/>
        <v>-1.2659215206686517E-2</v>
      </c>
      <c r="AC479" s="246">
        <f t="shared" si="244"/>
        <v>-7.9448604536017514E-3</v>
      </c>
      <c r="AD479" s="246">
        <f t="shared" si="245"/>
        <v>5.1025741249324928E-2</v>
      </c>
      <c r="AE479" s="246">
        <f t="shared" si="246"/>
        <v>1.6025572964920313E-4</v>
      </c>
      <c r="AG479" s="249"/>
      <c r="AH479" s="246">
        <f t="shared" si="247"/>
        <v>4.7143547530847712E-3</v>
      </c>
      <c r="AI479" s="246">
        <f t="shared" si="248"/>
        <v>0.47524324378801874</v>
      </c>
      <c r="AJ479" s="246">
        <f t="shared" si="249"/>
        <v>0.34245823625595567</v>
      </c>
      <c r="AK479" s="246">
        <f t="shared" si="250"/>
        <v>0.10257860180061923</v>
      </c>
      <c r="AL479" s="246">
        <f t="shared" si="251"/>
        <v>2.9485485594153311</v>
      </c>
      <c r="AM479" s="246">
        <f t="shared" si="252"/>
        <v>10.328133288550337</v>
      </c>
      <c r="AN479" s="246">
        <f t="shared" si="254"/>
        <v>9.0766576863875379</v>
      </c>
      <c r="AO479" s="246">
        <f t="shared" si="254"/>
        <v>9.072370198940197</v>
      </c>
      <c r="AP479" s="246">
        <f t="shared" si="254"/>
        <v>9.0809006423236358</v>
      </c>
      <c r="AQ479" s="246">
        <f t="shared" si="254"/>
        <v>9.0639019294094201</v>
      </c>
      <c r="AR479" s="246">
        <f t="shared" si="254"/>
        <v>9.0976737017185663</v>
      </c>
      <c r="AS479" s="246">
        <f t="shared" si="254"/>
        <v>9.0301511192508652</v>
      </c>
      <c r="AT479" s="246">
        <f t="shared" si="254"/>
        <v>9.1636402821388891</v>
      </c>
      <c r="AU479" s="246">
        <f t="shared" si="253"/>
        <v>8.8921052793845003</v>
      </c>
    </row>
    <row r="480" spans="1:47" s="246" customFormat="1" ht="12.95" customHeight="1">
      <c r="A480" s="239" t="s">
        <v>1180</v>
      </c>
      <c r="B480" s="45" t="s">
        <v>1817</v>
      </c>
      <c r="C480" s="44">
        <v>58788.159</v>
      </c>
      <c r="D480" s="44" t="s">
        <v>1754</v>
      </c>
      <c r="E480" s="246">
        <f t="shared" si="233"/>
        <v>78292.179598060087</v>
      </c>
      <c r="F480" s="246">
        <f t="shared" si="234"/>
        <v>78292</v>
      </c>
      <c r="G480" s="246">
        <f t="shared" si="235"/>
        <v>5.7740096002817154E-2</v>
      </c>
      <c r="K480" s="246">
        <f t="shared" si="255"/>
        <v>5.7740096002817154E-2</v>
      </c>
      <c r="O480" s="246">
        <f t="shared" ca="1" si="227"/>
        <v>5.8758916594884261E-2</v>
      </c>
      <c r="P480" s="246">
        <f t="shared" si="236"/>
        <v>6.3684956456011452E-2</v>
      </c>
      <c r="Q480" s="248">
        <f t="shared" si="237"/>
        <v>43769.659</v>
      </c>
      <c r="R480" s="246">
        <f t="shared" si="238"/>
        <v>3.5341365807953515E-5</v>
      </c>
      <c r="S480" s="246">
        <v>1</v>
      </c>
      <c r="T480" s="246">
        <f t="shared" si="239"/>
        <v>3.5341365807953515E-5</v>
      </c>
      <c r="X480" s="248">
        <f t="shared" si="240"/>
        <v>43769.659</v>
      </c>
      <c r="Z480" s="246">
        <f t="shared" si="241"/>
        <v>78292</v>
      </c>
      <c r="AA480" s="246">
        <f t="shared" si="242"/>
        <v>6.8399311209096217E-2</v>
      </c>
      <c r="AB480" s="246">
        <f t="shared" si="243"/>
        <v>-1.0659215206279063E-2</v>
      </c>
      <c r="AC480" s="246">
        <f t="shared" si="244"/>
        <v>-5.9448604531942978E-3</v>
      </c>
      <c r="AD480" s="246">
        <f t="shared" si="245"/>
        <v>5.3025741249732382E-2</v>
      </c>
      <c r="AE480" s="246">
        <f t="shared" si="246"/>
        <v>1.136188688137708E-4</v>
      </c>
      <c r="AG480" s="249"/>
      <c r="AH480" s="246">
        <f t="shared" si="247"/>
        <v>4.7143547530847712E-3</v>
      </c>
      <c r="AI480" s="246">
        <f t="shared" si="248"/>
        <v>0.47524324378801874</v>
      </c>
      <c r="AJ480" s="246">
        <f t="shared" si="249"/>
        <v>0.34245823625595567</v>
      </c>
      <c r="AK480" s="246">
        <f t="shared" si="250"/>
        <v>0.10257860180061923</v>
      </c>
      <c r="AL480" s="246">
        <f t="shared" si="251"/>
        <v>2.9485485594153311</v>
      </c>
      <c r="AM480" s="246">
        <f t="shared" si="252"/>
        <v>10.328133288550337</v>
      </c>
      <c r="AN480" s="246">
        <f t="shared" si="254"/>
        <v>9.0766576863875379</v>
      </c>
      <c r="AO480" s="246">
        <f t="shared" si="254"/>
        <v>9.072370198940197</v>
      </c>
      <c r="AP480" s="246">
        <f t="shared" si="254"/>
        <v>9.0809006423236358</v>
      </c>
      <c r="AQ480" s="246">
        <f t="shared" si="254"/>
        <v>9.0639019294094201</v>
      </c>
      <c r="AR480" s="246">
        <f t="shared" si="254"/>
        <v>9.0976737017185663</v>
      </c>
      <c r="AS480" s="246">
        <f t="shared" si="254"/>
        <v>9.0301511192508652</v>
      </c>
      <c r="AT480" s="246">
        <f t="shared" si="254"/>
        <v>9.1636402821388891</v>
      </c>
      <c r="AU480" s="246">
        <f t="shared" si="253"/>
        <v>8.8921052793845003</v>
      </c>
    </row>
    <row r="481" spans="1:47" s="246" customFormat="1" ht="12.95" customHeight="1">
      <c r="A481" s="239" t="s">
        <v>1180</v>
      </c>
      <c r="B481" s="45" t="s">
        <v>1817</v>
      </c>
      <c r="C481" s="44">
        <v>58788.159599999999</v>
      </c>
      <c r="D481" s="44" t="s">
        <v>1687</v>
      </c>
      <c r="E481" s="246">
        <f t="shared" si="233"/>
        <v>78292.181464334019</v>
      </c>
      <c r="F481" s="246">
        <f t="shared" si="234"/>
        <v>78292</v>
      </c>
      <c r="G481" s="246">
        <f t="shared" si="235"/>
        <v>5.8340096002211794E-2</v>
      </c>
      <c r="K481" s="246">
        <f t="shared" si="255"/>
        <v>5.8340096002211794E-2</v>
      </c>
      <c r="O481" s="246">
        <f t="shared" ca="1" si="227"/>
        <v>5.8758916594884261E-2</v>
      </c>
      <c r="P481" s="246">
        <f t="shared" si="236"/>
        <v>6.3684956456011452E-2</v>
      </c>
      <c r="Q481" s="248">
        <f t="shared" si="237"/>
        <v>43769.659599999999</v>
      </c>
      <c r="R481" s="246">
        <f t="shared" si="238"/>
        <v>2.8567533270591479E-5</v>
      </c>
      <c r="S481" s="246">
        <v>1</v>
      </c>
      <c r="T481" s="246">
        <f t="shared" si="239"/>
        <v>2.8567533270591479E-5</v>
      </c>
      <c r="X481" s="248">
        <f t="shared" si="240"/>
        <v>43769.659599999999</v>
      </c>
      <c r="Z481" s="246">
        <f t="shared" si="241"/>
        <v>78292</v>
      </c>
      <c r="AA481" s="246">
        <f t="shared" si="242"/>
        <v>6.8399311209096217E-2</v>
      </c>
      <c r="AB481" s="246">
        <f t="shared" si="243"/>
        <v>-1.0059215206884423E-2</v>
      </c>
      <c r="AC481" s="246">
        <f t="shared" si="244"/>
        <v>-5.3448604537996575E-3</v>
      </c>
      <c r="AD481" s="246">
        <f t="shared" si="245"/>
        <v>5.3625741249127022E-2</v>
      </c>
      <c r="AE481" s="246">
        <f t="shared" si="246"/>
        <v>1.0118781057841482E-4</v>
      </c>
      <c r="AG481" s="249"/>
      <c r="AH481" s="246">
        <f t="shared" si="247"/>
        <v>4.7143547530847712E-3</v>
      </c>
      <c r="AI481" s="246">
        <f t="shared" si="248"/>
        <v>0.47524324378801874</v>
      </c>
      <c r="AJ481" s="246">
        <f t="shared" si="249"/>
        <v>0.34245823625595567</v>
      </c>
      <c r="AK481" s="246">
        <f t="shared" si="250"/>
        <v>0.10257860180061923</v>
      </c>
      <c r="AL481" s="246">
        <f t="shared" si="251"/>
        <v>2.9485485594153311</v>
      </c>
      <c r="AM481" s="246">
        <f t="shared" si="252"/>
        <v>10.328133288550337</v>
      </c>
      <c r="AN481" s="246">
        <f t="shared" ref="AN481:AT490" si="256">$AU481+$AB$7*SIN(AO481)</f>
        <v>9.0766576863875379</v>
      </c>
      <c r="AO481" s="246">
        <f t="shared" si="256"/>
        <v>9.072370198940197</v>
      </c>
      <c r="AP481" s="246">
        <f t="shared" si="256"/>
        <v>9.0809006423236358</v>
      </c>
      <c r="AQ481" s="246">
        <f t="shared" si="256"/>
        <v>9.0639019294094201</v>
      </c>
      <c r="AR481" s="246">
        <f t="shared" si="256"/>
        <v>9.0976737017185663</v>
      </c>
      <c r="AS481" s="246">
        <f t="shared" si="256"/>
        <v>9.0301511192508652</v>
      </c>
      <c r="AT481" s="246">
        <f t="shared" si="256"/>
        <v>9.1636402821388891</v>
      </c>
      <c r="AU481" s="246">
        <f t="shared" si="253"/>
        <v>8.8921052793845003</v>
      </c>
    </row>
    <row r="482" spans="1:47" s="246" customFormat="1" ht="12.95" customHeight="1">
      <c r="A482" s="239" t="s">
        <v>1180</v>
      </c>
      <c r="B482" s="45" t="s">
        <v>1817</v>
      </c>
      <c r="C482" s="44">
        <v>58788.159800000001</v>
      </c>
      <c r="D482" s="44" t="s">
        <v>1754</v>
      </c>
      <c r="E482" s="246">
        <f t="shared" si="233"/>
        <v>78292.182086425339</v>
      </c>
      <c r="F482" s="246">
        <f t="shared" si="234"/>
        <v>78292</v>
      </c>
      <c r="G482" s="246">
        <f t="shared" si="235"/>
        <v>5.8540096004435327E-2</v>
      </c>
      <c r="K482" s="246">
        <f t="shared" si="255"/>
        <v>5.8540096004435327E-2</v>
      </c>
      <c r="O482" s="246">
        <f t="shared" ca="1" si="227"/>
        <v>5.8758916594884261E-2</v>
      </c>
      <c r="P482" s="246">
        <f t="shared" si="236"/>
        <v>6.3684956456011452E-2</v>
      </c>
      <c r="Q482" s="248">
        <f t="shared" si="237"/>
        <v>43769.659800000001</v>
      </c>
      <c r="R482" s="246">
        <f t="shared" si="238"/>
        <v>2.6469589066192086E-5</v>
      </c>
      <c r="S482" s="246">
        <v>1</v>
      </c>
      <c r="T482" s="246">
        <f t="shared" si="239"/>
        <v>2.6469589066192086E-5</v>
      </c>
      <c r="X482" s="248">
        <f t="shared" si="240"/>
        <v>43769.659800000001</v>
      </c>
      <c r="Z482" s="246">
        <f t="shared" si="241"/>
        <v>78292</v>
      </c>
      <c r="AA482" s="246">
        <f t="shared" si="242"/>
        <v>6.8399311209096217E-2</v>
      </c>
      <c r="AB482" s="246">
        <f t="shared" si="243"/>
        <v>-9.85921520466089E-3</v>
      </c>
      <c r="AC482" s="246">
        <f t="shared" si="244"/>
        <v>-5.1448604515761248E-3</v>
      </c>
      <c r="AD482" s="246">
        <f t="shared" si="245"/>
        <v>5.3825741251350555E-2</v>
      </c>
      <c r="AE482" s="246">
        <f t="shared" si="246"/>
        <v>9.7204124451816473E-5</v>
      </c>
      <c r="AG482" s="249"/>
      <c r="AH482" s="246">
        <f t="shared" si="247"/>
        <v>4.7143547530847712E-3</v>
      </c>
      <c r="AI482" s="246">
        <f t="shared" si="248"/>
        <v>0.47524324378801874</v>
      </c>
      <c r="AJ482" s="246">
        <f t="shared" si="249"/>
        <v>0.34245823625595567</v>
      </c>
      <c r="AK482" s="246">
        <f t="shared" si="250"/>
        <v>0.10257860180061923</v>
      </c>
      <c r="AL482" s="246">
        <f t="shared" si="251"/>
        <v>2.9485485594153311</v>
      </c>
      <c r="AM482" s="246">
        <f t="shared" si="252"/>
        <v>10.328133288550337</v>
      </c>
      <c r="AN482" s="246">
        <f t="shared" si="256"/>
        <v>9.0766576863875379</v>
      </c>
      <c r="AO482" s="246">
        <f t="shared" si="256"/>
        <v>9.072370198940197</v>
      </c>
      <c r="AP482" s="246">
        <f t="shared" si="256"/>
        <v>9.0809006423236358</v>
      </c>
      <c r="AQ482" s="246">
        <f t="shared" si="256"/>
        <v>9.0639019294094201</v>
      </c>
      <c r="AR482" s="246">
        <f t="shared" si="256"/>
        <v>9.0976737017185663</v>
      </c>
      <c r="AS482" s="246">
        <f t="shared" si="256"/>
        <v>9.0301511192508652</v>
      </c>
      <c r="AT482" s="246">
        <f t="shared" si="256"/>
        <v>9.1636402821388891</v>
      </c>
      <c r="AU482" s="246">
        <f t="shared" si="253"/>
        <v>8.8921052793845003</v>
      </c>
    </row>
    <row r="483" spans="1:47" s="246" customFormat="1" ht="12.95" customHeight="1">
      <c r="A483" s="239" t="s">
        <v>1180</v>
      </c>
      <c r="B483" s="45" t="s">
        <v>1817</v>
      </c>
      <c r="C483" s="44">
        <v>58788.159800000001</v>
      </c>
      <c r="D483" s="44" t="s">
        <v>1282</v>
      </c>
      <c r="E483" s="246">
        <f t="shared" si="233"/>
        <v>78292.182086425339</v>
      </c>
      <c r="F483" s="246">
        <f t="shared" si="234"/>
        <v>78292</v>
      </c>
      <c r="G483" s="246">
        <f t="shared" si="235"/>
        <v>5.8540096004435327E-2</v>
      </c>
      <c r="K483" s="246">
        <f t="shared" si="255"/>
        <v>5.8540096004435327E-2</v>
      </c>
      <c r="O483" s="246">
        <f t="shared" ca="1" si="227"/>
        <v>5.8758916594884261E-2</v>
      </c>
      <c r="P483" s="246">
        <f t="shared" si="236"/>
        <v>6.3684956456011452E-2</v>
      </c>
      <c r="Q483" s="248">
        <f t="shared" si="237"/>
        <v>43769.659800000001</v>
      </c>
      <c r="R483" s="246">
        <f t="shared" si="238"/>
        <v>2.6469589066192086E-5</v>
      </c>
      <c r="S483" s="246">
        <v>1</v>
      </c>
      <c r="T483" s="246">
        <f t="shared" si="239"/>
        <v>2.6469589066192086E-5</v>
      </c>
      <c r="X483" s="248">
        <f t="shared" si="240"/>
        <v>43769.659800000001</v>
      </c>
      <c r="Z483" s="246">
        <f t="shared" si="241"/>
        <v>78292</v>
      </c>
      <c r="AA483" s="246">
        <f t="shared" si="242"/>
        <v>6.8399311209096217E-2</v>
      </c>
      <c r="AB483" s="246">
        <f t="shared" si="243"/>
        <v>-9.85921520466089E-3</v>
      </c>
      <c r="AC483" s="246">
        <f t="shared" si="244"/>
        <v>-5.1448604515761248E-3</v>
      </c>
      <c r="AD483" s="246">
        <f t="shared" si="245"/>
        <v>5.3825741251350555E-2</v>
      </c>
      <c r="AE483" s="246">
        <f t="shared" si="246"/>
        <v>9.7204124451816473E-5</v>
      </c>
      <c r="AG483" s="249"/>
      <c r="AH483" s="246">
        <f t="shared" si="247"/>
        <v>4.7143547530847712E-3</v>
      </c>
      <c r="AI483" s="246">
        <f t="shared" si="248"/>
        <v>0.47524324378801874</v>
      </c>
      <c r="AJ483" s="246">
        <f t="shared" si="249"/>
        <v>0.34245823625595567</v>
      </c>
      <c r="AK483" s="246">
        <f t="shared" si="250"/>
        <v>0.10257860180061923</v>
      </c>
      <c r="AL483" s="246">
        <f t="shared" si="251"/>
        <v>2.9485485594153311</v>
      </c>
      <c r="AM483" s="246">
        <f t="shared" si="252"/>
        <v>10.328133288550337</v>
      </c>
      <c r="AN483" s="246">
        <f t="shared" si="256"/>
        <v>9.0766576863875379</v>
      </c>
      <c r="AO483" s="246">
        <f t="shared" si="256"/>
        <v>9.072370198940197</v>
      </c>
      <c r="AP483" s="246">
        <f t="shared" si="256"/>
        <v>9.0809006423236358</v>
      </c>
      <c r="AQ483" s="246">
        <f t="shared" si="256"/>
        <v>9.0639019294094201</v>
      </c>
      <c r="AR483" s="246">
        <f t="shared" si="256"/>
        <v>9.0976737017185663</v>
      </c>
      <c r="AS483" s="246">
        <f t="shared" si="256"/>
        <v>9.0301511192508652</v>
      </c>
      <c r="AT483" s="246">
        <f t="shared" si="256"/>
        <v>9.1636402821388891</v>
      </c>
      <c r="AU483" s="246">
        <f t="shared" si="253"/>
        <v>8.8921052793845003</v>
      </c>
    </row>
    <row r="484" spans="1:47" s="246" customFormat="1" ht="12.95" customHeight="1">
      <c r="A484" s="239" t="s">
        <v>1180</v>
      </c>
      <c r="B484" s="45" t="s">
        <v>1817</v>
      </c>
      <c r="C484" s="44">
        <v>58788.161</v>
      </c>
      <c r="D484" s="44" t="s">
        <v>1282</v>
      </c>
      <c r="E484" s="246">
        <f t="shared" si="233"/>
        <v>78292.185818973201</v>
      </c>
      <c r="F484" s="246">
        <f t="shared" si="234"/>
        <v>78292</v>
      </c>
      <c r="G484" s="246">
        <f t="shared" si="235"/>
        <v>5.9740096003224608E-2</v>
      </c>
      <c r="K484" s="246">
        <f t="shared" si="255"/>
        <v>5.9740096003224608E-2</v>
      </c>
      <c r="O484" s="246">
        <f t="shared" ca="1" si="227"/>
        <v>5.8758916594884261E-2</v>
      </c>
      <c r="P484" s="246">
        <f t="shared" si="236"/>
        <v>6.3684956456011452E-2</v>
      </c>
      <c r="Q484" s="248">
        <f t="shared" si="237"/>
        <v>43769.661</v>
      </c>
      <c r="R484" s="246">
        <f t="shared" si="238"/>
        <v>1.5561923991961627E-5</v>
      </c>
      <c r="S484" s="246">
        <v>1</v>
      </c>
      <c r="T484" s="246">
        <f t="shared" si="239"/>
        <v>1.5561923991961627E-5</v>
      </c>
      <c r="X484" s="248">
        <f t="shared" si="240"/>
        <v>43769.661</v>
      </c>
      <c r="Z484" s="246">
        <f t="shared" si="241"/>
        <v>78292</v>
      </c>
      <c r="AA484" s="246">
        <f t="shared" si="242"/>
        <v>6.8399311209096217E-2</v>
      </c>
      <c r="AB484" s="246">
        <f t="shared" si="243"/>
        <v>-8.6592152058716093E-3</v>
      </c>
      <c r="AC484" s="246">
        <f t="shared" si="244"/>
        <v>-3.9448604527868442E-3</v>
      </c>
      <c r="AD484" s="246">
        <f t="shared" si="245"/>
        <v>5.5025741250139835E-2</v>
      </c>
      <c r="AE484" s="246">
        <f t="shared" si="246"/>
        <v>7.4982007981598097E-5</v>
      </c>
      <c r="AG484" s="249"/>
      <c r="AH484" s="246">
        <f t="shared" si="247"/>
        <v>4.7143547530847712E-3</v>
      </c>
      <c r="AI484" s="246">
        <f t="shared" si="248"/>
        <v>0.47524324378801874</v>
      </c>
      <c r="AJ484" s="246">
        <f t="shared" si="249"/>
        <v>0.34245823625595567</v>
      </c>
      <c r="AK484" s="246">
        <f t="shared" si="250"/>
        <v>0.10257860180061923</v>
      </c>
      <c r="AL484" s="246">
        <f t="shared" si="251"/>
        <v>2.9485485594153311</v>
      </c>
      <c r="AM484" s="246">
        <f t="shared" si="252"/>
        <v>10.328133288550337</v>
      </c>
      <c r="AN484" s="246">
        <f t="shared" si="256"/>
        <v>9.0766576863875379</v>
      </c>
      <c r="AO484" s="246">
        <f t="shared" si="256"/>
        <v>9.072370198940197</v>
      </c>
      <c r="AP484" s="246">
        <f t="shared" si="256"/>
        <v>9.0809006423236358</v>
      </c>
      <c r="AQ484" s="246">
        <f t="shared" si="256"/>
        <v>9.0639019294094201</v>
      </c>
      <c r="AR484" s="246">
        <f t="shared" si="256"/>
        <v>9.0976737017185663</v>
      </c>
      <c r="AS484" s="246">
        <f t="shared" si="256"/>
        <v>9.0301511192508652</v>
      </c>
      <c r="AT484" s="246">
        <f t="shared" si="256"/>
        <v>9.1636402821388891</v>
      </c>
      <c r="AU484" s="246">
        <f t="shared" si="253"/>
        <v>8.8921052793845003</v>
      </c>
    </row>
    <row r="485" spans="1:47" s="246" customFormat="1" ht="12.95" customHeight="1">
      <c r="A485" s="239" t="s">
        <v>1180</v>
      </c>
      <c r="B485" s="45" t="s">
        <v>1817</v>
      </c>
      <c r="C485" s="44">
        <v>58797.161999999997</v>
      </c>
      <c r="D485" s="44" t="s">
        <v>1687</v>
      </c>
      <c r="E485" s="246">
        <f t="shared" si="233"/>
        <v>78320.183038424104</v>
      </c>
      <c r="F485" s="246">
        <f t="shared" si="234"/>
        <v>78320</v>
      </c>
      <c r="G485" s="246">
        <f t="shared" si="235"/>
        <v>5.8846159998211078E-2</v>
      </c>
      <c r="K485" s="246">
        <f t="shared" si="255"/>
        <v>5.8846159998211078E-2</v>
      </c>
      <c r="O485" s="246">
        <f t="shared" ca="1" si="227"/>
        <v>5.8730140856399798E-2</v>
      </c>
      <c r="P485" s="246">
        <f t="shared" si="236"/>
        <v>6.3754779536393288E-2</v>
      </c>
      <c r="Q485" s="248">
        <f t="shared" si="237"/>
        <v>43778.661999999997</v>
      </c>
      <c r="R485" s="246">
        <f t="shared" si="238"/>
        <v>2.4094545770624132E-5</v>
      </c>
      <c r="S485" s="246">
        <v>1</v>
      </c>
      <c r="T485" s="246">
        <f t="shared" si="239"/>
        <v>2.4094545770624132E-5</v>
      </c>
      <c r="X485" s="248">
        <f t="shared" si="240"/>
        <v>43778.661999999997</v>
      </c>
      <c r="Z485" s="246">
        <f t="shared" si="241"/>
        <v>78320</v>
      </c>
      <c r="AA485" s="246">
        <f t="shared" si="242"/>
        <v>6.8452262035794492E-2</v>
      </c>
      <c r="AB485" s="246">
        <f t="shared" si="243"/>
        <v>-9.6061020375834139E-3</v>
      </c>
      <c r="AC485" s="246">
        <f t="shared" si="244"/>
        <v>-4.9086195381822101E-3</v>
      </c>
      <c r="AD485" s="246">
        <f t="shared" si="245"/>
        <v>5.4148677498809882E-2</v>
      </c>
      <c r="AE485" s="246">
        <f t="shared" si="246"/>
        <v>9.2277196356464221E-5</v>
      </c>
      <c r="AG485" s="249"/>
      <c r="AH485" s="246">
        <f t="shared" si="247"/>
        <v>4.6974824994011977E-3</v>
      </c>
      <c r="AI485" s="246">
        <f t="shared" si="248"/>
        <v>0.47512198271174833</v>
      </c>
      <c r="AJ485" s="246">
        <f t="shared" si="249"/>
        <v>0.34134396812192336</v>
      </c>
      <c r="AK485" s="246">
        <f t="shared" si="250"/>
        <v>0.10195631272777744</v>
      </c>
      <c r="AL485" s="246">
        <f t="shared" si="251"/>
        <v>2.9497342842324654</v>
      </c>
      <c r="AM485" s="246">
        <f t="shared" si="252"/>
        <v>10.392360263706566</v>
      </c>
      <c r="AN485" s="246">
        <f t="shared" si="256"/>
        <v>9.0787663406055437</v>
      </c>
      <c r="AO485" s="246">
        <f t="shared" si="256"/>
        <v>9.074481257651188</v>
      </c>
      <c r="AP485" s="246">
        <f t="shared" si="256"/>
        <v>9.0830004262595523</v>
      </c>
      <c r="AQ485" s="246">
        <f t="shared" si="256"/>
        <v>9.0660373525774283</v>
      </c>
      <c r="AR485" s="246">
        <f t="shared" si="256"/>
        <v>9.0997132011347688</v>
      </c>
      <c r="AS485" s="246">
        <f t="shared" si="256"/>
        <v>9.0324372550706169</v>
      </c>
      <c r="AT485" s="246">
        <f t="shared" si="256"/>
        <v>9.1653479574935854</v>
      </c>
      <c r="AU485" s="246">
        <f t="shared" si="253"/>
        <v>8.8952737347146922</v>
      </c>
    </row>
    <row r="486" spans="1:47" s="246" customFormat="1" ht="12.95" customHeight="1">
      <c r="A486" s="239" t="s">
        <v>1180</v>
      </c>
      <c r="B486" s="45" t="s">
        <v>1817</v>
      </c>
      <c r="C486" s="44">
        <v>58797.161999999997</v>
      </c>
      <c r="D486" s="44" t="s">
        <v>1754</v>
      </c>
      <c r="E486" s="246">
        <f t="shared" si="233"/>
        <v>78320.183038424104</v>
      </c>
      <c r="F486" s="246">
        <f t="shared" si="234"/>
        <v>78320</v>
      </c>
      <c r="G486" s="246">
        <f t="shared" si="235"/>
        <v>5.8846159998211078E-2</v>
      </c>
      <c r="K486" s="246">
        <f t="shared" si="255"/>
        <v>5.8846159998211078E-2</v>
      </c>
      <c r="O486" s="246">
        <f t="shared" ca="1" si="227"/>
        <v>5.8730140856399798E-2</v>
      </c>
      <c r="P486" s="246">
        <f t="shared" si="236"/>
        <v>6.3754779536393288E-2</v>
      </c>
      <c r="Q486" s="248">
        <f t="shared" si="237"/>
        <v>43778.661999999997</v>
      </c>
      <c r="R486" s="246">
        <f t="shared" si="238"/>
        <v>2.4094545770624132E-5</v>
      </c>
      <c r="S486" s="246">
        <v>1</v>
      </c>
      <c r="T486" s="246">
        <f t="shared" si="239"/>
        <v>2.4094545770624132E-5</v>
      </c>
      <c r="X486" s="248">
        <f t="shared" si="240"/>
        <v>43778.661999999997</v>
      </c>
      <c r="Z486" s="246">
        <f t="shared" si="241"/>
        <v>78320</v>
      </c>
      <c r="AA486" s="246">
        <f t="shared" si="242"/>
        <v>6.8452262035794492E-2</v>
      </c>
      <c r="AB486" s="246">
        <f t="shared" si="243"/>
        <v>-9.6061020375834139E-3</v>
      </c>
      <c r="AC486" s="246">
        <f t="shared" si="244"/>
        <v>-4.9086195381822101E-3</v>
      </c>
      <c r="AD486" s="246">
        <f t="shared" si="245"/>
        <v>5.4148677498809882E-2</v>
      </c>
      <c r="AE486" s="246">
        <f t="shared" si="246"/>
        <v>9.2277196356464221E-5</v>
      </c>
      <c r="AG486" s="249"/>
      <c r="AH486" s="246">
        <f t="shared" si="247"/>
        <v>4.6974824994011977E-3</v>
      </c>
      <c r="AI486" s="246">
        <f t="shared" si="248"/>
        <v>0.47512198271174833</v>
      </c>
      <c r="AJ486" s="246">
        <f t="shared" si="249"/>
        <v>0.34134396812192336</v>
      </c>
      <c r="AK486" s="246">
        <f t="shared" si="250"/>
        <v>0.10195631272777744</v>
      </c>
      <c r="AL486" s="246">
        <f t="shared" si="251"/>
        <v>2.9497342842324654</v>
      </c>
      <c r="AM486" s="246">
        <f t="shared" si="252"/>
        <v>10.392360263706566</v>
      </c>
      <c r="AN486" s="246">
        <f t="shared" si="256"/>
        <v>9.0787663406055437</v>
      </c>
      <c r="AO486" s="246">
        <f t="shared" si="256"/>
        <v>9.074481257651188</v>
      </c>
      <c r="AP486" s="246">
        <f t="shared" si="256"/>
        <v>9.0830004262595523</v>
      </c>
      <c r="AQ486" s="246">
        <f t="shared" si="256"/>
        <v>9.0660373525774283</v>
      </c>
      <c r="AR486" s="246">
        <f t="shared" si="256"/>
        <v>9.0997132011347688</v>
      </c>
      <c r="AS486" s="246">
        <f t="shared" si="256"/>
        <v>9.0324372550706169</v>
      </c>
      <c r="AT486" s="246">
        <f t="shared" si="256"/>
        <v>9.1653479574935854</v>
      </c>
      <c r="AU486" s="246">
        <f t="shared" si="253"/>
        <v>8.8952737347146922</v>
      </c>
    </row>
    <row r="487" spans="1:47" s="246" customFormat="1" ht="12.95" customHeight="1">
      <c r="A487" s="239" t="s">
        <v>1180</v>
      </c>
      <c r="B487" s="45" t="s">
        <v>1817</v>
      </c>
      <c r="C487" s="44">
        <v>58797.163</v>
      </c>
      <c r="D487" s="44" t="s">
        <v>1282</v>
      </c>
      <c r="E487" s="246">
        <f t="shared" si="233"/>
        <v>78320.186148880661</v>
      </c>
      <c r="F487" s="246">
        <f t="shared" si="234"/>
        <v>78320</v>
      </c>
      <c r="G487" s="246">
        <f t="shared" si="235"/>
        <v>5.9846160002052784E-2</v>
      </c>
      <c r="K487" s="246">
        <f t="shared" si="255"/>
        <v>5.9846160002052784E-2</v>
      </c>
      <c r="O487" s="246">
        <f t="shared" ca="1" si="227"/>
        <v>5.8730140856399798E-2</v>
      </c>
      <c r="P487" s="246">
        <f t="shared" si="236"/>
        <v>6.3754779536393288E-2</v>
      </c>
      <c r="Q487" s="248">
        <f t="shared" si="237"/>
        <v>43778.663</v>
      </c>
      <c r="R487" s="246">
        <f t="shared" si="238"/>
        <v>1.527730666422818E-5</v>
      </c>
      <c r="S487" s="246">
        <v>1</v>
      </c>
      <c r="T487" s="246">
        <f t="shared" si="239"/>
        <v>1.527730666422818E-5</v>
      </c>
      <c r="X487" s="248">
        <f t="shared" si="240"/>
        <v>43778.663</v>
      </c>
      <c r="Z487" s="246">
        <f t="shared" si="241"/>
        <v>78320</v>
      </c>
      <c r="AA487" s="246">
        <f t="shared" si="242"/>
        <v>6.8452262035794492E-2</v>
      </c>
      <c r="AB487" s="246">
        <f t="shared" si="243"/>
        <v>-8.6061020337417082E-3</v>
      </c>
      <c r="AC487" s="246">
        <f t="shared" si="244"/>
        <v>-3.9086195343405045E-3</v>
      </c>
      <c r="AD487" s="246">
        <f t="shared" si="245"/>
        <v>5.5148677502651587E-2</v>
      </c>
      <c r="AE487" s="246">
        <f t="shared" si="246"/>
        <v>7.406499221517317E-5</v>
      </c>
      <c r="AG487" s="249"/>
      <c r="AH487" s="246">
        <f t="shared" si="247"/>
        <v>4.6974824994011977E-3</v>
      </c>
      <c r="AI487" s="246">
        <f t="shared" si="248"/>
        <v>0.47512198271174833</v>
      </c>
      <c r="AJ487" s="246">
        <f t="shared" si="249"/>
        <v>0.34134396812192336</v>
      </c>
      <c r="AK487" s="246">
        <f t="shared" si="250"/>
        <v>0.10195631272777744</v>
      </c>
      <c r="AL487" s="246">
        <f t="shared" si="251"/>
        <v>2.9497342842324654</v>
      </c>
      <c r="AM487" s="246">
        <f t="shared" si="252"/>
        <v>10.392360263706566</v>
      </c>
      <c r="AN487" s="246">
        <f t="shared" si="256"/>
        <v>9.0787663406055437</v>
      </c>
      <c r="AO487" s="246">
        <f t="shared" si="256"/>
        <v>9.074481257651188</v>
      </c>
      <c r="AP487" s="246">
        <f t="shared" si="256"/>
        <v>9.0830004262595523</v>
      </c>
      <c r="AQ487" s="246">
        <f t="shared" si="256"/>
        <v>9.0660373525774283</v>
      </c>
      <c r="AR487" s="246">
        <f t="shared" si="256"/>
        <v>9.0997132011347688</v>
      </c>
      <c r="AS487" s="246">
        <f t="shared" si="256"/>
        <v>9.0324372550706169</v>
      </c>
      <c r="AT487" s="246">
        <f t="shared" si="256"/>
        <v>9.1653479574935854</v>
      </c>
      <c r="AU487" s="246">
        <f t="shared" si="253"/>
        <v>8.8952737347146922</v>
      </c>
    </row>
    <row r="488" spans="1:47" s="246" customFormat="1" ht="12.95" customHeight="1">
      <c r="A488" s="239" t="s">
        <v>1180</v>
      </c>
      <c r="B488" s="45" t="s">
        <v>1814</v>
      </c>
      <c r="C488" s="44">
        <v>58797.321900000003</v>
      </c>
      <c r="D488" s="44" t="s">
        <v>1754</v>
      </c>
      <c r="E488" s="246">
        <f t="shared" si="233"/>
        <v>78320.680400427256</v>
      </c>
      <c r="F488" s="246">
        <f t="shared" si="234"/>
        <v>78320.5</v>
      </c>
      <c r="G488" s="246">
        <f t="shared" si="235"/>
        <v>5.7998054006020539E-2</v>
      </c>
      <c r="K488" s="246">
        <f t="shared" si="255"/>
        <v>5.7998054006020539E-2</v>
      </c>
      <c r="O488" s="246">
        <f t="shared" ref="O488:O551" ca="1" si="257">+C$11+C$12*F488</f>
        <v>5.8729627003926865E-2</v>
      </c>
      <c r="P488" s="246">
        <f t="shared" si="236"/>
        <v>6.3756026684079647E-2</v>
      </c>
      <c r="Q488" s="248">
        <f t="shared" si="237"/>
        <v>43778.821900000003</v>
      </c>
      <c r="R488" s="246">
        <f t="shared" si="238"/>
        <v>3.3154249361275187E-5</v>
      </c>
      <c r="S488" s="246">
        <v>1</v>
      </c>
      <c r="T488" s="246">
        <f t="shared" si="239"/>
        <v>3.3154249361275187E-5</v>
      </c>
      <c r="X488" s="248">
        <f t="shared" si="240"/>
        <v>43778.821900000003</v>
      </c>
      <c r="Z488" s="246">
        <f t="shared" si="241"/>
        <v>78320.5</v>
      </c>
      <c r="AA488" s="246">
        <f t="shared" si="242"/>
        <v>6.8453207750418327E-2</v>
      </c>
      <c r="AB488" s="246">
        <f t="shared" si="243"/>
        <v>-1.0455153744397788E-2</v>
      </c>
      <c r="AC488" s="246">
        <f t="shared" si="244"/>
        <v>-5.757972678059109E-3</v>
      </c>
      <c r="AD488" s="246">
        <f t="shared" si="245"/>
        <v>5.3300872939681866E-2</v>
      </c>
      <c r="AE488" s="246">
        <f t="shared" si="246"/>
        <v>1.0931023981899509E-4</v>
      </c>
      <c r="AG488" s="249"/>
      <c r="AH488" s="246">
        <f t="shared" si="247"/>
        <v>4.6971810663386749E-3</v>
      </c>
      <c r="AI488" s="246">
        <f t="shared" si="248"/>
        <v>0.47511982465948066</v>
      </c>
      <c r="AJ488" s="246">
        <f t="shared" si="249"/>
        <v>0.34132407180966778</v>
      </c>
      <c r="AK488" s="246">
        <f t="shared" si="250"/>
        <v>0.10194520230004138</v>
      </c>
      <c r="AL488" s="246">
        <f t="shared" si="251"/>
        <v>2.9497554518267051</v>
      </c>
      <c r="AM488" s="246">
        <f t="shared" si="252"/>
        <v>10.39351403668784</v>
      </c>
      <c r="AN488" s="246">
        <f t="shared" si="256"/>
        <v>9.078803989246703</v>
      </c>
      <c r="AO488" s="246">
        <f t="shared" si="256"/>
        <v>9.0745189520472671</v>
      </c>
      <c r="AP488" s="246">
        <f t="shared" si="256"/>
        <v>9.0830379142352342</v>
      </c>
      <c r="AQ488" s="246">
        <f t="shared" si="256"/>
        <v>9.0660754858766843</v>
      </c>
      <c r="AR488" s="246">
        <f t="shared" si="256"/>
        <v>9.0997496065363137</v>
      </c>
      <c r="AS488" s="246">
        <f t="shared" si="256"/>
        <v>9.0324780880384772</v>
      </c>
      <c r="AT488" s="246">
        <f t="shared" si="256"/>
        <v>9.1653784270123317</v>
      </c>
      <c r="AU488" s="246">
        <f t="shared" si="253"/>
        <v>8.89533031427416</v>
      </c>
    </row>
    <row r="489" spans="1:47" s="246" customFormat="1" ht="12.95" customHeight="1">
      <c r="A489" s="238" t="s">
        <v>1178</v>
      </c>
      <c r="B489" s="219" t="s">
        <v>1814</v>
      </c>
      <c r="C489" s="218">
        <v>58840.724000000002</v>
      </c>
      <c r="D489" s="218">
        <v>2.0000000000000001E-4</v>
      </c>
      <c r="E489" s="246">
        <f t="shared" si="233"/>
        <v>78455.680746869897</v>
      </c>
      <c r="F489" s="246">
        <f t="shared" si="234"/>
        <v>78455.5</v>
      </c>
      <c r="G489" s="246">
        <f t="shared" si="235"/>
        <v>5.8109434001380578E-2</v>
      </c>
      <c r="K489" s="246">
        <f t="shared" si="255"/>
        <v>5.8109434001380578E-2</v>
      </c>
      <c r="O489" s="246">
        <f t="shared" ca="1" si="257"/>
        <v>5.8590886836233924E-2</v>
      </c>
      <c r="P489" s="246">
        <f t="shared" si="236"/>
        <v>6.4093150605805574E-2</v>
      </c>
      <c r="Q489" s="248">
        <f t="shared" si="237"/>
        <v>43822.224000000002</v>
      </c>
      <c r="R489" s="246">
        <f t="shared" si="238"/>
        <v>3.5804864402071403E-5</v>
      </c>
      <c r="S489" s="246">
        <v>1</v>
      </c>
      <c r="T489" s="246">
        <f t="shared" si="239"/>
        <v>3.5804864402071403E-5</v>
      </c>
      <c r="X489" s="248">
        <f t="shared" si="240"/>
        <v>43822.224000000002</v>
      </c>
      <c r="Z489" s="246">
        <f t="shared" si="241"/>
        <v>78455.5</v>
      </c>
      <c r="AA489" s="246">
        <f t="shared" si="242"/>
        <v>6.8708762982058996E-2</v>
      </c>
      <c r="AB489" s="246">
        <f t="shared" si="243"/>
        <v>-1.0599328980678419E-2</v>
      </c>
      <c r="AC489" s="246">
        <f t="shared" si="244"/>
        <v>-5.9837166044249962E-3</v>
      </c>
      <c r="AD489" s="246">
        <f t="shared" si="245"/>
        <v>5.3493821625127155E-2</v>
      </c>
      <c r="AE489" s="246">
        <f t="shared" si="246"/>
        <v>1.123457748406494E-4</v>
      </c>
      <c r="AG489" s="249"/>
      <c r="AH489" s="246">
        <f t="shared" si="247"/>
        <v>4.6156123762534215E-3</v>
      </c>
      <c r="AI489" s="246">
        <f t="shared" si="248"/>
        <v>0.47454651907433942</v>
      </c>
      <c r="AJ489" s="246">
        <f t="shared" si="249"/>
        <v>0.33595374817447543</v>
      </c>
      <c r="AK489" s="246">
        <f t="shared" si="250"/>
        <v>9.894777471270963E-2</v>
      </c>
      <c r="AL489" s="246">
        <f t="shared" si="251"/>
        <v>2.9554630085300011</v>
      </c>
      <c r="AM489" s="246">
        <f t="shared" si="252"/>
        <v>10.714159057560204</v>
      </c>
      <c r="AN489" s="246">
        <f t="shared" si="256"/>
        <v>9.0889616214308173</v>
      </c>
      <c r="AO489" s="246">
        <f t="shared" si="256"/>
        <v>9.0846925740956905</v>
      </c>
      <c r="AP489" s="246">
        <f t="shared" si="256"/>
        <v>9.0931492615293603</v>
      </c>
      <c r="AQ489" s="246">
        <f t="shared" si="256"/>
        <v>9.0763724939630084</v>
      </c>
      <c r="AR489" s="246">
        <f t="shared" si="256"/>
        <v>9.1095609353181359</v>
      </c>
      <c r="AS489" s="246">
        <f t="shared" si="256"/>
        <v>9.0435146168727218</v>
      </c>
      <c r="AT489" s="246">
        <f t="shared" si="256"/>
        <v>9.173573844495591</v>
      </c>
      <c r="AU489" s="246">
        <f t="shared" si="253"/>
        <v>8.9106067953304429</v>
      </c>
    </row>
    <row r="490" spans="1:47" s="246" customFormat="1" ht="12.95" customHeight="1">
      <c r="A490" s="239" t="s">
        <v>1180</v>
      </c>
      <c r="B490" s="45" t="s">
        <v>1814</v>
      </c>
      <c r="C490" s="44">
        <v>58842.974000000002</v>
      </c>
      <c r="D490" s="44" t="s">
        <v>1754</v>
      </c>
      <c r="E490" s="246">
        <f t="shared" si="233"/>
        <v>78462.679274118491</v>
      </c>
      <c r="F490" s="246">
        <f t="shared" si="234"/>
        <v>78462.5</v>
      </c>
      <c r="G490" s="246">
        <f t="shared" si="235"/>
        <v>5.7635950004623737E-2</v>
      </c>
      <c r="K490" s="246">
        <f t="shared" si="255"/>
        <v>5.7635950004623737E-2</v>
      </c>
      <c r="O490" s="246">
        <f t="shared" ca="1" si="257"/>
        <v>5.8583692901612819E-2</v>
      </c>
      <c r="P490" s="246">
        <f t="shared" si="236"/>
        <v>6.4110652517621575E-2</v>
      </c>
      <c r="Q490" s="248">
        <f t="shared" si="237"/>
        <v>43824.474000000002</v>
      </c>
      <c r="R490" s="246">
        <f t="shared" si="238"/>
        <v>4.1921772631820509E-5</v>
      </c>
      <c r="S490" s="246">
        <v>1</v>
      </c>
      <c r="T490" s="246">
        <f t="shared" si="239"/>
        <v>4.1921772631820509E-5</v>
      </c>
      <c r="X490" s="248">
        <f t="shared" si="240"/>
        <v>43824.474000000002</v>
      </c>
      <c r="Z490" s="246">
        <f t="shared" si="241"/>
        <v>78462.5</v>
      </c>
      <c r="AA490" s="246">
        <f t="shared" si="242"/>
        <v>6.8722025603359813E-2</v>
      </c>
      <c r="AB490" s="246">
        <f t="shared" si="243"/>
        <v>-1.1086075598736075E-2</v>
      </c>
      <c r="AC490" s="246">
        <f t="shared" si="244"/>
        <v>-6.4747025129978375E-3</v>
      </c>
      <c r="AD490" s="246">
        <f t="shared" si="245"/>
        <v>5.3024576918885499E-2</v>
      </c>
      <c r="AE490" s="246">
        <f t="shared" si="246"/>
        <v>1.2290107218089144E-4</v>
      </c>
      <c r="AG490" s="249"/>
      <c r="AH490" s="246">
        <f t="shared" si="247"/>
        <v>4.6113730857382362E-3</v>
      </c>
      <c r="AI490" s="246">
        <f t="shared" si="248"/>
        <v>0.47451729963451106</v>
      </c>
      <c r="AJ490" s="246">
        <f t="shared" si="249"/>
        <v>0.33567537681813026</v>
      </c>
      <c r="AK490" s="246">
        <f t="shared" si="250"/>
        <v>9.8792481262920048E-2</v>
      </c>
      <c r="AL490" s="246">
        <f t="shared" si="251"/>
        <v>2.9557585420769925</v>
      </c>
      <c r="AM490" s="246">
        <f t="shared" si="252"/>
        <v>10.731296577944619</v>
      </c>
      <c r="AN490" s="246">
        <f t="shared" si="256"/>
        <v>9.0894879092406526</v>
      </c>
      <c r="AO490" s="246">
        <f t="shared" si="256"/>
        <v>9.0852198894413512</v>
      </c>
      <c r="AP490" s="246">
        <f t="shared" si="256"/>
        <v>9.093672991815918</v>
      </c>
      <c r="AQ490" s="246">
        <f t="shared" si="256"/>
        <v>9.0769064711192975</v>
      </c>
      <c r="AR490" s="246">
        <f t="shared" si="256"/>
        <v>9.1100686923724545</v>
      </c>
      <c r="AS490" s="246">
        <f t="shared" si="256"/>
        <v>9.0440875096677793</v>
      </c>
      <c r="AT490" s="246">
        <f t="shared" si="256"/>
        <v>9.1739971042521979</v>
      </c>
      <c r="AU490" s="246">
        <f t="shared" si="253"/>
        <v>8.9113989091629904</v>
      </c>
    </row>
    <row r="491" spans="1:47" s="246" customFormat="1" ht="12.95" customHeight="1">
      <c r="A491" s="239" t="s">
        <v>1180</v>
      </c>
      <c r="B491" s="45" t="s">
        <v>1814</v>
      </c>
      <c r="C491" s="44">
        <v>58842.974000000002</v>
      </c>
      <c r="D491" s="44" t="s">
        <v>1282</v>
      </c>
      <c r="E491" s="246">
        <f t="shared" si="233"/>
        <v>78462.679274118491</v>
      </c>
      <c r="F491" s="246">
        <f t="shared" si="234"/>
        <v>78462.5</v>
      </c>
      <c r="G491" s="246">
        <f t="shared" si="235"/>
        <v>5.7635950004623737E-2</v>
      </c>
      <c r="K491" s="246">
        <f t="shared" si="255"/>
        <v>5.7635950004623737E-2</v>
      </c>
      <c r="O491" s="246">
        <f t="shared" ca="1" si="257"/>
        <v>5.8583692901612819E-2</v>
      </c>
      <c r="P491" s="246">
        <f t="shared" si="236"/>
        <v>6.4110652517621575E-2</v>
      </c>
      <c r="Q491" s="248">
        <f t="shared" si="237"/>
        <v>43824.474000000002</v>
      </c>
      <c r="R491" s="246">
        <f t="shared" si="238"/>
        <v>4.1921772631820509E-5</v>
      </c>
      <c r="S491" s="246">
        <v>1</v>
      </c>
      <c r="T491" s="246">
        <f t="shared" si="239"/>
        <v>4.1921772631820509E-5</v>
      </c>
      <c r="X491" s="248">
        <f t="shared" si="240"/>
        <v>43824.474000000002</v>
      </c>
      <c r="Z491" s="246">
        <f t="shared" si="241"/>
        <v>78462.5</v>
      </c>
      <c r="AA491" s="246">
        <f t="shared" si="242"/>
        <v>6.8722025603359813E-2</v>
      </c>
      <c r="AB491" s="246">
        <f t="shared" si="243"/>
        <v>-1.1086075598736075E-2</v>
      </c>
      <c r="AC491" s="246">
        <f t="shared" si="244"/>
        <v>-6.4747025129978375E-3</v>
      </c>
      <c r="AD491" s="246">
        <f t="shared" si="245"/>
        <v>5.3024576918885499E-2</v>
      </c>
      <c r="AE491" s="246">
        <f t="shared" si="246"/>
        <v>1.2290107218089144E-4</v>
      </c>
      <c r="AG491" s="249"/>
      <c r="AH491" s="246">
        <f t="shared" si="247"/>
        <v>4.6113730857382362E-3</v>
      </c>
      <c r="AI491" s="246">
        <f t="shared" si="248"/>
        <v>0.47451729963451106</v>
      </c>
      <c r="AJ491" s="246">
        <f t="shared" si="249"/>
        <v>0.33567537681813026</v>
      </c>
      <c r="AK491" s="246">
        <f t="shared" si="250"/>
        <v>9.8792481262920048E-2</v>
      </c>
      <c r="AL491" s="246">
        <f t="shared" si="251"/>
        <v>2.9557585420769925</v>
      </c>
      <c r="AM491" s="246">
        <f t="shared" si="252"/>
        <v>10.731296577944619</v>
      </c>
      <c r="AN491" s="246">
        <f t="shared" ref="AN491:AT500" si="258">$AU491+$AB$7*SIN(AO491)</f>
        <v>9.0894879092406526</v>
      </c>
      <c r="AO491" s="246">
        <f t="shared" si="258"/>
        <v>9.0852198894413512</v>
      </c>
      <c r="AP491" s="246">
        <f t="shared" si="258"/>
        <v>9.093672991815918</v>
      </c>
      <c r="AQ491" s="246">
        <f t="shared" si="258"/>
        <v>9.0769064711192975</v>
      </c>
      <c r="AR491" s="246">
        <f t="shared" si="258"/>
        <v>9.1100686923724545</v>
      </c>
      <c r="AS491" s="246">
        <f t="shared" si="258"/>
        <v>9.0440875096677793</v>
      </c>
      <c r="AT491" s="246">
        <f t="shared" si="258"/>
        <v>9.1739971042521979</v>
      </c>
      <c r="AU491" s="246">
        <f t="shared" si="253"/>
        <v>8.9113989091629904</v>
      </c>
    </row>
    <row r="492" spans="1:47" s="246" customFormat="1" ht="12.95" customHeight="1">
      <c r="A492" s="239" t="s">
        <v>1180</v>
      </c>
      <c r="B492" s="45" t="s">
        <v>1814</v>
      </c>
      <c r="C492" s="44">
        <v>58842.976000000002</v>
      </c>
      <c r="D492" s="44" t="s">
        <v>1756</v>
      </c>
      <c r="E492" s="246">
        <f t="shared" si="233"/>
        <v>78462.685495031605</v>
      </c>
      <c r="F492" s="246">
        <f t="shared" si="234"/>
        <v>78462.5</v>
      </c>
      <c r="G492" s="246">
        <f t="shared" si="235"/>
        <v>5.9635950005031191E-2</v>
      </c>
      <c r="K492" s="246">
        <f t="shared" si="255"/>
        <v>5.9635950005031191E-2</v>
      </c>
      <c r="O492" s="246">
        <f t="shared" ca="1" si="257"/>
        <v>5.8583692901612819E-2</v>
      </c>
      <c r="P492" s="246">
        <f t="shared" si="236"/>
        <v>6.4110652517621575E-2</v>
      </c>
      <c r="Q492" s="248">
        <f t="shared" si="237"/>
        <v>43824.476000000002</v>
      </c>
      <c r="R492" s="246">
        <f t="shared" si="238"/>
        <v>2.0022962576182694E-5</v>
      </c>
      <c r="S492" s="246">
        <v>1</v>
      </c>
      <c r="T492" s="246">
        <f t="shared" si="239"/>
        <v>2.0022962576182694E-5</v>
      </c>
      <c r="X492" s="248">
        <f t="shared" si="240"/>
        <v>43824.476000000002</v>
      </c>
      <c r="Z492" s="246">
        <f t="shared" si="241"/>
        <v>78462.5</v>
      </c>
      <c r="AA492" s="246">
        <f t="shared" si="242"/>
        <v>6.8722025603359813E-2</v>
      </c>
      <c r="AB492" s="246">
        <f t="shared" si="243"/>
        <v>-9.0860755983286218E-3</v>
      </c>
      <c r="AC492" s="246">
        <f t="shared" si="244"/>
        <v>-4.4747025125903839E-3</v>
      </c>
      <c r="AD492" s="246">
        <f t="shared" si="245"/>
        <v>5.5024576919292953E-2</v>
      </c>
      <c r="AE492" s="246">
        <f t="shared" si="246"/>
        <v>8.2556769778542816E-5</v>
      </c>
      <c r="AG492" s="249"/>
      <c r="AH492" s="246">
        <f t="shared" si="247"/>
        <v>4.6113730857382362E-3</v>
      </c>
      <c r="AI492" s="246">
        <f t="shared" si="248"/>
        <v>0.47451729963451106</v>
      </c>
      <c r="AJ492" s="246">
        <f t="shared" si="249"/>
        <v>0.33567537681813026</v>
      </c>
      <c r="AK492" s="246">
        <f t="shared" si="250"/>
        <v>9.8792481262920048E-2</v>
      </c>
      <c r="AL492" s="246">
        <f t="shared" si="251"/>
        <v>2.9557585420769925</v>
      </c>
      <c r="AM492" s="246">
        <f t="shared" si="252"/>
        <v>10.731296577944619</v>
      </c>
      <c r="AN492" s="246">
        <f t="shared" si="258"/>
        <v>9.0894879092406526</v>
      </c>
      <c r="AO492" s="246">
        <f t="shared" si="258"/>
        <v>9.0852198894413512</v>
      </c>
      <c r="AP492" s="246">
        <f t="shared" si="258"/>
        <v>9.093672991815918</v>
      </c>
      <c r="AQ492" s="246">
        <f t="shared" si="258"/>
        <v>9.0769064711192975</v>
      </c>
      <c r="AR492" s="246">
        <f t="shared" si="258"/>
        <v>9.1100686923724545</v>
      </c>
      <c r="AS492" s="246">
        <f t="shared" si="258"/>
        <v>9.0440875096677793</v>
      </c>
      <c r="AT492" s="246">
        <f t="shared" si="258"/>
        <v>9.1739971042521979</v>
      </c>
      <c r="AU492" s="246">
        <f t="shared" si="253"/>
        <v>8.9113989091629904</v>
      </c>
    </row>
    <row r="493" spans="1:47" s="246" customFormat="1" ht="12.95" customHeight="1">
      <c r="A493" s="239" t="s">
        <v>1180</v>
      </c>
      <c r="B493" s="45" t="s">
        <v>1814</v>
      </c>
      <c r="C493" s="44">
        <v>58842.976000000002</v>
      </c>
      <c r="D493" s="44" t="s">
        <v>1687</v>
      </c>
      <c r="E493" s="246">
        <f t="shared" si="233"/>
        <v>78462.685495031605</v>
      </c>
      <c r="F493" s="246">
        <f t="shared" si="234"/>
        <v>78462.5</v>
      </c>
      <c r="G493" s="246">
        <f t="shared" si="235"/>
        <v>5.9635950005031191E-2</v>
      </c>
      <c r="K493" s="246">
        <f t="shared" si="255"/>
        <v>5.9635950005031191E-2</v>
      </c>
      <c r="O493" s="246">
        <f t="shared" ca="1" si="257"/>
        <v>5.8583692901612819E-2</v>
      </c>
      <c r="P493" s="246">
        <f t="shared" si="236"/>
        <v>6.4110652517621575E-2</v>
      </c>
      <c r="Q493" s="248">
        <f t="shared" si="237"/>
        <v>43824.476000000002</v>
      </c>
      <c r="R493" s="246">
        <f t="shared" si="238"/>
        <v>2.0022962576182694E-5</v>
      </c>
      <c r="S493" s="246">
        <v>1</v>
      </c>
      <c r="T493" s="246">
        <f t="shared" si="239"/>
        <v>2.0022962576182694E-5</v>
      </c>
      <c r="X493" s="248">
        <f t="shared" si="240"/>
        <v>43824.476000000002</v>
      </c>
      <c r="Z493" s="246">
        <f t="shared" si="241"/>
        <v>78462.5</v>
      </c>
      <c r="AA493" s="246">
        <f t="shared" si="242"/>
        <v>6.8722025603359813E-2</v>
      </c>
      <c r="AB493" s="246">
        <f t="shared" si="243"/>
        <v>-9.0860755983286218E-3</v>
      </c>
      <c r="AC493" s="246">
        <f t="shared" si="244"/>
        <v>-4.4747025125903839E-3</v>
      </c>
      <c r="AD493" s="246">
        <f t="shared" si="245"/>
        <v>5.5024576919292953E-2</v>
      </c>
      <c r="AE493" s="246">
        <f t="shared" si="246"/>
        <v>8.2556769778542816E-5</v>
      </c>
      <c r="AG493" s="249"/>
      <c r="AH493" s="246">
        <f t="shared" si="247"/>
        <v>4.6113730857382362E-3</v>
      </c>
      <c r="AI493" s="246">
        <f t="shared" si="248"/>
        <v>0.47451729963451106</v>
      </c>
      <c r="AJ493" s="246">
        <f t="shared" si="249"/>
        <v>0.33567537681813026</v>
      </c>
      <c r="AK493" s="246">
        <f t="shared" si="250"/>
        <v>9.8792481262920048E-2</v>
      </c>
      <c r="AL493" s="246">
        <f t="shared" si="251"/>
        <v>2.9557585420769925</v>
      </c>
      <c r="AM493" s="246">
        <f t="shared" si="252"/>
        <v>10.731296577944619</v>
      </c>
      <c r="AN493" s="246">
        <f t="shared" si="258"/>
        <v>9.0894879092406526</v>
      </c>
      <c r="AO493" s="246">
        <f t="shared" si="258"/>
        <v>9.0852198894413512</v>
      </c>
      <c r="AP493" s="246">
        <f t="shared" si="258"/>
        <v>9.093672991815918</v>
      </c>
      <c r="AQ493" s="246">
        <f t="shared" si="258"/>
        <v>9.0769064711192975</v>
      </c>
      <c r="AR493" s="246">
        <f t="shared" si="258"/>
        <v>9.1100686923724545</v>
      </c>
      <c r="AS493" s="246">
        <f t="shared" si="258"/>
        <v>9.0440875096677793</v>
      </c>
      <c r="AT493" s="246">
        <f t="shared" si="258"/>
        <v>9.1739971042521979</v>
      </c>
      <c r="AU493" s="246">
        <f t="shared" si="253"/>
        <v>8.9113989091629904</v>
      </c>
    </row>
    <row r="494" spans="1:47" s="246" customFormat="1" ht="12.95" customHeight="1">
      <c r="A494" s="243" t="s">
        <v>3078</v>
      </c>
      <c r="B494" s="242" t="s">
        <v>1817</v>
      </c>
      <c r="C494" s="278">
        <v>58846.029289999977</v>
      </c>
      <c r="D494" s="241">
        <v>1.2999999999999999E-4</v>
      </c>
      <c r="E494" s="246">
        <f t="shared" si="233"/>
        <v>78472.18262092612</v>
      </c>
      <c r="F494" s="246">
        <f t="shared" si="234"/>
        <v>78472</v>
      </c>
      <c r="G494" s="246">
        <f t="shared" si="235"/>
        <v>5.8711935984320007E-2</v>
      </c>
      <c r="K494" s="246">
        <f t="shared" si="255"/>
        <v>5.8711935984320007E-2</v>
      </c>
      <c r="O494" s="246">
        <f t="shared" ca="1" si="257"/>
        <v>5.857392970462702E-2</v>
      </c>
      <c r="P494" s="246">
        <f t="shared" si="236"/>
        <v>6.4134408488846564E-2</v>
      </c>
      <c r="Q494" s="248">
        <f t="shared" si="237"/>
        <v>43827.529289999977</v>
      </c>
      <c r="R494" s="246">
        <f t="shared" si="238"/>
        <v>2.9403208062346512E-5</v>
      </c>
      <c r="S494" s="246">
        <v>1</v>
      </c>
      <c r="T494" s="246">
        <f t="shared" si="239"/>
        <v>2.9403208062346512E-5</v>
      </c>
      <c r="X494" s="248">
        <f t="shared" si="240"/>
        <v>43827.529289999977</v>
      </c>
      <c r="Z494" s="246">
        <f t="shared" si="241"/>
        <v>78472</v>
      </c>
      <c r="AA494" s="246">
        <f t="shared" si="242"/>
        <v>6.8740026718213915E-2</v>
      </c>
      <c r="AB494" s="246">
        <f t="shared" si="243"/>
        <v>-1.0028090733893907E-2</v>
      </c>
      <c r="AC494" s="246">
        <f t="shared" si="244"/>
        <v>-5.422472504526557E-3</v>
      </c>
      <c r="AD494" s="246">
        <f t="shared" si="245"/>
        <v>5.4106317754952657E-2</v>
      </c>
      <c r="AE494" s="246">
        <f t="shared" si="246"/>
        <v>1.0056260376720884E-4</v>
      </c>
      <c r="AG494" s="249"/>
      <c r="AH494" s="246">
        <f t="shared" si="247"/>
        <v>4.6056182293673469E-3</v>
      </c>
      <c r="AI494" s="246">
        <f t="shared" si="248"/>
        <v>0.47447772445423375</v>
      </c>
      <c r="AJ494" s="246">
        <f t="shared" si="249"/>
        <v>0.33529760104581424</v>
      </c>
      <c r="AK494" s="246">
        <f t="shared" si="250"/>
        <v>9.858174599128576E-2</v>
      </c>
      <c r="AL494" s="246">
        <f t="shared" si="251"/>
        <v>2.9561595587679506</v>
      </c>
      <c r="AM494" s="246">
        <f t="shared" si="252"/>
        <v>10.754637997357328</v>
      </c>
      <c r="AN494" s="246">
        <f t="shared" si="258"/>
        <v>9.0902020938030983</v>
      </c>
      <c r="AO494" s="246">
        <f t="shared" si="258"/>
        <v>9.085935499943016</v>
      </c>
      <c r="AP494" s="246">
        <f t="shared" si="258"/>
        <v>9.0943836806617551</v>
      </c>
      <c r="AQ494" s="246">
        <f t="shared" si="258"/>
        <v>9.0776311640635914</v>
      </c>
      <c r="AR494" s="246">
        <f t="shared" si="258"/>
        <v>9.1107576380500301</v>
      </c>
      <c r="AS494" s="246">
        <f t="shared" si="258"/>
        <v>9.0448651055202909</v>
      </c>
      <c r="AT494" s="246">
        <f t="shared" si="258"/>
        <v>9.1745712647105648</v>
      </c>
      <c r="AU494" s="246">
        <f t="shared" si="253"/>
        <v>8.9124739207928769</v>
      </c>
    </row>
    <row r="495" spans="1:47" s="246" customFormat="1" ht="12.95" customHeight="1">
      <c r="A495" s="243" t="s">
        <v>3078</v>
      </c>
      <c r="B495" s="242" t="s">
        <v>1817</v>
      </c>
      <c r="C495" s="278">
        <v>58846.99383000005</v>
      </c>
      <c r="D495" s="241">
        <v>1.2E-4</v>
      </c>
      <c r="E495" s="246">
        <f t="shared" si="233"/>
        <v>78475.182780691845</v>
      </c>
      <c r="F495" s="246">
        <f t="shared" si="234"/>
        <v>78475</v>
      </c>
      <c r="G495" s="246">
        <f t="shared" si="235"/>
        <v>5.8763300054124556E-2</v>
      </c>
      <c r="K495" s="246">
        <f t="shared" si="255"/>
        <v>5.8763300054124556E-2</v>
      </c>
      <c r="O495" s="246">
        <f t="shared" ca="1" si="257"/>
        <v>5.8570846589789394E-2</v>
      </c>
      <c r="P495" s="246">
        <f t="shared" si="236"/>
        <v>6.4141911182299768E-2</v>
      </c>
      <c r="Q495" s="248">
        <f t="shared" si="237"/>
        <v>43828.49383000005</v>
      </c>
      <c r="R495" s="246">
        <f t="shared" si="238"/>
        <v>2.8929457668130224E-5</v>
      </c>
      <c r="S495" s="246">
        <v>1</v>
      </c>
      <c r="T495" s="246">
        <f t="shared" si="239"/>
        <v>2.8929457668130224E-5</v>
      </c>
      <c r="X495" s="248">
        <f t="shared" si="240"/>
        <v>43828.49383000005</v>
      </c>
      <c r="Z495" s="246">
        <f t="shared" si="241"/>
        <v>78475</v>
      </c>
      <c r="AA495" s="246">
        <f t="shared" si="242"/>
        <v>6.8745711722108124E-2</v>
      </c>
      <c r="AB495" s="246">
        <f t="shared" si="243"/>
        <v>-9.9824116679835678E-3</v>
      </c>
      <c r="AC495" s="246">
        <f t="shared" si="244"/>
        <v>-5.3786111281752119E-3</v>
      </c>
      <c r="AD495" s="246">
        <f t="shared" si="245"/>
        <v>5.4159499514316194E-2</v>
      </c>
      <c r="AE495" s="246">
        <f t="shared" si="246"/>
        <v>9.964854270909448E-5</v>
      </c>
      <c r="AG495" s="249"/>
      <c r="AH495" s="246">
        <f t="shared" si="247"/>
        <v>4.6038005398083611E-3</v>
      </c>
      <c r="AI495" s="246">
        <f t="shared" si="248"/>
        <v>0.47446524610559349</v>
      </c>
      <c r="AJ495" s="246">
        <f t="shared" si="249"/>
        <v>0.33517830675732607</v>
      </c>
      <c r="AK495" s="246">
        <f t="shared" si="250"/>
        <v>9.8515202819850267E-2</v>
      </c>
      <c r="AL495" s="246">
        <f t="shared" si="251"/>
        <v>2.9562861801966318</v>
      </c>
      <c r="AM495" s="246">
        <f t="shared" si="252"/>
        <v>10.762028999433975</v>
      </c>
      <c r="AN495" s="246">
        <f t="shared" si="258"/>
        <v>9.0904276106729647</v>
      </c>
      <c r="AO495" s="246">
        <f t="shared" si="258"/>
        <v>9.0861614746316022</v>
      </c>
      <c r="AP495" s="246">
        <f t="shared" si="258"/>
        <v>9.0946080876918352</v>
      </c>
      <c r="AQ495" s="246">
        <f t="shared" si="258"/>
        <v>9.0778600167926129</v>
      </c>
      <c r="AR495" s="246">
        <f t="shared" si="258"/>
        <v>9.1109751632316396</v>
      </c>
      <c r="AS495" s="246">
        <f t="shared" si="258"/>
        <v>9.0451106856481331</v>
      </c>
      <c r="AT495" s="246">
        <f t="shared" si="258"/>
        <v>9.1747525155842258</v>
      </c>
      <c r="AU495" s="246">
        <f t="shared" si="253"/>
        <v>8.9128133981496838</v>
      </c>
    </row>
    <row r="496" spans="1:47" s="246" customFormat="1" ht="12.95" customHeight="1">
      <c r="A496" s="243" t="s">
        <v>3078</v>
      </c>
      <c r="B496" s="242" t="s">
        <v>1814</v>
      </c>
      <c r="C496" s="278">
        <v>58847.154060000088</v>
      </c>
      <c r="D496" s="241">
        <v>1.7000000000000001E-4</v>
      </c>
      <c r="E496" s="246">
        <f t="shared" si="233"/>
        <v>78475.681169145755</v>
      </c>
      <c r="F496" s="246">
        <f t="shared" si="234"/>
        <v>78475.5</v>
      </c>
      <c r="G496" s="246">
        <f t="shared" si="235"/>
        <v>5.8245194086339325E-2</v>
      </c>
      <c r="K496" s="246">
        <f t="shared" si="255"/>
        <v>5.8245194086339325E-2</v>
      </c>
      <c r="O496" s="246">
        <f t="shared" ca="1" si="257"/>
        <v>5.8570332737316461E-2</v>
      </c>
      <c r="P496" s="246">
        <f t="shared" si="236"/>
        <v>6.4143161668906129E-2</v>
      </c>
      <c r="Q496" s="248">
        <f t="shared" si="237"/>
        <v>43828.654060000088</v>
      </c>
      <c r="R496" s="246">
        <f t="shared" si="238"/>
        <v>3.4786021605008915E-5</v>
      </c>
      <c r="S496" s="246">
        <v>1</v>
      </c>
      <c r="T496" s="246">
        <f t="shared" si="239"/>
        <v>3.4786021605008915E-5</v>
      </c>
      <c r="X496" s="248">
        <f t="shared" si="240"/>
        <v>43828.654060000088</v>
      </c>
      <c r="Z496" s="246">
        <f t="shared" si="241"/>
        <v>78475.5</v>
      </c>
      <c r="AA496" s="246">
        <f t="shared" si="242"/>
        <v>6.8746659243363359E-2</v>
      </c>
      <c r="AB496" s="246">
        <f t="shared" si="243"/>
        <v>-1.0501465157024034E-2</v>
      </c>
      <c r="AC496" s="246">
        <f t="shared" si="244"/>
        <v>-5.8979675825668043E-3</v>
      </c>
      <c r="AD496" s="246">
        <f t="shared" si="245"/>
        <v>5.3641696511882088E-2</v>
      </c>
      <c r="AE496" s="246">
        <f t="shared" si="246"/>
        <v>1.1028077044418982E-4</v>
      </c>
      <c r="AG496" s="249"/>
      <c r="AH496" s="246">
        <f t="shared" si="247"/>
        <v>4.6034975744572351E-3</v>
      </c>
      <c r="AI496" s="246">
        <f t="shared" si="248"/>
        <v>0.47446316727082039</v>
      </c>
      <c r="AJ496" s="246">
        <f t="shared" si="249"/>
        <v>0.33515842453078554</v>
      </c>
      <c r="AK496" s="246">
        <f t="shared" si="250"/>
        <v>9.8504112515534065E-2</v>
      </c>
      <c r="AL496" s="246">
        <f t="shared" si="251"/>
        <v>2.9563072830491053</v>
      </c>
      <c r="AM496" s="246">
        <f t="shared" si="252"/>
        <v>10.763261770415172</v>
      </c>
      <c r="AN496" s="246">
        <f t="shared" si="258"/>
        <v>9.0904651961139482</v>
      </c>
      <c r="AO496" s="246">
        <f t="shared" si="258"/>
        <v>9.086199136726858</v>
      </c>
      <c r="AP496" s="246">
        <f t="shared" si="258"/>
        <v>9.0946454878828806</v>
      </c>
      <c r="AQ496" s="246">
        <f t="shared" si="258"/>
        <v>9.0778981590230874</v>
      </c>
      <c r="AR496" s="246">
        <f t="shared" si="258"/>
        <v>9.1110114157211388</v>
      </c>
      <c r="AS496" s="246">
        <f t="shared" si="258"/>
        <v>9.0451516167675194</v>
      </c>
      <c r="AT496" s="246">
        <f t="shared" si="258"/>
        <v>9.1747827211278157</v>
      </c>
      <c r="AU496" s="246">
        <f t="shared" si="253"/>
        <v>8.9128699777091516</v>
      </c>
    </row>
    <row r="497" spans="1:47" s="246" customFormat="1" ht="12.95" customHeight="1">
      <c r="A497" s="238" t="s">
        <v>1178</v>
      </c>
      <c r="B497" s="219" t="s">
        <v>1817</v>
      </c>
      <c r="C497" s="218">
        <v>58848.279600000002</v>
      </c>
      <c r="D497" s="218">
        <v>6.9999999999999999E-4</v>
      </c>
      <c r="E497" s="246">
        <f t="shared" si="233"/>
        <v>78479.182112416311</v>
      </c>
      <c r="F497" s="246">
        <f t="shared" si="234"/>
        <v>78479</v>
      </c>
      <c r="G497" s="246">
        <f t="shared" si="235"/>
        <v>5.854845200519776E-2</v>
      </c>
      <c r="K497" s="246">
        <f t="shared" si="255"/>
        <v>5.854845200519776E-2</v>
      </c>
      <c r="O497" s="246">
        <f t="shared" ca="1" si="257"/>
        <v>5.8566735770005901E-2</v>
      </c>
      <c r="P497" s="246">
        <f t="shared" si="236"/>
        <v>6.4151915376730498E-2</v>
      </c>
      <c r="Q497" s="248">
        <f t="shared" si="237"/>
        <v>43829.779600000002</v>
      </c>
      <c r="R497" s="246">
        <f t="shared" si="238"/>
        <v>3.139880175610904E-5</v>
      </c>
      <c r="S497" s="246">
        <v>1</v>
      </c>
      <c r="T497" s="246">
        <f t="shared" si="239"/>
        <v>3.139880175610904E-5</v>
      </c>
      <c r="X497" s="248">
        <f t="shared" si="240"/>
        <v>43829.779600000002</v>
      </c>
      <c r="Z497" s="246">
        <f t="shared" si="241"/>
        <v>78479</v>
      </c>
      <c r="AA497" s="246">
        <f t="shared" si="242"/>
        <v>6.8753292057049956E-2</v>
      </c>
      <c r="AB497" s="246">
        <f t="shared" si="243"/>
        <v>-1.0204840051852196E-2</v>
      </c>
      <c r="AC497" s="246">
        <f t="shared" si="244"/>
        <v>-5.6034633715327381E-3</v>
      </c>
      <c r="AD497" s="246">
        <f t="shared" si="245"/>
        <v>5.3947075324878302E-2</v>
      </c>
      <c r="AE497" s="246">
        <f t="shared" si="246"/>
        <v>1.0413876048388673E-4</v>
      </c>
      <c r="AG497" s="249"/>
      <c r="AH497" s="246">
        <f t="shared" si="247"/>
        <v>4.6013766803194552E-3</v>
      </c>
      <c r="AI497" s="246">
        <f t="shared" si="248"/>
        <v>0.47444862254635056</v>
      </c>
      <c r="AJ497" s="246">
        <f t="shared" si="249"/>
        <v>0.3350192501829547</v>
      </c>
      <c r="AK497" s="246">
        <f t="shared" si="250"/>
        <v>9.8426482178640945E-2</v>
      </c>
      <c r="AL497" s="246">
        <f t="shared" si="251"/>
        <v>2.9564549972675693</v>
      </c>
      <c r="AM497" s="246">
        <f t="shared" si="252"/>
        <v>10.771898677302019</v>
      </c>
      <c r="AN497" s="246">
        <f t="shared" si="258"/>
        <v>9.0907282885712419</v>
      </c>
      <c r="AO497" s="246">
        <f t="shared" si="258"/>
        <v>9.086462768573778</v>
      </c>
      <c r="AP497" s="246">
        <f t="shared" si="258"/>
        <v>9.0949072813777274</v>
      </c>
      <c r="AQ497" s="246">
        <f t="shared" si="258"/>
        <v>9.0781651555100993</v>
      </c>
      <c r="AR497" s="246">
        <f t="shared" si="258"/>
        <v>9.111265169492869</v>
      </c>
      <c r="AS497" s="246">
        <f t="shared" si="258"/>
        <v>9.0454381433853062</v>
      </c>
      <c r="AT497" s="246">
        <f t="shared" si="258"/>
        <v>9.1749941364611534</v>
      </c>
      <c r="AU497" s="246">
        <f t="shared" si="253"/>
        <v>8.9132660346254262</v>
      </c>
    </row>
    <row r="498" spans="1:47" s="246" customFormat="1" ht="12.95" customHeight="1">
      <c r="A498" s="238" t="s">
        <v>1178</v>
      </c>
      <c r="B498" s="219" t="s">
        <v>1817</v>
      </c>
      <c r="C498" s="218">
        <v>58856.638700000003</v>
      </c>
      <c r="D498" s="218">
        <v>1E-4</v>
      </c>
      <c r="E498" s="246">
        <f t="shared" si="233"/>
        <v>78505.182729804626</v>
      </c>
      <c r="F498" s="246">
        <f t="shared" si="234"/>
        <v>78505</v>
      </c>
      <c r="G498" s="246">
        <f t="shared" si="235"/>
        <v>5.8746940005221404E-2</v>
      </c>
      <c r="K498" s="246">
        <f t="shared" si="255"/>
        <v>5.8746940005221404E-2</v>
      </c>
      <c r="O498" s="246">
        <f t="shared" ca="1" si="257"/>
        <v>5.8540015441413185E-2</v>
      </c>
      <c r="P498" s="246">
        <f t="shared" si="236"/>
        <v>6.4216959442837312E-2</v>
      </c>
      <c r="Q498" s="248">
        <f t="shared" si="237"/>
        <v>43838.138700000003</v>
      </c>
      <c r="R498" s="246">
        <f t="shared" si="238"/>
        <v>2.9921112647895857E-5</v>
      </c>
      <c r="S498" s="246">
        <v>1</v>
      </c>
      <c r="T498" s="246">
        <f t="shared" si="239"/>
        <v>2.9921112647895857E-5</v>
      </c>
      <c r="X498" s="248">
        <f t="shared" si="240"/>
        <v>43838.138700000003</v>
      </c>
      <c r="Z498" s="246">
        <f t="shared" si="241"/>
        <v>78505</v>
      </c>
      <c r="AA498" s="246">
        <f t="shared" si="242"/>
        <v>6.8802573433344325E-2</v>
      </c>
      <c r="AB498" s="246">
        <f t="shared" si="243"/>
        <v>-1.005563342812292E-2</v>
      </c>
      <c r="AC498" s="246">
        <f t="shared" si="244"/>
        <v>-5.4700194376159084E-3</v>
      </c>
      <c r="AD498" s="246">
        <f t="shared" si="245"/>
        <v>5.4161326014714392E-2</v>
      </c>
      <c r="AE498" s="246">
        <f t="shared" si="246"/>
        <v>1.0111576364078312E-4</v>
      </c>
      <c r="AG498" s="249"/>
      <c r="AH498" s="246">
        <f t="shared" si="247"/>
        <v>4.5856139905070094E-3</v>
      </c>
      <c r="AI498" s="246">
        <f t="shared" si="248"/>
        <v>0.47434096578966356</v>
      </c>
      <c r="AJ498" s="246">
        <f t="shared" si="249"/>
        <v>0.33398545117965495</v>
      </c>
      <c r="AK498" s="246">
        <f t="shared" si="250"/>
        <v>9.7849897754402088E-2</v>
      </c>
      <c r="AL498" s="246">
        <f t="shared" si="251"/>
        <v>2.957551988621574</v>
      </c>
      <c r="AM498" s="246">
        <f t="shared" si="252"/>
        <v>10.836472743279661</v>
      </c>
      <c r="AN498" s="246">
        <f t="shared" si="258"/>
        <v>9.0926823818119136</v>
      </c>
      <c r="AO498" s="246">
        <f t="shared" si="258"/>
        <v>9.0884210227595048</v>
      </c>
      <c r="AP498" s="246">
        <f t="shared" si="258"/>
        <v>9.096851604009899</v>
      </c>
      <c r="AQ498" s="246">
        <f t="shared" si="258"/>
        <v>9.0801486062971506</v>
      </c>
      <c r="AR498" s="246">
        <f t="shared" si="258"/>
        <v>9.1131494505342658</v>
      </c>
      <c r="AS498" s="246">
        <f t="shared" si="258"/>
        <v>9.0475671073665307</v>
      </c>
      <c r="AT498" s="246">
        <f t="shared" si="258"/>
        <v>9.1765633670385647</v>
      </c>
      <c r="AU498" s="246">
        <f t="shared" si="253"/>
        <v>8.9162081717177468</v>
      </c>
    </row>
    <row r="499" spans="1:47" s="246" customFormat="1" ht="12.95" customHeight="1">
      <c r="A499" s="238" t="s">
        <v>1179</v>
      </c>
      <c r="B499" s="219" t="s">
        <v>1814</v>
      </c>
      <c r="C499" s="218">
        <v>58890.556799999998</v>
      </c>
      <c r="D499" s="218">
        <v>2.0000000000000001E-4</v>
      </c>
      <c r="E499" s="246">
        <f t="shared" si="233"/>
        <v>78610.683506280315</v>
      </c>
      <c r="F499" s="246">
        <f t="shared" si="234"/>
        <v>78610.5</v>
      </c>
      <c r="G499" s="246">
        <f t="shared" si="235"/>
        <v>5.8996574000047985E-2</v>
      </c>
      <c r="K499" s="246">
        <f t="shared" si="255"/>
        <v>5.8996574000047985E-2</v>
      </c>
      <c r="O499" s="246">
        <f t="shared" ca="1" si="257"/>
        <v>5.8431592569623519E-2</v>
      </c>
      <c r="P499" s="246">
        <f t="shared" si="236"/>
        <v>6.4481187099038037E-2</v>
      </c>
      <c r="Q499" s="248">
        <f t="shared" si="237"/>
        <v>43872.056799999998</v>
      </c>
      <c r="R499" s="246">
        <f t="shared" si="238"/>
        <v>3.0080980845613256E-5</v>
      </c>
      <c r="S499" s="246">
        <v>1</v>
      </c>
      <c r="T499" s="246">
        <f t="shared" si="239"/>
        <v>3.0080980845613256E-5</v>
      </c>
      <c r="X499" s="248">
        <f t="shared" si="240"/>
        <v>43872.056799999998</v>
      </c>
      <c r="Z499" s="246">
        <f t="shared" si="241"/>
        <v>78610.5</v>
      </c>
      <c r="AA499" s="246">
        <f t="shared" si="242"/>
        <v>6.9002706680146464E-2</v>
      </c>
      <c r="AB499" s="246">
        <f t="shared" si="243"/>
        <v>-1.0006132680098478E-2</v>
      </c>
      <c r="AC499" s="246">
        <f t="shared" si="244"/>
        <v>-5.4846130989900516E-3</v>
      </c>
      <c r="AD499" s="246">
        <f t="shared" si="245"/>
        <v>5.4475054418939566E-2</v>
      </c>
      <c r="AE499" s="246">
        <f t="shared" si="246"/>
        <v>1.0012269121173476E-4</v>
      </c>
      <c r="AG499" s="249"/>
      <c r="AH499" s="246">
        <f t="shared" si="247"/>
        <v>4.5215195811084199E-3</v>
      </c>
      <c r="AI499" s="246">
        <f t="shared" si="248"/>
        <v>0.47391115773339199</v>
      </c>
      <c r="AJ499" s="246">
        <f t="shared" si="249"/>
        <v>0.32979181545551517</v>
      </c>
      <c r="AK499" s="246">
        <f t="shared" si="250"/>
        <v>9.5512055679221441E-2</v>
      </c>
      <c r="AL499" s="246">
        <f t="shared" si="251"/>
        <v>2.9619976134279038</v>
      </c>
      <c r="AM499" s="246">
        <f t="shared" si="252"/>
        <v>11.106216387669287</v>
      </c>
      <c r="AN499" s="246">
        <f t="shared" si="258"/>
        <v>9.100605967232493</v>
      </c>
      <c r="AO499" s="246">
        <f t="shared" si="258"/>
        <v>9.0963642874228459</v>
      </c>
      <c r="AP499" s="246">
        <f t="shared" si="258"/>
        <v>9.1047333568544868</v>
      </c>
      <c r="AQ499" s="246">
        <f t="shared" si="258"/>
        <v>9.0881977485970129</v>
      </c>
      <c r="AR499" s="246">
        <f t="shared" si="258"/>
        <v>9.1207818633117874</v>
      </c>
      <c r="AS499" s="246">
        <f t="shared" si="258"/>
        <v>9.0562144303149132</v>
      </c>
      <c r="AT499" s="246">
        <f t="shared" si="258"/>
        <v>9.1829078208673813</v>
      </c>
      <c r="AU499" s="246">
        <f t="shared" si="253"/>
        <v>8.9281464587654344</v>
      </c>
    </row>
    <row r="500" spans="1:47" s="246" customFormat="1" ht="12.95" customHeight="1">
      <c r="A500" s="238" t="s">
        <v>1179</v>
      </c>
      <c r="B500" s="219" t="s">
        <v>1817</v>
      </c>
      <c r="C500" s="218">
        <v>58901.326200000003</v>
      </c>
      <c r="D500" s="218">
        <v>1E-4</v>
      </c>
      <c r="E500" s="246">
        <f t="shared" si="233"/>
        <v>78644.181257102973</v>
      </c>
      <c r="F500" s="246">
        <f t="shared" si="234"/>
        <v>78644</v>
      </c>
      <c r="G500" s="246">
        <f t="shared" si="235"/>
        <v>5.82734720010194E-2</v>
      </c>
      <c r="K500" s="246">
        <f t="shared" si="255"/>
        <v>5.82734720010194E-2</v>
      </c>
      <c r="O500" s="246">
        <f t="shared" ca="1" si="257"/>
        <v>5.8397164453936751E-2</v>
      </c>
      <c r="P500" s="246">
        <f t="shared" si="236"/>
        <v>6.4565189079479959E-2</v>
      </c>
      <c r="Q500" s="248">
        <f t="shared" si="237"/>
        <v>43882.826200000003</v>
      </c>
      <c r="R500" s="246">
        <f t="shared" si="238"/>
        <v>3.958570379539228E-5</v>
      </c>
      <c r="S500" s="246">
        <v>1</v>
      </c>
      <c r="T500" s="246">
        <f t="shared" si="239"/>
        <v>3.958570379539228E-5</v>
      </c>
      <c r="X500" s="248">
        <f t="shared" si="240"/>
        <v>43882.826200000003</v>
      </c>
      <c r="Z500" s="246">
        <f t="shared" si="241"/>
        <v>78644</v>
      </c>
      <c r="AA500" s="246">
        <f t="shared" si="242"/>
        <v>6.9066311735226274E-2</v>
      </c>
      <c r="AB500" s="246">
        <f t="shared" si="243"/>
        <v>-1.0792839734206874E-2</v>
      </c>
      <c r="AC500" s="246">
        <f t="shared" si="244"/>
        <v>-6.2917170784605597E-3</v>
      </c>
      <c r="AD500" s="246">
        <f t="shared" si="245"/>
        <v>5.3772349345273078E-2</v>
      </c>
      <c r="AE500" s="246">
        <f t="shared" si="246"/>
        <v>1.1648538952827471E-4</v>
      </c>
      <c r="AG500" s="249"/>
      <c r="AH500" s="246">
        <f t="shared" si="247"/>
        <v>4.5011226557463199E-3</v>
      </c>
      <c r="AI500" s="246">
        <f t="shared" si="248"/>
        <v>0.4737770298178271</v>
      </c>
      <c r="AJ500" s="246">
        <f t="shared" si="249"/>
        <v>0.32846058246206783</v>
      </c>
      <c r="AK500" s="246">
        <f t="shared" si="250"/>
        <v>9.4770292761722844E-2</v>
      </c>
      <c r="AL500" s="246">
        <f t="shared" si="251"/>
        <v>2.9634073909973861</v>
      </c>
      <c r="AM500" s="246">
        <f t="shared" si="252"/>
        <v>11.194559550296237</v>
      </c>
      <c r="AN500" s="246">
        <f t="shared" si="258"/>
        <v>9.1031201517618126</v>
      </c>
      <c r="AO500" s="246">
        <f t="shared" si="258"/>
        <v>9.0988856624532293</v>
      </c>
      <c r="AP500" s="246">
        <f t="shared" si="258"/>
        <v>9.107233526525027</v>
      </c>
      <c r="AQ500" s="246">
        <f t="shared" si="258"/>
        <v>9.0907539566677169</v>
      </c>
      <c r="AR500" s="246">
        <f t="shared" si="258"/>
        <v>9.1232009591831176</v>
      </c>
      <c r="AS500" s="246">
        <f t="shared" si="258"/>
        <v>9.0589631426444086</v>
      </c>
      <c r="AT500" s="246">
        <f t="shared" si="258"/>
        <v>9.1849147772267301</v>
      </c>
      <c r="AU500" s="246">
        <f t="shared" si="253"/>
        <v>8.9319372892497704</v>
      </c>
    </row>
    <row r="501" spans="1:47" s="246" customFormat="1" ht="12.95" customHeight="1">
      <c r="A501" s="238" t="s">
        <v>1181</v>
      </c>
      <c r="B501" s="219" t="s">
        <v>1817</v>
      </c>
      <c r="C501" s="218">
        <v>58902.59</v>
      </c>
      <c r="D501" s="218" t="s">
        <v>1965</v>
      </c>
      <c r="E501" s="246">
        <f t="shared" si="233"/>
        <v>78648.112252097082</v>
      </c>
      <c r="F501" s="246">
        <f t="shared" si="234"/>
        <v>78648</v>
      </c>
      <c r="O501" s="246">
        <f t="shared" ca="1" si="257"/>
        <v>5.8393053634153258E-2</v>
      </c>
      <c r="P501" s="246">
        <f t="shared" si="236"/>
        <v>6.4575222397909804E-2</v>
      </c>
      <c r="Q501" s="248">
        <f t="shared" si="237"/>
        <v>43884.09</v>
      </c>
      <c r="R501" s="246">
        <f>+(P501-U501)^2</f>
        <v>8.1148628861729146E-4</v>
      </c>
      <c r="T501" s="246">
        <f t="shared" si="239"/>
        <v>0</v>
      </c>
      <c r="U501" s="246">
        <f>+C501-(C$7+F501*C$8)</f>
        <v>3.6088623994146474E-2</v>
      </c>
      <c r="X501" s="248">
        <f t="shared" si="240"/>
        <v>43884.09</v>
      </c>
      <c r="Z501" s="246">
        <f t="shared" si="241"/>
        <v>78648</v>
      </c>
      <c r="AA501" s="246">
        <f t="shared" si="242"/>
        <v>6.9073908171772849E-2</v>
      </c>
      <c r="AB501" s="246">
        <f>+U501-AA501</f>
        <v>-3.2985284177626376E-2</v>
      </c>
      <c r="AC501" s="246">
        <f>+U501-P501</f>
        <v>-2.848659840376333E-2</v>
      </c>
      <c r="AD501" s="246">
        <f>U501-AH501</f>
        <v>3.1589938220283428E-2</v>
      </c>
      <c r="AE501" s="246">
        <f>+(U501-AA501)^2*S501</f>
        <v>0</v>
      </c>
      <c r="AG501" s="249"/>
      <c r="AH501" s="246">
        <f t="shared" si="247"/>
        <v>4.4986857738630428E-3</v>
      </c>
      <c r="AI501" s="246">
        <f t="shared" si="248"/>
        <v>0.47376109006538403</v>
      </c>
      <c r="AJ501" s="246">
        <f t="shared" si="249"/>
        <v>0.32830164177468302</v>
      </c>
      <c r="AK501" s="246">
        <f t="shared" si="250"/>
        <v>9.4681742740180666E-2</v>
      </c>
      <c r="AL501" s="246">
        <f t="shared" si="251"/>
        <v>2.96357566316573</v>
      </c>
      <c r="AM501" s="246">
        <f t="shared" si="252"/>
        <v>11.20519748547391</v>
      </c>
      <c r="AN501" s="246">
        <f t="shared" ref="AN501:AT510" si="259">$AU501+$AB$7*SIN(AO501)</f>
        <v>9.1034202942920253</v>
      </c>
      <c r="AO501" s="246">
        <f t="shared" si="259"/>
        <v>9.0991866939692923</v>
      </c>
      <c r="AP501" s="246">
        <f t="shared" si="259"/>
        <v>9.1075319721448658</v>
      </c>
      <c r="AQ501" s="246">
        <f t="shared" si="259"/>
        <v>9.0910591862072199</v>
      </c>
      <c r="AR501" s="246">
        <f t="shared" si="259"/>
        <v>9.1234896636421077</v>
      </c>
      <c r="AS501" s="246">
        <f t="shared" si="259"/>
        <v>9.0592914392799671</v>
      </c>
      <c r="AT501" s="246">
        <f t="shared" si="259"/>
        <v>9.1851541703508293</v>
      </c>
      <c r="AU501" s="246">
        <f t="shared" si="253"/>
        <v>8.9323899257255128</v>
      </c>
    </row>
    <row r="502" spans="1:47" s="246" customFormat="1" ht="12.95" customHeight="1">
      <c r="A502" s="240" t="s">
        <v>3073</v>
      </c>
      <c r="B502" s="45" t="s">
        <v>1817</v>
      </c>
      <c r="C502" s="44">
        <v>59130.874199999998</v>
      </c>
      <c r="D502" s="44">
        <v>1E-4</v>
      </c>
      <c r="E502" s="246">
        <f t="shared" si="233"/>
        <v>79358.180338373626</v>
      </c>
      <c r="F502" s="246">
        <f t="shared" si="234"/>
        <v>79358</v>
      </c>
      <c r="G502" s="246">
        <f t="shared" ref="G502:G533" si="260">+C502-(C$7+F502*C$8)</f>
        <v>5.7978103999630548E-2</v>
      </c>
      <c r="K502" s="246">
        <f>+G502</f>
        <v>5.7978103999630548E-2</v>
      </c>
      <c r="O502" s="246">
        <f t="shared" ca="1" si="257"/>
        <v>5.7663383122583012E-2</v>
      </c>
      <c r="P502" s="246">
        <f t="shared" si="236"/>
        <v>6.6367056626411736E-2</v>
      </c>
      <c r="Q502" s="248">
        <f t="shared" si="237"/>
        <v>44112.374199999998</v>
      </c>
      <c r="R502" s="246">
        <f t="shared" ref="R502:R533" si="261">+(P502-G502)^2</f>
        <v>7.0374526174378984E-5</v>
      </c>
      <c r="S502" s="246">
        <v>1</v>
      </c>
      <c r="T502" s="246">
        <f t="shared" si="239"/>
        <v>7.0374526174378984E-5</v>
      </c>
      <c r="X502" s="248">
        <f t="shared" si="240"/>
        <v>44112.374199999998</v>
      </c>
      <c r="Z502" s="246">
        <f t="shared" si="241"/>
        <v>79358</v>
      </c>
      <c r="AA502" s="246">
        <f t="shared" si="242"/>
        <v>7.0428557057479885E-2</v>
      </c>
      <c r="AB502" s="246">
        <f t="shared" ref="AB502:AB533" si="262">+G502-AA502</f>
        <v>-1.2450453057849337E-2</v>
      </c>
      <c r="AC502" s="246">
        <f t="shared" ref="AC502:AC533" si="263">+G502-P502</f>
        <v>-8.3889526267811876E-3</v>
      </c>
      <c r="AD502" s="246">
        <f t="shared" ref="AD502:AD533" si="264">G502-AH502</f>
        <v>5.3916603568562399E-2</v>
      </c>
      <c r="AE502" s="246">
        <f t="shared" ref="AE502:AE533" si="265">+(G502-AA502)^2*S502</f>
        <v>1.5501378134570991E-4</v>
      </c>
      <c r="AG502" s="249"/>
      <c r="AH502" s="246">
        <f t="shared" si="247"/>
        <v>4.0615004310681508E-3</v>
      </c>
      <c r="AI502" s="246">
        <f t="shared" si="248"/>
        <v>0.47118323013913321</v>
      </c>
      <c r="AJ502" s="246">
        <f t="shared" si="249"/>
        <v>0.30012764396971342</v>
      </c>
      <c r="AK502" s="246">
        <f t="shared" si="250"/>
        <v>7.9024342144744658E-2</v>
      </c>
      <c r="AL502" s="246">
        <f t="shared" si="251"/>
        <v>2.9932541940818727</v>
      </c>
      <c r="AM502" s="246">
        <f t="shared" si="252"/>
        <v>13.457947978242514</v>
      </c>
      <c r="AN502" s="246">
        <f t="shared" si="259"/>
        <v>9.156506879915689</v>
      </c>
      <c r="AO502" s="246">
        <f t="shared" si="259"/>
        <v>9.1525345856882847</v>
      </c>
      <c r="AP502" s="246">
        <f t="shared" si="259"/>
        <v>9.1602396248793987</v>
      </c>
      <c r="AQ502" s="246">
        <f t="shared" si="259"/>
        <v>9.1452790715989583</v>
      </c>
      <c r="AR502" s="246">
        <f t="shared" si="259"/>
        <v>9.1742720737723857</v>
      </c>
      <c r="AS502" s="246">
        <f t="shared" si="259"/>
        <v>9.117864088953926</v>
      </c>
      <c r="AT502" s="246">
        <f t="shared" si="259"/>
        <v>9.2268672083074108</v>
      </c>
      <c r="AU502" s="246">
        <f t="shared" si="253"/>
        <v>9.0127329001696683</v>
      </c>
    </row>
    <row r="503" spans="1:47" s="246" customFormat="1" ht="12.95" customHeight="1">
      <c r="A503" s="253" t="s">
        <v>3087</v>
      </c>
      <c r="B503" s="254" t="s">
        <v>1817</v>
      </c>
      <c r="C503" s="279">
        <v>59175.240030084271</v>
      </c>
      <c r="D503" s="280">
        <v>2.52E-4</v>
      </c>
      <c r="E503" s="246">
        <f t="shared" si="233"/>
        <v>79496.178325374087</v>
      </c>
      <c r="F503" s="246">
        <f t="shared" si="234"/>
        <v>79496</v>
      </c>
      <c r="G503" s="246">
        <f t="shared" si="260"/>
        <v>5.7330932271725032E-2</v>
      </c>
      <c r="L503" s="246">
        <f>+G503</f>
        <v>5.7330932271725032E-2</v>
      </c>
      <c r="O503" s="246">
        <f t="shared" ca="1" si="257"/>
        <v>5.7521559840052458E-2</v>
      </c>
      <c r="P503" s="246">
        <f t="shared" si="236"/>
        <v>6.6717849494463424E-2</v>
      </c>
      <c r="Q503" s="248">
        <f t="shared" si="237"/>
        <v>44156.740030084271</v>
      </c>
      <c r="R503" s="246">
        <f t="shared" si="261"/>
        <v>8.8114214946542638E-5</v>
      </c>
      <c r="S503" s="246">
        <v>1</v>
      </c>
      <c r="T503" s="246">
        <f t="shared" si="239"/>
        <v>8.8114214946542638E-5</v>
      </c>
      <c r="X503" s="248">
        <f t="shared" si="240"/>
        <v>44156.740030084271</v>
      </c>
      <c r="Z503" s="246">
        <f t="shared" si="241"/>
        <v>79496</v>
      </c>
      <c r="AA503" s="246">
        <f t="shared" si="242"/>
        <v>7.0693352955519151E-2</v>
      </c>
      <c r="AB503" s="246">
        <f t="shared" si="262"/>
        <v>-1.3362420683794118E-2</v>
      </c>
      <c r="AC503" s="246">
        <f t="shared" si="263"/>
        <v>-9.3869172227383918E-3</v>
      </c>
      <c r="AD503" s="246">
        <f t="shared" si="264"/>
        <v>5.3355428810669306E-2</v>
      </c>
      <c r="AE503" s="246">
        <f t="shared" si="265"/>
        <v>1.7855428653068886E-4</v>
      </c>
      <c r="AG503" s="249"/>
      <c r="AH503" s="246">
        <f t="shared" si="247"/>
        <v>3.9755034610557283E-3</v>
      </c>
      <c r="AI503" s="246">
        <f t="shared" si="248"/>
        <v>0.47073928311978241</v>
      </c>
      <c r="AJ503" s="246">
        <f t="shared" si="249"/>
        <v>0.29465915258443953</v>
      </c>
      <c r="AK503" s="246">
        <f t="shared" si="250"/>
        <v>7.5994185994250868E-2</v>
      </c>
      <c r="AL503" s="246">
        <f t="shared" si="251"/>
        <v>2.9989818423959704</v>
      </c>
      <c r="AM503" s="246">
        <f t="shared" si="252"/>
        <v>14.000405671805593</v>
      </c>
      <c r="AN503" s="246">
        <f t="shared" si="259"/>
        <v>9.1667840719206257</v>
      </c>
      <c r="AO503" s="246">
        <f t="shared" si="259"/>
        <v>9.1628864260414797</v>
      </c>
      <c r="AP503" s="246">
        <f t="shared" si="259"/>
        <v>9.1704257743287254</v>
      </c>
      <c r="AQ503" s="246">
        <f t="shared" si="259"/>
        <v>9.1558283716031799</v>
      </c>
      <c r="AR503" s="246">
        <f t="shared" si="259"/>
        <v>9.1840412214144358</v>
      </c>
      <c r="AS503" s="246">
        <f t="shared" si="259"/>
        <v>9.1293145782810079</v>
      </c>
      <c r="AT503" s="246">
        <f t="shared" si="259"/>
        <v>9.2348065290913617</v>
      </c>
      <c r="AU503" s="246">
        <f t="shared" si="253"/>
        <v>9.0283488585827563</v>
      </c>
    </row>
    <row r="504" spans="1:47" s="246" customFormat="1" ht="12.95" customHeight="1">
      <c r="A504" s="253" t="s">
        <v>3087</v>
      </c>
      <c r="B504" s="254" t="s">
        <v>1814</v>
      </c>
      <c r="C504" s="279">
        <v>59175.401060100645</v>
      </c>
      <c r="D504" s="280">
        <v>4.1089999999999998E-3</v>
      </c>
      <c r="E504" s="246">
        <f t="shared" si="233"/>
        <v>79496.679202244064</v>
      </c>
      <c r="F504" s="246">
        <f t="shared" si="234"/>
        <v>79496.5</v>
      </c>
      <c r="G504" s="246">
        <f t="shared" si="260"/>
        <v>5.7612842647358775E-2</v>
      </c>
      <c r="L504" s="246">
        <f>+G504</f>
        <v>5.7612842647358775E-2</v>
      </c>
      <c r="O504" s="246">
        <f t="shared" ca="1" si="257"/>
        <v>5.7521045987579511E-2</v>
      </c>
      <c r="P504" s="246">
        <f t="shared" si="236"/>
        <v>6.6719121974859089E-2</v>
      </c>
      <c r="Q504" s="248">
        <f t="shared" si="237"/>
        <v>44156.901060100645</v>
      </c>
      <c r="R504" s="246">
        <f t="shared" si="261"/>
        <v>8.2924323190459564E-5</v>
      </c>
      <c r="S504" s="246">
        <v>1</v>
      </c>
      <c r="T504" s="246">
        <f t="shared" si="239"/>
        <v>8.2924323190459564E-5</v>
      </c>
      <c r="X504" s="248">
        <f t="shared" si="240"/>
        <v>44156.901060100645</v>
      </c>
      <c r="Z504" s="246">
        <f t="shared" si="241"/>
        <v>79496.5</v>
      </c>
      <c r="AA504" s="246">
        <f t="shared" si="242"/>
        <v>7.0694313274786258E-2</v>
      </c>
      <c r="AB504" s="246">
        <f t="shared" si="262"/>
        <v>-1.3081470627427483E-2</v>
      </c>
      <c r="AC504" s="246">
        <f t="shared" si="263"/>
        <v>-9.1062793275003134E-3</v>
      </c>
      <c r="AD504" s="246">
        <f t="shared" si="264"/>
        <v>5.3637651347431613E-2</v>
      </c>
      <c r="AE504" s="246">
        <f t="shared" si="265"/>
        <v>1.7112487377624798E-4</v>
      </c>
      <c r="AG504" s="249"/>
      <c r="AH504" s="246">
        <f t="shared" si="247"/>
        <v>3.9751912999271641E-3</v>
      </c>
      <c r="AI504" s="246">
        <f t="shared" si="248"/>
        <v>0.47073770788062663</v>
      </c>
      <c r="AJ504" s="246">
        <f t="shared" si="249"/>
        <v>0.2946393429659746</v>
      </c>
      <c r="AK504" s="246">
        <f t="shared" si="250"/>
        <v>7.5983214449230396E-2</v>
      </c>
      <c r="AL504" s="246">
        <f t="shared" si="251"/>
        <v>2.9990025723091169</v>
      </c>
      <c r="AM504" s="246">
        <f t="shared" si="252"/>
        <v>14.002447982352926</v>
      </c>
      <c r="AN504" s="246">
        <f t="shared" si="259"/>
        <v>9.1668212853513626</v>
      </c>
      <c r="AO504" s="246">
        <f t="shared" si="259"/>
        <v>9.1629239239081173</v>
      </c>
      <c r="AP504" s="246">
        <f t="shared" si="259"/>
        <v>9.1704626479924372</v>
      </c>
      <c r="AQ504" s="246">
        <f t="shared" si="259"/>
        <v>9.1558666006149192</v>
      </c>
      <c r="AR504" s="246">
        <f t="shared" si="259"/>
        <v>9.1840765604087569</v>
      </c>
      <c r="AS504" s="246">
        <f t="shared" si="259"/>
        <v>9.1293561024899876</v>
      </c>
      <c r="AT504" s="246">
        <f t="shared" si="259"/>
        <v>9.2348352020763809</v>
      </c>
      <c r="AU504" s="246">
        <f t="shared" si="253"/>
        <v>9.0284054381422258</v>
      </c>
    </row>
    <row r="505" spans="1:47" s="246" customFormat="1" ht="12.95" customHeight="1">
      <c r="A505" s="240" t="s">
        <v>3073</v>
      </c>
      <c r="B505" s="45" t="s">
        <v>1817</v>
      </c>
      <c r="C505" s="44">
        <v>59175.561600000001</v>
      </c>
      <c r="D505" s="44">
        <v>2.0000000000000001E-4</v>
      </c>
      <c r="E505" s="246">
        <f t="shared" si="233"/>
        <v>79497.178554626342</v>
      </c>
      <c r="F505" s="246">
        <f t="shared" si="234"/>
        <v>79497</v>
      </c>
      <c r="G505" s="246">
        <f t="shared" si="260"/>
        <v>5.7404635997954756E-2</v>
      </c>
      <c r="K505" s="246">
        <f>+G505</f>
        <v>5.7404635997954756E-2</v>
      </c>
      <c r="O505" s="246">
        <f t="shared" ca="1" si="257"/>
        <v>5.7520532135106578E-2</v>
      </c>
      <c r="P505" s="246">
        <f t="shared" si="236"/>
        <v>6.6720394466025457E-2</v>
      </c>
      <c r="Q505" s="248">
        <f t="shared" si="237"/>
        <v>44157.061600000001</v>
      </c>
      <c r="R505" s="246">
        <f t="shared" si="261"/>
        <v>8.6783355835430971E-5</v>
      </c>
      <c r="S505" s="246">
        <v>1</v>
      </c>
      <c r="T505" s="246">
        <f t="shared" si="239"/>
        <v>8.6783355835430971E-5</v>
      </c>
      <c r="X505" s="248">
        <f t="shared" si="240"/>
        <v>44157.061600000001</v>
      </c>
      <c r="Z505" s="246">
        <f t="shared" si="241"/>
        <v>79497</v>
      </c>
      <c r="AA505" s="246">
        <f t="shared" si="242"/>
        <v>7.0695273600682923E-2</v>
      </c>
      <c r="AB505" s="246">
        <f t="shared" si="262"/>
        <v>-1.3290637602728167E-2</v>
      </c>
      <c r="AC505" s="246">
        <f t="shared" si="263"/>
        <v>-9.3157584680707006E-3</v>
      </c>
      <c r="AD505" s="246">
        <f t="shared" si="264"/>
        <v>5.3429756863297283E-2</v>
      </c>
      <c r="AE505" s="246">
        <f t="shared" si="265"/>
        <v>1.7664104788705191E-4</v>
      </c>
      <c r="AG505" s="249"/>
      <c r="AH505" s="246">
        <f t="shared" si="247"/>
        <v>3.9748791346574707E-3</v>
      </c>
      <c r="AI505" s="246">
        <f t="shared" si="248"/>
        <v>0.47073613288106086</v>
      </c>
      <c r="AJ505" s="246">
        <f t="shared" si="249"/>
        <v>0.29461953337372832</v>
      </c>
      <c r="AK505" s="246">
        <f t="shared" si="250"/>
        <v>7.5972242956204694E-2</v>
      </c>
      <c r="AL505" s="246">
        <f t="shared" si="251"/>
        <v>2.99902330206233</v>
      </c>
      <c r="AM505" s="246">
        <f t="shared" si="252"/>
        <v>14.004490870043304</v>
      </c>
      <c r="AN505" s="246">
        <f t="shared" si="259"/>
        <v>9.1668584986195114</v>
      </c>
      <c r="AO505" s="246">
        <f t="shared" si="259"/>
        <v>9.1629614217127155</v>
      </c>
      <c r="AP505" s="246">
        <f t="shared" si="259"/>
        <v>9.1704995214225953</v>
      </c>
      <c r="AQ505" s="246">
        <f t="shared" si="259"/>
        <v>9.1559048296769809</v>
      </c>
      <c r="AR505" s="246">
        <f t="shared" si="259"/>
        <v>9.1841118989996211</v>
      </c>
      <c r="AS505" s="246">
        <f t="shared" si="259"/>
        <v>9.1293976269629535</v>
      </c>
      <c r="AT505" s="246">
        <f t="shared" si="259"/>
        <v>9.2348638744005669</v>
      </c>
      <c r="AU505" s="246">
        <f t="shared" si="253"/>
        <v>9.0284620177016919</v>
      </c>
    </row>
    <row r="506" spans="1:47" s="246" customFormat="1" ht="12.95" customHeight="1">
      <c r="A506" s="253" t="s">
        <v>3087</v>
      </c>
      <c r="B506" s="254" t="s">
        <v>1817</v>
      </c>
      <c r="C506" s="279">
        <v>59184.241900670342</v>
      </c>
      <c r="D506" s="280">
        <v>1.132E-3</v>
      </c>
      <c r="E506" s="246">
        <f t="shared" si="233"/>
        <v>79524.178252745143</v>
      </c>
      <c r="F506" s="246">
        <f t="shared" si="234"/>
        <v>79524</v>
      </c>
      <c r="G506" s="246">
        <f t="shared" si="260"/>
        <v>5.7307582348585129E-2</v>
      </c>
      <c r="L506" s="246">
        <f>+G506</f>
        <v>5.7307582348585129E-2</v>
      </c>
      <c r="O506" s="246">
        <f t="shared" ca="1" si="257"/>
        <v>5.7492784101567995E-2</v>
      </c>
      <c r="P506" s="246">
        <f t="shared" si="236"/>
        <v>6.6789124983513484E-2</v>
      </c>
      <c r="Q506" s="248">
        <f t="shared" si="237"/>
        <v>44165.741900670342</v>
      </c>
      <c r="R506" s="246">
        <f t="shared" si="261"/>
        <v>8.9899650737964139E-5</v>
      </c>
      <c r="S506" s="246">
        <v>1</v>
      </c>
      <c r="T506" s="246">
        <f t="shared" si="239"/>
        <v>8.9899650737964139E-5</v>
      </c>
      <c r="X506" s="248">
        <f t="shared" si="240"/>
        <v>44165.741900670342</v>
      </c>
      <c r="Z506" s="246">
        <f t="shared" si="241"/>
        <v>79524</v>
      </c>
      <c r="AA506" s="246">
        <f t="shared" si="242"/>
        <v>7.0747141053367033E-2</v>
      </c>
      <c r="AB506" s="246">
        <f t="shared" si="262"/>
        <v>-1.3439558704781904E-2</v>
      </c>
      <c r="AC506" s="246">
        <f t="shared" si="263"/>
        <v>-9.4815426349283555E-3</v>
      </c>
      <c r="AD506" s="246">
        <f t="shared" si="264"/>
        <v>5.3349566278731581E-2</v>
      </c>
      <c r="AE506" s="246">
        <f t="shared" si="265"/>
        <v>1.8062173817927905E-4</v>
      </c>
      <c r="AG506" s="249"/>
      <c r="AH506" s="246">
        <f t="shared" si="247"/>
        <v>3.9580160698535474E-3</v>
      </c>
      <c r="AI506" s="246">
        <f t="shared" si="248"/>
        <v>0.4706514385218572</v>
      </c>
      <c r="AJ506" s="246">
        <f t="shared" si="249"/>
        <v>0.29354985405419876</v>
      </c>
      <c r="AK506" s="246">
        <f t="shared" si="250"/>
        <v>7.5379859369141114E-2</v>
      </c>
      <c r="AL506" s="246">
        <f t="shared" si="251"/>
        <v>3.0001424718533301</v>
      </c>
      <c r="AM506" s="246">
        <f t="shared" si="252"/>
        <v>14.11567076565386</v>
      </c>
      <c r="AN506" s="246">
        <f t="shared" si="259"/>
        <v>9.1688677742126359</v>
      </c>
      <c r="AO506" s="246">
        <f t="shared" si="259"/>
        <v>9.1649862114807874</v>
      </c>
      <c r="AP506" s="246">
        <f t="shared" si="259"/>
        <v>9.1724903405388041</v>
      </c>
      <c r="AQ506" s="246">
        <f t="shared" si="259"/>
        <v>9.1579692738841612</v>
      </c>
      <c r="AR506" s="246">
        <f t="shared" si="259"/>
        <v>9.1860195850552699</v>
      </c>
      <c r="AS506" s="246">
        <f t="shared" si="259"/>
        <v>9.1316403397306338</v>
      </c>
      <c r="AT506" s="246">
        <f t="shared" si="259"/>
        <v>9.2364112010474599</v>
      </c>
      <c r="AU506" s="246">
        <f t="shared" si="253"/>
        <v>9.0315173139129499</v>
      </c>
    </row>
    <row r="507" spans="1:47" s="246" customFormat="1" ht="12.95" customHeight="1">
      <c r="A507" s="253" t="s">
        <v>3087</v>
      </c>
      <c r="B507" s="254" t="s">
        <v>1814</v>
      </c>
      <c r="C507" s="279">
        <v>59184.402680672705</v>
      </c>
      <c r="D507" s="280">
        <v>4.8329999999999996E-3</v>
      </c>
      <c r="E507" s="246">
        <f t="shared" si="233"/>
        <v>79524.678351957395</v>
      </c>
      <c r="F507" s="246">
        <f t="shared" si="234"/>
        <v>79524.5</v>
      </c>
      <c r="G507" s="246">
        <f t="shared" si="260"/>
        <v>5.7339478706126101E-2</v>
      </c>
      <c r="L507" s="246">
        <f>+G507</f>
        <v>5.7339478706126101E-2</v>
      </c>
      <c r="O507" s="246">
        <f t="shared" ca="1" si="257"/>
        <v>5.7492270249095048E-2</v>
      </c>
      <c r="P507" s="246">
        <f t="shared" si="236"/>
        <v>6.6790398067068879E-2</v>
      </c>
      <c r="Q507" s="248">
        <f t="shared" si="237"/>
        <v>44165.902680672705</v>
      </c>
      <c r="R507" s="246">
        <f t="shared" si="261"/>
        <v>8.9319876767043045E-5</v>
      </c>
      <c r="S507" s="246">
        <v>1</v>
      </c>
      <c r="T507" s="246">
        <f t="shared" si="239"/>
        <v>8.9319876767043045E-5</v>
      </c>
      <c r="X507" s="248">
        <f t="shared" si="240"/>
        <v>44165.902680672705</v>
      </c>
      <c r="Z507" s="246">
        <f t="shared" si="241"/>
        <v>79524.5</v>
      </c>
      <c r="AA507" s="246">
        <f t="shared" si="242"/>
        <v>7.0748101744409403E-2</v>
      </c>
      <c r="AB507" s="246">
        <f t="shared" si="262"/>
        <v>-1.3408623038283302E-2</v>
      </c>
      <c r="AC507" s="246">
        <f t="shared" si="263"/>
        <v>-9.4509193609427777E-3</v>
      </c>
      <c r="AD507" s="246">
        <f t="shared" si="264"/>
        <v>5.3381775028785584E-2</v>
      </c>
      <c r="AE507" s="246">
        <f t="shared" si="265"/>
        <v>1.7979117178278171E-4</v>
      </c>
      <c r="AG507" s="249"/>
      <c r="AH507" s="246">
        <f t="shared" si="247"/>
        <v>3.9577036773405187E-3</v>
      </c>
      <c r="AI507" s="246">
        <f t="shared" si="248"/>
        <v>0.47064987669009506</v>
      </c>
      <c r="AJ507" s="246">
        <f t="shared" si="249"/>
        <v>0.29353004588882398</v>
      </c>
      <c r="AK507" s="246">
        <f t="shared" si="250"/>
        <v>7.5368890726075388E-2</v>
      </c>
      <c r="AL507" s="246">
        <f t="shared" si="251"/>
        <v>3.0001631928445298</v>
      </c>
      <c r="AM507" s="246">
        <f t="shared" si="252"/>
        <v>14.117745780749875</v>
      </c>
      <c r="AN507" s="246">
        <f t="shared" si="259"/>
        <v>9.1689049785692678</v>
      </c>
      <c r="AO507" s="246">
        <f t="shared" si="259"/>
        <v>9.1650237058980455</v>
      </c>
      <c r="AP507" s="246">
        <f t="shared" si="259"/>
        <v>9.1725272011632377</v>
      </c>
      <c r="AQ507" s="246">
        <f t="shared" si="259"/>
        <v>9.1580075057208301</v>
      </c>
      <c r="AR507" s="246">
        <f t="shared" si="259"/>
        <v>9.1860549015273048</v>
      </c>
      <c r="AS507" s="246">
        <f t="shared" si="259"/>
        <v>9.131681878678668</v>
      </c>
      <c r="AT507" s="246">
        <f t="shared" si="259"/>
        <v>9.236439837163493</v>
      </c>
      <c r="AU507" s="246">
        <f t="shared" si="253"/>
        <v>9.0315738934724177</v>
      </c>
    </row>
    <row r="508" spans="1:47" s="246" customFormat="1" ht="12.95" customHeight="1">
      <c r="A508" s="240" t="s">
        <v>3074</v>
      </c>
      <c r="B508" s="45" t="s">
        <v>1814</v>
      </c>
      <c r="C508" s="44">
        <v>59191.95781</v>
      </c>
      <c r="D508" s="44">
        <v>9.7000000000000005E-4</v>
      </c>
      <c r="E508" s="246">
        <f t="shared" si="233"/>
        <v>79548.178253496822</v>
      </c>
      <c r="F508" s="246">
        <f t="shared" si="234"/>
        <v>79548</v>
      </c>
      <c r="G508" s="246">
        <f t="shared" si="260"/>
        <v>5.7307824004965369E-2</v>
      </c>
      <c r="K508" s="246">
        <f>+G508</f>
        <v>5.7307824004965369E-2</v>
      </c>
      <c r="O508" s="246">
        <f t="shared" ca="1" si="257"/>
        <v>5.7468119182867025E-2</v>
      </c>
      <c r="P508" s="246">
        <f t="shared" si="236"/>
        <v>6.6850245143533632E-2</v>
      </c>
      <c r="Q508" s="248">
        <f t="shared" si="237"/>
        <v>44173.45781</v>
      </c>
      <c r="R508" s="246">
        <f t="shared" si="261"/>
        <v>9.1057801185794431E-5</v>
      </c>
      <c r="S508" s="246">
        <v>1</v>
      </c>
      <c r="T508" s="246">
        <f t="shared" si="239"/>
        <v>9.1057801185794431E-5</v>
      </c>
      <c r="X508" s="248">
        <f t="shared" si="240"/>
        <v>44173.45781</v>
      </c>
      <c r="Z508" s="246">
        <f t="shared" si="241"/>
        <v>79548</v>
      </c>
      <c r="AA508" s="246">
        <f t="shared" si="242"/>
        <v>7.0793261728656381E-2</v>
      </c>
      <c r="AB508" s="246">
        <f t="shared" si="262"/>
        <v>-1.3485437723691013E-2</v>
      </c>
      <c r="AC508" s="246">
        <f t="shared" si="263"/>
        <v>-9.5424211385682634E-3</v>
      </c>
      <c r="AD508" s="246">
        <f t="shared" si="264"/>
        <v>5.3364807419842612E-2</v>
      </c>
      <c r="AE508" s="246">
        <f t="shared" si="265"/>
        <v>1.8185703059954864E-4</v>
      </c>
      <c r="AG508" s="249"/>
      <c r="AH508" s="246">
        <f t="shared" si="247"/>
        <v>3.9430165851227546E-3</v>
      </c>
      <c r="AI508" s="246">
        <f t="shared" si="248"/>
        <v>0.47057674035224895</v>
      </c>
      <c r="AJ508" s="246">
        <f t="shared" si="249"/>
        <v>0.29259909089875286</v>
      </c>
      <c r="AK508" s="246">
        <f t="shared" si="250"/>
        <v>7.4853422643460898E-2</v>
      </c>
      <c r="AL508" s="246">
        <f t="shared" si="251"/>
        <v>3.0011369008167645</v>
      </c>
      <c r="AM508" s="246">
        <f t="shared" si="252"/>
        <v>14.215942809378705</v>
      </c>
      <c r="AN508" s="246">
        <f t="shared" si="259"/>
        <v>9.1706534015379706</v>
      </c>
      <c r="AO508" s="246">
        <f t="shared" si="259"/>
        <v>9.1667858748188138</v>
      </c>
      <c r="AP508" s="246">
        <f t="shared" si="259"/>
        <v>9.1742593891421169</v>
      </c>
      <c r="AQ508" s="246">
        <f t="shared" si="259"/>
        <v>9.1598044591512391</v>
      </c>
      <c r="AR508" s="246">
        <f t="shared" si="259"/>
        <v>9.187714324346361</v>
      </c>
      <c r="AS508" s="246">
        <f t="shared" si="259"/>
        <v>9.1336345046901695</v>
      </c>
      <c r="AT508" s="246">
        <f t="shared" si="259"/>
        <v>9.2377849963925289</v>
      </c>
      <c r="AU508" s="246">
        <f t="shared" si="253"/>
        <v>9.0342331327673993</v>
      </c>
    </row>
    <row r="509" spans="1:47" s="246" customFormat="1" ht="12.95" customHeight="1">
      <c r="A509" s="253" t="s">
        <v>3087</v>
      </c>
      <c r="B509" s="254" t="s">
        <v>1817</v>
      </c>
      <c r="C509" s="279">
        <v>59198.066031003837</v>
      </c>
      <c r="D509" s="280">
        <v>4.2200000000000001E-4</v>
      </c>
      <c r="E509" s="246">
        <f t="shared" si="233"/>
        <v>79567.177609557155</v>
      </c>
      <c r="F509" s="246">
        <f t="shared" si="234"/>
        <v>79567</v>
      </c>
      <c r="G509" s="246">
        <f t="shared" si="260"/>
        <v>5.7100799836916849E-2</v>
      </c>
      <c r="K509" s="246">
        <f>+G509</f>
        <v>5.7100799836916849E-2</v>
      </c>
      <c r="O509" s="246">
        <f t="shared" ca="1" si="257"/>
        <v>5.7448592788895428E-2</v>
      </c>
      <c r="P509" s="246">
        <f t="shared" si="236"/>
        <v>6.6898649536222654E-2</v>
      </c>
      <c r="Q509" s="248">
        <f t="shared" si="237"/>
        <v>44179.566031003837</v>
      </c>
      <c r="R509" s="246">
        <f t="shared" si="261"/>
        <v>9.5997858730186849E-5</v>
      </c>
      <c r="S509" s="246">
        <v>1</v>
      </c>
      <c r="T509" s="246">
        <f t="shared" si="239"/>
        <v>9.5997858730186849E-5</v>
      </c>
      <c r="X509" s="248">
        <f t="shared" si="240"/>
        <v>44179.566031003837</v>
      </c>
      <c r="Z509" s="246">
        <f t="shared" si="241"/>
        <v>79567</v>
      </c>
      <c r="AA509" s="246">
        <f t="shared" si="242"/>
        <v>7.0829784817432281E-2</v>
      </c>
      <c r="AB509" s="246">
        <f t="shared" si="262"/>
        <v>-1.3728984980515432E-2</v>
      </c>
      <c r="AC509" s="246">
        <f t="shared" si="263"/>
        <v>-9.7978496993058051E-3</v>
      </c>
      <c r="AD509" s="246">
        <f t="shared" si="264"/>
        <v>5.3169664555707222E-2</v>
      </c>
      <c r="AE509" s="246">
        <f t="shared" si="265"/>
        <v>1.8848502859521832E-4</v>
      </c>
      <c r="AG509" s="249"/>
      <c r="AH509" s="246">
        <f t="shared" si="247"/>
        <v>3.9311352812096238E-3</v>
      </c>
      <c r="AI509" s="246">
        <f t="shared" si="248"/>
        <v>0.47051799477642997</v>
      </c>
      <c r="AJ509" s="246">
        <f t="shared" si="249"/>
        <v>0.29184644463672854</v>
      </c>
      <c r="AK509" s="246">
        <f t="shared" si="250"/>
        <v>7.4436744165217686E-2</v>
      </c>
      <c r="AL509" s="246">
        <f t="shared" si="251"/>
        <v>3.0019238993718949</v>
      </c>
      <c r="AM509" s="246">
        <f t="shared" si="252"/>
        <v>14.296309341519681</v>
      </c>
      <c r="AN509" s="246">
        <f t="shared" si="259"/>
        <v>9.1720667607534558</v>
      </c>
      <c r="AO509" s="246">
        <f t="shared" si="259"/>
        <v>9.1682105095253323</v>
      </c>
      <c r="AP509" s="246">
        <f t="shared" si="259"/>
        <v>9.1756595085410719</v>
      </c>
      <c r="AQ509" s="246">
        <f t="shared" si="259"/>
        <v>9.1612573970612381</v>
      </c>
      <c r="AR509" s="246">
        <f t="shared" si="259"/>
        <v>9.1890553412698388</v>
      </c>
      <c r="AS509" s="246">
        <f t="shared" si="259"/>
        <v>9.1352136452564903</v>
      </c>
      <c r="AT509" s="246">
        <f t="shared" si="259"/>
        <v>9.2388715191402326</v>
      </c>
      <c r="AU509" s="246">
        <f t="shared" si="253"/>
        <v>9.0363831560271723</v>
      </c>
    </row>
    <row r="510" spans="1:47" s="246" customFormat="1" ht="12.95" customHeight="1">
      <c r="A510" s="253" t="s">
        <v>3087</v>
      </c>
      <c r="B510" s="254" t="s">
        <v>1814</v>
      </c>
      <c r="C510" s="279">
        <v>59198.226801008917</v>
      </c>
      <c r="D510" s="280">
        <v>1.6750000000000001E-2</v>
      </c>
      <c r="E510" s="246">
        <f t="shared" si="233"/>
        <v>79567.677677673288</v>
      </c>
      <c r="F510" s="246">
        <f t="shared" si="234"/>
        <v>79567.5</v>
      </c>
      <c r="G510" s="246">
        <f t="shared" si="260"/>
        <v>5.7122698919556569E-2</v>
      </c>
      <c r="L510" s="246">
        <f>+G510</f>
        <v>5.7122698919556569E-2</v>
      </c>
      <c r="O510" s="246">
        <f t="shared" ca="1" si="257"/>
        <v>5.7448078936422495E-2</v>
      </c>
      <c r="P510" s="246">
        <f t="shared" si="236"/>
        <v>6.6899923546059101E-2</v>
      </c>
      <c r="Q510" s="248">
        <f t="shared" si="237"/>
        <v>44179.726801008917</v>
      </c>
      <c r="R510" s="246">
        <f t="shared" si="261"/>
        <v>9.5594121397087566E-5</v>
      </c>
      <c r="S510" s="246">
        <v>1</v>
      </c>
      <c r="T510" s="246">
        <f t="shared" si="239"/>
        <v>9.5594121397087566E-5</v>
      </c>
      <c r="X510" s="248">
        <f t="shared" si="240"/>
        <v>44179.726801008917</v>
      </c>
      <c r="Z510" s="246">
        <f t="shared" si="241"/>
        <v>79567.5</v>
      </c>
      <c r="AA510" s="246">
        <f t="shared" si="242"/>
        <v>7.0830746081467291E-2</v>
      </c>
      <c r="AB510" s="246">
        <f t="shared" si="262"/>
        <v>-1.3708047161910722E-2</v>
      </c>
      <c r="AC510" s="246">
        <f t="shared" si="263"/>
        <v>-9.7772246265025314E-3</v>
      </c>
      <c r="AD510" s="246">
        <f t="shared" si="264"/>
        <v>5.3191876384148372E-2</v>
      </c>
      <c r="AE510" s="246">
        <f t="shared" si="265"/>
        <v>1.8791055699316861E-4</v>
      </c>
      <c r="AG510" s="249"/>
      <c r="AH510" s="246">
        <f t="shared" si="247"/>
        <v>3.9308225354081948E-3</v>
      </c>
      <c r="AI510" s="246">
        <f t="shared" si="248"/>
        <v>0.47051645349662274</v>
      </c>
      <c r="AJ510" s="246">
        <f t="shared" si="249"/>
        <v>0.29182663864265262</v>
      </c>
      <c r="AK510" s="246">
        <f t="shared" si="250"/>
        <v>7.4425779940129555E-2</v>
      </c>
      <c r="AL510" s="246">
        <f t="shared" si="251"/>
        <v>3.0019446067973061</v>
      </c>
      <c r="AM510" s="246">
        <f t="shared" si="252"/>
        <v>14.298436148030623</v>
      </c>
      <c r="AN510" s="246">
        <f t="shared" si="259"/>
        <v>9.1721039512966698</v>
      </c>
      <c r="AO510" s="246">
        <f t="shared" si="259"/>
        <v>9.1682479987425793</v>
      </c>
      <c r="AP510" s="246">
        <f t="shared" si="259"/>
        <v>9.175696349299141</v>
      </c>
      <c r="AQ510" s="246">
        <f t="shared" si="259"/>
        <v>9.161295633260977</v>
      </c>
      <c r="AR510" s="246">
        <f t="shared" si="259"/>
        <v>9.1890906234381955</v>
      </c>
      <c r="AS510" s="246">
        <f t="shared" si="259"/>
        <v>9.1352552066621406</v>
      </c>
      <c r="AT510" s="246">
        <f t="shared" si="259"/>
        <v>9.2389000991823718</v>
      </c>
      <c r="AU510" s="246">
        <f t="shared" si="253"/>
        <v>9.0364397355866402</v>
      </c>
    </row>
    <row r="511" spans="1:47" s="246" customFormat="1" ht="12.95" customHeight="1">
      <c r="A511" s="238" t="s">
        <v>1181</v>
      </c>
      <c r="B511" s="219" t="s">
        <v>1814</v>
      </c>
      <c r="C511" s="218">
        <v>59204.014600000002</v>
      </c>
      <c r="D511" s="218" t="s">
        <v>1754</v>
      </c>
      <c r="E511" s="246">
        <f t="shared" si="233"/>
        <v>79585.680374983713</v>
      </c>
      <c r="F511" s="246">
        <f t="shared" si="234"/>
        <v>79585.5</v>
      </c>
      <c r="G511" s="246">
        <f t="shared" si="260"/>
        <v>5.7989874003396835E-2</v>
      </c>
      <c r="L511" s="246">
        <f>+G511</f>
        <v>5.7989874003396835E-2</v>
      </c>
      <c r="O511" s="246">
        <f t="shared" ca="1" si="257"/>
        <v>5.7429580247396764E-2</v>
      </c>
      <c r="P511" s="246">
        <f t="shared" si="236"/>
        <v>6.6945795073463835E-2</v>
      </c>
      <c r="Q511" s="248">
        <f t="shared" si="237"/>
        <v>44185.514600000002</v>
      </c>
      <c r="R511" s="246">
        <f t="shared" si="261"/>
        <v>8.0208522213270024E-5</v>
      </c>
      <c r="S511" s="246">
        <v>1</v>
      </c>
      <c r="T511" s="246">
        <f t="shared" si="239"/>
        <v>8.0208522213270024E-5</v>
      </c>
      <c r="X511" s="248">
        <f t="shared" si="240"/>
        <v>44185.514600000002</v>
      </c>
      <c r="Z511" s="246">
        <f t="shared" si="241"/>
        <v>79585.5</v>
      </c>
      <c r="AA511" s="246">
        <f t="shared" si="242"/>
        <v>7.0865356036385899E-2</v>
      </c>
      <c r="AB511" s="246">
        <f t="shared" si="262"/>
        <v>-1.2875482032989063E-2</v>
      </c>
      <c r="AC511" s="246">
        <f t="shared" si="263"/>
        <v>-8.9559210700669994E-3</v>
      </c>
      <c r="AD511" s="246">
        <f t="shared" si="264"/>
        <v>5.4070313040474771E-2</v>
      </c>
      <c r="AE511" s="246">
        <f t="shared" si="265"/>
        <v>1.6577803758182418E-4</v>
      </c>
      <c r="AG511" s="249"/>
      <c r="AH511" s="246">
        <f t="shared" si="247"/>
        <v>3.9195609629220632E-3</v>
      </c>
      <c r="AI511" s="246">
        <f t="shared" si="248"/>
        <v>0.47046112635504178</v>
      </c>
      <c r="AJ511" s="246">
        <f t="shared" si="249"/>
        <v>0.2911136393064101</v>
      </c>
      <c r="AK511" s="246">
        <f t="shared" si="250"/>
        <v>7.4031101817544562E-2</v>
      </c>
      <c r="AL511" s="246">
        <f t="shared" si="251"/>
        <v>3.0026899698732969</v>
      </c>
      <c r="AM511" s="246">
        <f t="shared" si="252"/>
        <v>14.375411999213174</v>
      </c>
      <c r="AN511" s="246">
        <f t="shared" ref="AN511:AT520" si="266">$AU511+$AB$7*SIN(AO511)</f>
        <v>9.1734427046139473</v>
      </c>
      <c r="AO511" s="246">
        <f t="shared" si="266"/>
        <v>9.1695975708730924</v>
      </c>
      <c r="AP511" s="246">
        <f t="shared" si="266"/>
        <v>9.1770224636988065</v>
      </c>
      <c r="AQ511" s="246">
        <f t="shared" si="266"/>
        <v>9.1626721703796647</v>
      </c>
      <c r="AR511" s="246">
        <f t="shared" si="266"/>
        <v>9.1903605175639367</v>
      </c>
      <c r="AS511" s="246">
        <f t="shared" si="266"/>
        <v>9.1367515901063179</v>
      </c>
      <c r="AT511" s="246">
        <f t="shared" si="266"/>
        <v>9.2399285497443771</v>
      </c>
      <c r="AU511" s="246">
        <f t="shared" si="253"/>
        <v>9.0384765997274776</v>
      </c>
    </row>
    <row r="512" spans="1:47" s="246" customFormat="1" ht="12.95" customHeight="1">
      <c r="A512" s="238" t="s">
        <v>1181</v>
      </c>
      <c r="B512" s="219" t="s">
        <v>1814</v>
      </c>
      <c r="C512" s="218">
        <v>59205.943399999996</v>
      </c>
      <c r="D512" s="218" t="s">
        <v>1754</v>
      </c>
      <c r="E512" s="246">
        <f t="shared" si="233"/>
        <v>79591.679823586848</v>
      </c>
      <c r="F512" s="246">
        <f t="shared" si="234"/>
        <v>79591.5</v>
      </c>
      <c r="G512" s="246">
        <f t="shared" si="260"/>
        <v>5.7812601997284219E-2</v>
      </c>
      <c r="K512" s="246">
        <f t="shared" ref="K512:K543" si="267">+G512</f>
        <v>5.7812601997284219E-2</v>
      </c>
      <c r="O512" s="246">
        <f t="shared" ca="1" si="257"/>
        <v>5.7423414017721525E-2</v>
      </c>
      <c r="P512" s="246">
        <f t="shared" si="236"/>
        <v>6.6961088684563158E-2</v>
      </c>
      <c r="Q512" s="248">
        <f t="shared" si="237"/>
        <v>44187.443399999996</v>
      </c>
      <c r="R512" s="246">
        <f t="shared" si="261"/>
        <v>8.3694808667319985E-5</v>
      </c>
      <c r="S512" s="246">
        <v>1</v>
      </c>
      <c r="T512" s="246">
        <f t="shared" si="239"/>
        <v>8.3694808667319985E-5</v>
      </c>
      <c r="X512" s="248">
        <f t="shared" si="240"/>
        <v>44187.443399999996</v>
      </c>
      <c r="Z512" s="246">
        <f t="shared" si="241"/>
        <v>79591.5</v>
      </c>
      <c r="AA512" s="246">
        <f t="shared" si="242"/>
        <v>7.0876894613771363E-2</v>
      </c>
      <c r="AB512" s="246">
        <f t="shared" si="262"/>
        <v>-1.3064292616487144E-2</v>
      </c>
      <c r="AC512" s="246">
        <f t="shared" si="263"/>
        <v>-9.1484866872789394E-3</v>
      </c>
      <c r="AD512" s="246">
        <f t="shared" si="264"/>
        <v>5.3896796068076014E-2</v>
      </c>
      <c r="AE512" s="246">
        <f t="shared" si="265"/>
        <v>1.7067574156920051E-4</v>
      </c>
      <c r="AG512" s="249"/>
      <c r="AH512" s="246">
        <f t="shared" si="247"/>
        <v>3.9158059292082039E-3</v>
      </c>
      <c r="AI512" s="246">
        <f t="shared" si="248"/>
        <v>0.47044275267279256</v>
      </c>
      <c r="AJ512" s="246">
        <f t="shared" si="249"/>
        <v>0.29087597992787118</v>
      </c>
      <c r="AK512" s="246">
        <f t="shared" si="250"/>
        <v>7.3899557107749703E-2</v>
      </c>
      <c r="AL512" s="246">
        <f t="shared" si="251"/>
        <v>3.0029383792603461</v>
      </c>
      <c r="AM512" s="246">
        <f t="shared" si="252"/>
        <v>14.401249543531371</v>
      </c>
      <c r="AN512" s="246">
        <f t="shared" si="266"/>
        <v>9.1738889098730994</v>
      </c>
      <c r="AO512" s="246">
        <f t="shared" si="266"/>
        <v>9.1700474111602137</v>
      </c>
      <c r="AP512" s="246">
        <f t="shared" si="266"/>
        <v>9.1774644358402746</v>
      </c>
      <c r="AQ512" s="246">
        <f t="shared" si="266"/>
        <v>9.1631310307744851</v>
      </c>
      <c r="AR512" s="246">
        <f t="shared" si="266"/>
        <v>9.1907837016927019</v>
      </c>
      <c r="AS512" s="246">
        <f t="shared" si="266"/>
        <v>9.1372504591912733</v>
      </c>
      <c r="AT512" s="246">
        <f t="shared" si="266"/>
        <v>9.2402711806613009</v>
      </c>
      <c r="AU512" s="246">
        <f t="shared" si="253"/>
        <v>9.0391555544410913</v>
      </c>
    </row>
    <row r="513" spans="1:47" s="246" customFormat="1" ht="12.95" customHeight="1">
      <c r="A513" s="238" t="s">
        <v>1181</v>
      </c>
      <c r="B513" s="219" t="s">
        <v>1817</v>
      </c>
      <c r="C513" s="218">
        <v>59206.103900000002</v>
      </c>
      <c r="D513" s="218" t="s">
        <v>1754</v>
      </c>
      <c r="E513" s="246">
        <f t="shared" si="233"/>
        <v>79592.179051863932</v>
      </c>
      <c r="F513" s="246">
        <f t="shared" si="234"/>
        <v>79592</v>
      </c>
      <c r="G513" s="246">
        <f t="shared" si="260"/>
        <v>5.7564496004488319E-2</v>
      </c>
      <c r="K513" s="246">
        <f t="shared" si="267"/>
        <v>5.7564496004488319E-2</v>
      </c>
      <c r="O513" s="246">
        <f t="shared" ca="1" si="257"/>
        <v>5.7422900165248592E-2</v>
      </c>
      <c r="P513" s="246">
        <f t="shared" si="236"/>
        <v>6.6962363222164367E-2</v>
      </c>
      <c r="Q513" s="248">
        <f t="shared" si="237"/>
        <v>44187.603900000002</v>
      </c>
      <c r="R513" s="246">
        <f t="shared" si="261"/>
        <v>8.831990824107014E-5</v>
      </c>
      <c r="S513" s="246">
        <v>1</v>
      </c>
      <c r="T513" s="246">
        <f t="shared" si="239"/>
        <v>8.831990824107014E-5</v>
      </c>
      <c r="X513" s="248">
        <f t="shared" si="240"/>
        <v>44187.603900000002</v>
      </c>
      <c r="Z513" s="246">
        <f t="shared" si="241"/>
        <v>79592</v>
      </c>
      <c r="AA513" s="246">
        <f t="shared" si="242"/>
        <v>7.0877856205385212E-2</v>
      </c>
      <c r="AB513" s="246">
        <f t="shared" si="262"/>
        <v>-1.3313360200896893E-2</v>
      </c>
      <c r="AC513" s="246">
        <f t="shared" si="263"/>
        <v>-9.397867217676048E-3</v>
      </c>
      <c r="AD513" s="246">
        <f t="shared" si="264"/>
        <v>5.3649003021267481E-2</v>
      </c>
      <c r="AE513" s="246">
        <f t="shared" si="265"/>
        <v>1.7724555983882534E-4</v>
      </c>
      <c r="AG513" s="249"/>
      <c r="AH513" s="246">
        <f t="shared" si="247"/>
        <v>3.9154929832208385E-3</v>
      </c>
      <c r="AI513" s="246">
        <f t="shared" si="248"/>
        <v>0.47044122308243719</v>
      </c>
      <c r="AJ513" s="246">
        <f t="shared" si="249"/>
        <v>0.2908561751380962</v>
      </c>
      <c r="AK513" s="246">
        <f t="shared" si="250"/>
        <v>7.3888595378891753E-2</v>
      </c>
      <c r="AL513" s="246">
        <f t="shared" si="251"/>
        <v>3.0029590790299778</v>
      </c>
      <c r="AM513" s="246">
        <f t="shared" si="252"/>
        <v>14.403406739540429</v>
      </c>
      <c r="AN513" s="246">
        <f t="shared" si="266"/>
        <v>9.1739260926120938</v>
      </c>
      <c r="AO513" s="246">
        <f t="shared" si="266"/>
        <v>9.1700848974667615</v>
      </c>
      <c r="AP513" s="246">
        <f t="shared" si="266"/>
        <v>9.17750126536545</v>
      </c>
      <c r="AQ513" s="246">
        <f t="shared" si="266"/>
        <v>9.1631692694726112</v>
      </c>
      <c r="AR513" s="246">
        <f t="shared" si="266"/>
        <v>9.190818964470802</v>
      </c>
      <c r="AS513" s="246">
        <f t="shared" si="266"/>
        <v>9.1372920332956529</v>
      </c>
      <c r="AT513" s="246">
        <f t="shared" si="266"/>
        <v>9.2402997290507383</v>
      </c>
      <c r="AU513" s="246">
        <f t="shared" si="253"/>
        <v>9.0392121340005591</v>
      </c>
    </row>
    <row r="514" spans="1:47" s="246" customFormat="1" ht="12.95" customHeight="1">
      <c r="A514" s="238" t="s">
        <v>1181</v>
      </c>
      <c r="B514" s="219" t="s">
        <v>1817</v>
      </c>
      <c r="C514" s="218">
        <v>59209.9611</v>
      </c>
      <c r="D514" s="218" t="s">
        <v>1754</v>
      </c>
      <c r="E514" s="246">
        <f t="shared" si="233"/>
        <v>79604.176704887592</v>
      </c>
      <c r="F514" s="246">
        <f t="shared" si="234"/>
        <v>79604</v>
      </c>
      <c r="G514" s="246">
        <f t="shared" si="260"/>
        <v>5.6809952002367936E-2</v>
      </c>
      <c r="K514" s="246">
        <f t="shared" si="267"/>
        <v>5.6809952002367936E-2</v>
      </c>
      <c r="O514" s="246">
        <f t="shared" ca="1" si="257"/>
        <v>5.74105677058981E-2</v>
      </c>
      <c r="P514" s="246">
        <f t="shared" si="236"/>
        <v>6.6992955355806669E-2</v>
      </c>
      <c r="Q514" s="248">
        <f t="shared" si="237"/>
        <v>44191.4611</v>
      </c>
      <c r="R514" s="246">
        <f t="shared" si="261"/>
        <v>1.0369355729614448E-4</v>
      </c>
      <c r="S514" s="246">
        <v>1</v>
      </c>
      <c r="T514" s="246">
        <f t="shared" si="239"/>
        <v>1.0369355729614448E-4</v>
      </c>
      <c r="X514" s="248">
        <f t="shared" si="240"/>
        <v>44191.4611</v>
      </c>
      <c r="Z514" s="246">
        <f t="shared" si="241"/>
        <v>79604</v>
      </c>
      <c r="AA514" s="246">
        <f t="shared" si="242"/>
        <v>7.0900936412968282E-2</v>
      </c>
      <c r="AB514" s="246">
        <f t="shared" si="262"/>
        <v>-1.4090984410600346E-2</v>
      </c>
      <c r="AC514" s="246">
        <f t="shared" si="263"/>
        <v>-1.0183003353438733E-2</v>
      </c>
      <c r="AD514" s="246">
        <f t="shared" si="264"/>
        <v>5.2901970945206322E-2</v>
      </c>
      <c r="AE514" s="246">
        <f t="shared" si="265"/>
        <v>1.9855584165978199E-4</v>
      </c>
      <c r="AG514" s="249"/>
      <c r="AH514" s="246">
        <f t="shared" si="247"/>
        <v>3.907981057161611E-3</v>
      </c>
      <c r="AI514" s="246">
        <f t="shared" si="248"/>
        <v>0.47040458442202304</v>
      </c>
      <c r="AJ514" s="246">
        <f t="shared" si="249"/>
        <v>0.29038086745900354</v>
      </c>
      <c r="AK514" s="246">
        <f t="shared" si="250"/>
        <v>7.3625529106964752E-2</v>
      </c>
      <c r="AL514" s="246">
        <f t="shared" si="251"/>
        <v>3.0034558268470217</v>
      </c>
      <c r="AM514" s="246">
        <f t="shared" si="252"/>
        <v>14.45536818852201</v>
      </c>
      <c r="AN514" s="246">
        <f t="shared" si="266"/>
        <v>9.1748184307637484</v>
      </c>
      <c r="AO514" s="246">
        <f t="shared" si="266"/>
        <v>9.1709845511563124</v>
      </c>
      <c r="AP514" s="246">
        <f t="shared" si="266"/>
        <v>9.1783851054539944</v>
      </c>
      <c r="AQ514" s="246">
        <f t="shared" si="266"/>
        <v>9.1640870135584986</v>
      </c>
      <c r="AR514" s="246">
        <f t="shared" si="266"/>
        <v>9.1916651528904261</v>
      </c>
      <c r="AS514" s="246">
        <f t="shared" si="266"/>
        <v>9.1382898892590827</v>
      </c>
      <c r="AT514" s="246">
        <f t="shared" si="266"/>
        <v>9.2409846974843592</v>
      </c>
      <c r="AU514" s="246">
        <f t="shared" si="253"/>
        <v>9.0405700434277847</v>
      </c>
    </row>
    <row r="515" spans="1:47" s="246" customFormat="1" ht="12.95" customHeight="1">
      <c r="A515" s="238" t="s">
        <v>1181</v>
      </c>
      <c r="B515" s="219" t="s">
        <v>1817</v>
      </c>
      <c r="C515" s="218">
        <v>59209.9614</v>
      </c>
      <c r="D515" s="218" t="s">
        <v>1182</v>
      </c>
      <c r="E515" s="246">
        <f t="shared" si="233"/>
        <v>79604.177638024557</v>
      </c>
      <c r="F515" s="246">
        <f t="shared" si="234"/>
        <v>79604</v>
      </c>
      <c r="G515" s="246">
        <f t="shared" si="260"/>
        <v>5.7109952002065256E-2</v>
      </c>
      <c r="K515" s="246">
        <f t="shared" si="267"/>
        <v>5.7109952002065256E-2</v>
      </c>
      <c r="O515" s="246">
        <f t="shared" ca="1" si="257"/>
        <v>5.74105677058981E-2</v>
      </c>
      <c r="P515" s="246">
        <f t="shared" si="236"/>
        <v>6.6992955355806669E-2</v>
      </c>
      <c r="Q515" s="248">
        <f t="shared" si="237"/>
        <v>44191.4614</v>
      </c>
      <c r="R515" s="246">
        <f t="shared" si="261"/>
        <v>9.767375529006401E-5</v>
      </c>
      <c r="S515" s="246">
        <v>1</v>
      </c>
      <c r="T515" s="246">
        <f t="shared" si="239"/>
        <v>9.767375529006401E-5</v>
      </c>
      <c r="X515" s="248">
        <f t="shared" si="240"/>
        <v>44191.4614</v>
      </c>
      <c r="Z515" s="246">
        <f t="shared" si="241"/>
        <v>79604</v>
      </c>
      <c r="AA515" s="246">
        <f t="shared" si="242"/>
        <v>7.0900936412968282E-2</v>
      </c>
      <c r="AB515" s="246">
        <f t="shared" si="262"/>
        <v>-1.3790984410903026E-2</v>
      </c>
      <c r="AC515" s="246">
        <f t="shared" si="263"/>
        <v>-9.8830033537414125E-3</v>
      </c>
      <c r="AD515" s="246">
        <f t="shared" si="264"/>
        <v>5.3201970944903643E-2</v>
      </c>
      <c r="AE515" s="246">
        <f t="shared" si="265"/>
        <v>1.9019125102177027E-4</v>
      </c>
      <c r="AG515" s="249"/>
      <c r="AH515" s="246">
        <f t="shared" si="247"/>
        <v>3.907981057161611E-3</v>
      </c>
      <c r="AI515" s="246">
        <f t="shared" si="248"/>
        <v>0.47040458442202304</v>
      </c>
      <c r="AJ515" s="246">
        <f t="shared" si="249"/>
        <v>0.29038086745900354</v>
      </c>
      <c r="AK515" s="246">
        <f t="shared" si="250"/>
        <v>7.3625529106964752E-2</v>
      </c>
      <c r="AL515" s="246">
        <f t="shared" si="251"/>
        <v>3.0034558268470217</v>
      </c>
      <c r="AM515" s="246">
        <f t="shared" si="252"/>
        <v>14.45536818852201</v>
      </c>
      <c r="AN515" s="246">
        <f t="shared" si="266"/>
        <v>9.1748184307637484</v>
      </c>
      <c r="AO515" s="246">
        <f t="shared" si="266"/>
        <v>9.1709845511563124</v>
      </c>
      <c r="AP515" s="246">
        <f t="shared" si="266"/>
        <v>9.1783851054539944</v>
      </c>
      <c r="AQ515" s="246">
        <f t="shared" si="266"/>
        <v>9.1640870135584986</v>
      </c>
      <c r="AR515" s="246">
        <f t="shared" si="266"/>
        <v>9.1916651528904261</v>
      </c>
      <c r="AS515" s="246">
        <f t="shared" si="266"/>
        <v>9.1382898892590827</v>
      </c>
      <c r="AT515" s="246">
        <f t="shared" si="266"/>
        <v>9.2409846974843592</v>
      </c>
      <c r="AU515" s="246">
        <f t="shared" si="253"/>
        <v>9.0405700434277847</v>
      </c>
    </row>
    <row r="516" spans="1:47" s="246" customFormat="1" ht="12.95" customHeight="1">
      <c r="A516" s="238" t="s">
        <v>1181</v>
      </c>
      <c r="B516" s="219" t="s">
        <v>1817</v>
      </c>
      <c r="C516" s="218">
        <v>59209.9614</v>
      </c>
      <c r="D516" s="218" t="s">
        <v>1282</v>
      </c>
      <c r="E516" s="246">
        <f t="shared" si="233"/>
        <v>79604.177638024557</v>
      </c>
      <c r="F516" s="246">
        <f t="shared" si="234"/>
        <v>79604</v>
      </c>
      <c r="G516" s="246">
        <f t="shared" si="260"/>
        <v>5.7109952002065256E-2</v>
      </c>
      <c r="K516" s="246">
        <f t="shared" si="267"/>
        <v>5.7109952002065256E-2</v>
      </c>
      <c r="O516" s="246">
        <f t="shared" ca="1" si="257"/>
        <v>5.74105677058981E-2</v>
      </c>
      <c r="P516" s="246">
        <f t="shared" si="236"/>
        <v>6.6992955355806669E-2</v>
      </c>
      <c r="Q516" s="248">
        <f t="shared" si="237"/>
        <v>44191.4614</v>
      </c>
      <c r="R516" s="246">
        <f t="shared" si="261"/>
        <v>9.767375529006401E-5</v>
      </c>
      <c r="S516" s="246">
        <v>1</v>
      </c>
      <c r="T516" s="246">
        <f t="shared" si="239"/>
        <v>9.767375529006401E-5</v>
      </c>
      <c r="X516" s="248">
        <f t="shared" si="240"/>
        <v>44191.4614</v>
      </c>
      <c r="Z516" s="246">
        <f t="shared" si="241"/>
        <v>79604</v>
      </c>
      <c r="AA516" s="246">
        <f t="shared" si="242"/>
        <v>7.0900936412968282E-2</v>
      </c>
      <c r="AB516" s="246">
        <f t="shared" si="262"/>
        <v>-1.3790984410903026E-2</v>
      </c>
      <c r="AC516" s="246">
        <f t="shared" si="263"/>
        <v>-9.8830033537414125E-3</v>
      </c>
      <c r="AD516" s="246">
        <f t="shared" si="264"/>
        <v>5.3201970944903643E-2</v>
      </c>
      <c r="AE516" s="246">
        <f t="shared" si="265"/>
        <v>1.9019125102177027E-4</v>
      </c>
      <c r="AG516" s="249"/>
      <c r="AH516" s="246">
        <f t="shared" si="247"/>
        <v>3.907981057161611E-3</v>
      </c>
      <c r="AI516" s="246">
        <f t="shared" si="248"/>
        <v>0.47040458442202304</v>
      </c>
      <c r="AJ516" s="246">
        <f t="shared" si="249"/>
        <v>0.29038086745900354</v>
      </c>
      <c r="AK516" s="246">
        <f t="shared" si="250"/>
        <v>7.3625529106964752E-2</v>
      </c>
      <c r="AL516" s="246">
        <f t="shared" si="251"/>
        <v>3.0034558268470217</v>
      </c>
      <c r="AM516" s="246">
        <f t="shared" si="252"/>
        <v>14.45536818852201</v>
      </c>
      <c r="AN516" s="246">
        <f t="shared" si="266"/>
        <v>9.1748184307637484</v>
      </c>
      <c r="AO516" s="246">
        <f t="shared" si="266"/>
        <v>9.1709845511563124</v>
      </c>
      <c r="AP516" s="246">
        <f t="shared" si="266"/>
        <v>9.1783851054539944</v>
      </c>
      <c r="AQ516" s="246">
        <f t="shared" si="266"/>
        <v>9.1640870135584986</v>
      </c>
      <c r="AR516" s="246">
        <f t="shared" si="266"/>
        <v>9.1916651528904261</v>
      </c>
      <c r="AS516" s="246">
        <f t="shared" si="266"/>
        <v>9.1382898892590827</v>
      </c>
      <c r="AT516" s="246">
        <f t="shared" si="266"/>
        <v>9.2409846974843592</v>
      </c>
      <c r="AU516" s="246">
        <f t="shared" si="253"/>
        <v>9.0405700434277847</v>
      </c>
    </row>
    <row r="517" spans="1:47" s="246" customFormat="1" ht="12.95" customHeight="1">
      <c r="A517" s="238" t="s">
        <v>1181</v>
      </c>
      <c r="B517" s="219" t="s">
        <v>1817</v>
      </c>
      <c r="C517" s="218">
        <v>59209.962399999997</v>
      </c>
      <c r="D517" s="218" t="s">
        <v>1687</v>
      </c>
      <c r="E517" s="246">
        <f t="shared" si="233"/>
        <v>79604.1807484811</v>
      </c>
      <c r="F517" s="246">
        <f t="shared" si="234"/>
        <v>79604</v>
      </c>
      <c r="G517" s="246">
        <f t="shared" si="260"/>
        <v>5.8109951998631004E-2</v>
      </c>
      <c r="K517" s="246">
        <f t="shared" si="267"/>
        <v>5.8109951998631004E-2</v>
      </c>
      <c r="O517" s="246">
        <f t="shared" ca="1" si="257"/>
        <v>5.74105677058981E-2</v>
      </c>
      <c r="P517" s="246">
        <f t="shared" si="236"/>
        <v>6.6992955355806669E-2</v>
      </c>
      <c r="Q517" s="248">
        <f t="shared" si="237"/>
        <v>44191.462399999997</v>
      </c>
      <c r="R517" s="246">
        <f t="shared" si="261"/>
        <v>7.890774864359412E-5</v>
      </c>
      <c r="S517" s="246">
        <v>1</v>
      </c>
      <c r="T517" s="246">
        <f t="shared" si="239"/>
        <v>7.890774864359412E-5</v>
      </c>
      <c r="X517" s="248">
        <f t="shared" si="240"/>
        <v>44191.462399999997</v>
      </c>
      <c r="Z517" s="246">
        <f t="shared" si="241"/>
        <v>79604</v>
      </c>
      <c r="AA517" s="246">
        <f t="shared" si="242"/>
        <v>7.0900936412968282E-2</v>
      </c>
      <c r="AB517" s="246">
        <f t="shared" si="262"/>
        <v>-1.2790984414337278E-2</v>
      </c>
      <c r="AC517" s="246">
        <f t="shared" si="263"/>
        <v>-8.8830033571756645E-3</v>
      </c>
      <c r="AD517" s="246">
        <f t="shared" si="264"/>
        <v>5.4201970941469391E-2</v>
      </c>
      <c r="AE517" s="246">
        <f t="shared" si="265"/>
        <v>1.6360928228781915E-4</v>
      </c>
      <c r="AG517" s="249"/>
      <c r="AH517" s="246">
        <f t="shared" si="247"/>
        <v>3.907981057161611E-3</v>
      </c>
      <c r="AI517" s="246">
        <f t="shared" si="248"/>
        <v>0.47040458442202304</v>
      </c>
      <c r="AJ517" s="246">
        <f t="shared" si="249"/>
        <v>0.29038086745900354</v>
      </c>
      <c r="AK517" s="246">
        <f t="shared" si="250"/>
        <v>7.3625529106964752E-2</v>
      </c>
      <c r="AL517" s="246">
        <f t="shared" si="251"/>
        <v>3.0034558268470217</v>
      </c>
      <c r="AM517" s="246">
        <f t="shared" si="252"/>
        <v>14.45536818852201</v>
      </c>
      <c r="AN517" s="246">
        <f t="shared" si="266"/>
        <v>9.1748184307637484</v>
      </c>
      <c r="AO517" s="246">
        <f t="shared" si="266"/>
        <v>9.1709845511563124</v>
      </c>
      <c r="AP517" s="246">
        <f t="shared" si="266"/>
        <v>9.1783851054539944</v>
      </c>
      <c r="AQ517" s="246">
        <f t="shared" si="266"/>
        <v>9.1640870135584986</v>
      </c>
      <c r="AR517" s="246">
        <f t="shared" si="266"/>
        <v>9.1916651528904261</v>
      </c>
      <c r="AS517" s="246">
        <f t="shared" si="266"/>
        <v>9.1382898892590827</v>
      </c>
      <c r="AT517" s="246">
        <f t="shared" si="266"/>
        <v>9.2409846974843592</v>
      </c>
      <c r="AU517" s="246">
        <f t="shared" si="253"/>
        <v>9.0405700434277847</v>
      </c>
    </row>
    <row r="518" spans="1:47" s="246" customFormat="1" ht="12.95" customHeight="1">
      <c r="A518" s="240" t="s">
        <v>3073</v>
      </c>
      <c r="B518" s="45" t="s">
        <v>1814</v>
      </c>
      <c r="C518" s="44">
        <v>59210.444799999997</v>
      </c>
      <c r="D518" s="44">
        <v>2.9999999999999997E-4</v>
      </c>
      <c r="E518" s="246">
        <f t="shared" si="233"/>
        <v>79605.681232723204</v>
      </c>
      <c r="F518" s="246">
        <f t="shared" si="234"/>
        <v>79605.5</v>
      </c>
      <c r="G518" s="246">
        <f t="shared" si="260"/>
        <v>5.8265633997507393E-2</v>
      </c>
      <c r="K518" s="246">
        <f t="shared" si="267"/>
        <v>5.8265633997507393E-2</v>
      </c>
      <c r="O518" s="246">
        <f t="shared" ca="1" si="257"/>
        <v>5.7409026148479286E-2</v>
      </c>
      <c r="P518" s="246">
        <f t="shared" si="236"/>
        <v>6.699677980872569E-2</v>
      </c>
      <c r="Q518" s="248">
        <f t="shared" si="237"/>
        <v>44191.944799999997</v>
      </c>
      <c r="R518" s="246">
        <f t="shared" si="261"/>
        <v>7.6232907176754803E-5</v>
      </c>
      <c r="S518" s="246">
        <v>1</v>
      </c>
      <c r="T518" s="246">
        <f t="shared" si="239"/>
        <v>7.6232907176754803E-5</v>
      </c>
      <c r="X518" s="248">
        <f t="shared" si="240"/>
        <v>44191.944799999997</v>
      </c>
      <c r="Z518" s="246">
        <f t="shared" si="241"/>
        <v>79605.5</v>
      </c>
      <c r="AA518" s="246">
        <f t="shared" si="242"/>
        <v>7.0903821710236722E-2</v>
      </c>
      <c r="AB518" s="246">
        <f t="shared" si="262"/>
        <v>-1.2638187712729329E-2</v>
      </c>
      <c r="AC518" s="246">
        <f t="shared" si="263"/>
        <v>-8.7311458112182966E-3</v>
      </c>
      <c r="AD518" s="246">
        <f t="shared" si="264"/>
        <v>5.4358592095996354E-2</v>
      </c>
      <c r="AE518" s="246">
        <f t="shared" si="265"/>
        <v>1.5972378866218259E-4</v>
      </c>
      <c r="AG518" s="249"/>
      <c r="AH518" s="246">
        <f t="shared" si="247"/>
        <v>3.9070419015110377E-3</v>
      </c>
      <c r="AI518" s="246">
        <f t="shared" si="248"/>
        <v>0.47040001424076228</v>
      </c>
      <c r="AJ518" s="246">
        <f t="shared" si="249"/>
        <v>0.29032145497753187</v>
      </c>
      <c r="AK518" s="246">
        <f t="shared" si="250"/>
        <v>7.3592647875354258E-2</v>
      </c>
      <c r="AL518" s="246">
        <f t="shared" si="251"/>
        <v>3.0035179140342554</v>
      </c>
      <c r="AM518" s="246">
        <f t="shared" si="252"/>
        <v>14.461888955263467</v>
      </c>
      <c r="AN518" s="246">
        <f t="shared" si="266"/>
        <v>9.1749299666164319</v>
      </c>
      <c r="AO518" s="246">
        <f t="shared" si="266"/>
        <v>9.1710970054882619</v>
      </c>
      <c r="AP518" s="246">
        <f t="shared" si="266"/>
        <v>9.1784955762253873</v>
      </c>
      <c r="AQ518" s="246">
        <f t="shared" si="266"/>
        <v>9.164201733640196</v>
      </c>
      <c r="AR518" s="246">
        <f t="shared" si="266"/>
        <v>9.1917709104963077</v>
      </c>
      <c r="AS518" s="246">
        <f t="shared" si="266"/>
        <v>9.1384146317002077</v>
      </c>
      <c r="AT518" s="246">
        <f t="shared" si="266"/>
        <v>9.2410702925292529</v>
      </c>
      <c r="AU518" s="246">
        <f t="shared" si="253"/>
        <v>9.0407397821061863</v>
      </c>
    </row>
    <row r="519" spans="1:47" s="246" customFormat="1" ht="12.95" customHeight="1">
      <c r="A519" s="238" t="s">
        <v>1181</v>
      </c>
      <c r="B519" s="219" t="s">
        <v>1814</v>
      </c>
      <c r="C519" s="218">
        <v>59212.051800000001</v>
      </c>
      <c r="D519" s="218" t="s">
        <v>1754</v>
      </c>
      <c r="E519" s="246">
        <f t="shared" si="233"/>
        <v>79610.679736406979</v>
      </c>
      <c r="F519" s="246">
        <f t="shared" si="234"/>
        <v>79610.5</v>
      </c>
      <c r="G519" s="246">
        <f t="shared" si="260"/>
        <v>5.7784574004472233E-2</v>
      </c>
      <c r="K519" s="246">
        <f t="shared" si="267"/>
        <v>5.7784574004472233E-2</v>
      </c>
      <c r="O519" s="246">
        <f t="shared" ca="1" si="257"/>
        <v>5.7403887623749927E-2</v>
      </c>
      <c r="P519" s="246">
        <f t="shared" si="236"/>
        <v>6.7009528685218589E-2</v>
      </c>
      <c r="Q519" s="248">
        <f t="shared" si="237"/>
        <v>44193.551800000001</v>
      </c>
      <c r="R519" s="246">
        <f t="shared" si="261"/>
        <v>8.5099788861824096E-5</v>
      </c>
      <c r="S519" s="246">
        <v>1</v>
      </c>
      <c r="T519" s="246">
        <f t="shared" si="239"/>
        <v>8.5099788861824096E-5</v>
      </c>
      <c r="X519" s="248">
        <f t="shared" si="240"/>
        <v>44193.551800000001</v>
      </c>
      <c r="Z519" s="246">
        <f t="shared" si="241"/>
        <v>79610.5</v>
      </c>
      <c r="AA519" s="246">
        <f t="shared" si="242"/>
        <v>7.0913439803517317E-2</v>
      </c>
      <c r="AB519" s="246">
        <f t="shared" si="262"/>
        <v>-1.3128865799045084E-2</v>
      </c>
      <c r="AC519" s="246">
        <f t="shared" si="263"/>
        <v>-9.2249546807463556E-3</v>
      </c>
      <c r="AD519" s="246">
        <f t="shared" si="264"/>
        <v>5.3880662886173505E-2</v>
      </c>
      <c r="AE519" s="246">
        <f t="shared" si="265"/>
        <v>1.7236711716933569E-4</v>
      </c>
      <c r="AG519" s="249"/>
      <c r="AH519" s="246">
        <f t="shared" si="247"/>
        <v>3.9039111182987253E-3</v>
      </c>
      <c r="AI519" s="246">
        <f t="shared" si="248"/>
        <v>0.47038479578807113</v>
      </c>
      <c r="AJ519" s="246">
        <f t="shared" si="249"/>
        <v>0.29012341493488697</v>
      </c>
      <c r="AK519" s="246">
        <f t="shared" si="250"/>
        <v>7.3483047058811965E-2</v>
      </c>
      <c r="AL519" s="246">
        <f t="shared" si="251"/>
        <v>3.0037248612479828</v>
      </c>
      <c r="AM519" s="246">
        <f t="shared" si="252"/>
        <v>14.483666131836626</v>
      </c>
      <c r="AN519" s="246">
        <f t="shared" si="266"/>
        <v>9.1753017425104595</v>
      </c>
      <c r="AO519" s="246">
        <f t="shared" si="266"/>
        <v>9.1714718494553313</v>
      </c>
      <c r="AP519" s="246">
        <f t="shared" si="266"/>
        <v>9.1788637973220393</v>
      </c>
      <c r="AQ519" s="246">
        <f t="shared" si="266"/>
        <v>9.164584137239002</v>
      </c>
      <c r="AR519" s="246">
        <f t="shared" si="266"/>
        <v>9.1921234102938261</v>
      </c>
      <c r="AS519" s="246">
        <f t="shared" si="266"/>
        <v>9.1388304565782494</v>
      </c>
      <c r="AT519" s="246">
        <f t="shared" si="266"/>
        <v>9.2413555676742121</v>
      </c>
      <c r="AU519" s="246">
        <f t="shared" si="253"/>
        <v>9.0413055777008644</v>
      </c>
    </row>
    <row r="520" spans="1:47" s="246" customFormat="1" ht="12.95" customHeight="1">
      <c r="A520" s="243" t="s">
        <v>3082</v>
      </c>
      <c r="B520" s="242" t="s">
        <v>1817</v>
      </c>
      <c r="C520" s="278">
        <v>59215.908999999985</v>
      </c>
      <c r="D520" s="241" t="s">
        <v>1754</v>
      </c>
      <c r="E520" s="246">
        <f t="shared" si="233"/>
        <v>79622.677389430595</v>
      </c>
      <c r="F520" s="246">
        <f t="shared" si="234"/>
        <v>79622.5</v>
      </c>
      <c r="G520" s="246">
        <f t="shared" si="260"/>
        <v>5.7030029987799935E-2</v>
      </c>
      <c r="K520" s="246">
        <f t="shared" si="267"/>
        <v>5.7030029987799935E-2</v>
      </c>
      <c r="O520" s="246">
        <f t="shared" ca="1" si="257"/>
        <v>5.7391555164399435E-2</v>
      </c>
      <c r="P520" s="246">
        <f t="shared" si="236"/>
        <v>6.7040130383251129E-2</v>
      </c>
      <c r="Q520" s="248">
        <f t="shared" si="237"/>
        <v>44197.408999999985</v>
      </c>
      <c r="R520" s="246">
        <f t="shared" si="261"/>
        <v>1.0020210992701214E-4</v>
      </c>
      <c r="S520" s="246">
        <v>1</v>
      </c>
      <c r="T520" s="246">
        <f t="shared" si="239"/>
        <v>1.0020210992701214E-4</v>
      </c>
      <c r="X520" s="248">
        <f t="shared" si="240"/>
        <v>44197.408999999985</v>
      </c>
      <c r="Z520" s="246">
        <f t="shared" si="241"/>
        <v>79622.5</v>
      </c>
      <c r="AA520" s="246">
        <f t="shared" si="242"/>
        <v>7.0936525964037461E-2</v>
      </c>
      <c r="AB520" s="246">
        <f t="shared" si="262"/>
        <v>-1.3906495976237526E-2</v>
      </c>
      <c r="AC520" s="246">
        <f t="shared" si="263"/>
        <v>-1.0010100395451194E-2</v>
      </c>
      <c r="AD520" s="246">
        <f t="shared" si="264"/>
        <v>5.3133634407013602E-2</v>
      </c>
      <c r="AE520" s="246">
        <f t="shared" si="265"/>
        <v>1.9339063033711051E-4</v>
      </c>
      <c r="AG520" s="249"/>
      <c r="AH520" s="246">
        <f t="shared" si="247"/>
        <v>3.89639558078633E-3</v>
      </c>
      <c r="AI520" s="246">
        <f t="shared" si="248"/>
        <v>0.47034836866822216</v>
      </c>
      <c r="AJ520" s="246">
        <f t="shared" si="249"/>
        <v>0.28964812858834271</v>
      </c>
      <c r="AK520" s="246">
        <f t="shared" si="250"/>
        <v>7.3220025710711151E-2</v>
      </c>
      <c r="AL520" s="246">
        <f t="shared" si="251"/>
        <v>3.0042214714199802</v>
      </c>
      <c r="AM520" s="246">
        <f t="shared" si="252"/>
        <v>14.536191932994932</v>
      </c>
      <c r="AN520" s="246">
        <f t="shared" si="266"/>
        <v>9.1761939402206192</v>
      </c>
      <c r="AO520" s="246">
        <f t="shared" si="266"/>
        <v>9.1723714511636452</v>
      </c>
      <c r="AP520" s="246">
        <f t="shared" si="266"/>
        <v>9.1797474351380597</v>
      </c>
      <c r="AQ520" s="246">
        <f t="shared" si="266"/>
        <v>9.165501926772853</v>
      </c>
      <c r="AR520" s="246">
        <f t="shared" si="266"/>
        <v>9.1929692496362829</v>
      </c>
      <c r="AS520" s="246">
        <f t="shared" si="266"/>
        <v>9.1398285412179465</v>
      </c>
      <c r="AT520" s="246">
        <f t="shared" si="266"/>
        <v>9.2420399669061322</v>
      </c>
      <c r="AU520" s="246">
        <f t="shared" si="253"/>
        <v>9.0426634871280882</v>
      </c>
    </row>
    <row r="521" spans="1:47" s="246" customFormat="1" ht="12.95" customHeight="1">
      <c r="A521" s="243" t="s">
        <v>3082</v>
      </c>
      <c r="B521" s="242" t="s">
        <v>1817</v>
      </c>
      <c r="C521" s="278">
        <v>59215.909299999941</v>
      </c>
      <c r="D521" s="241" t="s">
        <v>1282</v>
      </c>
      <c r="E521" s="246">
        <f t="shared" si="233"/>
        <v>79622.67832256743</v>
      </c>
      <c r="F521" s="246">
        <f t="shared" si="234"/>
        <v>79622.5</v>
      </c>
      <c r="G521" s="246">
        <f t="shared" si="260"/>
        <v>5.733002994384151E-2</v>
      </c>
      <c r="K521" s="246">
        <f t="shared" si="267"/>
        <v>5.733002994384151E-2</v>
      </c>
      <c r="O521" s="246">
        <f t="shared" ca="1" si="257"/>
        <v>5.7391555164399435E-2</v>
      </c>
      <c r="P521" s="246">
        <f t="shared" si="236"/>
        <v>6.7040130383251129E-2</v>
      </c>
      <c r="Q521" s="248">
        <f t="shared" si="237"/>
        <v>44197.409299999941</v>
      </c>
      <c r="R521" s="246">
        <f t="shared" si="261"/>
        <v>9.4286050543422879E-5</v>
      </c>
      <c r="S521" s="246">
        <v>1</v>
      </c>
      <c r="T521" s="246">
        <f t="shared" si="239"/>
        <v>9.4286050543422879E-5</v>
      </c>
      <c r="X521" s="248">
        <f t="shared" si="240"/>
        <v>44197.409299999941</v>
      </c>
      <c r="Z521" s="246">
        <f t="shared" si="241"/>
        <v>79622.5</v>
      </c>
      <c r="AA521" s="246">
        <f t="shared" si="242"/>
        <v>7.0936525964037461E-2</v>
      </c>
      <c r="AB521" s="246">
        <f t="shared" si="262"/>
        <v>-1.3606496020195952E-2</v>
      </c>
      <c r="AC521" s="246">
        <f t="shared" si="263"/>
        <v>-9.7101004394096191E-3</v>
      </c>
      <c r="AD521" s="246">
        <f t="shared" si="264"/>
        <v>5.3433634363055177E-2</v>
      </c>
      <c r="AE521" s="246">
        <f t="shared" si="265"/>
        <v>1.8513673394760828E-4</v>
      </c>
      <c r="AG521" s="249"/>
      <c r="AH521" s="246">
        <f t="shared" si="247"/>
        <v>3.89639558078633E-3</v>
      </c>
      <c r="AI521" s="246">
        <f t="shared" si="248"/>
        <v>0.47034836866822216</v>
      </c>
      <c r="AJ521" s="246">
        <f t="shared" si="249"/>
        <v>0.28964812858834271</v>
      </c>
      <c r="AK521" s="246">
        <f t="shared" si="250"/>
        <v>7.3220025710711151E-2</v>
      </c>
      <c r="AL521" s="246">
        <f t="shared" si="251"/>
        <v>3.0042214714199802</v>
      </c>
      <c r="AM521" s="246">
        <f t="shared" si="252"/>
        <v>14.536191932994932</v>
      </c>
      <c r="AN521" s="246">
        <f t="shared" ref="AN521:AT530" si="268">$AU521+$AB$7*SIN(AO521)</f>
        <v>9.1761939402206192</v>
      </c>
      <c r="AO521" s="246">
        <f t="shared" si="268"/>
        <v>9.1723714511636452</v>
      </c>
      <c r="AP521" s="246">
        <f t="shared" si="268"/>
        <v>9.1797474351380597</v>
      </c>
      <c r="AQ521" s="246">
        <f t="shared" si="268"/>
        <v>9.165501926772853</v>
      </c>
      <c r="AR521" s="246">
        <f t="shared" si="268"/>
        <v>9.1929692496362829</v>
      </c>
      <c r="AS521" s="246">
        <f t="shared" si="268"/>
        <v>9.1398285412179465</v>
      </c>
      <c r="AT521" s="246">
        <f t="shared" si="268"/>
        <v>9.2420399669061322</v>
      </c>
      <c r="AU521" s="246">
        <f t="shared" si="253"/>
        <v>9.0426634871280882</v>
      </c>
    </row>
    <row r="522" spans="1:47" s="246" customFormat="1" ht="12.95" customHeight="1">
      <c r="A522" s="243" t="s">
        <v>3082</v>
      </c>
      <c r="B522" s="242" t="s">
        <v>1817</v>
      </c>
      <c r="C522" s="278">
        <v>59215.909299999941</v>
      </c>
      <c r="D522" s="241" t="s">
        <v>1754</v>
      </c>
      <c r="E522" s="246">
        <f t="shared" si="233"/>
        <v>79622.67832256743</v>
      </c>
      <c r="F522" s="246">
        <f t="shared" si="234"/>
        <v>79622.5</v>
      </c>
      <c r="G522" s="246">
        <f t="shared" si="260"/>
        <v>5.733002994384151E-2</v>
      </c>
      <c r="K522" s="246">
        <f t="shared" si="267"/>
        <v>5.733002994384151E-2</v>
      </c>
      <c r="O522" s="246">
        <f t="shared" ca="1" si="257"/>
        <v>5.7391555164399435E-2</v>
      </c>
      <c r="P522" s="246">
        <f t="shared" si="236"/>
        <v>6.7040130383251129E-2</v>
      </c>
      <c r="Q522" s="248">
        <f t="shared" si="237"/>
        <v>44197.409299999941</v>
      </c>
      <c r="R522" s="246">
        <f t="shared" si="261"/>
        <v>9.4286050543422879E-5</v>
      </c>
      <c r="S522" s="246">
        <v>1</v>
      </c>
      <c r="T522" s="246">
        <f t="shared" si="239"/>
        <v>9.4286050543422879E-5</v>
      </c>
      <c r="X522" s="248">
        <f t="shared" si="240"/>
        <v>44197.409299999941</v>
      </c>
      <c r="Z522" s="246">
        <f t="shared" si="241"/>
        <v>79622.5</v>
      </c>
      <c r="AA522" s="246">
        <f t="shared" si="242"/>
        <v>7.0936525964037461E-2</v>
      </c>
      <c r="AB522" s="246">
        <f t="shared" si="262"/>
        <v>-1.3606496020195952E-2</v>
      </c>
      <c r="AC522" s="246">
        <f t="shared" si="263"/>
        <v>-9.7101004394096191E-3</v>
      </c>
      <c r="AD522" s="246">
        <f t="shared" si="264"/>
        <v>5.3433634363055177E-2</v>
      </c>
      <c r="AE522" s="246">
        <f t="shared" si="265"/>
        <v>1.8513673394760828E-4</v>
      </c>
      <c r="AG522" s="249"/>
      <c r="AH522" s="246">
        <f t="shared" si="247"/>
        <v>3.89639558078633E-3</v>
      </c>
      <c r="AI522" s="246">
        <f t="shared" si="248"/>
        <v>0.47034836866822216</v>
      </c>
      <c r="AJ522" s="246">
        <f t="shared" si="249"/>
        <v>0.28964812858834271</v>
      </c>
      <c r="AK522" s="246">
        <f t="shared" si="250"/>
        <v>7.3220025710711151E-2</v>
      </c>
      <c r="AL522" s="246">
        <f t="shared" si="251"/>
        <v>3.0042214714199802</v>
      </c>
      <c r="AM522" s="246">
        <f t="shared" si="252"/>
        <v>14.536191932994932</v>
      </c>
      <c r="AN522" s="246">
        <f t="shared" si="268"/>
        <v>9.1761939402206192</v>
      </c>
      <c r="AO522" s="246">
        <f t="shared" si="268"/>
        <v>9.1723714511636452</v>
      </c>
      <c r="AP522" s="246">
        <f t="shared" si="268"/>
        <v>9.1797474351380597</v>
      </c>
      <c r="AQ522" s="246">
        <f t="shared" si="268"/>
        <v>9.165501926772853</v>
      </c>
      <c r="AR522" s="246">
        <f t="shared" si="268"/>
        <v>9.1929692496362829</v>
      </c>
      <c r="AS522" s="246">
        <f t="shared" si="268"/>
        <v>9.1398285412179465</v>
      </c>
      <c r="AT522" s="246">
        <f t="shared" si="268"/>
        <v>9.2420399669061322</v>
      </c>
      <c r="AU522" s="246">
        <f t="shared" si="253"/>
        <v>9.0426634871280882</v>
      </c>
    </row>
    <row r="523" spans="1:47" s="246" customFormat="1" ht="12.95" customHeight="1">
      <c r="A523" s="243" t="s">
        <v>3082</v>
      </c>
      <c r="B523" s="242" t="s">
        <v>1817</v>
      </c>
      <c r="C523" s="278">
        <v>59215.910900000017</v>
      </c>
      <c r="D523" s="241" t="s">
        <v>1182</v>
      </c>
      <c r="E523" s="246">
        <f t="shared" si="233"/>
        <v>79622.683299298151</v>
      </c>
      <c r="F523" s="246">
        <f t="shared" si="234"/>
        <v>79622.5</v>
      </c>
      <c r="G523" s="246">
        <f t="shared" si="260"/>
        <v>5.8930030019837432E-2</v>
      </c>
      <c r="K523" s="246">
        <f t="shared" si="267"/>
        <v>5.8930030019837432E-2</v>
      </c>
      <c r="O523" s="246">
        <f t="shared" ca="1" si="257"/>
        <v>5.7391555164399435E-2</v>
      </c>
      <c r="P523" s="246">
        <f t="shared" si="236"/>
        <v>6.7040130383251129E-2</v>
      </c>
      <c r="Q523" s="248">
        <f t="shared" si="237"/>
        <v>44197.410900000017</v>
      </c>
      <c r="R523" s="246">
        <f t="shared" si="261"/>
        <v>6.5773727904642982E-5</v>
      </c>
      <c r="S523" s="246">
        <v>1</v>
      </c>
      <c r="T523" s="246">
        <f t="shared" si="239"/>
        <v>6.5773727904642982E-5</v>
      </c>
      <c r="X523" s="248">
        <f t="shared" si="240"/>
        <v>44197.410900000017</v>
      </c>
      <c r="Z523" s="246">
        <f t="shared" si="241"/>
        <v>79622.5</v>
      </c>
      <c r="AA523" s="246">
        <f t="shared" si="242"/>
        <v>7.0936525964037461E-2</v>
      </c>
      <c r="AB523" s="246">
        <f t="shared" si="262"/>
        <v>-1.200649594420003E-2</v>
      </c>
      <c r="AC523" s="246">
        <f t="shared" si="263"/>
        <v>-8.110100363413697E-3</v>
      </c>
      <c r="AD523" s="246">
        <f t="shared" si="264"/>
        <v>5.5033634439051099E-2</v>
      </c>
      <c r="AE523" s="246">
        <f t="shared" si="265"/>
        <v>1.4415594485809176E-4</v>
      </c>
      <c r="AG523" s="249"/>
      <c r="AH523" s="246">
        <f t="shared" si="247"/>
        <v>3.89639558078633E-3</v>
      </c>
      <c r="AI523" s="246">
        <f t="shared" si="248"/>
        <v>0.47034836866822216</v>
      </c>
      <c r="AJ523" s="246">
        <f t="shared" si="249"/>
        <v>0.28964812858834271</v>
      </c>
      <c r="AK523" s="246">
        <f t="shared" si="250"/>
        <v>7.3220025710711151E-2</v>
      </c>
      <c r="AL523" s="246">
        <f t="shared" si="251"/>
        <v>3.0042214714199802</v>
      </c>
      <c r="AM523" s="246">
        <f t="shared" si="252"/>
        <v>14.536191932994932</v>
      </c>
      <c r="AN523" s="246">
        <f t="shared" si="268"/>
        <v>9.1761939402206192</v>
      </c>
      <c r="AO523" s="246">
        <f t="shared" si="268"/>
        <v>9.1723714511636452</v>
      </c>
      <c r="AP523" s="246">
        <f t="shared" si="268"/>
        <v>9.1797474351380597</v>
      </c>
      <c r="AQ523" s="246">
        <f t="shared" si="268"/>
        <v>9.165501926772853</v>
      </c>
      <c r="AR523" s="246">
        <f t="shared" si="268"/>
        <v>9.1929692496362829</v>
      </c>
      <c r="AS523" s="246">
        <f t="shared" si="268"/>
        <v>9.1398285412179465</v>
      </c>
      <c r="AT523" s="246">
        <f t="shared" si="268"/>
        <v>9.2420399669061322</v>
      </c>
      <c r="AU523" s="246">
        <f t="shared" si="253"/>
        <v>9.0426634871280882</v>
      </c>
    </row>
    <row r="524" spans="1:47" s="246" customFormat="1" ht="12.95" customHeight="1">
      <c r="A524" s="243" t="s">
        <v>3082</v>
      </c>
      <c r="B524" s="242" t="s">
        <v>1817</v>
      </c>
      <c r="C524" s="278">
        <v>59216.070100000128</v>
      </c>
      <c r="D524" s="241" t="s">
        <v>1754</v>
      </c>
      <c r="E524" s="246">
        <f t="shared" si="233"/>
        <v>79623.178483982047</v>
      </c>
      <c r="F524" s="246">
        <f t="shared" si="234"/>
        <v>79623</v>
      </c>
      <c r="G524" s="246">
        <f t="shared" si="260"/>
        <v>5.7381924125365913E-2</v>
      </c>
      <c r="K524" s="246">
        <f t="shared" si="267"/>
        <v>5.7381924125365913E-2</v>
      </c>
      <c r="O524" s="246">
        <f t="shared" ca="1" si="257"/>
        <v>5.7391041311926502E-2</v>
      </c>
      <c r="P524" s="246">
        <f t="shared" si="236"/>
        <v>6.7041405588636374E-2</v>
      </c>
      <c r="Q524" s="248">
        <f t="shared" si="237"/>
        <v>44197.570100000128</v>
      </c>
      <c r="R524" s="246">
        <f t="shared" si="261"/>
        <v>9.3305582139265655E-5</v>
      </c>
      <c r="S524" s="246">
        <v>1</v>
      </c>
      <c r="T524" s="246">
        <f t="shared" si="239"/>
        <v>9.3305582139265655E-5</v>
      </c>
      <c r="X524" s="248">
        <f t="shared" si="240"/>
        <v>44197.570100000128</v>
      </c>
      <c r="Z524" s="246">
        <f t="shared" si="241"/>
        <v>79623</v>
      </c>
      <c r="AA524" s="246">
        <f t="shared" si="242"/>
        <v>7.0937487971284172E-2</v>
      </c>
      <c r="AB524" s="246">
        <f t="shared" si="262"/>
        <v>-1.3555563845918259E-2</v>
      </c>
      <c r="AC524" s="246">
        <f t="shared" si="263"/>
        <v>-9.6594814632704612E-3</v>
      </c>
      <c r="AD524" s="246">
        <f t="shared" si="264"/>
        <v>5.3485841742718115E-2</v>
      </c>
      <c r="AE524" s="246">
        <f t="shared" si="265"/>
        <v>1.837533111807662E-4</v>
      </c>
      <c r="AG524" s="249"/>
      <c r="AH524" s="246">
        <f t="shared" si="247"/>
        <v>3.8960823826478001E-3</v>
      </c>
      <c r="AI524" s="246">
        <f t="shared" si="248"/>
        <v>0.47034685384759523</v>
      </c>
      <c r="AJ524" s="246">
        <f t="shared" si="249"/>
        <v>0.28962832528799565</v>
      </c>
      <c r="AK524" s="246">
        <f t="shared" si="250"/>
        <v>7.320906711842437E-2</v>
      </c>
      <c r="AL524" s="246">
        <f t="shared" si="251"/>
        <v>3.0042421615792607</v>
      </c>
      <c r="AM524" s="246">
        <f t="shared" si="252"/>
        <v>14.538388532784463</v>
      </c>
      <c r="AN524" s="246">
        <f t="shared" si="268"/>
        <v>9.1762311131540208</v>
      </c>
      <c r="AO524" s="246">
        <f t="shared" si="268"/>
        <v>9.1724089338408596</v>
      </c>
      <c r="AP524" s="246">
        <f t="shared" si="268"/>
        <v>9.1797842505406209</v>
      </c>
      <c r="AQ524" s="246">
        <f t="shared" si="268"/>
        <v>9.1655401686441262</v>
      </c>
      <c r="AR524" s="246">
        <f t="shared" si="268"/>
        <v>9.1930044880419004</v>
      </c>
      <c r="AS524" s="246">
        <f t="shared" si="268"/>
        <v>9.1398701312884434</v>
      </c>
      <c r="AT524" s="246">
        <f t="shared" si="268"/>
        <v>9.242068475554019</v>
      </c>
      <c r="AU524" s="246">
        <f t="shared" si="253"/>
        <v>9.0427200666875578</v>
      </c>
    </row>
    <row r="525" spans="1:47" s="246" customFormat="1" ht="12.95" customHeight="1">
      <c r="A525" s="243" t="s">
        <v>3082</v>
      </c>
      <c r="B525" s="242" t="s">
        <v>1817</v>
      </c>
      <c r="C525" s="278">
        <v>59218.963500000071</v>
      </c>
      <c r="D525" s="241" t="s">
        <v>1182</v>
      </c>
      <c r="E525" s="246">
        <f t="shared" si="233"/>
        <v>79632.178278977895</v>
      </c>
      <c r="F525" s="246">
        <f t="shared" si="234"/>
        <v>79632</v>
      </c>
      <c r="G525" s="246">
        <f t="shared" si="260"/>
        <v>5.7316016071126796E-2</v>
      </c>
      <c r="K525" s="246">
        <f t="shared" si="267"/>
        <v>5.7316016071126796E-2</v>
      </c>
      <c r="O525" s="246">
        <f t="shared" ca="1" si="257"/>
        <v>5.7381791967413637E-2</v>
      </c>
      <c r="P525" s="246">
        <f t="shared" si="236"/>
        <v>6.7064361127361818E-2</v>
      </c>
      <c r="Q525" s="248">
        <f t="shared" si="237"/>
        <v>44200.463500000071</v>
      </c>
      <c r="R525" s="246">
        <f t="shared" si="261"/>
        <v>9.5030231335421796E-5</v>
      </c>
      <c r="S525" s="246">
        <v>1</v>
      </c>
      <c r="T525" s="246">
        <f t="shared" si="239"/>
        <v>9.5030231335421796E-5</v>
      </c>
      <c r="X525" s="248">
        <f t="shared" si="240"/>
        <v>44200.463500000071</v>
      </c>
      <c r="Z525" s="246">
        <f t="shared" si="241"/>
        <v>79632</v>
      </c>
      <c r="AA525" s="246">
        <f t="shared" si="242"/>
        <v>7.0954805250176611E-2</v>
      </c>
      <c r="AB525" s="246">
        <f t="shared" si="262"/>
        <v>-1.3638789179049815E-2</v>
      </c>
      <c r="AC525" s="246">
        <f t="shared" si="263"/>
        <v>-9.7483450562350221E-3</v>
      </c>
      <c r="AD525" s="246">
        <f t="shared" si="264"/>
        <v>5.342557194831201E-2</v>
      </c>
      <c r="AE525" s="246">
        <f t="shared" si="265"/>
        <v>1.8601657027056634E-4</v>
      </c>
      <c r="AG525" s="249"/>
      <c r="AH525" s="246">
        <f t="shared" si="247"/>
        <v>3.8904441228147868E-3</v>
      </c>
      <c r="AI525" s="246">
        <f t="shared" si="248"/>
        <v>0.47031962777360525</v>
      </c>
      <c r="AJ525" s="246">
        <f t="shared" si="249"/>
        <v>0.28927186992597453</v>
      </c>
      <c r="AK525" s="246">
        <f t="shared" si="250"/>
        <v>7.3011821067541061E-2</v>
      </c>
      <c r="AL525" s="246">
        <f t="shared" si="251"/>
        <v>3.004614558081744</v>
      </c>
      <c r="AM525" s="246">
        <f t="shared" si="252"/>
        <v>14.57803780814783</v>
      </c>
      <c r="AN525" s="246">
        <f t="shared" si="268"/>
        <v>9.1769001990387302</v>
      </c>
      <c r="AO525" s="246">
        <f t="shared" si="268"/>
        <v>9.1730836121190364</v>
      </c>
      <c r="AP525" s="246">
        <f t="shared" si="268"/>
        <v>9.1804468890033473</v>
      </c>
      <c r="AQ525" s="246">
        <f t="shared" si="268"/>
        <v>9.166228531099593</v>
      </c>
      <c r="AR525" s="246">
        <f t="shared" si="268"/>
        <v>9.1936387124227537</v>
      </c>
      <c r="AS525" s="246">
        <f t="shared" si="268"/>
        <v>9.1406187964041887</v>
      </c>
      <c r="AT525" s="246">
        <f t="shared" si="268"/>
        <v>9.2425815221771277</v>
      </c>
      <c r="AU525" s="246">
        <f t="shared" si="253"/>
        <v>9.0437384987579748</v>
      </c>
    </row>
    <row r="526" spans="1:47" s="246" customFormat="1" ht="12.95" customHeight="1">
      <c r="A526" s="243" t="s">
        <v>3082</v>
      </c>
      <c r="B526" s="242" t="s">
        <v>1817</v>
      </c>
      <c r="C526" s="278">
        <v>59218.963599999901</v>
      </c>
      <c r="D526" s="241" t="s">
        <v>1282</v>
      </c>
      <c r="E526" s="246">
        <f t="shared" si="233"/>
        <v>79632.178590023017</v>
      </c>
      <c r="F526" s="246">
        <f t="shared" si="234"/>
        <v>79632</v>
      </c>
      <c r="G526" s="246">
        <f t="shared" si="260"/>
        <v>5.7416015901253559E-2</v>
      </c>
      <c r="K526" s="246">
        <f t="shared" si="267"/>
        <v>5.7416015901253559E-2</v>
      </c>
      <c r="O526" s="246">
        <f t="shared" ca="1" si="257"/>
        <v>5.7381791967413637E-2</v>
      </c>
      <c r="P526" s="246">
        <f t="shared" si="236"/>
        <v>6.7064361127361818E-2</v>
      </c>
      <c r="Q526" s="248">
        <f t="shared" si="237"/>
        <v>44200.463599999901</v>
      </c>
      <c r="R526" s="246">
        <f t="shared" si="261"/>
        <v>9.3090565602166046E-5</v>
      </c>
      <c r="S526" s="246">
        <v>1</v>
      </c>
      <c r="T526" s="246">
        <f t="shared" si="239"/>
        <v>9.3090565602166046E-5</v>
      </c>
      <c r="X526" s="248">
        <f t="shared" si="240"/>
        <v>44200.463599999901</v>
      </c>
      <c r="Z526" s="246">
        <f t="shared" si="241"/>
        <v>79632</v>
      </c>
      <c r="AA526" s="246">
        <f t="shared" si="242"/>
        <v>7.0954805250176611E-2</v>
      </c>
      <c r="AB526" s="246">
        <f t="shared" si="262"/>
        <v>-1.3538789348923053E-2</v>
      </c>
      <c r="AC526" s="246">
        <f t="shared" si="263"/>
        <v>-9.6483452261082597E-3</v>
      </c>
      <c r="AD526" s="246">
        <f t="shared" si="264"/>
        <v>5.3525571778438773E-2</v>
      </c>
      <c r="AE526" s="246">
        <f t="shared" si="265"/>
        <v>1.8329881703451229E-4</v>
      </c>
      <c r="AG526" s="249"/>
      <c r="AH526" s="246">
        <f t="shared" si="247"/>
        <v>3.8904441228147868E-3</v>
      </c>
      <c r="AI526" s="246">
        <f t="shared" si="248"/>
        <v>0.47031962777360525</v>
      </c>
      <c r="AJ526" s="246">
        <f t="shared" si="249"/>
        <v>0.28927186992597453</v>
      </c>
      <c r="AK526" s="246">
        <f t="shared" si="250"/>
        <v>7.3011821067541061E-2</v>
      </c>
      <c r="AL526" s="246">
        <f t="shared" si="251"/>
        <v>3.004614558081744</v>
      </c>
      <c r="AM526" s="246">
        <f t="shared" si="252"/>
        <v>14.57803780814783</v>
      </c>
      <c r="AN526" s="246">
        <f t="shared" si="268"/>
        <v>9.1769001990387302</v>
      </c>
      <c r="AO526" s="246">
        <f t="shared" si="268"/>
        <v>9.1730836121190364</v>
      </c>
      <c r="AP526" s="246">
        <f t="shared" si="268"/>
        <v>9.1804468890033473</v>
      </c>
      <c r="AQ526" s="246">
        <f t="shared" si="268"/>
        <v>9.166228531099593</v>
      </c>
      <c r="AR526" s="246">
        <f t="shared" si="268"/>
        <v>9.1936387124227537</v>
      </c>
      <c r="AS526" s="246">
        <f t="shared" si="268"/>
        <v>9.1406187964041887</v>
      </c>
      <c r="AT526" s="246">
        <f t="shared" si="268"/>
        <v>9.2425815221771277</v>
      </c>
      <c r="AU526" s="246">
        <f t="shared" si="253"/>
        <v>9.0437384987579748</v>
      </c>
    </row>
    <row r="527" spans="1:47" s="246" customFormat="1" ht="12.95" customHeight="1">
      <c r="A527" s="243" t="s">
        <v>3082</v>
      </c>
      <c r="B527" s="242" t="s">
        <v>1817</v>
      </c>
      <c r="C527" s="278">
        <v>59218.963599999901</v>
      </c>
      <c r="D527" s="241" t="s">
        <v>1754</v>
      </c>
      <c r="E527" s="246">
        <f t="shared" si="233"/>
        <v>79632.178590023017</v>
      </c>
      <c r="F527" s="246">
        <f t="shared" si="234"/>
        <v>79632</v>
      </c>
      <c r="G527" s="246">
        <f t="shared" si="260"/>
        <v>5.7416015901253559E-2</v>
      </c>
      <c r="K527" s="246">
        <f t="shared" si="267"/>
        <v>5.7416015901253559E-2</v>
      </c>
      <c r="O527" s="246">
        <f t="shared" ca="1" si="257"/>
        <v>5.7381791967413637E-2</v>
      </c>
      <c r="P527" s="246">
        <f t="shared" si="236"/>
        <v>6.7064361127361818E-2</v>
      </c>
      <c r="Q527" s="248">
        <f t="shared" si="237"/>
        <v>44200.463599999901</v>
      </c>
      <c r="R527" s="246">
        <f t="shared" si="261"/>
        <v>9.3090565602166046E-5</v>
      </c>
      <c r="S527" s="246">
        <v>1</v>
      </c>
      <c r="T527" s="246">
        <f t="shared" si="239"/>
        <v>9.3090565602166046E-5</v>
      </c>
      <c r="X527" s="248">
        <f t="shared" si="240"/>
        <v>44200.463599999901</v>
      </c>
      <c r="Z527" s="246">
        <f t="shared" si="241"/>
        <v>79632</v>
      </c>
      <c r="AA527" s="246">
        <f t="shared" si="242"/>
        <v>7.0954805250176611E-2</v>
      </c>
      <c r="AB527" s="246">
        <f t="shared" si="262"/>
        <v>-1.3538789348923053E-2</v>
      </c>
      <c r="AC527" s="246">
        <f t="shared" si="263"/>
        <v>-9.6483452261082597E-3</v>
      </c>
      <c r="AD527" s="246">
        <f t="shared" si="264"/>
        <v>5.3525571778438773E-2</v>
      </c>
      <c r="AE527" s="246">
        <f t="shared" si="265"/>
        <v>1.8329881703451229E-4</v>
      </c>
      <c r="AG527" s="249"/>
      <c r="AH527" s="246">
        <f t="shared" si="247"/>
        <v>3.8904441228147868E-3</v>
      </c>
      <c r="AI527" s="246">
        <f t="shared" si="248"/>
        <v>0.47031962777360525</v>
      </c>
      <c r="AJ527" s="246">
        <f t="shared" si="249"/>
        <v>0.28927186992597453</v>
      </c>
      <c r="AK527" s="246">
        <f t="shared" si="250"/>
        <v>7.3011821067541061E-2</v>
      </c>
      <c r="AL527" s="246">
        <f t="shared" si="251"/>
        <v>3.004614558081744</v>
      </c>
      <c r="AM527" s="246">
        <f t="shared" si="252"/>
        <v>14.57803780814783</v>
      </c>
      <c r="AN527" s="246">
        <f t="shared" si="268"/>
        <v>9.1769001990387302</v>
      </c>
      <c r="AO527" s="246">
        <f t="shared" si="268"/>
        <v>9.1730836121190364</v>
      </c>
      <c r="AP527" s="246">
        <f t="shared" si="268"/>
        <v>9.1804468890033473</v>
      </c>
      <c r="AQ527" s="246">
        <f t="shared" si="268"/>
        <v>9.166228531099593</v>
      </c>
      <c r="AR527" s="246">
        <f t="shared" si="268"/>
        <v>9.1936387124227537</v>
      </c>
      <c r="AS527" s="246">
        <f t="shared" si="268"/>
        <v>9.1406187964041887</v>
      </c>
      <c r="AT527" s="246">
        <f t="shared" si="268"/>
        <v>9.2425815221771277</v>
      </c>
      <c r="AU527" s="246">
        <f t="shared" si="253"/>
        <v>9.0437384987579748</v>
      </c>
    </row>
    <row r="528" spans="1:47" s="246" customFormat="1" ht="12.95" customHeight="1">
      <c r="A528" s="243" t="s">
        <v>3082</v>
      </c>
      <c r="B528" s="242" t="s">
        <v>1817</v>
      </c>
      <c r="C528" s="278">
        <v>59218.966200000141</v>
      </c>
      <c r="D528" s="241" t="s">
        <v>1754</v>
      </c>
      <c r="E528" s="246">
        <f t="shared" si="233"/>
        <v>79632.186677210819</v>
      </c>
      <c r="F528" s="246">
        <f t="shared" si="234"/>
        <v>79632</v>
      </c>
      <c r="G528" s="246">
        <f t="shared" si="260"/>
        <v>6.0016016141162254E-2</v>
      </c>
      <c r="K528" s="246">
        <f t="shared" si="267"/>
        <v>6.0016016141162254E-2</v>
      </c>
      <c r="O528" s="246">
        <f t="shared" ca="1" si="257"/>
        <v>5.7381791967413637E-2</v>
      </c>
      <c r="P528" s="246">
        <f t="shared" si="236"/>
        <v>6.7064361127361818E-2</v>
      </c>
      <c r="Q528" s="248">
        <f t="shared" si="237"/>
        <v>44200.466200000141</v>
      </c>
      <c r="R528" s="246">
        <f t="shared" si="261"/>
        <v>4.9679167044484537E-5</v>
      </c>
      <c r="S528" s="246">
        <v>1</v>
      </c>
      <c r="T528" s="246">
        <f t="shared" si="239"/>
        <v>4.9679167044484537E-5</v>
      </c>
      <c r="X528" s="248">
        <f t="shared" si="240"/>
        <v>44200.466200000141</v>
      </c>
      <c r="Z528" s="246">
        <f t="shared" si="241"/>
        <v>79632</v>
      </c>
      <c r="AA528" s="246">
        <f t="shared" si="242"/>
        <v>7.0954805250176611E-2</v>
      </c>
      <c r="AB528" s="246">
        <f t="shared" si="262"/>
        <v>-1.0938789109014357E-2</v>
      </c>
      <c r="AC528" s="246">
        <f t="shared" si="263"/>
        <v>-7.0483449861995645E-3</v>
      </c>
      <c r="AD528" s="246">
        <f t="shared" si="264"/>
        <v>5.6125572018347468E-2</v>
      </c>
      <c r="AE528" s="246">
        <f t="shared" si="265"/>
        <v>1.1965710717149112E-4</v>
      </c>
      <c r="AG528" s="249"/>
      <c r="AH528" s="246">
        <f t="shared" si="247"/>
        <v>3.8904441228147868E-3</v>
      </c>
      <c r="AI528" s="246">
        <f t="shared" si="248"/>
        <v>0.47031962777360525</v>
      </c>
      <c r="AJ528" s="246">
        <f t="shared" si="249"/>
        <v>0.28927186992597453</v>
      </c>
      <c r="AK528" s="246">
        <f t="shared" si="250"/>
        <v>7.3011821067541061E-2</v>
      </c>
      <c r="AL528" s="246">
        <f t="shared" si="251"/>
        <v>3.004614558081744</v>
      </c>
      <c r="AM528" s="246">
        <f t="shared" si="252"/>
        <v>14.57803780814783</v>
      </c>
      <c r="AN528" s="246">
        <f t="shared" si="268"/>
        <v>9.1769001990387302</v>
      </c>
      <c r="AO528" s="246">
        <f t="shared" si="268"/>
        <v>9.1730836121190364</v>
      </c>
      <c r="AP528" s="246">
        <f t="shared" si="268"/>
        <v>9.1804468890033473</v>
      </c>
      <c r="AQ528" s="246">
        <f t="shared" si="268"/>
        <v>9.166228531099593</v>
      </c>
      <c r="AR528" s="246">
        <f t="shared" si="268"/>
        <v>9.1936387124227537</v>
      </c>
      <c r="AS528" s="246">
        <f t="shared" si="268"/>
        <v>9.1406187964041887</v>
      </c>
      <c r="AT528" s="246">
        <f t="shared" si="268"/>
        <v>9.2425815221771277</v>
      </c>
      <c r="AU528" s="246">
        <f t="shared" si="253"/>
        <v>9.0437384987579748</v>
      </c>
    </row>
    <row r="529" spans="1:47" s="246" customFormat="1" ht="12.95" customHeight="1">
      <c r="A529" s="243" t="s">
        <v>3082</v>
      </c>
      <c r="B529" s="242" t="s">
        <v>1817</v>
      </c>
      <c r="C529" s="278">
        <v>59219.12509999983</v>
      </c>
      <c r="D529" s="241" t="s">
        <v>1754</v>
      </c>
      <c r="E529" s="246">
        <f t="shared" si="233"/>
        <v>79632.680928756425</v>
      </c>
      <c r="F529" s="246">
        <f t="shared" si="234"/>
        <v>79632.5</v>
      </c>
      <c r="G529" s="246">
        <f t="shared" si="260"/>
        <v>5.8167909832263831E-2</v>
      </c>
      <c r="K529" s="246">
        <f t="shared" si="267"/>
        <v>5.8167909832263831E-2</v>
      </c>
      <c r="O529" s="246">
        <f t="shared" ca="1" si="257"/>
        <v>5.7381278114940704E-2</v>
      </c>
      <c r="P529" s="246">
        <f t="shared" si="236"/>
        <v>6.7065636537390533E-2</v>
      </c>
      <c r="Q529" s="248">
        <f t="shared" si="237"/>
        <v>44200.62509999983</v>
      </c>
      <c r="R529" s="246">
        <f t="shared" si="261"/>
        <v>7.9169540519124875E-5</v>
      </c>
      <c r="S529" s="246">
        <v>1</v>
      </c>
      <c r="T529" s="246">
        <f t="shared" si="239"/>
        <v>7.9169540519124875E-5</v>
      </c>
      <c r="X529" s="248">
        <f t="shared" si="240"/>
        <v>44200.62509999983</v>
      </c>
      <c r="Z529" s="246">
        <f t="shared" si="241"/>
        <v>79632.5</v>
      </c>
      <c r="AA529" s="246">
        <f t="shared" si="242"/>
        <v>7.0955767385050023E-2</v>
      </c>
      <c r="AB529" s="246">
        <f t="shared" si="262"/>
        <v>-1.2787857552786192E-2</v>
      </c>
      <c r="AC529" s="246">
        <f t="shared" si="263"/>
        <v>-8.8977267051267017E-3</v>
      </c>
      <c r="AD529" s="246">
        <f t="shared" si="264"/>
        <v>5.4277778984604334E-2</v>
      </c>
      <c r="AE529" s="246">
        <f t="shared" si="265"/>
        <v>1.6352930079035084E-4</v>
      </c>
      <c r="AG529" s="249"/>
      <c r="AH529" s="246">
        <f t="shared" si="247"/>
        <v>3.8901308476594954E-3</v>
      </c>
      <c r="AI529" s="246">
        <f t="shared" si="248"/>
        <v>0.47031811747451713</v>
      </c>
      <c r="AJ529" s="246">
        <f t="shared" si="249"/>
        <v>0.28925206707434803</v>
      </c>
      <c r="AK529" s="246">
        <f t="shared" si="250"/>
        <v>7.3000863431546228E-2</v>
      </c>
      <c r="AL529" s="246">
        <f t="shared" si="251"/>
        <v>3.0046352453130387</v>
      </c>
      <c r="AM529" s="246">
        <f t="shared" si="252"/>
        <v>14.580246701622924</v>
      </c>
      <c r="AN529" s="246">
        <f t="shared" si="268"/>
        <v>9.1769373689826867</v>
      </c>
      <c r="AO529" s="246">
        <f t="shared" si="268"/>
        <v>9.1731210936959293</v>
      </c>
      <c r="AP529" s="246">
        <f t="shared" si="268"/>
        <v>9.1804837000983248</v>
      </c>
      <c r="AQ529" s="246">
        <f t="shared" si="268"/>
        <v>9.1662667739457966</v>
      </c>
      <c r="AR529" s="246">
        <f t="shared" si="268"/>
        <v>9.1936739433957904</v>
      </c>
      <c r="AS529" s="246">
        <f t="shared" si="268"/>
        <v>9.1406603913446673</v>
      </c>
      <c r="AT529" s="246">
        <f t="shared" si="268"/>
        <v>9.2426100187152809</v>
      </c>
      <c r="AU529" s="246">
        <f t="shared" si="253"/>
        <v>9.0437950783174443</v>
      </c>
    </row>
    <row r="530" spans="1:47" s="246" customFormat="1" ht="12.95" customHeight="1">
      <c r="A530" s="243" t="s">
        <v>3082</v>
      </c>
      <c r="B530" s="242" t="s">
        <v>1817</v>
      </c>
      <c r="C530" s="278">
        <v>59224.910300000105</v>
      </c>
      <c r="D530" s="241" t="s">
        <v>1754</v>
      </c>
      <c r="E530" s="246">
        <f t="shared" si="233"/>
        <v>79650.675542018857</v>
      </c>
      <c r="F530" s="246">
        <f t="shared" si="234"/>
        <v>79650.5</v>
      </c>
      <c r="G530" s="246">
        <f t="shared" si="260"/>
        <v>5.6436094106175005E-2</v>
      </c>
      <c r="K530" s="246">
        <f t="shared" si="267"/>
        <v>5.6436094106175005E-2</v>
      </c>
      <c r="O530" s="246">
        <f t="shared" ca="1" si="257"/>
        <v>5.7362779425914986E-2</v>
      </c>
      <c r="P530" s="246">
        <f t="shared" si="236"/>
        <v>6.7111558471716903E-2</v>
      </c>
      <c r="Q530" s="248">
        <f t="shared" si="237"/>
        <v>44206.410300000105</v>
      </c>
      <c r="R530" s="246">
        <f t="shared" si="261"/>
        <v>1.1396553941995488E-4</v>
      </c>
      <c r="S530" s="246">
        <v>1</v>
      </c>
      <c r="T530" s="246">
        <f t="shared" si="239"/>
        <v>1.1396553941995488E-4</v>
      </c>
      <c r="X530" s="248">
        <f t="shared" si="240"/>
        <v>44206.410300000105</v>
      </c>
      <c r="Z530" s="246">
        <f t="shared" si="241"/>
        <v>79650.5</v>
      </c>
      <c r="AA530" s="246">
        <f t="shared" si="242"/>
        <v>7.0990408718917972E-2</v>
      </c>
      <c r="AB530" s="246">
        <f t="shared" si="262"/>
        <v>-1.4554314612742966E-2</v>
      </c>
      <c r="AC530" s="246">
        <f t="shared" si="263"/>
        <v>-1.0675464365541898E-2</v>
      </c>
      <c r="AD530" s="246">
        <f t="shared" si="264"/>
        <v>5.2557243858973937E-2</v>
      </c>
      <c r="AE530" s="246">
        <f t="shared" si="265"/>
        <v>2.1182807384670344E-4</v>
      </c>
      <c r="AG530" s="249"/>
      <c r="AH530" s="246">
        <f t="shared" si="247"/>
        <v>3.8788502472010687E-3</v>
      </c>
      <c r="AI530" s="246">
        <f t="shared" si="248"/>
        <v>0.47026390511208915</v>
      </c>
      <c r="AJ530" s="246">
        <f t="shared" si="249"/>
        <v>0.28853917999918061</v>
      </c>
      <c r="AK530" s="246">
        <f t="shared" si="250"/>
        <v>7.2606421963880008E-2</v>
      </c>
      <c r="AL530" s="246">
        <f t="shared" si="251"/>
        <v>3.0053798833272118</v>
      </c>
      <c r="AM530" s="246">
        <f t="shared" si="252"/>
        <v>14.660201974356779</v>
      </c>
      <c r="AN530" s="246">
        <f t="shared" si="268"/>
        <v>9.1782753824684029</v>
      </c>
      <c r="AO530" s="246">
        <f t="shared" si="268"/>
        <v>9.1744703921165733</v>
      </c>
      <c r="AP530" s="246">
        <f t="shared" si="268"/>
        <v>9.1818087489077929</v>
      </c>
      <c r="AQ530" s="246">
        <f t="shared" si="268"/>
        <v>9.1676435506277834</v>
      </c>
      <c r="AR530" s="246">
        <f t="shared" si="268"/>
        <v>9.194941998578555</v>
      </c>
      <c r="AS530" s="246">
        <f t="shared" si="268"/>
        <v>9.1421579794769112</v>
      </c>
      <c r="AT530" s="246">
        <f t="shared" si="268"/>
        <v>9.2436354709079378</v>
      </c>
      <c r="AU530" s="246">
        <f t="shared" si="253"/>
        <v>9.0458319424582818</v>
      </c>
    </row>
    <row r="531" spans="1:47" s="246" customFormat="1" ht="12.95" customHeight="1">
      <c r="A531" s="243" t="s">
        <v>3082</v>
      </c>
      <c r="B531" s="242" t="s">
        <v>1817</v>
      </c>
      <c r="C531" s="278">
        <v>59224.911100000143</v>
      </c>
      <c r="D531" s="241" t="s">
        <v>1282</v>
      </c>
      <c r="E531" s="246">
        <f t="shared" si="233"/>
        <v>79650.67803038421</v>
      </c>
      <c r="F531" s="246">
        <f t="shared" si="234"/>
        <v>79650.5</v>
      </c>
      <c r="G531" s="246">
        <f t="shared" si="260"/>
        <v>5.7236094144172966E-2</v>
      </c>
      <c r="K531" s="246">
        <f t="shared" si="267"/>
        <v>5.7236094144172966E-2</v>
      </c>
      <c r="O531" s="246">
        <f t="shared" ca="1" si="257"/>
        <v>5.7362779425914986E-2</v>
      </c>
      <c r="P531" s="246">
        <f t="shared" si="236"/>
        <v>6.7111558471716903E-2</v>
      </c>
      <c r="Q531" s="248">
        <f t="shared" si="237"/>
        <v>44206.411100000143</v>
      </c>
      <c r="R531" s="246">
        <f t="shared" si="261"/>
        <v>9.7524795684592822E-5</v>
      </c>
      <c r="S531" s="246">
        <v>1</v>
      </c>
      <c r="T531" s="246">
        <f t="shared" si="239"/>
        <v>9.7524795684592822E-5</v>
      </c>
      <c r="X531" s="248">
        <f t="shared" si="240"/>
        <v>44206.411100000143</v>
      </c>
      <c r="Z531" s="246">
        <f t="shared" si="241"/>
        <v>79650.5</v>
      </c>
      <c r="AA531" s="246">
        <f t="shared" si="242"/>
        <v>7.0990408718917972E-2</v>
      </c>
      <c r="AB531" s="246">
        <f t="shared" si="262"/>
        <v>-1.3754314574745005E-2</v>
      </c>
      <c r="AC531" s="246">
        <f t="shared" si="263"/>
        <v>-9.8754643275439369E-3</v>
      </c>
      <c r="AD531" s="246">
        <f t="shared" si="264"/>
        <v>5.3357243896971898E-2</v>
      </c>
      <c r="AE531" s="246">
        <f t="shared" si="265"/>
        <v>1.8918116942104289E-4</v>
      </c>
      <c r="AG531" s="249"/>
      <c r="AH531" s="246">
        <f t="shared" si="247"/>
        <v>3.8788502472010687E-3</v>
      </c>
      <c r="AI531" s="246">
        <f t="shared" si="248"/>
        <v>0.47026390511208915</v>
      </c>
      <c r="AJ531" s="246">
        <f t="shared" si="249"/>
        <v>0.28853917999918061</v>
      </c>
      <c r="AK531" s="246">
        <f t="shared" si="250"/>
        <v>7.2606421963880008E-2</v>
      </c>
      <c r="AL531" s="246">
        <f t="shared" si="251"/>
        <v>3.0053798833272118</v>
      </c>
      <c r="AM531" s="246">
        <f t="shared" si="252"/>
        <v>14.660201974356779</v>
      </c>
      <c r="AN531" s="246">
        <f t="shared" ref="AN531:AT540" si="269">$AU531+$AB$7*SIN(AO531)</f>
        <v>9.1782753824684029</v>
      </c>
      <c r="AO531" s="246">
        <f t="shared" si="269"/>
        <v>9.1744703921165733</v>
      </c>
      <c r="AP531" s="246">
        <f t="shared" si="269"/>
        <v>9.1818087489077929</v>
      </c>
      <c r="AQ531" s="246">
        <f t="shared" si="269"/>
        <v>9.1676435506277834</v>
      </c>
      <c r="AR531" s="246">
        <f t="shared" si="269"/>
        <v>9.194941998578555</v>
      </c>
      <c r="AS531" s="246">
        <f t="shared" si="269"/>
        <v>9.1421579794769112</v>
      </c>
      <c r="AT531" s="246">
        <f t="shared" si="269"/>
        <v>9.2436354709079378</v>
      </c>
      <c r="AU531" s="246">
        <f t="shared" si="253"/>
        <v>9.0458319424582818</v>
      </c>
    </row>
    <row r="532" spans="1:47" s="246" customFormat="1" ht="12.95" customHeight="1">
      <c r="A532" s="243" t="s">
        <v>3082</v>
      </c>
      <c r="B532" s="242" t="s">
        <v>1817</v>
      </c>
      <c r="C532" s="278">
        <v>59224.912000000011</v>
      </c>
      <c r="D532" s="241" t="s">
        <v>1182</v>
      </c>
      <c r="E532" s="246">
        <f t="shared" si="233"/>
        <v>79650.680829794699</v>
      </c>
      <c r="F532" s="246">
        <f t="shared" si="234"/>
        <v>79650.5</v>
      </c>
      <c r="G532" s="246">
        <f t="shared" si="260"/>
        <v>5.813609401229769E-2</v>
      </c>
      <c r="K532" s="246">
        <f t="shared" si="267"/>
        <v>5.813609401229769E-2</v>
      </c>
      <c r="O532" s="246">
        <f t="shared" ca="1" si="257"/>
        <v>5.7362779425914986E-2</v>
      </c>
      <c r="P532" s="246">
        <f t="shared" si="236"/>
        <v>6.7111558471716903E-2</v>
      </c>
      <c r="Q532" s="248">
        <f t="shared" si="237"/>
        <v>44206.412000000011</v>
      </c>
      <c r="R532" s="246">
        <f t="shared" si="261"/>
        <v>8.0558962262297428E-5</v>
      </c>
      <c r="S532" s="246">
        <v>1</v>
      </c>
      <c r="T532" s="246">
        <f t="shared" si="239"/>
        <v>8.0558962262297428E-5</v>
      </c>
      <c r="X532" s="248">
        <f t="shared" si="240"/>
        <v>44206.412000000011</v>
      </c>
      <c r="Z532" s="246">
        <f t="shared" si="241"/>
        <v>79650.5</v>
      </c>
      <c r="AA532" s="246">
        <f t="shared" si="242"/>
        <v>7.0990408718917972E-2</v>
      </c>
      <c r="AB532" s="246">
        <f t="shared" si="262"/>
        <v>-1.2854314706620282E-2</v>
      </c>
      <c r="AC532" s="246">
        <f t="shared" si="263"/>
        <v>-8.9754644594192134E-3</v>
      </c>
      <c r="AD532" s="246">
        <f t="shared" si="264"/>
        <v>5.4257243765096622E-2</v>
      </c>
      <c r="AE532" s="246">
        <f t="shared" si="265"/>
        <v>1.6523340657683446E-4</v>
      </c>
      <c r="AG532" s="249"/>
      <c r="AH532" s="246">
        <f t="shared" si="247"/>
        <v>3.8788502472010687E-3</v>
      </c>
      <c r="AI532" s="246">
        <f t="shared" si="248"/>
        <v>0.47026390511208915</v>
      </c>
      <c r="AJ532" s="246">
        <f t="shared" si="249"/>
        <v>0.28853917999918061</v>
      </c>
      <c r="AK532" s="246">
        <f t="shared" si="250"/>
        <v>7.2606421963880008E-2</v>
      </c>
      <c r="AL532" s="246">
        <f t="shared" si="251"/>
        <v>3.0053798833272118</v>
      </c>
      <c r="AM532" s="246">
        <f t="shared" si="252"/>
        <v>14.660201974356779</v>
      </c>
      <c r="AN532" s="246">
        <f t="shared" si="269"/>
        <v>9.1782753824684029</v>
      </c>
      <c r="AO532" s="246">
        <f t="shared" si="269"/>
        <v>9.1744703921165733</v>
      </c>
      <c r="AP532" s="246">
        <f t="shared" si="269"/>
        <v>9.1818087489077929</v>
      </c>
      <c r="AQ532" s="246">
        <f t="shared" si="269"/>
        <v>9.1676435506277834</v>
      </c>
      <c r="AR532" s="246">
        <f t="shared" si="269"/>
        <v>9.194941998578555</v>
      </c>
      <c r="AS532" s="246">
        <f t="shared" si="269"/>
        <v>9.1421579794769112</v>
      </c>
      <c r="AT532" s="246">
        <f t="shared" si="269"/>
        <v>9.2436354709079378</v>
      </c>
      <c r="AU532" s="246">
        <f t="shared" si="253"/>
        <v>9.0458319424582818</v>
      </c>
    </row>
    <row r="533" spans="1:47" s="246" customFormat="1" ht="12.95" customHeight="1">
      <c r="A533" s="243" t="s">
        <v>3082</v>
      </c>
      <c r="B533" s="242" t="s">
        <v>1817</v>
      </c>
      <c r="C533" s="278">
        <v>59232.94840000011</v>
      </c>
      <c r="D533" s="241" t="s">
        <v>1282</v>
      </c>
      <c r="E533" s="246">
        <f t="shared" ref="E533:E563" si="270">+(C533-C$7)/C$8</f>
        <v>79675.677702853034</v>
      </c>
      <c r="F533" s="246">
        <f t="shared" ref="F533:F563" si="271">ROUND(2*E533,0)/2</f>
        <v>79675.5</v>
      </c>
      <c r="G533" s="246">
        <f t="shared" si="260"/>
        <v>5.7130794113618322E-2</v>
      </c>
      <c r="K533" s="246">
        <f t="shared" si="267"/>
        <v>5.7130794113618322E-2</v>
      </c>
      <c r="O533" s="246">
        <f t="shared" ca="1" si="257"/>
        <v>5.7337086802268136E-2</v>
      </c>
      <c r="P533" s="246">
        <f t="shared" ref="P533:P563" si="272">+D$11+D$12*F533+D$13*F533^2</f>
        <v>6.7175362093085028E-2</v>
      </c>
      <c r="Q533" s="248">
        <f t="shared" ref="Q533:Q563" si="273">+C533-15018.5</f>
        <v>44214.44840000011</v>
      </c>
      <c r="R533" s="246">
        <f t="shared" si="261"/>
        <v>1.0089334589412787E-4</v>
      </c>
      <c r="S533" s="246">
        <v>1</v>
      </c>
      <c r="T533" s="246">
        <f t="shared" ref="T533:T563" si="274">+S533*R533</f>
        <v>1.0089334589412787E-4</v>
      </c>
      <c r="X533" s="248">
        <f t="shared" ref="X533:X563" si="275">+C533-15018.5</f>
        <v>44214.44840000011</v>
      </c>
      <c r="Z533" s="246">
        <f t="shared" ref="Z533:Z563" si="276">F533</f>
        <v>79675.5</v>
      </c>
      <c r="AA533" s="246">
        <f t="shared" ref="AA533:AA563" si="277">AB$3+AB$4*Z533+AB$5*Z533^2+AH533</f>
        <v>7.1038536160590665E-2</v>
      </c>
      <c r="AB533" s="246">
        <f t="shared" si="262"/>
        <v>-1.3907742046972343E-2</v>
      </c>
      <c r="AC533" s="246">
        <f t="shared" si="263"/>
        <v>-1.0044567979466706E-2</v>
      </c>
      <c r="AD533" s="246">
        <f t="shared" si="264"/>
        <v>5.3267620046112685E-2</v>
      </c>
      <c r="AE533" s="246">
        <f t="shared" si="265"/>
        <v>1.9342528884512246E-4</v>
      </c>
      <c r="AG533" s="249"/>
      <c r="AH533" s="246">
        <f t="shared" ref="AH533:AH563" si="278">$AB$6*($AB$11/AI533*AJ533+$AB$12)</f>
        <v>3.8631740675056352E-3</v>
      </c>
      <c r="AI533" s="246">
        <f t="shared" ref="AI533:AI563" si="279">1+$AB$7*COS(AL533)</f>
        <v>0.47018912115620137</v>
      </c>
      <c r="AJ533" s="246">
        <f t="shared" ref="AJ533:AJ563" si="280">SIN(AL533+RADIANS($AB$9))</f>
        <v>0.2875491087388215</v>
      </c>
      <c r="AK533" s="246">
        <f t="shared" ref="AK533:AK563" si="281">$AB$7*SIN(AL533)</f>
        <v>7.205869410593313E-2</v>
      </c>
      <c r="AL533" s="246">
        <f t="shared" ref="AL533:AL563" si="282">2*ATAN(AM533)</f>
        <v>3.006413773891266</v>
      </c>
      <c r="AM533" s="246">
        <f t="shared" ref="AM533:AM563" si="283">SQRT((1+$AB$7)/(1-$AB$7))*TAN(AN533/2)</f>
        <v>14.772673967929892</v>
      </c>
      <c r="AN533" s="246">
        <f t="shared" si="269"/>
        <v>9.1801333984526874</v>
      </c>
      <c r="AO533" s="246">
        <f t="shared" si="269"/>
        <v>9.1763442948593816</v>
      </c>
      <c r="AP533" s="246">
        <f t="shared" si="269"/>
        <v>9.1836486099314136</v>
      </c>
      <c r="AQ533" s="246">
        <f t="shared" si="269"/>
        <v>9.1695558511153461</v>
      </c>
      <c r="AR533" s="246">
        <f t="shared" si="269"/>
        <v>9.1967023504560768</v>
      </c>
      <c r="AS533" s="246">
        <f t="shared" si="269"/>
        <v>9.1442385108133362</v>
      </c>
      <c r="AT533" s="246">
        <f t="shared" si="269"/>
        <v>9.2450583495494723</v>
      </c>
      <c r="AU533" s="246">
        <f t="shared" ref="AU533:AU563" si="284">RADIANS($AB$9)+$AB$18*(F533-AB$15)</f>
        <v>9.0486609204316668</v>
      </c>
    </row>
    <row r="534" spans="1:47" s="246" customFormat="1" ht="12.95" customHeight="1">
      <c r="A534" s="243" t="s">
        <v>3082</v>
      </c>
      <c r="B534" s="242" t="s">
        <v>1817</v>
      </c>
      <c r="C534" s="278">
        <v>59232.94849999994</v>
      </c>
      <c r="D534" s="241" t="s">
        <v>1687</v>
      </c>
      <c r="E534" s="246">
        <f t="shared" si="270"/>
        <v>79675.678013898156</v>
      </c>
      <c r="F534" s="246">
        <f t="shared" si="271"/>
        <v>79675.5</v>
      </c>
      <c r="G534" s="246">
        <f t="shared" ref="G534:G563" si="285">+C534-(C$7+F534*C$8)</f>
        <v>5.7230793943745084E-2</v>
      </c>
      <c r="K534" s="246">
        <f t="shared" si="267"/>
        <v>5.7230793943745084E-2</v>
      </c>
      <c r="O534" s="246">
        <f t="shared" ca="1" si="257"/>
        <v>5.7337086802268136E-2</v>
      </c>
      <c r="P534" s="246">
        <f t="shared" si="272"/>
        <v>6.7175362093085028E-2</v>
      </c>
      <c r="Q534" s="248">
        <f t="shared" si="273"/>
        <v>44214.44849999994</v>
      </c>
      <c r="R534" s="246">
        <f t="shared" ref="R534:R563" si="286">+(P534-G534)^2</f>
        <v>9.8894435676866483E-5</v>
      </c>
      <c r="S534" s="246">
        <v>1</v>
      </c>
      <c r="T534" s="246">
        <f t="shared" si="274"/>
        <v>9.8894435676866483E-5</v>
      </c>
      <c r="X534" s="248">
        <f t="shared" si="275"/>
        <v>44214.44849999994</v>
      </c>
      <c r="Z534" s="246">
        <f t="shared" si="276"/>
        <v>79675.5</v>
      </c>
      <c r="AA534" s="246">
        <f t="shared" si="277"/>
        <v>7.1038536160590665E-2</v>
      </c>
      <c r="AB534" s="246">
        <f t="shared" ref="AB534:AB563" si="287">+G534-AA534</f>
        <v>-1.3807742216845581E-2</v>
      </c>
      <c r="AC534" s="246">
        <f t="shared" ref="AC534:AC563" si="288">+G534-P534</f>
        <v>-9.944568149339944E-3</v>
      </c>
      <c r="AD534" s="246">
        <f t="shared" ref="AD534:AD563" si="289">G534-AH534</f>
        <v>5.3367619876239447E-2</v>
      </c>
      <c r="AE534" s="246">
        <f t="shared" ref="AE534:AE563" si="290">+(G534-AA534)^2*S534</f>
        <v>1.9065374512685973E-4</v>
      </c>
      <c r="AG534" s="249"/>
      <c r="AH534" s="246">
        <f t="shared" si="278"/>
        <v>3.8631740675056352E-3</v>
      </c>
      <c r="AI534" s="246">
        <f t="shared" si="279"/>
        <v>0.47018912115620137</v>
      </c>
      <c r="AJ534" s="246">
        <f t="shared" si="280"/>
        <v>0.2875491087388215</v>
      </c>
      <c r="AK534" s="246">
        <f t="shared" si="281"/>
        <v>7.205869410593313E-2</v>
      </c>
      <c r="AL534" s="246">
        <f t="shared" si="282"/>
        <v>3.006413773891266</v>
      </c>
      <c r="AM534" s="246">
        <f t="shared" si="283"/>
        <v>14.772673967929892</v>
      </c>
      <c r="AN534" s="246">
        <f t="shared" si="269"/>
        <v>9.1801333984526874</v>
      </c>
      <c r="AO534" s="246">
        <f t="shared" si="269"/>
        <v>9.1763442948593816</v>
      </c>
      <c r="AP534" s="246">
        <f t="shared" si="269"/>
        <v>9.1836486099314136</v>
      </c>
      <c r="AQ534" s="246">
        <f t="shared" si="269"/>
        <v>9.1695558511153461</v>
      </c>
      <c r="AR534" s="246">
        <f t="shared" si="269"/>
        <v>9.1967023504560768</v>
      </c>
      <c r="AS534" s="246">
        <f t="shared" si="269"/>
        <v>9.1442385108133362</v>
      </c>
      <c r="AT534" s="246">
        <f t="shared" si="269"/>
        <v>9.2450583495494723</v>
      </c>
      <c r="AU534" s="246">
        <f t="shared" si="284"/>
        <v>9.0486609204316668</v>
      </c>
    </row>
    <row r="535" spans="1:47" s="246" customFormat="1" ht="12.95" customHeight="1">
      <c r="A535" s="243" t="s">
        <v>3082</v>
      </c>
      <c r="B535" s="242" t="s">
        <v>1817</v>
      </c>
      <c r="C535" s="278">
        <v>59232.94849999994</v>
      </c>
      <c r="D535" s="241" t="s">
        <v>1754</v>
      </c>
      <c r="E535" s="246">
        <f t="shared" si="270"/>
        <v>79675.678013898156</v>
      </c>
      <c r="F535" s="246">
        <f t="shared" si="271"/>
        <v>79675.5</v>
      </c>
      <c r="G535" s="246">
        <f t="shared" si="285"/>
        <v>5.7230793943745084E-2</v>
      </c>
      <c r="K535" s="246">
        <f t="shared" si="267"/>
        <v>5.7230793943745084E-2</v>
      </c>
      <c r="O535" s="246">
        <f t="shared" ca="1" si="257"/>
        <v>5.7337086802268136E-2</v>
      </c>
      <c r="P535" s="246">
        <f t="shared" si="272"/>
        <v>6.7175362093085028E-2</v>
      </c>
      <c r="Q535" s="248">
        <f t="shared" si="273"/>
        <v>44214.44849999994</v>
      </c>
      <c r="R535" s="246">
        <f t="shared" si="286"/>
        <v>9.8894435676866483E-5</v>
      </c>
      <c r="S535" s="246">
        <v>1</v>
      </c>
      <c r="T535" s="246">
        <f t="shared" si="274"/>
        <v>9.8894435676866483E-5</v>
      </c>
      <c r="X535" s="248">
        <f t="shared" si="275"/>
        <v>44214.44849999994</v>
      </c>
      <c r="Z535" s="246">
        <f t="shared" si="276"/>
        <v>79675.5</v>
      </c>
      <c r="AA535" s="246">
        <f t="shared" si="277"/>
        <v>7.1038536160590665E-2</v>
      </c>
      <c r="AB535" s="246">
        <f t="shared" si="287"/>
        <v>-1.3807742216845581E-2</v>
      </c>
      <c r="AC535" s="246">
        <f t="shared" si="288"/>
        <v>-9.944568149339944E-3</v>
      </c>
      <c r="AD535" s="246">
        <f t="shared" si="289"/>
        <v>5.3367619876239447E-2</v>
      </c>
      <c r="AE535" s="246">
        <f t="shared" si="290"/>
        <v>1.9065374512685973E-4</v>
      </c>
      <c r="AG535" s="249"/>
      <c r="AH535" s="246">
        <f t="shared" si="278"/>
        <v>3.8631740675056352E-3</v>
      </c>
      <c r="AI535" s="246">
        <f t="shared" si="279"/>
        <v>0.47018912115620137</v>
      </c>
      <c r="AJ535" s="246">
        <f t="shared" si="280"/>
        <v>0.2875491087388215</v>
      </c>
      <c r="AK535" s="246">
        <f t="shared" si="281"/>
        <v>7.205869410593313E-2</v>
      </c>
      <c r="AL535" s="246">
        <f t="shared" si="282"/>
        <v>3.006413773891266</v>
      </c>
      <c r="AM535" s="246">
        <f t="shared" si="283"/>
        <v>14.772673967929892</v>
      </c>
      <c r="AN535" s="246">
        <f t="shared" si="269"/>
        <v>9.1801333984526874</v>
      </c>
      <c r="AO535" s="246">
        <f t="shared" si="269"/>
        <v>9.1763442948593816</v>
      </c>
      <c r="AP535" s="246">
        <f t="shared" si="269"/>
        <v>9.1836486099314136</v>
      </c>
      <c r="AQ535" s="246">
        <f t="shared" si="269"/>
        <v>9.1695558511153461</v>
      </c>
      <c r="AR535" s="246">
        <f t="shared" si="269"/>
        <v>9.1967023504560768</v>
      </c>
      <c r="AS535" s="246">
        <f t="shared" si="269"/>
        <v>9.1442385108133362</v>
      </c>
      <c r="AT535" s="246">
        <f t="shared" si="269"/>
        <v>9.2450583495494723</v>
      </c>
      <c r="AU535" s="246">
        <f t="shared" si="284"/>
        <v>9.0486609204316668</v>
      </c>
    </row>
    <row r="536" spans="1:47" s="246" customFormat="1" ht="12.95" customHeight="1">
      <c r="A536" s="243" t="s">
        <v>3082</v>
      </c>
      <c r="B536" s="242" t="s">
        <v>1817</v>
      </c>
      <c r="C536" s="278">
        <v>59235.038900000043</v>
      </c>
      <c r="D536" s="241" t="s">
        <v>1754</v>
      </c>
      <c r="E536" s="246">
        <f t="shared" si="270"/>
        <v>79682.180112280897</v>
      </c>
      <c r="F536" s="246">
        <f t="shared" si="271"/>
        <v>79682</v>
      </c>
      <c r="G536" s="246">
        <f t="shared" si="285"/>
        <v>5.7905416048015468E-2</v>
      </c>
      <c r="K536" s="246">
        <f t="shared" si="267"/>
        <v>5.7905416048015468E-2</v>
      </c>
      <c r="O536" s="246">
        <f t="shared" ca="1" si="257"/>
        <v>5.7330406720119964E-2</v>
      </c>
      <c r="P536" s="246">
        <f t="shared" si="272"/>
        <v>6.7191955445246379E-2</v>
      </c>
      <c r="Q536" s="248">
        <f t="shared" si="273"/>
        <v>44216.538900000043</v>
      </c>
      <c r="R536" s="246">
        <f t="shared" si="286"/>
        <v>8.623981397632185E-5</v>
      </c>
      <c r="S536" s="246">
        <v>1</v>
      </c>
      <c r="T536" s="246">
        <f t="shared" si="274"/>
        <v>8.623981397632185E-5</v>
      </c>
      <c r="X536" s="248">
        <f t="shared" si="275"/>
        <v>44216.538900000043</v>
      </c>
      <c r="Z536" s="246">
        <f t="shared" si="276"/>
        <v>79682</v>
      </c>
      <c r="AA536" s="246">
        <f t="shared" si="277"/>
        <v>7.1051052057426983E-2</v>
      </c>
      <c r="AB536" s="246">
        <f t="shared" si="287"/>
        <v>-1.3145636009411515E-2</v>
      </c>
      <c r="AC536" s="246">
        <f t="shared" si="288"/>
        <v>-9.2865393972309113E-3</v>
      </c>
      <c r="AD536" s="246">
        <f t="shared" si="289"/>
        <v>5.4046319435834864E-2</v>
      </c>
      <c r="AE536" s="246">
        <f t="shared" si="290"/>
        <v>1.7280774609193671E-4</v>
      </c>
      <c r="AG536" s="249"/>
      <c r="AH536" s="246">
        <f t="shared" si="278"/>
        <v>3.8590966121806037E-3</v>
      </c>
      <c r="AI536" s="246">
        <f t="shared" si="279"/>
        <v>0.47016977457288478</v>
      </c>
      <c r="AJ536" s="246">
        <f t="shared" si="280"/>
        <v>0.28729169953616668</v>
      </c>
      <c r="AK536" s="246">
        <f t="shared" si="281"/>
        <v>7.1916305253697049E-2</v>
      </c>
      <c r="AL536" s="246">
        <f t="shared" si="282"/>
        <v>3.006682523094756</v>
      </c>
      <c r="AM536" s="246">
        <f t="shared" si="283"/>
        <v>14.802191761795706</v>
      </c>
      <c r="AN536" s="246">
        <f t="shared" si="269"/>
        <v>9.1806164188706987</v>
      </c>
      <c r="AO536" s="246">
        <f t="shared" si="269"/>
        <v>9.1768314863811487</v>
      </c>
      <c r="AP536" s="246">
        <f t="shared" si="269"/>
        <v>9.1841268818687674</v>
      </c>
      <c r="AQ536" s="246">
        <f t="shared" si="269"/>
        <v>9.1700530703560847</v>
      </c>
      <c r="AR536" s="246">
        <f t="shared" si="269"/>
        <v>9.197159883383641</v>
      </c>
      <c r="AS536" s="246">
        <f t="shared" si="269"/>
        <v>9.1447795528953275</v>
      </c>
      <c r="AT536" s="246">
        <f t="shared" si="269"/>
        <v>9.2454280400820377</v>
      </c>
      <c r="AU536" s="246">
        <f t="shared" si="284"/>
        <v>9.0493964547047483</v>
      </c>
    </row>
    <row r="537" spans="1:47" s="246" customFormat="1" ht="12.95" customHeight="1">
      <c r="A537" s="240" t="s">
        <v>3073</v>
      </c>
      <c r="B537" s="45" t="s">
        <v>1817</v>
      </c>
      <c r="C537" s="44">
        <v>59237.610699999997</v>
      </c>
      <c r="D537" s="44">
        <v>1E-4</v>
      </c>
      <c r="E537" s="246">
        <f t="shared" si="270"/>
        <v>79690.179584448721</v>
      </c>
      <c r="F537" s="246">
        <f t="shared" si="271"/>
        <v>79690</v>
      </c>
      <c r="G537" s="246">
        <f t="shared" si="285"/>
        <v>5.7735720001801383E-2</v>
      </c>
      <c r="K537" s="246">
        <f t="shared" si="267"/>
        <v>5.7735720001801383E-2</v>
      </c>
      <c r="O537" s="246">
        <f t="shared" ca="1" si="257"/>
        <v>5.7322185080552979E-2</v>
      </c>
      <c r="P537" s="246">
        <f t="shared" si="272"/>
        <v>6.7212380531326554E-2</v>
      </c>
      <c r="Q537" s="248">
        <f t="shared" si="273"/>
        <v>44219.110699999997</v>
      </c>
      <c r="R537" s="246">
        <f t="shared" si="286"/>
        <v>8.9807094791860304E-5</v>
      </c>
      <c r="S537" s="246">
        <v>1</v>
      </c>
      <c r="T537" s="246">
        <f t="shared" si="274"/>
        <v>8.9807094791860304E-5</v>
      </c>
      <c r="X537" s="248">
        <f t="shared" si="275"/>
        <v>44219.110699999997</v>
      </c>
      <c r="Z537" s="246">
        <f t="shared" si="276"/>
        <v>79690</v>
      </c>
      <c r="AA537" s="246">
        <f t="shared" si="277"/>
        <v>7.10664578049547E-2</v>
      </c>
      <c r="AB537" s="246">
        <f t="shared" si="287"/>
        <v>-1.3330737803153317E-2</v>
      </c>
      <c r="AC537" s="246">
        <f t="shared" si="288"/>
        <v>-9.4766605295251716E-3</v>
      </c>
      <c r="AD537" s="246">
        <f t="shared" si="289"/>
        <v>5.3881642728173237E-2</v>
      </c>
      <c r="AE537" s="246">
        <f t="shared" si="290"/>
        <v>1.7770857037642093E-4</v>
      </c>
      <c r="AG537" s="249"/>
      <c r="AH537" s="246">
        <f t="shared" si="278"/>
        <v>3.8540772736281488E-3</v>
      </c>
      <c r="AI537" s="246">
        <f t="shared" si="279"/>
        <v>0.47014601845073589</v>
      </c>
      <c r="AJ537" s="246">
        <f t="shared" si="280"/>
        <v>0.28697489343087207</v>
      </c>
      <c r="AK537" s="246">
        <f t="shared" si="281"/>
        <v>7.1741068948565009E-2</v>
      </c>
      <c r="AL537" s="246">
        <f t="shared" si="282"/>
        <v>3.0070132561610432</v>
      </c>
      <c r="AM537" s="246">
        <f t="shared" si="283"/>
        <v>14.838679056349617</v>
      </c>
      <c r="AN537" s="246">
        <f t="shared" si="269"/>
        <v>9.1812108695524763</v>
      </c>
      <c r="AO537" s="246">
        <f t="shared" si="269"/>
        <v>9.1774310936691901</v>
      </c>
      <c r="AP537" s="246">
        <f t="shared" si="269"/>
        <v>9.1847154723347497</v>
      </c>
      <c r="AQ537" s="246">
        <f t="shared" si="269"/>
        <v>9.1706650444772571</v>
      </c>
      <c r="AR537" s="246">
        <f t="shared" si="269"/>
        <v>9.1977229112935355</v>
      </c>
      <c r="AS537" s="246">
        <f t="shared" si="269"/>
        <v>9.1454455095417426</v>
      </c>
      <c r="AT537" s="246">
        <f t="shared" si="269"/>
        <v>9.2458828982447958</v>
      </c>
      <c r="AU537" s="246">
        <f t="shared" si="284"/>
        <v>9.0503017276562296</v>
      </c>
    </row>
    <row r="538" spans="1:47" s="246" customFormat="1" ht="12.95" customHeight="1">
      <c r="A538" s="243" t="s">
        <v>3082</v>
      </c>
      <c r="B538" s="242" t="s">
        <v>1817</v>
      </c>
      <c r="C538" s="278">
        <v>59455.261599999852</v>
      </c>
      <c r="D538" s="241" t="s">
        <v>1182</v>
      </c>
      <c r="E538" s="246">
        <f t="shared" si="270"/>
        <v>80367.173253039306</v>
      </c>
      <c r="F538" s="246">
        <f t="shared" si="271"/>
        <v>80367</v>
      </c>
      <c r="G538" s="246">
        <f t="shared" si="285"/>
        <v>5.5700195851386525E-2</v>
      </c>
      <c r="K538" s="246">
        <f t="shared" si="267"/>
        <v>5.5700195851386525E-2</v>
      </c>
      <c r="O538" s="246">
        <f t="shared" ca="1" si="257"/>
        <v>5.6626428832196554E-2</v>
      </c>
      <c r="P538" s="246">
        <f t="shared" si="272"/>
        <v>6.8950843166446299E-2</v>
      </c>
      <c r="Q538" s="248">
        <f t="shared" si="273"/>
        <v>44436.761599999852</v>
      </c>
      <c r="R538" s="246">
        <f t="shared" si="286"/>
        <v>1.755796542681008E-4</v>
      </c>
      <c r="S538" s="246">
        <v>1</v>
      </c>
      <c r="T538" s="246">
        <f t="shared" si="274"/>
        <v>1.755796542681008E-4</v>
      </c>
      <c r="X538" s="248">
        <f t="shared" si="275"/>
        <v>44436.761599999852</v>
      </c>
      <c r="Z538" s="246">
        <f t="shared" si="276"/>
        <v>80367</v>
      </c>
      <c r="AA538" s="246">
        <f t="shared" si="277"/>
        <v>7.2376569828504336E-2</v>
      </c>
      <c r="AB538" s="246">
        <f t="shared" si="287"/>
        <v>-1.6676373977117812E-2</v>
      </c>
      <c r="AC538" s="246">
        <f t="shared" si="288"/>
        <v>-1.3250647315059774E-2</v>
      </c>
      <c r="AD538" s="246">
        <f t="shared" si="289"/>
        <v>5.2274469189328487E-2</v>
      </c>
      <c r="AE538" s="246">
        <f t="shared" si="290"/>
        <v>2.7810144902469216E-4</v>
      </c>
      <c r="AG538" s="249"/>
      <c r="AH538" s="246">
        <f t="shared" si="278"/>
        <v>3.425726662058036E-3</v>
      </c>
      <c r="AI538" s="246">
        <f t="shared" si="279"/>
        <v>0.46835334980510424</v>
      </c>
      <c r="AJ538" s="246">
        <f t="shared" si="280"/>
        <v>0.26018156096157286</v>
      </c>
      <c r="AK538" s="246">
        <f t="shared" si="281"/>
        <v>5.6954912641815146E-2</v>
      </c>
      <c r="AL538" s="246">
        <f t="shared" si="282"/>
        <v>3.0348704229944818</v>
      </c>
      <c r="AM538" s="246">
        <f t="shared" si="283"/>
        <v>18.722447572502386</v>
      </c>
      <c r="AN538" s="246">
        <f t="shared" si="269"/>
        <v>9.2313812271869615</v>
      </c>
      <c r="AO538" s="246">
        <f t="shared" si="269"/>
        <v>9.2281267750747826</v>
      </c>
      <c r="AP538" s="246">
        <f t="shared" si="269"/>
        <v>9.2343292289880541</v>
      </c>
      <c r="AQ538" s="246">
        <f t="shared" si="269"/>
        <v>9.2225017486041629</v>
      </c>
      <c r="AR538" s="246">
        <f t="shared" si="269"/>
        <v>9.2450322942743313</v>
      </c>
      <c r="AS538" s="246">
        <f t="shared" si="269"/>
        <v>9.2020233287489717</v>
      </c>
      <c r="AT538" s="246">
        <f t="shared" si="269"/>
        <v>9.2838321201034812</v>
      </c>
      <c r="AU538" s="246">
        <f t="shared" si="284"/>
        <v>9.126910451175517</v>
      </c>
    </row>
    <row r="539" spans="1:47" s="246" customFormat="1" ht="12.95" customHeight="1">
      <c r="A539" s="243" t="s">
        <v>3082</v>
      </c>
      <c r="B539" s="242" t="s">
        <v>1817</v>
      </c>
      <c r="C539" s="278">
        <v>59455.262500000186</v>
      </c>
      <c r="D539" s="241" t="s">
        <v>1282</v>
      </c>
      <c r="E539" s="246">
        <f t="shared" si="270"/>
        <v>80367.17605245125</v>
      </c>
      <c r="F539" s="246">
        <f t="shared" si="271"/>
        <v>80367</v>
      </c>
      <c r="G539" s="246">
        <f t="shared" si="285"/>
        <v>5.6600196185172535E-2</v>
      </c>
      <c r="K539" s="246">
        <f t="shared" si="267"/>
        <v>5.6600196185172535E-2</v>
      </c>
      <c r="O539" s="246">
        <f t="shared" ca="1" si="257"/>
        <v>5.6626428832196554E-2</v>
      </c>
      <c r="P539" s="246">
        <f t="shared" si="272"/>
        <v>6.8950843166446299E-2</v>
      </c>
      <c r="Q539" s="248">
        <f t="shared" si="273"/>
        <v>44436.762500000186</v>
      </c>
      <c r="R539" s="246">
        <f t="shared" si="286"/>
        <v>1.5253848085604673E-4</v>
      </c>
      <c r="S539" s="246">
        <v>1</v>
      </c>
      <c r="T539" s="246">
        <f t="shared" si="274"/>
        <v>1.5253848085604673E-4</v>
      </c>
      <c r="X539" s="248">
        <f t="shared" si="275"/>
        <v>44436.762500000186</v>
      </c>
      <c r="Z539" s="246">
        <f t="shared" si="276"/>
        <v>80367</v>
      </c>
      <c r="AA539" s="246">
        <f t="shared" si="277"/>
        <v>7.2376569828504336E-2</v>
      </c>
      <c r="AB539" s="246">
        <f t="shared" si="287"/>
        <v>-1.5776373643331801E-2</v>
      </c>
      <c r="AC539" s="246">
        <f t="shared" si="288"/>
        <v>-1.2350646981273763E-2</v>
      </c>
      <c r="AD539" s="246">
        <f t="shared" si="289"/>
        <v>5.3174469523114498E-2</v>
      </c>
      <c r="AE539" s="246">
        <f t="shared" si="290"/>
        <v>2.4889396533401431E-4</v>
      </c>
      <c r="AG539" s="249"/>
      <c r="AH539" s="246">
        <f t="shared" si="278"/>
        <v>3.425726662058036E-3</v>
      </c>
      <c r="AI539" s="246">
        <f t="shared" si="279"/>
        <v>0.46835334980510424</v>
      </c>
      <c r="AJ539" s="246">
        <f t="shared" si="280"/>
        <v>0.26018156096157286</v>
      </c>
      <c r="AK539" s="246">
        <f t="shared" si="281"/>
        <v>5.6954912641815146E-2</v>
      </c>
      <c r="AL539" s="246">
        <f t="shared" si="282"/>
        <v>3.0348704229944818</v>
      </c>
      <c r="AM539" s="246">
        <f t="shared" si="283"/>
        <v>18.722447572502386</v>
      </c>
      <c r="AN539" s="246">
        <f t="shared" si="269"/>
        <v>9.2313812271869615</v>
      </c>
      <c r="AO539" s="246">
        <f t="shared" si="269"/>
        <v>9.2281267750747826</v>
      </c>
      <c r="AP539" s="246">
        <f t="shared" si="269"/>
        <v>9.2343292289880541</v>
      </c>
      <c r="AQ539" s="246">
        <f t="shared" si="269"/>
        <v>9.2225017486041629</v>
      </c>
      <c r="AR539" s="246">
        <f t="shared" si="269"/>
        <v>9.2450322942743313</v>
      </c>
      <c r="AS539" s="246">
        <f t="shared" si="269"/>
        <v>9.2020233287489717</v>
      </c>
      <c r="AT539" s="246">
        <f t="shared" si="269"/>
        <v>9.2838321201034812</v>
      </c>
      <c r="AU539" s="246">
        <f t="shared" si="284"/>
        <v>9.126910451175517</v>
      </c>
    </row>
    <row r="540" spans="1:47" s="246" customFormat="1" ht="12.95" customHeight="1">
      <c r="A540" s="243" t="s">
        <v>3082</v>
      </c>
      <c r="B540" s="242" t="s">
        <v>1817</v>
      </c>
      <c r="C540" s="278">
        <v>59518.115699999966</v>
      </c>
      <c r="D540" s="241" t="s">
        <v>1282</v>
      </c>
      <c r="E540" s="246">
        <f t="shared" si="270"/>
        <v>80562.678200388778</v>
      </c>
      <c r="F540" s="246">
        <f t="shared" si="271"/>
        <v>80562.5</v>
      </c>
      <c r="G540" s="246">
        <f t="shared" si="285"/>
        <v>5.7290749966341536E-2</v>
      </c>
      <c r="K540" s="246">
        <f t="shared" si="267"/>
        <v>5.7290749966341536E-2</v>
      </c>
      <c r="O540" s="246">
        <f t="shared" ca="1" si="257"/>
        <v>5.6425512515278262E-2</v>
      </c>
      <c r="P540" s="246">
        <f t="shared" si="272"/>
        <v>6.9456540381280144E-2</v>
      </c>
      <c r="Q540" s="248">
        <f t="shared" si="273"/>
        <v>44499.615699999966</v>
      </c>
      <c r="R540" s="246">
        <f t="shared" si="286"/>
        <v>1.480064564202121E-4</v>
      </c>
      <c r="S540" s="246">
        <v>1</v>
      </c>
      <c r="T540" s="246">
        <f t="shared" si="274"/>
        <v>1.480064564202121E-4</v>
      </c>
      <c r="X540" s="248">
        <f t="shared" si="275"/>
        <v>44499.615699999966</v>
      </c>
      <c r="Z540" s="246">
        <f t="shared" si="276"/>
        <v>80562.5</v>
      </c>
      <c r="AA540" s="246">
        <f t="shared" si="277"/>
        <v>7.2757312344566866E-2</v>
      </c>
      <c r="AB540" s="246">
        <f t="shared" si="287"/>
        <v>-1.5466562378225329E-2</v>
      </c>
      <c r="AC540" s="246">
        <f t="shared" si="288"/>
        <v>-1.2165790414938607E-2</v>
      </c>
      <c r="AD540" s="246">
        <f t="shared" si="289"/>
        <v>5.3989978003054807E-2</v>
      </c>
      <c r="AE540" s="246">
        <f t="shared" si="290"/>
        <v>2.3921455179953515E-4</v>
      </c>
      <c r="AG540" s="249"/>
      <c r="AH540" s="246">
        <f t="shared" si="278"/>
        <v>3.3007719632867287E-3</v>
      </c>
      <c r="AI540" s="246">
        <f t="shared" si="279"/>
        <v>0.46791469211383474</v>
      </c>
      <c r="AJ540" s="246">
        <f t="shared" si="280"/>
        <v>0.25244818162505445</v>
      </c>
      <c r="AK540" s="246">
        <f t="shared" si="281"/>
        <v>5.2699600275289853E-2</v>
      </c>
      <c r="AL540" s="246">
        <f t="shared" si="282"/>
        <v>3.0428711033074398</v>
      </c>
      <c r="AM540" s="246">
        <f t="shared" si="283"/>
        <v>20.242544877978982</v>
      </c>
      <c r="AN540" s="246">
        <f t="shared" si="269"/>
        <v>9.2458236920479901</v>
      </c>
      <c r="AO540" s="246">
        <f t="shared" si="269"/>
        <v>9.2427520367001463</v>
      </c>
      <c r="AP540" s="246">
        <f t="shared" si="269"/>
        <v>9.2485901910305941</v>
      </c>
      <c r="AQ540" s="246">
        <f t="shared" si="269"/>
        <v>9.2374885097533497</v>
      </c>
      <c r="AR540" s="246">
        <f t="shared" si="269"/>
        <v>9.258580361241405</v>
      </c>
      <c r="AS540" s="246">
        <f t="shared" si="269"/>
        <v>9.2184363241553786</v>
      </c>
      <c r="AT540" s="246">
        <f t="shared" si="269"/>
        <v>9.2946094265116166</v>
      </c>
      <c r="AU540" s="246">
        <f t="shared" si="284"/>
        <v>9.1490330589273938</v>
      </c>
    </row>
    <row r="541" spans="1:47" s="246" customFormat="1" ht="12.95" customHeight="1">
      <c r="A541" s="243" t="s">
        <v>3082</v>
      </c>
      <c r="B541" s="242" t="s">
        <v>1817</v>
      </c>
      <c r="C541" s="278">
        <v>59521.169000000227</v>
      </c>
      <c r="D541" s="241" t="s">
        <v>1282</v>
      </c>
      <c r="E541" s="246">
        <f t="shared" si="270"/>
        <v>80572.175357388754</v>
      </c>
      <c r="F541" s="246">
        <f t="shared" si="271"/>
        <v>80572</v>
      </c>
      <c r="G541" s="246">
        <f t="shared" si="285"/>
        <v>5.6376736232778057E-2</v>
      </c>
      <c r="K541" s="246">
        <f t="shared" si="267"/>
        <v>5.6376736232778057E-2</v>
      </c>
      <c r="O541" s="246">
        <f t="shared" ca="1" si="257"/>
        <v>5.6415749318292463E-2</v>
      </c>
      <c r="P541" s="246">
        <f t="shared" si="272"/>
        <v>6.9481155855143056E-2</v>
      </c>
      <c r="Q541" s="248">
        <f t="shared" si="273"/>
        <v>44502.669000000227</v>
      </c>
      <c r="R541" s="246">
        <f t="shared" si="286"/>
        <v>1.7172581363902482E-4</v>
      </c>
      <c r="S541" s="246">
        <v>1</v>
      </c>
      <c r="T541" s="246">
        <f t="shared" si="274"/>
        <v>1.7172581363902482E-4</v>
      </c>
      <c r="X541" s="248">
        <f t="shared" si="275"/>
        <v>44502.669000000227</v>
      </c>
      <c r="Z541" s="246">
        <f t="shared" si="276"/>
        <v>80572</v>
      </c>
      <c r="AA541" s="246">
        <f t="shared" si="277"/>
        <v>7.2775842170296395E-2</v>
      </c>
      <c r="AB541" s="246">
        <f t="shared" si="287"/>
        <v>-1.6399105937518338E-2</v>
      </c>
      <c r="AC541" s="246">
        <f t="shared" si="288"/>
        <v>-1.3104419622364999E-2</v>
      </c>
      <c r="AD541" s="246">
        <f t="shared" si="289"/>
        <v>5.3082049917624718E-2</v>
      </c>
      <c r="AE541" s="246">
        <f t="shared" si="290"/>
        <v>2.6893067554994922E-4</v>
      </c>
      <c r="AG541" s="249"/>
      <c r="AH541" s="246">
        <f t="shared" si="278"/>
        <v>3.2946863151533386E-3</v>
      </c>
      <c r="AI541" s="246">
        <f t="shared" si="279"/>
        <v>0.4678942673001979</v>
      </c>
      <c r="AJ541" s="246">
        <f t="shared" si="280"/>
        <v>0.25207240864701791</v>
      </c>
      <c r="AK541" s="246">
        <f t="shared" si="281"/>
        <v>5.2492970629384177E-2</v>
      </c>
      <c r="AL541" s="246">
        <f t="shared" si="282"/>
        <v>3.0432594351678457</v>
      </c>
      <c r="AM541" s="246">
        <f t="shared" si="283"/>
        <v>20.322615307288025</v>
      </c>
      <c r="AN541" s="246">
        <f t="shared" ref="AN541:AT550" si="291">$AU541+$AB$7*SIN(AO541)</f>
        <v>9.2465250306911493</v>
      </c>
      <c r="AO541" s="246">
        <f t="shared" si="291"/>
        <v>9.2434625909522818</v>
      </c>
      <c r="AP541" s="246">
        <f t="shared" si="291"/>
        <v>9.2492824919009813</v>
      </c>
      <c r="AQ541" s="246">
        <f t="shared" si="291"/>
        <v>9.2382169628846107</v>
      </c>
      <c r="AR541" s="246">
        <f t="shared" si="291"/>
        <v>9.2592375307576056</v>
      </c>
      <c r="AS541" s="246">
        <f t="shared" si="291"/>
        <v>9.2192346620847374</v>
      </c>
      <c r="AT541" s="246">
        <f t="shared" si="291"/>
        <v>9.2951312718316927</v>
      </c>
      <c r="AU541" s="246">
        <f t="shared" si="284"/>
        <v>9.1501080705572804</v>
      </c>
    </row>
    <row r="542" spans="1:47" s="246" customFormat="1" ht="12.95" customHeight="1">
      <c r="A542" s="243" t="s">
        <v>3082</v>
      </c>
      <c r="B542" s="242" t="s">
        <v>1817</v>
      </c>
      <c r="C542" s="278">
        <v>59543.027999999933</v>
      </c>
      <c r="D542" s="241" t="s">
        <v>1182</v>
      </c>
      <c r="E542" s="246">
        <f t="shared" si="270"/>
        <v>80640.166827222012</v>
      </c>
      <c r="F542" s="246">
        <f t="shared" si="271"/>
        <v>80640</v>
      </c>
      <c r="G542" s="246">
        <f t="shared" si="285"/>
        <v>5.3634319934644736E-2</v>
      </c>
      <c r="K542" s="246">
        <f t="shared" si="267"/>
        <v>5.3634319934644736E-2</v>
      </c>
      <c r="O542" s="246">
        <f t="shared" ca="1" si="257"/>
        <v>5.6345865381973059E-2</v>
      </c>
      <c r="P542" s="246">
        <f t="shared" si="272"/>
        <v>6.9657464349232076E-2</v>
      </c>
      <c r="Q542" s="248">
        <f t="shared" si="273"/>
        <v>44524.527999999933</v>
      </c>
      <c r="R542" s="246">
        <f t="shared" si="286"/>
        <v>2.5674115693072146E-4</v>
      </c>
      <c r="S542" s="246">
        <v>1</v>
      </c>
      <c r="T542" s="246">
        <f t="shared" si="274"/>
        <v>2.5674115693072146E-4</v>
      </c>
      <c r="X542" s="248">
        <f t="shared" si="275"/>
        <v>44524.527999999933</v>
      </c>
      <c r="Z542" s="246">
        <f t="shared" si="276"/>
        <v>80640</v>
      </c>
      <c r="AA542" s="246">
        <f t="shared" si="277"/>
        <v>7.2908553767456363E-2</v>
      </c>
      <c r="AB542" s="246">
        <f t="shared" si="287"/>
        <v>-1.9274233832811627E-2</v>
      </c>
      <c r="AC542" s="246">
        <f t="shared" si="288"/>
        <v>-1.602314441458734E-2</v>
      </c>
      <c r="AD542" s="246">
        <f t="shared" si="289"/>
        <v>5.0383230516420449E-2</v>
      </c>
      <c r="AE542" s="246">
        <f t="shared" si="290"/>
        <v>3.7149608984190038E-4</v>
      </c>
      <c r="AG542" s="249"/>
      <c r="AH542" s="246">
        <f t="shared" si="278"/>
        <v>3.2510894182242842E-3</v>
      </c>
      <c r="AI542" s="246">
        <f t="shared" si="279"/>
        <v>0.46775047126558456</v>
      </c>
      <c r="AJ542" s="246">
        <f t="shared" si="280"/>
        <v>0.24938269086273887</v>
      </c>
      <c r="AK542" s="246">
        <f t="shared" si="281"/>
        <v>5.101433033455699E-2</v>
      </c>
      <c r="AL542" s="246">
        <f t="shared" si="282"/>
        <v>3.0460379047205572</v>
      </c>
      <c r="AM542" s="246">
        <f t="shared" si="283"/>
        <v>20.914481038470438</v>
      </c>
      <c r="AN542" s="246">
        <f t="shared" si="291"/>
        <v>9.2515439119567926</v>
      </c>
      <c r="AO542" s="246">
        <f t="shared" si="291"/>
        <v>9.2485483157430721</v>
      </c>
      <c r="AP542" s="246">
        <f t="shared" si="291"/>
        <v>9.2542361093273371</v>
      </c>
      <c r="AQ542" s="246">
        <f t="shared" si="291"/>
        <v>9.2434316765952005</v>
      </c>
      <c r="AR542" s="246">
        <f t="shared" si="291"/>
        <v>9.263938402300159</v>
      </c>
      <c r="AS542" s="246">
        <f t="shared" si="291"/>
        <v>9.2249511111589531</v>
      </c>
      <c r="AT542" s="246">
        <f t="shared" si="291"/>
        <v>9.298861730791975</v>
      </c>
      <c r="AU542" s="246">
        <f t="shared" si="284"/>
        <v>9.1578028906448878</v>
      </c>
    </row>
    <row r="543" spans="1:47" s="246" customFormat="1" ht="12.95" customHeight="1">
      <c r="A543" s="243" t="s">
        <v>3082</v>
      </c>
      <c r="B543" s="242" t="s">
        <v>1817</v>
      </c>
      <c r="C543" s="278">
        <v>59543.029000000097</v>
      </c>
      <c r="D543" s="241" t="s">
        <v>1756</v>
      </c>
      <c r="E543" s="246">
        <f t="shared" si="270"/>
        <v>80640.169937679078</v>
      </c>
      <c r="F543" s="246">
        <f t="shared" si="271"/>
        <v>80640</v>
      </c>
      <c r="G543" s="246">
        <f t="shared" si="285"/>
        <v>5.4634320098557509E-2</v>
      </c>
      <c r="K543" s="246">
        <f t="shared" si="267"/>
        <v>5.4634320098557509E-2</v>
      </c>
      <c r="O543" s="246">
        <f t="shared" ca="1" si="257"/>
        <v>5.6345865381973059E-2</v>
      </c>
      <c r="P543" s="246">
        <f t="shared" si="272"/>
        <v>6.9657464349232076E-2</v>
      </c>
      <c r="Q543" s="248">
        <f t="shared" si="273"/>
        <v>44524.529000000097</v>
      </c>
      <c r="R543" s="246">
        <f t="shared" si="286"/>
        <v>2.2569486317657627E-4</v>
      </c>
      <c r="S543" s="246">
        <v>1</v>
      </c>
      <c r="T543" s="246">
        <f t="shared" si="274"/>
        <v>2.2569486317657627E-4</v>
      </c>
      <c r="X543" s="248">
        <f t="shared" si="275"/>
        <v>44524.529000000097</v>
      </c>
      <c r="Z543" s="246">
        <f t="shared" si="276"/>
        <v>80640</v>
      </c>
      <c r="AA543" s="246">
        <f t="shared" si="277"/>
        <v>7.2908553767456363E-2</v>
      </c>
      <c r="AB543" s="246">
        <f t="shared" si="287"/>
        <v>-1.8274233668898854E-2</v>
      </c>
      <c r="AC543" s="246">
        <f t="shared" si="288"/>
        <v>-1.5023144250674567E-2</v>
      </c>
      <c r="AD543" s="246">
        <f t="shared" si="289"/>
        <v>5.1383230680333222E-2</v>
      </c>
      <c r="AE543" s="246">
        <f t="shared" si="290"/>
        <v>3.3394761618551648E-4</v>
      </c>
      <c r="AG543" s="249"/>
      <c r="AH543" s="246">
        <f t="shared" si="278"/>
        <v>3.2510894182242842E-3</v>
      </c>
      <c r="AI543" s="246">
        <f t="shared" si="279"/>
        <v>0.46775047126558456</v>
      </c>
      <c r="AJ543" s="246">
        <f t="shared" si="280"/>
        <v>0.24938269086273887</v>
      </c>
      <c r="AK543" s="246">
        <f t="shared" si="281"/>
        <v>5.101433033455699E-2</v>
      </c>
      <c r="AL543" s="246">
        <f t="shared" si="282"/>
        <v>3.0460379047205572</v>
      </c>
      <c r="AM543" s="246">
        <f t="shared" si="283"/>
        <v>20.914481038470438</v>
      </c>
      <c r="AN543" s="246">
        <f t="shared" si="291"/>
        <v>9.2515439119567926</v>
      </c>
      <c r="AO543" s="246">
        <f t="shared" si="291"/>
        <v>9.2485483157430721</v>
      </c>
      <c r="AP543" s="246">
        <f t="shared" si="291"/>
        <v>9.2542361093273371</v>
      </c>
      <c r="AQ543" s="246">
        <f t="shared" si="291"/>
        <v>9.2434316765952005</v>
      </c>
      <c r="AR543" s="246">
        <f t="shared" si="291"/>
        <v>9.263938402300159</v>
      </c>
      <c r="AS543" s="246">
        <f t="shared" si="291"/>
        <v>9.2249511111589531</v>
      </c>
      <c r="AT543" s="246">
        <f t="shared" si="291"/>
        <v>9.298861730791975</v>
      </c>
      <c r="AU543" s="246">
        <f t="shared" si="284"/>
        <v>9.1578028906448878</v>
      </c>
    </row>
    <row r="544" spans="1:47" s="246" customFormat="1" ht="12.95" customHeight="1">
      <c r="A544" s="243" t="s">
        <v>3082</v>
      </c>
      <c r="B544" s="242" t="s">
        <v>1817</v>
      </c>
      <c r="C544" s="278">
        <v>59546.085899999831</v>
      </c>
      <c r="D544" s="241" t="s">
        <v>1754</v>
      </c>
      <c r="E544" s="246">
        <f t="shared" si="270"/>
        <v>80649.678292321012</v>
      </c>
      <c r="F544" s="246">
        <f t="shared" si="271"/>
        <v>80649.5</v>
      </c>
      <c r="G544" s="246">
        <f t="shared" si="285"/>
        <v>5.7320305830216967E-2</v>
      </c>
      <c r="K544" s="246">
        <f t="shared" ref="K544:K563" si="292">+G544</f>
        <v>5.7320305830216967E-2</v>
      </c>
      <c r="O544" s="246">
        <f t="shared" ca="1" si="257"/>
        <v>5.6336102184987261E-2</v>
      </c>
      <c r="P544" s="246">
        <f t="shared" si="272"/>
        <v>6.9682111542835212E-2</v>
      </c>
      <c r="Q544" s="248">
        <f t="shared" si="273"/>
        <v>44527.585899999831</v>
      </c>
      <c r="R544" s="246">
        <f t="shared" si="286"/>
        <v>1.5281424047652111E-4</v>
      </c>
      <c r="S544" s="246">
        <v>1</v>
      </c>
      <c r="T544" s="246">
        <f t="shared" si="274"/>
        <v>1.5281424047652111E-4</v>
      </c>
      <c r="X544" s="248">
        <f t="shared" si="275"/>
        <v>44527.585899999831</v>
      </c>
      <c r="Z544" s="246">
        <f t="shared" si="276"/>
        <v>80649.5</v>
      </c>
      <c r="AA544" s="246">
        <f t="shared" si="277"/>
        <v>7.2927105147599841E-2</v>
      </c>
      <c r="AB544" s="246">
        <f t="shared" si="287"/>
        <v>-1.5606799317382875E-2</v>
      </c>
      <c r="AC544" s="246">
        <f t="shared" si="288"/>
        <v>-1.2361805712618246E-2</v>
      </c>
      <c r="AD544" s="246">
        <f t="shared" si="289"/>
        <v>5.4075312225452331E-2</v>
      </c>
      <c r="AE544" s="246">
        <f t="shared" si="290"/>
        <v>2.4357218493306255E-4</v>
      </c>
      <c r="AG544" s="249"/>
      <c r="AH544" s="246">
        <f t="shared" si="278"/>
        <v>3.2449936047646336E-3</v>
      </c>
      <c r="AI544" s="246">
        <f t="shared" si="279"/>
        <v>0.46773071740612382</v>
      </c>
      <c r="AJ544" s="246">
        <f t="shared" si="280"/>
        <v>0.24900692402998539</v>
      </c>
      <c r="AK544" s="246">
        <f t="shared" si="281"/>
        <v>5.0807809876937816E-2</v>
      </c>
      <c r="AL544" s="246">
        <f t="shared" si="282"/>
        <v>3.0464259118705117</v>
      </c>
      <c r="AM544" s="246">
        <f t="shared" si="283"/>
        <v>20.999881729129992</v>
      </c>
      <c r="AN544" s="246">
        <f t="shared" si="291"/>
        <v>9.2522449096906012</v>
      </c>
      <c r="AO544" s="246">
        <f t="shared" si="291"/>
        <v>9.2492587737303786</v>
      </c>
      <c r="AP544" s="246">
        <f t="shared" si="291"/>
        <v>9.2549279101373418</v>
      </c>
      <c r="AQ544" s="246">
        <f t="shared" si="291"/>
        <v>9.2441602754242123</v>
      </c>
      <c r="AR544" s="246">
        <f t="shared" si="291"/>
        <v>9.2645947163061546</v>
      </c>
      <c r="AS544" s="246">
        <f t="shared" si="291"/>
        <v>9.2257500132808019</v>
      </c>
      <c r="AT544" s="246">
        <f t="shared" si="291"/>
        <v>9.2993822275627611</v>
      </c>
      <c r="AU544" s="246">
        <f t="shared" si="284"/>
        <v>9.1588779022747744</v>
      </c>
    </row>
    <row r="545" spans="1:47" s="246" customFormat="1" ht="12.95" customHeight="1">
      <c r="A545" s="243" t="s">
        <v>3082</v>
      </c>
      <c r="B545" s="242" t="s">
        <v>1817</v>
      </c>
      <c r="C545" s="278">
        <v>59552.996799999848</v>
      </c>
      <c r="D545" s="241" t="s">
        <v>1754</v>
      </c>
      <c r="E545" s="246">
        <f t="shared" si="270"/>
        <v>80671.174346526517</v>
      </c>
      <c r="F545" s="246">
        <f t="shared" si="271"/>
        <v>80671</v>
      </c>
      <c r="G545" s="246">
        <f t="shared" si="285"/>
        <v>5.6051747851597611E-2</v>
      </c>
      <c r="K545" s="246">
        <f t="shared" si="292"/>
        <v>5.6051747851597611E-2</v>
      </c>
      <c r="O545" s="246">
        <f t="shared" ca="1" si="257"/>
        <v>5.631400652865097E-2</v>
      </c>
      <c r="P545" s="246">
        <f t="shared" si="272"/>
        <v>6.9737906390977308E-2</v>
      </c>
      <c r="Q545" s="248">
        <f t="shared" si="273"/>
        <v>44534.496799999848</v>
      </c>
      <c r="R545" s="246">
        <f t="shared" si="286"/>
        <v>1.8731093556503581E-4</v>
      </c>
      <c r="S545" s="246">
        <v>1</v>
      </c>
      <c r="T545" s="246">
        <f t="shared" si="274"/>
        <v>1.8731093556503581E-4</v>
      </c>
      <c r="X545" s="248">
        <f t="shared" si="275"/>
        <v>44534.496799999848</v>
      </c>
      <c r="Z545" s="246">
        <f t="shared" si="276"/>
        <v>80671</v>
      </c>
      <c r="AA545" s="246">
        <f t="shared" si="277"/>
        <v>7.2969099642183885E-2</v>
      </c>
      <c r="AB545" s="246">
        <f t="shared" si="287"/>
        <v>-1.6917351790586274E-2</v>
      </c>
      <c r="AC545" s="246">
        <f t="shared" si="288"/>
        <v>-1.3686158539379698E-2</v>
      </c>
      <c r="AD545" s="246">
        <f t="shared" si="289"/>
        <v>5.2820554600391027E-2</v>
      </c>
      <c r="AE545" s="246">
        <f t="shared" si="290"/>
        <v>2.861967916064526E-4</v>
      </c>
      <c r="AG545" s="249"/>
      <c r="AH545" s="246">
        <f t="shared" si="278"/>
        <v>3.2311932512065831E-3</v>
      </c>
      <c r="AI545" s="246">
        <f t="shared" si="279"/>
        <v>0.4676863144548058</v>
      </c>
      <c r="AJ545" s="246">
        <f t="shared" si="280"/>
        <v>0.24815650562347469</v>
      </c>
      <c r="AK545" s="246">
        <f t="shared" si="281"/>
        <v>5.0340469989688684E-2</v>
      </c>
      <c r="AL545" s="246">
        <f t="shared" si="282"/>
        <v>3.0473038892028854</v>
      </c>
      <c r="AM545" s="246">
        <f t="shared" si="283"/>
        <v>21.195717908507699</v>
      </c>
      <c r="AN545" s="246">
        <f t="shared" si="291"/>
        <v>9.2538312267703962</v>
      </c>
      <c r="AO545" s="246">
        <f t="shared" si="291"/>
        <v>9.2508666100859802</v>
      </c>
      <c r="AP545" s="246">
        <f t="shared" si="291"/>
        <v>9.2564933422639868</v>
      </c>
      <c r="AQ545" s="246">
        <f t="shared" si="291"/>
        <v>9.2458092749540572</v>
      </c>
      <c r="AR545" s="246">
        <f t="shared" si="291"/>
        <v>9.2660796782974764</v>
      </c>
      <c r="AS545" s="246">
        <f t="shared" si="291"/>
        <v>9.2275583057283743</v>
      </c>
      <c r="AT545" s="246">
        <f t="shared" si="291"/>
        <v>9.3005595953667211</v>
      </c>
      <c r="AU545" s="246">
        <f t="shared" si="284"/>
        <v>9.1613108233318865</v>
      </c>
    </row>
    <row r="546" spans="1:47" s="246" customFormat="1" ht="12.95" customHeight="1">
      <c r="A546" s="243" t="s">
        <v>3082</v>
      </c>
      <c r="B546" s="242" t="s">
        <v>1817</v>
      </c>
      <c r="C546" s="278">
        <v>59552.996999999974</v>
      </c>
      <c r="D546" s="241" t="s">
        <v>1282</v>
      </c>
      <c r="E546" s="246">
        <f t="shared" si="270"/>
        <v>80671.174968618216</v>
      </c>
      <c r="F546" s="246">
        <f t="shared" si="271"/>
        <v>80671</v>
      </c>
      <c r="G546" s="246">
        <f t="shared" si="285"/>
        <v>5.6251747977512423E-2</v>
      </c>
      <c r="K546" s="246">
        <f t="shared" si="292"/>
        <v>5.6251747977512423E-2</v>
      </c>
      <c r="O546" s="246">
        <f t="shared" ca="1" si="257"/>
        <v>5.631400652865097E-2</v>
      </c>
      <c r="P546" s="246">
        <f t="shared" si="272"/>
        <v>6.9737906390977308E-2</v>
      </c>
      <c r="Q546" s="248">
        <f t="shared" si="273"/>
        <v>44534.496999999974</v>
      </c>
      <c r="R546" s="246">
        <f t="shared" si="286"/>
        <v>1.818764687530697E-4</v>
      </c>
      <c r="S546" s="246">
        <v>1</v>
      </c>
      <c r="T546" s="246">
        <f t="shared" si="274"/>
        <v>1.818764687530697E-4</v>
      </c>
      <c r="X546" s="248">
        <f t="shared" si="275"/>
        <v>44534.496999999974</v>
      </c>
      <c r="Z546" s="246">
        <f t="shared" si="276"/>
        <v>80671</v>
      </c>
      <c r="AA546" s="246">
        <f t="shared" si="277"/>
        <v>7.2969099642183885E-2</v>
      </c>
      <c r="AB546" s="246">
        <f t="shared" si="287"/>
        <v>-1.6717351664671462E-2</v>
      </c>
      <c r="AC546" s="246">
        <f t="shared" si="288"/>
        <v>-1.3486158413464885E-2</v>
      </c>
      <c r="AD546" s="246">
        <f t="shared" si="289"/>
        <v>5.3020554726305839E-2</v>
      </c>
      <c r="AE546" s="246">
        <f t="shared" si="290"/>
        <v>2.7946984668029371E-4</v>
      </c>
      <c r="AG546" s="249"/>
      <c r="AH546" s="246">
        <f t="shared" si="278"/>
        <v>3.2311932512065831E-3</v>
      </c>
      <c r="AI546" s="246">
        <f t="shared" si="279"/>
        <v>0.4676863144548058</v>
      </c>
      <c r="AJ546" s="246">
        <f t="shared" si="280"/>
        <v>0.24815650562347469</v>
      </c>
      <c r="AK546" s="246">
        <f t="shared" si="281"/>
        <v>5.0340469989688684E-2</v>
      </c>
      <c r="AL546" s="246">
        <f t="shared" si="282"/>
        <v>3.0473038892028854</v>
      </c>
      <c r="AM546" s="246">
        <f t="shared" si="283"/>
        <v>21.195717908507699</v>
      </c>
      <c r="AN546" s="246">
        <f t="shared" si="291"/>
        <v>9.2538312267703962</v>
      </c>
      <c r="AO546" s="246">
        <f t="shared" si="291"/>
        <v>9.2508666100859802</v>
      </c>
      <c r="AP546" s="246">
        <f t="shared" si="291"/>
        <v>9.2564933422639868</v>
      </c>
      <c r="AQ546" s="246">
        <f t="shared" si="291"/>
        <v>9.2458092749540572</v>
      </c>
      <c r="AR546" s="246">
        <f t="shared" si="291"/>
        <v>9.2660796782974764</v>
      </c>
      <c r="AS546" s="246">
        <f t="shared" si="291"/>
        <v>9.2275583057283743</v>
      </c>
      <c r="AT546" s="246">
        <f t="shared" si="291"/>
        <v>9.3005595953667211</v>
      </c>
      <c r="AU546" s="246">
        <f t="shared" si="284"/>
        <v>9.1613108233318865</v>
      </c>
    </row>
    <row r="547" spans="1:47" s="246" customFormat="1" ht="12.95" customHeight="1">
      <c r="A547" s="243" t="s">
        <v>3082</v>
      </c>
      <c r="B547" s="242" t="s">
        <v>1817</v>
      </c>
      <c r="C547" s="278">
        <v>59561.999299999792</v>
      </c>
      <c r="D547" s="241" t="s">
        <v>1754</v>
      </c>
      <c r="E547" s="246">
        <f t="shared" si="270"/>
        <v>80699.176231662088</v>
      </c>
      <c r="F547" s="246">
        <f t="shared" si="271"/>
        <v>80699</v>
      </c>
      <c r="G547" s="246">
        <f t="shared" si="285"/>
        <v>5.6657811794138979E-2</v>
      </c>
      <c r="K547" s="246">
        <f t="shared" si="292"/>
        <v>5.6657811794138979E-2</v>
      </c>
      <c r="O547" s="246">
        <f t="shared" ca="1" si="257"/>
        <v>5.6285230790166521E-2</v>
      </c>
      <c r="P547" s="246">
        <f t="shared" si="272"/>
        <v>6.9810599305430279E-2</v>
      </c>
      <c r="Q547" s="248">
        <f t="shared" si="273"/>
        <v>44543.499299999792</v>
      </c>
      <c r="R547" s="246">
        <f t="shared" si="286"/>
        <v>1.729958193171804E-4</v>
      </c>
      <c r="S547" s="246">
        <v>1</v>
      </c>
      <c r="T547" s="246">
        <f t="shared" si="274"/>
        <v>1.729958193171804E-4</v>
      </c>
      <c r="X547" s="248">
        <f t="shared" si="275"/>
        <v>44543.499299999792</v>
      </c>
      <c r="Z547" s="246">
        <f t="shared" si="276"/>
        <v>80699</v>
      </c>
      <c r="AA547" s="246">
        <f t="shared" si="277"/>
        <v>7.3023810540494158E-2</v>
      </c>
      <c r="AB547" s="246">
        <f t="shared" si="287"/>
        <v>-1.6365998746355179E-2</v>
      </c>
      <c r="AC547" s="246">
        <f t="shared" si="288"/>
        <v>-1.31527875112913E-2</v>
      </c>
      <c r="AD547" s="246">
        <f t="shared" si="289"/>
        <v>5.3444600559075101E-2</v>
      </c>
      <c r="AE547" s="246">
        <f t="shared" si="290"/>
        <v>2.678459149656993E-4</v>
      </c>
      <c r="AG547" s="249"/>
      <c r="AH547" s="246">
        <f t="shared" si="278"/>
        <v>3.213211235063876E-3</v>
      </c>
      <c r="AI547" s="246">
        <f t="shared" si="279"/>
        <v>0.46762911730521828</v>
      </c>
      <c r="AJ547" s="246">
        <f t="shared" si="280"/>
        <v>0.24704898530247074</v>
      </c>
      <c r="AK547" s="246">
        <f t="shared" si="281"/>
        <v>4.9731941408611806E-2</v>
      </c>
      <c r="AL547" s="246">
        <f t="shared" si="282"/>
        <v>3.0484470043244252</v>
      </c>
      <c r="AM547" s="246">
        <f t="shared" si="283"/>
        <v>21.45622246405901</v>
      </c>
      <c r="AN547" s="246">
        <f t="shared" si="291"/>
        <v>9.2558968155332639</v>
      </c>
      <c r="AO547" s="246">
        <f t="shared" si="291"/>
        <v>9.252960449770578</v>
      </c>
      <c r="AP547" s="246">
        <f t="shared" si="291"/>
        <v>9.2585315856803163</v>
      </c>
      <c r="AQ547" s="246">
        <f t="shared" si="291"/>
        <v>9.2479569445423735</v>
      </c>
      <c r="AR547" s="246">
        <f t="shared" si="291"/>
        <v>9.2680127976391358</v>
      </c>
      <c r="AS547" s="246">
        <f t="shared" si="291"/>
        <v>9.2299138088370061</v>
      </c>
      <c r="AT547" s="246">
        <f t="shared" si="291"/>
        <v>9.3020916770270716</v>
      </c>
      <c r="AU547" s="246">
        <f t="shared" si="284"/>
        <v>9.1644792786620783</v>
      </c>
    </row>
    <row r="548" spans="1:47" s="246" customFormat="1" ht="12.95" customHeight="1">
      <c r="A548" s="251" t="s">
        <v>3086</v>
      </c>
      <c r="B548" s="252" t="s">
        <v>1817</v>
      </c>
      <c r="C548" s="281">
        <v>59580.967399999965</v>
      </c>
      <c r="D548" s="95"/>
      <c r="E548" s="246">
        <f t="shared" si="270"/>
        <v>80758.175682642162</v>
      </c>
      <c r="F548" s="246">
        <f t="shared" si="271"/>
        <v>80758</v>
      </c>
      <c r="G548" s="246">
        <f t="shared" si="285"/>
        <v>5.6481303967302665E-2</v>
      </c>
      <c r="K548" s="246">
        <f t="shared" si="292"/>
        <v>5.6481303967302665E-2</v>
      </c>
      <c r="O548" s="246">
        <f t="shared" ca="1" si="257"/>
        <v>5.6224596198359969E-2</v>
      </c>
      <c r="P548" s="246">
        <f t="shared" si="272"/>
        <v>6.9963884232991075E-2</v>
      </c>
      <c r="Q548" s="248">
        <f t="shared" si="273"/>
        <v>44562.467399999965</v>
      </c>
      <c r="R548" s="246">
        <f t="shared" si="286"/>
        <v>1.8177997062073054E-4</v>
      </c>
      <c r="S548" s="246">
        <v>1</v>
      </c>
      <c r="T548" s="246">
        <f t="shared" si="274"/>
        <v>1.8177997062073054E-4</v>
      </c>
      <c r="X548" s="248">
        <f t="shared" si="275"/>
        <v>44562.467399999965</v>
      </c>
      <c r="Z548" s="246">
        <f t="shared" si="276"/>
        <v>80758</v>
      </c>
      <c r="AA548" s="246">
        <f t="shared" si="277"/>
        <v>7.3139169955041355E-2</v>
      </c>
      <c r="AB548" s="246">
        <f t="shared" si="287"/>
        <v>-1.665786598773869E-2</v>
      </c>
      <c r="AC548" s="246">
        <f t="shared" si="288"/>
        <v>-1.348258026568841E-2</v>
      </c>
      <c r="AD548" s="246">
        <f t="shared" si="289"/>
        <v>5.3306018245252385E-2</v>
      </c>
      <c r="AE548" s="246">
        <f t="shared" si="290"/>
        <v>2.7748449926546148E-4</v>
      </c>
      <c r="AG548" s="249"/>
      <c r="AH548" s="246">
        <f t="shared" si="278"/>
        <v>3.1752857220502797E-3</v>
      </c>
      <c r="AI548" s="246">
        <f t="shared" si="279"/>
        <v>0.46751092464097566</v>
      </c>
      <c r="AJ548" s="246">
        <f t="shared" si="280"/>
        <v>0.24471527770472634</v>
      </c>
      <c r="AK548" s="246">
        <f t="shared" si="281"/>
        <v>4.8450050162842706E-2</v>
      </c>
      <c r="AL548" s="246">
        <f t="shared" si="282"/>
        <v>3.0508546272552173</v>
      </c>
      <c r="AM548" s="246">
        <f t="shared" si="283"/>
        <v>22.026350592210637</v>
      </c>
      <c r="AN548" s="246">
        <f t="shared" si="291"/>
        <v>9.2602481653281679</v>
      </c>
      <c r="AO548" s="246">
        <f t="shared" si="291"/>
        <v>9.2573721554444273</v>
      </c>
      <c r="AP548" s="246">
        <f t="shared" si="291"/>
        <v>9.2628247799818517</v>
      </c>
      <c r="AQ548" s="246">
        <f t="shared" si="291"/>
        <v>9.252482888392727</v>
      </c>
      <c r="AR548" s="246">
        <f t="shared" si="291"/>
        <v>9.2720832917200617</v>
      </c>
      <c r="AS548" s="246">
        <f t="shared" si="291"/>
        <v>9.2348790802376222</v>
      </c>
      <c r="AT548" s="246">
        <f t="shared" si="291"/>
        <v>9.3053154893283097</v>
      </c>
      <c r="AU548" s="246">
        <f t="shared" si="284"/>
        <v>9.1711556666792688</v>
      </c>
    </row>
    <row r="549" spans="1:47" s="246" customFormat="1" ht="12.95" customHeight="1">
      <c r="A549" s="251" t="s">
        <v>3086</v>
      </c>
      <c r="B549" s="252" t="s">
        <v>1817</v>
      </c>
      <c r="C549" s="281">
        <v>59580.967499999795</v>
      </c>
      <c r="D549" s="95"/>
      <c r="E549" s="246">
        <f t="shared" si="270"/>
        <v>80758.175993687284</v>
      </c>
      <c r="F549" s="246">
        <f t="shared" si="271"/>
        <v>80758</v>
      </c>
      <c r="G549" s="246">
        <f t="shared" si="285"/>
        <v>5.6581303797429428E-2</v>
      </c>
      <c r="K549" s="246">
        <f t="shared" si="292"/>
        <v>5.6581303797429428E-2</v>
      </c>
      <c r="O549" s="246">
        <f t="shared" ca="1" si="257"/>
        <v>5.6224596198359969E-2</v>
      </c>
      <c r="P549" s="246">
        <f t="shared" si="272"/>
        <v>6.9963884232991075E-2</v>
      </c>
      <c r="Q549" s="248">
        <f t="shared" si="273"/>
        <v>44562.467499999795</v>
      </c>
      <c r="R549" s="246">
        <f t="shared" si="286"/>
        <v>1.7909345911427737E-4</v>
      </c>
      <c r="S549" s="246">
        <v>1</v>
      </c>
      <c r="T549" s="246">
        <f t="shared" si="274"/>
        <v>1.7909345911427737E-4</v>
      </c>
      <c r="X549" s="248">
        <f t="shared" si="275"/>
        <v>44562.467499999795</v>
      </c>
      <c r="Z549" s="246">
        <f t="shared" si="276"/>
        <v>80758</v>
      </c>
      <c r="AA549" s="246">
        <f t="shared" si="277"/>
        <v>7.3139169955041355E-2</v>
      </c>
      <c r="AB549" s="246">
        <f t="shared" si="287"/>
        <v>-1.6557866157611928E-2</v>
      </c>
      <c r="AC549" s="246">
        <f t="shared" si="288"/>
        <v>-1.3382580435561647E-2</v>
      </c>
      <c r="AD549" s="246">
        <f t="shared" si="289"/>
        <v>5.3406018075379147E-2</v>
      </c>
      <c r="AE549" s="246">
        <f t="shared" si="290"/>
        <v>2.741629316933904E-4</v>
      </c>
      <c r="AG549" s="249"/>
      <c r="AH549" s="246">
        <f t="shared" si="278"/>
        <v>3.1752857220502797E-3</v>
      </c>
      <c r="AI549" s="246">
        <f t="shared" si="279"/>
        <v>0.46751092464097566</v>
      </c>
      <c r="AJ549" s="246">
        <f t="shared" si="280"/>
        <v>0.24471527770472634</v>
      </c>
      <c r="AK549" s="246">
        <f t="shared" si="281"/>
        <v>4.8450050162842706E-2</v>
      </c>
      <c r="AL549" s="246">
        <f t="shared" si="282"/>
        <v>3.0508546272552173</v>
      </c>
      <c r="AM549" s="246">
        <f t="shared" si="283"/>
        <v>22.026350592210637</v>
      </c>
      <c r="AN549" s="246">
        <f t="shared" si="291"/>
        <v>9.2602481653281679</v>
      </c>
      <c r="AO549" s="246">
        <f t="shared" si="291"/>
        <v>9.2573721554444273</v>
      </c>
      <c r="AP549" s="246">
        <f t="shared" si="291"/>
        <v>9.2628247799818517</v>
      </c>
      <c r="AQ549" s="246">
        <f t="shared" si="291"/>
        <v>9.252482888392727</v>
      </c>
      <c r="AR549" s="246">
        <f t="shared" si="291"/>
        <v>9.2720832917200617</v>
      </c>
      <c r="AS549" s="246">
        <f t="shared" si="291"/>
        <v>9.2348790802376222</v>
      </c>
      <c r="AT549" s="246">
        <f t="shared" si="291"/>
        <v>9.3053154893283097</v>
      </c>
      <c r="AU549" s="246">
        <f t="shared" si="284"/>
        <v>9.1711556666792688</v>
      </c>
    </row>
    <row r="550" spans="1:47" s="246" customFormat="1" ht="12.95" customHeight="1">
      <c r="A550" s="251" t="s">
        <v>3086</v>
      </c>
      <c r="B550" s="252" t="s">
        <v>1817</v>
      </c>
      <c r="C550" s="281">
        <v>59591.897799999919</v>
      </c>
      <c r="D550" s="95"/>
      <c r="E550" s="246">
        <f t="shared" si="270"/>
        <v>80792.174216970001</v>
      </c>
      <c r="F550" s="246">
        <f t="shared" si="271"/>
        <v>80792</v>
      </c>
      <c r="G550" s="246">
        <f t="shared" si="285"/>
        <v>5.6010095926467329E-2</v>
      </c>
      <c r="K550" s="246">
        <f t="shared" si="292"/>
        <v>5.6010095926467329E-2</v>
      </c>
      <c r="O550" s="246">
        <f t="shared" ca="1" si="257"/>
        <v>5.6189654230200267E-2</v>
      </c>
      <c r="P550" s="246">
        <f t="shared" si="272"/>
        <v>7.0052286034028452E-2</v>
      </c>
      <c r="Q550" s="248">
        <f t="shared" si="273"/>
        <v>44573.397799999919</v>
      </c>
      <c r="R550" s="246">
        <f t="shared" si="286"/>
        <v>1.9718310301688745E-4</v>
      </c>
      <c r="S550" s="246">
        <v>1</v>
      </c>
      <c r="T550" s="246">
        <f t="shared" si="274"/>
        <v>1.9718310301688745E-4</v>
      </c>
      <c r="X550" s="248">
        <f t="shared" si="275"/>
        <v>44573.397799999919</v>
      </c>
      <c r="Z550" s="246">
        <f t="shared" si="276"/>
        <v>80792</v>
      </c>
      <c r="AA550" s="246">
        <f t="shared" si="277"/>
        <v>7.3205695058604373E-2</v>
      </c>
      <c r="AB550" s="246">
        <f t="shared" si="287"/>
        <v>-1.7195599132137043E-2</v>
      </c>
      <c r="AC550" s="246">
        <f t="shared" si="288"/>
        <v>-1.4042190107561123E-2</v>
      </c>
      <c r="AD550" s="246">
        <f t="shared" si="289"/>
        <v>5.2856686901891402E-2</v>
      </c>
      <c r="AE550" s="246">
        <f t="shared" si="290"/>
        <v>2.9568862951315222E-4</v>
      </c>
      <c r="AG550" s="249"/>
      <c r="AH550" s="246">
        <f t="shared" si="278"/>
        <v>3.153409024575927E-3</v>
      </c>
      <c r="AI550" s="246">
        <f t="shared" si="279"/>
        <v>0.46744424677179519</v>
      </c>
      <c r="AJ550" s="246">
        <f t="shared" si="280"/>
        <v>0.24337042056036487</v>
      </c>
      <c r="AK550" s="246">
        <f t="shared" si="281"/>
        <v>4.7711554586180864E-2</v>
      </c>
      <c r="AL550" s="246">
        <f t="shared" si="282"/>
        <v>3.0522414148128574</v>
      </c>
      <c r="AM550" s="246">
        <f t="shared" si="283"/>
        <v>22.368679415766948</v>
      </c>
      <c r="AN550" s="246">
        <f t="shared" si="291"/>
        <v>9.2627550315947822</v>
      </c>
      <c r="AO550" s="246">
        <f t="shared" si="291"/>
        <v>9.2599143061947835</v>
      </c>
      <c r="AP550" s="246">
        <f t="shared" si="291"/>
        <v>9.2652978082450925</v>
      </c>
      <c r="AQ550" s="246">
        <f t="shared" si="291"/>
        <v>9.2550913629027107</v>
      </c>
      <c r="AR550" s="246">
        <f t="shared" si="291"/>
        <v>9.2744272641270502</v>
      </c>
      <c r="AS550" s="246">
        <f t="shared" si="291"/>
        <v>9.2377415685839139</v>
      </c>
      <c r="AT550" s="246">
        <f t="shared" si="291"/>
        <v>9.3071705535715736</v>
      </c>
      <c r="AU550" s="246">
        <f t="shared" si="284"/>
        <v>9.1750030767230744</v>
      </c>
    </row>
    <row r="551" spans="1:47" s="246" customFormat="1" ht="12.95" customHeight="1">
      <c r="A551" s="251" t="s">
        <v>3086</v>
      </c>
      <c r="B551" s="252" t="s">
        <v>1817</v>
      </c>
      <c r="C551" s="281">
        <v>59591.898500000127</v>
      </c>
      <c r="D551" s="95"/>
      <c r="E551" s="246">
        <f t="shared" si="270"/>
        <v>80792.176394290233</v>
      </c>
      <c r="F551" s="246">
        <f t="shared" si="271"/>
        <v>80792</v>
      </c>
      <c r="G551" s="246">
        <f t="shared" si="285"/>
        <v>5.6710096134338528E-2</v>
      </c>
      <c r="K551" s="246">
        <f t="shared" si="292"/>
        <v>5.6710096134338528E-2</v>
      </c>
      <c r="O551" s="246">
        <f t="shared" ca="1" si="257"/>
        <v>5.6189654230200267E-2</v>
      </c>
      <c r="P551" s="246">
        <f t="shared" si="272"/>
        <v>7.0052286034028452E-2</v>
      </c>
      <c r="Q551" s="248">
        <f t="shared" si="273"/>
        <v>44573.398500000127</v>
      </c>
      <c r="R551" s="246">
        <f t="shared" si="286"/>
        <v>1.7801403131938783E-4</v>
      </c>
      <c r="S551" s="246">
        <v>1</v>
      </c>
      <c r="T551" s="246">
        <f t="shared" si="274"/>
        <v>1.7801403131938783E-4</v>
      </c>
      <c r="X551" s="248">
        <f t="shared" si="275"/>
        <v>44573.398500000127</v>
      </c>
      <c r="Z551" s="246">
        <f t="shared" si="276"/>
        <v>80792</v>
      </c>
      <c r="AA551" s="246">
        <f t="shared" si="277"/>
        <v>7.3205695058604373E-2</v>
      </c>
      <c r="AB551" s="246">
        <f t="shared" si="287"/>
        <v>-1.6495598924265845E-2</v>
      </c>
      <c r="AC551" s="246">
        <f t="shared" si="288"/>
        <v>-1.3342189899689924E-2</v>
      </c>
      <c r="AD551" s="246">
        <f t="shared" si="289"/>
        <v>5.35566871097626E-2</v>
      </c>
      <c r="AE551" s="246">
        <f t="shared" si="290"/>
        <v>2.7210478387024048E-4</v>
      </c>
      <c r="AG551" s="249"/>
      <c r="AH551" s="246">
        <f t="shared" si="278"/>
        <v>3.153409024575927E-3</v>
      </c>
      <c r="AI551" s="246">
        <f t="shared" si="279"/>
        <v>0.46744424677179519</v>
      </c>
      <c r="AJ551" s="246">
        <f t="shared" si="280"/>
        <v>0.24337042056036487</v>
      </c>
      <c r="AK551" s="246">
        <f t="shared" si="281"/>
        <v>4.7711554586180864E-2</v>
      </c>
      <c r="AL551" s="246">
        <f t="shared" si="282"/>
        <v>3.0522414148128574</v>
      </c>
      <c r="AM551" s="246">
        <f t="shared" si="283"/>
        <v>22.368679415766948</v>
      </c>
      <c r="AN551" s="246">
        <f t="shared" ref="AN551:AT560" si="293">$AU551+$AB$7*SIN(AO551)</f>
        <v>9.2627550315947822</v>
      </c>
      <c r="AO551" s="246">
        <f t="shared" si="293"/>
        <v>9.2599143061947835</v>
      </c>
      <c r="AP551" s="246">
        <f t="shared" si="293"/>
        <v>9.2652978082450925</v>
      </c>
      <c r="AQ551" s="246">
        <f t="shared" si="293"/>
        <v>9.2550913629027107</v>
      </c>
      <c r="AR551" s="246">
        <f t="shared" si="293"/>
        <v>9.2744272641270502</v>
      </c>
      <c r="AS551" s="246">
        <f t="shared" si="293"/>
        <v>9.2377415685839139</v>
      </c>
      <c r="AT551" s="246">
        <f t="shared" si="293"/>
        <v>9.3071705535715736</v>
      </c>
      <c r="AU551" s="246">
        <f t="shared" si="284"/>
        <v>9.1750030767230744</v>
      </c>
    </row>
    <row r="552" spans="1:47" s="246" customFormat="1" ht="12.95" customHeight="1">
      <c r="A552" s="241" t="s">
        <v>3083</v>
      </c>
      <c r="B552" s="242" t="s">
        <v>1817</v>
      </c>
      <c r="C552" s="278">
        <v>59607.329400000002</v>
      </c>
      <c r="D552" s="241">
        <v>1E-4</v>
      </c>
      <c r="E552" s="246">
        <f t="shared" si="270"/>
        <v>80840.173538343297</v>
      </c>
      <c r="F552" s="246">
        <f t="shared" si="271"/>
        <v>80840</v>
      </c>
      <c r="G552" s="246">
        <f t="shared" si="285"/>
        <v>5.5791920007322915E-2</v>
      </c>
      <c r="K552" s="246">
        <f t="shared" si="292"/>
        <v>5.5791920007322915E-2</v>
      </c>
      <c r="O552" s="246">
        <f t="shared" ref="O552:O563" ca="1" si="294">+C$11+C$12*F552</f>
        <v>5.6140324392798341E-2</v>
      </c>
      <c r="P552" s="246">
        <f t="shared" si="272"/>
        <v>7.0177173363696554E-2</v>
      </c>
      <c r="Q552" s="248">
        <f t="shared" si="273"/>
        <v>44588.829400000002</v>
      </c>
      <c r="R552" s="246">
        <f t="shared" si="286"/>
        <v>2.0693551412705906E-4</v>
      </c>
      <c r="S552" s="246">
        <v>1</v>
      </c>
      <c r="T552" s="246">
        <f t="shared" si="274"/>
        <v>2.0693551412705906E-4</v>
      </c>
      <c r="X552" s="248">
        <f t="shared" si="275"/>
        <v>44588.829400000002</v>
      </c>
      <c r="Z552" s="246">
        <f t="shared" si="276"/>
        <v>80840</v>
      </c>
      <c r="AA552" s="246">
        <f t="shared" si="277"/>
        <v>7.3299671309062411E-2</v>
      </c>
      <c r="AB552" s="246">
        <f t="shared" si="287"/>
        <v>-1.7507751301739496E-2</v>
      </c>
      <c r="AC552" s="246">
        <f t="shared" si="288"/>
        <v>-1.438525335637364E-2</v>
      </c>
      <c r="AD552" s="246">
        <f t="shared" si="289"/>
        <v>5.2669422061957058E-2</v>
      </c>
      <c r="AE552" s="246">
        <f t="shared" si="290"/>
        <v>3.0652135564356102E-4</v>
      </c>
      <c r="AG552" s="249"/>
      <c r="AH552" s="246">
        <f t="shared" si="278"/>
        <v>3.1224979453658582E-3</v>
      </c>
      <c r="AI552" s="246">
        <f t="shared" si="279"/>
        <v>0.46735189429597457</v>
      </c>
      <c r="AJ552" s="246">
        <f t="shared" si="280"/>
        <v>0.24147177884153473</v>
      </c>
      <c r="AK552" s="246">
        <f t="shared" si="281"/>
        <v>4.6669242841554916E-2</v>
      </c>
      <c r="AL552" s="246">
        <f t="shared" si="282"/>
        <v>3.0541984325296476</v>
      </c>
      <c r="AM552" s="246">
        <f t="shared" si="283"/>
        <v>22.870240793613132</v>
      </c>
      <c r="AN552" s="246">
        <f t="shared" si="293"/>
        <v>9.2662932932320157</v>
      </c>
      <c r="AO552" s="246">
        <f t="shared" si="293"/>
        <v>9.2635029980189625</v>
      </c>
      <c r="AP552" s="246">
        <f t="shared" si="293"/>
        <v>9.2687879015719155</v>
      </c>
      <c r="AQ552" s="246">
        <f t="shared" si="293"/>
        <v>9.2587742886273663</v>
      </c>
      <c r="AR552" s="246">
        <f t="shared" si="293"/>
        <v>9.2777342822502842</v>
      </c>
      <c r="AS552" s="246">
        <f t="shared" si="293"/>
        <v>9.241784127275718</v>
      </c>
      <c r="AT552" s="246">
        <f t="shared" si="293"/>
        <v>9.3097861440499248</v>
      </c>
      <c r="AU552" s="246">
        <f t="shared" si="284"/>
        <v>9.1804347144319749</v>
      </c>
    </row>
    <row r="553" spans="1:47" s="246" customFormat="1" ht="12.95" customHeight="1">
      <c r="A553" s="251" t="s">
        <v>3086</v>
      </c>
      <c r="B553" s="252" t="s">
        <v>1814</v>
      </c>
      <c r="C553" s="281">
        <v>59631.600000000093</v>
      </c>
      <c r="D553" s="95"/>
      <c r="E553" s="246">
        <f t="shared" si="270"/>
        <v>80915.666185205613</v>
      </c>
      <c r="F553" s="246">
        <f t="shared" si="271"/>
        <v>80915.5</v>
      </c>
      <c r="G553" s="246">
        <f t="shared" si="285"/>
        <v>5.3427914099302143E-2</v>
      </c>
      <c r="K553" s="246">
        <f t="shared" si="292"/>
        <v>5.3427914099302143E-2</v>
      </c>
      <c r="O553" s="246">
        <f t="shared" ca="1" si="294"/>
        <v>5.6062732669384885E-2</v>
      </c>
      <c r="P553" s="246">
        <f t="shared" si="272"/>
        <v>7.0373811583567814E-2</v>
      </c>
      <c r="Q553" s="248">
        <f t="shared" si="273"/>
        <v>44613.100000000093</v>
      </c>
      <c r="R553" s="246">
        <f t="shared" si="286"/>
        <v>2.8716344154724159E-4</v>
      </c>
      <c r="S553" s="246">
        <v>1</v>
      </c>
      <c r="T553" s="246">
        <f t="shared" si="274"/>
        <v>2.8716344154724159E-4</v>
      </c>
      <c r="X553" s="248">
        <f t="shared" si="275"/>
        <v>44613.100000000093</v>
      </c>
      <c r="Z553" s="246">
        <f t="shared" si="276"/>
        <v>80915.5</v>
      </c>
      <c r="AA553" s="246">
        <f t="shared" si="277"/>
        <v>7.3447627141522323E-2</v>
      </c>
      <c r="AB553" s="246">
        <f t="shared" si="287"/>
        <v>-2.001971304222018E-2</v>
      </c>
      <c r="AC553" s="246">
        <f t="shared" si="288"/>
        <v>-1.6945897484265671E-2</v>
      </c>
      <c r="AD553" s="246">
        <f t="shared" si="289"/>
        <v>5.0354098541347626E-2</v>
      </c>
      <c r="AE553" s="246">
        <f t="shared" si="290"/>
        <v>4.0078891029284079E-4</v>
      </c>
      <c r="AG553" s="249"/>
      <c r="AH553" s="246">
        <f t="shared" si="278"/>
        <v>3.0738155579545156E-3</v>
      </c>
      <c r="AI553" s="246">
        <f t="shared" si="279"/>
        <v>0.46721084294109061</v>
      </c>
      <c r="AJ553" s="246">
        <f t="shared" si="280"/>
        <v>0.23848530246316113</v>
      </c>
      <c r="AK553" s="246">
        <f t="shared" si="281"/>
        <v>4.5030399264801797E-2</v>
      </c>
      <c r="AL553" s="246">
        <f t="shared" si="282"/>
        <v>3.0572748075383278</v>
      </c>
      <c r="AM553" s="246">
        <f t="shared" si="283"/>
        <v>23.70571636550536</v>
      </c>
      <c r="AN553" s="246">
        <f t="shared" si="293"/>
        <v>9.2718567298604722</v>
      </c>
      <c r="AO553" s="246">
        <f t="shared" si="293"/>
        <v>9.2691471925418618</v>
      </c>
      <c r="AP553" s="246">
        <f t="shared" si="293"/>
        <v>9.274274652070714</v>
      </c>
      <c r="AQ553" s="246">
        <f t="shared" si="293"/>
        <v>9.264568096606606</v>
      </c>
      <c r="AR553" s="246">
        <f t="shared" si="293"/>
        <v>9.282931036169634</v>
      </c>
      <c r="AS553" s="246">
        <f t="shared" si="293"/>
        <v>9.2481459760722267</v>
      </c>
      <c r="AT553" s="246">
        <f t="shared" si="293"/>
        <v>9.3138925599900002</v>
      </c>
      <c r="AU553" s="246">
        <f t="shared" si="284"/>
        <v>9.1889782279115995</v>
      </c>
    </row>
    <row r="554" spans="1:47" s="246" customFormat="1" ht="12.95" customHeight="1">
      <c r="A554" s="251" t="s">
        <v>3086</v>
      </c>
      <c r="B554" s="252" t="s">
        <v>1817</v>
      </c>
      <c r="C554" s="281">
        <v>59848.131000000052</v>
      </c>
      <c r="D554" s="95"/>
      <c r="E554" s="246">
        <f t="shared" si="270"/>
        <v>81589.176453500651</v>
      </c>
      <c r="F554" s="246">
        <f t="shared" si="271"/>
        <v>81589</v>
      </c>
      <c r="G554" s="246">
        <f t="shared" si="285"/>
        <v>5.6729132054897491E-2</v>
      </c>
      <c r="K554" s="246">
        <f t="shared" si="292"/>
        <v>5.6729132054897491E-2</v>
      </c>
      <c r="O554" s="246">
        <f t="shared" ca="1" si="294"/>
        <v>5.537057338833902E-2</v>
      </c>
      <c r="P554" s="246">
        <f t="shared" si="272"/>
        <v>7.2138795285386262E-2</v>
      </c>
      <c r="Q554" s="248">
        <f t="shared" si="273"/>
        <v>44829.631000000052</v>
      </c>
      <c r="R554" s="246">
        <f t="shared" si="286"/>
        <v>2.3745772087707762E-4</v>
      </c>
      <c r="S554" s="246">
        <v>1</v>
      </c>
      <c r="T554" s="246">
        <f t="shared" si="274"/>
        <v>2.3745772087707762E-4</v>
      </c>
      <c r="X554" s="248">
        <f t="shared" si="275"/>
        <v>44829.631000000052</v>
      </c>
      <c r="Z554" s="246">
        <f t="shared" si="276"/>
        <v>81589</v>
      </c>
      <c r="AA554" s="246">
        <f t="shared" si="277"/>
        <v>7.4775135756633804E-2</v>
      </c>
      <c r="AB554" s="246">
        <f t="shared" si="287"/>
        <v>-1.8046003701736313E-2</v>
      </c>
      <c r="AC554" s="246">
        <f t="shared" si="288"/>
        <v>-1.5409663230488771E-2</v>
      </c>
      <c r="AD554" s="246">
        <f t="shared" si="289"/>
        <v>5.4092791583649942E-2</v>
      </c>
      <c r="AE554" s="246">
        <f t="shared" si="290"/>
        <v>3.2565824960308071E-4</v>
      </c>
      <c r="AG554" s="249"/>
      <c r="AH554" s="246">
        <f t="shared" si="278"/>
        <v>2.6363404712475484E-3</v>
      </c>
      <c r="AI554" s="246">
        <f t="shared" si="279"/>
        <v>0.4661785202649652</v>
      </c>
      <c r="AJ554" s="246">
        <f t="shared" si="280"/>
        <v>0.21183371304561893</v>
      </c>
      <c r="AK554" s="246">
        <f t="shared" si="281"/>
        <v>3.0440934791634178E-2</v>
      </c>
      <c r="AL554" s="246">
        <f t="shared" si="282"/>
        <v>3.0846297844910215</v>
      </c>
      <c r="AM554" s="246">
        <f t="shared" si="283"/>
        <v>35.101096690585976</v>
      </c>
      <c r="AN554" s="246">
        <f t="shared" si="293"/>
        <v>9.3213922322225446</v>
      </c>
      <c r="AO554" s="246">
        <f t="shared" si="293"/>
        <v>9.319473058732056</v>
      </c>
      <c r="AP554" s="246">
        <f t="shared" si="293"/>
        <v>9.3230817005681743</v>
      </c>
      <c r="AQ554" s="246">
        <f t="shared" si="293"/>
        <v>9.3162951958789151</v>
      </c>
      <c r="AR554" s="246">
        <f t="shared" si="293"/>
        <v>9.3290541713389441</v>
      </c>
      <c r="AS554" s="246">
        <f t="shared" si="293"/>
        <v>9.3050520286002794</v>
      </c>
      <c r="AT554" s="246">
        <f t="shared" si="293"/>
        <v>9.3501585636334958</v>
      </c>
      <c r="AU554" s="246">
        <f t="shared" si="284"/>
        <v>9.2651908945146104</v>
      </c>
    </row>
    <row r="555" spans="1:47" s="246" customFormat="1" ht="12.95" customHeight="1">
      <c r="A555" s="251" t="s">
        <v>3086</v>
      </c>
      <c r="B555" s="252" t="s">
        <v>1817</v>
      </c>
      <c r="C555" s="281">
        <v>59887.029999999795</v>
      </c>
      <c r="D555" s="95"/>
      <c r="E555" s="246">
        <f t="shared" si="270"/>
        <v>81710.170103030003</v>
      </c>
      <c r="F555" s="246">
        <f t="shared" si="271"/>
        <v>81710</v>
      </c>
      <c r="G555" s="246">
        <f t="shared" si="285"/>
        <v>5.4687479801941663E-2</v>
      </c>
      <c r="K555" s="246">
        <f t="shared" si="292"/>
        <v>5.4687479801941663E-2</v>
      </c>
      <c r="O555" s="246">
        <f t="shared" ca="1" si="294"/>
        <v>5.5246221089888303E-2</v>
      </c>
      <c r="P555" s="246">
        <f t="shared" si="272"/>
        <v>7.2457960484027265E-2</v>
      </c>
      <c r="Q555" s="248">
        <f t="shared" si="273"/>
        <v>44868.529999999795</v>
      </c>
      <c r="R555" s="246">
        <f t="shared" si="286"/>
        <v>3.1578998367237757E-4</v>
      </c>
      <c r="S555" s="246">
        <v>1</v>
      </c>
      <c r="T555" s="246">
        <f t="shared" si="274"/>
        <v>3.1578998367237757E-4</v>
      </c>
      <c r="X555" s="248">
        <f t="shared" si="275"/>
        <v>44868.529999999795</v>
      </c>
      <c r="Z555" s="246">
        <f t="shared" si="276"/>
        <v>81710</v>
      </c>
      <c r="AA555" s="246">
        <f t="shared" si="277"/>
        <v>7.5015123314628673E-2</v>
      </c>
      <c r="AB555" s="246">
        <f t="shared" si="287"/>
        <v>-2.032764351268701E-2</v>
      </c>
      <c r="AC555" s="246">
        <f t="shared" si="288"/>
        <v>-1.7770480682085601E-2</v>
      </c>
      <c r="AD555" s="246">
        <f t="shared" si="289"/>
        <v>5.2130316971340254E-2</v>
      </c>
      <c r="AE555" s="246">
        <f t="shared" si="290"/>
        <v>4.1321309077888631E-4</v>
      </c>
      <c r="AG555" s="249"/>
      <c r="AH555" s="246">
        <f t="shared" si="278"/>
        <v>2.5571628306014123E-3</v>
      </c>
      <c r="AI555" s="246">
        <f t="shared" si="279"/>
        <v>0.46603575904411754</v>
      </c>
      <c r="AJ555" s="246">
        <f t="shared" si="280"/>
        <v>0.20704204824246189</v>
      </c>
      <c r="AK555" s="246">
        <f t="shared" si="281"/>
        <v>2.7824667435548605E-2</v>
      </c>
      <c r="AL555" s="246">
        <f t="shared" si="282"/>
        <v>3.0895301349450937</v>
      </c>
      <c r="AM555" s="246">
        <f t="shared" si="283"/>
        <v>38.40667491064135</v>
      </c>
      <c r="AN555" s="246">
        <f t="shared" si="293"/>
        <v>9.330276554947579</v>
      </c>
      <c r="AO555" s="246">
        <f t="shared" si="293"/>
        <v>9.3285109713846524</v>
      </c>
      <c r="AP555" s="246">
        <f t="shared" si="293"/>
        <v>9.3318278837689874</v>
      </c>
      <c r="AQ555" s="246">
        <f t="shared" si="293"/>
        <v>9.325595692654808</v>
      </c>
      <c r="AR555" s="246">
        <f t="shared" si="293"/>
        <v>9.3373024438944956</v>
      </c>
      <c r="AS555" s="246">
        <f t="shared" si="293"/>
        <v>9.315300890435724</v>
      </c>
      <c r="AT555" s="246">
        <f t="shared" si="293"/>
        <v>9.3566150140682716</v>
      </c>
      <c r="AU555" s="246">
        <f t="shared" si="284"/>
        <v>9.2788831479057983</v>
      </c>
    </row>
    <row r="556" spans="1:47" s="246" customFormat="1" ht="12.95" customHeight="1">
      <c r="A556" s="251" t="s">
        <v>3086</v>
      </c>
      <c r="B556" s="252" t="s">
        <v>1817</v>
      </c>
      <c r="C556" s="281">
        <v>59887.032000000123</v>
      </c>
      <c r="D556" s="95"/>
      <c r="E556" s="246">
        <f t="shared" si="270"/>
        <v>81710.176323944135</v>
      </c>
      <c r="F556" s="246">
        <f t="shared" si="271"/>
        <v>81710</v>
      </c>
      <c r="G556" s="246">
        <f t="shared" si="285"/>
        <v>5.6687480129767209E-2</v>
      </c>
      <c r="K556" s="246">
        <f t="shared" si="292"/>
        <v>5.6687480129767209E-2</v>
      </c>
      <c r="O556" s="246">
        <f t="shared" ca="1" si="294"/>
        <v>5.5246221089888303E-2</v>
      </c>
      <c r="P556" s="246">
        <f t="shared" si="272"/>
        <v>7.2457960484027265E-2</v>
      </c>
      <c r="Q556" s="248">
        <f t="shared" si="273"/>
        <v>44868.532000000123</v>
      </c>
      <c r="R556" s="246">
        <f t="shared" si="286"/>
        <v>2.4870805060410233E-4</v>
      </c>
      <c r="S556" s="246">
        <v>1</v>
      </c>
      <c r="T556" s="246">
        <f t="shared" si="274"/>
        <v>2.4870805060410233E-4</v>
      </c>
      <c r="X556" s="248">
        <f t="shared" si="275"/>
        <v>44868.532000000123</v>
      </c>
      <c r="Z556" s="246">
        <f t="shared" si="276"/>
        <v>81710</v>
      </c>
      <c r="AA556" s="246">
        <f t="shared" si="277"/>
        <v>7.5015123314628673E-2</v>
      </c>
      <c r="AB556" s="246">
        <f t="shared" si="287"/>
        <v>-1.8327643184861464E-2</v>
      </c>
      <c r="AC556" s="246">
        <f t="shared" si="288"/>
        <v>-1.5770480354260055E-2</v>
      </c>
      <c r="AD556" s="246">
        <f t="shared" si="289"/>
        <v>5.41303172991658E-2</v>
      </c>
      <c r="AE556" s="246">
        <f t="shared" si="290"/>
        <v>3.3590250471159886E-4</v>
      </c>
      <c r="AG556" s="249"/>
      <c r="AH556" s="246">
        <f t="shared" si="278"/>
        <v>2.5571628306014123E-3</v>
      </c>
      <c r="AI556" s="246">
        <f t="shared" si="279"/>
        <v>0.46603575904411754</v>
      </c>
      <c r="AJ556" s="246">
        <f t="shared" si="280"/>
        <v>0.20704204824246189</v>
      </c>
      <c r="AK556" s="246">
        <f t="shared" si="281"/>
        <v>2.7824667435548605E-2</v>
      </c>
      <c r="AL556" s="246">
        <f t="shared" si="282"/>
        <v>3.0895301349450937</v>
      </c>
      <c r="AM556" s="246">
        <f t="shared" si="283"/>
        <v>38.40667491064135</v>
      </c>
      <c r="AN556" s="246">
        <f t="shared" si="293"/>
        <v>9.330276554947579</v>
      </c>
      <c r="AO556" s="246">
        <f t="shared" si="293"/>
        <v>9.3285109713846524</v>
      </c>
      <c r="AP556" s="246">
        <f t="shared" si="293"/>
        <v>9.3318278837689874</v>
      </c>
      <c r="AQ556" s="246">
        <f t="shared" si="293"/>
        <v>9.325595692654808</v>
      </c>
      <c r="AR556" s="246">
        <f t="shared" si="293"/>
        <v>9.3373024438944956</v>
      </c>
      <c r="AS556" s="246">
        <f t="shared" si="293"/>
        <v>9.315300890435724</v>
      </c>
      <c r="AT556" s="246">
        <f t="shared" si="293"/>
        <v>9.3566150140682716</v>
      </c>
      <c r="AU556" s="246">
        <f t="shared" si="284"/>
        <v>9.2788831479057983</v>
      </c>
    </row>
    <row r="557" spans="1:47" s="246" customFormat="1" ht="12.95" customHeight="1">
      <c r="A557" s="251" t="s">
        <v>3086</v>
      </c>
      <c r="B557" s="252" t="s">
        <v>1817</v>
      </c>
      <c r="C557" s="281">
        <v>59894.103500000201</v>
      </c>
      <c r="D557" s="95"/>
      <c r="E557" s="246">
        <f t="shared" si="270"/>
        <v>81732.171917472559</v>
      </c>
      <c r="F557" s="246">
        <f t="shared" si="271"/>
        <v>81732</v>
      </c>
      <c r="G557" s="246">
        <f t="shared" si="285"/>
        <v>5.5270816199481487E-2</v>
      </c>
      <c r="K557" s="246">
        <f t="shared" si="292"/>
        <v>5.5270816199481487E-2</v>
      </c>
      <c r="O557" s="246">
        <f t="shared" ca="1" si="294"/>
        <v>5.5223611581079093E-2</v>
      </c>
      <c r="P557" s="246">
        <f t="shared" si="272"/>
        <v>7.2516058289449528E-2</v>
      </c>
      <c r="Q557" s="248">
        <f t="shared" si="273"/>
        <v>44875.603500000201</v>
      </c>
      <c r="R557" s="246">
        <f t="shared" si="286"/>
        <v>2.973983747416053E-4</v>
      </c>
      <c r="S557" s="246">
        <v>1</v>
      </c>
      <c r="T557" s="246">
        <f t="shared" si="274"/>
        <v>2.973983747416053E-4</v>
      </c>
      <c r="X557" s="248">
        <f t="shared" si="275"/>
        <v>44875.603500000201</v>
      </c>
      <c r="Z557" s="246">
        <f t="shared" si="276"/>
        <v>81732</v>
      </c>
      <c r="AA557" s="246">
        <f t="shared" si="277"/>
        <v>7.5058807011299772E-2</v>
      </c>
      <c r="AB557" s="246">
        <f t="shared" si="287"/>
        <v>-1.9787990811818285E-2</v>
      </c>
      <c r="AC557" s="246">
        <f t="shared" si="288"/>
        <v>-1.7245242089968041E-2</v>
      </c>
      <c r="AD557" s="246">
        <f t="shared" si="289"/>
        <v>5.2728067477631251E-2</v>
      </c>
      <c r="AE557" s="246">
        <f t="shared" si="290"/>
        <v>3.9156458036860485E-4</v>
      </c>
      <c r="AG557" s="249"/>
      <c r="AH557" s="246">
        <f t="shared" si="278"/>
        <v>2.5427487218502389E-3</v>
      </c>
      <c r="AI557" s="246">
        <f t="shared" si="279"/>
        <v>0.4660111905253409</v>
      </c>
      <c r="AJ557" s="246">
        <f t="shared" si="280"/>
        <v>0.20617067678832895</v>
      </c>
      <c r="AK557" s="246">
        <f t="shared" si="281"/>
        <v>2.7349115037361534E-2</v>
      </c>
      <c r="AL557" s="246">
        <f t="shared" si="282"/>
        <v>3.0904207215988113</v>
      </c>
      <c r="AM557" s="246">
        <f t="shared" si="283"/>
        <v>39.075396909650685</v>
      </c>
      <c r="AN557" s="246">
        <f t="shared" si="293"/>
        <v>9.3318914725341404</v>
      </c>
      <c r="AO557" s="246">
        <f t="shared" si="293"/>
        <v>9.3301541367062129</v>
      </c>
      <c r="AP557" s="246">
        <f t="shared" si="293"/>
        <v>9.3334174851798792</v>
      </c>
      <c r="AQ557" s="246">
        <f t="shared" si="293"/>
        <v>9.3272868971724208</v>
      </c>
      <c r="AR557" s="246">
        <f t="shared" si="293"/>
        <v>9.338801087410042</v>
      </c>
      <c r="AS557" s="246">
        <f t="shared" si="293"/>
        <v>9.3171650090497025</v>
      </c>
      <c r="AT557" s="246">
        <f t="shared" si="293"/>
        <v>9.3577873086843812</v>
      </c>
      <c r="AU557" s="246">
        <f t="shared" si="284"/>
        <v>9.2813726485223782</v>
      </c>
    </row>
    <row r="558" spans="1:47" s="246" customFormat="1" ht="12.95" customHeight="1">
      <c r="A558" s="251" t="s">
        <v>3086</v>
      </c>
      <c r="B558" s="252" t="s">
        <v>1817</v>
      </c>
      <c r="C558" s="281">
        <v>59894.103800000157</v>
      </c>
      <c r="D558" s="95"/>
      <c r="E558" s="246">
        <f t="shared" si="270"/>
        <v>81732.172850609393</v>
      </c>
      <c r="F558" s="246">
        <f t="shared" si="271"/>
        <v>81732</v>
      </c>
      <c r="G558" s="246">
        <f t="shared" si="285"/>
        <v>5.5570816155523062E-2</v>
      </c>
      <c r="K558" s="246">
        <f t="shared" si="292"/>
        <v>5.5570816155523062E-2</v>
      </c>
      <c r="O558" s="246">
        <f t="shared" ca="1" si="294"/>
        <v>5.5223611581079093E-2</v>
      </c>
      <c r="P558" s="246">
        <f t="shared" si="272"/>
        <v>7.2516058289449528E-2</v>
      </c>
      <c r="Q558" s="248">
        <f t="shared" si="273"/>
        <v>44875.603800000157</v>
      </c>
      <c r="R558" s="246">
        <f t="shared" si="286"/>
        <v>2.871412309773968E-4</v>
      </c>
      <c r="S558" s="246">
        <v>1</v>
      </c>
      <c r="T558" s="246">
        <f t="shared" si="274"/>
        <v>2.871412309773968E-4</v>
      </c>
      <c r="X558" s="248">
        <f t="shared" si="275"/>
        <v>44875.603800000157</v>
      </c>
      <c r="Z558" s="246">
        <f t="shared" si="276"/>
        <v>81732</v>
      </c>
      <c r="AA558" s="246">
        <f t="shared" si="277"/>
        <v>7.5058807011299772E-2</v>
      </c>
      <c r="AB558" s="246">
        <f t="shared" si="287"/>
        <v>-1.948799085577671E-2</v>
      </c>
      <c r="AC558" s="246">
        <f t="shared" si="288"/>
        <v>-1.6945242133926466E-2</v>
      </c>
      <c r="AD558" s="246">
        <f t="shared" si="289"/>
        <v>5.3028067433672825E-2</v>
      </c>
      <c r="AE558" s="246">
        <f t="shared" si="290"/>
        <v>3.7978178759483667E-4</v>
      </c>
      <c r="AG558" s="249"/>
      <c r="AH558" s="246">
        <f t="shared" si="278"/>
        <v>2.5427487218502389E-3</v>
      </c>
      <c r="AI558" s="246">
        <f t="shared" si="279"/>
        <v>0.4660111905253409</v>
      </c>
      <c r="AJ558" s="246">
        <f t="shared" si="280"/>
        <v>0.20617067678832895</v>
      </c>
      <c r="AK558" s="246">
        <f t="shared" si="281"/>
        <v>2.7349115037361534E-2</v>
      </c>
      <c r="AL558" s="246">
        <f t="shared" si="282"/>
        <v>3.0904207215988113</v>
      </c>
      <c r="AM558" s="246">
        <f t="shared" si="283"/>
        <v>39.075396909650685</v>
      </c>
      <c r="AN558" s="246">
        <f t="shared" si="293"/>
        <v>9.3318914725341404</v>
      </c>
      <c r="AO558" s="246">
        <f t="shared" si="293"/>
        <v>9.3301541367062129</v>
      </c>
      <c r="AP558" s="246">
        <f t="shared" si="293"/>
        <v>9.3334174851798792</v>
      </c>
      <c r="AQ558" s="246">
        <f t="shared" si="293"/>
        <v>9.3272868971724208</v>
      </c>
      <c r="AR558" s="246">
        <f t="shared" si="293"/>
        <v>9.338801087410042</v>
      </c>
      <c r="AS558" s="246">
        <f t="shared" si="293"/>
        <v>9.3171650090497025</v>
      </c>
      <c r="AT558" s="246">
        <f t="shared" si="293"/>
        <v>9.3577873086843812</v>
      </c>
      <c r="AU558" s="246">
        <f t="shared" si="284"/>
        <v>9.2813726485223782</v>
      </c>
    </row>
    <row r="559" spans="1:47" s="246" customFormat="1" ht="12.95" customHeight="1">
      <c r="A559" s="245" t="s">
        <v>3084</v>
      </c>
      <c r="B559" s="244" t="s">
        <v>1814</v>
      </c>
      <c r="C559" s="278">
        <v>59906.802499999998</v>
      </c>
      <c r="D559" s="241">
        <v>1E-4</v>
      </c>
      <c r="E559" s="246">
        <f t="shared" si="270"/>
        <v>81771.671605262964</v>
      </c>
      <c r="F559" s="246">
        <f t="shared" si="271"/>
        <v>81771.5</v>
      </c>
      <c r="G559" s="246">
        <f t="shared" si="285"/>
        <v>5.5170441999507602E-2</v>
      </c>
      <c r="K559" s="246">
        <f t="shared" si="292"/>
        <v>5.5170441999507602E-2</v>
      </c>
      <c r="O559" s="246">
        <f t="shared" ca="1" si="294"/>
        <v>5.5183017235717086E-2</v>
      </c>
      <c r="P559" s="246">
        <f t="shared" si="272"/>
        <v>7.2620422587769226E-2</v>
      </c>
      <c r="Q559" s="248">
        <f t="shared" si="273"/>
        <v>44888.302499999998</v>
      </c>
      <c r="R559" s="246">
        <f t="shared" si="286"/>
        <v>3.0450182253070749E-4</v>
      </c>
      <c r="S559" s="246">
        <v>1</v>
      </c>
      <c r="T559" s="246">
        <f t="shared" si="274"/>
        <v>3.0450182253070749E-4</v>
      </c>
      <c r="X559" s="248">
        <f t="shared" si="275"/>
        <v>44888.302499999998</v>
      </c>
      <c r="Z559" s="246">
        <f t="shared" si="276"/>
        <v>81771.5</v>
      </c>
      <c r="AA559" s="246">
        <f t="shared" si="277"/>
        <v>7.5137277542643044E-2</v>
      </c>
      <c r="AB559" s="246">
        <f t="shared" si="287"/>
        <v>-1.9966835543135442E-2</v>
      </c>
      <c r="AC559" s="246">
        <f t="shared" si="288"/>
        <v>-1.7449980588261624E-2</v>
      </c>
      <c r="AD559" s="246">
        <f t="shared" si="289"/>
        <v>5.2653587044633791E-2</v>
      </c>
      <c r="AE559" s="246">
        <f t="shared" si="290"/>
        <v>3.986745216066168E-4</v>
      </c>
      <c r="AG559" s="249"/>
      <c r="AH559" s="246">
        <f t="shared" si="278"/>
        <v>2.5168549548738109E-3</v>
      </c>
      <c r="AI559" s="246">
        <f t="shared" si="279"/>
        <v>0.46596814929167252</v>
      </c>
      <c r="AJ559" s="246">
        <f t="shared" si="280"/>
        <v>0.20460603757438955</v>
      </c>
      <c r="AK559" s="246">
        <f t="shared" si="281"/>
        <v>2.6495380097846116E-2</v>
      </c>
      <c r="AL559" s="246">
        <f t="shared" si="282"/>
        <v>3.0920194448997811</v>
      </c>
      <c r="AM559" s="246">
        <f t="shared" si="283"/>
        <v>40.336110012369737</v>
      </c>
      <c r="AN559" s="246">
        <f t="shared" si="293"/>
        <v>9.3347906784622303</v>
      </c>
      <c r="AO559" s="246">
        <f t="shared" si="293"/>
        <v>9.3331042986034962</v>
      </c>
      <c r="AP559" s="246">
        <f t="shared" si="293"/>
        <v>9.3362710894517953</v>
      </c>
      <c r="AQ559" s="246">
        <f t="shared" si="293"/>
        <v>9.3303235300932492</v>
      </c>
      <c r="AR559" s="246">
        <f t="shared" si="293"/>
        <v>9.3414910648629039</v>
      </c>
      <c r="AS559" s="246">
        <f t="shared" si="293"/>
        <v>9.3205124576578537</v>
      </c>
      <c r="AT559" s="246">
        <f t="shared" si="293"/>
        <v>9.3598909273192685</v>
      </c>
      <c r="AU559" s="246">
        <f t="shared" si="284"/>
        <v>9.2858424337203278</v>
      </c>
    </row>
    <row r="560" spans="1:47" s="246" customFormat="1" ht="12.95" customHeight="1">
      <c r="A560" s="245" t="s">
        <v>3084</v>
      </c>
      <c r="B560" s="244" t="s">
        <v>1814</v>
      </c>
      <c r="C560" s="278">
        <v>59917.7333</v>
      </c>
      <c r="D560" s="241">
        <v>1E-4</v>
      </c>
      <c r="E560" s="246">
        <f t="shared" si="270"/>
        <v>81805.671383773573</v>
      </c>
      <c r="F560" s="246">
        <f t="shared" si="271"/>
        <v>81805.5</v>
      </c>
      <c r="G560" s="246">
        <f t="shared" si="285"/>
        <v>5.5099234006775077E-2</v>
      </c>
      <c r="K560" s="246">
        <f t="shared" si="292"/>
        <v>5.5099234006775077E-2</v>
      </c>
      <c r="O560" s="246">
        <f t="shared" ca="1" si="294"/>
        <v>5.5148075267557384E-2</v>
      </c>
      <c r="P560" s="246">
        <f t="shared" si="272"/>
        <v>7.271030898035552E-2</v>
      </c>
      <c r="Q560" s="248">
        <f t="shared" si="273"/>
        <v>44899.2333</v>
      </c>
      <c r="R560" s="246">
        <f t="shared" si="286"/>
        <v>3.1014996172507139E-4</v>
      </c>
      <c r="S560" s="246">
        <v>1</v>
      </c>
      <c r="T560" s="246">
        <f t="shared" si="274"/>
        <v>3.1014996172507139E-4</v>
      </c>
      <c r="X560" s="248">
        <f t="shared" si="275"/>
        <v>44899.2333</v>
      </c>
      <c r="Z560" s="246">
        <f t="shared" si="276"/>
        <v>81805.5</v>
      </c>
      <c r="AA560" s="246">
        <f t="shared" si="277"/>
        <v>7.5204861417544594E-2</v>
      </c>
      <c r="AB560" s="246">
        <f t="shared" si="287"/>
        <v>-2.0105627410769517E-2</v>
      </c>
      <c r="AC560" s="246">
        <f t="shared" si="288"/>
        <v>-1.7611074973580443E-2</v>
      </c>
      <c r="AD560" s="246">
        <f t="shared" si="289"/>
        <v>5.2604681569586004E-2</v>
      </c>
      <c r="AE560" s="246">
        <f t="shared" si="290"/>
        <v>4.0423625358068654E-4</v>
      </c>
      <c r="AG560" s="249"/>
      <c r="AH560" s="246">
        <f t="shared" si="278"/>
        <v>2.4945524371890702E-3</v>
      </c>
      <c r="AI560" s="246">
        <f t="shared" si="279"/>
        <v>0.46593220157840531</v>
      </c>
      <c r="AJ560" s="246">
        <f t="shared" si="280"/>
        <v>0.20325911999526894</v>
      </c>
      <c r="AK560" s="246">
        <f t="shared" si="281"/>
        <v>2.5760617744952606E-2</v>
      </c>
      <c r="AL560" s="246">
        <f t="shared" si="282"/>
        <v>3.0933952757739673</v>
      </c>
      <c r="AM560" s="246">
        <f t="shared" si="283"/>
        <v>41.488000200187216</v>
      </c>
      <c r="AN560" s="246">
        <f t="shared" si="293"/>
        <v>9.3372858912782792</v>
      </c>
      <c r="AO560" s="246">
        <f t="shared" si="293"/>
        <v>9.3356436118674164</v>
      </c>
      <c r="AP560" s="246">
        <f t="shared" si="293"/>
        <v>9.338726902011123</v>
      </c>
      <c r="AQ560" s="246">
        <f t="shared" si="293"/>
        <v>9.3329374937036658</v>
      </c>
      <c r="AR560" s="246">
        <f t="shared" si="293"/>
        <v>9.3438057170322484</v>
      </c>
      <c r="AS560" s="246">
        <f t="shared" si="293"/>
        <v>9.3233943159335446</v>
      </c>
      <c r="AT560" s="246">
        <f t="shared" si="293"/>
        <v>9.3617004505110337</v>
      </c>
      <c r="AU560" s="246">
        <f t="shared" si="284"/>
        <v>9.2896898437641315</v>
      </c>
    </row>
    <row r="561" spans="1:47" s="246" customFormat="1" ht="12.95" customHeight="1">
      <c r="A561" s="251" t="s">
        <v>3086</v>
      </c>
      <c r="B561" s="252" t="s">
        <v>1814</v>
      </c>
      <c r="C561" s="281">
        <v>59938.952399999835</v>
      </c>
      <c r="D561" s="95"/>
      <c r="E561" s="246">
        <f t="shared" si="270"/>
        <v>81871.672472457736</v>
      </c>
      <c r="F561" s="246">
        <f t="shared" si="271"/>
        <v>81871.5</v>
      </c>
      <c r="G561" s="246">
        <f t="shared" si="285"/>
        <v>5.5449241837777663E-2</v>
      </c>
      <c r="K561" s="246">
        <f t="shared" si="292"/>
        <v>5.5449241837777663E-2</v>
      </c>
      <c r="O561" s="246">
        <f t="shared" ca="1" si="294"/>
        <v>5.5080246741129726E-2</v>
      </c>
      <c r="P561" s="246">
        <f t="shared" si="272"/>
        <v>7.2884936504038739E-2</v>
      </c>
      <c r="Q561" s="248">
        <f t="shared" si="273"/>
        <v>44920.452399999835</v>
      </c>
      <c r="R561" s="246">
        <f t="shared" si="286"/>
        <v>3.0400344849508494E-4</v>
      </c>
      <c r="S561" s="246">
        <v>1</v>
      </c>
      <c r="T561" s="246">
        <f t="shared" si="274"/>
        <v>3.0400344849508494E-4</v>
      </c>
      <c r="X561" s="248">
        <f t="shared" si="275"/>
        <v>44920.452399999835</v>
      </c>
      <c r="Z561" s="246">
        <f t="shared" si="276"/>
        <v>81871.5</v>
      </c>
      <c r="AA561" s="246">
        <f t="shared" si="277"/>
        <v>7.5336158578907658E-2</v>
      </c>
      <c r="AB561" s="246">
        <f t="shared" si="287"/>
        <v>-1.9886916741129995E-2</v>
      </c>
      <c r="AC561" s="246">
        <f t="shared" si="288"/>
        <v>-1.7435694666261076E-2</v>
      </c>
      <c r="AD561" s="246">
        <f t="shared" si="289"/>
        <v>5.2998019762908737E-2</v>
      </c>
      <c r="AE561" s="246">
        <f t="shared" si="290"/>
        <v>3.9548945746863649E-4</v>
      </c>
      <c r="AG561" s="249"/>
      <c r="AH561" s="246">
        <f t="shared" si="278"/>
        <v>2.4512220748689252E-3</v>
      </c>
      <c r="AI561" s="246">
        <f t="shared" si="279"/>
        <v>0.46586532434258821</v>
      </c>
      <c r="AJ561" s="246">
        <f t="shared" si="280"/>
        <v>0.20064412986125549</v>
      </c>
      <c r="AK561" s="246">
        <f t="shared" si="281"/>
        <v>2.4334563851487634E-2</v>
      </c>
      <c r="AL561" s="246">
        <f t="shared" si="282"/>
        <v>3.0960652809104152</v>
      </c>
      <c r="AM561" s="246">
        <f t="shared" si="283"/>
        <v>43.922027857919041</v>
      </c>
      <c r="AN561" s="246">
        <f t="shared" ref="AN561:AT563" si="295">$AU561+$AB$7*SIN(AO561)</f>
        <v>9.3421287609119421</v>
      </c>
      <c r="AO561" s="246">
        <f t="shared" si="295"/>
        <v>9.340572698993844</v>
      </c>
      <c r="AP561" s="246">
        <f t="shared" si="295"/>
        <v>9.3434929115551686</v>
      </c>
      <c r="AQ561" s="246">
        <f t="shared" si="295"/>
        <v>9.3380120489190599</v>
      </c>
      <c r="AR561" s="246">
        <f t="shared" si="295"/>
        <v>9.348296903197868</v>
      </c>
      <c r="AS561" s="246">
        <f t="shared" si="295"/>
        <v>9.3289898088938177</v>
      </c>
      <c r="AT561" s="246">
        <f t="shared" si="295"/>
        <v>9.3652100384747108</v>
      </c>
      <c r="AU561" s="246">
        <f t="shared" si="284"/>
        <v>9.2971583456138696</v>
      </c>
    </row>
    <row r="562" spans="1:47" s="246" customFormat="1" ht="12.95" customHeight="1">
      <c r="A562" s="263" t="s">
        <v>3090</v>
      </c>
      <c r="B562" s="252" t="s">
        <v>1817</v>
      </c>
      <c r="C562" s="241">
        <v>59969.654999999999</v>
      </c>
      <c r="D562" s="241">
        <v>2.9999999999999997E-4</v>
      </c>
      <c r="E562" s="246">
        <f t="shared" si="270"/>
        <v>81967.171575881584</v>
      </c>
      <c r="F562" s="246">
        <f t="shared" si="271"/>
        <v>81967</v>
      </c>
      <c r="G562" s="246">
        <f t="shared" si="285"/>
        <v>5.5160996002086904E-2</v>
      </c>
      <c r="K562" s="246">
        <f t="shared" si="292"/>
        <v>5.5160996002086904E-2</v>
      </c>
      <c r="O562" s="246">
        <f t="shared" ca="1" si="294"/>
        <v>5.4982100918798793E-2</v>
      </c>
      <c r="P562" s="246">
        <f t="shared" si="272"/>
        <v>7.3137949477763517E-2</v>
      </c>
      <c r="Q562" s="248">
        <f t="shared" si="273"/>
        <v>44951.154999999999</v>
      </c>
      <c r="R562" s="246">
        <f t="shared" si="286"/>
        <v>3.2317085626664148E-4</v>
      </c>
      <c r="S562" s="246">
        <v>1</v>
      </c>
      <c r="T562" s="246">
        <f t="shared" si="274"/>
        <v>3.2317085626664148E-4</v>
      </c>
      <c r="X562" s="248">
        <f t="shared" si="275"/>
        <v>44951.154999999999</v>
      </c>
      <c r="Z562" s="246">
        <f t="shared" si="276"/>
        <v>81967</v>
      </c>
      <c r="AA562" s="246">
        <f t="shared" si="277"/>
        <v>7.5526387766041522E-2</v>
      </c>
      <c r="AB562" s="246">
        <f t="shared" si="287"/>
        <v>-2.0365391763954618E-2</v>
      </c>
      <c r="AC562" s="246">
        <f t="shared" si="288"/>
        <v>-1.7976953475676613E-2</v>
      </c>
      <c r="AD562" s="246">
        <f t="shared" si="289"/>
        <v>5.2772557713808899E-2</v>
      </c>
      <c r="AE562" s="246">
        <f t="shared" si="290"/>
        <v>4.1474918169935062E-4</v>
      </c>
      <c r="AG562" s="249"/>
      <c r="AH562" s="246">
        <f t="shared" si="278"/>
        <v>2.3884382882780088E-3</v>
      </c>
      <c r="AI562" s="246">
        <f t="shared" si="279"/>
        <v>0.46577533194319021</v>
      </c>
      <c r="AJ562" s="246">
        <f t="shared" si="280"/>
        <v>0.19685936193505812</v>
      </c>
      <c r="AK562" s="246">
        <f t="shared" si="281"/>
        <v>2.2271658606444044E-2</v>
      </c>
      <c r="AL562" s="246">
        <f t="shared" si="282"/>
        <v>3.0999270951836744</v>
      </c>
      <c r="AM562" s="246">
        <f t="shared" si="283"/>
        <v>47.994332289445005</v>
      </c>
      <c r="AN562" s="246">
        <f t="shared" si="295"/>
        <v>9.3491345250026896</v>
      </c>
      <c r="AO562" s="246">
        <f t="shared" si="295"/>
        <v>9.3477045711856768</v>
      </c>
      <c r="AP562" s="246">
        <f t="shared" si="295"/>
        <v>9.3503866265554088</v>
      </c>
      <c r="AQ562" s="246">
        <f t="shared" si="295"/>
        <v>9.3453556441456236</v>
      </c>
      <c r="AR562" s="246">
        <f t="shared" si="295"/>
        <v>9.354791175646227</v>
      </c>
      <c r="AS562" s="246">
        <f t="shared" si="295"/>
        <v>9.3370891862177086</v>
      </c>
      <c r="AT562" s="246">
        <f t="shared" si="295"/>
        <v>9.370281644313657</v>
      </c>
      <c r="AU562" s="246">
        <f t="shared" si="284"/>
        <v>9.3079650414722046</v>
      </c>
    </row>
    <row r="563" spans="1:47" s="246" customFormat="1" ht="12.95" customHeight="1">
      <c r="A563" s="245" t="s">
        <v>3084</v>
      </c>
      <c r="B563" s="244" t="s">
        <v>1814</v>
      </c>
      <c r="C563" s="278">
        <v>59976.567499999997</v>
      </c>
      <c r="D563" s="241">
        <v>1E-4</v>
      </c>
      <c r="E563" s="246">
        <f t="shared" si="270"/>
        <v>81988.672606817519</v>
      </c>
      <c r="F563" s="246">
        <f t="shared" si="271"/>
        <v>81988.5</v>
      </c>
      <c r="G563" s="246">
        <f t="shared" si="285"/>
        <v>5.5492438004876021E-2</v>
      </c>
      <c r="K563" s="246">
        <f t="shared" si="292"/>
        <v>5.5492438004876021E-2</v>
      </c>
      <c r="O563" s="246">
        <f t="shared" ca="1" si="294"/>
        <v>5.4960005262462516E-2</v>
      </c>
      <c r="P563" s="246">
        <f t="shared" si="272"/>
        <v>7.3194964701173731E-2</v>
      </c>
      <c r="Q563" s="248">
        <f t="shared" si="273"/>
        <v>44958.067499999997</v>
      </c>
      <c r="R563" s="246">
        <f t="shared" si="286"/>
        <v>3.1337945143313314E-4</v>
      </c>
      <c r="S563" s="246">
        <v>1</v>
      </c>
      <c r="T563" s="246">
        <f t="shared" si="274"/>
        <v>3.1337945143313314E-4</v>
      </c>
      <c r="X563" s="248">
        <f t="shared" si="275"/>
        <v>44958.067499999997</v>
      </c>
      <c r="Z563" s="246">
        <f t="shared" si="276"/>
        <v>81988.5</v>
      </c>
      <c r="AA563" s="246">
        <f t="shared" si="277"/>
        <v>7.5569254528042751E-2</v>
      </c>
      <c r="AB563" s="246">
        <f t="shared" si="287"/>
        <v>-2.0076816523166729E-2</v>
      </c>
      <c r="AC563" s="246">
        <f t="shared" si="288"/>
        <v>-1.770252669629771E-2</v>
      </c>
      <c r="AD563" s="246">
        <f t="shared" si="289"/>
        <v>5.3118148178007002E-2</v>
      </c>
      <c r="AE563" s="246">
        <f t="shared" si="290"/>
        <v>4.030785617049006E-4</v>
      </c>
      <c r="AG563" s="249"/>
      <c r="AH563" s="246">
        <f t="shared" si="278"/>
        <v>2.3742898268690198E-3</v>
      </c>
      <c r="AI563" s="246">
        <f t="shared" si="279"/>
        <v>0.465756175955094</v>
      </c>
      <c r="AJ563" s="246">
        <f t="shared" si="280"/>
        <v>0.19600712921333641</v>
      </c>
      <c r="AK563" s="246">
        <f t="shared" si="281"/>
        <v>2.1807320040897294E-2</v>
      </c>
      <c r="AL563" s="246">
        <f t="shared" si="282"/>
        <v>3.1007962617332678</v>
      </c>
      <c r="AM563" s="246">
        <f t="shared" si="283"/>
        <v>49.017143682863278</v>
      </c>
      <c r="AN563" s="246">
        <f t="shared" si="295"/>
        <v>9.3507114731901915</v>
      </c>
      <c r="AO563" s="246">
        <f t="shared" si="295"/>
        <v>9.3493101197432331</v>
      </c>
      <c r="AP563" s="246">
        <f t="shared" si="295"/>
        <v>9.3519382200336967</v>
      </c>
      <c r="AQ563" s="246">
        <f t="shared" si="295"/>
        <v>9.3470090487844768</v>
      </c>
      <c r="AR563" s="246">
        <f t="shared" si="295"/>
        <v>9.356252567380789</v>
      </c>
      <c r="AS563" s="246">
        <f t="shared" si="295"/>
        <v>9.3389130490678518</v>
      </c>
      <c r="AT563" s="246">
        <f t="shared" si="295"/>
        <v>9.3714223919472452</v>
      </c>
      <c r="AU563" s="246">
        <f t="shared" si="284"/>
        <v>9.310397962529315</v>
      </c>
    </row>
    <row r="564" spans="1:47" s="246" customFormat="1" ht="12.95" customHeight="1">
      <c r="A564" s="245" t="s">
        <v>3097</v>
      </c>
      <c r="B564" s="365" t="s">
        <v>1814</v>
      </c>
      <c r="C564" s="366">
        <v>60259.804799999998</v>
      </c>
      <c r="D564" s="366">
        <v>1E-4</v>
      </c>
      <c r="E564" s="246">
        <f t="shared" ref="E564" si="296">+(C564-C$7)/C$8</f>
        <v>82869.669923202702</v>
      </c>
      <c r="F564" s="246">
        <f t="shared" ref="F564" si="297">ROUND(2*E564,0)/2</f>
        <v>82869.5</v>
      </c>
      <c r="G564" s="246">
        <f t="shared" ref="G564" si="298">+C564-(C$7+F564*C$8)</f>
        <v>5.4629666003165767E-2</v>
      </c>
      <c r="K564" s="246">
        <f t="shared" ref="K564" si="299">+G564</f>
        <v>5.4629666003165767E-2</v>
      </c>
      <c r="O564" s="246">
        <f t="shared" ref="O564" ca="1" si="300">+C$11+C$12*F564</f>
        <v>5.4054597205147867E-2</v>
      </c>
      <c r="P564" s="246">
        <f t="shared" ref="P564" si="301">+D$11+D$12*F564+D$13*F564^2</f>
        <v>7.5548390562059586E-2</v>
      </c>
      <c r="Q564" s="248">
        <f t="shared" ref="Q564" si="302">+C564-15018.5</f>
        <v>45241.304799999998</v>
      </c>
      <c r="R564" s="246">
        <f t="shared" ref="R564" si="303">+(P564-G564)^2</f>
        <v>4.3759303717086741E-4</v>
      </c>
      <c r="S564" s="246">
        <v>1</v>
      </c>
      <c r="T564" s="246">
        <f t="shared" ref="T564" si="304">+S564*R564</f>
        <v>4.3759303717086741E-4</v>
      </c>
      <c r="X564" s="248">
        <f t="shared" ref="X564" si="305">+C564-15018.5</f>
        <v>45241.304799999998</v>
      </c>
      <c r="Z564" s="246">
        <f t="shared" ref="Z564" si="306">F564</f>
        <v>82869.5</v>
      </c>
      <c r="AA564" s="246">
        <f t="shared" ref="AA564" si="307">AB$3+AB$4*Z564+AB$5*Z564^2+AH564</f>
        <v>7.7338775603327886E-2</v>
      </c>
      <c r="AB564" s="246">
        <f t="shared" ref="AB564" si="308">+G564-AA564</f>
        <v>-2.270910960016212E-2</v>
      </c>
      <c r="AC564" s="246">
        <f t="shared" ref="AC564" si="309">+G564-P564</f>
        <v>-2.091872455889382E-2</v>
      </c>
      <c r="AD564" s="246">
        <f t="shared" ref="AD564" si="310">G564-AH564</f>
        <v>5.283928096189746E-2</v>
      </c>
      <c r="AE564" s="246">
        <f t="shared" ref="AE564" si="311">+(G564-AA564)^2*S564</f>
        <v>5.1570365883217529E-4</v>
      </c>
      <c r="AG564" s="249"/>
      <c r="AH564" s="246">
        <f t="shared" ref="AH564" si="312">$AB$6*($AB$11/AI564*AJ564+$AB$12)</f>
        <v>1.7903850412683046E-3</v>
      </c>
      <c r="AI564" s="246">
        <f t="shared" ref="AI564" si="313">1+$AB$7*COS(AL564)</f>
        <v>0.46531860908506373</v>
      </c>
      <c r="AJ564" s="246">
        <f t="shared" ref="AJ564" si="314">SIN(AL564+RADIANS($AB$9))</f>
        <v>0.16101833431211526</v>
      </c>
      <c r="AK564" s="246">
        <f t="shared" ref="AK564" si="315">$AB$7*SIN(AL564)</f>
        <v>2.7987402094169604E-3</v>
      </c>
      <c r="AL564" s="246">
        <f t="shared" ref="AL564" si="316">2*ATAN(AM564)</f>
        <v>3.1363582940319739</v>
      </c>
      <c r="AM564" s="246">
        <f t="shared" ref="AM564" si="317">SQRT((1+$AB$7)/(1-$AB$7))*TAN(AN564/2)</f>
        <v>382.08980706918067</v>
      </c>
      <c r="AN564" s="246">
        <f t="shared" ref="AN564" si="318">$AU564+$AB$7*SIN(AO564)</f>
        <v>9.4152719209198725</v>
      </c>
      <c r="AO564" s="246">
        <f t="shared" ref="AO564" si="319">$AU564+$AB$7*SIN(AP564)</f>
        <v>9.4150884806590014</v>
      </c>
      <c r="AP564" s="246">
        <f t="shared" ref="AP564" si="320">$AU564+$AB$7*SIN(AQ564)</f>
        <v>9.4154315748102491</v>
      </c>
      <c r="AQ564" s="246">
        <f t="shared" ref="AQ564" si="321">$AU564+$AB$7*SIN(AR564)</f>
        <v>9.4147898739856934</v>
      </c>
      <c r="AR564" s="246">
        <f t="shared" ref="AR564" si="322">$AU564+$AB$7*SIN(AS564)</f>
        <v>9.4159900660285967</v>
      </c>
      <c r="AS564" s="246">
        <f t="shared" ref="AS564" si="323">$AU564+$AB$7*SIN(AT564)</f>
        <v>9.4137452996821533</v>
      </c>
      <c r="AT564" s="246">
        <f t="shared" ref="AT564" si="324">$AU564+$AB$7*SIN(AU564)</f>
        <v>9.4179437379611617</v>
      </c>
      <c r="AU564" s="246">
        <f t="shared" ref="AU564" si="325">RADIANS($AB$9)+$AB$18*(F564-AB$15)</f>
        <v>9.4100911463114301</v>
      </c>
    </row>
    <row r="565" spans="1:47" s="246" customFormat="1" ht="12.95" customHeight="1">
      <c r="A565" s="93"/>
      <c r="B565" s="94"/>
      <c r="C565" s="95"/>
      <c r="D565" s="95"/>
      <c r="Q565" s="248"/>
      <c r="X565" s="248"/>
      <c r="AG565" s="249"/>
    </row>
    <row r="566" spans="1:47" s="246" customFormat="1" ht="12.95" customHeight="1">
      <c r="A566" s="93"/>
      <c r="B566" s="94"/>
      <c r="C566" s="95"/>
      <c r="D566" s="95"/>
      <c r="Q566" s="248"/>
      <c r="X566" s="248"/>
      <c r="AG566" s="249"/>
    </row>
    <row r="567" spans="1:47" s="246" customFormat="1" ht="12.95" customHeight="1">
      <c r="A567" s="93"/>
      <c r="B567" s="94"/>
      <c r="C567" s="95"/>
      <c r="D567" s="95"/>
      <c r="Q567" s="248"/>
      <c r="X567" s="248"/>
      <c r="AG567" s="249"/>
    </row>
    <row r="568" spans="1:47" s="246" customFormat="1" ht="12.95" customHeight="1">
      <c r="A568" s="93"/>
      <c r="B568" s="94"/>
      <c r="C568" s="95"/>
      <c r="D568" s="95"/>
      <c r="Q568" s="248"/>
      <c r="X568" s="248"/>
      <c r="AG568" s="249"/>
    </row>
    <row r="569" spans="1:47" s="246" customFormat="1" ht="12.95" customHeight="1">
      <c r="A569" s="93"/>
      <c r="B569" s="94"/>
      <c r="C569" s="95"/>
      <c r="D569" s="95"/>
      <c r="Q569" s="248"/>
      <c r="X569" s="248"/>
      <c r="AG569" s="249"/>
    </row>
    <row r="570" spans="1:47" s="246" customFormat="1" ht="12.95" customHeight="1">
      <c r="A570" s="93"/>
      <c r="B570" s="94"/>
      <c r="C570" s="95"/>
      <c r="D570" s="95"/>
      <c r="Q570" s="248"/>
      <c r="X570" s="248"/>
      <c r="AG570" s="249"/>
    </row>
    <row r="571" spans="1:47" s="246" customFormat="1" ht="12.95" customHeight="1">
      <c r="A571" s="93"/>
      <c r="B571" s="94"/>
      <c r="C571" s="95"/>
      <c r="D571" s="95"/>
      <c r="Q571" s="248"/>
      <c r="X571" s="248"/>
      <c r="AG571" s="249"/>
    </row>
    <row r="572" spans="1:47" s="246" customFormat="1" ht="12.95" customHeight="1">
      <c r="A572" s="93"/>
      <c r="B572" s="94"/>
      <c r="C572" s="95"/>
      <c r="D572" s="95"/>
      <c r="Q572" s="248"/>
      <c r="X572" s="248"/>
      <c r="AG572" s="249"/>
    </row>
    <row r="573" spans="1:47" s="246" customFormat="1" ht="12.95" customHeight="1">
      <c r="A573" s="93"/>
      <c r="B573" s="94"/>
      <c r="C573" s="95"/>
      <c r="D573" s="95"/>
      <c r="Q573" s="248"/>
      <c r="X573" s="248"/>
      <c r="AG573" s="249"/>
    </row>
    <row r="574" spans="1:47" s="246" customFormat="1" ht="12.95" customHeight="1">
      <c r="A574" s="93"/>
      <c r="B574" s="94"/>
      <c r="C574" s="95"/>
      <c r="D574" s="95"/>
      <c r="Q574" s="248"/>
      <c r="X574" s="248"/>
      <c r="AG574" s="249"/>
    </row>
    <row r="575" spans="1:47" s="246" customFormat="1" ht="12.95" customHeight="1">
      <c r="A575" s="93"/>
      <c r="B575" s="94"/>
      <c r="C575" s="95"/>
      <c r="D575" s="95"/>
      <c r="Q575" s="248"/>
      <c r="X575" s="248"/>
      <c r="AG575" s="249"/>
    </row>
    <row r="576" spans="1:47" s="246" customFormat="1" ht="12.95" customHeight="1">
      <c r="A576" s="93"/>
      <c r="B576" s="94"/>
      <c r="C576" s="95"/>
      <c r="D576" s="95"/>
      <c r="Q576" s="248"/>
      <c r="X576" s="248"/>
      <c r="AG576" s="249"/>
    </row>
    <row r="577" spans="1:33" s="246" customFormat="1" ht="12.95" customHeight="1">
      <c r="A577" s="93"/>
      <c r="B577" s="94"/>
      <c r="C577" s="95"/>
      <c r="D577" s="95"/>
      <c r="Q577" s="248"/>
      <c r="X577" s="248"/>
      <c r="AG577" s="249"/>
    </row>
    <row r="578" spans="1:33" s="246" customFormat="1" ht="12.95" customHeight="1">
      <c r="A578" s="93"/>
      <c r="B578" s="94"/>
      <c r="C578" s="95"/>
      <c r="D578" s="95"/>
      <c r="Q578" s="248"/>
      <c r="X578" s="248"/>
      <c r="AG578" s="249"/>
    </row>
    <row r="579" spans="1:33" s="246" customFormat="1" ht="12.95" customHeight="1">
      <c r="A579" s="93"/>
      <c r="B579" s="94"/>
      <c r="C579" s="95"/>
      <c r="D579" s="95"/>
      <c r="Q579" s="248"/>
      <c r="X579" s="248"/>
      <c r="AG579" s="249"/>
    </row>
    <row r="580" spans="1:33" s="246" customFormat="1" ht="12.95" customHeight="1">
      <c r="A580" s="93"/>
      <c r="B580" s="94"/>
      <c r="C580" s="95"/>
      <c r="D580" s="95"/>
      <c r="Q580" s="248"/>
      <c r="X580" s="248"/>
      <c r="AG580" s="249"/>
    </row>
    <row r="581" spans="1:33" s="246" customFormat="1" ht="12.95" customHeight="1">
      <c r="A581" s="93"/>
      <c r="B581" s="94"/>
      <c r="C581" s="95"/>
      <c r="D581" s="95"/>
      <c r="Q581" s="248"/>
      <c r="X581" s="248"/>
      <c r="AG581" s="249"/>
    </row>
    <row r="582" spans="1:33" s="246" customFormat="1" ht="12.95" customHeight="1">
      <c r="A582" s="93"/>
      <c r="B582" s="94"/>
      <c r="C582" s="95"/>
      <c r="D582" s="95"/>
      <c r="Q582" s="248"/>
      <c r="X582" s="248"/>
      <c r="AG582" s="249"/>
    </row>
    <row r="583" spans="1:33" s="246" customFormat="1" ht="12.95" customHeight="1">
      <c r="A583" s="93"/>
      <c r="B583" s="94"/>
      <c r="C583" s="95"/>
      <c r="D583" s="95"/>
      <c r="Q583" s="248"/>
      <c r="X583" s="248"/>
      <c r="AG583" s="249"/>
    </row>
    <row r="584" spans="1:33" s="246" customFormat="1" ht="12.95" customHeight="1">
      <c r="A584" s="93"/>
      <c r="B584" s="94"/>
      <c r="C584" s="95"/>
      <c r="D584" s="95"/>
      <c r="Q584" s="248"/>
      <c r="X584" s="248"/>
      <c r="AG584" s="249"/>
    </row>
    <row r="585" spans="1:33" s="246" customFormat="1" ht="12.95" customHeight="1">
      <c r="A585" s="93"/>
      <c r="B585" s="94"/>
      <c r="C585" s="95"/>
      <c r="D585" s="95"/>
      <c r="Q585" s="248"/>
      <c r="X585" s="248"/>
      <c r="AG585" s="249"/>
    </row>
    <row r="586" spans="1:33" s="246" customFormat="1" ht="12.95" customHeight="1">
      <c r="A586" s="93"/>
      <c r="B586" s="94"/>
      <c r="C586" s="95"/>
      <c r="D586" s="95"/>
      <c r="Q586" s="248"/>
      <c r="X586" s="248"/>
      <c r="AG586" s="249"/>
    </row>
    <row r="587" spans="1:33" s="246" customFormat="1" ht="12.95" customHeight="1">
      <c r="A587" s="93"/>
      <c r="B587" s="94"/>
      <c r="C587" s="95"/>
      <c r="D587" s="95"/>
      <c r="Q587" s="248"/>
      <c r="X587" s="248"/>
      <c r="AG587" s="249"/>
    </row>
    <row r="588" spans="1:33" s="246" customFormat="1" ht="12.95" customHeight="1">
      <c r="A588" s="93"/>
      <c r="B588" s="94"/>
      <c r="C588" s="95"/>
      <c r="D588" s="95"/>
      <c r="Q588" s="248"/>
      <c r="X588" s="248"/>
      <c r="AG588" s="249"/>
    </row>
    <row r="589" spans="1:33" s="246" customFormat="1" ht="12.95" customHeight="1">
      <c r="A589" s="93"/>
      <c r="B589" s="94"/>
      <c r="C589" s="95"/>
      <c r="D589" s="95"/>
      <c r="Q589" s="248"/>
      <c r="X589" s="248"/>
      <c r="AG589" s="249"/>
    </row>
    <row r="590" spans="1:33" s="246" customFormat="1" ht="12.95" customHeight="1">
      <c r="A590" s="93"/>
      <c r="B590" s="94"/>
      <c r="C590" s="95"/>
      <c r="D590" s="95"/>
      <c r="Q590" s="248"/>
      <c r="X590" s="248"/>
      <c r="AG590" s="249"/>
    </row>
    <row r="591" spans="1:33" s="246" customFormat="1" ht="12.95" customHeight="1">
      <c r="A591" s="93"/>
      <c r="B591" s="94"/>
      <c r="C591" s="95"/>
      <c r="D591" s="95"/>
      <c r="Q591" s="248"/>
      <c r="X591" s="248"/>
      <c r="AG591" s="249"/>
    </row>
    <row r="592" spans="1:33" s="246" customFormat="1" ht="12.95" customHeight="1">
      <c r="A592" s="93"/>
      <c r="B592" s="94"/>
      <c r="C592" s="95"/>
      <c r="D592" s="95"/>
      <c r="Q592" s="248"/>
      <c r="X592" s="248"/>
      <c r="AG592" s="249"/>
    </row>
    <row r="593" spans="1:33" s="246" customFormat="1" ht="12.95" customHeight="1">
      <c r="A593" s="93"/>
      <c r="B593" s="94"/>
      <c r="C593" s="95"/>
      <c r="D593" s="95"/>
      <c r="Q593" s="248"/>
      <c r="X593" s="248"/>
      <c r="AG593" s="249"/>
    </row>
    <row r="594" spans="1:33" s="246" customFormat="1" ht="12.95" customHeight="1">
      <c r="A594" s="93"/>
      <c r="B594" s="94"/>
      <c r="C594" s="95"/>
      <c r="D594" s="95"/>
      <c r="Q594" s="248"/>
      <c r="X594" s="248"/>
      <c r="AG594" s="249"/>
    </row>
    <row r="595" spans="1:33" s="246" customFormat="1" ht="12.95" customHeight="1">
      <c r="A595" s="93"/>
      <c r="B595" s="94"/>
      <c r="C595" s="95"/>
      <c r="D595" s="95"/>
      <c r="Q595" s="248"/>
      <c r="X595" s="248"/>
      <c r="AG595" s="249"/>
    </row>
    <row r="596" spans="1:33" s="246" customFormat="1" ht="12.95" customHeight="1">
      <c r="A596" s="93"/>
      <c r="B596" s="94"/>
      <c r="C596" s="95"/>
      <c r="D596" s="95"/>
      <c r="Q596" s="248"/>
      <c r="X596" s="248"/>
      <c r="AG596" s="249"/>
    </row>
    <row r="597" spans="1:33" s="246" customFormat="1" ht="12.95" customHeight="1">
      <c r="A597" s="93"/>
      <c r="B597" s="94"/>
      <c r="C597" s="95"/>
      <c r="D597" s="95"/>
      <c r="Q597" s="248"/>
      <c r="X597" s="248"/>
      <c r="AG597" s="249"/>
    </row>
    <row r="598" spans="1:33" s="246" customFormat="1" ht="12.95" customHeight="1">
      <c r="A598" s="93"/>
      <c r="B598" s="94"/>
      <c r="C598" s="95"/>
      <c r="D598" s="95"/>
      <c r="Q598" s="248"/>
      <c r="X598" s="248"/>
      <c r="AG598" s="249"/>
    </row>
    <row r="599" spans="1:33" s="246" customFormat="1" ht="12.95" customHeight="1">
      <c r="A599" s="93"/>
      <c r="B599" s="94"/>
      <c r="C599" s="95"/>
      <c r="D599" s="95"/>
      <c r="Q599" s="248"/>
      <c r="X599" s="248"/>
      <c r="AG599" s="249"/>
    </row>
    <row r="600" spans="1:33" s="246" customFormat="1" ht="12.95" customHeight="1">
      <c r="A600" s="93"/>
      <c r="B600" s="94"/>
      <c r="C600" s="95"/>
      <c r="D600" s="95"/>
      <c r="Q600" s="248"/>
      <c r="X600" s="248"/>
      <c r="AG600" s="249"/>
    </row>
    <row r="601" spans="1:33" s="246" customFormat="1" ht="12.95" customHeight="1">
      <c r="A601" s="93"/>
      <c r="B601" s="94"/>
      <c r="C601" s="95"/>
      <c r="D601" s="95"/>
      <c r="Q601" s="248"/>
      <c r="X601" s="248"/>
      <c r="AG601" s="249"/>
    </row>
    <row r="602" spans="1:33" s="246" customFormat="1" ht="12.95" customHeight="1">
      <c r="A602" s="93"/>
      <c r="B602" s="94"/>
      <c r="C602" s="95"/>
      <c r="D602" s="95"/>
      <c r="Q602" s="248"/>
      <c r="X602" s="248"/>
      <c r="AG602" s="249"/>
    </row>
    <row r="603" spans="1:33" s="246" customFormat="1" ht="12.95" customHeight="1">
      <c r="A603" s="93"/>
      <c r="B603" s="94"/>
      <c r="C603" s="95"/>
      <c r="D603" s="95"/>
      <c r="Q603" s="248"/>
      <c r="X603" s="248"/>
      <c r="AG603" s="249"/>
    </row>
    <row r="604" spans="1:33" s="246" customFormat="1" ht="12.95" customHeight="1">
      <c r="A604" s="93"/>
      <c r="B604" s="94"/>
      <c r="C604" s="95"/>
      <c r="D604" s="95"/>
      <c r="Q604" s="248"/>
      <c r="X604" s="248"/>
      <c r="AG604" s="249"/>
    </row>
    <row r="605" spans="1:33" s="246" customFormat="1" ht="12.95" customHeight="1">
      <c r="A605" s="93"/>
      <c r="B605" s="94"/>
      <c r="C605" s="95"/>
      <c r="D605" s="95"/>
      <c r="Q605" s="248"/>
      <c r="X605" s="248"/>
      <c r="AG605" s="249"/>
    </row>
    <row r="606" spans="1:33" s="246" customFormat="1" ht="12.95" customHeight="1">
      <c r="A606" s="93"/>
      <c r="B606" s="94"/>
      <c r="C606" s="95"/>
      <c r="D606" s="95"/>
      <c r="Q606" s="248"/>
      <c r="X606" s="248"/>
      <c r="AG606" s="249"/>
    </row>
    <row r="607" spans="1:33" s="246" customFormat="1" ht="12.95" customHeight="1">
      <c r="A607" s="93"/>
      <c r="B607" s="94"/>
      <c r="C607" s="95"/>
      <c r="D607" s="95"/>
      <c r="Q607" s="248"/>
      <c r="X607" s="248"/>
      <c r="AG607" s="249"/>
    </row>
    <row r="608" spans="1:33" s="246" customFormat="1" ht="12.95" customHeight="1">
      <c r="A608" s="93"/>
      <c r="B608" s="94"/>
      <c r="C608" s="95"/>
      <c r="D608" s="95"/>
      <c r="Q608" s="248"/>
      <c r="X608" s="248"/>
      <c r="AG608" s="249"/>
    </row>
    <row r="609" spans="1:33" s="246" customFormat="1" ht="12.95" customHeight="1">
      <c r="A609" s="93"/>
      <c r="B609" s="94"/>
      <c r="C609" s="95"/>
      <c r="D609" s="95"/>
      <c r="Q609" s="248"/>
      <c r="X609" s="248"/>
      <c r="AG609" s="249"/>
    </row>
    <row r="610" spans="1:33" s="246" customFormat="1" ht="12.95" customHeight="1">
      <c r="A610" s="93"/>
      <c r="B610" s="94"/>
      <c r="C610" s="95"/>
      <c r="D610" s="95"/>
      <c r="Q610" s="248"/>
      <c r="X610" s="248"/>
      <c r="AG610" s="249"/>
    </row>
    <row r="611" spans="1:33" s="246" customFormat="1" ht="12.95" customHeight="1">
      <c r="A611" s="93"/>
      <c r="B611" s="94"/>
      <c r="C611" s="95"/>
      <c r="D611" s="95"/>
      <c r="Q611" s="248"/>
      <c r="X611" s="248"/>
      <c r="AG611" s="249"/>
    </row>
    <row r="612" spans="1:33" s="246" customFormat="1" ht="12.95" customHeight="1">
      <c r="A612" s="93"/>
      <c r="B612" s="94"/>
      <c r="C612" s="95"/>
      <c r="D612" s="95"/>
      <c r="Q612" s="248"/>
      <c r="X612" s="248"/>
      <c r="AG612" s="249"/>
    </row>
    <row r="613" spans="1:33" s="246" customFormat="1" ht="12.95" customHeight="1">
      <c r="A613" s="93"/>
      <c r="B613" s="94"/>
      <c r="C613" s="95"/>
      <c r="D613" s="95"/>
      <c r="Q613" s="248"/>
      <c r="X613" s="248"/>
      <c r="AG613" s="249"/>
    </row>
    <row r="614" spans="1:33" s="246" customFormat="1" ht="12.95" customHeight="1">
      <c r="A614" s="93"/>
      <c r="B614" s="94"/>
      <c r="C614" s="95"/>
      <c r="D614" s="95"/>
      <c r="Q614" s="248"/>
      <c r="X614" s="248"/>
      <c r="AG614" s="249"/>
    </row>
    <row r="615" spans="1:33" s="246" customFormat="1" ht="12.95" customHeight="1">
      <c r="A615" s="93"/>
      <c r="B615" s="94"/>
      <c r="C615" s="95"/>
      <c r="D615" s="95"/>
      <c r="Q615" s="248"/>
      <c r="X615" s="248"/>
      <c r="AG615" s="249"/>
    </row>
    <row r="616" spans="1:33" s="246" customFormat="1" ht="12.95" customHeight="1">
      <c r="A616" s="93"/>
      <c r="B616" s="94"/>
      <c r="C616" s="95"/>
      <c r="D616" s="95"/>
      <c r="Q616" s="248"/>
      <c r="X616" s="248"/>
      <c r="AG616" s="249"/>
    </row>
    <row r="617" spans="1:33" s="246" customFormat="1" ht="12.95" customHeight="1">
      <c r="A617" s="93"/>
      <c r="B617" s="94"/>
      <c r="C617" s="95"/>
      <c r="D617" s="95"/>
      <c r="Q617" s="248"/>
      <c r="X617" s="248"/>
      <c r="AG617" s="249"/>
    </row>
    <row r="618" spans="1:33" s="246" customFormat="1" ht="12.95" customHeight="1">
      <c r="A618" s="93"/>
      <c r="B618" s="94"/>
      <c r="C618" s="95"/>
      <c r="D618" s="95"/>
      <c r="Q618" s="248"/>
      <c r="X618" s="248"/>
      <c r="AG618" s="249"/>
    </row>
    <row r="619" spans="1:33" s="246" customFormat="1" ht="12.95" customHeight="1">
      <c r="A619" s="93"/>
      <c r="B619" s="94"/>
      <c r="C619" s="95"/>
      <c r="D619" s="95"/>
      <c r="Q619" s="248"/>
      <c r="X619" s="248"/>
      <c r="AG619" s="249"/>
    </row>
    <row r="620" spans="1:33" s="246" customFormat="1" ht="12.95" customHeight="1">
      <c r="A620" s="93"/>
      <c r="B620" s="94"/>
      <c r="C620" s="95"/>
      <c r="D620" s="95"/>
      <c r="Q620" s="248"/>
      <c r="X620" s="248"/>
      <c r="AG620" s="249"/>
    </row>
    <row r="621" spans="1:33" s="246" customFormat="1" ht="12.95" customHeight="1">
      <c r="A621" s="93"/>
      <c r="B621" s="94"/>
      <c r="C621" s="95"/>
      <c r="D621" s="95"/>
      <c r="Q621" s="248"/>
      <c r="X621" s="248"/>
      <c r="AG621" s="249"/>
    </row>
    <row r="622" spans="1:33" s="246" customFormat="1" ht="12.95" customHeight="1">
      <c r="A622" s="93"/>
      <c r="B622" s="94"/>
      <c r="C622" s="95"/>
      <c r="D622" s="95"/>
      <c r="Q622" s="248"/>
      <c r="X622" s="248"/>
      <c r="AG622" s="249"/>
    </row>
    <row r="623" spans="1:33" s="246" customFormat="1" ht="12.95" customHeight="1">
      <c r="A623" s="93"/>
      <c r="B623" s="94"/>
      <c r="C623" s="95"/>
      <c r="D623" s="95"/>
      <c r="Q623" s="248"/>
      <c r="X623" s="248"/>
      <c r="AG623" s="249"/>
    </row>
    <row r="624" spans="1:33" s="246" customFormat="1" ht="12.95" customHeight="1">
      <c r="A624" s="93"/>
      <c r="B624" s="94"/>
      <c r="C624" s="95"/>
      <c r="D624" s="95"/>
      <c r="Q624" s="248"/>
      <c r="X624" s="248"/>
      <c r="AG624" s="249"/>
    </row>
    <row r="625" spans="1:33" s="246" customFormat="1" ht="12.95" customHeight="1">
      <c r="A625" s="93"/>
      <c r="B625" s="94"/>
      <c r="C625" s="95"/>
      <c r="D625" s="95"/>
      <c r="Q625" s="248"/>
      <c r="X625" s="248"/>
      <c r="AG625" s="249"/>
    </row>
    <row r="626" spans="1:33" s="267" customFormat="1" ht="12.95" customHeight="1">
      <c r="A626" s="232"/>
      <c r="B626" s="233"/>
      <c r="C626" s="234"/>
      <c r="D626" s="234"/>
      <c r="Q626" s="268"/>
      <c r="V626" s="246"/>
      <c r="X626" s="268"/>
      <c r="AG626" s="269"/>
    </row>
    <row r="627" spans="1:33" s="246" customFormat="1" ht="12.95" customHeight="1">
      <c r="A627" s="11" t="s">
        <v>447</v>
      </c>
      <c r="B627" s="11" t="s">
        <v>1817</v>
      </c>
      <c r="C627" s="265">
        <v>50080.383800000003</v>
      </c>
      <c r="D627" s="265" t="s">
        <v>1965</v>
      </c>
      <c r="E627" s="246">
        <f t="shared" ref="E627:E658" si="326">+(C627-C$7)/C$8</f>
        <v>51207.02314837851</v>
      </c>
      <c r="F627" s="246">
        <f>ROUND(2*E627,0)/2</f>
        <v>51207</v>
      </c>
      <c r="G627" s="250">
        <f t="shared" ref="G627:G658" si="327">+C627-(C$7+F627*C$8)</f>
        <v>7.4421160024940036E-3</v>
      </c>
      <c r="N627" s="246">
        <f t="shared" ref="N627:N658" si="328">G627</f>
        <v>7.4421160024940036E-3</v>
      </c>
      <c r="O627" s="246">
        <f t="shared" ref="O627:O690" ca="1" si="329">+C$11+C$12*F627</f>
        <v>8.6594305053870627E-2</v>
      </c>
      <c r="P627" s="246">
        <f t="shared" ref="P627:P690" si="330">+D$11+D$12*F627+D$13*F627^2</f>
        <v>1.1962656741326884E-2</v>
      </c>
      <c r="Q627" s="248">
        <f t="shared" ref="Q627:Q658" si="331">+C627-15018.5</f>
        <v>35061.883800000003</v>
      </c>
      <c r="R627" s="246">
        <f t="shared" ref="R627:R690" si="332">+(P627-G627)^2</f>
        <v>2.0435288571447723E-5</v>
      </c>
      <c r="S627" s="246">
        <v>1</v>
      </c>
      <c r="T627" s="246">
        <f t="shared" ref="T627:T690" si="333">+S627*R627</f>
        <v>2.0435288571447723E-5</v>
      </c>
      <c r="X627" s="248">
        <f t="shared" ref="X627:X658" si="334">+C627-15018.5</f>
        <v>35061.883800000003</v>
      </c>
      <c r="Z627" s="246">
        <f t="shared" ref="Z627:Z690" si="335">F627</f>
        <v>51207</v>
      </c>
      <c r="AA627" s="246">
        <f t="shared" ref="AA627:AA690" si="336">AB$3+AB$4*Z627+AB$5*Z627^2+AH627</f>
        <v>1.1962656741326884E-2</v>
      </c>
      <c r="AB627" s="246">
        <f t="shared" ref="AB627:AB658" si="337">+G627-AA627</f>
        <v>-4.5205407388328803E-3</v>
      </c>
      <c r="AC627" s="246">
        <f t="shared" ref="AC627:AC690" si="338">+G627-P627</f>
        <v>-4.5205407388328803E-3</v>
      </c>
      <c r="AD627" s="246">
        <f t="shared" ref="AD627:AD658" si="339">G627-AH627</f>
        <v>7.4421160024940036E-3</v>
      </c>
      <c r="AE627" s="246">
        <f t="shared" ref="AE627:AE658" si="340">+(G627-AA627)^2*S627</f>
        <v>2.0435288571447723E-5</v>
      </c>
      <c r="AG627" s="249"/>
    </row>
    <row r="628" spans="1:33" s="246" customFormat="1" ht="12.95" customHeight="1">
      <c r="A628" s="11" t="s">
        <v>447</v>
      </c>
      <c r="B628" s="11" t="s">
        <v>1817</v>
      </c>
      <c r="C628" s="265">
        <v>50081.353900000002</v>
      </c>
      <c r="D628" s="265" t="s">
        <v>1965</v>
      </c>
      <c r="E628" s="246">
        <f t="shared" si="326"/>
        <v>51210.040602282446</v>
      </c>
      <c r="F628" s="246">
        <f>ROUND(2*E628,0)/2</f>
        <v>51210</v>
      </c>
      <c r="G628" s="250">
        <f t="shared" si="327"/>
        <v>1.3053480004600715E-2</v>
      </c>
      <c r="N628" s="246">
        <f t="shared" si="328"/>
        <v>1.3053480004600715E-2</v>
      </c>
      <c r="O628" s="246">
        <f t="shared" ca="1" si="329"/>
        <v>8.6591221939033014E-2</v>
      </c>
      <c r="P628" s="246">
        <f t="shared" si="330"/>
        <v>1.1966635473964531E-2</v>
      </c>
      <c r="Q628" s="248">
        <f t="shared" si="331"/>
        <v>35062.853900000002</v>
      </c>
      <c r="R628" s="246">
        <f t="shared" si="332"/>
        <v>1.1812310337737877E-6</v>
      </c>
      <c r="S628" s="246">
        <v>1</v>
      </c>
      <c r="T628" s="246">
        <f t="shared" si="333"/>
        <v>1.1812310337737877E-6</v>
      </c>
      <c r="X628" s="248">
        <f t="shared" si="334"/>
        <v>35062.853900000002</v>
      </c>
      <c r="Z628" s="246">
        <f t="shared" si="335"/>
        <v>51210</v>
      </c>
      <c r="AA628" s="246">
        <f t="shared" si="336"/>
        <v>1.1966635473964531E-2</v>
      </c>
      <c r="AB628" s="246">
        <f t="shared" si="337"/>
        <v>1.0868445306361843E-3</v>
      </c>
      <c r="AC628" s="246">
        <f t="shared" si="338"/>
        <v>1.0868445306361843E-3</v>
      </c>
      <c r="AD628" s="246">
        <f t="shared" si="339"/>
        <v>1.3053480004600715E-2</v>
      </c>
      <c r="AE628" s="246">
        <f t="shared" si="340"/>
        <v>1.1812310337737877E-6</v>
      </c>
      <c r="AG628" s="249"/>
    </row>
    <row r="629" spans="1:33" s="246" customFormat="1" ht="12.95" customHeight="1">
      <c r="A629" s="11" t="s">
        <v>447</v>
      </c>
      <c r="B629" s="11" t="s">
        <v>1817</v>
      </c>
      <c r="C629" s="265">
        <v>50081.357400000001</v>
      </c>
      <c r="D629" s="265" t="s">
        <v>1965</v>
      </c>
      <c r="E629" s="246">
        <f t="shared" si="326"/>
        <v>51210.051488880381</v>
      </c>
      <c r="F629" s="246">
        <f>ROUND(2*E629,0)/2</f>
        <v>51210</v>
      </c>
      <c r="G629" s="250">
        <f t="shared" si="327"/>
        <v>1.6553480003494769E-2</v>
      </c>
      <c r="N629" s="246">
        <f t="shared" si="328"/>
        <v>1.6553480003494769E-2</v>
      </c>
      <c r="O629" s="246">
        <f t="shared" ca="1" si="329"/>
        <v>8.6591221939033014E-2</v>
      </c>
      <c r="P629" s="246">
        <f t="shared" si="330"/>
        <v>1.1966635473964531E-2</v>
      </c>
      <c r="Q629" s="248">
        <f t="shared" si="331"/>
        <v>35062.857400000001</v>
      </c>
      <c r="R629" s="246">
        <f t="shared" si="332"/>
        <v>2.1039142738081476E-5</v>
      </c>
      <c r="S629" s="246">
        <v>1</v>
      </c>
      <c r="T629" s="246">
        <f t="shared" si="333"/>
        <v>2.1039142738081476E-5</v>
      </c>
      <c r="X629" s="248">
        <f t="shared" si="334"/>
        <v>35062.857400000001</v>
      </c>
      <c r="Z629" s="246">
        <f t="shared" si="335"/>
        <v>51210</v>
      </c>
      <c r="AA629" s="246">
        <f t="shared" si="336"/>
        <v>1.1966635473964531E-2</v>
      </c>
      <c r="AB629" s="246">
        <f t="shared" si="337"/>
        <v>4.5868445295302387E-3</v>
      </c>
      <c r="AC629" s="246">
        <f t="shared" si="338"/>
        <v>4.5868445295302387E-3</v>
      </c>
      <c r="AD629" s="246">
        <f t="shared" si="339"/>
        <v>1.6553480003494769E-2</v>
      </c>
      <c r="AE629" s="246">
        <f t="shared" si="340"/>
        <v>2.1039142738081476E-5</v>
      </c>
      <c r="AG629" s="249"/>
    </row>
    <row r="630" spans="1:33" s="246" customFormat="1" ht="12.95" customHeight="1">
      <c r="A630" s="11" t="s">
        <v>447</v>
      </c>
      <c r="B630" s="11" t="s">
        <v>1817</v>
      </c>
      <c r="C630" s="265">
        <v>50082.2955</v>
      </c>
      <c r="D630" s="265" t="s">
        <v>1965</v>
      </c>
      <c r="E630" s="246">
        <f t="shared" si="326"/>
        <v>51212.969408174562</v>
      </c>
      <c r="F630" s="246">
        <f>ROUND(2*E630,0)/2</f>
        <v>51213</v>
      </c>
      <c r="G630" s="250">
        <f t="shared" si="327"/>
        <v>-9.8351559936418198E-3</v>
      </c>
      <c r="N630" s="246">
        <f t="shared" si="328"/>
        <v>-9.8351559936418198E-3</v>
      </c>
      <c r="O630" s="246">
        <f t="shared" ca="1" si="329"/>
        <v>8.6588138824195388E-2</v>
      </c>
      <c r="P630" s="246">
        <f t="shared" si="330"/>
        <v>1.1970614594347735E-2</v>
      </c>
      <c r="Q630" s="248">
        <f t="shared" si="331"/>
        <v>35063.7955</v>
      </c>
      <c r="R630" s="246">
        <f t="shared" si="332"/>
        <v>4.7549163093603034E-4</v>
      </c>
      <c r="S630" s="246">
        <v>1</v>
      </c>
      <c r="T630" s="246">
        <f t="shared" si="333"/>
        <v>4.7549163093603034E-4</v>
      </c>
      <c r="X630" s="248">
        <f t="shared" si="334"/>
        <v>35063.7955</v>
      </c>
      <c r="Z630" s="246">
        <f t="shared" si="335"/>
        <v>51213</v>
      </c>
      <c r="AA630" s="246">
        <f t="shared" si="336"/>
        <v>1.1970614594347735E-2</v>
      </c>
      <c r="AB630" s="246">
        <f t="shared" si="337"/>
        <v>-2.1805770587989555E-2</v>
      </c>
      <c r="AC630" s="246">
        <f t="shared" si="338"/>
        <v>-2.1805770587989555E-2</v>
      </c>
      <c r="AD630" s="246">
        <f t="shared" si="339"/>
        <v>-9.8351559936418198E-3</v>
      </c>
      <c r="AE630" s="246">
        <f t="shared" si="340"/>
        <v>4.7549163093603034E-4</v>
      </c>
      <c r="AG630" s="249"/>
    </row>
    <row r="631" spans="1:33" s="246" customFormat="1" ht="12.95" customHeight="1">
      <c r="A631" s="11" t="s">
        <v>630</v>
      </c>
      <c r="B631" s="11" t="s">
        <v>1817</v>
      </c>
      <c r="C631" s="265">
        <v>51541.595200000003</v>
      </c>
      <c r="D631" s="265" t="s">
        <v>1965</v>
      </c>
      <c r="E631" s="246">
        <f t="shared" si="326"/>
        <v>55752.057725644387</v>
      </c>
      <c r="F631" s="246">
        <f>ROUND(2*E631,0)/2</f>
        <v>55752</v>
      </c>
      <c r="G631" s="250">
        <f t="shared" si="327"/>
        <v>1.8558576004579663E-2</v>
      </c>
      <c r="N631" s="246">
        <f t="shared" si="328"/>
        <v>1.8558576004579663E-2</v>
      </c>
      <c r="O631" s="246">
        <f t="shared" ca="1" si="329"/>
        <v>8.1923386074875135E-2</v>
      </c>
      <c r="P631" s="246">
        <f t="shared" si="330"/>
        <v>1.8435124611200122E-2</v>
      </c>
      <c r="Q631" s="248">
        <f t="shared" si="331"/>
        <v>36523.095200000003</v>
      </c>
      <c r="R631" s="246">
        <f t="shared" si="332"/>
        <v>1.5240246527350145E-8</v>
      </c>
      <c r="S631" s="246">
        <v>1</v>
      </c>
      <c r="T631" s="246">
        <f t="shared" si="333"/>
        <v>1.5240246527350145E-8</v>
      </c>
      <c r="X631" s="248">
        <f t="shared" si="334"/>
        <v>36523.095200000003</v>
      </c>
      <c r="Z631" s="246">
        <f t="shared" si="335"/>
        <v>55752</v>
      </c>
      <c r="AA631" s="246">
        <f t="shared" si="336"/>
        <v>1.8435124611200122E-2</v>
      </c>
      <c r="AB631" s="246">
        <f t="shared" si="337"/>
        <v>1.2345139337954086E-4</v>
      </c>
      <c r="AC631" s="246">
        <f t="shared" si="338"/>
        <v>1.2345139337954086E-4</v>
      </c>
      <c r="AD631" s="246">
        <f t="shared" si="339"/>
        <v>1.8558576004579663E-2</v>
      </c>
      <c r="AE631" s="246">
        <f t="shared" si="340"/>
        <v>1.5240246527350145E-8</v>
      </c>
      <c r="AG631" s="249"/>
    </row>
    <row r="632" spans="1:33" s="246" customFormat="1" ht="12.95" customHeight="1">
      <c r="A632" s="11" t="s">
        <v>630</v>
      </c>
      <c r="B632" s="11" t="s">
        <v>1817</v>
      </c>
      <c r="C632" s="265">
        <v>51560.563600000001</v>
      </c>
      <c r="D632" s="265" t="s">
        <v>1965</v>
      </c>
      <c r="E632" s="246">
        <f t="shared" si="326"/>
        <v>55811.058109760881</v>
      </c>
      <c r="F632" s="246">
        <f t="shared" ref="F632:F673" si="341">ROUND(2*E632,0)/2</f>
        <v>55811</v>
      </c>
      <c r="G632" s="250">
        <f t="shared" si="327"/>
        <v>1.8682068002817687E-2</v>
      </c>
      <c r="N632" s="246">
        <f t="shared" si="328"/>
        <v>1.8682068002817687E-2</v>
      </c>
      <c r="O632" s="246">
        <f t="shared" ca="1" si="329"/>
        <v>8.1862751483068597E-2</v>
      </c>
      <c r="P632" s="246">
        <f t="shared" si="330"/>
        <v>1.8524997071281177E-2</v>
      </c>
      <c r="Q632" s="248">
        <f t="shared" si="331"/>
        <v>36542.063600000001</v>
      </c>
      <c r="R632" s="246">
        <f t="shared" si="332"/>
        <v>2.4671277533746968E-8</v>
      </c>
      <c r="S632" s="246">
        <v>1</v>
      </c>
      <c r="T632" s="246">
        <f t="shared" si="333"/>
        <v>2.4671277533746968E-8</v>
      </c>
      <c r="X632" s="248">
        <f t="shared" si="334"/>
        <v>36542.063600000001</v>
      </c>
      <c r="Z632" s="246">
        <f t="shared" si="335"/>
        <v>55811</v>
      </c>
      <c r="AA632" s="246">
        <f t="shared" si="336"/>
        <v>1.8524997071281177E-2</v>
      </c>
      <c r="AB632" s="246">
        <f t="shared" si="337"/>
        <v>1.5707093153650986E-4</v>
      </c>
      <c r="AC632" s="246">
        <f t="shared" si="338"/>
        <v>1.5707093153650986E-4</v>
      </c>
      <c r="AD632" s="246">
        <f t="shared" si="339"/>
        <v>1.8682068002817687E-2</v>
      </c>
      <c r="AE632" s="246">
        <f t="shared" si="340"/>
        <v>2.4671277533746968E-8</v>
      </c>
      <c r="AG632" s="249"/>
    </row>
    <row r="633" spans="1:33" s="246" customFormat="1" ht="12.95" customHeight="1">
      <c r="A633" s="11" t="s">
        <v>734</v>
      </c>
      <c r="B633" s="11" t="s">
        <v>1814</v>
      </c>
      <c r="C633" s="265">
        <v>51867.1126</v>
      </c>
      <c r="D633" s="265" t="s">
        <v>1965</v>
      </c>
      <c r="E633" s="246">
        <f t="shared" si="326"/>
        <v>56764.565456217577</v>
      </c>
      <c r="F633" s="246">
        <f t="shared" si="341"/>
        <v>56764.5</v>
      </c>
      <c r="G633" s="250">
        <f t="shared" si="327"/>
        <v>2.1043926004495006E-2</v>
      </c>
      <c r="N633" s="246">
        <f t="shared" si="328"/>
        <v>2.1043926004495006E-2</v>
      </c>
      <c r="O633" s="246">
        <f t="shared" ca="1" si="329"/>
        <v>8.0882834817178118E-2</v>
      </c>
      <c r="P633" s="246">
        <f t="shared" si="330"/>
        <v>1.9998223912197424E-2</v>
      </c>
      <c r="Q633" s="248">
        <f t="shared" si="331"/>
        <v>36848.6126</v>
      </c>
      <c r="R633" s="246">
        <f t="shared" si="332"/>
        <v>1.0934928658355402E-6</v>
      </c>
      <c r="S633" s="246">
        <v>1</v>
      </c>
      <c r="T633" s="246">
        <f t="shared" si="333"/>
        <v>1.0934928658355402E-6</v>
      </c>
      <c r="X633" s="248">
        <f t="shared" si="334"/>
        <v>36848.6126</v>
      </c>
      <c r="Z633" s="246">
        <f t="shared" si="335"/>
        <v>56764.5</v>
      </c>
      <c r="AA633" s="246">
        <f t="shared" si="336"/>
        <v>1.9998223912197424E-2</v>
      </c>
      <c r="AB633" s="246">
        <f t="shared" si="337"/>
        <v>1.0457020922975818E-3</v>
      </c>
      <c r="AC633" s="246">
        <f t="shared" si="338"/>
        <v>1.0457020922975818E-3</v>
      </c>
      <c r="AD633" s="246">
        <f t="shared" si="339"/>
        <v>2.1043926004495006E-2</v>
      </c>
      <c r="AE633" s="246">
        <f t="shared" si="340"/>
        <v>1.0934928658355402E-6</v>
      </c>
      <c r="AG633" s="249"/>
    </row>
    <row r="634" spans="1:33" s="246" customFormat="1" ht="12.95" customHeight="1">
      <c r="A634" s="11" t="s">
        <v>743</v>
      </c>
      <c r="B634" s="11" t="s">
        <v>1814</v>
      </c>
      <c r="C634" s="265">
        <v>51870.649299999997</v>
      </c>
      <c r="D634" s="265" t="s">
        <v>1965</v>
      </c>
      <c r="E634" s="246">
        <f t="shared" si="326"/>
        <v>56775.566207915384</v>
      </c>
      <c r="F634" s="246">
        <f t="shared" si="341"/>
        <v>56775.5</v>
      </c>
      <c r="G634" s="250">
        <f t="shared" si="327"/>
        <v>2.1285593997163232E-2</v>
      </c>
      <c r="N634" s="246">
        <f t="shared" si="328"/>
        <v>2.1285593997163232E-2</v>
      </c>
      <c r="O634" s="246">
        <f t="shared" ca="1" si="329"/>
        <v>8.0871530062773506E-2</v>
      </c>
      <c r="P634" s="246">
        <f t="shared" si="330"/>
        <v>2.0015448255835219E-2</v>
      </c>
      <c r="Q634" s="248">
        <f t="shared" si="331"/>
        <v>36852.149299999997</v>
      </c>
      <c r="R634" s="246">
        <f t="shared" si="332"/>
        <v>1.6132702042136882E-6</v>
      </c>
      <c r="S634" s="246">
        <v>1</v>
      </c>
      <c r="T634" s="246">
        <f t="shared" si="333"/>
        <v>1.6132702042136882E-6</v>
      </c>
      <c r="X634" s="248">
        <f t="shared" si="334"/>
        <v>36852.149299999997</v>
      </c>
      <c r="Z634" s="246">
        <f t="shared" si="335"/>
        <v>56775.5</v>
      </c>
      <c r="AA634" s="246">
        <f t="shared" si="336"/>
        <v>2.0015448255835219E-2</v>
      </c>
      <c r="AB634" s="246">
        <f t="shared" si="337"/>
        <v>1.2701457413280132E-3</v>
      </c>
      <c r="AC634" s="246">
        <f t="shared" si="338"/>
        <v>1.2701457413280132E-3</v>
      </c>
      <c r="AD634" s="246">
        <f t="shared" si="339"/>
        <v>2.1285593997163232E-2</v>
      </c>
      <c r="AE634" s="246">
        <f t="shared" si="340"/>
        <v>1.6132702042136882E-6</v>
      </c>
      <c r="AG634" s="249"/>
    </row>
    <row r="635" spans="1:33" s="246" customFormat="1" ht="12.95" customHeight="1">
      <c r="A635" s="11" t="s">
        <v>734</v>
      </c>
      <c r="B635" s="11" t="s">
        <v>1817</v>
      </c>
      <c r="C635" s="265">
        <v>51873.059699999998</v>
      </c>
      <c r="D635" s="265" t="s">
        <v>1965</v>
      </c>
      <c r="E635" s="246">
        <f t="shared" si="326"/>
        <v>56783.06365239538</v>
      </c>
      <c r="F635" s="246">
        <f t="shared" si="341"/>
        <v>56783</v>
      </c>
      <c r="G635" s="250">
        <f t="shared" si="327"/>
        <v>2.0464004002860747E-2</v>
      </c>
      <c r="N635" s="246">
        <f t="shared" si="328"/>
        <v>2.0464004002860747E-2</v>
      </c>
      <c r="O635" s="246">
        <f t="shared" ca="1" si="329"/>
        <v>8.0863822275679453E-2</v>
      </c>
      <c r="P635" s="246">
        <f t="shared" si="330"/>
        <v>2.0027195115369316E-2</v>
      </c>
      <c r="Q635" s="248">
        <f t="shared" si="331"/>
        <v>36854.559699999998</v>
      </c>
      <c r="R635" s="246">
        <f t="shared" si="332"/>
        <v>1.9080200419150195E-7</v>
      </c>
      <c r="S635" s="246">
        <v>1</v>
      </c>
      <c r="T635" s="246">
        <f t="shared" si="333"/>
        <v>1.9080200419150195E-7</v>
      </c>
      <c r="X635" s="248">
        <f t="shared" si="334"/>
        <v>36854.559699999998</v>
      </c>
      <c r="Z635" s="246">
        <f t="shared" si="335"/>
        <v>56783</v>
      </c>
      <c r="AA635" s="246">
        <f t="shared" si="336"/>
        <v>2.0027195115369316E-2</v>
      </c>
      <c r="AB635" s="246">
        <f t="shared" si="337"/>
        <v>4.3680888749143137E-4</v>
      </c>
      <c r="AC635" s="246">
        <f t="shared" si="338"/>
        <v>4.3680888749143137E-4</v>
      </c>
      <c r="AD635" s="246">
        <f t="shared" si="339"/>
        <v>2.0464004002860747E-2</v>
      </c>
      <c r="AE635" s="246">
        <f t="shared" si="340"/>
        <v>1.9080200419150195E-7</v>
      </c>
      <c r="AG635" s="249"/>
    </row>
    <row r="636" spans="1:33" s="246" customFormat="1" ht="12.95" customHeight="1">
      <c r="A636" s="11" t="s">
        <v>743</v>
      </c>
      <c r="B636" s="11" t="s">
        <v>1817</v>
      </c>
      <c r="C636" s="265">
        <v>51881.747600000002</v>
      </c>
      <c r="D636" s="265" t="s">
        <v>1965</v>
      </c>
      <c r="E636" s="246">
        <f t="shared" si="326"/>
        <v>56810.086987898954</v>
      </c>
      <c r="F636" s="246">
        <f t="shared" si="341"/>
        <v>56810</v>
      </c>
      <c r="G636" s="250">
        <f t="shared" si="327"/>
        <v>2.7966280002146959E-2</v>
      </c>
      <c r="N636" s="246">
        <f t="shared" si="328"/>
        <v>2.7966280002146959E-2</v>
      </c>
      <c r="O636" s="246">
        <f t="shared" ca="1" si="329"/>
        <v>8.0836074242140871E-2</v>
      </c>
      <c r="P636" s="246">
        <f t="shared" si="330"/>
        <v>2.0069503875524315E-2</v>
      </c>
      <c r="Q636" s="248">
        <f t="shared" si="331"/>
        <v>36863.247600000002</v>
      </c>
      <c r="R636" s="246">
        <f t="shared" si="332"/>
        <v>6.2359073193997335E-5</v>
      </c>
      <c r="S636" s="246">
        <v>1</v>
      </c>
      <c r="T636" s="246">
        <f t="shared" si="333"/>
        <v>6.2359073193997335E-5</v>
      </c>
      <c r="X636" s="248">
        <f t="shared" si="334"/>
        <v>36863.247600000002</v>
      </c>
      <c r="Z636" s="246">
        <f t="shared" si="335"/>
        <v>56810</v>
      </c>
      <c r="AA636" s="246">
        <f t="shared" si="336"/>
        <v>2.0069503875524315E-2</v>
      </c>
      <c r="AB636" s="246">
        <f t="shared" si="337"/>
        <v>7.8967761266226441E-3</v>
      </c>
      <c r="AC636" s="246">
        <f t="shared" si="338"/>
        <v>7.8967761266226441E-3</v>
      </c>
      <c r="AD636" s="246">
        <f t="shared" si="339"/>
        <v>2.7966280002146959E-2</v>
      </c>
      <c r="AE636" s="246">
        <f t="shared" si="340"/>
        <v>6.2359073193997335E-5</v>
      </c>
      <c r="AG636" s="249"/>
    </row>
    <row r="637" spans="1:33" s="246" customFormat="1" ht="12.95" customHeight="1">
      <c r="A637" s="11" t="s">
        <v>743</v>
      </c>
      <c r="B637" s="11" t="s">
        <v>1814</v>
      </c>
      <c r="C637" s="265">
        <v>51888.653599999998</v>
      </c>
      <c r="D637" s="265" t="s">
        <v>1965</v>
      </c>
      <c r="E637" s="246">
        <f t="shared" si="326"/>
        <v>56831.567800867277</v>
      </c>
      <c r="F637" s="246">
        <f t="shared" si="341"/>
        <v>56831.5</v>
      </c>
      <c r="G637" s="250">
        <f t="shared" si="327"/>
        <v>2.1797722001792863E-2</v>
      </c>
      <c r="N637" s="246">
        <f t="shared" si="328"/>
        <v>2.1797722001792863E-2</v>
      </c>
      <c r="O637" s="246">
        <f t="shared" ca="1" si="329"/>
        <v>8.081397858580458E-2</v>
      </c>
      <c r="P637" s="246">
        <f t="shared" si="330"/>
        <v>2.0103216646851801E-2</v>
      </c>
      <c r="Q637" s="248">
        <f t="shared" si="331"/>
        <v>36870.153599999998</v>
      </c>
      <c r="R637" s="246">
        <f t="shared" si="332"/>
        <v>2.871348397923933E-6</v>
      </c>
      <c r="S637" s="246">
        <v>1</v>
      </c>
      <c r="T637" s="246">
        <f t="shared" si="333"/>
        <v>2.871348397923933E-6</v>
      </c>
      <c r="X637" s="248">
        <f t="shared" si="334"/>
        <v>36870.153599999998</v>
      </c>
      <c r="Z637" s="246">
        <f t="shared" si="335"/>
        <v>56831.5</v>
      </c>
      <c r="AA637" s="246">
        <f t="shared" si="336"/>
        <v>2.0103216646851801E-2</v>
      </c>
      <c r="AB637" s="246">
        <f t="shared" si="337"/>
        <v>1.6945053549410616E-3</v>
      </c>
      <c r="AC637" s="246">
        <f t="shared" si="338"/>
        <v>1.6945053549410616E-3</v>
      </c>
      <c r="AD637" s="246">
        <f t="shared" si="339"/>
        <v>2.1797722001792863E-2</v>
      </c>
      <c r="AE637" s="246">
        <f t="shared" si="340"/>
        <v>2.871348397923933E-6</v>
      </c>
      <c r="AG637" s="249"/>
    </row>
    <row r="638" spans="1:33" s="246" customFormat="1" ht="12.95" customHeight="1">
      <c r="A638" s="11" t="s">
        <v>743</v>
      </c>
      <c r="B638" s="11" t="s">
        <v>1817</v>
      </c>
      <c r="C638" s="265">
        <v>51921.603499999997</v>
      </c>
      <c r="D638" s="265" t="s">
        <v>1965</v>
      </c>
      <c r="E638" s="246">
        <f t="shared" si="326"/>
        <v>56934.057033306504</v>
      </c>
      <c r="F638" s="246">
        <f t="shared" si="341"/>
        <v>56934</v>
      </c>
      <c r="G638" s="250">
        <f t="shared" si="327"/>
        <v>1.8335992004722357E-2</v>
      </c>
      <c r="N638" s="246">
        <f t="shared" si="328"/>
        <v>1.8335992004722357E-2</v>
      </c>
      <c r="O638" s="246">
        <f t="shared" ca="1" si="329"/>
        <v>8.0708638828852541E-2</v>
      </c>
      <c r="P638" s="246">
        <f t="shared" si="330"/>
        <v>2.0264214115552584E-2</v>
      </c>
      <c r="Q638" s="248">
        <f t="shared" si="331"/>
        <v>36903.103499999997</v>
      </c>
      <c r="R638" s="246">
        <f t="shared" si="332"/>
        <v>3.718040508694577E-6</v>
      </c>
      <c r="S638" s="246">
        <v>1</v>
      </c>
      <c r="T638" s="246">
        <f t="shared" si="333"/>
        <v>3.718040508694577E-6</v>
      </c>
      <c r="X638" s="248">
        <f t="shared" si="334"/>
        <v>36903.103499999997</v>
      </c>
      <c r="Z638" s="246">
        <f t="shared" si="335"/>
        <v>56934</v>
      </c>
      <c r="AA638" s="246">
        <f t="shared" si="336"/>
        <v>2.0264214115552584E-2</v>
      </c>
      <c r="AB638" s="246">
        <f t="shared" si="337"/>
        <v>-1.9282221108302272E-3</v>
      </c>
      <c r="AC638" s="246">
        <f t="shared" si="338"/>
        <v>-1.9282221108302272E-3</v>
      </c>
      <c r="AD638" s="246">
        <f t="shared" si="339"/>
        <v>1.8335992004722357E-2</v>
      </c>
      <c r="AE638" s="246">
        <f t="shared" si="340"/>
        <v>3.718040508694577E-6</v>
      </c>
      <c r="AG638" s="249"/>
    </row>
    <row r="639" spans="1:33" s="246" customFormat="1" ht="12.95" customHeight="1">
      <c r="A639" s="11" t="s">
        <v>743</v>
      </c>
      <c r="B639" s="11" t="s">
        <v>1817</v>
      </c>
      <c r="C639" s="265">
        <v>51930.609600000003</v>
      </c>
      <c r="D639" s="265" t="s">
        <v>1965</v>
      </c>
      <c r="E639" s="246">
        <f t="shared" si="326"/>
        <v>56962.070116085866</v>
      </c>
      <c r="F639" s="246">
        <f t="shared" si="341"/>
        <v>56962</v>
      </c>
      <c r="G639" s="250">
        <f t="shared" si="327"/>
        <v>2.2542056009115186E-2</v>
      </c>
      <c r="N639" s="246">
        <f t="shared" si="328"/>
        <v>2.2542056009115186E-2</v>
      </c>
      <c r="O639" s="246">
        <f t="shared" ca="1" si="329"/>
        <v>8.0679863090368079E-2</v>
      </c>
      <c r="P639" s="246">
        <f t="shared" si="330"/>
        <v>2.0308272624227457E-2</v>
      </c>
      <c r="Q639" s="248">
        <f t="shared" si="331"/>
        <v>36912.109600000003</v>
      </c>
      <c r="R639" s="246">
        <f t="shared" si="332"/>
        <v>4.9897882106004797E-6</v>
      </c>
      <c r="S639" s="246">
        <v>1</v>
      </c>
      <c r="T639" s="246">
        <f t="shared" si="333"/>
        <v>4.9897882106004797E-6</v>
      </c>
      <c r="X639" s="248">
        <f t="shared" si="334"/>
        <v>36912.109600000003</v>
      </c>
      <c r="Z639" s="246">
        <f t="shared" si="335"/>
        <v>56962</v>
      </c>
      <c r="AA639" s="246">
        <f t="shared" si="336"/>
        <v>2.0308272624227457E-2</v>
      </c>
      <c r="AB639" s="246">
        <f t="shared" si="337"/>
        <v>2.2337833848877289E-3</v>
      </c>
      <c r="AC639" s="246">
        <f t="shared" si="338"/>
        <v>2.2337833848877289E-3</v>
      </c>
      <c r="AD639" s="246">
        <f t="shared" si="339"/>
        <v>2.2542056009115186E-2</v>
      </c>
      <c r="AE639" s="246">
        <f t="shared" si="340"/>
        <v>4.9897882106004797E-6</v>
      </c>
      <c r="AG639" s="249"/>
    </row>
    <row r="640" spans="1:33" s="246" customFormat="1" ht="12.95" customHeight="1">
      <c r="A640" s="11" t="s">
        <v>743</v>
      </c>
      <c r="B640" s="11" t="s">
        <v>1814</v>
      </c>
      <c r="C640" s="265">
        <v>51935.592400000001</v>
      </c>
      <c r="D640" s="265" t="s">
        <v>1965</v>
      </c>
      <c r="E640" s="246">
        <f t="shared" si="326"/>
        <v>56977.568899007754</v>
      </c>
      <c r="F640" s="246">
        <f t="shared" si="341"/>
        <v>56977.5</v>
      </c>
      <c r="G640" s="250">
        <f t="shared" si="327"/>
        <v>2.2150770004373044E-2</v>
      </c>
      <c r="N640" s="246">
        <f t="shared" si="328"/>
        <v>2.2150770004373044E-2</v>
      </c>
      <c r="O640" s="246">
        <f t="shared" ca="1" si="329"/>
        <v>8.0663933663707041E-2</v>
      </c>
      <c r="P640" s="246">
        <f t="shared" si="330"/>
        <v>2.0332676680117422E-2</v>
      </c>
      <c r="Q640" s="248">
        <f t="shared" si="331"/>
        <v>36917.092400000001</v>
      </c>
      <c r="R640" s="246">
        <f t="shared" si="332"/>
        <v>3.3054633357028587E-6</v>
      </c>
      <c r="S640" s="246">
        <v>1</v>
      </c>
      <c r="T640" s="246">
        <f t="shared" si="333"/>
        <v>3.3054633357028587E-6</v>
      </c>
      <c r="X640" s="248">
        <f t="shared" si="334"/>
        <v>36917.092400000001</v>
      </c>
      <c r="Z640" s="246">
        <f t="shared" si="335"/>
        <v>56977.5</v>
      </c>
      <c r="AA640" s="246">
        <f t="shared" si="336"/>
        <v>2.0332676680117422E-2</v>
      </c>
      <c r="AB640" s="246">
        <f t="shared" si="337"/>
        <v>1.8180933242556221E-3</v>
      </c>
      <c r="AC640" s="246">
        <f t="shared" si="338"/>
        <v>1.8180933242556221E-3</v>
      </c>
      <c r="AD640" s="246">
        <f t="shared" si="339"/>
        <v>2.2150770004373044E-2</v>
      </c>
      <c r="AE640" s="246">
        <f t="shared" si="340"/>
        <v>3.3054633357028587E-6</v>
      </c>
      <c r="AG640" s="249"/>
    </row>
    <row r="641" spans="1:33" s="246" customFormat="1" ht="12.95" customHeight="1">
      <c r="A641" s="11" t="s">
        <v>743</v>
      </c>
      <c r="B641" s="11" t="s">
        <v>1817</v>
      </c>
      <c r="C641" s="265">
        <v>51959.545100000003</v>
      </c>
      <c r="D641" s="265" t="s">
        <v>1965</v>
      </c>
      <c r="E641" s="246">
        <f t="shared" si="326"/>
        <v>57052.072731730987</v>
      </c>
      <c r="F641" s="246">
        <f t="shared" si="341"/>
        <v>57052</v>
      </c>
      <c r="G641" s="250">
        <f t="shared" si="327"/>
        <v>2.3382976003631484E-2</v>
      </c>
      <c r="N641" s="246">
        <f t="shared" si="328"/>
        <v>2.3382976003631484E-2</v>
      </c>
      <c r="O641" s="246">
        <f t="shared" ca="1" si="329"/>
        <v>8.0587369645239465E-2</v>
      </c>
      <c r="P641" s="246">
        <f t="shared" si="330"/>
        <v>2.0450118029128862E-2</v>
      </c>
      <c r="Q641" s="248">
        <f t="shared" si="331"/>
        <v>36941.045100000003</v>
      </c>
      <c r="R641" s="246">
        <f t="shared" si="332"/>
        <v>8.6016558986036195E-6</v>
      </c>
      <c r="S641" s="246">
        <v>1</v>
      </c>
      <c r="T641" s="246">
        <f t="shared" si="333"/>
        <v>8.6016558986036195E-6</v>
      </c>
      <c r="X641" s="248">
        <f t="shared" si="334"/>
        <v>36941.045100000003</v>
      </c>
      <c r="Z641" s="246">
        <f t="shared" si="335"/>
        <v>57052</v>
      </c>
      <c r="AA641" s="246">
        <f t="shared" si="336"/>
        <v>2.0450118029128862E-2</v>
      </c>
      <c r="AB641" s="246">
        <f t="shared" si="337"/>
        <v>2.9328579745026215E-3</v>
      </c>
      <c r="AC641" s="246">
        <f t="shared" si="338"/>
        <v>2.9328579745026215E-3</v>
      </c>
      <c r="AD641" s="246">
        <f t="shared" si="339"/>
        <v>2.3382976003631484E-2</v>
      </c>
      <c r="AE641" s="246">
        <f t="shared" si="340"/>
        <v>8.6016558986036195E-6</v>
      </c>
      <c r="AG641" s="249"/>
    </row>
    <row r="642" spans="1:33" s="246" customFormat="1" ht="12.95" customHeight="1">
      <c r="A642" s="11" t="s">
        <v>783</v>
      </c>
      <c r="B642" s="11" t="s">
        <v>1817</v>
      </c>
      <c r="C642" s="265">
        <v>52195.203099999999</v>
      </c>
      <c r="D642" s="265" t="s">
        <v>1965</v>
      </c>
      <c r="E642" s="246">
        <f t="shared" si="326"/>
        <v>57785.076702552258</v>
      </c>
      <c r="F642" s="246">
        <f t="shared" si="341"/>
        <v>57785</v>
      </c>
      <c r="G642" s="250">
        <f t="shared" si="327"/>
        <v>2.4659579998115078E-2</v>
      </c>
      <c r="N642" s="246">
        <f t="shared" si="328"/>
        <v>2.4659579998115078E-2</v>
      </c>
      <c r="O642" s="246">
        <f t="shared" ca="1" si="329"/>
        <v>7.9834061919914101E-2</v>
      </c>
      <c r="P642" s="246">
        <f t="shared" si="330"/>
        <v>2.1618365104232679E-2</v>
      </c>
      <c r="Q642" s="248">
        <f t="shared" si="331"/>
        <v>37176.703099999999</v>
      </c>
      <c r="R642" s="246">
        <f t="shared" si="332"/>
        <v>9.2489880307721322E-6</v>
      </c>
      <c r="S642" s="246">
        <v>1</v>
      </c>
      <c r="T642" s="246">
        <f t="shared" si="333"/>
        <v>9.2489880307721322E-6</v>
      </c>
      <c r="X642" s="248">
        <f t="shared" si="334"/>
        <v>37176.703099999999</v>
      </c>
      <c r="Z642" s="246">
        <f t="shared" si="335"/>
        <v>57785</v>
      </c>
      <c r="AA642" s="246">
        <f t="shared" si="336"/>
        <v>2.1618365104232679E-2</v>
      </c>
      <c r="AB642" s="246">
        <f t="shared" si="337"/>
        <v>3.0412148938823991E-3</v>
      </c>
      <c r="AC642" s="246">
        <f t="shared" si="338"/>
        <v>3.0412148938823991E-3</v>
      </c>
      <c r="AD642" s="246">
        <f t="shared" si="339"/>
        <v>2.4659579998115078E-2</v>
      </c>
      <c r="AE642" s="246">
        <f t="shared" si="340"/>
        <v>9.2489880307721322E-6</v>
      </c>
      <c r="AG642" s="249"/>
    </row>
    <row r="643" spans="1:33" s="246" customFormat="1" ht="12.95" customHeight="1">
      <c r="A643" s="11" t="s">
        <v>783</v>
      </c>
      <c r="B643" s="11" t="s">
        <v>1814</v>
      </c>
      <c r="C643" s="265">
        <v>52209.190399999999</v>
      </c>
      <c r="D643" s="265" t="s">
        <v>1965</v>
      </c>
      <c r="E643" s="246">
        <f t="shared" si="326"/>
        <v>57828.583591523005</v>
      </c>
      <c r="F643" s="246">
        <f t="shared" si="341"/>
        <v>57828.5</v>
      </c>
      <c r="G643" s="250">
        <f t="shared" si="327"/>
        <v>2.6874358001805376E-2</v>
      </c>
      <c r="N643" s="246">
        <f t="shared" si="328"/>
        <v>2.6874358001805376E-2</v>
      </c>
      <c r="O643" s="246">
        <f t="shared" ca="1" si="329"/>
        <v>7.9789356754768614E-2</v>
      </c>
      <c r="P643" s="246">
        <f t="shared" si="330"/>
        <v>2.1688422530872838E-2</v>
      </c>
      <c r="Q643" s="248">
        <f t="shared" si="331"/>
        <v>37190.690399999999</v>
      </c>
      <c r="R643" s="246">
        <f t="shared" si="332"/>
        <v>2.689392670867629E-5</v>
      </c>
      <c r="S643" s="246">
        <v>1</v>
      </c>
      <c r="T643" s="246">
        <f t="shared" si="333"/>
        <v>2.689392670867629E-5</v>
      </c>
      <c r="X643" s="248">
        <f t="shared" si="334"/>
        <v>37190.690399999999</v>
      </c>
      <c r="Z643" s="246">
        <f t="shared" si="335"/>
        <v>57828.5</v>
      </c>
      <c r="AA643" s="246">
        <f t="shared" si="336"/>
        <v>2.1688422530872838E-2</v>
      </c>
      <c r="AB643" s="246">
        <f t="shared" si="337"/>
        <v>5.1859354709325386E-3</v>
      </c>
      <c r="AC643" s="246">
        <f t="shared" si="338"/>
        <v>5.1859354709325386E-3</v>
      </c>
      <c r="AD643" s="246">
        <f t="shared" si="339"/>
        <v>2.6874358001805376E-2</v>
      </c>
      <c r="AE643" s="246">
        <f t="shared" si="340"/>
        <v>2.689392670867629E-5</v>
      </c>
      <c r="AG643" s="249"/>
    </row>
    <row r="644" spans="1:33" s="246" customFormat="1" ht="12.95" customHeight="1">
      <c r="A644" s="11" t="s">
        <v>783</v>
      </c>
      <c r="B644" s="11" t="s">
        <v>1814</v>
      </c>
      <c r="C644" s="265">
        <v>52240.054600000003</v>
      </c>
      <c r="D644" s="265" t="s">
        <v>1965</v>
      </c>
      <c r="E644" s="246">
        <f t="shared" si="326"/>
        <v>57924.58534472563</v>
      </c>
      <c r="F644" s="246">
        <f t="shared" si="341"/>
        <v>57924.5</v>
      </c>
      <c r="G644" s="250">
        <f t="shared" si="327"/>
        <v>2.7438006000011228E-2</v>
      </c>
      <c r="N644" s="246">
        <f t="shared" si="328"/>
        <v>2.7438006000011228E-2</v>
      </c>
      <c r="O644" s="246">
        <f t="shared" ca="1" si="329"/>
        <v>7.9690697079964734E-2</v>
      </c>
      <c r="P644" s="246">
        <f t="shared" si="330"/>
        <v>2.1843320506837571E-2</v>
      </c>
      <c r="Q644" s="248">
        <f t="shared" si="331"/>
        <v>37221.554600000003</v>
      </c>
      <c r="R644" s="246">
        <f t="shared" si="332"/>
        <v>3.1300505767527762E-5</v>
      </c>
      <c r="S644" s="246">
        <v>1</v>
      </c>
      <c r="T644" s="246">
        <f t="shared" si="333"/>
        <v>3.1300505767527762E-5</v>
      </c>
      <c r="X644" s="248">
        <f t="shared" si="334"/>
        <v>37221.554600000003</v>
      </c>
      <c r="Z644" s="246">
        <f t="shared" si="335"/>
        <v>57924.5</v>
      </c>
      <c r="AA644" s="246">
        <f t="shared" si="336"/>
        <v>2.1843320506837571E-2</v>
      </c>
      <c r="AB644" s="246">
        <f t="shared" si="337"/>
        <v>5.5946854931736567E-3</v>
      </c>
      <c r="AC644" s="246">
        <f t="shared" si="338"/>
        <v>5.5946854931736567E-3</v>
      </c>
      <c r="AD644" s="246">
        <f t="shared" si="339"/>
        <v>2.7438006000011228E-2</v>
      </c>
      <c r="AE644" s="246">
        <f t="shared" si="340"/>
        <v>3.1300505767527762E-5</v>
      </c>
      <c r="AG644" s="249"/>
    </row>
    <row r="645" spans="1:33" s="246" customFormat="1" ht="12.95" customHeight="1">
      <c r="A645" s="11" t="s">
        <v>743</v>
      </c>
      <c r="B645" s="11" t="s">
        <v>1814</v>
      </c>
      <c r="C645" s="265">
        <v>52278.6348</v>
      </c>
      <c r="D645" s="265" t="s">
        <v>1965</v>
      </c>
      <c r="E645" s="246">
        <f t="shared" si="326"/>
        <v>58044.587380706063</v>
      </c>
      <c r="F645" s="246">
        <f t="shared" si="341"/>
        <v>58044.5</v>
      </c>
      <c r="G645" s="250">
        <f t="shared" si="327"/>
        <v>2.8092566004488617E-2</v>
      </c>
      <c r="N645" s="246">
        <f t="shared" si="328"/>
        <v>2.8092566004488617E-2</v>
      </c>
      <c r="O645" s="246">
        <f t="shared" ca="1" si="329"/>
        <v>7.9567372486459911E-2</v>
      </c>
      <c r="P645" s="246">
        <f t="shared" si="330"/>
        <v>2.2037501330386858E-2</v>
      </c>
      <c r="Q645" s="248">
        <f t="shared" si="331"/>
        <v>37260.1348</v>
      </c>
      <c r="R645" s="246">
        <f t="shared" si="332"/>
        <v>3.6663808207555044E-5</v>
      </c>
      <c r="S645" s="246">
        <v>1</v>
      </c>
      <c r="T645" s="246">
        <f t="shared" si="333"/>
        <v>3.6663808207555044E-5</v>
      </c>
      <c r="X645" s="248">
        <f t="shared" si="334"/>
        <v>37260.1348</v>
      </c>
      <c r="Z645" s="246">
        <f t="shared" si="335"/>
        <v>58044.5</v>
      </c>
      <c r="AA645" s="246">
        <f t="shared" si="336"/>
        <v>2.2037501330386858E-2</v>
      </c>
      <c r="AB645" s="246">
        <f t="shared" si="337"/>
        <v>6.0550646741017594E-3</v>
      </c>
      <c r="AC645" s="246">
        <f t="shared" si="338"/>
        <v>6.0550646741017594E-3</v>
      </c>
      <c r="AD645" s="246">
        <f t="shared" si="339"/>
        <v>2.8092566004488617E-2</v>
      </c>
      <c r="AE645" s="246">
        <f t="shared" si="340"/>
        <v>3.6663808207555044E-5</v>
      </c>
      <c r="AG645" s="249"/>
    </row>
    <row r="646" spans="1:33" s="246" customFormat="1" ht="12.95" customHeight="1">
      <c r="A646" s="11" t="s">
        <v>743</v>
      </c>
      <c r="B646" s="11" t="s">
        <v>1817</v>
      </c>
      <c r="C646" s="265">
        <v>52283.616800000003</v>
      </c>
      <c r="D646" s="265" t="s">
        <v>1965</v>
      </c>
      <c r="E646" s="246">
        <f t="shared" si="326"/>
        <v>58060.083675262729</v>
      </c>
      <c r="F646" s="246">
        <f t="shared" si="341"/>
        <v>58060</v>
      </c>
      <c r="G646" s="250">
        <f t="shared" si="327"/>
        <v>2.690128000540426E-2</v>
      </c>
      <c r="N646" s="246">
        <f t="shared" si="328"/>
        <v>2.690128000540426E-2</v>
      </c>
      <c r="O646" s="246">
        <f t="shared" ca="1" si="329"/>
        <v>7.9551443059798874E-2</v>
      </c>
      <c r="P646" s="246">
        <f t="shared" si="330"/>
        <v>2.2062628262461609E-2</v>
      </c>
      <c r="Q646" s="248">
        <f t="shared" si="331"/>
        <v>37265.116800000003</v>
      </c>
      <c r="R646" s="246">
        <f t="shared" si="332"/>
        <v>2.3412550689481956E-5</v>
      </c>
      <c r="S646" s="246">
        <v>1</v>
      </c>
      <c r="T646" s="246">
        <f t="shared" si="333"/>
        <v>2.3412550689481956E-5</v>
      </c>
      <c r="X646" s="248">
        <f t="shared" si="334"/>
        <v>37265.116800000003</v>
      </c>
      <c r="Z646" s="246">
        <f t="shared" si="335"/>
        <v>58060</v>
      </c>
      <c r="AA646" s="246">
        <f t="shared" si="336"/>
        <v>2.2062628262461609E-2</v>
      </c>
      <c r="AB646" s="246">
        <f t="shared" si="337"/>
        <v>4.8386517429426512E-3</v>
      </c>
      <c r="AC646" s="246">
        <f t="shared" si="338"/>
        <v>4.8386517429426512E-3</v>
      </c>
      <c r="AD646" s="246">
        <f t="shared" si="339"/>
        <v>2.690128000540426E-2</v>
      </c>
      <c r="AE646" s="246">
        <f t="shared" si="340"/>
        <v>2.3412550689481956E-5</v>
      </c>
      <c r="AG646" s="249"/>
    </row>
    <row r="647" spans="1:33" s="246" customFormat="1" ht="12.95" customHeight="1">
      <c r="A647" s="11" t="s">
        <v>743</v>
      </c>
      <c r="B647" s="11" t="s">
        <v>1814</v>
      </c>
      <c r="C647" s="265">
        <v>52323.645799999998</v>
      </c>
      <c r="D647" s="265" t="s">
        <v>1965</v>
      </c>
      <c r="E647" s="246">
        <f t="shared" si="326"/>
        <v>58184.592140699941</v>
      </c>
      <c r="F647" s="246">
        <f t="shared" si="341"/>
        <v>58184.5</v>
      </c>
      <c r="G647" s="250">
        <f t="shared" si="327"/>
        <v>2.9622886002471205E-2</v>
      </c>
      <c r="N647" s="246">
        <f t="shared" si="328"/>
        <v>2.9622886002471205E-2</v>
      </c>
      <c r="O647" s="246">
        <f t="shared" ca="1" si="329"/>
        <v>7.9423493794037611E-2</v>
      </c>
      <c r="P647" s="246">
        <f t="shared" si="330"/>
        <v>2.2264829732197407E-2</v>
      </c>
      <c r="Q647" s="248">
        <f t="shared" si="331"/>
        <v>37305.145799999998</v>
      </c>
      <c r="R647" s="246">
        <f t="shared" si="332"/>
        <v>5.4140992076515556E-5</v>
      </c>
      <c r="S647" s="246">
        <v>1</v>
      </c>
      <c r="T647" s="246">
        <f t="shared" si="333"/>
        <v>5.4140992076515556E-5</v>
      </c>
      <c r="X647" s="248">
        <f t="shared" si="334"/>
        <v>37305.145799999998</v>
      </c>
      <c r="Z647" s="246">
        <f t="shared" si="335"/>
        <v>58184.5</v>
      </c>
      <c r="AA647" s="246">
        <f t="shared" si="336"/>
        <v>2.2264829732197407E-2</v>
      </c>
      <c r="AB647" s="246">
        <f t="shared" si="337"/>
        <v>7.3580562702737981E-3</v>
      </c>
      <c r="AC647" s="246">
        <f t="shared" si="338"/>
        <v>7.3580562702737981E-3</v>
      </c>
      <c r="AD647" s="246">
        <f t="shared" si="339"/>
        <v>2.9622886002471205E-2</v>
      </c>
      <c r="AE647" s="246">
        <f t="shared" si="340"/>
        <v>5.4140992076515556E-5</v>
      </c>
      <c r="AG647" s="249"/>
    </row>
    <row r="648" spans="1:33" s="246" customFormat="1" ht="12.95" customHeight="1">
      <c r="A648" s="11" t="s">
        <v>925</v>
      </c>
      <c r="B648" s="11" t="s">
        <v>1814</v>
      </c>
      <c r="C648" s="265">
        <v>52581.164700000001</v>
      </c>
      <c r="D648" s="265" t="s">
        <v>1965</v>
      </c>
      <c r="E648" s="246">
        <f t="shared" si="326"/>
        <v>58985.593491222855</v>
      </c>
      <c r="F648" s="246">
        <f t="shared" si="341"/>
        <v>58985.5</v>
      </c>
      <c r="G648" s="250">
        <f t="shared" si="327"/>
        <v>3.0057074000069406E-2</v>
      </c>
      <c r="N648" s="246">
        <f t="shared" si="328"/>
        <v>3.0057074000069406E-2</v>
      </c>
      <c r="O648" s="246">
        <f t="shared" ca="1" si="329"/>
        <v>7.8600302132392857E-2</v>
      </c>
      <c r="P648" s="246">
        <f t="shared" si="330"/>
        <v>2.3581709596486852E-2</v>
      </c>
      <c r="Q648" s="248">
        <f t="shared" si="331"/>
        <v>37562.664700000001</v>
      </c>
      <c r="R648" s="246">
        <f t="shared" si="332"/>
        <v>4.1930344159184041E-5</v>
      </c>
      <c r="S648" s="246">
        <v>1</v>
      </c>
      <c r="T648" s="246">
        <f t="shared" si="333"/>
        <v>4.1930344159184041E-5</v>
      </c>
      <c r="X648" s="248">
        <f t="shared" si="334"/>
        <v>37562.664700000001</v>
      </c>
      <c r="Z648" s="246">
        <f t="shared" si="335"/>
        <v>58985.5</v>
      </c>
      <c r="AA648" s="246">
        <f t="shared" si="336"/>
        <v>2.3581709596486852E-2</v>
      </c>
      <c r="AB648" s="246">
        <f t="shared" si="337"/>
        <v>6.4753644035825536E-3</v>
      </c>
      <c r="AC648" s="246">
        <f t="shared" si="338"/>
        <v>6.4753644035825536E-3</v>
      </c>
      <c r="AD648" s="246">
        <f t="shared" si="339"/>
        <v>3.0057074000069406E-2</v>
      </c>
      <c r="AE648" s="246">
        <f t="shared" si="340"/>
        <v>4.1930344159184041E-5</v>
      </c>
      <c r="AG648" s="249"/>
    </row>
    <row r="649" spans="1:33" s="246" customFormat="1" ht="12.95" customHeight="1">
      <c r="A649" s="11" t="s">
        <v>974</v>
      </c>
      <c r="B649" s="11" t="s">
        <v>1817</v>
      </c>
      <c r="C649" s="265">
        <v>52935.938999999998</v>
      </c>
      <c r="D649" s="265" t="s">
        <v>1965</v>
      </c>
      <c r="E649" s="246">
        <f t="shared" si="326"/>
        <v>60089.103538177929</v>
      </c>
      <c r="F649" s="246">
        <f t="shared" si="341"/>
        <v>60089</v>
      </c>
      <c r="G649" s="250">
        <f t="shared" si="327"/>
        <v>3.3287131998804398E-2</v>
      </c>
      <c r="N649" s="246">
        <f t="shared" si="328"/>
        <v>3.3287131998804398E-2</v>
      </c>
      <c r="O649" s="246">
        <f t="shared" ca="1" si="329"/>
        <v>7.7466229724621333E-2</v>
      </c>
      <c r="P649" s="246">
        <f t="shared" si="330"/>
        <v>2.5441184791523457E-2</v>
      </c>
      <c r="Q649" s="248">
        <f t="shared" si="331"/>
        <v>37917.438999999998</v>
      </c>
      <c r="R649" s="246">
        <f t="shared" si="332"/>
        <v>6.1558887579439602E-5</v>
      </c>
      <c r="S649" s="246">
        <v>1</v>
      </c>
      <c r="T649" s="246">
        <f t="shared" si="333"/>
        <v>6.1558887579439602E-5</v>
      </c>
      <c r="X649" s="248">
        <f t="shared" si="334"/>
        <v>37917.438999999998</v>
      </c>
      <c r="Z649" s="246">
        <f t="shared" si="335"/>
        <v>60089</v>
      </c>
      <c r="AA649" s="246">
        <f t="shared" si="336"/>
        <v>2.5441184791523457E-2</v>
      </c>
      <c r="AB649" s="246">
        <f t="shared" si="337"/>
        <v>7.8459472072809414E-3</v>
      </c>
      <c r="AC649" s="246">
        <f t="shared" si="338"/>
        <v>7.8459472072809414E-3</v>
      </c>
      <c r="AD649" s="246">
        <f t="shared" si="339"/>
        <v>3.3287131998804398E-2</v>
      </c>
      <c r="AE649" s="246">
        <f t="shared" si="340"/>
        <v>6.1558887579439602E-5</v>
      </c>
      <c r="AG649" s="249"/>
    </row>
    <row r="650" spans="1:33" s="246" customFormat="1" ht="12.95" customHeight="1">
      <c r="A650" s="11" t="s">
        <v>983</v>
      </c>
      <c r="B650" s="11" t="s">
        <v>1814</v>
      </c>
      <c r="C650" s="265">
        <v>52956.9951</v>
      </c>
      <c r="D650" s="265" t="s">
        <v>1965</v>
      </c>
      <c r="E650" s="246">
        <f t="shared" si="326"/>
        <v>60154.597622444155</v>
      </c>
      <c r="F650" s="246">
        <f t="shared" si="341"/>
        <v>60154.5</v>
      </c>
      <c r="G650" s="250">
        <f t="shared" si="327"/>
        <v>3.1385246002173517E-2</v>
      </c>
      <c r="N650" s="246">
        <f t="shared" si="328"/>
        <v>3.1385246002173517E-2</v>
      </c>
      <c r="O650" s="246">
        <f t="shared" ca="1" si="329"/>
        <v>7.7398915050666622E-2</v>
      </c>
      <c r="P650" s="246">
        <f t="shared" si="330"/>
        <v>2.5553206318956287E-2</v>
      </c>
      <c r="Q650" s="248">
        <f t="shared" si="331"/>
        <v>37938.4951</v>
      </c>
      <c r="R650" s="246">
        <f t="shared" si="332"/>
        <v>3.4012686866620525E-5</v>
      </c>
      <c r="S650" s="246">
        <v>1</v>
      </c>
      <c r="T650" s="246">
        <f t="shared" si="333"/>
        <v>3.4012686866620525E-5</v>
      </c>
      <c r="X650" s="248">
        <f t="shared" si="334"/>
        <v>37938.4951</v>
      </c>
      <c r="Z650" s="246">
        <f t="shared" si="335"/>
        <v>60154.5</v>
      </c>
      <c r="AA650" s="246">
        <f t="shared" si="336"/>
        <v>2.5553206318956287E-2</v>
      </c>
      <c r="AB650" s="246">
        <f t="shared" si="337"/>
        <v>5.83203968321723E-3</v>
      </c>
      <c r="AC650" s="246">
        <f t="shared" si="338"/>
        <v>5.83203968321723E-3</v>
      </c>
      <c r="AD650" s="246">
        <f t="shared" si="339"/>
        <v>3.1385246002173517E-2</v>
      </c>
      <c r="AE650" s="246">
        <f t="shared" si="340"/>
        <v>3.4012686866620525E-5</v>
      </c>
      <c r="AG650" s="249"/>
    </row>
    <row r="651" spans="1:33" s="246" customFormat="1" ht="12.95" customHeight="1">
      <c r="A651" s="11" t="s">
        <v>983</v>
      </c>
      <c r="B651" s="11" t="s">
        <v>1817</v>
      </c>
      <c r="C651" s="265">
        <v>52957.156600000002</v>
      </c>
      <c r="D651" s="265" t="s">
        <v>1965</v>
      </c>
      <c r="E651" s="246">
        <f t="shared" si="326"/>
        <v>60155.099961177781</v>
      </c>
      <c r="F651" s="246">
        <f t="shared" si="341"/>
        <v>60155</v>
      </c>
      <c r="G651" s="250">
        <f t="shared" si="327"/>
        <v>3.2137140005943365E-2</v>
      </c>
      <c r="N651" s="246">
        <f t="shared" si="328"/>
        <v>3.2137140005943365E-2</v>
      </c>
      <c r="O651" s="246">
        <f t="shared" ca="1" si="329"/>
        <v>7.7398401198193689E-2</v>
      </c>
      <c r="P651" s="246">
        <f t="shared" si="330"/>
        <v>2.5554062155986747E-2</v>
      </c>
      <c r="Q651" s="248">
        <f t="shared" si="331"/>
        <v>37938.656600000002</v>
      </c>
      <c r="R651" s="246">
        <f t="shared" si="332"/>
        <v>4.333691397858946E-5</v>
      </c>
      <c r="S651" s="246">
        <v>1</v>
      </c>
      <c r="T651" s="246">
        <f t="shared" si="333"/>
        <v>4.333691397858946E-5</v>
      </c>
      <c r="X651" s="248">
        <f t="shared" si="334"/>
        <v>37938.656600000002</v>
      </c>
      <c r="Z651" s="246">
        <f t="shared" si="335"/>
        <v>60155</v>
      </c>
      <c r="AA651" s="246">
        <f t="shared" si="336"/>
        <v>2.5554062155986747E-2</v>
      </c>
      <c r="AB651" s="246">
        <f t="shared" si="337"/>
        <v>6.5830778499566187E-3</v>
      </c>
      <c r="AC651" s="246">
        <f t="shared" si="338"/>
        <v>6.5830778499566187E-3</v>
      </c>
      <c r="AD651" s="246">
        <f t="shared" si="339"/>
        <v>3.2137140005943365E-2</v>
      </c>
      <c r="AE651" s="246">
        <f t="shared" si="340"/>
        <v>4.333691397858946E-5</v>
      </c>
      <c r="AG651" s="249"/>
    </row>
    <row r="652" spans="1:33" s="246" customFormat="1" ht="12.95" customHeight="1">
      <c r="A652" s="11" t="s">
        <v>983</v>
      </c>
      <c r="B652" s="11" t="s">
        <v>1817</v>
      </c>
      <c r="C652" s="265">
        <v>52960.050199999998</v>
      </c>
      <c r="D652" s="265" t="s">
        <v>1965</v>
      </c>
      <c r="E652" s="246">
        <f t="shared" si="326"/>
        <v>60164.10037826511</v>
      </c>
      <c r="F652" s="246">
        <f t="shared" si="341"/>
        <v>60164</v>
      </c>
      <c r="G652" s="250">
        <f t="shared" si="327"/>
        <v>3.2271232004859485E-2</v>
      </c>
      <c r="N652" s="246">
        <f t="shared" si="328"/>
        <v>3.2271232004859485E-2</v>
      </c>
      <c r="O652" s="246">
        <f t="shared" ca="1" si="329"/>
        <v>7.7389151853680824E-2</v>
      </c>
      <c r="P652" s="246">
        <f t="shared" si="330"/>
        <v>2.5569469064326264E-2</v>
      </c>
      <c r="Q652" s="248">
        <f t="shared" si="331"/>
        <v>37941.550199999998</v>
      </c>
      <c r="R652" s="246">
        <f t="shared" si="332"/>
        <v>4.4913626511104479E-5</v>
      </c>
      <c r="S652" s="246">
        <v>1</v>
      </c>
      <c r="T652" s="246">
        <f t="shared" si="333"/>
        <v>4.4913626511104479E-5</v>
      </c>
      <c r="X652" s="248">
        <f t="shared" si="334"/>
        <v>37941.550199999998</v>
      </c>
      <c r="Z652" s="246">
        <f t="shared" si="335"/>
        <v>60164</v>
      </c>
      <c r="AA652" s="246">
        <f t="shared" si="336"/>
        <v>2.5569469064326264E-2</v>
      </c>
      <c r="AB652" s="246">
        <f t="shared" si="337"/>
        <v>6.7017629405332207E-3</v>
      </c>
      <c r="AC652" s="246">
        <f t="shared" si="338"/>
        <v>6.7017629405332207E-3</v>
      </c>
      <c r="AD652" s="246">
        <f t="shared" si="339"/>
        <v>3.2271232004859485E-2</v>
      </c>
      <c r="AE652" s="246">
        <f t="shared" si="340"/>
        <v>4.4913626511104479E-5</v>
      </c>
      <c r="AG652" s="249"/>
    </row>
    <row r="653" spans="1:33" s="246" customFormat="1" ht="12.95" customHeight="1">
      <c r="A653" s="11" t="s">
        <v>934</v>
      </c>
      <c r="B653" s="11" t="s">
        <v>1817</v>
      </c>
      <c r="C653" s="265">
        <v>53010.525099999999</v>
      </c>
      <c r="D653" s="265" t="s">
        <v>1965</v>
      </c>
      <c r="E653" s="246">
        <f t="shared" si="326"/>
        <v>60321.100361829464</v>
      </c>
      <c r="F653" s="246">
        <f t="shared" si="341"/>
        <v>60321</v>
      </c>
      <c r="G653" s="250">
        <f t="shared" si="327"/>
        <v>3.2265948000713252E-2</v>
      </c>
      <c r="N653" s="246">
        <f t="shared" si="328"/>
        <v>3.2265948000713252E-2</v>
      </c>
      <c r="O653" s="246">
        <f t="shared" ca="1" si="329"/>
        <v>7.7227802177178673E-2</v>
      </c>
      <c r="P653" s="246">
        <f t="shared" si="330"/>
        <v>2.5838795433390599E-2</v>
      </c>
      <c r="Q653" s="248">
        <f t="shared" si="331"/>
        <v>37992.025099999999</v>
      </c>
      <c r="R653" s="246">
        <f t="shared" si="332"/>
        <v>4.1308290123642163E-5</v>
      </c>
      <c r="S653" s="246">
        <v>1</v>
      </c>
      <c r="T653" s="246">
        <f t="shared" si="333"/>
        <v>4.1308290123642163E-5</v>
      </c>
      <c r="X653" s="248">
        <f t="shared" si="334"/>
        <v>37992.025099999999</v>
      </c>
      <c r="Z653" s="246">
        <f t="shared" si="335"/>
        <v>60321</v>
      </c>
      <c r="AA653" s="246">
        <f t="shared" si="336"/>
        <v>2.5838795433390599E-2</v>
      </c>
      <c r="AB653" s="246">
        <f t="shared" si="337"/>
        <v>6.4271525673226526E-3</v>
      </c>
      <c r="AC653" s="246">
        <f t="shared" si="338"/>
        <v>6.4271525673226526E-3</v>
      </c>
      <c r="AD653" s="246">
        <f t="shared" si="339"/>
        <v>3.2265948000713252E-2</v>
      </c>
      <c r="AE653" s="246">
        <f t="shared" si="340"/>
        <v>4.1308290123642163E-5</v>
      </c>
      <c r="AG653" s="249"/>
    </row>
    <row r="654" spans="1:33" s="246" customFormat="1" ht="12.95" customHeight="1">
      <c r="A654" s="11" t="s">
        <v>974</v>
      </c>
      <c r="B654" s="11" t="s">
        <v>1817</v>
      </c>
      <c r="C654" s="265">
        <v>53014.701200000003</v>
      </c>
      <c r="D654" s="265" t="s">
        <v>1965</v>
      </c>
      <c r="E654" s="246">
        <f t="shared" si="326"/>
        <v>60334.08993944851</v>
      </c>
      <c r="F654" s="246">
        <f t="shared" si="341"/>
        <v>60334</v>
      </c>
      <c r="G654" s="250">
        <f t="shared" si="327"/>
        <v>2.8915192007843871E-2</v>
      </c>
      <c r="N654" s="246">
        <f t="shared" si="328"/>
        <v>2.8915192007843871E-2</v>
      </c>
      <c r="O654" s="246">
        <f t="shared" ca="1" si="329"/>
        <v>7.7214442012882314E-2</v>
      </c>
      <c r="P654" s="246">
        <f t="shared" si="330"/>
        <v>2.5861143949468042E-2</v>
      </c>
      <c r="Q654" s="248">
        <f t="shared" si="331"/>
        <v>37996.201200000003</v>
      </c>
      <c r="R654" s="246">
        <f t="shared" si="332"/>
        <v>9.3272095428691696E-6</v>
      </c>
      <c r="S654" s="246">
        <v>1</v>
      </c>
      <c r="T654" s="246">
        <f t="shared" si="333"/>
        <v>9.3272095428691696E-6</v>
      </c>
      <c r="X654" s="248">
        <f t="shared" si="334"/>
        <v>37996.201200000003</v>
      </c>
      <c r="Z654" s="246">
        <f t="shared" si="335"/>
        <v>60334</v>
      </c>
      <c r="AA654" s="246">
        <f t="shared" si="336"/>
        <v>2.5861143949468042E-2</v>
      </c>
      <c r="AB654" s="246">
        <f t="shared" si="337"/>
        <v>3.0540480583758287E-3</v>
      </c>
      <c r="AC654" s="246">
        <f t="shared" si="338"/>
        <v>3.0540480583758287E-3</v>
      </c>
      <c r="AD654" s="246">
        <f t="shared" si="339"/>
        <v>2.8915192007843871E-2</v>
      </c>
      <c r="AE654" s="246">
        <f t="shared" si="340"/>
        <v>9.3272095428691696E-6</v>
      </c>
      <c r="AG654" s="249"/>
    </row>
    <row r="655" spans="1:33" s="246" customFormat="1" ht="12.95" customHeight="1">
      <c r="A655" s="11" t="s">
        <v>934</v>
      </c>
      <c r="B655" s="11" t="s">
        <v>1814</v>
      </c>
      <c r="C655" s="265">
        <v>53057.625099999997</v>
      </c>
      <c r="D655" s="265" t="s">
        <v>1965</v>
      </c>
      <c r="E655" s="246">
        <f t="shared" si="326"/>
        <v>60467.60286556658</v>
      </c>
      <c r="F655" s="246">
        <f t="shared" si="341"/>
        <v>60467.5</v>
      </c>
      <c r="G655" s="250">
        <f t="shared" si="327"/>
        <v>3.3070890000090003E-2</v>
      </c>
      <c r="N655" s="246">
        <f t="shared" si="328"/>
        <v>3.3070890000090003E-2</v>
      </c>
      <c r="O655" s="246">
        <f t="shared" ca="1" si="329"/>
        <v>7.7077243402608187E-2</v>
      </c>
      <c r="P655" s="246">
        <f t="shared" si="330"/>
        <v>2.6091067320114396E-2</v>
      </c>
      <c r="Q655" s="248">
        <f t="shared" si="331"/>
        <v>38039.125099999997</v>
      </c>
      <c r="R655" s="246">
        <f t="shared" si="332"/>
        <v>4.8717924643901865E-5</v>
      </c>
      <c r="S655" s="246">
        <v>1</v>
      </c>
      <c r="T655" s="246">
        <f t="shared" si="333"/>
        <v>4.8717924643901865E-5</v>
      </c>
      <c r="X655" s="248">
        <f t="shared" si="334"/>
        <v>38039.125099999997</v>
      </c>
      <c r="Z655" s="246">
        <f t="shared" si="335"/>
        <v>60467.5</v>
      </c>
      <c r="AA655" s="246">
        <f t="shared" si="336"/>
        <v>2.6091067320114396E-2</v>
      </c>
      <c r="AB655" s="246">
        <f t="shared" si="337"/>
        <v>6.9798226799756072E-3</v>
      </c>
      <c r="AC655" s="246">
        <f t="shared" si="338"/>
        <v>6.9798226799756072E-3</v>
      </c>
      <c r="AD655" s="246">
        <f t="shared" si="339"/>
        <v>3.3070890000090003E-2</v>
      </c>
      <c r="AE655" s="246">
        <f t="shared" si="340"/>
        <v>4.8717924643901865E-5</v>
      </c>
      <c r="AG655" s="249"/>
    </row>
    <row r="656" spans="1:33" s="246" customFormat="1" ht="12.95" customHeight="1">
      <c r="A656" s="11" t="s">
        <v>974</v>
      </c>
      <c r="B656" s="11" t="s">
        <v>1817</v>
      </c>
      <c r="C656" s="265">
        <v>53281.869599999998</v>
      </c>
      <c r="D656" s="265" t="s">
        <v>1965</v>
      </c>
      <c r="E656" s="246">
        <f t="shared" si="326"/>
        <v>61165.105640498186</v>
      </c>
      <c r="F656" s="246">
        <f t="shared" si="341"/>
        <v>61165</v>
      </c>
      <c r="G656" s="250">
        <f t="shared" si="327"/>
        <v>3.396301999600837E-2</v>
      </c>
      <c r="N656" s="246">
        <f t="shared" si="328"/>
        <v>3.396301999600837E-2</v>
      </c>
      <c r="O656" s="246">
        <f t="shared" ca="1" si="329"/>
        <v>7.6360419202861352E-2</v>
      </c>
      <c r="P656" s="246">
        <f t="shared" si="330"/>
        <v>2.7304838237947729E-2</v>
      </c>
      <c r="Q656" s="248">
        <f t="shared" si="331"/>
        <v>38263.369599999998</v>
      </c>
      <c r="R656" s="246">
        <f t="shared" si="332"/>
        <v>4.4331384323371487E-5</v>
      </c>
      <c r="S656" s="246">
        <v>1</v>
      </c>
      <c r="T656" s="246">
        <f t="shared" si="333"/>
        <v>4.4331384323371487E-5</v>
      </c>
      <c r="X656" s="248">
        <f t="shared" si="334"/>
        <v>38263.369599999998</v>
      </c>
      <c r="Z656" s="246">
        <f t="shared" si="335"/>
        <v>61165</v>
      </c>
      <c r="AA656" s="246">
        <f t="shared" si="336"/>
        <v>2.7304838237947729E-2</v>
      </c>
      <c r="AB656" s="246">
        <f t="shared" si="337"/>
        <v>6.6581817580606412E-3</v>
      </c>
      <c r="AC656" s="246">
        <f t="shared" si="338"/>
        <v>6.6581817580606412E-3</v>
      </c>
      <c r="AD656" s="246">
        <f t="shared" si="339"/>
        <v>3.396301999600837E-2</v>
      </c>
      <c r="AE656" s="246">
        <f t="shared" si="340"/>
        <v>4.4331384323371487E-5</v>
      </c>
      <c r="AG656" s="249"/>
    </row>
    <row r="657" spans="1:33" s="246" customFormat="1" ht="12.95" customHeight="1">
      <c r="A657" s="11" t="s">
        <v>974</v>
      </c>
      <c r="B657" s="11" t="s">
        <v>1814</v>
      </c>
      <c r="C657" s="265">
        <v>53282.0311</v>
      </c>
      <c r="D657" s="265" t="s">
        <v>1965</v>
      </c>
      <c r="E657" s="246">
        <f t="shared" si="326"/>
        <v>61165.607979231812</v>
      </c>
      <c r="F657" s="246">
        <f t="shared" si="341"/>
        <v>61165.5</v>
      </c>
      <c r="G657" s="250">
        <f t="shared" si="327"/>
        <v>3.4714914007054176E-2</v>
      </c>
      <c r="N657" s="246">
        <f t="shared" si="328"/>
        <v>3.4714914007054176E-2</v>
      </c>
      <c r="O657" s="246">
        <f t="shared" ca="1" si="329"/>
        <v>7.6359905350388418E-2</v>
      </c>
      <c r="P657" s="246">
        <f t="shared" si="330"/>
        <v>2.7305715842582588E-2</v>
      </c>
      <c r="Q657" s="248">
        <f t="shared" si="331"/>
        <v>38263.5311</v>
      </c>
      <c r="R657" s="246">
        <f t="shared" si="332"/>
        <v>5.4896217440409148E-5</v>
      </c>
      <c r="S657" s="246">
        <v>1</v>
      </c>
      <c r="T657" s="246">
        <f t="shared" si="333"/>
        <v>5.4896217440409148E-5</v>
      </c>
      <c r="X657" s="248">
        <f t="shared" si="334"/>
        <v>38263.5311</v>
      </c>
      <c r="Z657" s="246">
        <f t="shared" si="335"/>
        <v>61165.5</v>
      </c>
      <c r="AA657" s="246">
        <f t="shared" si="336"/>
        <v>2.7305715842582588E-2</v>
      </c>
      <c r="AB657" s="246">
        <f t="shared" si="337"/>
        <v>7.4091981644715879E-3</v>
      </c>
      <c r="AC657" s="246">
        <f t="shared" si="338"/>
        <v>7.4091981644715879E-3</v>
      </c>
      <c r="AD657" s="246">
        <f t="shared" si="339"/>
        <v>3.4714914007054176E-2</v>
      </c>
      <c r="AE657" s="246">
        <f t="shared" si="340"/>
        <v>5.4896217440409148E-5</v>
      </c>
      <c r="AG657" s="249"/>
    </row>
    <row r="658" spans="1:33" s="246" customFormat="1" ht="12.95" customHeight="1">
      <c r="A658" s="11" t="s">
        <v>1066</v>
      </c>
      <c r="B658" s="11" t="s">
        <v>1814</v>
      </c>
      <c r="C658" s="265">
        <v>53288.783199999998</v>
      </c>
      <c r="D658" s="265" t="s">
        <v>1965</v>
      </c>
      <c r="E658" s="246">
        <f t="shared" si="326"/>
        <v>61186.610092936338</v>
      </c>
      <c r="F658" s="246">
        <f t="shared" si="341"/>
        <v>61186.5</v>
      </c>
      <c r="G658" s="250">
        <f t="shared" si="327"/>
        <v>3.5394462000112981E-2</v>
      </c>
      <c r="N658" s="246">
        <f t="shared" si="328"/>
        <v>3.5394462000112981E-2</v>
      </c>
      <c r="O658" s="246">
        <f t="shared" ca="1" si="329"/>
        <v>7.6338323546525075E-2</v>
      </c>
      <c r="P658" s="246">
        <f t="shared" si="330"/>
        <v>2.7342584963197407E-2</v>
      </c>
      <c r="Q658" s="248">
        <f t="shared" si="331"/>
        <v>38270.283199999998</v>
      </c>
      <c r="R658" s="246">
        <f t="shared" si="332"/>
        <v>6.4832723817608313E-5</v>
      </c>
      <c r="S658" s="246">
        <v>1</v>
      </c>
      <c r="T658" s="246">
        <f t="shared" si="333"/>
        <v>6.4832723817608313E-5</v>
      </c>
      <c r="X658" s="248">
        <f t="shared" si="334"/>
        <v>38270.283199999998</v>
      </c>
      <c r="Z658" s="246">
        <f t="shared" si="335"/>
        <v>61186.5</v>
      </c>
      <c r="AA658" s="246">
        <f t="shared" si="336"/>
        <v>2.7342584963197407E-2</v>
      </c>
      <c r="AB658" s="246">
        <f t="shared" si="337"/>
        <v>8.0518770369155737E-3</v>
      </c>
      <c r="AC658" s="246">
        <f t="shared" si="338"/>
        <v>8.0518770369155737E-3</v>
      </c>
      <c r="AD658" s="246">
        <f t="shared" si="339"/>
        <v>3.5394462000112981E-2</v>
      </c>
      <c r="AE658" s="246">
        <f t="shared" si="340"/>
        <v>6.4832723817608313E-5</v>
      </c>
      <c r="AG658" s="249"/>
    </row>
    <row r="659" spans="1:33" s="246" customFormat="1" ht="12.95" customHeight="1">
      <c r="A659" s="11" t="s">
        <v>974</v>
      </c>
      <c r="B659" s="11" t="s">
        <v>1817</v>
      </c>
      <c r="C659" s="265">
        <v>53290.871500000001</v>
      </c>
      <c r="D659" s="265" t="s">
        <v>1965</v>
      </c>
      <c r="E659" s="246">
        <f t="shared" ref="E659:E690" si="342">+(C659-C$7)/C$8</f>
        <v>61193.105659360001</v>
      </c>
      <c r="F659" s="246">
        <f t="shared" si="341"/>
        <v>61193</v>
      </c>
      <c r="G659" s="250">
        <f t="shared" ref="G659:G690" si="343">+C659-(C$7+F659*C$8)</f>
        <v>3.3969084004638717E-2</v>
      </c>
      <c r="N659" s="246">
        <f t="shared" ref="N659:N690" si="344">G659</f>
        <v>3.3969084004638717E-2</v>
      </c>
      <c r="O659" s="246">
        <f t="shared" ca="1" si="329"/>
        <v>7.6331643464376889E-2</v>
      </c>
      <c r="P659" s="246">
        <f t="shared" si="330"/>
        <v>2.7354000684392636E-2</v>
      </c>
      <c r="Q659" s="248">
        <f t="shared" ref="Q659:Q690" si="345">+C659-15018.5</f>
        <v>38272.371500000001</v>
      </c>
      <c r="R659" s="246">
        <f t="shared" si="332"/>
        <v>4.3759327333797911E-5</v>
      </c>
      <c r="S659" s="246">
        <v>1</v>
      </c>
      <c r="T659" s="246">
        <f t="shared" si="333"/>
        <v>4.3759327333797911E-5</v>
      </c>
      <c r="X659" s="248">
        <f t="shared" ref="X659:X690" si="346">+C659-15018.5</f>
        <v>38272.371500000001</v>
      </c>
      <c r="Z659" s="246">
        <f t="shared" si="335"/>
        <v>61193</v>
      </c>
      <c r="AA659" s="246">
        <f t="shared" si="336"/>
        <v>2.7354000684392636E-2</v>
      </c>
      <c r="AB659" s="246">
        <f t="shared" ref="AB659:AB690" si="347">+G659-AA659</f>
        <v>6.6150833202460804E-3</v>
      </c>
      <c r="AC659" s="246">
        <f t="shared" si="338"/>
        <v>6.6150833202460804E-3</v>
      </c>
      <c r="AD659" s="246">
        <f t="shared" ref="AD659:AD690" si="348">G659-AH659</f>
        <v>3.3969084004638717E-2</v>
      </c>
      <c r="AE659" s="246">
        <f t="shared" ref="AE659:AE690" si="349">+(G659-AA659)^2*S659</f>
        <v>4.3759327333797911E-5</v>
      </c>
      <c r="AG659" s="249"/>
    </row>
    <row r="660" spans="1:33" s="246" customFormat="1" ht="12.95" customHeight="1">
      <c r="A660" s="11" t="s">
        <v>974</v>
      </c>
      <c r="B660" s="11" t="s">
        <v>1817</v>
      </c>
      <c r="C660" s="265">
        <v>53297.9447</v>
      </c>
      <c r="D660" s="265" t="s">
        <v>1965</v>
      </c>
      <c r="E660" s="246">
        <f t="shared" si="342"/>
        <v>61215.106540664317</v>
      </c>
      <c r="F660" s="246">
        <f t="shared" si="341"/>
        <v>61215</v>
      </c>
      <c r="G660" s="250">
        <f t="shared" si="343"/>
        <v>3.4252420002303552E-2</v>
      </c>
      <c r="N660" s="246">
        <f t="shared" si="344"/>
        <v>3.4252420002303552E-2</v>
      </c>
      <c r="O660" s="246">
        <f t="shared" ca="1" si="329"/>
        <v>7.6309033955567679E-2</v>
      </c>
      <c r="P660" s="246">
        <f t="shared" si="330"/>
        <v>2.7392652016446493E-2</v>
      </c>
      <c r="Q660" s="248">
        <f t="shared" si="345"/>
        <v>38279.4447</v>
      </c>
      <c r="R660" s="246">
        <f t="shared" si="332"/>
        <v>4.7056416819789402E-5</v>
      </c>
      <c r="S660" s="246">
        <v>1</v>
      </c>
      <c r="T660" s="246">
        <f t="shared" si="333"/>
        <v>4.7056416819789402E-5</v>
      </c>
      <c r="X660" s="248">
        <f t="shared" si="346"/>
        <v>38279.4447</v>
      </c>
      <c r="Z660" s="246">
        <f t="shared" si="335"/>
        <v>61215</v>
      </c>
      <c r="AA660" s="246">
        <f t="shared" si="336"/>
        <v>2.7392652016446493E-2</v>
      </c>
      <c r="AB660" s="246">
        <f t="shared" si="347"/>
        <v>6.8597679858570584E-3</v>
      </c>
      <c r="AC660" s="246">
        <f t="shared" si="338"/>
        <v>6.8597679858570584E-3</v>
      </c>
      <c r="AD660" s="246">
        <f t="shared" si="348"/>
        <v>3.4252420002303552E-2</v>
      </c>
      <c r="AE660" s="246">
        <f t="shared" si="349"/>
        <v>4.7056416819789402E-5</v>
      </c>
      <c r="AG660" s="249"/>
    </row>
    <row r="661" spans="1:33" s="246" customFormat="1" ht="12.95" customHeight="1">
      <c r="A661" s="11" t="s">
        <v>1074</v>
      </c>
      <c r="B661" s="11" t="s">
        <v>1817</v>
      </c>
      <c r="C661" s="265">
        <v>53311.125800000002</v>
      </c>
      <c r="D661" s="265" t="s">
        <v>1965</v>
      </c>
      <c r="E661" s="246">
        <f t="shared" si="342"/>
        <v>61256.105779560487</v>
      </c>
      <c r="F661" s="246">
        <f t="shared" si="341"/>
        <v>61256</v>
      </c>
      <c r="G661" s="250">
        <f t="shared" si="343"/>
        <v>3.4007728005235549E-2</v>
      </c>
      <c r="N661" s="246">
        <f t="shared" si="344"/>
        <v>3.4007728005235549E-2</v>
      </c>
      <c r="O661" s="246">
        <f t="shared" ca="1" si="329"/>
        <v>7.6266898052786858E-2</v>
      </c>
      <c r="P661" s="246">
        <f t="shared" si="330"/>
        <v>2.746473968585162E-2</v>
      </c>
      <c r="Q661" s="248">
        <f t="shared" si="345"/>
        <v>38292.625800000002</v>
      </c>
      <c r="R661" s="246">
        <f t="shared" si="332"/>
        <v>4.2810696147594524E-5</v>
      </c>
      <c r="S661" s="246">
        <v>1</v>
      </c>
      <c r="T661" s="246">
        <f t="shared" si="333"/>
        <v>4.2810696147594524E-5</v>
      </c>
      <c r="X661" s="248">
        <f t="shared" si="346"/>
        <v>38292.625800000002</v>
      </c>
      <c r="Z661" s="246">
        <f t="shared" si="335"/>
        <v>61256</v>
      </c>
      <c r="AA661" s="246">
        <f t="shared" si="336"/>
        <v>2.746473968585162E-2</v>
      </c>
      <c r="AB661" s="246">
        <f t="shared" si="347"/>
        <v>6.5429883193839286E-3</v>
      </c>
      <c r="AC661" s="246">
        <f t="shared" si="338"/>
        <v>6.5429883193839286E-3</v>
      </c>
      <c r="AD661" s="246">
        <f t="shared" si="348"/>
        <v>3.4007728005235549E-2</v>
      </c>
      <c r="AE661" s="246">
        <f t="shared" si="349"/>
        <v>4.2810696147594524E-5</v>
      </c>
      <c r="AG661" s="249"/>
    </row>
    <row r="662" spans="1:33" s="246" customFormat="1" ht="12.95" customHeight="1">
      <c r="A662" s="11" t="s">
        <v>1066</v>
      </c>
      <c r="B662" s="11" t="s">
        <v>1814</v>
      </c>
      <c r="C662" s="265">
        <v>53365.621200000001</v>
      </c>
      <c r="D662" s="265" t="s">
        <v>1965</v>
      </c>
      <c r="E662" s="246">
        <f t="shared" si="342"/>
        <v>61425.611353703927</v>
      </c>
      <c r="F662" s="246">
        <f t="shared" si="341"/>
        <v>61425.5</v>
      </c>
      <c r="G662" s="250">
        <f t="shared" si="343"/>
        <v>3.579979400819866E-2</v>
      </c>
      <c r="N662" s="246">
        <f t="shared" si="344"/>
        <v>3.579979400819866E-2</v>
      </c>
      <c r="O662" s="246">
        <f t="shared" ca="1" si="329"/>
        <v>7.6092702064461282E-2</v>
      </c>
      <c r="P662" s="246">
        <f t="shared" si="330"/>
        <v>2.776352925304975E-2</v>
      </c>
      <c r="Q662" s="248">
        <f t="shared" si="345"/>
        <v>38347.121200000001</v>
      </c>
      <c r="R662" s="246">
        <f t="shared" si="332"/>
        <v>6.458155121484857E-5</v>
      </c>
      <c r="S662" s="246">
        <v>1</v>
      </c>
      <c r="T662" s="246">
        <f t="shared" si="333"/>
        <v>6.458155121484857E-5</v>
      </c>
      <c r="X662" s="248">
        <f t="shared" si="346"/>
        <v>38347.121200000001</v>
      </c>
      <c r="Z662" s="246">
        <f t="shared" si="335"/>
        <v>61425.5</v>
      </c>
      <c r="AA662" s="246">
        <f t="shared" si="336"/>
        <v>2.776352925304975E-2</v>
      </c>
      <c r="AB662" s="246">
        <f t="shared" si="347"/>
        <v>8.03626475514891E-3</v>
      </c>
      <c r="AC662" s="246">
        <f t="shared" si="338"/>
        <v>8.03626475514891E-3</v>
      </c>
      <c r="AD662" s="246">
        <f t="shared" si="348"/>
        <v>3.579979400819866E-2</v>
      </c>
      <c r="AE662" s="246">
        <f t="shared" si="349"/>
        <v>6.458155121484857E-5</v>
      </c>
      <c r="AG662" s="249"/>
    </row>
    <row r="663" spans="1:33" s="246" customFormat="1" ht="12.95" customHeight="1">
      <c r="A663" s="11" t="s">
        <v>1066</v>
      </c>
      <c r="B663" s="11" t="s">
        <v>1814</v>
      </c>
      <c r="C663" s="265">
        <v>53366.585800000001</v>
      </c>
      <c r="D663" s="265" t="s">
        <v>1965</v>
      </c>
      <c r="E663" s="246">
        <f t="shared" si="342"/>
        <v>61428.611700096808</v>
      </c>
      <c r="F663" s="246">
        <f t="shared" si="341"/>
        <v>61428.5</v>
      </c>
      <c r="G663" s="250">
        <f t="shared" si="343"/>
        <v>3.5911158003727905E-2</v>
      </c>
      <c r="N663" s="246">
        <f t="shared" si="344"/>
        <v>3.5911158003727905E-2</v>
      </c>
      <c r="O663" s="246">
        <f t="shared" ca="1" si="329"/>
        <v>7.6089618949623655E-2</v>
      </c>
      <c r="P663" s="246">
        <f t="shared" si="330"/>
        <v>2.7768828711658193E-2</v>
      </c>
      <c r="Q663" s="248">
        <f t="shared" si="345"/>
        <v>38348.085800000001</v>
      </c>
      <c r="R663" s="246">
        <f t="shared" si="332"/>
        <v>6.6297526300496462E-5</v>
      </c>
      <c r="S663" s="246">
        <v>1</v>
      </c>
      <c r="T663" s="246">
        <f t="shared" si="333"/>
        <v>6.6297526300496462E-5</v>
      </c>
      <c r="X663" s="248">
        <f t="shared" si="346"/>
        <v>38348.085800000001</v>
      </c>
      <c r="Z663" s="246">
        <f t="shared" si="335"/>
        <v>61428.5</v>
      </c>
      <c r="AA663" s="246">
        <f t="shared" si="336"/>
        <v>2.7768828711658193E-2</v>
      </c>
      <c r="AB663" s="246">
        <f t="shared" si="347"/>
        <v>8.1423292920697124E-3</v>
      </c>
      <c r="AC663" s="246">
        <f t="shared" si="338"/>
        <v>8.1423292920697124E-3</v>
      </c>
      <c r="AD663" s="246">
        <f t="shared" si="348"/>
        <v>3.5911158003727905E-2</v>
      </c>
      <c r="AE663" s="246">
        <f t="shared" si="349"/>
        <v>6.6297526300496462E-5</v>
      </c>
      <c r="AG663" s="249"/>
    </row>
    <row r="664" spans="1:33" s="246" customFormat="1" ht="12.95" customHeight="1">
      <c r="A664" s="11" t="s">
        <v>1066</v>
      </c>
      <c r="B664" s="11" t="s">
        <v>1814</v>
      </c>
      <c r="C664" s="265">
        <v>53373.667000000001</v>
      </c>
      <c r="D664" s="265" t="s">
        <v>1965</v>
      </c>
      <c r="E664" s="246">
        <f t="shared" si="342"/>
        <v>61450.637465053565</v>
      </c>
      <c r="F664" s="246">
        <f t="shared" si="341"/>
        <v>61450.5</v>
      </c>
      <c r="G664" s="250">
        <f t="shared" si="343"/>
        <v>4.4194494003022555E-2</v>
      </c>
      <c r="N664" s="246">
        <f t="shared" si="344"/>
        <v>4.4194494003022555E-2</v>
      </c>
      <c r="O664" s="246">
        <f t="shared" ca="1" si="329"/>
        <v>7.6067009440814445E-2</v>
      </c>
      <c r="P664" s="246">
        <f t="shared" si="330"/>
        <v>2.7807703255900894E-2</v>
      </c>
      <c r="Q664" s="248">
        <f t="shared" si="345"/>
        <v>38355.167000000001</v>
      </c>
      <c r="R664" s="246">
        <f t="shared" si="332"/>
        <v>2.6852691098995209E-4</v>
      </c>
      <c r="S664" s="246">
        <v>1</v>
      </c>
      <c r="T664" s="246">
        <f t="shared" si="333"/>
        <v>2.6852691098995209E-4</v>
      </c>
      <c r="X664" s="248">
        <f t="shared" si="346"/>
        <v>38355.167000000001</v>
      </c>
      <c r="Z664" s="246">
        <f t="shared" si="335"/>
        <v>61450.5</v>
      </c>
      <c r="AA664" s="246">
        <f t="shared" si="336"/>
        <v>2.7807703255900894E-2</v>
      </c>
      <c r="AB664" s="246">
        <f t="shared" si="347"/>
        <v>1.6386790747121661E-2</v>
      </c>
      <c r="AC664" s="246">
        <f t="shared" si="338"/>
        <v>1.6386790747121661E-2</v>
      </c>
      <c r="AD664" s="246">
        <f t="shared" si="348"/>
        <v>4.4194494003022555E-2</v>
      </c>
      <c r="AE664" s="246">
        <f t="shared" si="349"/>
        <v>2.6852691098995209E-4</v>
      </c>
      <c r="AG664" s="249"/>
    </row>
    <row r="665" spans="1:33" s="246" customFormat="1" ht="12.95" customHeight="1">
      <c r="A665" s="11" t="s">
        <v>1066</v>
      </c>
      <c r="B665" s="11" t="s">
        <v>1814</v>
      </c>
      <c r="C665" s="265">
        <v>53391.665999999997</v>
      </c>
      <c r="D665" s="265" t="s">
        <v>1965</v>
      </c>
      <c r="E665" s="246">
        <f t="shared" si="342"/>
        <v>61506.622572585708</v>
      </c>
      <c r="F665" s="246">
        <f t="shared" si="341"/>
        <v>61506.5</v>
      </c>
      <c r="G665" s="250">
        <f t="shared" si="343"/>
        <v>3.9406622003298253E-2</v>
      </c>
      <c r="N665" s="246">
        <f t="shared" si="344"/>
        <v>3.9406622003298253E-2</v>
      </c>
      <c r="O665" s="246">
        <f t="shared" ca="1" si="329"/>
        <v>7.600945796384552E-2</v>
      </c>
      <c r="P665" s="246">
        <f t="shared" si="330"/>
        <v>2.7906750734166298E-2</v>
      </c>
      <c r="Q665" s="248">
        <f t="shared" si="345"/>
        <v>38373.165999999997</v>
      </c>
      <c r="R665" s="246">
        <f t="shared" si="332"/>
        <v>1.322470392066066E-4</v>
      </c>
      <c r="S665" s="246">
        <v>1</v>
      </c>
      <c r="T665" s="246">
        <f t="shared" si="333"/>
        <v>1.322470392066066E-4</v>
      </c>
      <c r="X665" s="248">
        <f t="shared" si="346"/>
        <v>38373.165999999997</v>
      </c>
      <c r="Z665" s="246">
        <f t="shared" si="335"/>
        <v>61506.5</v>
      </c>
      <c r="AA665" s="246">
        <f t="shared" si="336"/>
        <v>2.7906750734166298E-2</v>
      </c>
      <c r="AB665" s="246">
        <f t="shared" si="347"/>
        <v>1.1499871269131955E-2</v>
      </c>
      <c r="AC665" s="246">
        <f t="shared" si="338"/>
        <v>1.1499871269131955E-2</v>
      </c>
      <c r="AD665" s="246">
        <f t="shared" si="348"/>
        <v>3.9406622003298253E-2</v>
      </c>
      <c r="AE665" s="246">
        <f t="shared" si="349"/>
        <v>1.322470392066066E-4</v>
      </c>
      <c r="AG665" s="249"/>
    </row>
    <row r="666" spans="1:33" s="246" customFormat="1" ht="12.95" customHeight="1">
      <c r="A666" s="11" t="s">
        <v>1066</v>
      </c>
      <c r="B666" s="11" t="s">
        <v>1817</v>
      </c>
      <c r="C666" s="265">
        <v>53414.648999999998</v>
      </c>
      <c r="D666" s="265" t="s">
        <v>1965</v>
      </c>
      <c r="E666" s="246">
        <f t="shared" si="342"/>
        <v>61578.110195587622</v>
      </c>
      <c r="F666" s="246">
        <f t="shared" si="341"/>
        <v>61578</v>
      </c>
      <c r="G666" s="250">
        <f t="shared" si="343"/>
        <v>3.5427464004897047E-2</v>
      </c>
      <c r="N666" s="246">
        <f t="shared" si="344"/>
        <v>3.5427464004897047E-2</v>
      </c>
      <c r="O666" s="246">
        <f t="shared" ca="1" si="329"/>
        <v>7.5935977060215556E-2</v>
      </c>
      <c r="P666" s="246">
        <f t="shared" si="330"/>
        <v>2.8033409516417092E-2</v>
      </c>
      <c r="Q666" s="248">
        <f t="shared" si="345"/>
        <v>38396.148999999998</v>
      </c>
      <c r="R666" s="246">
        <f t="shared" si="332"/>
        <v>5.4672041778610568E-5</v>
      </c>
      <c r="S666" s="246">
        <v>1</v>
      </c>
      <c r="T666" s="246">
        <f t="shared" si="333"/>
        <v>5.4672041778610568E-5</v>
      </c>
      <c r="X666" s="248">
        <f t="shared" si="346"/>
        <v>38396.148999999998</v>
      </c>
      <c r="Z666" s="246">
        <f t="shared" si="335"/>
        <v>61578</v>
      </c>
      <c r="AA666" s="246">
        <f t="shared" si="336"/>
        <v>2.8033409516417092E-2</v>
      </c>
      <c r="AB666" s="246">
        <f t="shared" si="347"/>
        <v>7.394054488479955E-3</v>
      </c>
      <c r="AC666" s="246">
        <f t="shared" si="338"/>
        <v>7.394054488479955E-3</v>
      </c>
      <c r="AD666" s="246">
        <f t="shared" si="348"/>
        <v>3.5427464004897047E-2</v>
      </c>
      <c r="AE666" s="246">
        <f t="shared" si="349"/>
        <v>5.4672041778610568E-5</v>
      </c>
      <c r="AG666" s="249"/>
    </row>
    <row r="667" spans="1:33" s="246" customFormat="1" ht="12.95" customHeight="1">
      <c r="A667" s="11" t="s">
        <v>1133</v>
      </c>
      <c r="B667" s="11" t="s">
        <v>1814</v>
      </c>
      <c r="C667" s="265">
        <v>53717.018900000003</v>
      </c>
      <c r="D667" s="265" t="s">
        <v>1965</v>
      </c>
      <c r="E667" s="246">
        <f t="shared" si="342"/>
        <v>62518.618633055637</v>
      </c>
      <c r="F667" s="246">
        <f t="shared" si="341"/>
        <v>62518.5</v>
      </c>
      <c r="G667" s="250">
        <f t="shared" si="343"/>
        <v>3.8140078009746503E-2</v>
      </c>
      <c r="N667" s="246">
        <f t="shared" si="344"/>
        <v>3.8140078009746503E-2</v>
      </c>
      <c r="O667" s="246">
        <f t="shared" ca="1" si="329"/>
        <v>7.4969420558621436E-2</v>
      </c>
      <c r="P667" s="246">
        <f t="shared" si="330"/>
        <v>2.9719962473675192E-2</v>
      </c>
      <c r="Q667" s="248">
        <f t="shared" si="345"/>
        <v>38698.518900000003</v>
      </c>
      <c r="R667" s="246">
        <f t="shared" si="332"/>
        <v>7.0898345640789466E-5</v>
      </c>
      <c r="S667" s="246">
        <v>1</v>
      </c>
      <c r="T667" s="246">
        <f t="shared" si="333"/>
        <v>7.0898345640789466E-5</v>
      </c>
      <c r="X667" s="248">
        <f t="shared" si="346"/>
        <v>38698.518900000003</v>
      </c>
      <c r="Z667" s="246">
        <f t="shared" si="335"/>
        <v>62518.5</v>
      </c>
      <c r="AA667" s="246">
        <f t="shared" si="336"/>
        <v>2.9719962473675192E-2</v>
      </c>
      <c r="AB667" s="246">
        <f t="shared" si="347"/>
        <v>8.4201155360713112E-3</v>
      </c>
      <c r="AC667" s="246">
        <f t="shared" si="338"/>
        <v>8.4201155360713112E-3</v>
      </c>
      <c r="AD667" s="246">
        <f t="shared" si="348"/>
        <v>3.8140078009746503E-2</v>
      </c>
      <c r="AE667" s="246">
        <f t="shared" si="349"/>
        <v>7.0898345640789466E-5</v>
      </c>
      <c r="AG667" s="249"/>
    </row>
    <row r="668" spans="1:33" s="246" customFormat="1" ht="12.95" customHeight="1">
      <c r="A668" s="11" t="s">
        <v>1066</v>
      </c>
      <c r="B668" s="11" t="s">
        <v>1814</v>
      </c>
      <c r="C668" s="265">
        <v>53725.6993</v>
      </c>
      <c r="D668" s="265" t="s">
        <v>1965</v>
      </c>
      <c r="E668" s="246">
        <f t="shared" si="342"/>
        <v>62545.618640135028</v>
      </c>
      <c r="F668" s="246">
        <f t="shared" si="341"/>
        <v>62545.5</v>
      </c>
      <c r="G668" s="250">
        <f t="shared" si="343"/>
        <v>3.8142354002047796E-2</v>
      </c>
      <c r="N668" s="246">
        <f t="shared" si="344"/>
        <v>3.8142354002047796E-2</v>
      </c>
      <c r="O668" s="246">
        <f t="shared" ca="1" si="329"/>
        <v>7.4941672525082853E-2</v>
      </c>
      <c r="P668" s="246">
        <f t="shared" si="330"/>
        <v>2.9768942977652653E-2</v>
      </c>
      <c r="Q668" s="248">
        <f t="shared" si="345"/>
        <v>38707.1993</v>
      </c>
      <c r="R668" s="246">
        <f t="shared" si="332"/>
        <v>7.0114012183462111E-5</v>
      </c>
      <c r="S668" s="246">
        <v>1</v>
      </c>
      <c r="T668" s="246">
        <f t="shared" si="333"/>
        <v>7.0114012183462111E-5</v>
      </c>
      <c r="X668" s="248">
        <f t="shared" si="346"/>
        <v>38707.1993</v>
      </c>
      <c r="Z668" s="246">
        <f t="shared" si="335"/>
        <v>62545.5</v>
      </c>
      <c r="AA668" s="246">
        <f t="shared" si="336"/>
        <v>2.9768942977652653E-2</v>
      </c>
      <c r="AB668" s="246">
        <f t="shared" si="347"/>
        <v>8.3734110243951429E-3</v>
      </c>
      <c r="AC668" s="246">
        <f t="shared" si="338"/>
        <v>8.3734110243951429E-3</v>
      </c>
      <c r="AD668" s="246">
        <f t="shared" si="348"/>
        <v>3.8142354002047796E-2</v>
      </c>
      <c r="AE668" s="246">
        <f t="shared" si="349"/>
        <v>7.0114012183462111E-5</v>
      </c>
      <c r="AG668" s="249"/>
    </row>
    <row r="669" spans="1:33" s="246" customFormat="1" ht="12.95" customHeight="1">
      <c r="A669" s="11" t="s">
        <v>1186</v>
      </c>
      <c r="B669" s="11" t="s">
        <v>1817</v>
      </c>
      <c r="C669" s="265">
        <v>53750.936199999996</v>
      </c>
      <c r="D669" s="265" t="s">
        <v>1965</v>
      </c>
      <c r="E669" s="246">
        <f t="shared" si="342"/>
        <v>62624.116921166082</v>
      </c>
      <c r="F669" s="246">
        <f t="shared" si="341"/>
        <v>62624</v>
      </c>
      <c r="G669" s="250">
        <f t="shared" si="343"/>
        <v>3.7589711995678954E-2</v>
      </c>
      <c r="N669" s="246">
        <f t="shared" si="344"/>
        <v>3.7589711995678954E-2</v>
      </c>
      <c r="O669" s="246">
        <f t="shared" ca="1" si="329"/>
        <v>7.4860997686831771E-2</v>
      </c>
      <c r="P669" s="246">
        <f t="shared" si="330"/>
        <v>2.9911527658386214E-2</v>
      </c>
      <c r="Q669" s="248">
        <f t="shared" si="345"/>
        <v>38732.436199999996</v>
      </c>
      <c r="R669" s="246">
        <f t="shared" si="332"/>
        <v>5.895451471744755E-5</v>
      </c>
      <c r="S669" s="246">
        <v>1</v>
      </c>
      <c r="T669" s="246">
        <f t="shared" si="333"/>
        <v>5.895451471744755E-5</v>
      </c>
      <c r="X669" s="248">
        <f t="shared" si="346"/>
        <v>38732.436199999996</v>
      </c>
      <c r="Z669" s="246">
        <f t="shared" si="335"/>
        <v>62624</v>
      </c>
      <c r="AA669" s="246">
        <f t="shared" si="336"/>
        <v>2.9911527658386214E-2</v>
      </c>
      <c r="AB669" s="246">
        <f t="shared" si="347"/>
        <v>7.67818433729274E-3</v>
      </c>
      <c r="AC669" s="246">
        <f t="shared" si="338"/>
        <v>7.67818433729274E-3</v>
      </c>
      <c r="AD669" s="246">
        <f t="shared" si="348"/>
        <v>3.7589711995678954E-2</v>
      </c>
      <c r="AE669" s="246">
        <f t="shared" si="349"/>
        <v>5.895451471744755E-5</v>
      </c>
      <c r="AG669" s="249"/>
    </row>
    <row r="670" spans="1:33" s="246" customFormat="1" ht="12.95" customHeight="1">
      <c r="A670" s="11" t="s">
        <v>1066</v>
      </c>
      <c r="B670" s="11" t="s">
        <v>1817</v>
      </c>
      <c r="C670" s="265">
        <v>53758.654999999999</v>
      </c>
      <c r="D670" s="265" t="s">
        <v>1965</v>
      </c>
      <c r="E670" s="246">
        <f t="shared" si="342"/>
        <v>62648.125913222269</v>
      </c>
      <c r="F670" s="246">
        <f t="shared" si="341"/>
        <v>62648</v>
      </c>
      <c r="G670" s="250">
        <f t="shared" si="343"/>
        <v>4.048062399670016E-2</v>
      </c>
      <c r="N670" s="246">
        <f t="shared" si="344"/>
        <v>4.048062399670016E-2</v>
      </c>
      <c r="O670" s="246">
        <f t="shared" ca="1" si="329"/>
        <v>7.4836332768130814E-2</v>
      </c>
      <c r="P670" s="246">
        <f t="shared" si="330"/>
        <v>2.9955173418910082E-2</v>
      </c>
      <c r="Q670" s="248">
        <f t="shared" si="345"/>
        <v>38740.154999999999</v>
      </c>
      <c r="R670" s="246">
        <f t="shared" si="332"/>
        <v>1.1078510986550149E-4</v>
      </c>
      <c r="S670" s="246">
        <v>1</v>
      </c>
      <c r="T670" s="246">
        <f t="shared" si="333"/>
        <v>1.1078510986550149E-4</v>
      </c>
      <c r="X670" s="248">
        <f t="shared" si="346"/>
        <v>38740.154999999999</v>
      </c>
      <c r="Z670" s="246">
        <f t="shared" si="335"/>
        <v>62648</v>
      </c>
      <c r="AA670" s="246">
        <f t="shared" si="336"/>
        <v>2.9955173418910082E-2</v>
      </c>
      <c r="AB670" s="246">
        <f t="shared" si="347"/>
        <v>1.0525450577790078E-2</v>
      </c>
      <c r="AC670" s="246">
        <f t="shared" si="338"/>
        <v>1.0525450577790078E-2</v>
      </c>
      <c r="AD670" s="246">
        <f t="shared" si="348"/>
        <v>4.048062399670016E-2</v>
      </c>
      <c r="AE670" s="246">
        <f t="shared" si="349"/>
        <v>1.1078510986550149E-4</v>
      </c>
      <c r="AG670" s="249"/>
    </row>
    <row r="671" spans="1:33" s="246" customFormat="1" ht="12.95" customHeight="1">
      <c r="A671" s="11" t="s">
        <v>1066</v>
      </c>
      <c r="B671" s="11" t="s">
        <v>1817</v>
      </c>
      <c r="C671" s="265">
        <v>53761.544900000001</v>
      </c>
      <c r="D671" s="265" t="s">
        <v>1965</v>
      </c>
      <c r="E671" s="246">
        <f t="shared" si="342"/>
        <v>62657.114821620366</v>
      </c>
      <c r="F671" s="246">
        <f t="shared" si="341"/>
        <v>62657</v>
      </c>
      <c r="G671" s="250">
        <f t="shared" si="343"/>
        <v>3.691471600177465E-2</v>
      </c>
      <c r="N671" s="246">
        <f t="shared" si="344"/>
        <v>3.691471600177465E-2</v>
      </c>
      <c r="O671" s="246">
        <f t="shared" ca="1" si="329"/>
        <v>7.4827083423617949E-2</v>
      </c>
      <c r="P671" s="246">
        <f t="shared" si="330"/>
        <v>2.9971546976908126E-2</v>
      </c>
      <c r="Q671" s="248">
        <f t="shared" si="345"/>
        <v>38743.044900000001</v>
      </c>
      <c r="R671" s="246">
        <f t="shared" si="332"/>
        <v>4.8207596107865964E-5</v>
      </c>
      <c r="S671" s="246">
        <v>1</v>
      </c>
      <c r="T671" s="246">
        <f t="shared" si="333"/>
        <v>4.8207596107865964E-5</v>
      </c>
      <c r="X671" s="248">
        <f t="shared" si="346"/>
        <v>38743.044900000001</v>
      </c>
      <c r="Z671" s="246">
        <f t="shared" si="335"/>
        <v>62657</v>
      </c>
      <c r="AA671" s="246">
        <f t="shared" si="336"/>
        <v>2.9971546976908126E-2</v>
      </c>
      <c r="AB671" s="246">
        <f t="shared" si="347"/>
        <v>6.9431690248665245E-3</v>
      </c>
      <c r="AC671" s="246">
        <f t="shared" si="338"/>
        <v>6.9431690248665245E-3</v>
      </c>
      <c r="AD671" s="246">
        <f t="shared" si="348"/>
        <v>3.691471600177465E-2</v>
      </c>
      <c r="AE671" s="246">
        <f t="shared" si="349"/>
        <v>4.8207596107865964E-5</v>
      </c>
      <c r="AG671" s="249"/>
    </row>
    <row r="672" spans="1:33" s="246" customFormat="1" ht="12.95" customHeight="1">
      <c r="A672" s="11" t="s">
        <v>1066</v>
      </c>
      <c r="B672" s="11" t="s">
        <v>1817</v>
      </c>
      <c r="C672" s="265">
        <v>53776.665000000001</v>
      </c>
      <c r="D672" s="265" t="s">
        <v>1965</v>
      </c>
      <c r="E672" s="246">
        <f t="shared" si="342"/>
        <v>62704.145235776537</v>
      </c>
      <c r="F672" s="246">
        <f t="shared" si="341"/>
        <v>62704</v>
      </c>
      <c r="G672" s="250">
        <f t="shared" si="343"/>
        <v>4.6692752002854832E-2</v>
      </c>
      <c r="N672" s="246">
        <f t="shared" si="344"/>
        <v>4.6692752002854832E-2</v>
      </c>
      <c r="O672" s="246">
        <f t="shared" ca="1" si="329"/>
        <v>7.4778781291161889E-2</v>
      </c>
      <c r="P672" s="246">
        <f t="shared" si="330"/>
        <v>3.0057110032358482E-2</v>
      </c>
      <c r="Q672" s="248">
        <f t="shared" si="345"/>
        <v>38758.165000000001</v>
      </c>
      <c r="R672" s="246">
        <f t="shared" si="332"/>
        <v>2.7674458377053966E-4</v>
      </c>
      <c r="S672" s="246">
        <v>1</v>
      </c>
      <c r="T672" s="246">
        <f t="shared" si="333"/>
        <v>2.7674458377053966E-4</v>
      </c>
      <c r="X672" s="248">
        <f t="shared" si="346"/>
        <v>38758.165000000001</v>
      </c>
      <c r="Z672" s="246">
        <f t="shared" si="335"/>
        <v>62704</v>
      </c>
      <c r="AA672" s="246">
        <f t="shared" si="336"/>
        <v>3.0057110032358482E-2</v>
      </c>
      <c r="AB672" s="246">
        <f t="shared" si="347"/>
        <v>1.663564197049635E-2</v>
      </c>
      <c r="AC672" s="246">
        <f t="shared" si="338"/>
        <v>1.663564197049635E-2</v>
      </c>
      <c r="AD672" s="246">
        <f t="shared" si="348"/>
        <v>4.6692752002854832E-2</v>
      </c>
      <c r="AE672" s="246">
        <f t="shared" si="349"/>
        <v>2.7674458377053966E-4</v>
      </c>
      <c r="AG672" s="249"/>
    </row>
    <row r="673" spans="1:33" s="246" customFormat="1" ht="12.95" customHeight="1">
      <c r="A673" s="11" t="s">
        <v>1203</v>
      </c>
      <c r="B673" s="11" t="s">
        <v>1817</v>
      </c>
      <c r="C673" s="265">
        <v>54023.246200000001</v>
      </c>
      <c r="D673" s="265" t="s">
        <v>1965</v>
      </c>
      <c r="E673" s="246">
        <f t="shared" si="342"/>
        <v>63471.125345638611</v>
      </c>
      <c r="F673" s="246">
        <f t="shared" si="341"/>
        <v>63471</v>
      </c>
      <c r="G673" s="250">
        <f t="shared" si="343"/>
        <v>4.0298148007423151E-2</v>
      </c>
      <c r="N673" s="246">
        <f t="shared" si="344"/>
        <v>4.0298148007423151E-2</v>
      </c>
      <c r="O673" s="246">
        <f t="shared" ca="1" si="329"/>
        <v>7.3990531597676837E-2</v>
      </c>
      <c r="P673" s="246">
        <f t="shared" si="330"/>
        <v>3.1466875404452671E-2</v>
      </c>
      <c r="Q673" s="248">
        <f t="shared" si="345"/>
        <v>39004.746200000001</v>
      </c>
      <c r="R673" s="246">
        <f t="shared" si="332"/>
        <v>7.7991375787976995E-5</v>
      </c>
      <c r="S673" s="246">
        <v>1</v>
      </c>
      <c r="T673" s="246">
        <f t="shared" si="333"/>
        <v>7.7991375787976995E-5</v>
      </c>
      <c r="X673" s="248">
        <f t="shared" si="346"/>
        <v>39004.746200000001</v>
      </c>
      <c r="Z673" s="246">
        <f t="shared" si="335"/>
        <v>63471</v>
      </c>
      <c r="AA673" s="246">
        <f t="shared" si="336"/>
        <v>3.1466875404452671E-2</v>
      </c>
      <c r="AB673" s="246">
        <f t="shared" si="347"/>
        <v>8.8312726029704802E-3</v>
      </c>
      <c r="AC673" s="246">
        <f t="shared" si="338"/>
        <v>8.8312726029704802E-3</v>
      </c>
      <c r="AD673" s="246">
        <f t="shared" si="348"/>
        <v>4.0298148007423151E-2</v>
      </c>
      <c r="AE673" s="246">
        <f t="shared" si="349"/>
        <v>7.7991375787976995E-5</v>
      </c>
      <c r="AG673" s="249"/>
    </row>
    <row r="674" spans="1:33" s="246" customFormat="1" ht="12.95" customHeight="1">
      <c r="A674" s="11" t="s">
        <v>1186</v>
      </c>
      <c r="B674" s="11" t="s">
        <v>1817</v>
      </c>
      <c r="C674" s="265">
        <v>54075.650699999998</v>
      </c>
      <c r="D674" s="265" t="s">
        <v>1965</v>
      </c>
      <c r="E674" s="246">
        <f t="shared" si="342"/>
        <v>63634.127266171337</v>
      </c>
      <c r="F674" s="246">
        <f t="shared" ref="F674:F705" si="350">ROUND(2*E674,0)/2</f>
        <v>63634</v>
      </c>
      <c r="G674" s="250">
        <f t="shared" si="343"/>
        <v>4.0915592006058432E-2</v>
      </c>
      <c r="N674" s="246">
        <f t="shared" si="344"/>
        <v>4.0915592006058432E-2</v>
      </c>
      <c r="O674" s="246">
        <f t="shared" ca="1" si="329"/>
        <v>7.3823015691499447E-2</v>
      </c>
      <c r="P674" s="246">
        <f t="shared" si="330"/>
        <v>3.1769738985120026E-2</v>
      </c>
      <c r="Q674" s="248">
        <f t="shared" si="345"/>
        <v>39057.150699999998</v>
      </c>
      <c r="R674" s="246">
        <f t="shared" si="332"/>
        <v>8.3646627480608168E-5</v>
      </c>
      <c r="S674" s="246">
        <v>1</v>
      </c>
      <c r="T674" s="246">
        <f t="shared" si="333"/>
        <v>8.3646627480608168E-5</v>
      </c>
      <c r="X674" s="248">
        <f t="shared" si="346"/>
        <v>39057.150699999998</v>
      </c>
      <c r="Z674" s="246">
        <f t="shared" si="335"/>
        <v>63634</v>
      </c>
      <c r="AA674" s="246">
        <f t="shared" si="336"/>
        <v>3.1769738985120026E-2</v>
      </c>
      <c r="AB674" s="246">
        <f t="shared" si="347"/>
        <v>9.1458530209384062E-3</v>
      </c>
      <c r="AC674" s="246">
        <f t="shared" si="338"/>
        <v>9.1458530209384062E-3</v>
      </c>
      <c r="AD674" s="246">
        <f t="shared" si="348"/>
        <v>4.0915592006058432E-2</v>
      </c>
      <c r="AE674" s="246">
        <f t="shared" si="349"/>
        <v>8.3646627480608168E-5</v>
      </c>
      <c r="AG674" s="249"/>
    </row>
    <row r="675" spans="1:33" s="246" customFormat="1" ht="12.95" customHeight="1">
      <c r="A675" s="11" t="s">
        <v>1203</v>
      </c>
      <c r="B675" s="11" t="s">
        <v>1817</v>
      </c>
      <c r="C675" s="265">
        <v>54093.011400000003</v>
      </c>
      <c r="D675" s="265" t="s">
        <v>1965</v>
      </c>
      <c r="E675" s="246">
        <f t="shared" si="342"/>
        <v>63688.126969284494</v>
      </c>
      <c r="F675" s="246">
        <f t="shared" si="350"/>
        <v>63688</v>
      </c>
      <c r="G675" s="250">
        <f t="shared" si="343"/>
        <v>4.0820144000463188E-2</v>
      </c>
      <c r="N675" s="246">
        <f t="shared" si="344"/>
        <v>4.0820144000463188E-2</v>
      </c>
      <c r="O675" s="246">
        <f t="shared" ca="1" si="329"/>
        <v>7.3767519624422268E-2</v>
      </c>
      <c r="P675" s="246">
        <f t="shared" si="330"/>
        <v>3.1870326581437097E-2</v>
      </c>
      <c r="Q675" s="248">
        <f t="shared" si="345"/>
        <v>39074.511400000003</v>
      </c>
      <c r="R675" s="246">
        <f t="shared" si="332"/>
        <v>8.0099231833902831E-5</v>
      </c>
      <c r="S675" s="246">
        <v>1</v>
      </c>
      <c r="T675" s="246">
        <f t="shared" si="333"/>
        <v>8.0099231833902831E-5</v>
      </c>
      <c r="X675" s="248">
        <f t="shared" si="346"/>
        <v>39074.511400000003</v>
      </c>
      <c r="Z675" s="246">
        <f t="shared" si="335"/>
        <v>63688</v>
      </c>
      <c r="AA675" s="246">
        <f t="shared" si="336"/>
        <v>3.1870326581437097E-2</v>
      </c>
      <c r="AB675" s="246">
        <f t="shared" si="347"/>
        <v>8.9498174190260904E-3</v>
      </c>
      <c r="AC675" s="246">
        <f t="shared" si="338"/>
        <v>8.9498174190260904E-3</v>
      </c>
      <c r="AD675" s="246">
        <f t="shared" si="348"/>
        <v>4.0820144000463188E-2</v>
      </c>
      <c r="AE675" s="246">
        <f t="shared" si="349"/>
        <v>8.0099231833902831E-5</v>
      </c>
      <c r="AG675" s="249"/>
    </row>
    <row r="676" spans="1:33" s="246" customFormat="1" ht="12.95" customHeight="1">
      <c r="A676" s="11" t="s">
        <v>1186</v>
      </c>
      <c r="B676" s="11" t="s">
        <v>1814</v>
      </c>
      <c r="C676" s="265">
        <v>54127.576999999997</v>
      </c>
      <c r="D676" s="265" t="s">
        <v>1965</v>
      </c>
      <c r="E676" s="246">
        <f t="shared" si="342"/>
        <v>63795.641766379507</v>
      </c>
      <c r="F676" s="246">
        <f t="shared" si="350"/>
        <v>63795.5</v>
      </c>
      <c r="G676" s="250">
        <f t="shared" si="343"/>
        <v>4.5577354001579806E-2</v>
      </c>
      <c r="N676" s="246">
        <f t="shared" si="344"/>
        <v>4.5577354001579806E-2</v>
      </c>
      <c r="O676" s="246">
        <f t="shared" ca="1" si="329"/>
        <v>7.3657041342740856E-2</v>
      </c>
      <c r="P676" s="246">
        <f t="shared" si="330"/>
        <v>3.2070944393407956E-2</v>
      </c>
      <c r="Q676" s="248">
        <f t="shared" si="345"/>
        <v>39109.076999999997</v>
      </c>
      <c r="R676" s="246">
        <f t="shared" si="332"/>
        <v>1.8242310050371687E-4</v>
      </c>
      <c r="S676" s="246">
        <v>1</v>
      </c>
      <c r="T676" s="246">
        <f t="shared" si="333"/>
        <v>1.8242310050371687E-4</v>
      </c>
      <c r="X676" s="248">
        <f t="shared" si="346"/>
        <v>39109.076999999997</v>
      </c>
      <c r="Z676" s="246">
        <f t="shared" si="335"/>
        <v>63795.5</v>
      </c>
      <c r="AA676" s="246">
        <f t="shared" si="336"/>
        <v>3.2070944393407956E-2</v>
      </c>
      <c r="AB676" s="246">
        <f t="shared" si="347"/>
        <v>1.350640960817185E-2</v>
      </c>
      <c r="AC676" s="246">
        <f t="shared" si="338"/>
        <v>1.350640960817185E-2</v>
      </c>
      <c r="AD676" s="246">
        <f t="shared" si="348"/>
        <v>4.5577354001579806E-2</v>
      </c>
      <c r="AE676" s="246">
        <f t="shared" si="349"/>
        <v>1.8242310050371687E-4</v>
      </c>
      <c r="AG676" s="249"/>
    </row>
    <row r="677" spans="1:33" s="246" customFormat="1" ht="12.95" customHeight="1">
      <c r="A677" s="11" t="s">
        <v>1283</v>
      </c>
      <c r="B677" s="11" t="s">
        <v>1814</v>
      </c>
      <c r="C677" s="265">
        <v>54135.932399999998</v>
      </c>
      <c r="D677" s="265" t="s">
        <v>1965</v>
      </c>
      <c r="E677" s="246">
        <f t="shared" si="342"/>
        <v>63821.630875078554</v>
      </c>
      <c r="F677" s="246">
        <f t="shared" si="350"/>
        <v>63821.5</v>
      </c>
      <c r="G677" s="250">
        <f t="shared" si="343"/>
        <v>4.2075842000485864E-2</v>
      </c>
      <c r="N677" s="246">
        <f t="shared" si="344"/>
        <v>4.2075842000485864E-2</v>
      </c>
      <c r="O677" s="246">
        <f t="shared" ca="1" si="329"/>
        <v>7.363032101414814E-2</v>
      </c>
      <c r="P677" s="246">
        <f t="shared" si="330"/>
        <v>3.2119540680988906E-2</v>
      </c>
      <c r="Q677" s="248">
        <f t="shared" si="345"/>
        <v>39117.432399999998</v>
      </c>
      <c r="R677" s="246">
        <f t="shared" si="332"/>
        <v>9.9127935964616861E-5</v>
      </c>
      <c r="S677" s="246">
        <v>1</v>
      </c>
      <c r="T677" s="246">
        <f t="shared" si="333"/>
        <v>9.9127935964616861E-5</v>
      </c>
      <c r="X677" s="248">
        <f t="shared" si="346"/>
        <v>39117.432399999998</v>
      </c>
      <c r="Z677" s="246">
        <f t="shared" si="335"/>
        <v>63821.5</v>
      </c>
      <c r="AA677" s="246">
        <f t="shared" si="336"/>
        <v>3.2119540680988906E-2</v>
      </c>
      <c r="AB677" s="246">
        <f t="shared" si="347"/>
        <v>9.9563013194969574E-3</v>
      </c>
      <c r="AC677" s="246">
        <f t="shared" si="338"/>
        <v>9.9563013194969574E-3</v>
      </c>
      <c r="AD677" s="246">
        <f t="shared" si="348"/>
        <v>4.2075842000485864E-2</v>
      </c>
      <c r="AE677" s="246">
        <f t="shared" si="349"/>
        <v>9.9127935964616861E-5</v>
      </c>
      <c r="AG677" s="249"/>
    </row>
    <row r="678" spans="1:33" s="246" customFormat="1" ht="12.95" customHeight="1">
      <c r="A678" s="11" t="s">
        <v>1373</v>
      </c>
      <c r="B678" s="11" t="s">
        <v>1814</v>
      </c>
      <c r="C678" s="265">
        <v>54718.1662</v>
      </c>
      <c r="D678" s="265" t="s">
        <v>1965</v>
      </c>
      <c r="E678" s="246">
        <f t="shared" si="342"/>
        <v>65632.643814789335</v>
      </c>
      <c r="F678" s="246">
        <f t="shared" si="350"/>
        <v>65632.5</v>
      </c>
      <c r="G678" s="250">
        <f t="shared" si="343"/>
        <v>4.6235909998358693E-2</v>
      </c>
      <c r="N678" s="246">
        <f t="shared" si="344"/>
        <v>4.6235909998358693E-2</v>
      </c>
      <c r="O678" s="246">
        <f t="shared" ca="1" si="329"/>
        <v>7.1769147357171062E-2</v>
      </c>
      <c r="P678" s="246">
        <f t="shared" si="330"/>
        <v>3.5576123164974612E-2</v>
      </c>
      <c r="Q678" s="248">
        <f t="shared" si="345"/>
        <v>39699.6662</v>
      </c>
      <c r="R678" s="246">
        <f t="shared" si="332"/>
        <v>1.1363105533318862E-4</v>
      </c>
      <c r="S678" s="246">
        <v>1</v>
      </c>
      <c r="T678" s="246">
        <f t="shared" si="333"/>
        <v>1.1363105533318862E-4</v>
      </c>
      <c r="X678" s="248">
        <f t="shared" si="346"/>
        <v>39699.6662</v>
      </c>
      <c r="Z678" s="246">
        <f t="shared" si="335"/>
        <v>65632.5</v>
      </c>
      <c r="AA678" s="246">
        <f t="shared" si="336"/>
        <v>3.5576123164974612E-2</v>
      </c>
      <c r="AB678" s="246">
        <f t="shared" si="347"/>
        <v>1.0659786833384081E-2</v>
      </c>
      <c r="AC678" s="246">
        <f t="shared" si="338"/>
        <v>1.0659786833384081E-2</v>
      </c>
      <c r="AD678" s="246">
        <f t="shared" si="348"/>
        <v>4.6235909998358693E-2</v>
      </c>
      <c r="AE678" s="246">
        <f t="shared" si="349"/>
        <v>1.1363105533318862E-4</v>
      </c>
      <c r="AG678" s="249"/>
    </row>
    <row r="679" spans="1:33" s="246" customFormat="1" ht="12.95" customHeight="1">
      <c r="A679" s="11" t="s">
        <v>1373</v>
      </c>
      <c r="B679" s="11" t="s">
        <v>1814</v>
      </c>
      <c r="C679" s="265">
        <v>54732.315000000002</v>
      </c>
      <c r="D679" s="265" t="s">
        <v>1965</v>
      </c>
      <c r="E679" s="246">
        <f t="shared" si="342"/>
        <v>65676.653042493723</v>
      </c>
      <c r="F679" s="246">
        <f t="shared" si="350"/>
        <v>65676.5</v>
      </c>
      <c r="G679" s="250">
        <f t="shared" si="343"/>
        <v>4.920258200581884E-2</v>
      </c>
      <c r="N679" s="246">
        <f t="shared" si="344"/>
        <v>4.920258200581884E-2</v>
      </c>
      <c r="O679" s="246">
        <f t="shared" ca="1" si="329"/>
        <v>7.1723928339552614E-2</v>
      </c>
      <c r="P679" s="246">
        <f t="shared" si="330"/>
        <v>3.5661862396779972E-2</v>
      </c>
      <c r="Q679" s="248">
        <f t="shared" si="345"/>
        <v>39713.815000000002</v>
      </c>
      <c r="R679" s="246">
        <f t="shared" si="332"/>
        <v>1.8335108753060971E-4</v>
      </c>
      <c r="S679" s="246">
        <v>1</v>
      </c>
      <c r="T679" s="246">
        <f t="shared" si="333"/>
        <v>1.8335108753060971E-4</v>
      </c>
      <c r="X679" s="248">
        <f t="shared" si="346"/>
        <v>39713.815000000002</v>
      </c>
      <c r="Z679" s="246">
        <f t="shared" si="335"/>
        <v>65676.5</v>
      </c>
      <c r="AA679" s="246">
        <f t="shared" si="336"/>
        <v>3.5661862396779972E-2</v>
      </c>
      <c r="AB679" s="246">
        <f t="shared" si="347"/>
        <v>1.3540719609038868E-2</v>
      </c>
      <c r="AC679" s="246">
        <f t="shared" si="338"/>
        <v>1.3540719609038868E-2</v>
      </c>
      <c r="AD679" s="246">
        <f t="shared" si="348"/>
        <v>4.920258200581884E-2</v>
      </c>
      <c r="AE679" s="246">
        <f t="shared" si="349"/>
        <v>1.8335108753060971E-4</v>
      </c>
      <c r="AG679" s="249"/>
    </row>
    <row r="680" spans="1:33" s="246" customFormat="1" ht="12.95" customHeight="1">
      <c r="A680" s="11" t="s">
        <v>1373</v>
      </c>
      <c r="B680" s="11" t="s">
        <v>1814</v>
      </c>
      <c r="C680" s="265">
        <v>54733.277000000002</v>
      </c>
      <c r="D680" s="265" t="s">
        <v>1965</v>
      </c>
      <c r="E680" s="246">
        <f t="shared" si="342"/>
        <v>65679.645301699551</v>
      </c>
      <c r="F680" s="246">
        <f t="shared" si="350"/>
        <v>65679.5</v>
      </c>
      <c r="G680" s="250">
        <f t="shared" si="343"/>
        <v>4.6713946008821949E-2</v>
      </c>
      <c r="N680" s="246">
        <f t="shared" si="344"/>
        <v>4.6713946008821949E-2</v>
      </c>
      <c r="O680" s="246">
        <f t="shared" ca="1" si="329"/>
        <v>7.1720845224715002E-2</v>
      </c>
      <c r="P680" s="246">
        <f t="shared" si="330"/>
        <v>3.5667711290834125E-2</v>
      </c>
      <c r="Q680" s="248">
        <f t="shared" si="345"/>
        <v>39714.777000000002</v>
      </c>
      <c r="R680" s="246">
        <f t="shared" si="332"/>
        <v>1.2201930144487954E-4</v>
      </c>
      <c r="S680" s="246">
        <v>1</v>
      </c>
      <c r="T680" s="246">
        <f t="shared" si="333"/>
        <v>1.2201930144487954E-4</v>
      </c>
      <c r="X680" s="248">
        <f t="shared" si="346"/>
        <v>39714.777000000002</v>
      </c>
      <c r="Z680" s="246">
        <f t="shared" si="335"/>
        <v>65679.5</v>
      </c>
      <c r="AA680" s="246">
        <f t="shared" si="336"/>
        <v>3.5667711290834125E-2</v>
      </c>
      <c r="AB680" s="246">
        <f t="shared" si="347"/>
        <v>1.1046234717987824E-2</v>
      </c>
      <c r="AC680" s="246">
        <f t="shared" si="338"/>
        <v>1.1046234717987824E-2</v>
      </c>
      <c r="AD680" s="246">
        <f t="shared" si="348"/>
        <v>4.6713946008821949E-2</v>
      </c>
      <c r="AE680" s="246">
        <f t="shared" si="349"/>
        <v>1.2201930144487954E-4</v>
      </c>
      <c r="AG680" s="249"/>
    </row>
    <row r="681" spans="1:33" s="246" customFormat="1" ht="12.95" customHeight="1">
      <c r="A681" s="11" t="s">
        <v>1373</v>
      </c>
      <c r="B681" s="11" t="s">
        <v>1814</v>
      </c>
      <c r="C681" s="265">
        <v>54736.171999999999</v>
      </c>
      <c r="D681" s="265" t="s">
        <v>1965</v>
      </c>
      <c r="E681" s="246">
        <f t="shared" si="342"/>
        <v>65688.650073426063</v>
      </c>
      <c r="F681" s="246">
        <f t="shared" si="350"/>
        <v>65688.5</v>
      </c>
      <c r="G681" s="250">
        <f t="shared" si="343"/>
        <v>4.8248038001474924E-2</v>
      </c>
      <c r="N681" s="246">
        <f t="shared" si="344"/>
        <v>4.8248038001474924E-2</v>
      </c>
      <c r="O681" s="246">
        <f t="shared" ca="1" si="329"/>
        <v>7.1711595880202136E-2</v>
      </c>
      <c r="P681" s="246">
        <f t="shared" si="330"/>
        <v>3.5685260299469876E-2</v>
      </c>
      <c r="Q681" s="248">
        <f t="shared" si="345"/>
        <v>39717.671999999999</v>
      </c>
      <c r="R681" s="246">
        <f t="shared" si="332"/>
        <v>1.5782338358999524E-4</v>
      </c>
      <c r="S681" s="246">
        <v>1</v>
      </c>
      <c r="T681" s="246">
        <f t="shared" si="333"/>
        <v>1.5782338358999524E-4</v>
      </c>
      <c r="X681" s="248">
        <f t="shared" si="346"/>
        <v>39717.671999999999</v>
      </c>
      <c r="Z681" s="246">
        <f t="shared" si="335"/>
        <v>65688.5</v>
      </c>
      <c r="AA681" s="246">
        <f t="shared" si="336"/>
        <v>3.5685260299469876E-2</v>
      </c>
      <c r="AB681" s="246">
        <f t="shared" si="347"/>
        <v>1.2562777702005049E-2</v>
      </c>
      <c r="AC681" s="246">
        <f t="shared" si="338"/>
        <v>1.2562777702005049E-2</v>
      </c>
      <c r="AD681" s="246">
        <f t="shared" si="348"/>
        <v>4.8248038001474924E-2</v>
      </c>
      <c r="AE681" s="246">
        <f t="shared" si="349"/>
        <v>1.5782338358999524E-4</v>
      </c>
      <c r="AG681" s="249"/>
    </row>
    <row r="682" spans="1:33" s="246" customFormat="1" ht="12.95" customHeight="1">
      <c r="A682" s="11" t="s">
        <v>1373</v>
      </c>
      <c r="B682" s="11" t="s">
        <v>1817</v>
      </c>
      <c r="C682" s="265">
        <v>54741.154000000002</v>
      </c>
      <c r="D682" s="265" t="s">
        <v>1965</v>
      </c>
      <c r="E682" s="246">
        <f t="shared" si="342"/>
        <v>65704.146367982728</v>
      </c>
      <c r="F682" s="246">
        <f t="shared" si="350"/>
        <v>65704</v>
      </c>
      <c r="G682" s="250">
        <f t="shared" si="343"/>
        <v>4.7056752002390567E-2</v>
      </c>
      <c r="N682" s="246">
        <f t="shared" si="344"/>
        <v>4.7056752002390567E-2</v>
      </c>
      <c r="O682" s="246">
        <f t="shared" ca="1" si="329"/>
        <v>7.1695666453541099E-2</v>
      </c>
      <c r="P682" s="246">
        <f t="shared" si="330"/>
        <v>3.5715491772474399E-2</v>
      </c>
      <c r="Q682" s="248">
        <f t="shared" si="345"/>
        <v>39722.654000000002</v>
      </c>
      <c r="R682" s="246">
        <f t="shared" si="332"/>
        <v>1.2862418360267813E-4</v>
      </c>
      <c r="S682" s="246">
        <v>1</v>
      </c>
      <c r="T682" s="246">
        <f t="shared" si="333"/>
        <v>1.2862418360267813E-4</v>
      </c>
      <c r="X682" s="248">
        <f t="shared" si="346"/>
        <v>39722.654000000002</v>
      </c>
      <c r="Z682" s="246">
        <f t="shared" si="335"/>
        <v>65704</v>
      </c>
      <c r="AA682" s="246">
        <f t="shared" si="336"/>
        <v>3.5715491772474399E-2</v>
      </c>
      <c r="AB682" s="246">
        <f t="shared" si="347"/>
        <v>1.1341260229916168E-2</v>
      </c>
      <c r="AC682" s="246">
        <f t="shared" si="338"/>
        <v>1.1341260229916168E-2</v>
      </c>
      <c r="AD682" s="246">
        <f t="shared" si="348"/>
        <v>4.7056752002390567E-2</v>
      </c>
      <c r="AE682" s="246">
        <f t="shared" si="349"/>
        <v>1.2862418360267813E-4</v>
      </c>
      <c r="AG682" s="249"/>
    </row>
    <row r="683" spans="1:33" s="246" customFormat="1" ht="12.95" customHeight="1">
      <c r="A683" s="11" t="s">
        <v>1373</v>
      </c>
      <c r="B683" s="11" t="s">
        <v>1814</v>
      </c>
      <c r="C683" s="265">
        <v>54741.313999999998</v>
      </c>
      <c r="D683" s="265" t="s">
        <v>1965</v>
      </c>
      <c r="E683" s="246">
        <f t="shared" si="342"/>
        <v>65704.644041031497</v>
      </c>
      <c r="F683" s="246">
        <f t="shared" si="350"/>
        <v>65704.5</v>
      </c>
      <c r="G683" s="250">
        <f t="shared" si="343"/>
        <v>4.6308646000397857E-2</v>
      </c>
      <c r="N683" s="246">
        <f t="shared" si="344"/>
        <v>4.6308646000397857E-2</v>
      </c>
      <c r="O683" s="246">
        <f t="shared" ca="1" si="329"/>
        <v>7.1695152601068166E-2</v>
      </c>
      <c r="P683" s="246">
        <f t="shared" si="330"/>
        <v>3.5716467153612361E-2</v>
      </c>
      <c r="Q683" s="248">
        <f t="shared" si="345"/>
        <v>39722.813999999998</v>
      </c>
      <c r="R683" s="246">
        <f t="shared" si="332"/>
        <v>1.1219425272229013E-4</v>
      </c>
      <c r="S683" s="246">
        <v>1</v>
      </c>
      <c r="T683" s="246">
        <f t="shared" si="333"/>
        <v>1.1219425272229013E-4</v>
      </c>
      <c r="X683" s="248">
        <f t="shared" si="346"/>
        <v>39722.813999999998</v>
      </c>
      <c r="Z683" s="246">
        <f t="shared" si="335"/>
        <v>65704.5</v>
      </c>
      <c r="AA683" s="246">
        <f t="shared" si="336"/>
        <v>3.5716467153612361E-2</v>
      </c>
      <c r="AB683" s="246">
        <f t="shared" si="347"/>
        <v>1.0592178846785497E-2</v>
      </c>
      <c r="AC683" s="246">
        <f t="shared" si="338"/>
        <v>1.0592178846785497E-2</v>
      </c>
      <c r="AD683" s="246">
        <f t="shared" si="348"/>
        <v>4.6308646000397857E-2</v>
      </c>
      <c r="AE683" s="246">
        <f t="shared" si="349"/>
        <v>1.1219425272229013E-4</v>
      </c>
      <c r="AG683" s="249"/>
    </row>
    <row r="684" spans="1:33" s="246" customFormat="1" ht="12.95" customHeight="1">
      <c r="A684" s="11" t="s">
        <v>1373</v>
      </c>
      <c r="B684" s="11" t="s">
        <v>1817</v>
      </c>
      <c r="C684" s="265">
        <v>54767.190999999999</v>
      </c>
      <c r="D684" s="265" t="s">
        <v>1965</v>
      </c>
      <c r="E684" s="246">
        <f t="shared" si="342"/>
        <v>65785.133325303381</v>
      </c>
      <c r="F684" s="246">
        <f t="shared" si="350"/>
        <v>65785</v>
      </c>
      <c r="G684" s="250">
        <f t="shared" si="343"/>
        <v>4.2863579998083878E-2</v>
      </c>
      <c r="N684" s="246">
        <f t="shared" si="344"/>
        <v>4.2863579998083878E-2</v>
      </c>
      <c r="O684" s="246">
        <f t="shared" ca="1" si="329"/>
        <v>7.1612422352925337E-2</v>
      </c>
      <c r="P684" s="246">
        <f t="shared" si="330"/>
        <v>3.5873643977648716E-2</v>
      </c>
      <c r="Q684" s="248">
        <f t="shared" si="345"/>
        <v>39748.690999999999</v>
      </c>
      <c r="R684" s="246">
        <f t="shared" si="332"/>
        <v>4.8859205569776961E-5</v>
      </c>
      <c r="S684" s="246">
        <v>1</v>
      </c>
      <c r="T684" s="246">
        <f t="shared" si="333"/>
        <v>4.8859205569776961E-5</v>
      </c>
      <c r="X684" s="248">
        <f t="shared" si="346"/>
        <v>39748.690999999999</v>
      </c>
      <c r="Z684" s="246">
        <f t="shared" si="335"/>
        <v>65785</v>
      </c>
      <c r="AA684" s="246">
        <f t="shared" si="336"/>
        <v>3.5873643977648716E-2</v>
      </c>
      <c r="AB684" s="246">
        <f t="shared" si="347"/>
        <v>6.9899360204351627E-3</v>
      </c>
      <c r="AC684" s="246">
        <f t="shared" si="338"/>
        <v>6.9899360204351627E-3</v>
      </c>
      <c r="AD684" s="246">
        <f t="shared" si="348"/>
        <v>4.2863579998083878E-2</v>
      </c>
      <c r="AE684" s="246">
        <f t="shared" si="349"/>
        <v>4.8859205569776961E-5</v>
      </c>
      <c r="AG684" s="249"/>
    </row>
    <row r="685" spans="1:33" s="246" customFormat="1" ht="12.95" customHeight="1">
      <c r="A685" s="11" t="s">
        <v>1373</v>
      </c>
      <c r="B685" s="11" t="s">
        <v>1817</v>
      </c>
      <c r="C685" s="265">
        <v>54769.125999999997</v>
      </c>
      <c r="D685" s="265" t="s">
        <v>1965</v>
      </c>
      <c r="E685" s="246">
        <f t="shared" si="342"/>
        <v>65791.152058737163</v>
      </c>
      <c r="F685" s="246">
        <f t="shared" si="350"/>
        <v>65791</v>
      </c>
      <c r="G685" s="250">
        <f t="shared" si="343"/>
        <v>4.8886308002693113E-2</v>
      </c>
      <c r="N685" s="246">
        <f t="shared" si="344"/>
        <v>4.8886308002693113E-2</v>
      </c>
      <c r="O685" s="246">
        <f t="shared" ca="1" si="329"/>
        <v>7.1606256123250098E-2</v>
      </c>
      <c r="P685" s="246">
        <f t="shared" si="330"/>
        <v>3.5885370200430748E-2</v>
      </c>
      <c r="Q685" s="248">
        <f t="shared" si="345"/>
        <v>39750.625999999997</v>
      </c>
      <c r="R685" s="246">
        <f t="shared" si="332"/>
        <v>1.6902438373829457E-4</v>
      </c>
      <c r="S685" s="246">
        <v>1</v>
      </c>
      <c r="T685" s="246">
        <f t="shared" si="333"/>
        <v>1.6902438373829457E-4</v>
      </c>
      <c r="X685" s="248">
        <f t="shared" si="346"/>
        <v>39750.625999999997</v>
      </c>
      <c r="Z685" s="246">
        <f t="shared" si="335"/>
        <v>65791</v>
      </c>
      <c r="AA685" s="246">
        <f t="shared" si="336"/>
        <v>3.5885370200430748E-2</v>
      </c>
      <c r="AB685" s="246">
        <f t="shared" si="347"/>
        <v>1.3000937802262365E-2</v>
      </c>
      <c r="AC685" s="246">
        <f t="shared" si="338"/>
        <v>1.3000937802262365E-2</v>
      </c>
      <c r="AD685" s="246">
        <f t="shared" si="348"/>
        <v>4.8886308002693113E-2</v>
      </c>
      <c r="AE685" s="246">
        <f t="shared" si="349"/>
        <v>1.6902438373829457E-4</v>
      </c>
      <c r="AG685" s="249"/>
    </row>
    <row r="686" spans="1:33" s="246" customFormat="1" ht="12.95" customHeight="1">
      <c r="A686" s="11" t="s">
        <v>1373</v>
      </c>
      <c r="B686" s="11" t="s">
        <v>1814</v>
      </c>
      <c r="C686" s="265">
        <v>54771.218000000001</v>
      </c>
      <c r="D686" s="265" t="s">
        <v>1965</v>
      </c>
      <c r="E686" s="246">
        <f t="shared" si="342"/>
        <v>65797.659133850088</v>
      </c>
      <c r="F686" s="246">
        <f t="shared" si="350"/>
        <v>65797.5</v>
      </c>
      <c r="G686" s="250">
        <f t="shared" si="343"/>
        <v>5.1160930008336436E-2</v>
      </c>
      <c r="N686" s="246">
        <f t="shared" si="344"/>
        <v>5.1160930008336436E-2</v>
      </c>
      <c r="O686" s="246">
        <f t="shared" ca="1" si="329"/>
        <v>7.1599576041101912E-2</v>
      </c>
      <c r="P686" s="246">
        <f t="shared" si="330"/>
        <v>3.5898075358684965E-2</v>
      </c>
      <c r="Q686" s="248">
        <f t="shared" si="345"/>
        <v>39752.718000000001</v>
      </c>
      <c r="R686" s="246">
        <f t="shared" si="332"/>
        <v>2.3295473205638752E-4</v>
      </c>
      <c r="S686" s="246">
        <v>1</v>
      </c>
      <c r="T686" s="246">
        <f t="shared" si="333"/>
        <v>2.3295473205638752E-4</v>
      </c>
      <c r="X686" s="248">
        <f t="shared" si="346"/>
        <v>39752.718000000001</v>
      </c>
      <c r="Z686" s="246">
        <f t="shared" si="335"/>
        <v>65797.5</v>
      </c>
      <c r="AA686" s="246">
        <f t="shared" si="336"/>
        <v>3.5898075358684965E-2</v>
      </c>
      <c r="AB686" s="246">
        <f t="shared" si="347"/>
        <v>1.5262854649651471E-2</v>
      </c>
      <c r="AC686" s="246">
        <f t="shared" si="338"/>
        <v>1.5262854649651471E-2</v>
      </c>
      <c r="AD686" s="246">
        <f t="shared" si="348"/>
        <v>5.1160930008336436E-2</v>
      </c>
      <c r="AE686" s="246">
        <f t="shared" si="349"/>
        <v>2.3295473205638752E-4</v>
      </c>
      <c r="AG686" s="249"/>
    </row>
    <row r="687" spans="1:33" s="246" customFormat="1" ht="12.95" customHeight="1">
      <c r="A687" s="11" t="s">
        <v>1373</v>
      </c>
      <c r="B687" s="11" t="s">
        <v>1814</v>
      </c>
      <c r="C687" s="265">
        <v>54776.034800000001</v>
      </c>
      <c r="D687" s="265" t="s">
        <v>1965</v>
      </c>
      <c r="E687" s="246">
        <f t="shared" si="342"/>
        <v>65812.641580983865</v>
      </c>
      <c r="F687" s="246">
        <f t="shared" si="350"/>
        <v>65812.5</v>
      </c>
      <c r="G687" s="250">
        <f t="shared" si="343"/>
        <v>4.5517750004364643E-2</v>
      </c>
      <c r="N687" s="246">
        <f t="shared" si="344"/>
        <v>4.5517750004364643E-2</v>
      </c>
      <c r="O687" s="246">
        <f t="shared" ca="1" si="329"/>
        <v>7.1584160466913807E-2</v>
      </c>
      <c r="P687" s="246">
        <f t="shared" si="330"/>
        <v>3.5927401901764008E-2</v>
      </c>
      <c r="Q687" s="248">
        <f t="shared" si="345"/>
        <v>39757.534800000001</v>
      </c>
      <c r="R687" s="246">
        <f t="shared" si="332"/>
        <v>9.1974776729055596E-5</v>
      </c>
      <c r="S687" s="246">
        <v>1</v>
      </c>
      <c r="T687" s="246">
        <f t="shared" si="333"/>
        <v>9.1974776729055596E-5</v>
      </c>
      <c r="X687" s="248">
        <f t="shared" si="346"/>
        <v>39757.534800000001</v>
      </c>
      <c r="Z687" s="246">
        <f t="shared" si="335"/>
        <v>65812.5</v>
      </c>
      <c r="AA687" s="246">
        <f t="shared" si="336"/>
        <v>3.5927401901764008E-2</v>
      </c>
      <c r="AB687" s="246">
        <f t="shared" si="347"/>
        <v>9.5903481026006349E-3</v>
      </c>
      <c r="AC687" s="246">
        <f t="shared" si="338"/>
        <v>9.5903481026006349E-3</v>
      </c>
      <c r="AD687" s="246">
        <f t="shared" si="348"/>
        <v>4.5517750004364643E-2</v>
      </c>
      <c r="AE687" s="246">
        <f t="shared" si="349"/>
        <v>9.1974776729055596E-5</v>
      </c>
      <c r="AG687" s="249"/>
    </row>
    <row r="688" spans="1:33" s="246" customFormat="1" ht="12.95" customHeight="1">
      <c r="A688" s="11" t="s">
        <v>1373</v>
      </c>
      <c r="B688" s="11" t="s">
        <v>1817</v>
      </c>
      <c r="C688" s="265">
        <v>54776.192999999999</v>
      </c>
      <c r="D688" s="265" t="s">
        <v>1965</v>
      </c>
      <c r="E688" s="246">
        <f t="shared" si="342"/>
        <v>65813.133655210841</v>
      </c>
      <c r="F688" s="246">
        <f t="shared" si="350"/>
        <v>65813</v>
      </c>
      <c r="G688" s="250">
        <f t="shared" si="343"/>
        <v>4.2969643996912055E-2</v>
      </c>
      <c r="N688" s="246">
        <f t="shared" si="344"/>
        <v>4.2969643996912055E-2</v>
      </c>
      <c r="O688" s="246">
        <f t="shared" ca="1" si="329"/>
        <v>7.1583646614440874E-2</v>
      </c>
      <c r="P688" s="246">
        <f t="shared" si="330"/>
        <v>3.5928379620145966E-2</v>
      </c>
      <c r="Q688" s="248">
        <f t="shared" si="345"/>
        <v>39757.692999999999</v>
      </c>
      <c r="R688" s="246">
        <f t="shared" si="332"/>
        <v>4.9579404023515138E-5</v>
      </c>
      <c r="S688" s="246">
        <v>1</v>
      </c>
      <c r="T688" s="246">
        <f t="shared" si="333"/>
        <v>4.9579404023515138E-5</v>
      </c>
      <c r="X688" s="248">
        <f t="shared" si="346"/>
        <v>39757.692999999999</v>
      </c>
      <c r="Z688" s="246">
        <f t="shared" si="335"/>
        <v>65813</v>
      </c>
      <c r="AA688" s="246">
        <f t="shared" si="336"/>
        <v>3.5928379620145966E-2</v>
      </c>
      <c r="AB688" s="246">
        <f t="shared" si="347"/>
        <v>7.041264376766089E-3</v>
      </c>
      <c r="AC688" s="246">
        <f t="shared" si="338"/>
        <v>7.041264376766089E-3</v>
      </c>
      <c r="AD688" s="246">
        <f t="shared" si="348"/>
        <v>4.2969643996912055E-2</v>
      </c>
      <c r="AE688" s="246">
        <f t="shared" si="349"/>
        <v>4.9579404023515138E-5</v>
      </c>
      <c r="AG688" s="249"/>
    </row>
    <row r="689" spans="1:33" s="246" customFormat="1" ht="12.95" customHeight="1">
      <c r="A689" s="11" t="s">
        <v>1373</v>
      </c>
      <c r="B689" s="11" t="s">
        <v>1814</v>
      </c>
      <c r="C689" s="265">
        <v>54784.074000000001</v>
      </c>
      <c r="D689" s="265" t="s">
        <v>1965</v>
      </c>
      <c r="E689" s="246">
        <f t="shared" si="342"/>
        <v>65837.647163320245</v>
      </c>
      <c r="F689" s="246">
        <f t="shared" si="350"/>
        <v>65837.5</v>
      </c>
      <c r="G689" s="250">
        <f t="shared" si="343"/>
        <v>4.7312450005847495E-2</v>
      </c>
      <c r="N689" s="246">
        <f t="shared" si="344"/>
        <v>4.7312450005847495E-2</v>
      </c>
      <c r="O689" s="246">
        <f t="shared" ca="1" si="329"/>
        <v>7.1558467843266971E-2</v>
      </c>
      <c r="P689" s="246">
        <f t="shared" si="330"/>
        <v>3.5976301014981893E-2</v>
      </c>
      <c r="Q689" s="248">
        <f t="shared" si="345"/>
        <v>39765.574000000001</v>
      </c>
      <c r="R689" s="246">
        <f t="shared" si="332"/>
        <v>1.285082739431032E-4</v>
      </c>
      <c r="S689" s="246">
        <v>1</v>
      </c>
      <c r="T689" s="246">
        <f t="shared" si="333"/>
        <v>1.285082739431032E-4</v>
      </c>
      <c r="X689" s="248">
        <f t="shared" si="346"/>
        <v>39765.574000000001</v>
      </c>
      <c r="Z689" s="246">
        <f t="shared" si="335"/>
        <v>65837.5</v>
      </c>
      <c r="AA689" s="246">
        <f t="shared" si="336"/>
        <v>3.5976301014981893E-2</v>
      </c>
      <c r="AB689" s="246">
        <f t="shared" si="347"/>
        <v>1.1336148990865602E-2</v>
      </c>
      <c r="AC689" s="246">
        <f t="shared" si="338"/>
        <v>1.1336148990865602E-2</v>
      </c>
      <c r="AD689" s="246">
        <f t="shared" si="348"/>
        <v>4.7312450005847495E-2</v>
      </c>
      <c r="AE689" s="246">
        <f t="shared" si="349"/>
        <v>1.285082739431032E-4</v>
      </c>
      <c r="AG689" s="249"/>
    </row>
    <row r="690" spans="1:33" s="246" customFormat="1" ht="12.95" customHeight="1">
      <c r="A690" s="11" t="s">
        <v>1373</v>
      </c>
      <c r="B690" s="11" t="s">
        <v>1814</v>
      </c>
      <c r="C690" s="265">
        <v>54785.034</v>
      </c>
      <c r="D690" s="265" t="s">
        <v>1965</v>
      </c>
      <c r="E690" s="246">
        <f t="shared" si="342"/>
        <v>65840.633201612975</v>
      </c>
      <c r="F690" s="246">
        <f t="shared" si="350"/>
        <v>65840.5</v>
      </c>
      <c r="G690" s="250">
        <f t="shared" si="343"/>
        <v>4.2823814001167193E-2</v>
      </c>
      <c r="N690" s="246">
        <f t="shared" si="344"/>
        <v>4.2823814001167193E-2</v>
      </c>
      <c r="O690" s="246">
        <f t="shared" ca="1" si="329"/>
        <v>7.1555384728429358E-2</v>
      </c>
      <c r="P690" s="246">
        <f t="shared" si="330"/>
        <v>3.5982170718047289E-2</v>
      </c>
      <c r="Q690" s="248">
        <f t="shared" si="345"/>
        <v>39766.534</v>
      </c>
      <c r="R690" s="246">
        <f t="shared" si="332"/>
        <v>4.6808082813459699E-5</v>
      </c>
      <c r="S690" s="246">
        <v>1</v>
      </c>
      <c r="T690" s="246">
        <f t="shared" si="333"/>
        <v>4.6808082813459699E-5</v>
      </c>
      <c r="X690" s="248">
        <f t="shared" si="346"/>
        <v>39766.534</v>
      </c>
      <c r="Z690" s="246">
        <f t="shared" si="335"/>
        <v>65840.5</v>
      </c>
      <c r="AA690" s="246">
        <f t="shared" si="336"/>
        <v>3.5982170718047289E-2</v>
      </c>
      <c r="AB690" s="246">
        <f t="shared" si="347"/>
        <v>6.8416432831199039E-3</v>
      </c>
      <c r="AC690" s="246">
        <f t="shared" si="338"/>
        <v>6.8416432831199039E-3</v>
      </c>
      <c r="AD690" s="246">
        <f t="shared" si="348"/>
        <v>4.2823814001167193E-2</v>
      </c>
      <c r="AE690" s="246">
        <f t="shared" si="349"/>
        <v>4.6808082813459699E-5</v>
      </c>
      <c r="AG690" s="249"/>
    </row>
    <row r="691" spans="1:33" s="246" customFormat="1" ht="12.95" customHeight="1">
      <c r="A691" s="11" t="s">
        <v>1373</v>
      </c>
      <c r="B691" s="11" t="s">
        <v>1814</v>
      </c>
      <c r="C691" s="265">
        <v>54794.039400000001</v>
      </c>
      <c r="D691" s="265" t="s">
        <v>1965</v>
      </c>
      <c r="E691" s="246">
        <f t="shared" ref="E691:E722" si="351">+(C691-C$7)/C$8</f>
        <v>65868.644107072731</v>
      </c>
      <c r="F691" s="246">
        <f t="shared" si="350"/>
        <v>65868.5</v>
      </c>
      <c r="G691" s="250">
        <f t="shared" ref="G691:G722" si="352">+C691-(C$7+F691*C$8)</f>
        <v>4.6329878001415636E-2</v>
      </c>
      <c r="N691" s="246">
        <f t="shared" ref="N691:N722" si="353">G691</f>
        <v>4.6329878001415636E-2</v>
      </c>
      <c r="O691" s="246">
        <f t="shared" ref="O691:O729" ca="1" si="354">+C$11+C$12*F691</f>
        <v>7.1526608989944895E-2</v>
      </c>
      <c r="P691" s="246">
        <f t="shared" ref="P691:P729" si="355">+D$11+D$12*F691+D$13*F691^2</f>
        <v>3.6036973311276331E-2</v>
      </c>
      <c r="Q691" s="248">
        <f t="shared" ref="Q691:Q722" si="356">+C691-15018.5</f>
        <v>39775.539400000001</v>
      </c>
      <c r="R691" s="246">
        <f t="shared" ref="R691:R729" si="357">+(P691-G691)^2</f>
        <v>1.0594388696029171E-4</v>
      </c>
      <c r="S691" s="246">
        <v>1</v>
      </c>
      <c r="T691" s="246">
        <f t="shared" ref="T691:T729" si="358">+S691*R691</f>
        <v>1.0594388696029171E-4</v>
      </c>
      <c r="X691" s="248">
        <f t="shared" ref="X691:X722" si="359">+C691-15018.5</f>
        <v>39775.539400000001</v>
      </c>
      <c r="Z691" s="246">
        <f t="shared" ref="Z691:Z729" si="360">F691</f>
        <v>65868.5</v>
      </c>
      <c r="AA691" s="246">
        <f t="shared" ref="AA691:AA729" si="361">AB$3+AB$4*Z691+AB$5*Z691^2+AH691</f>
        <v>3.6036973311276331E-2</v>
      </c>
      <c r="AB691" s="246">
        <f t="shared" ref="AB691:AB722" si="362">+G691-AA691</f>
        <v>1.0292904690139305E-2</v>
      </c>
      <c r="AC691" s="246">
        <f t="shared" ref="AC691:AC729" si="363">+G691-P691</f>
        <v>1.0292904690139305E-2</v>
      </c>
      <c r="AD691" s="246">
        <f t="shared" ref="AD691:AD722" si="364">G691-AH691</f>
        <v>4.6329878001415636E-2</v>
      </c>
      <c r="AE691" s="246">
        <f t="shared" ref="AE691:AE722" si="365">+(G691-AA691)^2*S691</f>
        <v>1.0594388696029171E-4</v>
      </c>
      <c r="AG691" s="249"/>
    </row>
    <row r="692" spans="1:33" s="246" customFormat="1" ht="12.95" customHeight="1">
      <c r="A692" s="11" t="s">
        <v>1373</v>
      </c>
      <c r="B692" s="11" t="s">
        <v>1817</v>
      </c>
      <c r="C692" s="265">
        <v>54828.921199999997</v>
      </c>
      <c r="D692" s="265" t="s">
        <v>1965</v>
      </c>
      <c r="E692" s="246">
        <f t="shared" si="351"/>
        <v>65977.14243053041</v>
      </c>
      <c r="F692" s="246">
        <f t="shared" si="350"/>
        <v>65977</v>
      </c>
      <c r="G692" s="250">
        <f t="shared" si="352"/>
        <v>4.579087599995546E-2</v>
      </c>
      <c r="N692" s="246">
        <f t="shared" si="353"/>
        <v>4.579087599995546E-2</v>
      </c>
      <c r="O692" s="246">
        <f t="shared" ca="1" si="354"/>
        <v>7.1415103003317604E-2</v>
      </c>
      <c r="P692" s="246">
        <f t="shared" si="355"/>
        <v>3.6249652393847018E-2</v>
      </c>
      <c r="Q692" s="248">
        <f t="shared" si="356"/>
        <v>39810.421199999997</v>
      </c>
      <c r="R692" s="246">
        <f t="shared" si="357"/>
        <v>9.1034947901761E-5</v>
      </c>
      <c r="S692" s="246">
        <v>1</v>
      </c>
      <c r="T692" s="246">
        <f t="shared" si="358"/>
        <v>9.1034947901761E-5</v>
      </c>
      <c r="X692" s="248">
        <f t="shared" si="359"/>
        <v>39810.421199999997</v>
      </c>
      <c r="Z692" s="246">
        <f t="shared" si="360"/>
        <v>65977</v>
      </c>
      <c r="AA692" s="246">
        <f t="shared" si="361"/>
        <v>3.6249652393847018E-2</v>
      </c>
      <c r="AB692" s="246">
        <f t="shared" si="362"/>
        <v>9.5412236061084427E-3</v>
      </c>
      <c r="AC692" s="246">
        <f t="shared" si="363"/>
        <v>9.5412236061084427E-3</v>
      </c>
      <c r="AD692" s="246">
        <f t="shared" si="364"/>
        <v>4.579087599995546E-2</v>
      </c>
      <c r="AE692" s="246">
        <f t="shared" si="365"/>
        <v>9.1034947901761E-5</v>
      </c>
      <c r="AG692" s="249"/>
    </row>
    <row r="693" spans="1:33" s="246" customFormat="1" ht="12.95" customHeight="1">
      <c r="A693" s="11" t="s">
        <v>1447</v>
      </c>
      <c r="B693" s="11" t="s">
        <v>1814</v>
      </c>
      <c r="C693" s="265">
        <v>54851.908100000001</v>
      </c>
      <c r="D693" s="265" t="s">
        <v>1965</v>
      </c>
      <c r="E693" s="246">
        <f t="shared" si="351"/>
        <v>66048.642184312892</v>
      </c>
      <c r="F693" s="246">
        <f t="shared" si="350"/>
        <v>66048.5</v>
      </c>
      <c r="G693" s="250">
        <f t="shared" si="352"/>
        <v>4.5711718004895374E-2</v>
      </c>
      <c r="N693" s="246">
        <f t="shared" si="353"/>
        <v>4.5711718004895374E-2</v>
      </c>
      <c r="O693" s="246">
        <f t="shared" ca="1" si="354"/>
        <v>7.134162209968764E-2</v>
      </c>
      <c r="P693" s="246">
        <f t="shared" si="355"/>
        <v>3.6390082207066216E-2</v>
      </c>
      <c r="Q693" s="248">
        <f t="shared" si="356"/>
        <v>39833.408100000001</v>
      </c>
      <c r="R693" s="246">
        <f t="shared" si="357"/>
        <v>8.6892893947370062E-5</v>
      </c>
      <c r="S693" s="246">
        <v>1</v>
      </c>
      <c r="T693" s="246">
        <f t="shared" si="358"/>
        <v>8.6892893947370062E-5</v>
      </c>
      <c r="X693" s="248">
        <f t="shared" si="359"/>
        <v>39833.408100000001</v>
      </c>
      <c r="Z693" s="246">
        <f t="shared" si="360"/>
        <v>66048.5</v>
      </c>
      <c r="AA693" s="246">
        <f t="shared" si="361"/>
        <v>3.6390082207066216E-2</v>
      </c>
      <c r="AB693" s="246">
        <f t="shared" si="362"/>
        <v>9.3216357978291586E-3</v>
      </c>
      <c r="AC693" s="246">
        <f t="shared" si="363"/>
        <v>9.3216357978291586E-3</v>
      </c>
      <c r="AD693" s="246">
        <f t="shared" si="364"/>
        <v>4.5711718004895374E-2</v>
      </c>
      <c r="AE693" s="246">
        <f t="shared" si="365"/>
        <v>8.6892893947370062E-5</v>
      </c>
      <c r="AG693" s="249"/>
    </row>
    <row r="694" spans="1:33" s="246" customFormat="1" ht="12.95" customHeight="1">
      <c r="A694" s="11" t="s">
        <v>1447</v>
      </c>
      <c r="B694" s="11" t="s">
        <v>1817</v>
      </c>
      <c r="C694" s="265">
        <v>54852.069000000003</v>
      </c>
      <c r="D694" s="265" t="s">
        <v>1965</v>
      </c>
      <c r="E694" s="246">
        <f t="shared" si="351"/>
        <v>66049.142656772601</v>
      </c>
      <c r="F694" s="246">
        <f t="shared" si="350"/>
        <v>66049</v>
      </c>
      <c r="G694" s="250">
        <f t="shared" si="352"/>
        <v>4.5863612001994625E-2</v>
      </c>
      <c r="N694" s="246">
        <f t="shared" si="353"/>
        <v>4.5863612001994625E-2</v>
      </c>
      <c r="O694" s="246">
        <f t="shared" ca="1" si="354"/>
        <v>7.1341108247214707E-2</v>
      </c>
      <c r="P694" s="246">
        <f t="shared" si="355"/>
        <v>3.6391065009223185E-2</v>
      </c>
      <c r="Q694" s="248">
        <f t="shared" si="356"/>
        <v>39833.569000000003</v>
      </c>
      <c r="R694" s="246">
        <f t="shared" si="357"/>
        <v>8.9729146530263246E-5</v>
      </c>
      <c r="S694" s="246">
        <v>1</v>
      </c>
      <c r="T694" s="246">
        <f t="shared" si="358"/>
        <v>8.9729146530263246E-5</v>
      </c>
      <c r="X694" s="248">
        <f t="shared" si="359"/>
        <v>39833.569000000003</v>
      </c>
      <c r="Z694" s="246">
        <f t="shared" si="360"/>
        <v>66049</v>
      </c>
      <c r="AA694" s="246">
        <f t="shared" si="361"/>
        <v>3.6391065009223185E-2</v>
      </c>
      <c r="AB694" s="246">
        <f t="shared" si="362"/>
        <v>9.4725469927714398E-3</v>
      </c>
      <c r="AC694" s="246">
        <f t="shared" si="363"/>
        <v>9.4725469927714398E-3</v>
      </c>
      <c r="AD694" s="246">
        <f t="shared" si="364"/>
        <v>4.5863612001994625E-2</v>
      </c>
      <c r="AE694" s="246">
        <f t="shared" si="365"/>
        <v>8.9729146530263246E-5</v>
      </c>
      <c r="AG694" s="249"/>
    </row>
    <row r="695" spans="1:33" s="246" customFormat="1" ht="12.95" customHeight="1">
      <c r="A695" s="11" t="s">
        <v>1447</v>
      </c>
      <c r="B695" s="11" t="s">
        <v>1814</v>
      </c>
      <c r="C695" s="265">
        <v>55126.146200000003</v>
      </c>
      <c r="D695" s="265" t="s">
        <v>1965</v>
      </c>
      <c r="E695" s="246">
        <f t="shared" si="351"/>
        <v>66901.64788006898</v>
      </c>
      <c r="F695" s="246">
        <f t="shared" si="350"/>
        <v>66901.5</v>
      </c>
      <c r="G695" s="250">
        <f t="shared" si="352"/>
        <v>4.754288200638257E-2</v>
      </c>
      <c r="N695" s="246">
        <f t="shared" si="353"/>
        <v>4.754288200638257E-2</v>
      </c>
      <c r="O695" s="246">
        <f t="shared" ca="1" si="354"/>
        <v>7.0464989780857468E-2</v>
      </c>
      <c r="P695" s="246">
        <f t="shared" si="355"/>
        <v>3.8082407230141439E-2</v>
      </c>
      <c r="Q695" s="248">
        <f t="shared" si="356"/>
        <v>40107.646200000003</v>
      </c>
      <c r="R695" s="246">
        <f t="shared" si="357"/>
        <v>8.9500582991894662E-5</v>
      </c>
      <c r="S695" s="246">
        <v>1</v>
      </c>
      <c r="T695" s="246">
        <f t="shared" si="358"/>
        <v>8.9500582991894662E-5</v>
      </c>
      <c r="X695" s="248">
        <f t="shared" si="359"/>
        <v>40107.646200000003</v>
      </c>
      <c r="Z695" s="246">
        <f t="shared" si="360"/>
        <v>66901.5</v>
      </c>
      <c r="AA695" s="246">
        <f t="shared" si="361"/>
        <v>3.8082407230141439E-2</v>
      </c>
      <c r="AB695" s="246">
        <f t="shared" si="362"/>
        <v>9.4604747762411304E-3</v>
      </c>
      <c r="AC695" s="246">
        <f t="shared" si="363"/>
        <v>9.4604747762411304E-3</v>
      </c>
      <c r="AD695" s="246">
        <f t="shared" si="364"/>
        <v>4.754288200638257E-2</v>
      </c>
      <c r="AE695" s="246">
        <f t="shared" si="365"/>
        <v>8.9500582991894662E-5</v>
      </c>
      <c r="AG695" s="249"/>
    </row>
    <row r="696" spans="1:33" s="246" customFormat="1" ht="12.95" customHeight="1">
      <c r="A696" s="11" t="s">
        <v>1447</v>
      </c>
      <c r="B696" s="11" t="s">
        <v>1814</v>
      </c>
      <c r="C696" s="265">
        <v>55133.220999999998</v>
      </c>
      <c r="D696" s="265" t="s">
        <v>1965</v>
      </c>
      <c r="E696" s="246">
        <f t="shared" si="351"/>
        <v>66923.653738103763</v>
      </c>
      <c r="F696" s="246">
        <f t="shared" si="350"/>
        <v>66923.5</v>
      </c>
      <c r="G696" s="250">
        <f t="shared" si="352"/>
        <v>4.9426218000007793E-2</v>
      </c>
      <c r="N696" s="246">
        <f t="shared" si="353"/>
        <v>4.9426218000007793E-2</v>
      </c>
      <c r="O696" s="246">
        <f t="shared" ca="1" si="354"/>
        <v>7.0442380272048244E-2</v>
      </c>
      <c r="P696" s="246">
        <f t="shared" si="355"/>
        <v>3.8126469206696136E-2</v>
      </c>
      <c r="Q696" s="248">
        <f t="shared" si="356"/>
        <v>40114.720999999998</v>
      </c>
      <c r="R696" s="246">
        <f t="shared" si="357"/>
        <v>1.2768432279194826E-4</v>
      </c>
      <c r="S696" s="246">
        <v>1</v>
      </c>
      <c r="T696" s="246">
        <f t="shared" si="358"/>
        <v>1.2768432279194826E-4</v>
      </c>
      <c r="X696" s="248">
        <f t="shared" si="359"/>
        <v>40114.720999999998</v>
      </c>
      <c r="Z696" s="246">
        <f t="shared" si="360"/>
        <v>66923.5</v>
      </c>
      <c r="AA696" s="246">
        <f t="shared" si="361"/>
        <v>3.8126469206696136E-2</v>
      </c>
      <c r="AB696" s="246">
        <f t="shared" si="362"/>
        <v>1.1299748793311658E-2</v>
      </c>
      <c r="AC696" s="246">
        <f t="shared" si="363"/>
        <v>1.1299748793311658E-2</v>
      </c>
      <c r="AD696" s="246">
        <f t="shared" si="364"/>
        <v>4.9426218000007793E-2</v>
      </c>
      <c r="AE696" s="246">
        <f t="shared" si="365"/>
        <v>1.2768432279194826E-4</v>
      </c>
      <c r="AG696" s="249"/>
    </row>
    <row r="697" spans="1:33" s="246" customFormat="1" ht="12.95" customHeight="1">
      <c r="A697" s="11" t="s">
        <v>1447</v>
      </c>
      <c r="B697" s="11" t="s">
        <v>1817</v>
      </c>
      <c r="C697" s="265">
        <v>55139.166700000002</v>
      </c>
      <c r="D697" s="265" t="s">
        <v>1965</v>
      </c>
      <c r="E697" s="246">
        <f t="shared" si="351"/>
        <v>66942.147579642406</v>
      </c>
      <c r="F697" s="246">
        <f t="shared" si="350"/>
        <v>66942</v>
      </c>
      <c r="G697" s="250">
        <f t="shared" si="352"/>
        <v>4.7446296004636679E-2</v>
      </c>
      <c r="N697" s="246">
        <f t="shared" si="353"/>
        <v>4.7446296004636679E-2</v>
      </c>
      <c r="O697" s="246">
        <f t="shared" ca="1" si="354"/>
        <v>7.042336773054958E-2</v>
      </c>
      <c r="P697" s="246">
        <f t="shared" si="355"/>
        <v>3.8163537463252961E-2</v>
      </c>
      <c r="Q697" s="248">
        <f t="shared" si="356"/>
        <v>40120.666700000002</v>
      </c>
      <c r="R697" s="246">
        <f t="shared" si="357"/>
        <v>8.6169606137632363E-5</v>
      </c>
      <c r="S697" s="246">
        <v>1</v>
      </c>
      <c r="T697" s="246">
        <f t="shared" si="358"/>
        <v>8.6169606137632363E-5</v>
      </c>
      <c r="X697" s="248">
        <f t="shared" si="359"/>
        <v>40120.666700000002</v>
      </c>
      <c r="Z697" s="246">
        <f t="shared" si="360"/>
        <v>66942</v>
      </c>
      <c r="AA697" s="246">
        <f t="shared" si="361"/>
        <v>3.8163537463252961E-2</v>
      </c>
      <c r="AB697" s="246">
        <f t="shared" si="362"/>
        <v>9.2827585413837177E-3</v>
      </c>
      <c r="AC697" s="246">
        <f t="shared" si="363"/>
        <v>9.2827585413837177E-3</v>
      </c>
      <c r="AD697" s="246">
        <f t="shared" si="364"/>
        <v>4.7446296004636679E-2</v>
      </c>
      <c r="AE697" s="246">
        <f t="shared" si="365"/>
        <v>8.6169606137632363E-5</v>
      </c>
      <c r="AG697" s="249"/>
    </row>
    <row r="698" spans="1:33" s="246" customFormat="1" ht="12.95" customHeight="1">
      <c r="A698" s="11" t="s">
        <v>1447</v>
      </c>
      <c r="B698" s="11" t="s">
        <v>1817</v>
      </c>
      <c r="C698" s="265">
        <v>55141.097000000002</v>
      </c>
      <c r="D698" s="265" t="s">
        <v>1965</v>
      </c>
      <c r="E698" s="246">
        <f t="shared" si="351"/>
        <v>66948.151693930384</v>
      </c>
      <c r="F698" s="246">
        <f t="shared" si="350"/>
        <v>66948</v>
      </c>
      <c r="G698" s="250">
        <f t="shared" si="352"/>
        <v>4.8769024004286621E-2</v>
      </c>
      <c r="N698" s="246">
        <f t="shared" si="353"/>
        <v>4.8769024004286621E-2</v>
      </c>
      <c r="O698" s="246">
        <f t="shared" ca="1" si="354"/>
        <v>7.0417201500874341E-2</v>
      </c>
      <c r="P698" s="246">
        <f t="shared" si="355"/>
        <v>3.8175562767103294E-2</v>
      </c>
      <c r="Q698" s="248">
        <f t="shared" si="356"/>
        <v>40122.597000000002</v>
      </c>
      <c r="R698" s="246">
        <f t="shared" si="357"/>
        <v>1.1222142098370571E-4</v>
      </c>
      <c r="S698" s="246">
        <v>1</v>
      </c>
      <c r="T698" s="246">
        <f t="shared" si="358"/>
        <v>1.1222142098370571E-4</v>
      </c>
      <c r="X698" s="248">
        <f t="shared" si="359"/>
        <v>40122.597000000002</v>
      </c>
      <c r="Z698" s="246">
        <f t="shared" si="360"/>
        <v>66948</v>
      </c>
      <c r="AA698" s="246">
        <f t="shared" si="361"/>
        <v>3.8175562767103294E-2</v>
      </c>
      <c r="AB698" s="246">
        <f t="shared" si="362"/>
        <v>1.0593461237183327E-2</v>
      </c>
      <c r="AC698" s="246">
        <f t="shared" si="363"/>
        <v>1.0593461237183327E-2</v>
      </c>
      <c r="AD698" s="246">
        <f t="shared" si="364"/>
        <v>4.8769024004286621E-2</v>
      </c>
      <c r="AE698" s="246">
        <f t="shared" si="365"/>
        <v>1.1222142098370571E-4</v>
      </c>
      <c r="AG698" s="249"/>
    </row>
    <row r="699" spans="1:33" s="246" customFormat="1" ht="12.95" customHeight="1">
      <c r="A699" s="11" t="s">
        <v>1447</v>
      </c>
      <c r="B699" s="11" t="s">
        <v>1814</v>
      </c>
      <c r="C699" s="265">
        <v>55155.082999999999</v>
      </c>
      <c r="D699" s="265" t="s">
        <v>1965</v>
      </c>
      <c r="E699" s="246">
        <f t="shared" si="351"/>
        <v>66991.654539307609</v>
      </c>
      <c r="F699" s="246">
        <f t="shared" si="350"/>
        <v>66991.5</v>
      </c>
      <c r="G699" s="250">
        <f t="shared" si="352"/>
        <v>4.9683802004437894E-2</v>
      </c>
      <c r="N699" s="246">
        <f t="shared" si="353"/>
        <v>4.9683802004437894E-2</v>
      </c>
      <c r="O699" s="246">
        <f t="shared" ca="1" si="354"/>
        <v>7.037249633572884E-2</v>
      </c>
      <c r="P699" s="246">
        <f t="shared" si="355"/>
        <v>3.8262792604079797E-2</v>
      </c>
      <c r="Q699" s="248">
        <f t="shared" si="356"/>
        <v>40136.582999999999</v>
      </c>
      <c r="R699" s="246">
        <f t="shared" si="357"/>
        <v>1.3043945572306802E-4</v>
      </c>
      <c r="S699" s="246">
        <v>1</v>
      </c>
      <c r="T699" s="246">
        <f t="shared" si="358"/>
        <v>1.3043945572306802E-4</v>
      </c>
      <c r="X699" s="248">
        <f t="shared" si="359"/>
        <v>40136.582999999999</v>
      </c>
      <c r="Z699" s="246">
        <f t="shared" si="360"/>
        <v>66991.5</v>
      </c>
      <c r="AA699" s="246">
        <f t="shared" si="361"/>
        <v>3.8262792604079797E-2</v>
      </c>
      <c r="AB699" s="246">
        <f t="shared" si="362"/>
        <v>1.1421009400358097E-2</v>
      </c>
      <c r="AC699" s="246">
        <f t="shared" si="363"/>
        <v>1.1421009400358097E-2</v>
      </c>
      <c r="AD699" s="246">
        <f t="shared" si="364"/>
        <v>4.9683802004437894E-2</v>
      </c>
      <c r="AE699" s="246">
        <f t="shared" si="365"/>
        <v>1.3043945572306802E-4</v>
      </c>
      <c r="AG699" s="249"/>
    </row>
    <row r="700" spans="1:33" s="246" customFormat="1" ht="12.95" customHeight="1">
      <c r="A700" s="11" t="s">
        <v>1447</v>
      </c>
      <c r="B700" s="11" t="s">
        <v>1817</v>
      </c>
      <c r="C700" s="265">
        <v>55157.171999999999</v>
      </c>
      <c r="D700" s="265" t="s">
        <v>1965</v>
      </c>
      <c r="E700" s="246">
        <f t="shared" si="351"/>
        <v>66998.152283050847</v>
      </c>
      <c r="F700" s="246">
        <f t="shared" si="350"/>
        <v>66998</v>
      </c>
      <c r="G700" s="250">
        <f t="shared" si="352"/>
        <v>4.8958424005832057E-2</v>
      </c>
      <c r="N700" s="246">
        <f t="shared" si="353"/>
        <v>4.8958424005832057E-2</v>
      </c>
      <c r="O700" s="246">
        <f t="shared" ca="1" si="354"/>
        <v>7.0365816253580668E-2</v>
      </c>
      <c r="P700" s="246">
        <f t="shared" si="355"/>
        <v>3.8275833948497394E-2</v>
      </c>
      <c r="Q700" s="248">
        <f t="shared" si="356"/>
        <v>40138.671999999999</v>
      </c>
      <c r="R700" s="246">
        <f t="shared" si="357"/>
        <v>1.1411773033306541E-4</v>
      </c>
      <c r="S700" s="246">
        <v>1</v>
      </c>
      <c r="T700" s="246">
        <f t="shared" si="358"/>
        <v>1.1411773033306541E-4</v>
      </c>
      <c r="X700" s="248">
        <f t="shared" si="359"/>
        <v>40138.671999999999</v>
      </c>
      <c r="Z700" s="246">
        <f t="shared" si="360"/>
        <v>66998</v>
      </c>
      <c r="AA700" s="246">
        <f t="shared" si="361"/>
        <v>3.8275833948497394E-2</v>
      </c>
      <c r="AB700" s="246">
        <f t="shared" si="362"/>
        <v>1.0682590057334664E-2</v>
      </c>
      <c r="AC700" s="246">
        <f t="shared" si="363"/>
        <v>1.0682590057334664E-2</v>
      </c>
      <c r="AD700" s="246">
        <f t="shared" si="364"/>
        <v>4.8958424005832057E-2</v>
      </c>
      <c r="AE700" s="246">
        <f t="shared" si="365"/>
        <v>1.1411773033306541E-4</v>
      </c>
      <c r="AG700" s="249"/>
    </row>
    <row r="701" spans="1:33" s="246" customFormat="1" ht="12.95" customHeight="1">
      <c r="A701" s="11" t="s">
        <v>1447</v>
      </c>
      <c r="B701" s="11" t="s">
        <v>1817</v>
      </c>
      <c r="C701" s="265">
        <v>55159.099000000002</v>
      </c>
      <c r="D701" s="265" t="s">
        <v>1965</v>
      </c>
      <c r="E701" s="246">
        <f t="shared" si="351"/>
        <v>67004.146132832204</v>
      </c>
      <c r="F701" s="246">
        <f t="shared" si="350"/>
        <v>67004</v>
      </c>
      <c r="G701" s="250">
        <f t="shared" si="352"/>
        <v>4.698115200153552E-2</v>
      </c>
      <c r="N701" s="246">
        <f t="shared" si="353"/>
        <v>4.698115200153552E-2</v>
      </c>
      <c r="O701" s="246">
        <f t="shared" ca="1" si="354"/>
        <v>7.0359650023905415E-2</v>
      </c>
      <c r="P701" s="246">
        <f t="shared" si="355"/>
        <v>3.8287873728181633E-2</v>
      </c>
      <c r="Q701" s="248">
        <f t="shared" si="356"/>
        <v>40140.599000000002</v>
      </c>
      <c r="R701" s="246">
        <f t="shared" si="357"/>
        <v>7.557308713796674E-5</v>
      </c>
      <c r="S701" s="246">
        <v>1</v>
      </c>
      <c r="T701" s="246">
        <f t="shared" si="358"/>
        <v>7.557308713796674E-5</v>
      </c>
      <c r="X701" s="248">
        <f t="shared" si="359"/>
        <v>40140.599000000002</v>
      </c>
      <c r="Z701" s="246">
        <f t="shared" si="360"/>
        <v>67004</v>
      </c>
      <c r="AA701" s="246">
        <f t="shared" si="361"/>
        <v>3.8287873728181633E-2</v>
      </c>
      <c r="AB701" s="246">
        <f t="shared" si="362"/>
        <v>8.6932782733538869E-3</v>
      </c>
      <c r="AC701" s="246">
        <f t="shared" si="363"/>
        <v>8.6932782733538869E-3</v>
      </c>
      <c r="AD701" s="246">
        <f t="shared" si="364"/>
        <v>4.698115200153552E-2</v>
      </c>
      <c r="AE701" s="246">
        <f t="shared" si="365"/>
        <v>7.557308713796674E-5</v>
      </c>
      <c r="AG701" s="249"/>
    </row>
    <row r="702" spans="1:33" s="246" customFormat="1" ht="12.95" customHeight="1">
      <c r="A702" s="11" t="s">
        <v>1504</v>
      </c>
      <c r="B702" s="11" t="s">
        <v>1817</v>
      </c>
      <c r="C702" s="265">
        <v>55453.271999999997</v>
      </c>
      <c r="D702" s="265" t="s">
        <v>1965</v>
      </c>
      <c r="E702" s="246">
        <f t="shared" si="351"/>
        <v>67919.158468965106</v>
      </c>
      <c r="F702" s="246">
        <f t="shared" si="350"/>
        <v>67919</v>
      </c>
      <c r="G702" s="250">
        <f t="shared" si="352"/>
        <v>5.0947171999723651E-2</v>
      </c>
      <c r="N702" s="246">
        <f t="shared" si="353"/>
        <v>5.0947171999723651E-2</v>
      </c>
      <c r="O702" s="246">
        <f t="shared" ca="1" si="354"/>
        <v>6.9419299998431078E-2</v>
      </c>
      <c r="P702" s="246">
        <f t="shared" si="355"/>
        <v>4.0142093407360233E-2</v>
      </c>
      <c r="Q702" s="248">
        <f t="shared" si="356"/>
        <v>40434.771999999997</v>
      </c>
      <c r="R702" s="246">
        <f t="shared" si="357"/>
        <v>1.1674972338715022E-4</v>
      </c>
      <c r="S702" s="246">
        <v>1</v>
      </c>
      <c r="T702" s="246">
        <f t="shared" si="358"/>
        <v>1.1674972338715022E-4</v>
      </c>
      <c r="X702" s="248">
        <f t="shared" si="359"/>
        <v>40434.771999999997</v>
      </c>
      <c r="Z702" s="246">
        <f t="shared" si="360"/>
        <v>67919</v>
      </c>
      <c r="AA702" s="246">
        <f t="shared" si="361"/>
        <v>4.0142093407360233E-2</v>
      </c>
      <c r="AB702" s="246">
        <f t="shared" si="362"/>
        <v>1.0805078592363418E-2</v>
      </c>
      <c r="AC702" s="246">
        <f t="shared" si="363"/>
        <v>1.0805078592363418E-2</v>
      </c>
      <c r="AD702" s="246">
        <f t="shared" si="364"/>
        <v>5.0947171999723651E-2</v>
      </c>
      <c r="AE702" s="246">
        <f t="shared" si="365"/>
        <v>1.1674972338715022E-4</v>
      </c>
      <c r="AG702" s="249"/>
    </row>
    <row r="703" spans="1:33" s="246" customFormat="1" ht="12.95" customHeight="1">
      <c r="A703" s="11" t="s">
        <v>1509</v>
      </c>
      <c r="B703" s="11" t="s">
        <v>1814</v>
      </c>
      <c r="C703" s="265">
        <v>55476.900300000001</v>
      </c>
      <c r="D703" s="265" t="s">
        <v>1965</v>
      </c>
      <c r="E703" s="246">
        <f t="shared" si="351"/>
        <v>67992.653269581919</v>
      </c>
      <c r="F703" s="246">
        <f t="shared" si="350"/>
        <v>67992.5</v>
      </c>
      <c r="G703" s="250">
        <f t="shared" si="352"/>
        <v>4.9275590004981495E-2</v>
      </c>
      <c r="N703" s="246">
        <f t="shared" si="353"/>
        <v>4.9275590004981495E-2</v>
      </c>
      <c r="O703" s="246">
        <f t="shared" ca="1" si="354"/>
        <v>6.9343763684909368E-2</v>
      </c>
      <c r="P703" s="246">
        <f t="shared" si="355"/>
        <v>4.0292604009021162E-2</v>
      </c>
      <c r="Q703" s="248">
        <f t="shared" si="356"/>
        <v>40458.400300000001</v>
      </c>
      <c r="R703" s="246">
        <f t="shared" si="357"/>
        <v>8.0694037403619478E-5</v>
      </c>
      <c r="S703" s="246">
        <v>1</v>
      </c>
      <c r="T703" s="246">
        <f t="shared" si="358"/>
        <v>8.0694037403619478E-5</v>
      </c>
      <c r="X703" s="248">
        <f t="shared" si="359"/>
        <v>40458.400300000001</v>
      </c>
      <c r="Z703" s="246">
        <f t="shared" si="360"/>
        <v>67992.5</v>
      </c>
      <c r="AA703" s="246">
        <f t="shared" si="361"/>
        <v>4.0292604009021162E-2</v>
      </c>
      <c r="AB703" s="246">
        <f t="shared" si="362"/>
        <v>8.9829859959603339E-3</v>
      </c>
      <c r="AC703" s="246">
        <f t="shared" si="363"/>
        <v>8.9829859959603339E-3</v>
      </c>
      <c r="AD703" s="246">
        <f t="shared" si="364"/>
        <v>4.9275590004981495E-2</v>
      </c>
      <c r="AE703" s="246">
        <f t="shared" si="365"/>
        <v>8.0694037403619478E-5</v>
      </c>
      <c r="AG703" s="249"/>
    </row>
    <row r="704" spans="1:33" s="246" customFormat="1" ht="12.95" customHeight="1">
      <c r="A704" s="11" t="s">
        <v>1504</v>
      </c>
      <c r="B704" s="11" t="s">
        <v>1817</v>
      </c>
      <c r="C704" s="265">
        <v>55504.071000000004</v>
      </c>
      <c r="D704" s="265" t="s">
        <v>1965</v>
      </c>
      <c r="E704" s="246">
        <f t="shared" si="351"/>
        <v>68077.166551498914</v>
      </c>
      <c r="F704" s="246">
        <f t="shared" si="350"/>
        <v>68077</v>
      </c>
      <c r="G704" s="250">
        <f t="shared" si="352"/>
        <v>5.3545676004432607E-2</v>
      </c>
      <c r="N704" s="246">
        <f t="shared" si="353"/>
        <v>5.3545676004432607E-2</v>
      </c>
      <c r="O704" s="246">
        <f t="shared" ca="1" si="354"/>
        <v>6.9256922616983047E-2</v>
      </c>
      <c r="P704" s="246">
        <f t="shared" si="355"/>
        <v>4.0465927606340747E-2</v>
      </c>
      <c r="Q704" s="248">
        <f t="shared" si="356"/>
        <v>40485.571000000004</v>
      </c>
      <c r="R704" s="246">
        <f t="shared" si="357"/>
        <v>1.7107981815738657E-4</v>
      </c>
      <c r="S704" s="246">
        <v>1</v>
      </c>
      <c r="T704" s="246">
        <f t="shared" si="358"/>
        <v>1.7107981815738657E-4</v>
      </c>
      <c r="X704" s="248">
        <f t="shared" si="359"/>
        <v>40485.571000000004</v>
      </c>
      <c r="Z704" s="246">
        <f t="shared" si="360"/>
        <v>68077</v>
      </c>
      <c r="AA704" s="246">
        <f t="shared" si="361"/>
        <v>4.0465927606340747E-2</v>
      </c>
      <c r="AB704" s="246">
        <f t="shared" si="362"/>
        <v>1.307974839809186E-2</v>
      </c>
      <c r="AC704" s="246">
        <f t="shared" si="363"/>
        <v>1.307974839809186E-2</v>
      </c>
      <c r="AD704" s="246">
        <f t="shared" si="364"/>
        <v>5.3545676004432607E-2</v>
      </c>
      <c r="AE704" s="246">
        <f t="shared" si="365"/>
        <v>1.7107981815738657E-4</v>
      </c>
      <c r="AG704" s="249"/>
    </row>
    <row r="705" spans="1:33" s="246" customFormat="1" ht="12.95" customHeight="1">
      <c r="A705" s="11" t="s">
        <v>1504</v>
      </c>
      <c r="B705" s="11" t="s">
        <v>1814</v>
      </c>
      <c r="C705" s="265">
        <v>55504.232000000004</v>
      </c>
      <c r="D705" s="265" t="s">
        <v>1965</v>
      </c>
      <c r="E705" s="246">
        <f t="shared" si="351"/>
        <v>68077.667335004269</v>
      </c>
      <c r="F705" s="246">
        <f t="shared" si="350"/>
        <v>68077.5</v>
      </c>
      <c r="G705" s="250">
        <f t="shared" si="352"/>
        <v>5.3797570006281603E-2</v>
      </c>
      <c r="N705" s="246">
        <f t="shared" si="353"/>
        <v>5.3797570006281603E-2</v>
      </c>
      <c r="O705" s="246">
        <f t="shared" ca="1" si="354"/>
        <v>6.9256408764510113E-2</v>
      </c>
      <c r="P705" s="246">
        <f t="shared" si="355"/>
        <v>4.0466954105267169E-2</v>
      </c>
      <c r="Q705" s="248">
        <f t="shared" si="356"/>
        <v>40485.732000000004</v>
      </c>
      <c r="R705" s="246">
        <f t="shared" si="357"/>
        <v>1.7770532030037886E-4</v>
      </c>
      <c r="S705" s="246">
        <v>1</v>
      </c>
      <c r="T705" s="246">
        <f t="shared" si="358"/>
        <v>1.7770532030037886E-4</v>
      </c>
      <c r="X705" s="248">
        <f t="shared" si="359"/>
        <v>40485.732000000004</v>
      </c>
      <c r="Z705" s="246">
        <f t="shared" si="360"/>
        <v>68077.5</v>
      </c>
      <c r="AA705" s="246">
        <f t="shared" si="361"/>
        <v>4.0466954105267169E-2</v>
      </c>
      <c r="AB705" s="246">
        <f t="shared" si="362"/>
        <v>1.3330615901014434E-2</v>
      </c>
      <c r="AC705" s="246">
        <f t="shared" si="363"/>
        <v>1.3330615901014434E-2</v>
      </c>
      <c r="AD705" s="246">
        <f t="shared" si="364"/>
        <v>5.3797570006281603E-2</v>
      </c>
      <c r="AE705" s="246">
        <f t="shared" si="365"/>
        <v>1.7770532030037886E-4</v>
      </c>
      <c r="AG705" s="249"/>
    </row>
    <row r="706" spans="1:33" s="246" customFormat="1" ht="12.95" customHeight="1">
      <c r="A706" s="11" t="s">
        <v>1504</v>
      </c>
      <c r="B706" s="11" t="s">
        <v>1814</v>
      </c>
      <c r="C706" s="265">
        <v>55505.192999999999</v>
      </c>
      <c r="D706" s="265" t="s">
        <v>1965</v>
      </c>
      <c r="E706" s="246">
        <f t="shared" si="351"/>
        <v>68080.656483753541</v>
      </c>
      <c r="F706" s="246">
        <f t="shared" ref="F706:F731" si="366">ROUND(2*E706,0)/2</f>
        <v>68080.5</v>
      </c>
      <c r="G706" s="250">
        <f t="shared" si="352"/>
        <v>5.0308934005443007E-2</v>
      </c>
      <c r="N706" s="246">
        <f t="shared" si="353"/>
        <v>5.0308934005443007E-2</v>
      </c>
      <c r="O706" s="246">
        <f t="shared" ca="1" si="354"/>
        <v>6.9253325649672501E-2</v>
      </c>
      <c r="P706" s="246">
        <f t="shared" si="355"/>
        <v>4.0473113325010593E-2</v>
      </c>
      <c r="Q706" s="248">
        <f t="shared" si="356"/>
        <v>40486.692999999999</v>
      </c>
      <c r="R706" s="246">
        <f t="shared" si="357"/>
        <v>9.6743368457621949E-5</v>
      </c>
      <c r="S706" s="246">
        <v>1</v>
      </c>
      <c r="T706" s="246">
        <f t="shared" si="358"/>
        <v>9.6743368457621949E-5</v>
      </c>
      <c r="X706" s="248">
        <f t="shared" si="359"/>
        <v>40486.692999999999</v>
      </c>
      <c r="Z706" s="246">
        <f t="shared" si="360"/>
        <v>68080.5</v>
      </c>
      <c r="AA706" s="246">
        <f t="shared" si="361"/>
        <v>4.0473113325010593E-2</v>
      </c>
      <c r="AB706" s="246">
        <f t="shared" si="362"/>
        <v>9.8358206804324139E-3</v>
      </c>
      <c r="AC706" s="246">
        <f t="shared" si="363"/>
        <v>9.8358206804324139E-3</v>
      </c>
      <c r="AD706" s="246">
        <f t="shared" si="364"/>
        <v>5.0308934005443007E-2</v>
      </c>
      <c r="AE706" s="246">
        <f t="shared" si="365"/>
        <v>9.6743368457621949E-5</v>
      </c>
      <c r="AG706" s="249"/>
    </row>
    <row r="707" spans="1:33" s="246" customFormat="1" ht="12.95" customHeight="1">
      <c r="A707" s="11" t="s">
        <v>1504</v>
      </c>
      <c r="B707" s="11" t="s">
        <v>1814</v>
      </c>
      <c r="C707" s="265">
        <v>55510.014999999999</v>
      </c>
      <c r="D707" s="265" t="s">
        <v>1965</v>
      </c>
      <c r="E707" s="246">
        <f t="shared" si="351"/>
        <v>68095.655105261394</v>
      </c>
      <c r="F707" s="246">
        <f t="shared" si="366"/>
        <v>68095.5</v>
      </c>
      <c r="G707" s="250">
        <f t="shared" si="352"/>
        <v>4.9865754001075402E-2</v>
      </c>
      <c r="N707" s="246">
        <f t="shared" si="353"/>
        <v>4.9865754001075402E-2</v>
      </c>
      <c r="O707" s="246">
        <f t="shared" ca="1" si="354"/>
        <v>6.9237910075484396E-2</v>
      </c>
      <c r="P707" s="246">
        <f t="shared" si="355"/>
        <v>4.0503915239911016E-2</v>
      </c>
      <c r="Q707" s="248">
        <f t="shared" si="356"/>
        <v>40491.514999999999</v>
      </c>
      <c r="R707" s="246">
        <f t="shared" si="357"/>
        <v>8.7644024990039921E-5</v>
      </c>
      <c r="S707" s="246">
        <v>1</v>
      </c>
      <c r="T707" s="246">
        <f t="shared" si="358"/>
        <v>8.7644024990039921E-5</v>
      </c>
      <c r="X707" s="248">
        <f t="shared" si="359"/>
        <v>40491.514999999999</v>
      </c>
      <c r="Z707" s="246">
        <f t="shared" si="360"/>
        <v>68095.5</v>
      </c>
      <c r="AA707" s="246">
        <f t="shared" si="361"/>
        <v>4.0503915239911016E-2</v>
      </c>
      <c r="AB707" s="246">
        <f t="shared" si="362"/>
        <v>9.3618387611643858E-3</v>
      </c>
      <c r="AC707" s="246">
        <f t="shared" si="363"/>
        <v>9.3618387611643858E-3</v>
      </c>
      <c r="AD707" s="246">
        <f t="shared" si="364"/>
        <v>4.9865754001075402E-2</v>
      </c>
      <c r="AE707" s="246">
        <f t="shared" si="365"/>
        <v>8.7644024990039921E-5</v>
      </c>
      <c r="AG707" s="249"/>
    </row>
    <row r="708" spans="1:33" s="246" customFormat="1" ht="12.95" customHeight="1">
      <c r="A708" s="11" t="s">
        <v>1504</v>
      </c>
      <c r="B708" s="11" t="s">
        <v>1817</v>
      </c>
      <c r="C708" s="265">
        <v>55510.173999999999</v>
      </c>
      <c r="D708" s="265" t="s">
        <v>1965</v>
      </c>
      <c r="E708" s="246">
        <f t="shared" si="351"/>
        <v>68096.149667853635</v>
      </c>
      <c r="F708" s="246">
        <f t="shared" si="366"/>
        <v>68096</v>
      </c>
      <c r="G708" s="250">
        <f t="shared" si="352"/>
        <v>4.8117648002516944E-2</v>
      </c>
      <c r="N708" s="246">
        <f t="shared" si="353"/>
        <v>4.8117648002516944E-2</v>
      </c>
      <c r="O708" s="246">
        <f t="shared" ca="1" si="354"/>
        <v>6.9237396223011449E-2</v>
      </c>
      <c r="P708" s="246">
        <f t="shared" si="355"/>
        <v>4.0504942137353693E-2</v>
      </c>
      <c r="Q708" s="248">
        <f t="shared" si="356"/>
        <v>40491.673999999999</v>
      </c>
      <c r="R708" s="246">
        <f t="shared" si="357"/>
        <v>5.7953290589490959E-5</v>
      </c>
      <c r="S708" s="246">
        <v>1</v>
      </c>
      <c r="T708" s="246">
        <f t="shared" si="358"/>
        <v>5.7953290589490959E-5</v>
      </c>
      <c r="X708" s="248">
        <f t="shared" si="359"/>
        <v>40491.673999999999</v>
      </c>
      <c r="Z708" s="246">
        <f t="shared" si="360"/>
        <v>68096</v>
      </c>
      <c r="AA708" s="246">
        <f t="shared" si="361"/>
        <v>4.0504942137353693E-2</v>
      </c>
      <c r="AB708" s="246">
        <f t="shared" si="362"/>
        <v>7.6127058651632509E-3</v>
      </c>
      <c r="AC708" s="246">
        <f t="shared" si="363"/>
        <v>7.6127058651632509E-3</v>
      </c>
      <c r="AD708" s="246">
        <f t="shared" si="364"/>
        <v>4.8117648002516944E-2</v>
      </c>
      <c r="AE708" s="246">
        <f t="shared" si="365"/>
        <v>5.7953290589490959E-5</v>
      </c>
      <c r="AG708" s="249"/>
    </row>
    <row r="709" spans="1:33" s="246" customFormat="1" ht="12.95" customHeight="1">
      <c r="A709" s="11" t="s">
        <v>1504</v>
      </c>
      <c r="B709" s="11" t="s">
        <v>1817</v>
      </c>
      <c r="C709" s="265">
        <v>55511.137999999999</v>
      </c>
      <c r="D709" s="265" t="s">
        <v>1965</v>
      </c>
      <c r="E709" s="246">
        <f t="shared" si="351"/>
        <v>68099.148147972577</v>
      </c>
      <c r="F709" s="246">
        <f t="shared" si="366"/>
        <v>68099</v>
      </c>
      <c r="G709" s="250">
        <f t="shared" si="352"/>
        <v>4.7629012005927507E-2</v>
      </c>
      <c r="N709" s="246">
        <f t="shared" si="353"/>
        <v>4.7629012005927507E-2</v>
      </c>
      <c r="O709" s="246">
        <f t="shared" ca="1" si="354"/>
        <v>6.9234313108173837E-2</v>
      </c>
      <c r="P709" s="246">
        <f t="shared" si="355"/>
        <v>4.0511103748194686E-2</v>
      </c>
      <c r="Q709" s="248">
        <f t="shared" si="356"/>
        <v>40492.637999999999</v>
      </c>
      <c r="R709" s="246">
        <f t="shared" si="357"/>
        <v>5.0664617965501072E-5</v>
      </c>
      <c r="S709" s="246">
        <v>1</v>
      </c>
      <c r="T709" s="246">
        <f t="shared" si="358"/>
        <v>5.0664617965501072E-5</v>
      </c>
      <c r="X709" s="248">
        <f t="shared" si="359"/>
        <v>40492.637999999999</v>
      </c>
      <c r="Z709" s="246">
        <f t="shared" si="360"/>
        <v>68099</v>
      </c>
      <c r="AA709" s="246">
        <f t="shared" si="361"/>
        <v>4.0511103748194686E-2</v>
      </c>
      <c r="AB709" s="246">
        <f t="shared" si="362"/>
        <v>7.1179082577328204E-3</v>
      </c>
      <c r="AC709" s="246">
        <f t="shared" si="363"/>
        <v>7.1179082577328204E-3</v>
      </c>
      <c r="AD709" s="246">
        <f t="shared" si="364"/>
        <v>4.7629012005927507E-2</v>
      </c>
      <c r="AE709" s="246">
        <f t="shared" si="365"/>
        <v>5.0664617965501072E-5</v>
      </c>
      <c r="AG709" s="249"/>
    </row>
    <row r="710" spans="1:33" s="246" customFormat="1" ht="12.95" customHeight="1">
      <c r="A710" s="11" t="s">
        <v>1504</v>
      </c>
      <c r="B710" s="11" t="s">
        <v>1817</v>
      </c>
      <c r="C710" s="265">
        <v>55512.104700000004</v>
      </c>
      <c r="D710" s="265" t="s">
        <v>1965</v>
      </c>
      <c r="E710" s="246">
        <f t="shared" si="351"/>
        <v>68102.155026324253</v>
      </c>
      <c r="F710" s="246">
        <f t="shared" si="366"/>
        <v>68102</v>
      </c>
      <c r="G710" s="250">
        <f t="shared" si="352"/>
        <v>4.9840376006613951E-2</v>
      </c>
      <c r="N710" s="246">
        <f t="shared" si="353"/>
        <v>4.9840376006613951E-2</v>
      </c>
      <c r="O710" s="246">
        <f t="shared" ca="1" si="354"/>
        <v>6.923122999333621E-2</v>
      </c>
      <c r="P710" s="246">
        <f t="shared" si="355"/>
        <v>4.0517265746781238E-2</v>
      </c>
      <c r="Q710" s="248">
        <f t="shared" si="356"/>
        <v>40493.604700000004</v>
      </c>
      <c r="R710" s="246">
        <f t="shared" si="357"/>
        <v>8.6920384916998003E-5</v>
      </c>
      <c r="S710" s="246">
        <v>1</v>
      </c>
      <c r="T710" s="246">
        <f t="shared" si="358"/>
        <v>8.6920384916998003E-5</v>
      </c>
      <c r="X710" s="248">
        <f t="shared" si="359"/>
        <v>40493.604700000004</v>
      </c>
      <c r="Z710" s="246">
        <f t="shared" si="360"/>
        <v>68102</v>
      </c>
      <c r="AA710" s="246">
        <f t="shared" si="361"/>
        <v>4.0517265746781238E-2</v>
      </c>
      <c r="AB710" s="246">
        <f t="shared" si="362"/>
        <v>9.3231102598327134E-3</v>
      </c>
      <c r="AC710" s="246">
        <f t="shared" si="363"/>
        <v>9.3231102598327134E-3</v>
      </c>
      <c r="AD710" s="246">
        <f t="shared" si="364"/>
        <v>4.9840376006613951E-2</v>
      </c>
      <c r="AE710" s="246">
        <f t="shared" si="365"/>
        <v>8.6920384916998003E-5</v>
      </c>
      <c r="AG710" s="249"/>
    </row>
    <row r="711" spans="1:33" s="246" customFormat="1" ht="12.95" customHeight="1">
      <c r="A711" s="11" t="s">
        <v>1504</v>
      </c>
      <c r="B711" s="11" t="s">
        <v>1814</v>
      </c>
      <c r="C711" s="265">
        <v>55536.057200000003</v>
      </c>
      <c r="D711" s="265" t="s">
        <v>1965</v>
      </c>
      <c r="E711" s="246">
        <f t="shared" si="351"/>
        <v>68176.658236956166</v>
      </c>
      <c r="F711" s="246">
        <f t="shared" si="366"/>
        <v>68176.5</v>
      </c>
      <c r="G711" s="250">
        <f t="shared" si="352"/>
        <v>5.0872582003648859E-2</v>
      </c>
      <c r="N711" s="246">
        <f t="shared" si="353"/>
        <v>5.0872582003648859E-2</v>
      </c>
      <c r="O711" s="246">
        <f t="shared" ca="1" si="354"/>
        <v>6.9154665974868634E-2</v>
      </c>
      <c r="P711" s="246">
        <f t="shared" si="355"/>
        <v>4.0670413086451258E-2</v>
      </c>
      <c r="Q711" s="248">
        <f t="shared" si="356"/>
        <v>40517.557200000003</v>
      </c>
      <c r="R711" s="246">
        <f t="shared" si="357"/>
        <v>1.0408425061503285E-4</v>
      </c>
      <c r="S711" s="246">
        <v>1</v>
      </c>
      <c r="T711" s="246">
        <f t="shared" si="358"/>
        <v>1.0408425061503285E-4</v>
      </c>
      <c r="X711" s="248">
        <f t="shared" si="359"/>
        <v>40517.557200000003</v>
      </c>
      <c r="Z711" s="246">
        <f t="shared" si="360"/>
        <v>68176.5</v>
      </c>
      <c r="AA711" s="246">
        <f t="shared" si="361"/>
        <v>4.0670413086451258E-2</v>
      </c>
      <c r="AB711" s="246">
        <f t="shared" si="362"/>
        <v>1.02021689171976E-2</v>
      </c>
      <c r="AC711" s="246">
        <f t="shared" si="363"/>
        <v>1.02021689171976E-2</v>
      </c>
      <c r="AD711" s="246">
        <f t="shared" si="364"/>
        <v>5.0872582003648859E-2</v>
      </c>
      <c r="AE711" s="246">
        <f t="shared" si="365"/>
        <v>1.0408425061503285E-4</v>
      </c>
      <c r="AG711" s="249"/>
    </row>
    <row r="712" spans="1:33" s="246" customFormat="1" ht="12.95" customHeight="1">
      <c r="A712" s="11" t="s">
        <v>1504</v>
      </c>
      <c r="B712" s="11" t="s">
        <v>1817</v>
      </c>
      <c r="C712" s="265">
        <v>55551.006300000001</v>
      </c>
      <c r="D712" s="265" t="s">
        <v>1965</v>
      </c>
      <c r="E712" s="246">
        <f t="shared" si="351"/>
        <v>68223.156763041436</v>
      </c>
      <c r="F712" s="246">
        <f t="shared" si="366"/>
        <v>68223</v>
      </c>
      <c r="G712" s="250">
        <f t="shared" si="352"/>
        <v>5.0398724000842776E-2</v>
      </c>
      <c r="N712" s="246">
        <f t="shared" si="353"/>
        <v>5.0398724000842776E-2</v>
      </c>
      <c r="O712" s="246">
        <f t="shared" ca="1" si="354"/>
        <v>6.9106877694885507E-2</v>
      </c>
      <c r="P712" s="246">
        <f t="shared" si="355"/>
        <v>4.0766122897230028E-2</v>
      </c>
      <c r="Q712" s="248">
        <f t="shared" si="356"/>
        <v>40532.506300000001</v>
      </c>
      <c r="R712" s="246">
        <f t="shared" si="357"/>
        <v>9.2787004021321529E-5</v>
      </c>
      <c r="S712" s="246">
        <v>1</v>
      </c>
      <c r="T712" s="246">
        <f t="shared" si="358"/>
        <v>9.2787004021321529E-5</v>
      </c>
      <c r="X712" s="248">
        <f t="shared" si="359"/>
        <v>40532.506300000001</v>
      </c>
      <c r="Z712" s="246">
        <f t="shared" si="360"/>
        <v>68223</v>
      </c>
      <c r="AA712" s="246">
        <f t="shared" si="361"/>
        <v>4.0766122897230028E-2</v>
      </c>
      <c r="AB712" s="246">
        <f t="shared" si="362"/>
        <v>9.6326011036127479E-3</v>
      </c>
      <c r="AC712" s="246">
        <f t="shared" si="363"/>
        <v>9.6326011036127479E-3</v>
      </c>
      <c r="AD712" s="246">
        <f t="shared" si="364"/>
        <v>5.0398724000842776E-2</v>
      </c>
      <c r="AE712" s="246">
        <f t="shared" si="365"/>
        <v>9.2787004021321529E-5</v>
      </c>
      <c r="AG712" s="249"/>
    </row>
    <row r="713" spans="1:33" s="246" customFormat="1" ht="12.95" customHeight="1">
      <c r="A713" s="11" t="s">
        <v>1549</v>
      </c>
      <c r="B713" s="11" t="s">
        <v>1814</v>
      </c>
      <c r="C713" s="265">
        <v>55565.956100000003</v>
      </c>
      <c r="D713" s="265" t="s">
        <v>1965</v>
      </c>
      <c r="E713" s="246">
        <f t="shared" si="351"/>
        <v>68269.657466446311</v>
      </c>
      <c r="F713" s="246">
        <f t="shared" si="366"/>
        <v>68269.5</v>
      </c>
      <c r="G713" s="250">
        <f t="shared" si="352"/>
        <v>5.0624866002181079E-2</v>
      </c>
      <c r="N713" s="246">
        <f t="shared" si="353"/>
        <v>5.0624866002181079E-2</v>
      </c>
      <c r="O713" s="246">
        <f t="shared" ca="1" si="354"/>
        <v>6.905908941490238E-2</v>
      </c>
      <c r="P713" s="246">
        <f t="shared" si="355"/>
        <v>4.0861925863877407E-2</v>
      </c>
      <c r="Q713" s="248">
        <f t="shared" si="356"/>
        <v>40547.456100000003</v>
      </c>
      <c r="R713" s="246">
        <f t="shared" si="357"/>
        <v>9.5315000144100922E-5</v>
      </c>
      <c r="S713" s="246">
        <v>1</v>
      </c>
      <c r="T713" s="246">
        <f t="shared" si="358"/>
        <v>9.5315000144100922E-5</v>
      </c>
      <c r="X713" s="248">
        <f t="shared" si="359"/>
        <v>40547.456100000003</v>
      </c>
      <c r="Z713" s="246">
        <f t="shared" si="360"/>
        <v>68269.5</v>
      </c>
      <c r="AA713" s="246">
        <f t="shared" si="361"/>
        <v>4.0861925863877407E-2</v>
      </c>
      <c r="AB713" s="246">
        <f t="shared" si="362"/>
        <v>9.7629401383036718E-3</v>
      </c>
      <c r="AC713" s="246">
        <f t="shared" si="363"/>
        <v>9.7629401383036718E-3</v>
      </c>
      <c r="AD713" s="246">
        <f t="shared" si="364"/>
        <v>5.0624866002181079E-2</v>
      </c>
      <c r="AE713" s="246">
        <f t="shared" si="365"/>
        <v>9.5315000144100922E-5</v>
      </c>
      <c r="AG713" s="249"/>
    </row>
    <row r="714" spans="1:33" s="246" customFormat="1" ht="12.95" customHeight="1">
      <c r="A714" s="11" t="s">
        <v>1549</v>
      </c>
      <c r="B714" s="11" t="s">
        <v>1814</v>
      </c>
      <c r="C714" s="265">
        <v>55585.565000000002</v>
      </c>
      <c r="D714" s="265" t="s">
        <v>1965</v>
      </c>
      <c r="E714" s="246">
        <f t="shared" si="351"/>
        <v>68330.650097986232</v>
      </c>
      <c r="F714" s="246">
        <f t="shared" si="366"/>
        <v>68330.5</v>
      </c>
      <c r="G714" s="250">
        <f t="shared" si="352"/>
        <v>4.8255934001645073E-2</v>
      </c>
      <c r="N714" s="246">
        <f t="shared" si="353"/>
        <v>4.8255934001645073E-2</v>
      </c>
      <c r="O714" s="246">
        <f t="shared" ca="1" si="354"/>
        <v>6.8996399413204096E-2</v>
      </c>
      <c r="P714" s="246">
        <f t="shared" si="355"/>
        <v>4.0987744131746308E-2</v>
      </c>
      <c r="Q714" s="248">
        <f t="shared" si="356"/>
        <v>40567.065000000002</v>
      </c>
      <c r="R714" s="246">
        <f t="shared" si="357"/>
        <v>5.2826583984899032E-5</v>
      </c>
      <c r="S714" s="246">
        <v>1</v>
      </c>
      <c r="T714" s="246">
        <f t="shared" si="358"/>
        <v>5.2826583984899032E-5</v>
      </c>
      <c r="X714" s="248">
        <f t="shared" si="359"/>
        <v>40567.065000000002</v>
      </c>
      <c r="Z714" s="246">
        <f t="shared" si="360"/>
        <v>68330.5</v>
      </c>
      <c r="AA714" s="246">
        <f t="shared" si="361"/>
        <v>4.0987744131746308E-2</v>
      </c>
      <c r="AB714" s="246">
        <f t="shared" si="362"/>
        <v>7.2681898698987654E-3</v>
      </c>
      <c r="AC714" s="246">
        <f t="shared" si="363"/>
        <v>7.2681898698987654E-3</v>
      </c>
      <c r="AD714" s="246">
        <f t="shared" si="364"/>
        <v>4.8255934001645073E-2</v>
      </c>
      <c r="AE714" s="246">
        <f t="shared" si="365"/>
        <v>5.2826583984899032E-5</v>
      </c>
      <c r="AG714" s="249"/>
    </row>
    <row r="715" spans="1:33" s="246" customFormat="1" ht="12.95" customHeight="1">
      <c r="A715" s="11" t="s">
        <v>1549</v>
      </c>
      <c r="B715" s="11" t="s">
        <v>1817</v>
      </c>
      <c r="C715" s="265">
        <v>55863.181100000002</v>
      </c>
      <c r="D715" s="265" t="s">
        <v>1965</v>
      </c>
      <c r="E715" s="246">
        <f t="shared" si="351"/>
        <v>69194.162915984853</v>
      </c>
      <c r="F715" s="246">
        <f t="shared" si="366"/>
        <v>69194</v>
      </c>
      <c r="G715" s="250">
        <f t="shared" si="352"/>
        <v>5.2376872001332231E-2</v>
      </c>
      <c r="N715" s="246">
        <f t="shared" si="353"/>
        <v>5.2376872001332231E-2</v>
      </c>
      <c r="O715" s="246">
        <f t="shared" ca="1" si="354"/>
        <v>6.8108976192442244E-2</v>
      </c>
      <c r="P715" s="246">
        <f t="shared" si="355"/>
        <v>4.2785991169233428E-2</v>
      </c>
      <c r="Q715" s="248">
        <f t="shared" si="356"/>
        <v>40844.681100000002</v>
      </c>
      <c r="R715" s="246">
        <f t="shared" si="357"/>
        <v>9.1984995135520217E-5</v>
      </c>
      <c r="S715" s="246">
        <v>1</v>
      </c>
      <c r="T715" s="246">
        <f t="shared" si="358"/>
        <v>9.1984995135520217E-5</v>
      </c>
      <c r="X715" s="248">
        <f t="shared" si="359"/>
        <v>40844.681100000002</v>
      </c>
      <c r="Z715" s="246">
        <f t="shared" si="360"/>
        <v>69194</v>
      </c>
      <c r="AA715" s="246">
        <f t="shared" si="361"/>
        <v>4.2785991169233428E-2</v>
      </c>
      <c r="AB715" s="246">
        <f t="shared" si="362"/>
        <v>9.5908808320988026E-3</v>
      </c>
      <c r="AC715" s="246">
        <f t="shared" si="363"/>
        <v>9.5908808320988026E-3</v>
      </c>
      <c r="AD715" s="246">
        <f t="shared" si="364"/>
        <v>5.2376872001332231E-2</v>
      </c>
      <c r="AE715" s="246">
        <f t="shared" si="365"/>
        <v>9.1984995135520217E-5</v>
      </c>
      <c r="AG715" s="249"/>
    </row>
    <row r="716" spans="1:33" s="246" customFormat="1" ht="12.95" customHeight="1">
      <c r="A716" s="11" t="s">
        <v>1575</v>
      </c>
      <c r="B716" s="11" t="s">
        <v>1814</v>
      </c>
      <c r="C716" s="265">
        <v>55866.878299999997</v>
      </c>
      <c r="D716" s="265" t="s">
        <v>1965</v>
      </c>
      <c r="E716" s="246">
        <f t="shared" si="351"/>
        <v>69205.662895959715</v>
      </c>
      <c r="F716" s="246">
        <f t="shared" si="366"/>
        <v>69205.5</v>
      </c>
      <c r="G716" s="250">
        <f t="shared" si="352"/>
        <v>5.2370434001204558E-2</v>
      </c>
      <c r="N716" s="246">
        <f t="shared" si="353"/>
        <v>5.2370434001204558E-2</v>
      </c>
      <c r="O716" s="246">
        <f t="shared" ca="1" si="354"/>
        <v>6.8097157585564699E-2</v>
      </c>
      <c r="P716" s="246">
        <f t="shared" si="355"/>
        <v>4.2810156790138984E-2</v>
      </c>
      <c r="Q716" s="248">
        <f t="shared" si="356"/>
        <v>40848.378299999997</v>
      </c>
      <c r="R716" s="246">
        <f t="shared" si="357"/>
        <v>9.1398900352419743E-5</v>
      </c>
      <c r="S716" s="246">
        <v>1</v>
      </c>
      <c r="T716" s="246">
        <f t="shared" si="358"/>
        <v>9.1398900352419743E-5</v>
      </c>
      <c r="X716" s="248">
        <f t="shared" si="359"/>
        <v>40848.378299999997</v>
      </c>
      <c r="Z716" s="246">
        <f t="shared" si="360"/>
        <v>69205.5</v>
      </c>
      <c r="AA716" s="246">
        <f t="shared" si="361"/>
        <v>4.2810156790138984E-2</v>
      </c>
      <c r="AB716" s="246">
        <f t="shared" si="362"/>
        <v>9.5602772110655737E-3</v>
      </c>
      <c r="AC716" s="246">
        <f t="shared" si="363"/>
        <v>9.5602772110655737E-3</v>
      </c>
      <c r="AD716" s="246">
        <f t="shared" si="364"/>
        <v>5.2370434001204558E-2</v>
      </c>
      <c r="AE716" s="246">
        <f t="shared" si="365"/>
        <v>9.1398900352419743E-5</v>
      </c>
      <c r="AG716" s="249"/>
    </row>
    <row r="717" spans="1:33" s="246" customFormat="1" ht="12.95" customHeight="1">
      <c r="A717" s="11" t="s">
        <v>1549</v>
      </c>
      <c r="B717" s="11" t="s">
        <v>1814</v>
      </c>
      <c r="C717" s="265">
        <v>55870.0933</v>
      </c>
      <c r="D717" s="265" t="s">
        <v>1965</v>
      </c>
      <c r="E717" s="246">
        <f t="shared" si="351"/>
        <v>69215.663013783822</v>
      </c>
      <c r="F717" s="246">
        <f t="shared" si="366"/>
        <v>69215.5</v>
      </c>
      <c r="G717" s="250">
        <f t="shared" si="352"/>
        <v>5.2408314004424028E-2</v>
      </c>
      <c r="N717" s="246">
        <f t="shared" si="353"/>
        <v>5.2408314004424028E-2</v>
      </c>
      <c r="O717" s="246">
        <f t="shared" ca="1" si="354"/>
        <v>6.8086880536105968E-2</v>
      </c>
      <c r="P717" s="246">
        <f t="shared" si="355"/>
        <v>4.2831175004940304E-2</v>
      </c>
      <c r="Q717" s="248">
        <f t="shared" si="356"/>
        <v>40851.5933</v>
      </c>
      <c r="R717" s="246">
        <f t="shared" si="357"/>
        <v>9.1721591415432101E-5</v>
      </c>
      <c r="S717" s="246">
        <v>1</v>
      </c>
      <c r="T717" s="246">
        <f t="shared" si="358"/>
        <v>9.1721591415432101E-5</v>
      </c>
      <c r="X717" s="248">
        <f t="shared" si="359"/>
        <v>40851.5933</v>
      </c>
      <c r="Z717" s="246">
        <f t="shared" si="360"/>
        <v>69215.5</v>
      </c>
      <c r="AA717" s="246">
        <f t="shared" si="361"/>
        <v>4.2831175004940304E-2</v>
      </c>
      <c r="AB717" s="246">
        <f t="shared" si="362"/>
        <v>9.5771389994837239E-3</v>
      </c>
      <c r="AC717" s="246">
        <f t="shared" si="363"/>
        <v>9.5771389994837239E-3</v>
      </c>
      <c r="AD717" s="246">
        <f t="shared" si="364"/>
        <v>5.2408314004424028E-2</v>
      </c>
      <c r="AE717" s="246">
        <f t="shared" si="365"/>
        <v>9.1721591415432101E-5</v>
      </c>
      <c r="AG717" s="249"/>
    </row>
    <row r="718" spans="1:33" s="246" customFormat="1" ht="12.95" customHeight="1">
      <c r="A718" s="11" t="s">
        <v>1549</v>
      </c>
      <c r="B718" s="11" t="s">
        <v>1814</v>
      </c>
      <c r="C718" s="265">
        <v>55887.127999999997</v>
      </c>
      <c r="D718" s="265" t="s">
        <v>1965</v>
      </c>
      <c r="E718" s="246">
        <f t="shared" si="351"/>
        <v>69268.648708060049</v>
      </c>
      <c r="F718" s="246">
        <f t="shared" si="366"/>
        <v>69268.5</v>
      </c>
      <c r="G718" s="250">
        <f t="shared" si="352"/>
        <v>4.7809077994315885E-2</v>
      </c>
      <c r="N718" s="246">
        <f t="shared" si="353"/>
        <v>4.7809077994315885E-2</v>
      </c>
      <c r="O718" s="246">
        <f t="shared" ca="1" si="354"/>
        <v>6.8032412173974668E-2</v>
      </c>
      <c r="P718" s="246">
        <f t="shared" si="355"/>
        <v>4.2942643470187031E-2</v>
      </c>
      <c r="Q718" s="248">
        <f t="shared" si="356"/>
        <v>40868.627999999997</v>
      </c>
      <c r="R718" s="246">
        <f t="shared" si="357"/>
        <v>2.3682184977633228E-5</v>
      </c>
      <c r="S718" s="246">
        <v>1</v>
      </c>
      <c r="T718" s="246">
        <f t="shared" si="358"/>
        <v>2.3682184977633228E-5</v>
      </c>
      <c r="X718" s="248">
        <f t="shared" si="359"/>
        <v>40868.627999999997</v>
      </c>
      <c r="Z718" s="246">
        <f t="shared" si="360"/>
        <v>69268.5</v>
      </c>
      <c r="AA718" s="246">
        <f t="shared" si="361"/>
        <v>4.2942643470187031E-2</v>
      </c>
      <c r="AB718" s="246">
        <f t="shared" si="362"/>
        <v>4.8664345241288542E-3</v>
      </c>
      <c r="AC718" s="246">
        <f t="shared" si="363"/>
        <v>4.8664345241288542E-3</v>
      </c>
      <c r="AD718" s="246">
        <f t="shared" si="364"/>
        <v>4.7809077994315885E-2</v>
      </c>
      <c r="AE718" s="246">
        <f t="shared" si="365"/>
        <v>2.3682184977633228E-5</v>
      </c>
      <c r="AG718" s="249"/>
    </row>
    <row r="719" spans="1:33" s="246" customFormat="1" ht="12.95" customHeight="1">
      <c r="A719" s="11" t="s">
        <v>1549</v>
      </c>
      <c r="B719" s="11" t="s">
        <v>1817</v>
      </c>
      <c r="C719" s="265">
        <v>55892.116000000002</v>
      </c>
      <c r="D719" s="265" t="s">
        <v>1965</v>
      </c>
      <c r="E719" s="246">
        <f t="shared" si="351"/>
        <v>69284.163665356042</v>
      </c>
      <c r="F719" s="246">
        <f t="shared" si="366"/>
        <v>69284</v>
      </c>
      <c r="G719" s="250">
        <f t="shared" si="352"/>
        <v>5.2617792003729846E-2</v>
      </c>
      <c r="N719" s="246">
        <f t="shared" si="353"/>
        <v>5.2617792003729846E-2</v>
      </c>
      <c r="O719" s="246">
        <f t="shared" ca="1" si="354"/>
        <v>6.8016482747313617E-2</v>
      </c>
      <c r="P719" s="246">
        <f t="shared" si="355"/>
        <v>4.2975265609927378E-2</v>
      </c>
      <c r="Q719" s="248">
        <f t="shared" si="356"/>
        <v>40873.616000000002</v>
      </c>
      <c r="R719" s="246">
        <f t="shared" si="357"/>
        <v>9.2978315255177232E-5</v>
      </c>
      <c r="S719" s="246">
        <v>1</v>
      </c>
      <c r="T719" s="246">
        <f t="shared" si="358"/>
        <v>9.2978315255177232E-5</v>
      </c>
      <c r="X719" s="248">
        <f t="shared" si="359"/>
        <v>40873.616000000002</v>
      </c>
      <c r="Z719" s="246">
        <f t="shared" si="360"/>
        <v>69284</v>
      </c>
      <c r="AA719" s="246">
        <f t="shared" si="361"/>
        <v>4.2975265609927378E-2</v>
      </c>
      <c r="AB719" s="246">
        <f t="shared" si="362"/>
        <v>9.6425263938024683E-3</v>
      </c>
      <c r="AC719" s="246">
        <f t="shared" si="363"/>
        <v>9.6425263938024683E-3</v>
      </c>
      <c r="AD719" s="246">
        <f t="shared" si="364"/>
        <v>5.2617792003729846E-2</v>
      </c>
      <c r="AE719" s="246">
        <f t="shared" si="365"/>
        <v>9.2978315255177232E-5</v>
      </c>
      <c r="AG719" s="249"/>
    </row>
    <row r="720" spans="1:33" s="246" customFormat="1" ht="12.95" customHeight="1">
      <c r="A720" s="11" t="s">
        <v>1549</v>
      </c>
      <c r="B720" s="11" t="s">
        <v>1814</v>
      </c>
      <c r="C720" s="265">
        <v>55892.601000000002</v>
      </c>
      <c r="D720" s="265" t="s">
        <v>1965</v>
      </c>
      <c r="E720" s="246">
        <f t="shared" si="351"/>
        <v>69285.672236785191</v>
      </c>
      <c r="F720" s="246">
        <f t="shared" si="366"/>
        <v>69285.5</v>
      </c>
      <c r="G720" s="250">
        <f t="shared" si="352"/>
        <v>5.5373474002408329E-2</v>
      </c>
      <c r="N720" s="246">
        <f t="shared" si="353"/>
        <v>5.5373474002408329E-2</v>
      </c>
      <c r="O720" s="246">
        <f t="shared" ca="1" si="354"/>
        <v>6.8014941189894818E-2</v>
      </c>
      <c r="P720" s="246">
        <f t="shared" si="355"/>
        <v>4.2978423140498774E-2</v>
      </c>
      <c r="Q720" s="248">
        <f t="shared" si="356"/>
        <v>40874.101000000002</v>
      </c>
      <c r="R720" s="246">
        <f t="shared" si="357"/>
        <v>1.536372858693248E-4</v>
      </c>
      <c r="S720" s="246">
        <v>1</v>
      </c>
      <c r="T720" s="246">
        <f t="shared" si="358"/>
        <v>1.536372858693248E-4</v>
      </c>
      <c r="X720" s="248">
        <f t="shared" si="359"/>
        <v>40874.101000000002</v>
      </c>
      <c r="Z720" s="246">
        <f t="shared" si="360"/>
        <v>69285.5</v>
      </c>
      <c r="AA720" s="246">
        <f t="shared" si="361"/>
        <v>4.2978423140498774E-2</v>
      </c>
      <c r="AB720" s="246">
        <f t="shared" si="362"/>
        <v>1.2395050861909555E-2</v>
      </c>
      <c r="AC720" s="246">
        <f t="shared" si="363"/>
        <v>1.2395050861909555E-2</v>
      </c>
      <c r="AD720" s="246">
        <f t="shared" si="364"/>
        <v>5.5373474002408329E-2</v>
      </c>
      <c r="AE720" s="246">
        <f t="shared" si="365"/>
        <v>1.536372858693248E-4</v>
      </c>
      <c r="AG720" s="249"/>
    </row>
    <row r="721" spans="1:33" s="246" customFormat="1" ht="12.95" customHeight="1">
      <c r="A721" s="11" t="s">
        <v>1549</v>
      </c>
      <c r="B721" s="11" t="s">
        <v>1814</v>
      </c>
      <c r="C721" s="265">
        <v>55919.603000000003</v>
      </c>
      <c r="D721" s="265" t="s">
        <v>1965</v>
      </c>
      <c r="E721" s="246">
        <f t="shared" si="351"/>
        <v>69369.660784681357</v>
      </c>
      <c r="F721" s="246">
        <f t="shared" si="366"/>
        <v>69369.5</v>
      </c>
      <c r="G721" s="250">
        <f t="shared" si="352"/>
        <v>5.1691666005353909E-2</v>
      </c>
      <c r="N721" s="246">
        <f t="shared" si="353"/>
        <v>5.1691666005353909E-2</v>
      </c>
      <c r="O721" s="246">
        <f t="shared" ca="1" si="354"/>
        <v>6.7928613974441429E-2</v>
      </c>
      <c r="P721" s="246">
        <f t="shared" si="355"/>
        <v>4.3155399562971548E-2</v>
      </c>
      <c r="Q721" s="248">
        <f t="shared" si="356"/>
        <v>40901.103000000003</v>
      </c>
      <c r="R721" s="246">
        <f t="shared" si="357"/>
        <v>7.2867844775343203E-5</v>
      </c>
      <c r="S721" s="246">
        <v>1</v>
      </c>
      <c r="T721" s="246">
        <f t="shared" si="358"/>
        <v>7.2867844775343203E-5</v>
      </c>
      <c r="X721" s="248">
        <f t="shared" si="359"/>
        <v>40901.103000000003</v>
      </c>
      <c r="Z721" s="246">
        <f t="shared" si="360"/>
        <v>69369.5</v>
      </c>
      <c r="AA721" s="246">
        <f t="shared" si="361"/>
        <v>4.3155399562971548E-2</v>
      </c>
      <c r="AB721" s="246">
        <f t="shared" si="362"/>
        <v>8.5362664423823606E-3</v>
      </c>
      <c r="AC721" s="246">
        <f t="shared" si="363"/>
        <v>8.5362664423823606E-3</v>
      </c>
      <c r="AD721" s="246">
        <f t="shared" si="364"/>
        <v>5.1691666005353909E-2</v>
      </c>
      <c r="AE721" s="246">
        <f t="shared" si="365"/>
        <v>7.2867844775343203E-5</v>
      </c>
      <c r="AG721" s="249"/>
    </row>
    <row r="722" spans="1:33" s="246" customFormat="1" ht="12.95" customHeight="1">
      <c r="A722" s="11" t="s">
        <v>1549</v>
      </c>
      <c r="B722" s="11" t="s">
        <v>1817</v>
      </c>
      <c r="C722" s="265">
        <v>55924.591999999997</v>
      </c>
      <c r="D722" s="265" t="s">
        <v>1965</v>
      </c>
      <c r="E722" s="246">
        <f t="shared" si="351"/>
        <v>69385.178852433877</v>
      </c>
      <c r="F722" s="246">
        <f t="shared" si="366"/>
        <v>69385</v>
      </c>
      <c r="G722" s="250">
        <f t="shared" si="352"/>
        <v>5.7500379996781703E-2</v>
      </c>
      <c r="N722" s="246">
        <f t="shared" si="353"/>
        <v>5.7500379996781703E-2</v>
      </c>
      <c r="O722" s="246">
        <f t="shared" ca="1" si="354"/>
        <v>6.7912684547780391E-2</v>
      </c>
      <c r="P722" s="246">
        <f t="shared" si="355"/>
        <v>4.3188089148896332E-2</v>
      </c>
      <c r="Q722" s="248">
        <f t="shared" si="356"/>
        <v>40906.091999999997</v>
      </c>
      <c r="R722" s="246">
        <f t="shared" si="357"/>
        <v>2.0484166931446335E-4</v>
      </c>
      <c r="S722" s="246">
        <v>1</v>
      </c>
      <c r="T722" s="246">
        <f t="shared" si="358"/>
        <v>2.0484166931446335E-4</v>
      </c>
      <c r="X722" s="248">
        <f t="shared" si="359"/>
        <v>40906.091999999997</v>
      </c>
      <c r="Z722" s="246">
        <f t="shared" si="360"/>
        <v>69385</v>
      </c>
      <c r="AA722" s="246">
        <f t="shared" si="361"/>
        <v>4.3188089148896332E-2</v>
      </c>
      <c r="AB722" s="246">
        <f t="shared" si="362"/>
        <v>1.4312290847885371E-2</v>
      </c>
      <c r="AC722" s="246">
        <f t="shared" si="363"/>
        <v>1.4312290847885371E-2</v>
      </c>
      <c r="AD722" s="246">
        <f t="shared" si="364"/>
        <v>5.7500379996781703E-2</v>
      </c>
      <c r="AE722" s="246">
        <f t="shared" si="365"/>
        <v>2.0484166931446335E-4</v>
      </c>
      <c r="AG722" s="249"/>
    </row>
    <row r="723" spans="1:33" s="246" customFormat="1" ht="12.95" customHeight="1">
      <c r="A723" s="11" t="s">
        <v>1622</v>
      </c>
      <c r="B723" s="11" t="s">
        <v>1814</v>
      </c>
      <c r="C723" s="265">
        <v>55928.926599999999</v>
      </c>
      <c r="D723" s="265" t="s">
        <v>1965</v>
      </c>
      <c r="E723" s="246">
        <f t="shared" ref="E723:E731" si="367">+(C723-C$7)/C$8</f>
        <v>69398.661437416871</v>
      </c>
      <c r="F723" s="246">
        <f t="shared" si="366"/>
        <v>69398.5</v>
      </c>
      <c r="G723" s="250">
        <f t="shared" ref="G723:G731" si="368">+C723-(C$7+F723*C$8)</f>
        <v>5.1901517996157054E-2</v>
      </c>
      <c r="N723" s="246">
        <f t="shared" ref="N723:N731" si="369">G723</f>
        <v>5.1901517996157054E-2</v>
      </c>
      <c r="O723" s="246">
        <f t="shared" ca="1" si="354"/>
        <v>6.78988105310111E-2</v>
      </c>
      <c r="P723" s="246">
        <f t="shared" si="355"/>
        <v>4.3216569157199791E-2</v>
      </c>
      <c r="Q723" s="248">
        <f t="shared" ref="Q723:Q731" si="370">+C723-15018.5</f>
        <v>40910.426599999999</v>
      </c>
      <c r="R723" s="246">
        <f t="shared" si="357"/>
        <v>7.5428336335305103E-5</v>
      </c>
      <c r="S723" s="246">
        <v>1</v>
      </c>
      <c r="T723" s="246">
        <f t="shared" si="358"/>
        <v>7.5428336335305103E-5</v>
      </c>
      <c r="X723" s="248">
        <f t="shared" ref="X723:X731" si="371">+C723-15018.5</f>
        <v>40910.426599999999</v>
      </c>
      <c r="Z723" s="246">
        <f t="shared" si="360"/>
        <v>69398.5</v>
      </c>
      <c r="AA723" s="246">
        <f t="shared" si="361"/>
        <v>4.3216569157199791E-2</v>
      </c>
      <c r="AB723" s="246">
        <f t="shared" ref="AB723:AB731" si="372">+G723-AA723</f>
        <v>8.6849488389572627E-3</v>
      </c>
      <c r="AC723" s="246">
        <f t="shared" si="363"/>
        <v>8.6849488389572627E-3</v>
      </c>
      <c r="AD723" s="246">
        <f t="shared" ref="AD723:AD731" si="373">G723-AH723</f>
        <v>5.1901517996157054E-2</v>
      </c>
      <c r="AE723" s="246">
        <f t="shared" ref="AE723:AE731" si="374">+(G723-AA723)^2*S723</f>
        <v>7.5428336335305103E-5</v>
      </c>
      <c r="AG723" s="249"/>
    </row>
    <row r="724" spans="1:33" s="246" customFormat="1" ht="12.95" customHeight="1">
      <c r="A724" s="11" t="s">
        <v>1622</v>
      </c>
      <c r="B724" s="11" t="s">
        <v>1814</v>
      </c>
      <c r="C724" s="265">
        <v>55947.574999999997</v>
      </c>
      <c r="D724" s="265" t="s">
        <v>1965</v>
      </c>
      <c r="E724" s="246">
        <f t="shared" si="367"/>
        <v>69456.666475435792</v>
      </c>
      <c r="F724" s="246">
        <f t="shared" si="366"/>
        <v>69456.5</v>
      </c>
      <c r="G724" s="250">
        <f t="shared" si="368"/>
        <v>5.3521221998380497E-2</v>
      </c>
      <c r="N724" s="246">
        <f t="shared" si="369"/>
        <v>5.3521221998380497E-2</v>
      </c>
      <c r="O724" s="246">
        <f t="shared" ca="1" si="354"/>
        <v>6.7839203644150428E-2</v>
      </c>
      <c r="P724" s="246">
        <f t="shared" si="355"/>
        <v>4.3339017043659063E-2</v>
      </c>
      <c r="Q724" s="248">
        <f t="shared" si="370"/>
        <v>40929.074999999997</v>
      </c>
      <c r="R724" s="246">
        <f t="shared" si="357"/>
        <v>1.0367729773995372E-4</v>
      </c>
      <c r="S724" s="246">
        <v>1</v>
      </c>
      <c r="T724" s="246">
        <f t="shared" si="358"/>
        <v>1.0367729773995372E-4</v>
      </c>
      <c r="X724" s="248">
        <f t="shared" si="371"/>
        <v>40929.074999999997</v>
      </c>
      <c r="Z724" s="246">
        <f t="shared" si="360"/>
        <v>69456.5</v>
      </c>
      <c r="AA724" s="246">
        <f t="shared" si="361"/>
        <v>4.3339017043659063E-2</v>
      </c>
      <c r="AB724" s="246">
        <f t="shared" si="372"/>
        <v>1.0182204954721434E-2</v>
      </c>
      <c r="AC724" s="246">
        <f t="shared" si="363"/>
        <v>1.0182204954721434E-2</v>
      </c>
      <c r="AD724" s="246">
        <f t="shared" si="373"/>
        <v>5.3521221998380497E-2</v>
      </c>
      <c r="AE724" s="246">
        <f t="shared" si="374"/>
        <v>1.0367729773995372E-4</v>
      </c>
      <c r="AG724" s="249"/>
    </row>
    <row r="725" spans="1:33" s="246" customFormat="1" ht="12.95" customHeight="1">
      <c r="A725" s="11" t="s">
        <v>1622</v>
      </c>
      <c r="B725" s="11" t="s">
        <v>1817</v>
      </c>
      <c r="C725" s="265">
        <v>55976.026400000002</v>
      </c>
      <c r="D725" s="265" t="s">
        <v>1965</v>
      </c>
      <c r="E725" s="246">
        <f t="shared" si="367"/>
        <v>69545.163319062704</v>
      </c>
      <c r="F725" s="246">
        <f t="shared" si="366"/>
        <v>69545</v>
      </c>
      <c r="G725" s="250">
        <f t="shared" si="368"/>
        <v>5.2506460007862188E-2</v>
      </c>
      <c r="N725" s="246">
        <f t="shared" si="369"/>
        <v>5.2506460007862188E-2</v>
      </c>
      <c r="O725" s="246">
        <f t="shared" ca="1" si="354"/>
        <v>6.7748251756440614E-2</v>
      </c>
      <c r="P725" s="246">
        <f t="shared" si="355"/>
        <v>4.3526134918921412E-2</v>
      </c>
      <c r="Q725" s="248">
        <f t="shared" si="370"/>
        <v>40957.526400000002</v>
      </c>
      <c r="R725" s="246">
        <f t="shared" si="357"/>
        <v>8.064623870305915E-5</v>
      </c>
      <c r="S725" s="246">
        <v>1</v>
      </c>
      <c r="T725" s="246">
        <f t="shared" si="358"/>
        <v>8.064623870305915E-5</v>
      </c>
      <c r="X725" s="248">
        <f t="shared" si="371"/>
        <v>40957.526400000002</v>
      </c>
      <c r="Z725" s="246">
        <f t="shared" si="360"/>
        <v>69545</v>
      </c>
      <c r="AA725" s="246">
        <f t="shared" si="361"/>
        <v>4.3526134918921412E-2</v>
      </c>
      <c r="AB725" s="246">
        <f t="shared" si="372"/>
        <v>8.9803250889407757E-3</v>
      </c>
      <c r="AC725" s="246">
        <f t="shared" si="363"/>
        <v>8.9803250889407757E-3</v>
      </c>
      <c r="AD725" s="246">
        <f t="shared" si="373"/>
        <v>5.2506460007862188E-2</v>
      </c>
      <c r="AE725" s="246">
        <f t="shared" si="374"/>
        <v>8.064623870305915E-5</v>
      </c>
      <c r="AG725" s="249"/>
    </row>
    <row r="726" spans="1:33" s="246" customFormat="1" ht="12.95" customHeight="1">
      <c r="A726" s="11" t="s">
        <v>1622</v>
      </c>
      <c r="B726" s="11" t="s">
        <v>1817</v>
      </c>
      <c r="C726" s="265">
        <v>56246.085099999997</v>
      </c>
      <c r="D726" s="265" t="s">
        <v>1965</v>
      </c>
      <c r="E726" s="246">
        <f t="shared" si="367"/>
        <v>70385.169172693073</v>
      </c>
      <c r="F726" s="246">
        <f t="shared" si="366"/>
        <v>70385</v>
      </c>
      <c r="G726" s="250">
        <f t="shared" si="368"/>
        <v>5.4388379998272285E-2</v>
      </c>
      <c r="N726" s="246">
        <f t="shared" si="369"/>
        <v>5.4388379998272285E-2</v>
      </c>
      <c r="O726" s="246">
        <f t="shared" ca="1" si="354"/>
        <v>6.6884979601906785E-2</v>
      </c>
      <c r="P726" s="246">
        <f t="shared" si="355"/>
        <v>4.5318970003930814E-2</v>
      </c>
      <c r="Q726" s="248">
        <f t="shared" si="370"/>
        <v>41227.585099999997</v>
      </c>
      <c r="R726" s="246">
        <f t="shared" si="357"/>
        <v>8.2254197645460954E-5</v>
      </c>
      <c r="S726" s="246">
        <v>1</v>
      </c>
      <c r="T726" s="246">
        <f t="shared" si="358"/>
        <v>8.2254197645460954E-5</v>
      </c>
      <c r="X726" s="248">
        <f t="shared" si="371"/>
        <v>41227.585099999997</v>
      </c>
      <c r="Z726" s="246">
        <f t="shared" si="360"/>
        <v>70385</v>
      </c>
      <c r="AA726" s="246">
        <f t="shared" si="361"/>
        <v>4.5318970003930814E-2</v>
      </c>
      <c r="AB726" s="246">
        <f t="shared" si="372"/>
        <v>9.0694099943414708E-3</v>
      </c>
      <c r="AC726" s="246">
        <f t="shared" si="363"/>
        <v>9.0694099943414708E-3</v>
      </c>
      <c r="AD726" s="246">
        <f t="shared" si="373"/>
        <v>5.4388379998272285E-2</v>
      </c>
      <c r="AE726" s="246">
        <f t="shared" si="374"/>
        <v>8.2254197645460954E-5</v>
      </c>
      <c r="AG726" s="249"/>
    </row>
    <row r="727" spans="1:33" s="246" customFormat="1" ht="12.95" customHeight="1">
      <c r="A727" s="11" t="s">
        <v>1654</v>
      </c>
      <c r="B727" s="11" t="s">
        <v>1817</v>
      </c>
      <c r="C727" s="265">
        <v>56294.952599999997</v>
      </c>
      <c r="D727" s="265" t="s">
        <v>1965</v>
      </c>
      <c r="E727" s="246">
        <f t="shared" si="367"/>
        <v>70537.169408391041</v>
      </c>
      <c r="F727" s="246">
        <f t="shared" si="366"/>
        <v>70537</v>
      </c>
      <c r="G727" s="250">
        <f t="shared" si="368"/>
        <v>5.4464156004542019E-2</v>
      </c>
      <c r="N727" s="246">
        <f t="shared" si="369"/>
        <v>5.4464156004542019E-2</v>
      </c>
      <c r="O727" s="246">
        <f t="shared" ca="1" si="354"/>
        <v>6.6728768450134007E-2</v>
      </c>
      <c r="P727" s="246">
        <f t="shared" si="355"/>
        <v>4.5646635882615742E-2</v>
      </c>
      <c r="Q727" s="248">
        <f t="shared" si="370"/>
        <v>41276.452599999997</v>
      </c>
      <c r="R727" s="246">
        <f t="shared" si="357"/>
        <v>7.7748661100574784E-5</v>
      </c>
      <c r="S727" s="246">
        <v>1</v>
      </c>
      <c r="T727" s="246">
        <f t="shared" si="358"/>
        <v>7.7748661100574784E-5</v>
      </c>
      <c r="X727" s="248">
        <f t="shared" si="371"/>
        <v>41276.452599999997</v>
      </c>
      <c r="Z727" s="246">
        <f t="shared" si="360"/>
        <v>70537</v>
      </c>
      <c r="AA727" s="246">
        <f t="shared" si="361"/>
        <v>4.5646635882615742E-2</v>
      </c>
      <c r="AB727" s="246">
        <f t="shared" si="372"/>
        <v>8.8175201219262769E-3</v>
      </c>
      <c r="AC727" s="246">
        <f t="shared" si="363"/>
        <v>8.8175201219262769E-3</v>
      </c>
      <c r="AD727" s="246">
        <f t="shared" si="373"/>
        <v>5.4464156004542019E-2</v>
      </c>
      <c r="AE727" s="246">
        <f t="shared" si="374"/>
        <v>7.7748661100574784E-5</v>
      </c>
      <c r="AG727" s="249"/>
    </row>
    <row r="728" spans="1:33" s="246" customFormat="1" ht="12.95" customHeight="1">
      <c r="A728" s="11" t="s">
        <v>1654</v>
      </c>
      <c r="B728" s="11" t="s">
        <v>1814</v>
      </c>
      <c r="C728" s="265">
        <v>56624.966</v>
      </c>
      <c r="D728" s="265" t="s">
        <v>1965</v>
      </c>
      <c r="E728" s="246">
        <f t="shared" si="367"/>
        <v>71563.661751635198</v>
      </c>
      <c r="F728" s="246">
        <f t="shared" si="366"/>
        <v>71563.5</v>
      </c>
      <c r="G728" s="250">
        <f t="shared" si="368"/>
        <v>5.2002538002852816E-2</v>
      </c>
      <c r="N728" s="246">
        <f t="shared" si="369"/>
        <v>5.2002538002852816E-2</v>
      </c>
      <c r="O728" s="246">
        <f t="shared" ca="1" si="354"/>
        <v>6.5673829323194752E-2</v>
      </c>
      <c r="P728" s="246">
        <f t="shared" si="355"/>
        <v>4.7885517718817945E-2</v>
      </c>
      <c r="Q728" s="248">
        <f t="shared" si="370"/>
        <v>41606.466</v>
      </c>
      <c r="R728" s="246">
        <f t="shared" si="357"/>
        <v>1.6949856019154571E-5</v>
      </c>
      <c r="S728" s="246">
        <v>1</v>
      </c>
      <c r="T728" s="246">
        <f t="shared" si="358"/>
        <v>1.6949856019154571E-5</v>
      </c>
      <c r="X728" s="248">
        <f t="shared" si="371"/>
        <v>41606.466</v>
      </c>
      <c r="Z728" s="246">
        <f t="shared" si="360"/>
        <v>71563.5</v>
      </c>
      <c r="AA728" s="246">
        <f t="shared" si="361"/>
        <v>4.7885517718817945E-2</v>
      </c>
      <c r="AB728" s="246">
        <f t="shared" si="372"/>
        <v>4.117020284034871E-3</v>
      </c>
      <c r="AC728" s="246">
        <f t="shared" si="363"/>
        <v>4.117020284034871E-3</v>
      </c>
      <c r="AD728" s="246">
        <f t="shared" si="373"/>
        <v>5.2002538002852816E-2</v>
      </c>
      <c r="AE728" s="246">
        <f t="shared" si="374"/>
        <v>1.6949856019154571E-5</v>
      </c>
      <c r="AG728" s="249"/>
    </row>
    <row r="729" spans="1:33" s="246" customFormat="1" ht="12.95" customHeight="1">
      <c r="A729" s="11" t="s">
        <v>1654</v>
      </c>
      <c r="B729" s="11" t="s">
        <v>1817</v>
      </c>
      <c r="C729" s="265">
        <v>56637.024700000002</v>
      </c>
      <c r="D729" s="265" t="s">
        <v>1965</v>
      </c>
      <c r="E729" s="246">
        <f t="shared" si="367"/>
        <v>71601.169814094115</v>
      </c>
      <c r="F729" s="246">
        <f t="shared" si="366"/>
        <v>71601</v>
      </c>
      <c r="G729" s="250">
        <f t="shared" si="368"/>
        <v>5.4594588007603306E-2</v>
      </c>
      <c r="N729" s="246">
        <f t="shared" si="369"/>
        <v>5.4594588007603306E-2</v>
      </c>
      <c r="O729" s="246">
        <f t="shared" ca="1" si="354"/>
        <v>6.5635290387724504E-2</v>
      </c>
      <c r="P729" s="246">
        <f t="shared" si="355"/>
        <v>4.7968167838949881E-2</v>
      </c>
      <c r="Q729" s="248">
        <f t="shared" si="370"/>
        <v>41618.524700000002</v>
      </c>
      <c r="R729" s="246">
        <f t="shared" si="357"/>
        <v>4.3909444251536893E-5</v>
      </c>
      <c r="S729" s="246">
        <v>1</v>
      </c>
      <c r="T729" s="246">
        <f t="shared" si="358"/>
        <v>4.3909444251536893E-5</v>
      </c>
      <c r="X729" s="248">
        <f t="shared" si="371"/>
        <v>41618.524700000002</v>
      </c>
      <c r="Z729" s="246">
        <f t="shared" si="360"/>
        <v>71601</v>
      </c>
      <c r="AA729" s="246">
        <f t="shared" si="361"/>
        <v>4.7968167838949881E-2</v>
      </c>
      <c r="AB729" s="246">
        <f t="shared" si="372"/>
        <v>6.6264201686534255E-3</v>
      </c>
      <c r="AC729" s="246">
        <f t="shared" si="363"/>
        <v>6.6264201686534255E-3</v>
      </c>
      <c r="AD729" s="246">
        <f t="shared" si="373"/>
        <v>5.4594588007603306E-2</v>
      </c>
      <c r="AE729" s="246">
        <f t="shared" si="374"/>
        <v>4.3909444251536893E-5</v>
      </c>
      <c r="AG729" s="249"/>
    </row>
    <row r="730" spans="1:33" s="246" customFormat="1" ht="12.95" customHeight="1">
      <c r="A730" s="11" t="s">
        <v>1654</v>
      </c>
      <c r="B730" s="11" t="s">
        <v>1817</v>
      </c>
      <c r="C730" s="265">
        <v>56637.024899999997</v>
      </c>
      <c r="D730" s="265" t="s">
        <v>1965</v>
      </c>
      <c r="E730" s="246">
        <f t="shared" si="367"/>
        <v>71601.170436185421</v>
      </c>
      <c r="F730" s="246">
        <f t="shared" si="366"/>
        <v>71601</v>
      </c>
      <c r="G730" s="250">
        <f t="shared" si="368"/>
        <v>5.4794588002550881E-2</v>
      </c>
      <c r="N730" s="246">
        <f t="shared" si="369"/>
        <v>5.4794588002550881E-2</v>
      </c>
      <c r="O730" s="246">
        <f ca="1">+C$11+C$12*F730</f>
        <v>6.5635290387724504E-2</v>
      </c>
      <c r="P730" s="246">
        <f>+D$11+D$12*F730+D$13*F730^2</f>
        <v>4.7968167838949881E-2</v>
      </c>
      <c r="Q730" s="248">
        <f t="shared" si="370"/>
        <v>41618.524899999997</v>
      </c>
      <c r="R730" s="246">
        <f>+(P730-G730)^2</f>
        <v>4.6600012250018309E-5</v>
      </c>
      <c r="S730" s="246">
        <v>2</v>
      </c>
      <c r="T730" s="246">
        <f>+S730*R730</f>
        <v>9.3200024500036618E-5</v>
      </c>
      <c r="X730" s="248">
        <f t="shared" si="371"/>
        <v>41618.524899999997</v>
      </c>
      <c r="Z730" s="246">
        <f>F730</f>
        <v>71601</v>
      </c>
      <c r="AA730" s="246">
        <f>AB$3+AB$4*Z730+AB$5*Z730^2+AH730</f>
        <v>4.7968167838949881E-2</v>
      </c>
      <c r="AB730" s="246">
        <f t="shared" si="372"/>
        <v>6.8264201636010005E-3</v>
      </c>
      <c r="AC730" s="246">
        <f>+G730-P730</f>
        <v>6.8264201636010005E-3</v>
      </c>
      <c r="AD730" s="246">
        <f t="shared" si="373"/>
        <v>5.4794588002550881E-2</v>
      </c>
      <c r="AE730" s="246">
        <f t="shared" si="374"/>
        <v>9.3200024500036618E-5</v>
      </c>
      <c r="AG730" s="249"/>
    </row>
    <row r="731" spans="1:33" s="246" customFormat="1" ht="12.95" customHeight="1">
      <c r="A731" s="11" t="s">
        <v>1654</v>
      </c>
      <c r="B731" s="11" t="s">
        <v>1817</v>
      </c>
      <c r="C731" s="265">
        <v>56637.024899999997</v>
      </c>
      <c r="D731" s="265" t="s">
        <v>1965</v>
      </c>
      <c r="E731" s="246">
        <f t="shared" si="367"/>
        <v>71601.170436185421</v>
      </c>
      <c r="F731" s="246">
        <f t="shared" si="366"/>
        <v>71601</v>
      </c>
      <c r="G731" s="250">
        <f t="shared" si="368"/>
        <v>5.4794588002550881E-2</v>
      </c>
      <c r="N731" s="246">
        <f t="shared" si="369"/>
        <v>5.4794588002550881E-2</v>
      </c>
      <c r="O731" s="246">
        <f ca="1">+C$11+C$12*F731</f>
        <v>6.5635290387724504E-2</v>
      </c>
      <c r="P731" s="246">
        <f>+D$11+D$12*F731+D$13*F731^2</f>
        <v>4.7968167838949881E-2</v>
      </c>
      <c r="Q731" s="248">
        <f t="shared" si="370"/>
        <v>41618.524899999997</v>
      </c>
      <c r="R731" s="246">
        <f>+(P731-G731)^2</f>
        <v>4.6600012250018309E-5</v>
      </c>
      <c r="S731" s="246">
        <v>3</v>
      </c>
      <c r="T731" s="246">
        <f>+S731*R731</f>
        <v>1.3980003675005491E-4</v>
      </c>
      <c r="X731" s="248">
        <f t="shared" si="371"/>
        <v>41618.524899999997</v>
      </c>
      <c r="Z731" s="246">
        <f>F731</f>
        <v>71601</v>
      </c>
      <c r="AA731" s="246">
        <f>AB$3+AB$4*Z731+AB$5*Z731^2+AH731</f>
        <v>4.7968167838949881E-2</v>
      </c>
      <c r="AB731" s="246">
        <f t="shared" si="372"/>
        <v>6.8264201636010005E-3</v>
      </c>
      <c r="AC731" s="246">
        <f>+G731-P731</f>
        <v>6.8264201636010005E-3</v>
      </c>
      <c r="AD731" s="246">
        <f t="shared" si="373"/>
        <v>5.4794588002550881E-2</v>
      </c>
      <c r="AE731" s="246">
        <f t="shared" si="374"/>
        <v>1.3980003675005491E-4</v>
      </c>
      <c r="AG731" s="249"/>
    </row>
    <row r="732" spans="1:33" s="246" customFormat="1" ht="12.95" customHeight="1">
      <c r="A732" s="11"/>
      <c r="B732" s="11"/>
      <c r="C732" s="265"/>
      <c r="D732" s="265"/>
      <c r="G732" s="250"/>
      <c r="Q732" s="248"/>
      <c r="X732" s="248"/>
      <c r="AG732" s="249"/>
    </row>
    <row r="733" spans="1:33" s="270" customFormat="1" ht="12.95" customHeight="1">
      <c r="O733" s="271"/>
      <c r="V733" s="246"/>
      <c r="X733" s="272"/>
      <c r="AA733" s="271"/>
      <c r="AB733" s="271"/>
      <c r="AC733" s="271"/>
      <c r="AD733" s="271"/>
      <c r="AE733" s="271"/>
      <c r="AG733" s="273"/>
    </row>
    <row r="734" spans="1:33" s="246" customFormat="1" ht="12.95" customHeight="1">
      <c r="X734" s="248"/>
      <c r="AG734" s="249"/>
    </row>
    <row r="735" spans="1:33" s="246" customFormat="1" ht="12.95" customHeight="1">
      <c r="X735" s="248"/>
      <c r="AG735" s="249"/>
    </row>
    <row r="736" spans="1:33" s="246" customFormat="1" ht="12.95" customHeight="1">
      <c r="A736" s="15" t="s">
        <v>1686</v>
      </c>
      <c r="B736" s="249" t="s">
        <v>1814</v>
      </c>
      <c r="C736" s="250">
        <v>39476.317999999999</v>
      </c>
      <c r="D736" s="250"/>
      <c r="E736" s="246">
        <f t="shared" ref="E736:E767" si="375">+(C736-C$7)/C$8</f>
        <v>18223.537171878099</v>
      </c>
      <c r="F736" s="246">
        <f t="shared" ref="F736:F799" si="376">ROUND(2*E736,0)/2</f>
        <v>18223.5</v>
      </c>
      <c r="G736" s="246">
        <f t="shared" ref="G736:G767" si="377">+C736-(C$7+F736*C$8)</f>
        <v>1.1950618005357683E-2</v>
      </c>
      <c r="I736" s="246">
        <f t="shared" ref="I736:I756" si="378">G736</f>
        <v>1.1950618005357683E-2</v>
      </c>
      <c r="P736" s="246">
        <f t="shared" ref="P736:P799" si="379">+D$11+D$12*F736+D$13*F736^2</f>
        <v>-8.3442346175931423E-3</v>
      </c>
      <c r="Q736" s="248">
        <f t="shared" ref="Q736:Q767" si="380">+C736-15018.5</f>
        <v>24457.817999999999</v>
      </c>
      <c r="R736" s="246">
        <f t="shared" ref="R736:R767" si="381">+(P736-G736)^2</f>
        <v>4.1188104298729396E-4</v>
      </c>
      <c r="S736" s="246">
        <v>0.1</v>
      </c>
      <c r="T736" s="246">
        <f t="shared" ref="T736:T767" si="382">+S736*R736</f>
        <v>4.1188104298729402E-5</v>
      </c>
      <c r="X736" s="248"/>
      <c r="AG736" s="249"/>
    </row>
    <row r="737" spans="1:33" s="246" customFormat="1" ht="12.95" customHeight="1">
      <c r="A737" s="15" t="s">
        <v>1686</v>
      </c>
      <c r="B737" s="249" t="s">
        <v>1814</v>
      </c>
      <c r="C737" s="250">
        <v>39486.271999999997</v>
      </c>
      <c r="D737" s="250"/>
      <c r="E737" s="246">
        <f t="shared" si="375"/>
        <v>18254.498656425847</v>
      </c>
      <c r="F737" s="246">
        <f t="shared" si="376"/>
        <v>18254.5</v>
      </c>
      <c r="G737" s="246">
        <f t="shared" si="377"/>
        <v>-4.3195400212425739E-4</v>
      </c>
      <c r="I737" s="246">
        <f t="shared" si="378"/>
        <v>-4.3195400212425739E-4</v>
      </c>
      <c r="P737" s="246">
        <f t="shared" si="379"/>
        <v>-8.3471540564714862E-3</v>
      </c>
      <c r="Q737" s="248">
        <f t="shared" si="380"/>
        <v>24467.771999999997</v>
      </c>
      <c r="R737" s="246">
        <f t="shared" si="381"/>
        <v>6.2650391900338372E-5</v>
      </c>
      <c r="S737" s="246">
        <v>0.1</v>
      </c>
      <c r="T737" s="246">
        <f t="shared" si="382"/>
        <v>6.2650391900338375E-6</v>
      </c>
      <c r="X737" s="248"/>
      <c r="AG737" s="249"/>
    </row>
    <row r="738" spans="1:33" s="246" customFormat="1" ht="12.95" customHeight="1">
      <c r="A738" s="15" t="s">
        <v>1686</v>
      </c>
      <c r="B738" s="249"/>
      <c r="C738" s="250">
        <v>39527.258999999998</v>
      </c>
      <c r="D738" s="250"/>
      <c r="E738" s="246">
        <f t="shared" si="375"/>
        <v>18381.986939242695</v>
      </c>
      <c r="F738" s="246">
        <f t="shared" si="376"/>
        <v>18382</v>
      </c>
      <c r="G738" s="246">
        <f t="shared" si="377"/>
        <v>-4.1989840028691106E-3</v>
      </c>
      <c r="I738" s="246">
        <f t="shared" si="378"/>
        <v>-4.1989840028691106E-3</v>
      </c>
      <c r="P738" s="246">
        <f t="shared" si="379"/>
        <v>-8.3587261008904908E-3</v>
      </c>
      <c r="Q738" s="248">
        <f t="shared" si="380"/>
        <v>24508.758999999998</v>
      </c>
      <c r="R738" s="246">
        <f t="shared" si="381"/>
        <v>1.7303454322051314E-5</v>
      </c>
      <c r="S738" s="246">
        <v>0.1</v>
      </c>
      <c r="T738" s="246">
        <f t="shared" si="382"/>
        <v>1.7303454322051315E-6</v>
      </c>
      <c r="X738" s="248"/>
      <c r="AG738" s="249"/>
    </row>
    <row r="739" spans="1:33" s="246" customFormat="1" ht="12.95" customHeight="1">
      <c r="A739" s="15" t="s">
        <v>1686</v>
      </c>
      <c r="B739" s="249"/>
      <c r="C739" s="250">
        <v>39534.334000000003</v>
      </c>
      <c r="D739" s="250"/>
      <c r="E739" s="246">
        <f t="shared" si="375"/>
        <v>18403.993419368828</v>
      </c>
      <c r="F739" s="246">
        <f t="shared" si="376"/>
        <v>18404</v>
      </c>
      <c r="G739" s="246">
        <f t="shared" si="377"/>
        <v>-2.115647992468439E-3</v>
      </c>
      <c r="I739" s="246">
        <f t="shared" si="378"/>
        <v>-2.115647992468439E-3</v>
      </c>
      <c r="P739" s="246">
        <f t="shared" si="379"/>
        <v>-8.360651996081124E-3</v>
      </c>
      <c r="Q739" s="248">
        <f t="shared" si="380"/>
        <v>24515.834000000003</v>
      </c>
      <c r="R739" s="246">
        <f t="shared" si="381"/>
        <v>3.9000075005138466E-5</v>
      </c>
      <c r="S739" s="246">
        <v>0.1</v>
      </c>
      <c r="T739" s="246">
        <f t="shared" si="382"/>
        <v>3.9000075005138471E-6</v>
      </c>
      <c r="X739" s="248"/>
      <c r="AG739" s="249"/>
    </row>
    <row r="740" spans="1:33" s="246" customFormat="1" ht="12.95" customHeight="1">
      <c r="A740" s="15" t="s">
        <v>1686</v>
      </c>
      <c r="B740" s="249"/>
      <c r="C740" s="250">
        <v>39544.307999999997</v>
      </c>
      <c r="D740" s="250"/>
      <c r="E740" s="246">
        <f t="shared" si="375"/>
        <v>18435.017113047663</v>
      </c>
      <c r="F740" s="246">
        <f t="shared" si="376"/>
        <v>18435</v>
      </c>
      <c r="G740" s="246">
        <f t="shared" si="377"/>
        <v>5.5017799968481995E-3</v>
      </c>
      <c r="I740" s="246">
        <f t="shared" si="378"/>
        <v>5.5017799968481995E-3</v>
      </c>
      <c r="P740" s="246">
        <f t="shared" si="379"/>
        <v>-8.3633303649338683E-3</v>
      </c>
      <c r="Q740" s="248">
        <f t="shared" si="380"/>
        <v>24525.807999999997</v>
      </c>
      <c r="R740" s="246">
        <f t="shared" si="381"/>
        <v>1.9224128534439647E-4</v>
      </c>
      <c r="S740" s="246">
        <v>0.1</v>
      </c>
      <c r="T740" s="246">
        <f t="shared" si="382"/>
        <v>1.9224128534439647E-5</v>
      </c>
      <c r="X740" s="248"/>
      <c r="AG740" s="249"/>
    </row>
    <row r="741" spans="1:33" s="246" customFormat="1" ht="12.95" customHeight="1">
      <c r="A741" s="15" t="s">
        <v>1688</v>
      </c>
      <c r="B741" s="249" t="s">
        <v>1814</v>
      </c>
      <c r="C741" s="250">
        <v>39758.58</v>
      </c>
      <c r="D741" s="250"/>
      <c r="E741" s="246">
        <f t="shared" si="375"/>
        <v>19101.500859985263</v>
      </c>
      <c r="F741" s="246">
        <f t="shared" si="376"/>
        <v>19101.5</v>
      </c>
      <c r="G741" s="246">
        <f t="shared" si="377"/>
        <v>2.7648200193652883E-4</v>
      </c>
      <c r="I741" s="246">
        <f t="shared" si="378"/>
        <v>2.7648200193652883E-4</v>
      </c>
      <c r="P741" s="246">
        <f t="shared" si="379"/>
        <v>-8.4109010393916394E-3</v>
      </c>
      <c r="Q741" s="248">
        <f t="shared" si="380"/>
        <v>24740.080000000002</v>
      </c>
      <c r="R741" s="246">
        <f t="shared" si="381"/>
        <v>7.5470624106756259E-5</v>
      </c>
      <c r="S741" s="246">
        <v>0.1</v>
      </c>
      <c r="T741" s="246">
        <f t="shared" si="382"/>
        <v>7.5470624106756264E-6</v>
      </c>
      <c r="X741" s="248"/>
      <c r="AG741" s="249"/>
    </row>
    <row r="742" spans="1:33" s="246" customFormat="1" ht="12.95" customHeight="1">
      <c r="A742" s="15" t="s">
        <v>1688</v>
      </c>
      <c r="B742" s="249" t="s">
        <v>1814</v>
      </c>
      <c r="C742" s="250">
        <v>39767.572999999997</v>
      </c>
      <c r="D742" s="250"/>
      <c r="E742" s="246">
        <f t="shared" si="375"/>
        <v>19129.473195783718</v>
      </c>
      <c r="F742" s="246">
        <f t="shared" si="376"/>
        <v>19129.5</v>
      </c>
      <c r="G742" s="246">
        <f t="shared" si="377"/>
        <v>-8.6174539974308573E-3</v>
      </c>
      <c r="I742" s="246">
        <f t="shared" si="378"/>
        <v>-8.6174539974308573E-3</v>
      </c>
      <c r="P742" s="246">
        <f t="shared" si="379"/>
        <v>-8.4124806128923063E-3</v>
      </c>
      <c r="Q742" s="248">
        <f t="shared" si="380"/>
        <v>24749.072999999997</v>
      </c>
      <c r="R742" s="246">
        <f t="shared" si="381"/>
        <v>4.2014088369188683E-8</v>
      </c>
      <c r="S742" s="246">
        <v>0.1</v>
      </c>
      <c r="T742" s="246">
        <f t="shared" si="382"/>
        <v>4.2014088369188685E-9</v>
      </c>
      <c r="X742" s="248"/>
      <c r="AG742" s="249"/>
    </row>
    <row r="743" spans="1:33" s="246" customFormat="1" ht="12.95" customHeight="1">
      <c r="A743" s="15" t="s">
        <v>1688</v>
      </c>
      <c r="B743" s="249" t="s">
        <v>1814</v>
      </c>
      <c r="C743" s="250">
        <v>39774.654999999999</v>
      </c>
      <c r="D743" s="250"/>
      <c r="E743" s="246">
        <f t="shared" si="375"/>
        <v>19151.501449105726</v>
      </c>
      <c r="F743" s="246">
        <f t="shared" si="376"/>
        <v>19151.5</v>
      </c>
      <c r="G743" s="246">
        <f t="shared" si="377"/>
        <v>4.6588200348196551E-4</v>
      </c>
      <c r="I743" s="246">
        <f t="shared" si="378"/>
        <v>4.6588200348196551E-4</v>
      </c>
      <c r="P743" s="246">
        <f t="shared" si="379"/>
        <v>-8.4136980107956706E-3</v>
      </c>
      <c r="Q743" s="248">
        <f t="shared" si="380"/>
        <v>24756.154999999999</v>
      </c>
      <c r="R743" s="246">
        <f t="shared" si="381"/>
        <v>7.8846941229958824E-5</v>
      </c>
      <c r="S743" s="246">
        <v>0.1</v>
      </c>
      <c r="T743" s="246">
        <f t="shared" si="382"/>
        <v>7.8846941229958835E-6</v>
      </c>
      <c r="X743" s="248"/>
      <c r="AG743" s="249"/>
    </row>
    <row r="744" spans="1:33" s="246" customFormat="1" ht="12.95" customHeight="1">
      <c r="A744" s="15" t="s">
        <v>1688</v>
      </c>
      <c r="B744" s="249"/>
      <c r="C744" s="250">
        <v>39782.527999999998</v>
      </c>
      <c r="D744" s="250"/>
      <c r="E744" s="246">
        <f t="shared" si="375"/>
        <v>19175.990073562672</v>
      </c>
      <c r="F744" s="246">
        <f t="shared" si="376"/>
        <v>19176</v>
      </c>
      <c r="G744" s="246">
        <f t="shared" si="377"/>
        <v>-3.1913119964883663E-3</v>
      </c>
      <c r="I744" s="246">
        <f t="shared" si="378"/>
        <v>-3.1913119964883663E-3</v>
      </c>
      <c r="P744" s="246">
        <f t="shared" si="379"/>
        <v>-8.4150292083077071E-3</v>
      </c>
      <c r="Q744" s="248">
        <f t="shared" si="380"/>
        <v>24764.027999999998</v>
      </c>
      <c r="R744" s="246">
        <f t="shared" si="381"/>
        <v>2.7287221509057629E-5</v>
      </c>
      <c r="S744" s="246">
        <v>0.1</v>
      </c>
      <c r="T744" s="246">
        <f t="shared" si="382"/>
        <v>2.7287221509057632E-6</v>
      </c>
      <c r="X744" s="248"/>
      <c r="AG744" s="249"/>
    </row>
    <row r="745" spans="1:33" s="246" customFormat="1" ht="12.95" customHeight="1">
      <c r="A745" s="15" t="s">
        <v>1689</v>
      </c>
      <c r="B745" s="249" t="s">
        <v>1814</v>
      </c>
      <c r="C745" s="250">
        <v>39852.464</v>
      </c>
      <c r="D745" s="250"/>
      <c r="E745" s="246">
        <f t="shared" si="375"/>
        <v>19393.522963188141</v>
      </c>
      <c r="F745" s="246">
        <f t="shared" si="376"/>
        <v>19393.5</v>
      </c>
      <c r="G745" s="246">
        <f t="shared" si="377"/>
        <v>7.3825780054903589E-3</v>
      </c>
      <c r="I745" s="246">
        <f t="shared" si="378"/>
        <v>7.3825780054903589E-3</v>
      </c>
      <c r="P745" s="246">
        <f t="shared" si="379"/>
        <v>-8.4257131495238079E-3</v>
      </c>
      <c r="Q745" s="248">
        <f t="shared" si="380"/>
        <v>24833.964</v>
      </c>
      <c r="R745" s="246">
        <f t="shared" si="381"/>
        <v>2.4990206924169916E-4</v>
      </c>
      <c r="S745" s="246">
        <v>0.1</v>
      </c>
      <c r="T745" s="246">
        <f t="shared" si="382"/>
        <v>2.4990206924169917E-5</v>
      </c>
      <c r="X745" s="248"/>
      <c r="AG745" s="249"/>
    </row>
    <row r="746" spans="1:33" s="246" customFormat="1" ht="12.95" customHeight="1">
      <c r="A746" s="15" t="s">
        <v>1689</v>
      </c>
      <c r="B746" s="249" t="s">
        <v>1814</v>
      </c>
      <c r="C746" s="250">
        <v>39872.387000000002</v>
      </c>
      <c r="D746" s="250"/>
      <c r="E746" s="246">
        <f t="shared" si="375"/>
        <v>19455.492589131984</v>
      </c>
      <c r="F746" s="246">
        <f t="shared" si="376"/>
        <v>19455.5</v>
      </c>
      <c r="G746" s="246">
        <f t="shared" si="377"/>
        <v>-2.3825659955036826E-3</v>
      </c>
      <c r="I746" s="246">
        <f t="shared" si="378"/>
        <v>-2.3825659955036826E-3</v>
      </c>
      <c r="P746" s="246">
        <f t="shared" si="379"/>
        <v>-8.4283853955315347E-3</v>
      </c>
      <c r="Q746" s="248">
        <f t="shared" si="380"/>
        <v>24853.887000000002</v>
      </c>
      <c r="R746" s="246">
        <f t="shared" si="381"/>
        <v>3.6551932217753135E-5</v>
      </c>
      <c r="S746" s="246">
        <v>0.1</v>
      </c>
      <c r="T746" s="246">
        <f t="shared" si="382"/>
        <v>3.6551932217753139E-6</v>
      </c>
      <c r="X746" s="248"/>
      <c r="AG746" s="249"/>
    </row>
    <row r="747" spans="1:33" s="246" customFormat="1" ht="12.95" customHeight="1">
      <c r="A747" s="15" t="s">
        <v>1690</v>
      </c>
      <c r="B747" s="249" t="s">
        <v>1814</v>
      </c>
      <c r="C747" s="250">
        <v>40093.599999999999</v>
      </c>
      <c r="D747" s="250"/>
      <c r="E747" s="246">
        <f t="shared" si="375"/>
        <v>20143.566015017313</v>
      </c>
      <c r="F747" s="246">
        <f t="shared" si="376"/>
        <v>20143.5</v>
      </c>
      <c r="G747" s="246">
        <f t="shared" si="377"/>
        <v>2.1223577998171095E-2</v>
      </c>
      <c r="I747" s="246">
        <f t="shared" si="378"/>
        <v>2.1223577998171095E-2</v>
      </c>
      <c r="P747" s="246">
        <f t="shared" si="379"/>
        <v>-8.4469233336082663E-3</v>
      </c>
      <c r="Q747" s="248">
        <f t="shared" si="380"/>
        <v>25075.1</v>
      </c>
      <c r="R747" s="246">
        <f t="shared" si="381"/>
        <v>8.8033864927912096E-4</v>
      </c>
      <c r="S747" s="246">
        <v>0.1</v>
      </c>
      <c r="T747" s="246">
        <f t="shared" si="382"/>
        <v>8.8033864927912104E-5</v>
      </c>
      <c r="X747" s="248"/>
      <c r="AG747" s="249"/>
    </row>
    <row r="748" spans="1:33" s="246" customFormat="1" ht="12.95" customHeight="1">
      <c r="A748" s="15" t="s">
        <v>1690</v>
      </c>
      <c r="B748" s="249" t="s">
        <v>1814</v>
      </c>
      <c r="C748" s="250">
        <v>40119.622000000003</v>
      </c>
      <c r="D748" s="250"/>
      <c r="E748" s="246">
        <f t="shared" si="375"/>
        <v>20224.506315489671</v>
      </c>
      <c r="F748" s="246">
        <f t="shared" si="376"/>
        <v>20224.5</v>
      </c>
      <c r="G748" s="246">
        <f t="shared" si="377"/>
        <v>2.0304060017224401E-3</v>
      </c>
      <c r="I748" s="246">
        <f t="shared" si="378"/>
        <v>2.0304060017224401E-3</v>
      </c>
      <c r="P748" s="246">
        <f t="shared" si="379"/>
        <v>-8.4477640590015987E-3</v>
      </c>
      <c r="Q748" s="248">
        <f t="shared" si="380"/>
        <v>25101.122000000003</v>
      </c>
      <c r="R748" s="246">
        <f t="shared" si="381"/>
        <v>1.0979204782145361E-4</v>
      </c>
      <c r="S748" s="246">
        <v>0.1</v>
      </c>
      <c r="T748" s="246">
        <f t="shared" si="382"/>
        <v>1.0979204782145361E-5</v>
      </c>
      <c r="X748" s="248"/>
      <c r="AG748" s="249"/>
    </row>
    <row r="749" spans="1:33" s="246" customFormat="1" ht="12.95" customHeight="1">
      <c r="A749" s="15" t="s">
        <v>1690</v>
      </c>
      <c r="B749" s="249"/>
      <c r="C749" s="250">
        <v>40127.495999999999</v>
      </c>
      <c r="D749" s="250"/>
      <c r="E749" s="246">
        <f t="shared" si="375"/>
        <v>20248.998050403163</v>
      </c>
      <c r="F749" s="246">
        <f t="shared" si="376"/>
        <v>20249</v>
      </c>
      <c r="G749" s="246">
        <f t="shared" si="377"/>
        <v>-6.2678799440618604E-4</v>
      </c>
      <c r="I749" s="246">
        <f t="shared" si="378"/>
        <v>-6.2678799440618604E-4</v>
      </c>
      <c r="P749" s="246">
        <f t="shared" si="379"/>
        <v>-8.4479626733007223E-3</v>
      </c>
      <c r="Q749" s="248">
        <f t="shared" si="380"/>
        <v>25108.995999999999</v>
      </c>
      <c r="R749" s="246">
        <f t="shared" si="381"/>
        <v>6.1170773357781052E-5</v>
      </c>
      <c r="S749" s="246">
        <v>0.1</v>
      </c>
      <c r="T749" s="246">
        <f t="shared" si="382"/>
        <v>6.1170773357781055E-6</v>
      </c>
      <c r="X749" s="248"/>
      <c r="AG749" s="249"/>
    </row>
    <row r="750" spans="1:33" s="246" customFormat="1" ht="12.95" customHeight="1">
      <c r="A750" s="15" t="s">
        <v>1690</v>
      </c>
      <c r="B750" s="249" t="s">
        <v>1814</v>
      </c>
      <c r="C750" s="250">
        <v>40133.444000000003</v>
      </c>
      <c r="D750" s="250"/>
      <c r="E750" s="246">
        <f t="shared" si="375"/>
        <v>20267.499045991888</v>
      </c>
      <c r="F750" s="246">
        <f t="shared" si="376"/>
        <v>20267.5</v>
      </c>
      <c r="G750" s="246">
        <f t="shared" si="377"/>
        <v>-3.0670999694848433E-4</v>
      </c>
      <c r="I750" s="246">
        <f t="shared" si="378"/>
        <v>-3.0670999694848433E-4</v>
      </c>
      <c r="P750" s="246">
        <f t="shared" si="379"/>
        <v>-8.4480955111641155E-3</v>
      </c>
      <c r="Q750" s="248">
        <f t="shared" si="380"/>
        <v>25114.944000000003</v>
      </c>
      <c r="R750" s="246">
        <f t="shared" si="381"/>
        <v>6.6282158091080117E-5</v>
      </c>
      <c r="S750" s="246">
        <v>0.1</v>
      </c>
      <c r="T750" s="246">
        <f t="shared" si="382"/>
        <v>6.6282158091080124E-6</v>
      </c>
      <c r="X750" s="248"/>
      <c r="AG750" s="249"/>
    </row>
    <row r="751" spans="1:33" s="246" customFormat="1" ht="12.95" customHeight="1">
      <c r="A751" s="15" t="s">
        <v>1691</v>
      </c>
      <c r="B751" s="249" t="s">
        <v>1814</v>
      </c>
      <c r="C751" s="250">
        <v>40137.618999999999</v>
      </c>
      <c r="D751" s="250"/>
      <c r="E751" s="246">
        <f t="shared" si="375"/>
        <v>20280.485202108699</v>
      </c>
      <c r="F751" s="246">
        <f t="shared" si="376"/>
        <v>20280.5</v>
      </c>
      <c r="G751" s="246">
        <f t="shared" si="377"/>
        <v>-4.7574659984093159E-3</v>
      </c>
      <c r="I751" s="246">
        <f t="shared" si="378"/>
        <v>-4.7574659984093159E-3</v>
      </c>
      <c r="P751" s="246">
        <f t="shared" si="379"/>
        <v>-8.44818003547846E-3</v>
      </c>
      <c r="Q751" s="248">
        <f t="shared" si="380"/>
        <v>25119.118999999999</v>
      </c>
      <c r="R751" s="246">
        <f t="shared" si="381"/>
        <v>1.3621370103419219E-5</v>
      </c>
      <c r="S751" s="246">
        <v>0.1</v>
      </c>
      <c r="T751" s="246">
        <f t="shared" si="382"/>
        <v>1.3621370103419221E-6</v>
      </c>
      <c r="X751" s="248"/>
      <c r="AG751" s="249"/>
    </row>
    <row r="752" spans="1:33" s="246" customFormat="1" ht="12.95" customHeight="1">
      <c r="A752" s="15" t="s">
        <v>1691</v>
      </c>
      <c r="B752" s="249" t="s">
        <v>1814</v>
      </c>
      <c r="C752" s="250">
        <v>40152.419000000002</v>
      </c>
      <c r="D752" s="250"/>
      <c r="E752" s="246">
        <f t="shared" si="375"/>
        <v>20326.519959121648</v>
      </c>
      <c r="F752" s="246">
        <f t="shared" si="376"/>
        <v>20326.5</v>
      </c>
      <c r="G752" s="246">
        <f t="shared" si="377"/>
        <v>6.4167820019065402E-3</v>
      </c>
      <c r="I752" s="246">
        <f t="shared" si="378"/>
        <v>6.4167820019065402E-3</v>
      </c>
      <c r="P752" s="246">
        <f t="shared" si="379"/>
        <v>-8.4484206581013112E-3</v>
      </c>
      <c r="Q752" s="248">
        <f t="shared" si="380"/>
        <v>25133.919000000002</v>
      </c>
      <c r="R752" s="246">
        <f t="shared" si="381"/>
        <v>2.209742501231045E-4</v>
      </c>
      <c r="S752" s="246">
        <v>0.1</v>
      </c>
      <c r="T752" s="246">
        <f t="shared" si="382"/>
        <v>2.209742501231045E-5</v>
      </c>
      <c r="X752" s="248"/>
      <c r="AG752" s="249"/>
    </row>
    <row r="753" spans="1:33" s="246" customFormat="1" ht="12.95" customHeight="1">
      <c r="A753" s="15" t="s">
        <v>1691</v>
      </c>
      <c r="B753" s="249" t="s">
        <v>1814</v>
      </c>
      <c r="C753" s="250">
        <v>40209.324999999997</v>
      </c>
      <c r="D753" s="250"/>
      <c r="E753" s="246">
        <f t="shared" si="375"/>
        <v>20503.523599836379</v>
      </c>
      <c r="F753" s="246">
        <f t="shared" si="376"/>
        <v>20503.5</v>
      </c>
      <c r="G753" s="246">
        <f t="shared" si="377"/>
        <v>7.5872579982387833E-3</v>
      </c>
      <c r="I753" s="246">
        <f t="shared" si="378"/>
        <v>7.5872579982387833E-3</v>
      </c>
      <c r="P753" s="246">
        <f t="shared" si="379"/>
        <v>-8.448496270737656E-3</v>
      </c>
      <c r="Q753" s="248">
        <f t="shared" si="380"/>
        <v>25190.824999999997</v>
      </c>
      <c r="R753" s="246">
        <f t="shared" si="381"/>
        <v>2.5714541497499606E-4</v>
      </c>
      <c r="S753" s="246">
        <v>0.1</v>
      </c>
      <c r="T753" s="246">
        <f t="shared" si="382"/>
        <v>2.5714541497499609E-5</v>
      </c>
      <c r="X753" s="248"/>
      <c r="AG753" s="249"/>
    </row>
    <row r="754" spans="1:33" s="246" customFormat="1" ht="12.95" customHeight="1">
      <c r="A754" s="15" t="s">
        <v>1692</v>
      </c>
      <c r="B754" s="249" t="s">
        <v>1814</v>
      </c>
      <c r="C754" s="250">
        <v>40221.218000000001</v>
      </c>
      <c r="D754" s="250"/>
      <c r="E754" s="246">
        <f t="shared" si="375"/>
        <v>20540.516259644151</v>
      </c>
      <c r="F754" s="246">
        <f t="shared" si="376"/>
        <v>20540.5</v>
      </c>
      <c r="G754" s="246">
        <f t="shared" si="377"/>
        <v>5.2274140034569427E-3</v>
      </c>
      <c r="I754" s="246">
        <f t="shared" si="378"/>
        <v>5.2274140034569427E-3</v>
      </c>
      <c r="P754" s="246">
        <f t="shared" si="379"/>
        <v>-8.4483415118094003E-3</v>
      </c>
      <c r="Q754" s="248">
        <f t="shared" si="380"/>
        <v>25202.718000000001</v>
      </c>
      <c r="R754" s="246">
        <f t="shared" si="381"/>
        <v>1.870262889133378E-4</v>
      </c>
      <c r="S754" s="246">
        <v>0.1</v>
      </c>
      <c r="T754" s="246">
        <f t="shared" si="382"/>
        <v>1.8702628891333783E-5</v>
      </c>
      <c r="X754" s="248"/>
      <c r="AG754" s="249"/>
    </row>
    <row r="755" spans="1:33" s="246" customFormat="1" ht="12.95" customHeight="1">
      <c r="A755" s="15" t="s">
        <v>1692</v>
      </c>
      <c r="B755" s="249" t="s">
        <v>1814</v>
      </c>
      <c r="C755" s="250">
        <v>40227.324999999997</v>
      </c>
      <c r="D755" s="250"/>
      <c r="E755" s="246">
        <f t="shared" si="375"/>
        <v>20559.511817825089</v>
      </c>
      <c r="F755" s="246">
        <f t="shared" si="376"/>
        <v>20559.5</v>
      </c>
      <c r="G755" s="246">
        <f t="shared" si="377"/>
        <v>3.7993860023561865E-3</v>
      </c>
      <c r="I755" s="246">
        <f t="shared" si="378"/>
        <v>3.7993860023561865E-3</v>
      </c>
      <c r="P755" s="246">
        <f t="shared" si="379"/>
        <v>-8.4482391209380597E-3</v>
      </c>
      <c r="Q755" s="248">
        <f t="shared" si="380"/>
        <v>25208.824999999997</v>
      </c>
      <c r="R755" s="246">
        <f t="shared" si="381"/>
        <v>1.5000432116074841E-4</v>
      </c>
      <c r="S755" s="246">
        <v>0.1</v>
      </c>
      <c r="T755" s="246">
        <f t="shared" si="382"/>
        <v>1.5000432116074841E-5</v>
      </c>
      <c r="X755" s="248"/>
      <c r="AG755" s="249"/>
    </row>
    <row r="756" spans="1:33" s="246" customFormat="1" ht="12.95" customHeight="1">
      <c r="A756" s="15" t="s">
        <v>1692</v>
      </c>
      <c r="B756" s="249" t="s">
        <v>1814</v>
      </c>
      <c r="C756" s="250">
        <v>40228.292000000001</v>
      </c>
      <c r="D756" s="250"/>
      <c r="E756" s="246">
        <f t="shared" si="375"/>
        <v>20562.519629313716</v>
      </c>
      <c r="F756" s="246">
        <f t="shared" si="376"/>
        <v>20562.5</v>
      </c>
      <c r="G756" s="246">
        <f t="shared" si="377"/>
        <v>6.310750002739951E-3</v>
      </c>
      <c r="I756" s="246">
        <f t="shared" si="378"/>
        <v>6.310750002739951E-3</v>
      </c>
      <c r="P756" s="246">
        <f t="shared" si="379"/>
        <v>-8.4482215322246885E-3</v>
      </c>
      <c r="Q756" s="248">
        <f t="shared" si="380"/>
        <v>25209.792000000001</v>
      </c>
      <c r="R756" s="246">
        <f t="shared" si="381"/>
        <v>2.1782724076989648E-4</v>
      </c>
      <c r="S756" s="246">
        <v>0.1</v>
      </c>
      <c r="T756" s="246">
        <f t="shared" si="382"/>
        <v>2.178272407698965E-5</v>
      </c>
      <c r="X756" s="248"/>
      <c r="AG756" s="249"/>
    </row>
    <row r="757" spans="1:33" s="246" customFormat="1" ht="12.95" customHeight="1">
      <c r="A757" s="258" t="s">
        <v>1820</v>
      </c>
      <c r="B757" s="259" t="s">
        <v>1817</v>
      </c>
      <c r="C757" s="260">
        <v>40232.624000000003</v>
      </c>
      <c r="D757" s="260"/>
      <c r="E757" s="246">
        <f t="shared" si="375"/>
        <v>20575.994127109672</v>
      </c>
      <c r="F757" s="246">
        <f t="shared" si="376"/>
        <v>20576</v>
      </c>
      <c r="G757" s="246">
        <f t="shared" si="377"/>
        <v>-1.8881119976867922E-3</v>
      </c>
      <c r="I757" s="246">
        <f>+G757</f>
        <v>-1.8881119976867922E-3</v>
      </c>
      <c r="P757" s="246">
        <f t="shared" si="379"/>
        <v>-8.4481375846633209E-3</v>
      </c>
      <c r="Q757" s="248">
        <f t="shared" si="380"/>
        <v>25214.124000000003</v>
      </c>
      <c r="R757" s="246">
        <f t="shared" si="381"/>
        <v>4.303393570178675E-5</v>
      </c>
      <c r="S757" s="246">
        <v>0.1</v>
      </c>
      <c r="T757" s="246">
        <f t="shared" si="382"/>
        <v>4.3033935701786752E-6</v>
      </c>
      <c r="X757" s="248"/>
      <c r="AG757" s="249"/>
    </row>
    <row r="758" spans="1:33" s="246" customFormat="1" ht="12.95" customHeight="1">
      <c r="A758" s="258" t="s">
        <v>1820</v>
      </c>
      <c r="B758" s="259" t="s">
        <v>1817</v>
      </c>
      <c r="C758" s="260">
        <v>40233.586000000003</v>
      </c>
      <c r="D758" s="260"/>
      <c r="E758" s="246">
        <f t="shared" si="375"/>
        <v>20578.986386315511</v>
      </c>
      <c r="F758" s="246">
        <f t="shared" si="376"/>
        <v>20579</v>
      </c>
      <c r="G758" s="246">
        <f t="shared" si="377"/>
        <v>-4.3767479946836829E-3</v>
      </c>
      <c r="I758" s="246">
        <f>+G758</f>
        <v>-4.3767479946836829E-3</v>
      </c>
      <c r="P758" s="246">
        <f t="shared" si="379"/>
        <v>-8.4481178633494195E-3</v>
      </c>
      <c r="Q758" s="248">
        <f t="shared" si="380"/>
        <v>25215.086000000003</v>
      </c>
      <c r="R758" s="246">
        <f t="shared" si="381"/>
        <v>1.6576052607479257E-5</v>
      </c>
      <c r="S758" s="246">
        <v>0.1</v>
      </c>
      <c r="T758" s="246">
        <f t="shared" si="382"/>
        <v>1.6576052607479259E-6</v>
      </c>
      <c r="X758" s="248"/>
      <c r="AG758" s="249"/>
    </row>
    <row r="759" spans="1:33" s="246" customFormat="1" ht="12.95" customHeight="1">
      <c r="A759" s="258" t="s">
        <v>1820</v>
      </c>
      <c r="B759" s="259" t="s">
        <v>1814</v>
      </c>
      <c r="C759" s="260">
        <v>40237.612999999998</v>
      </c>
      <c r="D759" s="260"/>
      <c r="E759" s="246">
        <f t="shared" si="375"/>
        <v>20591.512194862189</v>
      </c>
      <c r="F759" s="246">
        <f t="shared" si="376"/>
        <v>20591.5</v>
      </c>
      <c r="G759" s="246">
        <f t="shared" si="377"/>
        <v>3.9206020010169595E-3</v>
      </c>
      <c r="I759" s="246">
        <f>+G759</f>
        <v>3.9206020010169595E-3</v>
      </c>
      <c r="P759" s="246">
        <f t="shared" si="379"/>
        <v>-8.44803151755813E-3</v>
      </c>
      <c r="Q759" s="248">
        <f t="shared" si="380"/>
        <v>25219.112999999998</v>
      </c>
      <c r="R759" s="246">
        <f t="shared" si="381"/>
        <v>1.5298309511681919E-4</v>
      </c>
      <c r="S759" s="246">
        <v>0.1</v>
      </c>
      <c r="T759" s="246">
        <f t="shared" si="382"/>
        <v>1.5298309511681921E-5</v>
      </c>
      <c r="X759" s="248"/>
      <c r="AG759" s="249"/>
    </row>
    <row r="760" spans="1:33" s="246" customFormat="1" ht="12.95" customHeight="1">
      <c r="A760" s="15" t="s">
        <v>1692</v>
      </c>
      <c r="B760" s="249" t="s">
        <v>1814</v>
      </c>
      <c r="C760" s="250">
        <v>40247.258999999998</v>
      </c>
      <c r="D760" s="250"/>
      <c r="E760" s="246">
        <f t="shared" si="375"/>
        <v>20621.515658791031</v>
      </c>
      <c r="F760" s="246">
        <f t="shared" si="376"/>
        <v>20621.5</v>
      </c>
      <c r="G760" s="246">
        <f t="shared" si="377"/>
        <v>5.0342419999651611E-3</v>
      </c>
      <c r="I760" s="246">
        <f t="shared" ref="I760:I775" si="383">G760</f>
        <v>5.0342419999651611E-3</v>
      </c>
      <c r="P760" s="246">
        <f t="shared" si="379"/>
        <v>-8.4477968223491805E-3</v>
      </c>
      <c r="Q760" s="248">
        <f t="shared" si="380"/>
        <v>25228.758999999998</v>
      </c>
      <c r="R760" s="246">
        <f t="shared" si="381"/>
        <v>1.8176537080639109E-4</v>
      </c>
      <c r="S760" s="246">
        <v>0.1</v>
      </c>
      <c r="T760" s="246">
        <f t="shared" si="382"/>
        <v>1.8176537080639111E-5</v>
      </c>
      <c r="X760" s="248"/>
      <c r="AG760" s="249"/>
    </row>
    <row r="761" spans="1:33" s="246" customFormat="1" ht="12.95" customHeight="1">
      <c r="A761" s="15" t="s">
        <v>1692</v>
      </c>
      <c r="B761" s="249" t="s">
        <v>1814</v>
      </c>
      <c r="C761" s="250">
        <v>40252.398999999998</v>
      </c>
      <c r="D761" s="250"/>
      <c r="E761" s="246">
        <f t="shared" si="375"/>
        <v>20637.50340548336</v>
      </c>
      <c r="F761" s="246">
        <f t="shared" si="376"/>
        <v>20637.5</v>
      </c>
      <c r="G761" s="246">
        <f t="shared" si="377"/>
        <v>1.0948499984806404E-3</v>
      </c>
      <c r="I761" s="246">
        <f t="shared" si="383"/>
        <v>1.0948499984806404E-3</v>
      </c>
      <c r="P761" s="246">
        <f t="shared" si="379"/>
        <v>-8.4476557970863224E-3</v>
      </c>
      <c r="Q761" s="248">
        <f t="shared" si="380"/>
        <v>25233.898999999998</v>
      </c>
      <c r="R761" s="246">
        <f t="shared" si="381"/>
        <v>9.1059416858429079E-5</v>
      </c>
      <c r="S761" s="246">
        <v>0.1</v>
      </c>
      <c r="T761" s="246">
        <f t="shared" si="382"/>
        <v>9.1059416858429086E-6</v>
      </c>
      <c r="X761" s="248"/>
      <c r="AG761" s="249"/>
    </row>
    <row r="762" spans="1:33" s="246" customFormat="1" ht="12.95" customHeight="1">
      <c r="A762" s="15" t="s">
        <v>1692</v>
      </c>
      <c r="B762" s="249" t="s">
        <v>1814</v>
      </c>
      <c r="C762" s="250">
        <v>40256.252999999997</v>
      </c>
      <c r="D762" s="250"/>
      <c r="E762" s="246">
        <f t="shared" si="375"/>
        <v>20649.491105046051</v>
      </c>
      <c r="F762" s="246">
        <f t="shared" si="376"/>
        <v>20649.5</v>
      </c>
      <c r="G762" s="246">
        <f t="shared" si="377"/>
        <v>-2.859694002836477E-3</v>
      </c>
      <c r="I762" s="246">
        <f t="shared" si="383"/>
        <v>-2.859694002836477E-3</v>
      </c>
      <c r="P762" s="246">
        <f t="shared" si="379"/>
        <v>-8.447542790222232E-3</v>
      </c>
      <c r="Q762" s="248">
        <f t="shared" si="380"/>
        <v>25237.752999999997</v>
      </c>
      <c r="R762" s="246">
        <f t="shared" si="381"/>
        <v>3.1224054070688449E-5</v>
      </c>
      <c r="S762" s="246">
        <v>0.1</v>
      </c>
      <c r="T762" s="246">
        <f t="shared" si="382"/>
        <v>3.1224054070688449E-6</v>
      </c>
      <c r="X762" s="248"/>
      <c r="AG762" s="249"/>
    </row>
    <row r="763" spans="1:33" s="246" customFormat="1" ht="12.95" customHeight="1">
      <c r="A763" s="15" t="s">
        <v>1692</v>
      </c>
      <c r="B763" s="249"/>
      <c r="C763" s="250">
        <v>40256.398000000001</v>
      </c>
      <c r="D763" s="250"/>
      <c r="E763" s="246">
        <f t="shared" si="375"/>
        <v>20649.942121246528</v>
      </c>
      <c r="F763" s="246">
        <f t="shared" si="376"/>
        <v>20650</v>
      </c>
      <c r="G763" s="246">
        <f t="shared" si="377"/>
        <v>-1.8607799996971153E-2</v>
      </c>
      <c r="I763" s="246">
        <f t="shared" si="383"/>
        <v>-1.8607799996971153E-2</v>
      </c>
      <c r="P763" s="246">
        <f t="shared" si="379"/>
        <v>-8.447537946969022E-3</v>
      </c>
      <c r="Q763" s="248">
        <f t="shared" si="380"/>
        <v>25237.898000000001</v>
      </c>
      <c r="R763" s="246">
        <f t="shared" si="381"/>
        <v>1.0323092492471351E-4</v>
      </c>
      <c r="S763" s="246">
        <v>0.1</v>
      </c>
      <c r="T763" s="246">
        <f t="shared" si="382"/>
        <v>1.0323092492471352E-5</v>
      </c>
      <c r="X763" s="248"/>
      <c r="AG763" s="249"/>
    </row>
    <row r="764" spans="1:33" s="246" customFormat="1" ht="12.95" customHeight="1">
      <c r="A764" s="15" t="s">
        <v>1693</v>
      </c>
      <c r="B764" s="249"/>
      <c r="C764" s="250">
        <v>40259.305999999997</v>
      </c>
      <c r="D764" s="250"/>
      <c r="E764" s="246">
        <f t="shared" si="375"/>
        <v>20658.987328908246</v>
      </c>
      <c r="F764" s="246">
        <f t="shared" si="376"/>
        <v>20659</v>
      </c>
      <c r="G764" s="246">
        <f t="shared" si="377"/>
        <v>-4.0737079980317503E-3</v>
      </c>
      <c r="I764" s="246">
        <f t="shared" si="383"/>
        <v>-4.0737079980317503E-3</v>
      </c>
      <c r="P764" s="246">
        <f t="shared" si="379"/>
        <v>-8.4474489266198917E-3</v>
      </c>
      <c r="Q764" s="248">
        <f t="shared" si="380"/>
        <v>25240.805999999997</v>
      </c>
      <c r="R764" s="246">
        <f t="shared" si="381"/>
        <v>1.9129609710407057E-5</v>
      </c>
      <c r="S764" s="246">
        <v>0.1</v>
      </c>
      <c r="T764" s="246">
        <f t="shared" si="382"/>
        <v>1.9129609710407056E-6</v>
      </c>
      <c r="X764" s="248"/>
      <c r="AG764" s="249"/>
    </row>
    <row r="765" spans="1:33" s="246" customFormat="1" ht="12.95" customHeight="1">
      <c r="A765" s="15" t="s">
        <v>1693</v>
      </c>
      <c r="B765" s="249"/>
      <c r="C765" s="250">
        <v>40259.31</v>
      </c>
      <c r="D765" s="250"/>
      <c r="E765" s="246">
        <f t="shared" si="375"/>
        <v>20658.99977073447</v>
      </c>
      <c r="F765" s="246">
        <f t="shared" si="376"/>
        <v>20659</v>
      </c>
      <c r="G765" s="246">
        <f t="shared" si="377"/>
        <v>-7.3707997216843069E-5</v>
      </c>
      <c r="I765" s="246">
        <f t="shared" si="383"/>
        <v>-7.3707997216843069E-5</v>
      </c>
      <c r="P765" s="246">
        <f t="shared" si="379"/>
        <v>-8.4474489266198917E-3</v>
      </c>
      <c r="Q765" s="248">
        <f t="shared" si="380"/>
        <v>25240.809999999998</v>
      </c>
      <c r="R765" s="246">
        <f t="shared" si="381"/>
        <v>7.0119537152759837E-5</v>
      </c>
      <c r="S765" s="246">
        <v>0.1</v>
      </c>
      <c r="T765" s="246">
        <f t="shared" si="382"/>
        <v>7.0119537152759844E-6</v>
      </c>
      <c r="X765" s="248"/>
      <c r="AG765" s="249"/>
    </row>
    <row r="766" spans="1:33" s="246" customFormat="1" ht="12.95" customHeight="1">
      <c r="A766" s="15" t="s">
        <v>1693</v>
      </c>
      <c r="B766" s="249" t="s">
        <v>1814</v>
      </c>
      <c r="C766" s="250">
        <v>40264.294000000002</v>
      </c>
      <c r="D766" s="250"/>
      <c r="E766" s="246">
        <f t="shared" si="375"/>
        <v>20674.502286204242</v>
      </c>
      <c r="F766" s="246">
        <f t="shared" si="376"/>
        <v>20674.5</v>
      </c>
      <c r="G766" s="246">
        <f t="shared" si="377"/>
        <v>7.3500600410625339E-4</v>
      </c>
      <c r="I766" s="246">
        <f t="shared" si="383"/>
        <v>7.3500600410625339E-4</v>
      </c>
      <c r="P766" s="246">
        <f t="shared" si="379"/>
        <v>-8.4472874334423353E-3</v>
      </c>
      <c r="Q766" s="248">
        <f t="shared" si="380"/>
        <v>25245.794000000002</v>
      </c>
      <c r="R766" s="246">
        <f t="shared" si="381"/>
        <v>8.4314512773247873E-5</v>
      </c>
      <c r="S766" s="246">
        <v>0.1</v>
      </c>
      <c r="T766" s="246">
        <f t="shared" si="382"/>
        <v>8.431451277324787E-6</v>
      </c>
      <c r="X766" s="248"/>
      <c r="AG766" s="249"/>
    </row>
    <row r="767" spans="1:33" s="246" customFormat="1" ht="12.95" customHeight="1">
      <c r="A767" s="15" t="s">
        <v>1693</v>
      </c>
      <c r="B767" s="249" t="s">
        <v>1814</v>
      </c>
      <c r="C767" s="250">
        <v>40282.298000000003</v>
      </c>
      <c r="D767" s="250"/>
      <c r="E767" s="246">
        <f t="shared" si="375"/>
        <v>20730.502946019173</v>
      </c>
      <c r="F767" s="246">
        <f t="shared" si="376"/>
        <v>20730.5</v>
      </c>
      <c r="G767" s="246">
        <f t="shared" si="377"/>
        <v>9.4713400903856382E-4</v>
      </c>
      <c r="I767" s="246">
        <f t="shared" si="383"/>
        <v>9.4713400903856382E-4</v>
      </c>
      <c r="P767" s="246">
        <f t="shared" si="379"/>
        <v>-8.4466177223765249E-3</v>
      </c>
      <c r="Q767" s="248">
        <f t="shared" si="380"/>
        <v>25263.798000000003</v>
      </c>
      <c r="R767" s="246">
        <f t="shared" si="381"/>
        <v>8.8242571591463979E-5</v>
      </c>
      <c r="S767" s="246">
        <v>0.1</v>
      </c>
      <c r="T767" s="246">
        <f t="shared" si="382"/>
        <v>8.8242571591463983E-6</v>
      </c>
      <c r="X767" s="248"/>
      <c r="AG767" s="249"/>
    </row>
    <row r="768" spans="1:33" s="246" customFormat="1" ht="12.95" customHeight="1">
      <c r="A768" s="15" t="s">
        <v>1694</v>
      </c>
      <c r="B768" s="249" t="s">
        <v>1814</v>
      </c>
      <c r="C768" s="250">
        <v>40463.622000000003</v>
      </c>
      <c r="D768" s="250"/>
      <c r="E768" s="246">
        <f t="shared" ref="E768:E799" si="384">+(C768-C$7)/C$8</f>
        <v>21294.503370384984</v>
      </c>
      <c r="F768" s="246">
        <f t="shared" si="376"/>
        <v>21294.5</v>
      </c>
      <c r="G768" s="246">
        <f t="shared" ref="G768:G799" si="385">+C768-(C$7+F768*C$8)</f>
        <v>1.0835660068551078E-3</v>
      </c>
      <c r="I768" s="246">
        <f t="shared" si="383"/>
        <v>1.0835660068551078E-3</v>
      </c>
      <c r="P768" s="246">
        <f t="shared" si="379"/>
        <v>-8.4323401716438953E-3</v>
      </c>
      <c r="Q768" s="248">
        <f t="shared" ref="Q768:Q799" si="386">+C768-15018.5</f>
        <v>25445.122000000003</v>
      </c>
      <c r="R768" s="246">
        <f t="shared" ref="R768:R799" si="387">+(P768-G768)^2</f>
        <v>9.0552470397995495E-5</v>
      </c>
      <c r="S768" s="246">
        <v>0.1</v>
      </c>
      <c r="T768" s="246">
        <f t="shared" ref="T768:T799" si="388">+S768*R768</f>
        <v>9.0552470397995502E-6</v>
      </c>
      <c r="X768" s="248"/>
      <c r="AG768" s="249"/>
    </row>
    <row r="769" spans="1:33" s="246" customFormat="1" ht="12.95" customHeight="1">
      <c r="A769" s="15" t="s">
        <v>1694</v>
      </c>
      <c r="B769" s="249" t="s">
        <v>1814</v>
      </c>
      <c r="C769" s="250">
        <v>40480.654000000002</v>
      </c>
      <c r="D769" s="250"/>
      <c r="E769" s="246">
        <f t="shared" si="384"/>
        <v>21347.480666428521</v>
      </c>
      <c r="F769" s="246">
        <f t="shared" si="376"/>
        <v>21347.5</v>
      </c>
      <c r="G769" s="246">
        <f t="shared" si="385"/>
        <v>-6.2156699932529591E-3</v>
      </c>
      <c r="I769" s="246">
        <f t="shared" si="383"/>
        <v>-6.2156699932529591E-3</v>
      </c>
      <c r="P769" s="246">
        <f t="shared" si="379"/>
        <v>-8.4302940609529455E-3</v>
      </c>
      <c r="Q769" s="248">
        <f t="shared" si="386"/>
        <v>25462.154000000002</v>
      </c>
      <c r="R769" s="246">
        <f t="shared" si="387"/>
        <v>4.9045597612360338E-6</v>
      </c>
      <c r="S769" s="246">
        <v>0.1</v>
      </c>
      <c r="T769" s="246">
        <f t="shared" si="388"/>
        <v>4.9045597612360336E-7</v>
      </c>
      <c r="X769" s="248"/>
      <c r="AG769" s="249"/>
    </row>
    <row r="770" spans="1:33" s="246" customFormat="1" ht="12.95" customHeight="1">
      <c r="A770" s="15" t="s">
        <v>1694</v>
      </c>
      <c r="B770" s="249"/>
      <c r="C770" s="250">
        <v>40485.633999999998</v>
      </c>
      <c r="D770" s="250"/>
      <c r="E770" s="246">
        <f t="shared" si="384"/>
        <v>21362.970740072051</v>
      </c>
      <c r="F770" s="246">
        <f t="shared" si="376"/>
        <v>21363</v>
      </c>
      <c r="G770" s="246">
        <f t="shared" si="385"/>
        <v>-9.4069560000207275E-3</v>
      </c>
      <c r="I770" s="246">
        <f t="shared" si="383"/>
        <v>-9.4069560000207275E-3</v>
      </c>
      <c r="P770" s="246">
        <f t="shared" si="379"/>
        <v>-8.4296727984883458E-3</v>
      </c>
      <c r="Q770" s="248">
        <f t="shared" si="386"/>
        <v>25467.133999999998</v>
      </c>
      <c r="R770" s="246">
        <f t="shared" si="387"/>
        <v>9.5508245599738189E-7</v>
      </c>
      <c r="S770" s="246">
        <v>0.1</v>
      </c>
      <c r="T770" s="246">
        <f t="shared" si="388"/>
        <v>9.5508245599738197E-8</v>
      </c>
      <c r="X770" s="248"/>
      <c r="AG770" s="249"/>
    </row>
    <row r="771" spans="1:33" s="246" customFormat="1" ht="12.95" customHeight="1">
      <c r="A771" s="15" t="s">
        <v>1694</v>
      </c>
      <c r="B771" s="249"/>
      <c r="C771" s="250">
        <v>40504.612999999998</v>
      </c>
      <c r="D771" s="250"/>
      <c r="E771" s="246">
        <f t="shared" si="384"/>
        <v>21422.004095028031</v>
      </c>
      <c r="F771" s="246">
        <f t="shared" si="376"/>
        <v>21422</v>
      </c>
      <c r="G771" s="246">
        <f t="shared" si="385"/>
        <v>1.3165359996492043E-3</v>
      </c>
      <c r="I771" s="246">
        <f t="shared" si="383"/>
        <v>1.3165359996492043E-3</v>
      </c>
      <c r="P771" s="246">
        <f t="shared" si="379"/>
        <v>-8.4272133076685359E-3</v>
      </c>
      <c r="Q771" s="248">
        <f t="shared" si="386"/>
        <v>25486.112999999998</v>
      </c>
      <c r="R771" s="246">
        <f t="shared" si="387"/>
        <v>9.4940650563854939E-5</v>
      </c>
      <c r="S771" s="246">
        <v>0.1</v>
      </c>
      <c r="T771" s="246">
        <f t="shared" si="388"/>
        <v>9.4940650563854946E-6</v>
      </c>
      <c r="X771" s="248"/>
      <c r="AG771" s="249"/>
    </row>
    <row r="772" spans="1:33" s="246" customFormat="1" ht="12.95" customHeight="1">
      <c r="A772" s="15" t="s">
        <v>1695</v>
      </c>
      <c r="B772" s="249"/>
      <c r="C772" s="250">
        <v>40507.502999999997</v>
      </c>
      <c r="D772" s="250"/>
      <c r="E772" s="246">
        <f t="shared" si="384"/>
        <v>21430.993314471772</v>
      </c>
      <c r="F772" s="246">
        <f t="shared" si="376"/>
        <v>21431</v>
      </c>
      <c r="G772" s="246">
        <f t="shared" si="385"/>
        <v>-2.1493719978025183E-3</v>
      </c>
      <c r="I772" s="246">
        <f t="shared" si="383"/>
        <v>-2.1493719978025183E-3</v>
      </c>
      <c r="P772" s="246">
        <f t="shared" si="379"/>
        <v>-8.4268249477540708E-3</v>
      </c>
      <c r="Q772" s="248">
        <f t="shared" si="386"/>
        <v>25489.002999999997</v>
      </c>
      <c r="R772" s="246">
        <f t="shared" si="387"/>
        <v>3.9406415538855449E-5</v>
      </c>
      <c r="S772" s="246">
        <v>0.1</v>
      </c>
      <c r="T772" s="246">
        <f t="shared" si="388"/>
        <v>3.9406415538855453E-6</v>
      </c>
      <c r="X772" s="248"/>
      <c r="AG772" s="249"/>
    </row>
    <row r="773" spans="1:33" s="246" customFormat="1" ht="12.95" customHeight="1">
      <c r="A773" s="15" t="s">
        <v>1695</v>
      </c>
      <c r="B773" s="249" t="s">
        <v>1814</v>
      </c>
      <c r="C773" s="250">
        <v>40526.637000000002</v>
      </c>
      <c r="D773" s="250"/>
      <c r="E773" s="246">
        <f t="shared" si="384"/>
        <v>21490.508790193788</v>
      </c>
      <c r="F773" s="246">
        <f t="shared" si="376"/>
        <v>21490.5</v>
      </c>
      <c r="G773" s="246">
        <f t="shared" si="385"/>
        <v>2.8260140024940483E-3</v>
      </c>
      <c r="I773" s="246">
        <f t="shared" si="383"/>
        <v>2.8260140024940483E-3</v>
      </c>
      <c r="P773" s="246">
        <f t="shared" si="379"/>
        <v>-8.4241696597679161E-3</v>
      </c>
      <c r="Q773" s="248">
        <f t="shared" si="386"/>
        <v>25508.137000000002</v>
      </c>
      <c r="R773" s="246">
        <f t="shared" si="387"/>
        <v>1.2656663243462604E-4</v>
      </c>
      <c r="S773" s="246">
        <v>0.1</v>
      </c>
      <c r="T773" s="246">
        <f t="shared" si="388"/>
        <v>1.2656663243462605E-5</v>
      </c>
      <c r="X773" s="248"/>
      <c r="AG773" s="249"/>
    </row>
    <row r="774" spans="1:33" s="246" customFormat="1" ht="12.95" customHeight="1">
      <c r="A774" s="15" t="s">
        <v>1695</v>
      </c>
      <c r="B774" s="249" t="s">
        <v>1814</v>
      </c>
      <c r="C774" s="250">
        <v>40548.498</v>
      </c>
      <c r="D774" s="250"/>
      <c r="E774" s="246">
        <f t="shared" si="384"/>
        <v>21558.506480941065</v>
      </c>
      <c r="F774" s="246">
        <f t="shared" si="376"/>
        <v>21558.5</v>
      </c>
      <c r="G774" s="246">
        <f t="shared" si="385"/>
        <v>2.083598003082443E-3</v>
      </c>
      <c r="I774" s="246">
        <f t="shared" si="383"/>
        <v>2.083598003082443E-3</v>
      </c>
      <c r="P774" s="246">
        <f t="shared" si="379"/>
        <v>-8.4209482808195561E-3</v>
      </c>
      <c r="Q774" s="248">
        <f t="shared" si="386"/>
        <v>25529.998</v>
      </c>
      <c r="R774" s="246">
        <f t="shared" si="387"/>
        <v>1.103454926306393E-4</v>
      </c>
      <c r="S774" s="246">
        <v>0.1</v>
      </c>
      <c r="T774" s="246">
        <f t="shared" si="388"/>
        <v>1.103454926306393E-5</v>
      </c>
      <c r="X774" s="248"/>
      <c r="AG774" s="249"/>
    </row>
    <row r="775" spans="1:33" s="246" customFormat="1" ht="12.95" customHeight="1">
      <c r="A775" s="15" t="s">
        <v>1695</v>
      </c>
      <c r="B775" s="249"/>
      <c r="C775" s="250">
        <v>40555.409</v>
      </c>
      <c r="D775" s="250"/>
      <c r="E775" s="246">
        <f t="shared" si="384"/>
        <v>21580.002846192172</v>
      </c>
      <c r="F775" s="246">
        <f t="shared" si="376"/>
        <v>21580</v>
      </c>
      <c r="G775" s="246">
        <f t="shared" si="385"/>
        <v>9.1504000010900199E-4</v>
      </c>
      <c r="I775" s="246">
        <f t="shared" si="383"/>
        <v>9.1504000010900199E-4</v>
      </c>
      <c r="P775" s="246">
        <f t="shared" si="379"/>
        <v>-8.4198883055167668E-3</v>
      </c>
      <c r="Q775" s="248">
        <f t="shared" si="386"/>
        <v>25536.909</v>
      </c>
      <c r="R775" s="246">
        <f t="shared" si="387"/>
        <v>8.7140886471173183E-5</v>
      </c>
      <c r="S775" s="246">
        <v>0.1</v>
      </c>
      <c r="T775" s="246">
        <f t="shared" si="388"/>
        <v>8.7140886471173193E-6</v>
      </c>
      <c r="X775" s="248"/>
      <c r="AG775" s="249"/>
    </row>
    <row r="776" spans="1:33" s="246" customFormat="1" ht="12.95" customHeight="1">
      <c r="A776" s="258" t="s">
        <v>1820</v>
      </c>
      <c r="B776" s="259" t="s">
        <v>1817</v>
      </c>
      <c r="C776" s="260">
        <v>40556.690999999999</v>
      </c>
      <c r="D776" s="260"/>
      <c r="E776" s="246">
        <f t="shared" si="384"/>
        <v>21583.990451495589</v>
      </c>
      <c r="F776" s="246">
        <f t="shared" si="376"/>
        <v>21584</v>
      </c>
      <c r="G776" s="246">
        <f t="shared" si="385"/>
        <v>-3.0698080008733086E-3</v>
      </c>
      <c r="I776" s="246">
        <f t="shared" ref="I776:I816" si="389">+G776</f>
        <v>-3.0698080008733086E-3</v>
      </c>
      <c r="P776" s="246">
        <f t="shared" si="379"/>
        <v>-8.4196889035844831E-3</v>
      </c>
      <c r="Q776" s="248">
        <f t="shared" si="386"/>
        <v>25538.190999999999</v>
      </c>
      <c r="R776" s="246">
        <f t="shared" si="387"/>
        <v>2.8621225673193731E-5</v>
      </c>
      <c r="S776" s="246">
        <v>0.1</v>
      </c>
      <c r="T776" s="246">
        <f t="shared" si="388"/>
        <v>2.8621225673193732E-6</v>
      </c>
      <c r="X776" s="248"/>
      <c r="AG776" s="249"/>
    </row>
    <row r="777" spans="1:33" s="246" customFormat="1" ht="12.95" customHeight="1">
      <c r="A777" s="15" t="s">
        <v>1695</v>
      </c>
      <c r="B777" s="249" t="s">
        <v>1814</v>
      </c>
      <c r="C777" s="250">
        <v>40557.5</v>
      </c>
      <c r="D777" s="250"/>
      <c r="E777" s="246">
        <f t="shared" si="384"/>
        <v>21586.506810848528</v>
      </c>
      <c r="F777" s="246">
        <f t="shared" si="376"/>
        <v>21586.5</v>
      </c>
      <c r="G777" s="246">
        <f t="shared" si="385"/>
        <v>2.1896620019106194E-3</v>
      </c>
      <c r="I777" s="246">
        <f t="shared" si="389"/>
        <v>2.1896620019106194E-3</v>
      </c>
      <c r="P777" s="246">
        <f t="shared" si="379"/>
        <v>-8.4195639273287413E-3</v>
      </c>
      <c r="Q777" s="248">
        <f t="shared" si="386"/>
        <v>25539</v>
      </c>
      <c r="R777" s="246">
        <f t="shared" si="387"/>
        <v>1.1255567481764478E-4</v>
      </c>
      <c r="S777" s="246">
        <v>0.1</v>
      </c>
      <c r="T777" s="246">
        <f t="shared" si="388"/>
        <v>1.1255567481764479E-5</v>
      </c>
      <c r="X777" s="248"/>
      <c r="AG777" s="249"/>
    </row>
    <row r="778" spans="1:33" s="246" customFormat="1" ht="12.95" customHeight="1">
      <c r="A778" s="15" t="s">
        <v>1695</v>
      </c>
      <c r="B778" s="249"/>
      <c r="C778" s="250">
        <v>40565.377999999997</v>
      </c>
      <c r="D778" s="250"/>
      <c r="E778" s="246">
        <f t="shared" si="384"/>
        <v>21611.010987588244</v>
      </c>
      <c r="F778" s="246">
        <f t="shared" si="376"/>
        <v>21611</v>
      </c>
      <c r="G778" s="246">
        <f t="shared" si="385"/>
        <v>3.5324679993209429E-3</v>
      </c>
      <c r="I778" s="246">
        <f t="shared" si="389"/>
        <v>3.5324679993209429E-3</v>
      </c>
      <c r="P778" s="246">
        <f t="shared" si="379"/>
        <v>-8.4183249103734481E-3</v>
      </c>
      <c r="Q778" s="248">
        <f t="shared" si="386"/>
        <v>25546.877999999997</v>
      </c>
      <c r="R778" s="246">
        <f t="shared" si="387"/>
        <v>1.4282145117040172E-4</v>
      </c>
      <c r="S778" s="246">
        <v>0.1</v>
      </c>
      <c r="T778" s="246">
        <f t="shared" si="388"/>
        <v>1.4282145117040173E-5</v>
      </c>
      <c r="X778" s="248"/>
      <c r="AG778" s="249"/>
    </row>
    <row r="779" spans="1:33" s="246" customFormat="1" ht="12.95" customHeight="1">
      <c r="A779" s="15" t="s">
        <v>1696</v>
      </c>
      <c r="B779" s="249"/>
      <c r="C779" s="250">
        <v>40568.28</v>
      </c>
      <c r="D779" s="250"/>
      <c r="E779" s="246">
        <f t="shared" si="384"/>
        <v>21620.037532510651</v>
      </c>
      <c r="F779" s="246">
        <f t="shared" si="376"/>
        <v>21620</v>
      </c>
      <c r="G779" s="246">
        <f t="shared" si="385"/>
        <v>1.2066560004313942E-2</v>
      </c>
      <c r="I779" s="246">
        <f t="shared" si="389"/>
        <v>1.2066560004313942E-2</v>
      </c>
      <c r="P779" s="246">
        <f t="shared" si="379"/>
        <v>-8.4178632665498493E-3</v>
      </c>
      <c r="Q779" s="248">
        <f t="shared" si="386"/>
        <v>25549.78</v>
      </c>
      <c r="R779" s="246">
        <f t="shared" si="387"/>
        <v>4.1961159673990604E-4</v>
      </c>
      <c r="S779" s="246">
        <v>0.1</v>
      </c>
      <c r="T779" s="246">
        <f t="shared" si="388"/>
        <v>4.196115967399061E-5</v>
      </c>
      <c r="X779" s="248"/>
      <c r="AG779" s="249"/>
    </row>
    <row r="780" spans="1:33" s="246" customFormat="1" ht="12.95" customHeight="1">
      <c r="A780" s="15" t="s">
        <v>1696</v>
      </c>
      <c r="B780" s="249"/>
      <c r="C780" s="250">
        <v>40581.453000000001</v>
      </c>
      <c r="D780" s="250"/>
      <c r="E780" s="246">
        <f t="shared" si="384"/>
        <v>21661.01157670873</v>
      </c>
      <c r="F780" s="246">
        <f t="shared" si="376"/>
        <v>21661</v>
      </c>
      <c r="G780" s="246">
        <f t="shared" si="385"/>
        <v>3.7218680008663796E-3</v>
      </c>
      <c r="I780" s="246">
        <f t="shared" si="389"/>
        <v>3.7218680008663796E-3</v>
      </c>
      <c r="P780" s="246">
        <f t="shared" si="379"/>
        <v>-8.415716062554611E-3</v>
      </c>
      <c r="Q780" s="248">
        <f t="shared" si="386"/>
        <v>25562.953000000001</v>
      </c>
      <c r="R780" s="246">
        <f t="shared" si="387"/>
        <v>1.4732094689661122E-4</v>
      </c>
      <c r="S780" s="246">
        <v>0.1</v>
      </c>
      <c r="T780" s="246">
        <f t="shared" si="388"/>
        <v>1.4732094689661122E-5</v>
      </c>
      <c r="X780" s="248"/>
      <c r="AG780" s="249"/>
    </row>
    <row r="781" spans="1:33" s="246" customFormat="1" ht="12.95" customHeight="1">
      <c r="A781" s="15" t="s">
        <v>1696</v>
      </c>
      <c r="B781" s="249" t="s">
        <v>1814</v>
      </c>
      <c r="C781" s="250">
        <v>40590.294999999998</v>
      </c>
      <c r="D781" s="250"/>
      <c r="E781" s="246">
        <f t="shared" si="384"/>
        <v>21688.514233567395</v>
      </c>
      <c r="F781" s="246">
        <f t="shared" si="376"/>
        <v>21688.5</v>
      </c>
      <c r="G781" s="246">
        <f t="shared" si="385"/>
        <v>4.5760380016872659E-3</v>
      </c>
      <c r="I781" s="246">
        <f t="shared" si="389"/>
        <v>4.5760380016872659E-3</v>
      </c>
      <c r="P781" s="246">
        <f t="shared" si="379"/>
        <v>-8.4142352861039434E-3</v>
      </c>
      <c r="Q781" s="248">
        <f t="shared" si="386"/>
        <v>25571.794999999998</v>
      </c>
      <c r="R781" s="246">
        <f t="shared" si="387"/>
        <v>1.6874720009150184E-4</v>
      </c>
      <c r="S781" s="246">
        <v>0.1</v>
      </c>
      <c r="T781" s="246">
        <f t="shared" si="388"/>
        <v>1.6874720009150186E-5</v>
      </c>
      <c r="X781" s="248"/>
      <c r="AG781" s="249"/>
    </row>
    <row r="782" spans="1:33" s="246" customFormat="1" ht="12.95" customHeight="1">
      <c r="A782" s="15" t="s">
        <v>1696</v>
      </c>
      <c r="B782" s="249" t="s">
        <v>1814</v>
      </c>
      <c r="C782" s="250">
        <v>40599.288</v>
      </c>
      <c r="D782" s="250"/>
      <c r="E782" s="246">
        <f t="shared" si="384"/>
        <v>21716.486569365872</v>
      </c>
      <c r="F782" s="246">
        <f t="shared" si="376"/>
        <v>21716.5</v>
      </c>
      <c r="G782" s="246">
        <f t="shared" si="385"/>
        <v>-4.3178979976801202E-3</v>
      </c>
      <c r="I782" s="246">
        <f t="shared" si="389"/>
        <v>-4.3178979976801202E-3</v>
      </c>
      <c r="P782" s="246">
        <f t="shared" si="379"/>
        <v>-8.4126941110791876E-3</v>
      </c>
      <c r="Q782" s="248">
        <f t="shared" si="386"/>
        <v>25580.788</v>
      </c>
      <c r="R782" s="246">
        <f t="shared" si="387"/>
        <v>1.6767355210308108E-5</v>
      </c>
      <c r="S782" s="246">
        <v>0.1</v>
      </c>
      <c r="T782" s="246">
        <f t="shared" si="388"/>
        <v>1.6767355210308108E-6</v>
      </c>
      <c r="X782" s="248"/>
      <c r="AG782" s="249"/>
    </row>
    <row r="783" spans="1:33" s="246" customFormat="1" ht="12.95" customHeight="1">
      <c r="A783" s="15" t="s">
        <v>1696</v>
      </c>
      <c r="B783" s="249" t="s">
        <v>1814</v>
      </c>
      <c r="C783" s="250">
        <v>40604.434000000001</v>
      </c>
      <c r="D783" s="250"/>
      <c r="E783" s="246">
        <f t="shared" si="384"/>
        <v>21732.492978797534</v>
      </c>
      <c r="F783" s="246">
        <f t="shared" si="376"/>
        <v>21732.5</v>
      </c>
      <c r="G783" s="246">
        <f t="shared" si="385"/>
        <v>-2.25728999794228E-3</v>
      </c>
      <c r="I783" s="246">
        <f t="shared" si="389"/>
        <v>-2.25728999794228E-3</v>
      </c>
      <c r="P783" s="246">
        <f t="shared" si="379"/>
        <v>-8.4117982744771422E-3</v>
      </c>
      <c r="Q783" s="248">
        <f t="shared" si="386"/>
        <v>25585.934000000001</v>
      </c>
      <c r="R783" s="246">
        <f t="shared" si="387"/>
        <v>3.7877972125936122E-5</v>
      </c>
      <c r="S783" s="246">
        <v>0.1</v>
      </c>
      <c r="T783" s="246">
        <f t="shared" si="388"/>
        <v>3.7877972125936126E-6</v>
      </c>
      <c r="X783" s="248"/>
      <c r="AG783" s="249"/>
    </row>
    <row r="784" spans="1:33" s="246" customFormat="1" ht="12.95" customHeight="1">
      <c r="A784" s="15" t="s">
        <v>1697</v>
      </c>
      <c r="B784" s="249" t="s">
        <v>1814</v>
      </c>
      <c r="C784" s="250">
        <v>40662.286999999997</v>
      </c>
      <c r="D784" s="250"/>
      <c r="E784" s="246">
        <f t="shared" si="384"/>
        <v>21912.442221869784</v>
      </c>
      <c r="F784" s="246">
        <f t="shared" si="376"/>
        <v>21912.5</v>
      </c>
      <c r="G784" s="246">
        <f t="shared" si="385"/>
        <v>-1.8575449998024851E-2</v>
      </c>
      <c r="I784" s="246">
        <f t="shared" si="389"/>
        <v>-1.8575449998024851E-2</v>
      </c>
      <c r="P784" s="246">
        <f t="shared" si="379"/>
        <v>-8.400960131424275E-3</v>
      </c>
      <c r="Q784" s="248">
        <f t="shared" si="386"/>
        <v>25643.786999999997</v>
      </c>
      <c r="R784" s="246">
        <f t="shared" si="387"/>
        <v>1.0352024404555781E-4</v>
      </c>
      <c r="S784" s="246">
        <v>0.1</v>
      </c>
      <c r="T784" s="246">
        <f t="shared" si="388"/>
        <v>1.0352024404555781E-5</v>
      </c>
      <c r="X784" s="248"/>
      <c r="AG784" s="249"/>
    </row>
    <row r="785" spans="1:33" s="246" customFormat="1" ht="12.95" customHeight="1">
      <c r="A785" s="15" t="s">
        <v>1698</v>
      </c>
      <c r="B785" s="249"/>
      <c r="C785" s="250">
        <v>40832.544999999998</v>
      </c>
      <c r="D785" s="250"/>
      <c r="E785" s="246">
        <f t="shared" si="384"/>
        <v>22442.022333998761</v>
      </c>
      <c r="F785" s="246">
        <f t="shared" si="376"/>
        <v>22442</v>
      </c>
      <c r="G785" s="246">
        <f t="shared" si="385"/>
        <v>7.1802960010245442E-3</v>
      </c>
      <c r="I785" s="246">
        <f t="shared" si="389"/>
        <v>7.1802960010245442E-3</v>
      </c>
      <c r="P785" s="246">
        <f t="shared" si="379"/>
        <v>-8.3609852414149553E-3</v>
      </c>
      <c r="Q785" s="248">
        <f t="shared" si="386"/>
        <v>25814.044999999998</v>
      </c>
      <c r="R785" s="246">
        <f t="shared" si="387"/>
        <v>2.4153142265660184E-4</v>
      </c>
      <c r="S785" s="246">
        <v>0.1</v>
      </c>
      <c r="T785" s="246">
        <f t="shared" si="388"/>
        <v>2.4153142265660187E-5</v>
      </c>
      <c r="X785" s="248"/>
      <c r="AG785" s="249"/>
    </row>
    <row r="786" spans="1:33" s="246" customFormat="1" ht="12.95" customHeight="1">
      <c r="A786" s="15" t="s">
        <v>1698</v>
      </c>
      <c r="B786" s="249" t="s">
        <v>1814</v>
      </c>
      <c r="C786" s="250">
        <v>40836.555</v>
      </c>
      <c r="D786" s="250"/>
      <c r="E786" s="246">
        <f t="shared" si="384"/>
        <v>22454.495264784029</v>
      </c>
      <c r="F786" s="246">
        <f t="shared" si="376"/>
        <v>22454.5</v>
      </c>
      <c r="G786" s="246">
        <f t="shared" si="385"/>
        <v>-1.5223539958242327E-3</v>
      </c>
      <c r="I786" s="246">
        <f t="shared" si="389"/>
        <v>-1.5223539958242327E-3</v>
      </c>
      <c r="P786" s="246">
        <f t="shared" si="379"/>
        <v>-8.3598956040105785E-3</v>
      </c>
      <c r="Q786" s="248">
        <f t="shared" si="386"/>
        <v>25818.055</v>
      </c>
      <c r="R786" s="246">
        <f t="shared" si="387"/>
        <v>4.6751975243679521E-5</v>
      </c>
      <c r="S786" s="246">
        <v>0.1</v>
      </c>
      <c r="T786" s="246">
        <f t="shared" si="388"/>
        <v>4.6751975243679524E-6</v>
      </c>
      <c r="X786" s="248"/>
      <c r="AG786" s="249"/>
    </row>
    <row r="787" spans="1:33" s="246" customFormat="1" ht="12.95" customHeight="1">
      <c r="A787" s="15" t="s">
        <v>1698</v>
      </c>
      <c r="B787" s="249"/>
      <c r="C787" s="250">
        <v>40839.608999999997</v>
      </c>
      <c r="D787" s="250"/>
      <c r="E787" s="246">
        <f t="shared" si="384"/>
        <v>22463.994599102771</v>
      </c>
      <c r="F787" s="246">
        <f t="shared" si="376"/>
        <v>22464</v>
      </c>
      <c r="G787" s="246">
        <f t="shared" si="385"/>
        <v>-1.7363680017297156E-3</v>
      </c>
      <c r="I787" s="246">
        <f t="shared" si="389"/>
        <v>-1.7363680017297156E-3</v>
      </c>
      <c r="P787" s="246">
        <f t="shared" si="379"/>
        <v>-8.3590629774265759E-3</v>
      </c>
      <c r="Q787" s="248">
        <f t="shared" si="386"/>
        <v>25821.108999999997</v>
      </c>
      <c r="R787" s="246">
        <f t="shared" si="387"/>
        <v>4.386008874112044E-5</v>
      </c>
      <c r="S787" s="246">
        <v>0.1</v>
      </c>
      <c r="T787" s="246">
        <f t="shared" si="388"/>
        <v>4.3860088741120445E-6</v>
      </c>
      <c r="X787" s="248"/>
      <c r="AG787" s="249"/>
    </row>
    <row r="788" spans="1:33" s="246" customFormat="1" ht="12.95" customHeight="1">
      <c r="A788" s="15" t="s">
        <v>1698</v>
      </c>
      <c r="B788" s="249" t="s">
        <v>1814</v>
      </c>
      <c r="C788" s="250">
        <v>40843.629999999997</v>
      </c>
      <c r="D788" s="250"/>
      <c r="E788" s="246">
        <f t="shared" si="384"/>
        <v>22476.50174491014</v>
      </c>
      <c r="F788" s="246">
        <f t="shared" si="376"/>
        <v>22476.5</v>
      </c>
      <c r="G788" s="246">
        <f t="shared" si="385"/>
        <v>5.6098200002452359E-4</v>
      </c>
      <c r="I788" s="246">
        <f t="shared" si="389"/>
        <v>5.6098200002452359E-4</v>
      </c>
      <c r="P788" s="246">
        <f t="shared" si="379"/>
        <v>-8.3579614922414721E-3</v>
      </c>
      <c r="Q788" s="248">
        <f t="shared" si="386"/>
        <v>25825.129999999997</v>
      </c>
      <c r="R788" s="246">
        <f t="shared" si="387"/>
        <v>7.9547553018233951E-5</v>
      </c>
      <c r="S788" s="246">
        <v>0.1</v>
      </c>
      <c r="T788" s="246">
        <f t="shared" si="388"/>
        <v>7.9547553018233948E-6</v>
      </c>
      <c r="X788" s="248"/>
      <c r="AG788" s="249"/>
    </row>
    <row r="789" spans="1:33" s="246" customFormat="1" ht="12.95" customHeight="1">
      <c r="A789" s="15" t="s">
        <v>1698</v>
      </c>
      <c r="B789" s="249"/>
      <c r="C789" s="250">
        <v>40848.614999999998</v>
      </c>
      <c r="D789" s="250"/>
      <c r="E789" s="246">
        <f t="shared" si="384"/>
        <v>22492.007370836458</v>
      </c>
      <c r="F789" s="246">
        <f t="shared" si="376"/>
        <v>22492</v>
      </c>
      <c r="G789" s="246">
        <f t="shared" si="385"/>
        <v>2.369695997913368E-3</v>
      </c>
      <c r="I789" s="246">
        <f t="shared" si="389"/>
        <v>2.369695997913368E-3</v>
      </c>
      <c r="P789" s="246">
        <f t="shared" si="379"/>
        <v>-8.3565863016358839E-3</v>
      </c>
      <c r="Q789" s="248">
        <f t="shared" si="386"/>
        <v>25830.114999999998</v>
      </c>
      <c r="R789" s="246">
        <f t="shared" si="387"/>
        <v>1.1505313196962358E-4</v>
      </c>
      <c r="S789" s="246">
        <v>0.1</v>
      </c>
      <c r="T789" s="246">
        <f t="shared" si="388"/>
        <v>1.1505313196962359E-5</v>
      </c>
      <c r="X789" s="248"/>
      <c r="AG789" s="249"/>
    </row>
    <row r="790" spans="1:33" s="246" customFormat="1" ht="12.95" customHeight="1">
      <c r="A790" s="15" t="s">
        <v>1698</v>
      </c>
      <c r="B790" s="249" t="s">
        <v>1814</v>
      </c>
      <c r="C790" s="250">
        <v>40853.591</v>
      </c>
      <c r="D790" s="250"/>
      <c r="E790" s="246">
        <f t="shared" si="384"/>
        <v>22507.48500265379</v>
      </c>
      <c r="F790" s="246">
        <f t="shared" si="376"/>
        <v>22507.5</v>
      </c>
      <c r="G790" s="246">
        <f t="shared" si="385"/>
        <v>-4.8215899951173924E-3</v>
      </c>
      <c r="I790" s="246">
        <f t="shared" si="389"/>
        <v>-4.8215899951173924E-3</v>
      </c>
      <c r="P790" s="246">
        <f t="shared" si="379"/>
        <v>-8.3552007603782275E-3</v>
      </c>
      <c r="Q790" s="248">
        <f t="shared" si="386"/>
        <v>25835.091</v>
      </c>
      <c r="R790" s="246">
        <f t="shared" si="387"/>
        <v>1.2486405040367264E-5</v>
      </c>
      <c r="S790" s="246">
        <v>0.1</v>
      </c>
      <c r="T790" s="246">
        <f t="shared" si="388"/>
        <v>1.2486405040367265E-6</v>
      </c>
      <c r="X790" s="248"/>
      <c r="AG790" s="249"/>
    </row>
    <row r="791" spans="1:33" s="246" customFormat="1" ht="12.95" customHeight="1">
      <c r="A791" s="15" t="s">
        <v>1699</v>
      </c>
      <c r="B791" s="249" t="s">
        <v>1814</v>
      </c>
      <c r="C791" s="250">
        <v>40865.491999999998</v>
      </c>
      <c r="D791" s="250"/>
      <c r="E791" s="246">
        <f t="shared" si="384"/>
        <v>22544.502546113981</v>
      </c>
      <c r="F791" s="246">
        <f t="shared" si="376"/>
        <v>22544.5</v>
      </c>
      <c r="G791" s="246">
        <f t="shared" si="385"/>
        <v>8.1856599717866629E-4</v>
      </c>
      <c r="I791" s="246">
        <f t="shared" si="389"/>
        <v>8.1856599717866629E-4</v>
      </c>
      <c r="P791" s="246">
        <f t="shared" si="379"/>
        <v>-8.3518514951041924E-3</v>
      </c>
      <c r="Q791" s="248">
        <f t="shared" si="386"/>
        <v>25846.991999999998</v>
      </c>
      <c r="R791" s="246">
        <f t="shared" si="387"/>
        <v>8.4096556982767433E-5</v>
      </c>
      <c r="S791" s="246">
        <v>0.1</v>
      </c>
      <c r="T791" s="246">
        <f t="shared" si="388"/>
        <v>8.4096556982767436E-6</v>
      </c>
      <c r="X791" s="248"/>
      <c r="AG791" s="249"/>
    </row>
    <row r="792" spans="1:33" s="246" customFormat="1" ht="12.95" customHeight="1">
      <c r="A792" s="258" t="s">
        <v>1822</v>
      </c>
      <c r="B792" s="259"/>
      <c r="C792" s="260">
        <v>40868.541799999999</v>
      </c>
      <c r="D792" s="260"/>
      <c r="E792" s="246">
        <f t="shared" si="384"/>
        <v>22553.988816515204</v>
      </c>
      <c r="F792" s="246">
        <f t="shared" si="376"/>
        <v>22554</v>
      </c>
      <c r="G792" s="246">
        <f t="shared" si="385"/>
        <v>-3.5954479972133413E-3</v>
      </c>
      <c r="I792" s="246">
        <f t="shared" si="389"/>
        <v>-3.5954479972133413E-3</v>
      </c>
      <c r="P792" s="246">
        <f t="shared" si="379"/>
        <v>-8.35098203269285E-3</v>
      </c>
      <c r="Q792" s="248">
        <f t="shared" si="386"/>
        <v>25850.041799999999</v>
      </c>
      <c r="R792" s="246">
        <f t="shared" si="387"/>
        <v>2.2615103962604021E-5</v>
      </c>
      <c r="S792" s="246">
        <v>0.1</v>
      </c>
      <c r="T792" s="246">
        <f t="shared" si="388"/>
        <v>2.2615103962604024E-6</v>
      </c>
      <c r="X792" s="248"/>
      <c r="AG792" s="249"/>
    </row>
    <row r="793" spans="1:33" s="246" customFormat="1" ht="12.95" customHeight="1">
      <c r="A793" s="15" t="s">
        <v>1699</v>
      </c>
      <c r="B793" s="249" t="s">
        <v>1814</v>
      </c>
      <c r="C793" s="250">
        <v>40872.561000000002</v>
      </c>
      <c r="D793" s="250"/>
      <c r="E793" s="246">
        <f t="shared" si="384"/>
        <v>22566.490363500779</v>
      </c>
      <c r="F793" s="246">
        <f t="shared" si="376"/>
        <v>22566.5</v>
      </c>
      <c r="G793" s="246">
        <f t="shared" si="385"/>
        <v>-3.0980979936430231E-3</v>
      </c>
      <c r="I793" s="246">
        <f t="shared" si="389"/>
        <v>-3.0980979936430231E-3</v>
      </c>
      <c r="P793" s="246">
        <f t="shared" si="379"/>
        <v>-8.3498320793138781E-3</v>
      </c>
      <c r="Q793" s="248">
        <f t="shared" si="386"/>
        <v>25854.061000000002</v>
      </c>
      <c r="R793" s="246">
        <f t="shared" si="387"/>
        <v>2.7580710906597093E-5</v>
      </c>
      <c r="S793" s="246">
        <v>0.1</v>
      </c>
      <c r="T793" s="246">
        <f t="shared" si="388"/>
        <v>2.7580710906597093E-6</v>
      </c>
      <c r="X793" s="248"/>
      <c r="AG793" s="249"/>
    </row>
    <row r="794" spans="1:33" s="246" customFormat="1" ht="12.95" customHeight="1">
      <c r="A794" s="15" t="s">
        <v>1699</v>
      </c>
      <c r="B794" s="249"/>
      <c r="C794" s="250">
        <v>40885.588000000003</v>
      </c>
      <c r="D794" s="250"/>
      <c r="E794" s="246">
        <f t="shared" si="384"/>
        <v>22607.010281041836</v>
      </c>
      <c r="F794" s="246">
        <f t="shared" si="376"/>
        <v>22607</v>
      </c>
      <c r="G794" s="246">
        <f t="shared" si="385"/>
        <v>3.3053160077542998E-3</v>
      </c>
      <c r="I794" s="246">
        <f t="shared" si="389"/>
        <v>3.3053160077542998E-3</v>
      </c>
      <c r="P794" s="246">
        <f t="shared" si="379"/>
        <v>-8.346059991709065E-3</v>
      </c>
      <c r="Q794" s="248">
        <f t="shared" si="386"/>
        <v>25867.088000000003</v>
      </c>
      <c r="R794" s="246">
        <f t="shared" si="387"/>
        <v>1.3575456268087092E-4</v>
      </c>
      <c r="S794" s="246">
        <v>0.1</v>
      </c>
      <c r="T794" s="246">
        <f t="shared" si="388"/>
        <v>1.3575456268087092E-5</v>
      </c>
      <c r="X794" s="248"/>
      <c r="AG794" s="249"/>
    </row>
    <row r="795" spans="1:33" s="246" customFormat="1" ht="12.95" customHeight="1">
      <c r="A795" s="15" t="s">
        <v>1699</v>
      </c>
      <c r="B795" s="249"/>
      <c r="C795" s="250">
        <v>40902.627999999997</v>
      </c>
      <c r="D795" s="250"/>
      <c r="E795" s="246">
        <f t="shared" si="384"/>
        <v>22660.012460737795</v>
      </c>
      <c r="F795" s="246">
        <f t="shared" si="376"/>
        <v>22660</v>
      </c>
      <c r="G795" s="246">
        <f t="shared" si="385"/>
        <v>4.0060800020000897E-3</v>
      </c>
      <c r="I795" s="246">
        <f t="shared" si="389"/>
        <v>4.0060800020000897E-3</v>
      </c>
      <c r="P795" s="246">
        <f t="shared" si="379"/>
        <v>-8.3410169310305423E-3</v>
      </c>
      <c r="Q795" s="248">
        <f t="shared" si="386"/>
        <v>25884.127999999997</v>
      </c>
      <c r="R795" s="246">
        <f t="shared" si="387"/>
        <v>1.5245080267365445E-4</v>
      </c>
      <c r="S795" s="246">
        <v>0.1</v>
      </c>
      <c r="T795" s="246">
        <f t="shared" si="388"/>
        <v>1.5245080267365446E-5</v>
      </c>
      <c r="X795" s="248"/>
      <c r="AG795" s="249"/>
    </row>
    <row r="796" spans="1:33" s="246" customFormat="1" ht="12.95" customHeight="1">
      <c r="A796" s="15" t="s">
        <v>1699</v>
      </c>
      <c r="B796" s="249" t="s">
        <v>1814</v>
      </c>
      <c r="C796" s="250">
        <v>40923.358999999997</v>
      </c>
      <c r="D796" s="250"/>
      <c r="E796" s="246">
        <f t="shared" si="384"/>
        <v>22724.495335578009</v>
      </c>
      <c r="F796" s="246">
        <f t="shared" si="376"/>
        <v>22724.5</v>
      </c>
      <c r="G796" s="246">
        <f t="shared" si="385"/>
        <v>-1.4995940000517294E-3</v>
      </c>
      <c r="I796" s="246">
        <f t="shared" si="389"/>
        <v>-1.4995940000517294E-3</v>
      </c>
      <c r="P796" s="246">
        <f t="shared" si="379"/>
        <v>-8.3347163643038499E-3</v>
      </c>
      <c r="Q796" s="248">
        <f t="shared" si="386"/>
        <v>25904.858999999997</v>
      </c>
      <c r="R796" s="246">
        <f t="shared" si="387"/>
        <v>4.6718897734299499E-5</v>
      </c>
      <c r="S796" s="246">
        <v>0.1</v>
      </c>
      <c r="T796" s="246">
        <f t="shared" si="388"/>
        <v>4.6718897734299499E-6</v>
      </c>
      <c r="X796" s="248"/>
      <c r="AG796" s="249"/>
    </row>
    <row r="797" spans="1:33" s="246" customFormat="1" ht="12.95" customHeight="1">
      <c r="A797" s="15" t="s">
        <v>1700</v>
      </c>
      <c r="B797" s="249"/>
      <c r="C797" s="250">
        <v>40936.377999999997</v>
      </c>
      <c r="D797" s="250"/>
      <c r="E797" s="246">
        <f t="shared" si="384"/>
        <v>22764.990369466621</v>
      </c>
      <c r="F797" s="246">
        <f t="shared" si="376"/>
        <v>22765</v>
      </c>
      <c r="G797" s="246">
        <f t="shared" si="385"/>
        <v>-3.096180000284221E-3</v>
      </c>
      <c r="I797" s="246">
        <f t="shared" si="389"/>
        <v>-3.096180000284221E-3</v>
      </c>
      <c r="P797" s="246">
        <f t="shared" si="379"/>
        <v>-8.330668589612308E-3</v>
      </c>
      <c r="Q797" s="248">
        <f t="shared" si="386"/>
        <v>25917.877999999997</v>
      </c>
      <c r="R797" s="246">
        <f t="shared" si="387"/>
        <v>2.7399870791805945E-5</v>
      </c>
      <c r="S797" s="246">
        <v>0.1</v>
      </c>
      <c r="T797" s="246">
        <f t="shared" si="388"/>
        <v>2.7399870791805945E-6</v>
      </c>
      <c r="X797" s="248"/>
      <c r="AG797" s="249"/>
    </row>
    <row r="798" spans="1:33" s="246" customFormat="1" ht="12.95" customHeight="1">
      <c r="A798" s="15" t="s">
        <v>1700</v>
      </c>
      <c r="B798" s="249"/>
      <c r="C798" s="250">
        <v>40938.313000000002</v>
      </c>
      <c r="D798" s="250"/>
      <c r="E798" s="246">
        <f t="shared" si="384"/>
        <v>22771.009102900425</v>
      </c>
      <c r="F798" s="246">
        <f t="shared" si="376"/>
        <v>22771</v>
      </c>
      <c r="G798" s="246">
        <f t="shared" si="385"/>
        <v>2.9265480043250136E-3</v>
      </c>
      <c r="I798" s="246">
        <f t="shared" si="389"/>
        <v>2.9265480043250136E-3</v>
      </c>
      <c r="P798" s="246">
        <f t="shared" si="379"/>
        <v>-8.3300629092315955E-3</v>
      </c>
      <c r="Q798" s="248">
        <f t="shared" si="386"/>
        <v>25919.813000000002</v>
      </c>
      <c r="R798" s="246">
        <f t="shared" si="387"/>
        <v>1.2671128925920177E-4</v>
      </c>
      <c r="S798" s="246">
        <v>0.1</v>
      </c>
      <c r="T798" s="246">
        <f t="shared" si="388"/>
        <v>1.2671128925920178E-5</v>
      </c>
      <c r="X798" s="248"/>
      <c r="AG798" s="249"/>
    </row>
    <row r="799" spans="1:33" s="246" customFormat="1" ht="12.95" customHeight="1">
      <c r="A799" s="15" t="s">
        <v>1700</v>
      </c>
      <c r="B799" s="249"/>
      <c r="C799" s="250">
        <v>40939.283000000003</v>
      </c>
      <c r="D799" s="250"/>
      <c r="E799" s="246">
        <f t="shared" si="384"/>
        <v>22774.026245758709</v>
      </c>
      <c r="F799" s="246">
        <f t="shared" si="376"/>
        <v>22774</v>
      </c>
      <c r="G799" s="246">
        <f t="shared" si="385"/>
        <v>8.4379120016819797E-3</v>
      </c>
      <c r="I799" s="246">
        <f t="shared" si="389"/>
        <v>8.4379120016819797E-3</v>
      </c>
      <c r="P799" s="246">
        <f t="shared" si="379"/>
        <v>-8.3297594874229101E-3</v>
      </c>
      <c r="Q799" s="248">
        <f t="shared" si="386"/>
        <v>25920.783000000003</v>
      </c>
      <c r="R799" s="246">
        <f t="shared" si="387"/>
        <v>2.81154807166541E-4</v>
      </c>
      <c r="S799" s="246">
        <v>0.1</v>
      </c>
      <c r="T799" s="246">
        <f t="shared" si="388"/>
        <v>2.8115480716654103E-5</v>
      </c>
      <c r="X799" s="248"/>
      <c r="AG799" s="249"/>
    </row>
    <row r="800" spans="1:33" s="246" customFormat="1" ht="12.95" customHeight="1">
      <c r="A800" s="15" t="s">
        <v>1700</v>
      </c>
      <c r="B800" s="249" t="s">
        <v>1814</v>
      </c>
      <c r="C800" s="250">
        <v>40939.434000000001</v>
      </c>
      <c r="D800" s="250"/>
      <c r="E800" s="246">
        <f t="shared" ref="E800:E831" si="390">+(C800-C$7)/C$8</f>
        <v>22774.495924698494</v>
      </c>
      <c r="F800" s="246">
        <f t="shared" ref="F800:F863" si="391">ROUND(2*E800,0)/2</f>
        <v>22774.5</v>
      </c>
      <c r="G800" s="246">
        <f t="shared" ref="G800:G816" si="392">+C800-(C$7+F800*C$8)</f>
        <v>-1.3101939985062927E-3</v>
      </c>
      <c r="I800" s="246">
        <f t="shared" si="389"/>
        <v>-1.3101939985062927E-3</v>
      </c>
      <c r="P800" s="246">
        <f t="shared" ref="P800:P863" si="393">+D$11+D$12*F800+D$13*F800^2</f>
        <v>-8.3297088794239815E-3</v>
      </c>
      <c r="Q800" s="248">
        <f t="shared" ref="Q800:Q831" si="394">+C800-15018.5</f>
        <v>25920.934000000001</v>
      </c>
      <c r="R800" s="246">
        <f t="shared" ref="R800:R816" si="395">+(P800-G800)^2</f>
        <v>4.9273589163424875E-5</v>
      </c>
      <c r="S800" s="246">
        <v>0.1</v>
      </c>
      <c r="T800" s="246">
        <f t="shared" ref="T800:T816" si="396">+S800*R800</f>
        <v>4.9273589163424877E-6</v>
      </c>
      <c r="X800" s="248"/>
      <c r="AG800" s="249"/>
    </row>
    <row r="801" spans="1:33" s="246" customFormat="1" ht="12.95" customHeight="1">
      <c r="A801" s="15" t="s">
        <v>1700</v>
      </c>
      <c r="B801" s="249" t="s">
        <v>1814</v>
      </c>
      <c r="C801" s="250">
        <v>40948.43</v>
      </c>
      <c r="D801" s="250"/>
      <c r="E801" s="246">
        <f t="shared" si="390"/>
        <v>22802.477591866627</v>
      </c>
      <c r="F801" s="246">
        <f t="shared" si="391"/>
        <v>22802.5</v>
      </c>
      <c r="G801" s="246">
        <f t="shared" si="392"/>
        <v>-7.2041299936245196E-3</v>
      </c>
      <c r="I801" s="246">
        <f t="shared" si="389"/>
        <v>-7.2041299936245196E-3</v>
      </c>
      <c r="P801" s="246">
        <f t="shared" si="393"/>
        <v>-8.3268576414310697E-3</v>
      </c>
      <c r="Q801" s="248">
        <f t="shared" si="394"/>
        <v>25929.93</v>
      </c>
      <c r="R801" s="246">
        <f t="shared" si="395"/>
        <v>1.2605173711492291E-6</v>
      </c>
      <c r="S801" s="246">
        <v>0.1</v>
      </c>
      <c r="T801" s="246">
        <f t="shared" si="396"/>
        <v>1.2605173711492291E-7</v>
      </c>
      <c r="X801" s="248"/>
      <c r="AG801" s="249"/>
    </row>
    <row r="802" spans="1:33" s="246" customFormat="1" ht="12.95" customHeight="1">
      <c r="A802" s="15" t="s">
        <v>1700</v>
      </c>
      <c r="B802" s="249"/>
      <c r="C802" s="250">
        <v>40957.283000000003</v>
      </c>
      <c r="D802" s="250"/>
      <c r="E802" s="246">
        <f t="shared" si="390"/>
        <v>22830.014463747415</v>
      </c>
      <c r="F802" s="246">
        <f t="shared" si="391"/>
        <v>22830</v>
      </c>
      <c r="G802" s="246">
        <f t="shared" si="392"/>
        <v>4.6500400057993829E-3</v>
      </c>
      <c r="I802" s="246">
        <f t="shared" si="389"/>
        <v>4.6500400057993829E-3</v>
      </c>
      <c r="P802" s="246">
        <f t="shared" si="393"/>
        <v>-8.3240244408108125E-3</v>
      </c>
      <c r="Q802" s="248">
        <f t="shared" si="394"/>
        <v>25938.783000000003</v>
      </c>
      <c r="R802" s="246">
        <f t="shared" si="395"/>
        <v>1.6832634826479472E-4</v>
      </c>
      <c r="S802" s="246">
        <v>0.1</v>
      </c>
      <c r="T802" s="246">
        <f t="shared" si="396"/>
        <v>1.6832634826479471E-5</v>
      </c>
      <c r="X802" s="248"/>
      <c r="AG802" s="249"/>
    </row>
    <row r="803" spans="1:33" s="246" customFormat="1" ht="12.95" customHeight="1">
      <c r="A803" s="15" t="s">
        <v>1700</v>
      </c>
      <c r="B803" s="249"/>
      <c r="C803" s="250">
        <v>40958.241000000002</v>
      </c>
      <c r="D803" s="250"/>
      <c r="E803" s="246">
        <f t="shared" si="390"/>
        <v>22832.994281127034</v>
      </c>
      <c r="F803" s="246">
        <f t="shared" si="391"/>
        <v>22833</v>
      </c>
      <c r="G803" s="246">
        <f t="shared" si="392"/>
        <v>-1.8385959920124151E-3</v>
      </c>
      <c r="I803" s="246">
        <f t="shared" si="389"/>
        <v>-1.8385959920124151E-3</v>
      </c>
      <c r="P803" s="246">
        <f t="shared" si="393"/>
        <v>-8.3237133933396264E-3</v>
      </c>
      <c r="Q803" s="248">
        <f t="shared" si="394"/>
        <v>25939.741000000002</v>
      </c>
      <c r="R803" s="246">
        <f t="shared" si="395"/>
        <v>4.2056747708997004E-5</v>
      </c>
      <c r="S803" s="246">
        <v>0.1</v>
      </c>
      <c r="T803" s="246">
        <f t="shared" si="396"/>
        <v>4.2056747708997006E-6</v>
      </c>
      <c r="X803" s="248"/>
      <c r="AG803" s="249"/>
    </row>
    <row r="804" spans="1:33" s="246" customFormat="1" ht="12.95" customHeight="1">
      <c r="A804" s="15" t="s">
        <v>1700</v>
      </c>
      <c r="B804" s="249" t="s">
        <v>1814</v>
      </c>
      <c r="C804" s="250">
        <v>40966.44</v>
      </c>
      <c r="D804" s="250"/>
      <c r="E804" s="246">
        <f t="shared" si="390"/>
        <v>22858.496914420892</v>
      </c>
      <c r="F804" s="246">
        <f t="shared" si="391"/>
        <v>22858.5</v>
      </c>
      <c r="G804" s="246">
        <f t="shared" si="392"/>
        <v>-9.9200199474580586E-4</v>
      </c>
      <c r="I804" s="246">
        <f t="shared" si="389"/>
        <v>-9.9200199474580586E-4</v>
      </c>
      <c r="P804" s="246">
        <f t="shared" si="393"/>
        <v>-8.3210538346079367E-3</v>
      </c>
      <c r="Q804" s="248">
        <f t="shared" si="394"/>
        <v>25947.940000000002</v>
      </c>
      <c r="R804" s="246">
        <f t="shared" si="395"/>
        <v>5.3715000871386483E-5</v>
      </c>
      <c r="S804" s="246">
        <v>0.1</v>
      </c>
      <c r="T804" s="246">
        <f t="shared" si="396"/>
        <v>5.3715000871386484E-6</v>
      </c>
      <c r="X804" s="248"/>
      <c r="AG804" s="249"/>
    </row>
    <row r="805" spans="1:33" s="246" customFormat="1" ht="12.95" customHeight="1">
      <c r="A805" s="15" t="s">
        <v>1700</v>
      </c>
      <c r="B805" s="249"/>
      <c r="C805" s="250">
        <v>40967.245000000003</v>
      </c>
      <c r="D805" s="250"/>
      <c r="E805" s="246">
        <f t="shared" si="390"/>
        <v>22861.000831947611</v>
      </c>
      <c r="F805" s="246">
        <f t="shared" si="391"/>
        <v>22861</v>
      </c>
      <c r="G805" s="246">
        <f t="shared" si="392"/>
        <v>2.6746800722321495E-4</v>
      </c>
      <c r="I805" s="246">
        <f t="shared" si="389"/>
        <v>2.6746800722321495E-4</v>
      </c>
      <c r="P805" s="246">
        <f t="shared" si="393"/>
        <v>-8.3207915856564445E-3</v>
      </c>
      <c r="Q805" s="248">
        <f t="shared" si="394"/>
        <v>25948.745000000003</v>
      </c>
      <c r="R805" s="246">
        <f t="shared" si="395"/>
        <v>7.3758202834689495E-5</v>
      </c>
      <c r="S805" s="246">
        <v>0.1</v>
      </c>
      <c r="T805" s="246">
        <f t="shared" si="396"/>
        <v>7.3758202834689502E-6</v>
      </c>
      <c r="X805" s="248"/>
      <c r="AG805" s="249"/>
    </row>
    <row r="806" spans="1:33" s="246" customFormat="1" ht="12.95" customHeight="1">
      <c r="A806" s="15" t="s">
        <v>1700</v>
      </c>
      <c r="B806" s="249" t="s">
        <v>1814</v>
      </c>
      <c r="C806" s="250">
        <v>40969.332999999999</v>
      </c>
      <c r="D806" s="250"/>
      <c r="E806" s="246">
        <f t="shared" si="390"/>
        <v>22867.495465234289</v>
      </c>
      <c r="F806" s="246">
        <f t="shared" si="391"/>
        <v>22867.5</v>
      </c>
      <c r="G806" s="246">
        <f t="shared" si="392"/>
        <v>-1.4579099952243268E-3</v>
      </c>
      <c r="I806" s="246">
        <f t="shared" si="389"/>
        <v>-1.4579099952243268E-3</v>
      </c>
      <c r="P806" s="246">
        <f t="shared" si="393"/>
        <v>-8.3201084782095272E-3</v>
      </c>
      <c r="Q806" s="248">
        <f t="shared" si="394"/>
        <v>25950.832999999999</v>
      </c>
      <c r="R806" s="246">
        <f t="shared" si="395"/>
        <v>4.7089768019884387E-5</v>
      </c>
      <c r="S806" s="246">
        <v>0.1</v>
      </c>
      <c r="T806" s="246">
        <f t="shared" si="396"/>
        <v>4.7089768019884393E-6</v>
      </c>
      <c r="X806" s="248"/>
      <c r="AG806" s="249"/>
    </row>
    <row r="807" spans="1:33" s="246" customFormat="1" ht="12.95" customHeight="1">
      <c r="A807" s="15" t="s">
        <v>1700</v>
      </c>
      <c r="B807" s="249" t="s">
        <v>1814</v>
      </c>
      <c r="C807" s="250">
        <v>40988.311000000002</v>
      </c>
      <c r="D807" s="250"/>
      <c r="E807" s="246">
        <f t="shared" si="390"/>
        <v>22926.525709733723</v>
      </c>
      <c r="F807" s="246">
        <f t="shared" si="391"/>
        <v>22926.5</v>
      </c>
      <c r="G807" s="246">
        <f t="shared" si="392"/>
        <v>8.2655820006038994E-3</v>
      </c>
      <c r="I807" s="246">
        <f t="shared" si="389"/>
        <v>8.2655820006038994E-3</v>
      </c>
      <c r="P807" s="246">
        <f t="shared" si="393"/>
        <v>-8.3138247176449288E-3</v>
      </c>
      <c r="Q807" s="248">
        <f t="shared" si="394"/>
        <v>25969.811000000002</v>
      </c>
      <c r="R807" s="246">
        <f t="shared" si="395"/>
        <v>2.7487672712911431E-4</v>
      </c>
      <c r="S807" s="246">
        <v>0.1</v>
      </c>
      <c r="T807" s="246">
        <f t="shared" si="396"/>
        <v>2.7487672712911434E-5</v>
      </c>
      <c r="X807" s="248"/>
      <c r="AG807" s="249"/>
    </row>
    <row r="808" spans="1:33" s="246" customFormat="1" ht="12.95" customHeight="1">
      <c r="A808" s="15" t="s">
        <v>1701</v>
      </c>
      <c r="B808" s="249" t="s">
        <v>1814</v>
      </c>
      <c r="C808" s="250">
        <v>40989.266000000003</v>
      </c>
      <c r="D808" s="250"/>
      <c r="E808" s="246">
        <f t="shared" si="390"/>
        <v>22929.496195743686</v>
      </c>
      <c r="F808" s="246">
        <f t="shared" si="391"/>
        <v>22929.5</v>
      </c>
      <c r="G808" s="246">
        <f t="shared" si="392"/>
        <v>-1.2230539941811003E-3</v>
      </c>
      <c r="I808" s="246">
        <f t="shared" si="389"/>
        <v>-1.2230539941811003E-3</v>
      </c>
      <c r="P808" s="246">
        <f t="shared" si="393"/>
        <v>-8.3135011976918534E-3</v>
      </c>
      <c r="Q808" s="248">
        <f t="shared" si="394"/>
        <v>25970.766000000003</v>
      </c>
      <c r="R808" s="246">
        <f t="shared" si="395"/>
        <v>5.0274441545773462E-5</v>
      </c>
      <c r="S808" s="246">
        <v>0.1</v>
      </c>
      <c r="T808" s="246">
        <f t="shared" si="396"/>
        <v>5.0274441545773463E-6</v>
      </c>
      <c r="X808" s="248"/>
      <c r="AG808" s="249"/>
    </row>
    <row r="809" spans="1:33" s="246" customFormat="1" ht="12.95" customHeight="1">
      <c r="A809" s="15" t="s">
        <v>1701</v>
      </c>
      <c r="B809" s="249"/>
      <c r="C809" s="250">
        <v>40992.328000000001</v>
      </c>
      <c r="D809" s="250"/>
      <c r="E809" s="246">
        <f t="shared" si="390"/>
        <v>22939.020413714872</v>
      </c>
      <c r="F809" s="246">
        <f t="shared" si="391"/>
        <v>22939</v>
      </c>
      <c r="G809" s="246">
        <f t="shared" si="392"/>
        <v>6.5629320015432313E-3</v>
      </c>
      <c r="I809" s="246">
        <f t="shared" si="389"/>
        <v>6.5629320015432313E-3</v>
      </c>
      <c r="P809" s="246">
        <f t="shared" si="393"/>
        <v>-8.312474159796886E-3</v>
      </c>
      <c r="Q809" s="248">
        <f t="shared" si="394"/>
        <v>25973.828000000001</v>
      </c>
      <c r="R809" s="246">
        <f t="shared" si="395"/>
        <v>2.2127770846483552E-4</v>
      </c>
      <c r="S809" s="246">
        <v>0.1</v>
      </c>
      <c r="T809" s="246">
        <f t="shared" si="396"/>
        <v>2.2127770846483555E-5</v>
      </c>
      <c r="X809" s="248"/>
      <c r="AG809" s="249"/>
    </row>
    <row r="810" spans="1:33" s="246" customFormat="1" ht="12.95" customHeight="1">
      <c r="A810" s="15" t="s">
        <v>1701</v>
      </c>
      <c r="B810" s="249"/>
      <c r="C810" s="250">
        <v>40993.288999999997</v>
      </c>
      <c r="D810" s="250"/>
      <c r="E810" s="246">
        <f t="shared" si="390"/>
        <v>22942.009562464144</v>
      </c>
      <c r="F810" s="246">
        <f t="shared" si="391"/>
        <v>22942</v>
      </c>
      <c r="G810" s="246">
        <f t="shared" si="392"/>
        <v>3.0742960007046349E-3</v>
      </c>
      <c r="I810" s="246">
        <f t="shared" si="389"/>
        <v>3.0742960007046349E-3</v>
      </c>
      <c r="P810" s="246">
        <f t="shared" si="393"/>
        <v>-8.3121490242373513E-3</v>
      </c>
      <c r="Q810" s="248">
        <f t="shared" si="394"/>
        <v>25974.788999999997</v>
      </c>
      <c r="R810" s="246">
        <f t="shared" si="395"/>
        <v>1.2965113030602611E-4</v>
      </c>
      <c r="S810" s="246">
        <v>0.1</v>
      </c>
      <c r="T810" s="246">
        <f t="shared" si="396"/>
        <v>1.2965113030602612E-5</v>
      </c>
      <c r="X810" s="248"/>
      <c r="AG810" s="249"/>
    </row>
    <row r="811" spans="1:33" s="246" customFormat="1" ht="12.95" customHeight="1">
      <c r="A811" s="15" t="s">
        <v>1701</v>
      </c>
      <c r="B811" s="249"/>
      <c r="C811" s="250">
        <v>40994.250999999997</v>
      </c>
      <c r="D811" s="250"/>
      <c r="E811" s="246">
        <f t="shared" si="390"/>
        <v>22945.001821669983</v>
      </c>
      <c r="F811" s="246">
        <f t="shared" si="391"/>
        <v>22945</v>
      </c>
      <c r="G811" s="246">
        <f t="shared" si="392"/>
        <v>5.8565999643178657E-4</v>
      </c>
      <c r="I811" s="246">
        <f t="shared" si="389"/>
        <v>5.8565999643178657E-4</v>
      </c>
      <c r="P811" s="246">
        <f t="shared" si="393"/>
        <v>-8.3118235009322621E-3</v>
      </c>
      <c r="Q811" s="248">
        <f t="shared" si="394"/>
        <v>25975.750999999997</v>
      </c>
      <c r="R811" s="246">
        <f t="shared" si="395"/>
        <v>7.9165212585865583E-5</v>
      </c>
      <c r="S811" s="246">
        <v>0.1</v>
      </c>
      <c r="T811" s="246">
        <f t="shared" si="396"/>
        <v>7.9165212585865586E-6</v>
      </c>
      <c r="X811" s="248"/>
      <c r="AG811" s="249"/>
    </row>
    <row r="812" spans="1:33" s="246" customFormat="1" ht="12.95" customHeight="1">
      <c r="A812" s="15" t="s">
        <v>1701</v>
      </c>
      <c r="B812" s="249"/>
      <c r="C812" s="250">
        <v>41012.254999999997</v>
      </c>
      <c r="D812" s="250"/>
      <c r="E812" s="246">
        <f t="shared" si="390"/>
        <v>23001.002481484913</v>
      </c>
      <c r="F812" s="246">
        <f t="shared" si="391"/>
        <v>23001</v>
      </c>
      <c r="G812" s="246">
        <f t="shared" si="392"/>
        <v>7.97788001364097E-4</v>
      </c>
      <c r="I812" s="246">
        <f t="shared" si="389"/>
        <v>7.97788001364097E-4</v>
      </c>
      <c r="P812" s="246">
        <f t="shared" si="393"/>
        <v>-8.3056758930539522E-3</v>
      </c>
      <c r="Q812" s="248">
        <f t="shared" si="394"/>
        <v>25993.754999999997</v>
      </c>
      <c r="R812" s="246">
        <f t="shared" si="395"/>
        <v>8.2873054876973033E-5</v>
      </c>
      <c r="S812" s="246">
        <v>0.1</v>
      </c>
      <c r="T812" s="246">
        <f t="shared" si="396"/>
        <v>8.2873054876973033E-6</v>
      </c>
      <c r="X812" s="248"/>
      <c r="AG812" s="249"/>
    </row>
    <row r="813" spans="1:33" s="246" customFormat="1" ht="12.95" customHeight="1">
      <c r="A813" s="15" t="s">
        <v>1701</v>
      </c>
      <c r="B813" s="249" t="s">
        <v>1814</v>
      </c>
      <c r="C813" s="250">
        <v>41023.351999999999</v>
      </c>
      <c r="D813" s="250"/>
      <c r="E813" s="246">
        <f t="shared" si="390"/>
        <v>23035.519217874957</v>
      </c>
      <c r="F813" s="246">
        <f t="shared" si="391"/>
        <v>23035.5</v>
      </c>
      <c r="G813" s="246">
        <f t="shared" si="392"/>
        <v>6.1784740028087981E-3</v>
      </c>
      <c r="I813" s="246">
        <f t="shared" si="389"/>
        <v>6.1784740028087981E-3</v>
      </c>
      <c r="P813" s="246">
        <f t="shared" si="393"/>
        <v>-8.3018212697890358E-3</v>
      </c>
      <c r="Q813" s="248">
        <f t="shared" si="394"/>
        <v>26004.851999999999</v>
      </c>
      <c r="R813" s="246">
        <f t="shared" si="395"/>
        <v>2.0967895118161918E-4</v>
      </c>
      <c r="S813" s="246">
        <v>0.1</v>
      </c>
      <c r="T813" s="246">
        <f t="shared" si="396"/>
        <v>2.0967895118161919E-5</v>
      </c>
      <c r="X813" s="248"/>
      <c r="AG813" s="249"/>
    </row>
    <row r="814" spans="1:33" s="246" customFormat="1" ht="12.95" customHeight="1">
      <c r="A814" s="15" t="s">
        <v>1701</v>
      </c>
      <c r="B814" s="249" t="s">
        <v>1814</v>
      </c>
      <c r="C814" s="250">
        <v>41024.302000000003</v>
      </c>
      <c r="D814" s="250"/>
      <c r="E814" s="246">
        <f t="shared" si="390"/>
        <v>23038.474151602153</v>
      </c>
      <c r="F814" s="246">
        <f t="shared" si="391"/>
        <v>23038.5</v>
      </c>
      <c r="G814" s="246">
        <f t="shared" si="392"/>
        <v>-8.3101619966328144E-3</v>
      </c>
      <c r="I814" s="246">
        <f t="shared" si="389"/>
        <v>-8.3101619966328144E-3</v>
      </c>
      <c r="P814" s="246">
        <f t="shared" si="393"/>
        <v>-8.30148366174761E-3</v>
      </c>
      <c r="Q814" s="248">
        <f t="shared" si="394"/>
        <v>26005.802000000003</v>
      </c>
      <c r="R814" s="246">
        <f t="shared" si="395"/>
        <v>7.5313496379756485E-11</v>
      </c>
      <c r="S814" s="246">
        <v>0.1</v>
      </c>
      <c r="T814" s="246">
        <f t="shared" si="396"/>
        <v>7.5313496379756495E-12</v>
      </c>
      <c r="X814" s="248"/>
      <c r="AG814" s="249"/>
    </row>
    <row r="815" spans="1:33" s="246" customFormat="1" ht="12.95" customHeight="1">
      <c r="A815" s="15" t="s">
        <v>1702</v>
      </c>
      <c r="B815" s="249"/>
      <c r="C815" s="250">
        <v>41193.572999999997</v>
      </c>
      <c r="D815" s="250"/>
      <c r="E815" s="246">
        <f t="shared" si="390"/>
        <v>23564.98424311139</v>
      </c>
      <c r="F815" s="246">
        <f t="shared" si="391"/>
        <v>23565</v>
      </c>
      <c r="G815" s="246">
        <f t="shared" si="392"/>
        <v>-5.0657800020417199E-3</v>
      </c>
      <c r="I815" s="246">
        <f t="shared" si="389"/>
        <v>-5.0657800020417199E-3</v>
      </c>
      <c r="P815" s="246">
        <f t="shared" si="393"/>
        <v>-8.2362280958525273E-3</v>
      </c>
      <c r="Q815" s="248">
        <f t="shared" si="394"/>
        <v>26175.072999999997</v>
      </c>
      <c r="R815" s="246">
        <f t="shared" si="395"/>
        <v>1.0051741115548582E-5</v>
      </c>
      <c r="S815" s="246">
        <v>0.1</v>
      </c>
      <c r="T815" s="246">
        <f t="shared" si="396"/>
        <v>1.0051741115548582E-6</v>
      </c>
      <c r="X815" s="248"/>
      <c r="AG815" s="249"/>
    </row>
    <row r="816" spans="1:33" s="246" customFormat="1" ht="12.95" customHeight="1">
      <c r="A816" s="15" t="s">
        <v>1702</v>
      </c>
      <c r="B816" s="249"/>
      <c r="C816" s="250">
        <v>41201.623</v>
      </c>
      <c r="D816" s="250"/>
      <c r="E816" s="246">
        <f t="shared" si="390"/>
        <v>23590.023418378572</v>
      </c>
      <c r="F816" s="246">
        <f t="shared" si="391"/>
        <v>23590</v>
      </c>
      <c r="G816" s="246">
        <f t="shared" si="392"/>
        <v>7.5289200030965731E-3</v>
      </c>
      <c r="I816" s="246">
        <f t="shared" si="389"/>
        <v>7.5289200030965731E-3</v>
      </c>
      <c r="P816" s="246">
        <f t="shared" si="393"/>
        <v>-8.2328325386453998E-3</v>
      </c>
      <c r="Q816" s="248">
        <f t="shared" si="394"/>
        <v>26183.123</v>
      </c>
      <c r="R816" s="246">
        <f t="shared" si="395"/>
        <v>2.4843284318710958E-4</v>
      </c>
      <c r="S816" s="246">
        <v>0.1</v>
      </c>
      <c r="T816" s="246">
        <f t="shared" si="396"/>
        <v>2.4843284318710959E-5</v>
      </c>
      <c r="X816" s="248"/>
      <c r="AG816" s="249"/>
    </row>
    <row r="817" spans="1:33" s="246" customFormat="1" ht="12.95" customHeight="1">
      <c r="A817" s="15" t="s">
        <v>1703</v>
      </c>
      <c r="B817" s="249" t="s">
        <v>1814</v>
      </c>
      <c r="C817" s="250">
        <v>41216.652999999998</v>
      </c>
      <c r="D817" s="250"/>
      <c r="E817" s="246">
        <f t="shared" si="390"/>
        <v>23636.773580399138</v>
      </c>
      <c r="F817" s="246">
        <f t="shared" si="391"/>
        <v>23637</v>
      </c>
      <c r="P817" s="246">
        <f t="shared" si="393"/>
        <v>-8.226375994932424E-3</v>
      </c>
      <c r="Q817" s="248">
        <f t="shared" si="394"/>
        <v>26198.152999999998</v>
      </c>
      <c r="U817" s="11">
        <v>-7.5139750006201211E-2</v>
      </c>
      <c r="X817" s="248"/>
      <c r="AG817" s="249"/>
    </row>
    <row r="818" spans="1:33" s="246" customFormat="1" ht="12.95" customHeight="1">
      <c r="A818" s="15" t="s">
        <v>1703</v>
      </c>
      <c r="B818" s="249"/>
      <c r="C818" s="250">
        <v>41227.654999999999</v>
      </c>
      <c r="D818" s="250"/>
      <c r="E818" s="246">
        <f t="shared" si="390"/>
        <v>23670.994823416462</v>
      </c>
      <c r="F818" s="246">
        <f t="shared" si="391"/>
        <v>23671</v>
      </c>
      <c r="G818" s="246">
        <f t="shared" ref="G818:G859" si="397">+C818-(C$7+F818*C$8)</f>
        <v>-1.6642519985907711E-3</v>
      </c>
      <c r="I818" s="246">
        <f t="shared" ref="I818:I856" si="398">+G818</f>
        <v>-1.6642519985907711E-3</v>
      </c>
      <c r="P818" s="246">
        <f t="shared" si="393"/>
        <v>-8.2216459786665069E-3</v>
      </c>
      <c r="Q818" s="248">
        <f t="shared" si="394"/>
        <v>26209.154999999999</v>
      </c>
      <c r="R818" s="246">
        <f t="shared" ref="R818:R849" si="399">+(P818-G818)^2</f>
        <v>4.2999415809933502E-5</v>
      </c>
      <c r="S818" s="246">
        <v>0.1</v>
      </c>
      <c r="T818" s="246">
        <f t="shared" ref="T818:T849" si="400">+S818*R818</f>
        <v>4.29994158099335E-6</v>
      </c>
      <c r="X818" s="248"/>
      <c r="AG818" s="249"/>
    </row>
    <row r="819" spans="1:33" s="246" customFormat="1" ht="12.95" customHeight="1">
      <c r="A819" s="15" t="s">
        <v>1703</v>
      </c>
      <c r="B819" s="249"/>
      <c r="C819" s="250">
        <v>41228.624000000003</v>
      </c>
      <c r="D819" s="250"/>
      <c r="E819" s="246">
        <f t="shared" si="390"/>
        <v>23674.0088558182</v>
      </c>
      <c r="F819" s="246">
        <f t="shared" si="391"/>
        <v>23674</v>
      </c>
      <c r="G819" s="246">
        <f t="shared" si="397"/>
        <v>2.8471120094764046E-3</v>
      </c>
      <c r="I819" s="246">
        <f t="shared" si="398"/>
        <v>2.8471120094764046E-3</v>
      </c>
      <c r="P819" s="246">
        <f t="shared" si="393"/>
        <v>-8.2212262331925363E-3</v>
      </c>
      <c r="Q819" s="248">
        <f t="shared" si="394"/>
        <v>26210.124000000003</v>
      </c>
      <c r="R819" s="246">
        <f t="shared" si="399"/>
        <v>1.2250811145412779E-4</v>
      </c>
      <c r="S819" s="246">
        <v>0.1</v>
      </c>
      <c r="T819" s="246">
        <f t="shared" si="400"/>
        <v>1.225081114541278E-5</v>
      </c>
      <c r="X819" s="248"/>
      <c r="AG819" s="249"/>
    </row>
    <row r="820" spans="1:33" s="246" customFormat="1" ht="12.95" customHeight="1">
      <c r="A820" s="15" t="s">
        <v>1703</v>
      </c>
      <c r="B820" s="249" t="s">
        <v>1814</v>
      </c>
      <c r="C820" s="250">
        <v>41233.599999999999</v>
      </c>
      <c r="D820" s="250"/>
      <c r="E820" s="246">
        <f t="shared" si="390"/>
        <v>23689.48648763551</v>
      </c>
      <c r="F820" s="246">
        <f t="shared" si="391"/>
        <v>23689.5</v>
      </c>
      <c r="G820" s="246">
        <f t="shared" si="397"/>
        <v>-4.344173998106271E-3</v>
      </c>
      <c r="I820" s="246">
        <f t="shared" si="398"/>
        <v>-4.344173998106271E-3</v>
      </c>
      <c r="P820" s="246">
        <f t="shared" si="393"/>
        <v>-8.219051371241657E-3</v>
      </c>
      <c r="Q820" s="248">
        <f t="shared" si="394"/>
        <v>26215.1</v>
      </c>
      <c r="R820" s="246">
        <f t="shared" si="399"/>
        <v>1.5014674656836589E-5</v>
      </c>
      <c r="S820" s="246">
        <v>0.1</v>
      </c>
      <c r="T820" s="246">
        <f t="shared" si="400"/>
        <v>1.5014674656836589E-6</v>
      </c>
      <c r="X820" s="248"/>
      <c r="AG820" s="249"/>
    </row>
    <row r="821" spans="1:33" s="246" customFormat="1" ht="12.95" customHeight="1">
      <c r="A821" s="15" t="s">
        <v>1703</v>
      </c>
      <c r="B821" s="249"/>
      <c r="C821" s="250">
        <v>41235.696000000004</v>
      </c>
      <c r="D821" s="250"/>
      <c r="E821" s="246">
        <f t="shared" si="390"/>
        <v>23696.006004574654</v>
      </c>
      <c r="F821" s="246">
        <f t="shared" si="391"/>
        <v>23696</v>
      </c>
      <c r="G821" s="246">
        <f t="shared" si="397"/>
        <v>1.9304480083519593E-3</v>
      </c>
      <c r="I821" s="246">
        <f t="shared" si="398"/>
        <v>1.9304480083519593E-3</v>
      </c>
      <c r="P821" s="246">
        <f t="shared" si="393"/>
        <v>-8.2181362519360441E-3</v>
      </c>
      <c r="Q821" s="248">
        <f t="shared" si="394"/>
        <v>26217.196000000004</v>
      </c>
      <c r="R821" s="246">
        <f t="shared" si="399"/>
        <v>1.029937624881654E-4</v>
      </c>
      <c r="S821" s="246">
        <v>0.1</v>
      </c>
      <c r="T821" s="246">
        <f t="shared" si="400"/>
        <v>1.0299376248816541E-5</v>
      </c>
      <c r="X821" s="248"/>
      <c r="AG821" s="249"/>
    </row>
    <row r="822" spans="1:33" s="246" customFormat="1" ht="12.95" customHeight="1">
      <c r="A822" s="15" t="s">
        <v>1704</v>
      </c>
      <c r="B822" s="249" t="s">
        <v>1814</v>
      </c>
      <c r="C822" s="250">
        <v>41240.678</v>
      </c>
      <c r="D822" s="250"/>
      <c r="E822" s="246">
        <f t="shared" si="390"/>
        <v>23711.502299131294</v>
      </c>
      <c r="F822" s="246">
        <f t="shared" si="391"/>
        <v>23711.5</v>
      </c>
      <c r="G822" s="246">
        <f t="shared" si="397"/>
        <v>7.391620019916445E-4</v>
      </c>
      <c r="I822" s="246">
        <f t="shared" si="398"/>
        <v>7.391620019916445E-4</v>
      </c>
      <c r="P822" s="246">
        <f t="shared" si="393"/>
        <v>-8.2159466987370665E-3</v>
      </c>
      <c r="Q822" s="248">
        <f t="shared" si="394"/>
        <v>26222.178</v>
      </c>
      <c r="R822" s="246">
        <f t="shared" si="399"/>
        <v>8.0193971841867068E-5</v>
      </c>
      <c r="S822" s="246">
        <v>0.1</v>
      </c>
      <c r="T822" s="246">
        <f t="shared" si="400"/>
        <v>8.0193971841867079E-6</v>
      </c>
      <c r="X822" s="248"/>
      <c r="AG822" s="249"/>
    </row>
    <row r="823" spans="1:33" s="246" customFormat="1" ht="12.95" customHeight="1">
      <c r="A823" s="15" t="s">
        <v>1704</v>
      </c>
      <c r="B823" s="249"/>
      <c r="C823" s="250">
        <v>41247.589999999997</v>
      </c>
      <c r="D823" s="250"/>
      <c r="E823" s="246">
        <f t="shared" si="390"/>
        <v>23733.001774838947</v>
      </c>
      <c r="F823" s="246">
        <f t="shared" si="391"/>
        <v>23733</v>
      </c>
      <c r="G823" s="246">
        <f t="shared" si="397"/>
        <v>5.7060399558395147E-4</v>
      </c>
      <c r="I823" s="246">
        <f t="shared" si="398"/>
        <v>5.7060399558395147E-4</v>
      </c>
      <c r="P823" s="246">
        <f t="shared" si="393"/>
        <v>-8.2128924403586309E-3</v>
      </c>
      <c r="Q823" s="248">
        <f t="shared" si="394"/>
        <v>26229.089999999997</v>
      </c>
      <c r="R823" s="246">
        <f t="shared" si="399"/>
        <v>7.7149809640216052E-5</v>
      </c>
      <c r="S823" s="246">
        <v>0.1</v>
      </c>
      <c r="T823" s="246">
        <f t="shared" si="400"/>
        <v>7.7149809640216059E-6</v>
      </c>
      <c r="X823" s="248"/>
      <c r="AG823" s="249"/>
    </row>
    <row r="824" spans="1:33" s="246" customFormat="1" ht="12.95" customHeight="1">
      <c r="A824" s="15" t="s">
        <v>1704</v>
      </c>
      <c r="B824" s="249" t="s">
        <v>1814</v>
      </c>
      <c r="C824" s="250">
        <v>41257.707999999999</v>
      </c>
      <c r="D824" s="250"/>
      <c r="E824" s="246">
        <f t="shared" si="390"/>
        <v>23764.473374261721</v>
      </c>
      <c r="F824" s="246">
        <f t="shared" si="391"/>
        <v>23764.5</v>
      </c>
      <c r="G824" s="246">
        <f t="shared" si="397"/>
        <v>-8.5600739985238761E-3</v>
      </c>
      <c r="I824" s="246">
        <f t="shared" si="398"/>
        <v>-8.5600739985238761E-3</v>
      </c>
      <c r="P824" s="246">
        <f t="shared" si="393"/>
        <v>-8.2083816332880512E-3</v>
      </c>
      <c r="Q824" s="248">
        <f t="shared" si="394"/>
        <v>26239.207999999999</v>
      </c>
      <c r="R824" s="246">
        <f t="shared" si="399"/>
        <v>1.2368751976516885E-7</v>
      </c>
      <c r="S824" s="246">
        <v>0.1</v>
      </c>
      <c r="T824" s="246">
        <f t="shared" si="400"/>
        <v>1.2368751976516885E-8</v>
      </c>
      <c r="X824" s="248"/>
      <c r="AG824" s="249"/>
    </row>
    <row r="825" spans="1:33" s="246" customFormat="1" ht="12.95" customHeight="1">
      <c r="A825" s="15" t="s">
        <v>1704</v>
      </c>
      <c r="B825" s="249" t="s">
        <v>1814</v>
      </c>
      <c r="C825" s="250">
        <v>41261.574999999997</v>
      </c>
      <c r="D825" s="250"/>
      <c r="E825" s="246">
        <f t="shared" si="390"/>
        <v>23776.501509759622</v>
      </c>
      <c r="F825" s="246">
        <f t="shared" si="391"/>
        <v>23776.5</v>
      </c>
      <c r="G825" s="246">
        <f t="shared" si="397"/>
        <v>4.8538199916947633E-4</v>
      </c>
      <c r="I825" s="246">
        <f t="shared" si="398"/>
        <v>4.8538199916947633E-4</v>
      </c>
      <c r="P825" s="246">
        <f t="shared" si="393"/>
        <v>-8.2066519859735169E-3</v>
      </c>
      <c r="Q825" s="248">
        <f t="shared" si="394"/>
        <v>26243.074999999997</v>
      </c>
      <c r="R825" s="246">
        <f t="shared" si="399"/>
        <v>7.5551454798880789E-5</v>
      </c>
      <c r="S825" s="246">
        <v>0.1</v>
      </c>
      <c r="T825" s="246">
        <f t="shared" si="400"/>
        <v>7.5551454798880795E-6</v>
      </c>
      <c r="X825" s="248"/>
      <c r="AG825" s="249"/>
    </row>
    <row r="826" spans="1:33" s="246" customFormat="1" ht="12.95" customHeight="1">
      <c r="A826" s="15" t="s">
        <v>1704</v>
      </c>
      <c r="B826" s="249" t="s">
        <v>1814</v>
      </c>
      <c r="C826" s="250">
        <v>41279.578999999998</v>
      </c>
      <c r="D826" s="250"/>
      <c r="E826" s="246">
        <f t="shared" si="390"/>
        <v>23832.502169574553</v>
      </c>
      <c r="F826" s="246">
        <f t="shared" si="391"/>
        <v>23832.5</v>
      </c>
      <c r="G826" s="246">
        <f t="shared" si="397"/>
        <v>6.9750999682582915E-4</v>
      </c>
      <c r="I826" s="246">
        <f t="shared" si="398"/>
        <v>6.9750999682582915E-4</v>
      </c>
      <c r="P826" s="246">
        <f t="shared" si="393"/>
        <v>-8.1984982687802518E-3</v>
      </c>
      <c r="Q826" s="248">
        <f t="shared" si="394"/>
        <v>26261.078999999998</v>
      </c>
      <c r="R826" s="246">
        <f t="shared" si="399"/>
        <v>7.9138963061731708E-5</v>
      </c>
      <c r="S826" s="246">
        <v>0.1</v>
      </c>
      <c r="T826" s="246">
        <f t="shared" si="400"/>
        <v>7.9138963061731705E-6</v>
      </c>
      <c r="X826" s="248"/>
      <c r="AG826" s="249"/>
    </row>
    <row r="827" spans="1:33" s="246" customFormat="1" ht="12.95" customHeight="1">
      <c r="A827" s="15" t="s">
        <v>1705</v>
      </c>
      <c r="B827" s="249"/>
      <c r="C827" s="250">
        <v>41301.279999999999</v>
      </c>
      <c r="D827" s="250"/>
      <c r="E827" s="246">
        <f t="shared" si="390"/>
        <v>23900.002187273054</v>
      </c>
      <c r="F827" s="246">
        <f t="shared" si="391"/>
        <v>23900</v>
      </c>
      <c r="G827" s="246">
        <f t="shared" si="397"/>
        <v>7.0319999940693378E-4</v>
      </c>
      <c r="I827" s="246">
        <f t="shared" si="398"/>
        <v>7.0319999940693378E-4</v>
      </c>
      <c r="P827" s="246">
        <f t="shared" si="393"/>
        <v>-8.1884905528622296E-3</v>
      </c>
      <c r="Q827" s="248">
        <f t="shared" si="394"/>
        <v>26282.78</v>
      </c>
      <c r="R827" s="246">
        <f t="shared" si="399"/>
        <v>7.9062160877312702E-5</v>
      </c>
      <c r="S827" s="246">
        <v>0.1</v>
      </c>
      <c r="T827" s="246">
        <f t="shared" si="400"/>
        <v>7.9062160877312709E-6</v>
      </c>
      <c r="X827" s="248"/>
      <c r="AG827" s="249"/>
    </row>
    <row r="828" spans="1:33" s="246" customFormat="1" ht="12.95" customHeight="1">
      <c r="A828" s="15" t="s">
        <v>1705</v>
      </c>
      <c r="B828" s="249" t="s">
        <v>1814</v>
      </c>
      <c r="C828" s="250">
        <v>41302.400999999998</v>
      </c>
      <c r="D828" s="250"/>
      <c r="E828" s="246">
        <f t="shared" si="390"/>
        <v>23903.489009071127</v>
      </c>
      <c r="F828" s="246">
        <f t="shared" si="391"/>
        <v>23903.5</v>
      </c>
      <c r="G828" s="246">
        <f t="shared" si="397"/>
        <v>-3.5335419961484149E-3</v>
      </c>
      <c r="I828" s="246">
        <f t="shared" si="398"/>
        <v>-3.5335419961484149E-3</v>
      </c>
      <c r="P828" s="246">
        <f t="shared" si="393"/>
        <v>-8.1879662812163276E-3</v>
      </c>
      <c r="Q828" s="248">
        <f t="shared" si="394"/>
        <v>26283.900999999998</v>
      </c>
      <c r="R828" s="246">
        <f t="shared" si="399"/>
        <v>2.166366542542995E-5</v>
      </c>
      <c r="S828" s="246">
        <v>0.1</v>
      </c>
      <c r="T828" s="246">
        <f t="shared" si="400"/>
        <v>2.1663665425429952E-6</v>
      </c>
      <c r="X828" s="248"/>
      <c r="AG828" s="249"/>
    </row>
    <row r="829" spans="1:33" s="246" customFormat="1" ht="12.95" customHeight="1">
      <c r="A829" s="15" t="s">
        <v>1705</v>
      </c>
      <c r="B829" s="249"/>
      <c r="C829" s="250">
        <v>41302.550999999999</v>
      </c>
      <c r="D829" s="250"/>
      <c r="E829" s="246">
        <f t="shared" si="390"/>
        <v>23903.95557755437</v>
      </c>
      <c r="F829" s="246">
        <f t="shared" si="391"/>
        <v>23904</v>
      </c>
      <c r="G829" s="246">
        <f t="shared" si="397"/>
        <v>-1.4281648000178393E-2</v>
      </c>
      <c r="I829" s="246">
        <f t="shared" si="398"/>
        <v>-1.4281648000178393E-2</v>
      </c>
      <c r="P829" s="246">
        <f t="shared" si="393"/>
        <v>-8.1878913421840737E-3</v>
      </c>
      <c r="Q829" s="248">
        <f t="shared" si="394"/>
        <v>26284.050999999999</v>
      </c>
      <c r="R829" s="246">
        <f t="shared" si="399"/>
        <v>3.7133870206850092E-5</v>
      </c>
      <c r="S829" s="246">
        <v>0.1</v>
      </c>
      <c r="T829" s="246">
        <f t="shared" si="400"/>
        <v>3.7133870206850093E-6</v>
      </c>
      <c r="X829" s="248"/>
      <c r="AG829" s="249"/>
    </row>
    <row r="830" spans="1:33" s="246" customFormat="1" ht="12.95" customHeight="1">
      <c r="A830" s="15" t="s">
        <v>1705</v>
      </c>
      <c r="B830" s="249"/>
      <c r="C830" s="250">
        <v>41308.345999999998</v>
      </c>
      <c r="D830" s="250"/>
      <c r="E830" s="246">
        <f t="shared" si="390"/>
        <v>23921.980673290174</v>
      </c>
      <c r="F830" s="246">
        <f t="shared" si="391"/>
        <v>23922</v>
      </c>
      <c r="G830" s="246">
        <f t="shared" si="397"/>
        <v>-6.2134640029398724E-3</v>
      </c>
      <c r="I830" s="246">
        <f t="shared" si="398"/>
        <v>-6.2134640029398724E-3</v>
      </c>
      <c r="P830" s="246">
        <f t="shared" si="393"/>
        <v>-8.1851863637302513E-3</v>
      </c>
      <c r="Q830" s="248">
        <f t="shared" si="394"/>
        <v>26289.845999999998</v>
      </c>
      <c r="R830" s="246">
        <f t="shared" si="399"/>
        <v>3.8876890680407853E-6</v>
      </c>
      <c r="S830" s="246">
        <v>0.1</v>
      </c>
      <c r="T830" s="246">
        <f t="shared" si="400"/>
        <v>3.8876890680407854E-7</v>
      </c>
      <c r="X830" s="248"/>
      <c r="AG830" s="249"/>
    </row>
    <row r="831" spans="1:33" s="246" customFormat="1" ht="12.95" customHeight="1">
      <c r="A831" s="15" t="s">
        <v>1705</v>
      </c>
      <c r="B831" s="249"/>
      <c r="C831" s="250">
        <v>41319.284</v>
      </c>
      <c r="D831" s="250"/>
      <c r="E831" s="246">
        <f t="shared" si="390"/>
        <v>23956.002847087984</v>
      </c>
      <c r="F831" s="246">
        <f t="shared" si="391"/>
        <v>23956</v>
      </c>
      <c r="G831" s="246">
        <f t="shared" si="397"/>
        <v>9.1532800433924422E-4</v>
      </c>
      <c r="I831" s="246">
        <f t="shared" si="398"/>
        <v>9.1532800433924422E-4</v>
      </c>
      <c r="P831" s="246">
        <f t="shared" si="393"/>
        <v>-8.180038874754476E-3</v>
      </c>
      <c r="Q831" s="248">
        <f t="shared" si="394"/>
        <v>26300.784</v>
      </c>
      <c r="R831" s="246">
        <f t="shared" si="399"/>
        <v>8.2725698665315047E-5</v>
      </c>
      <c r="S831" s="246">
        <v>0.1</v>
      </c>
      <c r="T831" s="246">
        <f t="shared" si="400"/>
        <v>8.2725698665315047E-6</v>
      </c>
      <c r="X831" s="248"/>
      <c r="AG831" s="249"/>
    </row>
    <row r="832" spans="1:33" s="246" customFormat="1" ht="12.95" customHeight="1">
      <c r="A832" s="15" t="s">
        <v>1705</v>
      </c>
      <c r="B832" s="249" t="s">
        <v>1814</v>
      </c>
      <c r="C832" s="250">
        <v>41324.262999999999</v>
      </c>
      <c r="D832" s="250"/>
      <c r="E832" s="246">
        <f t="shared" ref="E832:E863" si="401">+(C832-C$7)/C$8</f>
        <v>23971.489810274968</v>
      </c>
      <c r="F832" s="246">
        <f t="shared" si="391"/>
        <v>23971.5</v>
      </c>
      <c r="G832" s="246">
        <f t="shared" si="397"/>
        <v>-3.2759579989942722E-3</v>
      </c>
      <c r="I832" s="246">
        <f t="shared" si="398"/>
        <v>-3.2759579989942722E-3</v>
      </c>
      <c r="P832" s="246">
        <f t="shared" si="393"/>
        <v>-8.1776756977143504E-3</v>
      </c>
      <c r="Q832" s="248">
        <f t="shared" ref="Q832:Q863" si="402">+C832-15018.5</f>
        <v>26305.762999999999</v>
      </c>
      <c r="R832" s="246">
        <f t="shared" si="399"/>
        <v>2.402683639794566E-5</v>
      </c>
      <c r="S832" s="246">
        <v>0.1</v>
      </c>
      <c r="T832" s="246">
        <f t="shared" si="400"/>
        <v>2.4026836397945664E-6</v>
      </c>
      <c r="X832" s="248"/>
      <c r="AG832" s="249"/>
    </row>
    <row r="833" spans="1:33" s="246" customFormat="1" ht="12.95" customHeight="1">
      <c r="A833" s="15" t="s">
        <v>1705</v>
      </c>
      <c r="B833" s="249"/>
      <c r="C833" s="250">
        <v>41326.353000000003</v>
      </c>
      <c r="D833" s="250"/>
      <c r="E833" s="246">
        <f t="shared" si="401"/>
        <v>23977.990664474783</v>
      </c>
      <c r="F833" s="246">
        <f t="shared" si="391"/>
        <v>23978</v>
      </c>
      <c r="G833" s="246">
        <f t="shared" si="397"/>
        <v>-3.0013359937584028E-3</v>
      </c>
      <c r="I833" s="246">
        <f t="shared" si="398"/>
        <v>-3.0013359937584028E-3</v>
      </c>
      <c r="P833" s="246">
        <f t="shared" si="393"/>
        <v>-8.1766816075648594E-3</v>
      </c>
      <c r="Q833" s="248">
        <f t="shared" si="402"/>
        <v>26307.853000000003</v>
      </c>
      <c r="R833" s="246">
        <f t="shared" si="399"/>
        <v>2.6784202222345731E-5</v>
      </c>
      <c r="S833" s="246">
        <v>0.1</v>
      </c>
      <c r="T833" s="246">
        <f t="shared" si="400"/>
        <v>2.6784202222345734E-6</v>
      </c>
      <c r="X833" s="248"/>
      <c r="AG833" s="249"/>
    </row>
    <row r="834" spans="1:33" s="246" customFormat="1" ht="12.95" customHeight="1">
      <c r="A834" s="15" t="s">
        <v>1705</v>
      </c>
      <c r="B834" s="249"/>
      <c r="C834" s="250">
        <v>41328.288999999997</v>
      </c>
      <c r="D834" s="250"/>
      <c r="E834" s="246">
        <f t="shared" si="401"/>
        <v>23984.012508365104</v>
      </c>
      <c r="F834" s="246">
        <f t="shared" si="391"/>
        <v>23984</v>
      </c>
      <c r="G834" s="246">
        <f t="shared" si="397"/>
        <v>4.0213920001406223E-3</v>
      </c>
      <c r="I834" s="246">
        <f t="shared" si="398"/>
        <v>4.0213920001406223E-3</v>
      </c>
      <c r="P834" s="246">
        <f t="shared" si="393"/>
        <v>-8.1757623702819419E-3</v>
      </c>
      <c r="Q834" s="248">
        <f t="shared" si="402"/>
        <v>26309.788999999997</v>
      </c>
      <c r="R834" s="246">
        <f t="shared" si="399"/>
        <v>1.4877057473591825E-4</v>
      </c>
      <c r="S834" s="246">
        <v>0.1</v>
      </c>
      <c r="T834" s="246">
        <f t="shared" si="400"/>
        <v>1.4877057473591826E-5</v>
      </c>
      <c r="X834" s="248"/>
      <c r="AG834" s="249"/>
    </row>
    <row r="835" spans="1:33" s="246" customFormat="1" ht="12.95" customHeight="1">
      <c r="A835" s="15" t="s">
        <v>1705</v>
      </c>
      <c r="B835" s="249" t="s">
        <v>1814</v>
      </c>
      <c r="C835" s="250">
        <v>41334.233999999997</v>
      </c>
      <c r="D835" s="250"/>
      <c r="E835" s="246">
        <f t="shared" si="401"/>
        <v>24002.504172584151</v>
      </c>
      <c r="F835" s="246">
        <f t="shared" si="391"/>
        <v>24002.5</v>
      </c>
      <c r="G835" s="246">
        <f t="shared" si="397"/>
        <v>1.3414700006251223E-3</v>
      </c>
      <c r="I835" s="246">
        <f t="shared" si="398"/>
        <v>1.3414700006251223E-3</v>
      </c>
      <c r="P835" s="246">
        <f t="shared" si="393"/>
        <v>-8.1729182916778966E-3</v>
      </c>
      <c r="Q835" s="248">
        <f t="shared" si="402"/>
        <v>26315.733999999997</v>
      </c>
      <c r="R835" s="246">
        <f t="shared" si="399"/>
        <v>9.0523584576712761E-5</v>
      </c>
      <c r="S835" s="246">
        <v>0.1</v>
      </c>
      <c r="T835" s="246">
        <f t="shared" si="400"/>
        <v>9.0523584576712765E-6</v>
      </c>
      <c r="X835" s="248"/>
      <c r="AG835" s="249"/>
    </row>
    <row r="836" spans="1:33" s="246" customFormat="1" ht="12.95" customHeight="1">
      <c r="A836" s="15" t="s">
        <v>1705</v>
      </c>
      <c r="B836" s="249"/>
      <c r="C836" s="250">
        <v>41335.351999999999</v>
      </c>
      <c r="D836" s="250"/>
      <c r="E836" s="246">
        <f t="shared" si="401"/>
        <v>24005.981663012568</v>
      </c>
      <c r="F836" s="246">
        <f t="shared" si="391"/>
        <v>24006</v>
      </c>
      <c r="G836" s="246">
        <f t="shared" si="397"/>
        <v>-5.8952719991793856E-3</v>
      </c>
      <c r="I836" s="246">
        <f t="shared" si="398"/>
        <v>-5.8952719991793856E-3</v>
      </c>
      <c r="P836" s="246">
        <f t="shared" si="393"/>
        <v>-8.1723785640635052E-3</v>
      </c>
      <c r="Q836" s="248">
        <f t="shared" si="402"/>
        <v>26316.851999999999</v>
      </c>
      <c r="R836" s="246">
        <f t="shared" si="399"/>
        <v>5.1852143078383554E-6</v>
      </c>
      <c r="S836" s="246">
        <v>0.1</v>
      </c>
      <c r="T836" s="246">
        <f t="shared" si="400"/>
        <v>5.1852143078383551E-7</v>
      </c>
      <c r="X836" s="248"/>
      <c r="AG836" s="249"/>
    </row>
    <row r="837" spans="1:33" s="246" customFormat="1" ht="12.95" customHeight="1">
      <c r="A837" s="15" t="s">
        <v>1705</v>
      </c>
      <c r="B837" s="249" t="s">
        <v>1814</v>
      </c>
      <c r="C837" s="250">
        <v>41348.372000000003</v>
      </c>
      <c r="D837" s="250"/>
      <c r="E837" s="246">
        <f t="shared" si="401"/>
        <v>24046.479807357748</v>
      </c>
      <c r="F837" s="246">
        <f t="shared" si="391"/>
        <v>24046.5</v>
      </c>
      <c r="G837" s="246">
        <f t="shared" si="397"/>
        <v>-6.4918579955701716E-3</v>
      </c>
      <c r="I837" s="246">
        <f t="shared" si="398"/>
        <v>-6.4918579955701716E-3</v>
      </c>
      <c r="P837" s="246">
        <f t="shared" si="393"/>
        <v>-8.166094757716005E-3</v>
      </c>
      <c r="Q837" s="248">
        <f t="shared" si="402"/>
        <v>26329.872000000003</v>
      </c>
      <c r="R837" s="246">
        <f t="shared" si="399"/>
        <v>2.8030687357205638E-6</v>
      </c>
      <c r="S837" s="246">
        <v>0.1</v>
      </c>
      <c r="T837" s="246">
        <f t="shared" si="400"/>
        <v>2.8030687357205639E-7</v>
      </c>
      <c r="X837" s="248"/>
      <c r="AG837" s="249"/>
    </row>
    <row r="838" spans="1:33" s="246" customFormat="1" ht="12.95" customHeight="1">
      <c r="A838" s="15" t="s">
        <v>1705</v>
      </c>
      <c r="B838" s="249" t="s">
        <v>1814</v>
      </c>
      <c r="C838" s="250">
        <v>41350.305999999997</v>
      </c>
      <c r="D838" s="250"/>
      <c r="E838" s="246">
        <f t="shared" si="401"/>
        <v>24052.495430334959</v>
      </c>
      <c r="F838" s="246">
        <f t="shared" si="391"/>
        <v>24052.5</v>
      </c>
      <c r="G838" s="246">
        <f t="shared" si="397"/>
        <v>-1.4691300020786002E-3</v>
      </c>
      <c r="I838" s="246">
        <f t="shared" si="398"/>
        <v>-1.4691300020786002E-3</v>
      </c>
      <c r="P838" s="246">
        <f t="shared" si="393"/>
        <v>-8.1651578133862604E-3</v>
      </c>
      <c r="Q838" s="248">
        <f t="shared" si="402"/>
        <v>26331.805999999997</v>
      </c>
      <c r="R838" s="246">
        <f t="shared" si="399"/>
        <v>4.4836788449805657E-5</v>
      </c>
      <c r="S838" s="246">
        <v>0.1</v>
      </c>
      <c r="T838" s="246">
        <f t="shared" si="400"/>
        <v>4.4836788449805659E-6</v>
      </c>
      <c r="X838" s="248"/>
      <c r="AG838" s="249"/>
    </row>
    <row r="839" spans="1:33" s="246" customFormat="1" ht="12.95" customHeight="1">
      <c r="A839" s="15" t="s">
        <v>1705</v>
      </c>
      <c r="B839" s="249" t="s">
        <v>1814</v>
      </c>
      <c r="C839" s="250">
        <v>41352.235999999997</v>
      </c>
      <c r="D839" s="250"/>
      <c r="E839" s="246">
        <f t="shared" si="401"/>
        <v>24058.498611485971</v>
      </c>
      <c r="F839" s="246">
        <f t="shared" si="391"/>
        <v>24058.5</v>
      </c>
      <c r="G839" s="246">
        <f t="shared" si="397"/>
        <v>-4.4640200212597847E-4</v>
      </c>
      <c r="I839" s="246">
        <f t="shared" si="398"/>
        <v>-4.4640200212597847E-4</v>
      </c>
      <c r="P839" s="246">
        <f t="shared" si="393"/>
        <v>-8.164219318074312E-3</v>
      </c>
      <c r="Q839" s="248">
        <f t="shared" si="402"/>
        <v>26333.735999999997</v>
      </c>
      <c r="R839" s="246">
        <f t="shared" si="399"/>
        <v>5.9564704122351937E-5</v>
      </c>
      <c r="S839" s="246">
        <v>0.1</v>
      </c>
      <c r="T839" s="246">
        <f t="shared" si="400"/>
        <v>5.9564704122351942E-6</v>
      </c>
      <c r="X839" s="248"/>
      <c r="AG839" s="249"/>
    </row>
    <row r="840" spans="1:33" s="246" customFormat="1" ht="12.95" customHeight="1">
      <c r="A840" s="15" t="s">
        <v>1706</v>
      </c>
      <c r="B840" s="249"/>
      <c r="C840" s="250">
        <v>41363.321000000004</v>
      </c>
      <c r="D840" s="250"/>
      <c r="E840" s="246">
        <f t="shared" si="401"/>
        <v>24092.978022397372</v>
      </c>
      <c r="F840" s="246">
        <f t="shared" si="391"/>
        <v>24093</v>
      </c>
      <c r="G840" s="246">
        <f t="shared" si="397"/>
        <v>-7.0657159958500415E-3</v>
      </c>
      <c r="I840" s="246">
        <f t="shared" si="398"/>
        <v>-7.0657159958500415E-3</v>
      </c>
      <c r="P840" s="246">
        <f t="shared" si="393"/>
        <v>-8.1587928712822232E-3</v>
      </c>
      <c r="Q840" s="248">
        <f t="shared" si="402"/>
        <v>26344.821000000004</v>
      </c>
      <c r="R840" s="246">
        <f t="shared" si="399"/>
        <v>1.1948170556045813E-6</v>
      </c>
      <c r="S840" s="246">
        <v>0.1</v>
      </c>
      <c r="T840" s="246">
        <f t="shared" si="400"/>
        <v>1.1948170556045814E-7</v>
      </c>
      <c r="X840" s="248"/>
      <c r="AG840" s="249"/>
    </row>
    <row r="841" spans="1:33" s="246" customFormat="1" ht="12.95" customHeight="1">
      <c r="A841" s="15" t="s">
        <v>1706</v>
      </c>
      <c r="B841" s="249"/>
      <c r="C841" s="250">
        <v>41363.324999999997</v>
      </c>
      <c r="D841" s="250"/>
      <c r="E841" s="246">
        <f t="shared" si="401"/>
        <v>24092.990464223571</v>
      </c>
      <c r="F841" s="246">
        <f t="shared" si="391"/>
        <v>24093</v>
      </c>
      <c r="G841" s="246">
        <f t="shared" si="397"/>
        <v>-3.0657160023110919E-3</v>
      </c>
      <c r="I841" s="246">
        <f t="shared" si="398"/>
        <v>-3.0657160023110919E-3</v>
      </c>
      <c r="P841" s="246">
        <f t="shared" si="393"/>
        <v>-8.1587928712822232E-3</v>
      </c>
      <c r="Q841" s="248">
        <f t="shared" si="402"/>
        <v>26344.824999999997</v>
      </c>
      <c r="R841" s="246">
        <f t="shared" si="399"/>
        <v>2.5939431993248783E-5</v>
      </c>
      <c r="S841" s="246">
        <v>0.1</v>
      </c>
      <c r="T841" s="246">
        <f t="shared" si="400"/>
        <v>2.5939431993248786E-6</v>
      </c>
      <c r="X841" s="248"/>
      <c r="AG841" s="249"/>
    </row>
    <row r="842" spans="1:33" s="246" customFormat="1" ht="12.95" customHeight="1">
      <c r="A842" s="15" t="s">
        <v>1706</v>
      </c>
      <c r="B842" s="249"/>
      <c r="C842" s="250">
        <v>41363.328000000001</v>
      </c>
      <c r="D842" s="250"/>
      <c r="E842" s="246">
        <f t="shared" si="401"/>
        <v>24092.999795593249</v>
      </c>
      <c r="F842" s="246">
        <f t="shared" si="391"/>
        <v>24093</v>
      </c>
      <c r="G842" s="246">
        <f t="shared" si="397"/>
        <v>-6.5715998061932623E-5</v>
      </c>
      <c r="I842" s="246">
        <f t="shared" si="398"/>
        <v>-6.5715998061932623E-5</v>
      </c>
      <c r="P842" s="246">
        <f t="shared" si="393"/>
        <v>-8.1587928712822232E-3</v>
      </c>
      <c r="Q842" s="248">
        <f t="shared" si="402"/>
        <v>26344.828000000001</v>
      </c>
      <c r="R842" s="246">
        <f t="shared" si="399"/>
        <v>6.5497893275853121E-5</v>
      </c>
      <c r="S842" s="246">
        <v>0.1</v>
      </c>
      <c r="T842" s="246">
        <f t="shared" si="400"/>
        <v>6.5497893275853128E-6</v>
      </c>
      <c r="X842" s="248"/>
      <c r="AG842" s="249"/>
    </row>
    <row r="843" spans="1:33" s="246" customFormat="1" ht="12.95" customHeight="1">
      <c r="A843" s="15" t="s">
        <v>1706</v>
      </c>
      <c r="B843" s="249"/>
      <c r="C843" s="250">
        <v>41363.33</v>
      </c>
      <c r="D843" s="250"/>
      <c r="E843" s="246">
        <f t="shared" si="401"/>
        <v>24093.006016506359</v>
      </c>
      <c r="F843" s="246">
        <f t="shared" si="391"/>
        <v>24093</v>
      </c>
      <c r="G843" s="246">
        <f t="shared" si="397"/>
        <v>1.934284002345521E-3</v>
      </c>
      <c r="I843" s="246">
        <f t="shared" si="398"/>
        <v>1.934284002345521E-3</v>
      </c>
      <c r="P843" s="246">
        <f t="shared" si="393"/>
        <v>-8.1587928712822232E-3</v>
      </c>
      <c r="Q843" s="248">
        <f t="shared" si="402"/>
        <v>26344.83</v>
      </c>
      <c r="R843" s="246">
        <f t="shared" si="399"/>
        <v>1.018702007769592E-4</v>
      </c>
      <c r="S843" s="246">
        <v>0.1</v>
      </c>
      <c r="T843" s="246">
        <f t="shared" si="400"/>
        <v>1.018702007769592E-5</v>
      </c>
      <c r="X843" s="248"/>
      <c r="AG843" s="249"/>
    </row>
    <row r="844" spans="1:33" s="246" customFormat="1" ht="12.95" customHeight="1">
      <c r="A844" s="15" t="s">
        <v>1706</v>
      </c>
      <c r="B844" s="249" t="s">
        <v>1814</v>
      </c>
      <c r="C844" s="250">
        <v>41367.353999999999</v>
      </c>
      <c r="D844" s="250"/>
      <c r="E844" s="246">
        <f t="shared" si="401"/>
        <v>24105.522493683384</v>
      </c>
      <c r="F844" s="246">
        <f t="shared" si="391"/>
        <v>24105.5</v>
      </c>
      <c r="G844" s="246">
        <f t="shared" si="397"/>
        <v>7.2316340010729618E-3</v>
      </c>
      <c r="I844" s="246">
        <f t="shared" si="398"/>
        <v>7.2316340010729618E-3</v>
      </c>
      <c r="P844" s="246">
        <f t="shared" si="393"/>
        <v>-8.1568141117880927E-3</v>
      </c>
      <c r="Q844" s="248">
        <f t="shared" si="402"/>
        <v>26348.853999999999</v>
      </c>
      <c r="R844" s="246">
        <f t="shared" si="399"/>
        <v>2.3680433532221695E-4</v>
      </c>
      <c r="S844" s="246">
        <v>0.1</v>
      </c>
      <c r="T844" s="246">
        <f t="shared" si="400"/>
        <v>2.3680433532221695E-5</v>
      </c>
      <c r="X844" s="248"/>
      <c r="AG844" s="249"/>
    </row>
    <row r="845" spans="1:33" s="246" customFormat="1" ht="12.95" customHeight="1">
      <c r="A845" s="15" t="s">
        <v>1706</v>
      </c>
      <c r="B845" s="249" t="s">
        <v>1814</v>
      </c>
      <c r="C845" s="250">
        <v>41369.284</v>
      </c>
      <c r="D845" s="250"/>
      <c r="E845" s="246">
        <f t="shared" si="401"/>
        <v>24111.525674834396</v>
      </c>
      <c r="F845" s="246">
        <f t="shared" si="391"/>
        <v>24111.5</v>
      </c>
      <c r="G845" s="246">
        <f t="shared" si="397"/>
        <v>8.2543620010255836E-3</v>
      </c>
      <c r="I845" s="246">
        <f t="shared" si="398"/>
        <v>8.2543620010255836E-3</v>
      </c>
      <c r="P845" s="246">
        <f t="shared" si="393"/>
        <v>-8.1558619161333432E-3</v>
      </c>
      <c r="Q845" s="248">
        <f t="shared" si="402"/>
        <v>26350.784</v>
      </c>
      <c r="R845" s="246">
        <f t="shared" si="399"/>
        <v>2.6929544901129485E-4</v>
      </c>
      <c r="S845" s="246">
        <v>0.1</v>
      </c>
      <c r="T845" s="246">
        <f t="shared" si="400"/>
        <v>2.6929544901129486E-5</v>
      </c>
      <c r="X845" s="248"/>
      <c r="AG845" s="249"/>
    </row>
    <row r="846" spans="1:33" s="246" customFormat="1" ht="12.95" customHeight="1">
      <c r="A846" s="15" t="s">
        <v>1706</v>
      </c>
      <c r="B846" s="249"/>
      <c r="C846" s="250">
        <v>41372.336000000003</v>
      </c>
      <c r="D846" s="250"/>
      <c r="E846" s="246">
        <f t="shared" si="401"/>
        <v>24121.018788240046</v>
      </c>
      <c r="F846" s="246">
        <f t="shared" si="391"/>
        <v>24121</v>
      </c>
      <c r="G846" s="246">
        <f t="shared" si="397"/>
        <v>6.0403480092645623E-3</v>
      </c>
      <c r="I846" s="246">
        <f t="shared" si="398"/>
        <v>6.0403480092645623E-3</v>
      </c>
      <c r="P846" s="246">
        <f t="shared" si="393"/>
        <v>-8.154351101039306E-3</v>
      </c>
      <c r="Q846" s="248">
        <f t="shared" si="402"/>
        <v>26353.836000000003</v>
      </c>
      <c r="R846" s="246">
        <f t="shared" si="399"/>
        <v>2.0148948283206142E-4</v>
      </c>
      <c r="S846" s="246">
        <v>0.1</v>
      </c>
      <c r="T846" s="246">
        <f t="shared" si="400"/>
        <v>2.0148948283206144E-5</v>
      </c>
      <c r="X846" s="248"/>
      <c r="AG846" s="249"/>
    </row>
    <row r="847" spans="1:33" s="246" customFormat="1" ht="12.95" customHeight="1">
      <c r="A847" s="15" t="s">
        <v>1706</v>
      </c>
      <c r="B847" s="249" t="s">
        <v>1814</v>
      </c>
      <c r="C847" s="250">
        <v>41395.31</v>
      </c>
      <c r="D847" s="250"/>
      <c r="E847" s="246">
        <f t="shared" si="401"/>
        <v>24192.478417132952</v>
      </c>
      <c r="F847" s="246">
        <f t="shared" si="391"/>
        <v>24192.5</v>
      </c>
      <c r="G847" s="246">
        <f t="shared" si="397"/>
        <v>-6.9388100018841214E-3</v>
      </c>
      <c r="I847" s="246">
        <f t="shared" si="398"/>
        <v>-6.9388100018841214E-3</v>
      </c>
      <c r="P847" s="246">
        <f t="shared" si="393"/>
        <v>-8.1428554724110539E-3</v>
      </c>
      <c r="Q847" s="248">
        <f t="shared" si="402"/>
        <v>26376.809999999998</v>
      </c>
      <c r="R847" s="246">
        <f t="shared" si="399"/>
        <v>1.4497254950964221E-6</v>
      </c>
      <c r="S847" s="246">
        <v>0.1</v>
      </c>
      <c r="T847" s="246">
        <f t="shared" si="400"/>
        <v>1.4497254950964222E-7</v>
      </c>
      <c r="X847" s="248"/>
      <c r="AG847" s="249"/>
    </row>
    <row r="848" spans="1:33" s="246" customFormat="1" ht="12.95" customHeight="1">
      <c r="A848" s="15" t="s">
        <v>1706</v>
      </c>
      <c r="B848" s="249" t="s">
        <v>1814</v>
      </c>
      <c r="C848" s="250">
        <v>41396.281999999999</v>
      </c>
      <c r="D848" s="250"/>
      <c r="E848" s="246">
        <f t="shared" si="401"/>
        <v>24195.501780904349</v>
      </c>
      <c r="F848" s="246">
        <f t="shared" si="391"/>
        <v>24195.5</v>
      </c>
      <c r="G848" s="246">
        <f t="shared" si="397"/>
        <v>5.7255400315625593E-4</v>
      </c>
      <c r="I848" s="246">
        <f t="shared" si="398"/>
        <v>5.7255400315625593E-4</v>
      </c>
      <c r="P848" s="246">
        <f t="shared" si="393"/>
        <v>-8.1423683238354763E-3</v>
      </c>
      <c r="Q848" s="248">
        <f t="shared" si="402"/>
        <v>26377.781999999999</v>
      </c>
      <c r="R848" s="246">
        <f t="shared" si="399"/>
        <v>7.5949871165498993E-5</v>
      </c>
      <c r="S848" s="246">
        <v>0.1</v>
      </c>
      <c r="T848" s="246">
        <f t="shared" si="400"/>
        <v>7.5949871165498993E-6</v>
      </c>
      <c r="X848" s="248"/>
      <c r="AG848" s="249"/>
    </row>
    <row r="849" spans="1:33" s="246" customFormat="1" ht="12.95" customHeight="1">
      <c r="A849" s="15" t="s">
        <v>1707</v>
      </c>
      <c r="B849" s="249"/>
      <c r="C849" s="250">
        <v>41536.603000000003</v>
      </c>
      <c r="D849" s="250"/>
      <c r="E849" s="246">
        <f t="shared" si="401"/>
        <v>24631.964155148446</v>
      </c>
      <c r="F849" s="246">
        <f t="shared" si="391"/>
        <v>24632</v>
      </c>
      <c r="G849" s="246">
        <f t="shared" si="397"/>
        <v>-1.1523983994266018E-2</v>
      </c>
      <c r="I849" s="246">
        <f t="shared" si="398"/>
        <v>-1.1523983994266018E-2</v>
      </c>
      <c r="P849" s="246">
        <f t="shared" si="393"/>
        <v>-8.0673556624753107E-3</v>
      </c>
      <c r="Q849" s="248">
        <f t="shared" si="402"/>
        <v>26518.103000000003</v>
      </c>
      <c r="R849" s="246">
        <f t="shared" si="399"/>
        <v>1.1948279424138209E-5</v>
      </c>
      <c r="S849" s="246">
        <v>0.1</v>
      </c>
      <c r="T849" s="246">
        <f t="shared" si="400"/>
        <v>1.194827942413821E-6</v>
      </c>
      <c r="X849" s="248"/>
      <c r="AG849" s="249"/>
    </row>
    <row r="850" spans="1:33" s="246" customFormat="1" ht="12.95" customHeight="1">
      <c r="A850" s="15" t="s">
        <v>1707</v>
      </c>
      <c r="B850" s="249" t="s">
        <v>1814</v>
      </c>
      <c r="C850" s="250">
        <v>41550.593000000001</v>
      </c>
      <c r="D850" s="250"/>
      <c r="E850" s="246">
        <f t="shared" si="401"/>
        <v>24675.479442351883</v>
      </c>
      <c r="F850" s="246">
        <f t="shared" si="391"/>
        <v>24675.5</v>
      </c>
      <c r="G850" s="246">
        <f t="shared" si="397"/>
        <v>-6.6092059932998382E-3</v>
      </c>
      <c r="I850" s="246">
        <f t="shared" si="398"/>
        <v>-6.6092059932998382E-3</v>
      </c>
      <c r="P850" s="246">
        <f t="shared" si="393"/>
        <v>-8.0594303890470492E-3</v>
      </c>
      <c r="Q850" s="248">
        <f t="shared" si="402"/>
        <v>26532.093000000001</v>
      </c>
      <c r="R850" s="246">
        <f t="shared" ref="R850:R883" si="403">+(P850-G850)^2</f>
        <v>2.1031507980203632E-6</v>
      </c>
      <c r="S850" s="246">
        <v>0.1</v>
      </c>
      <c r="T850" s="246">
        <f t="shared" ref="T850:T881" si="404">+S850*R850</f>
        <v>2.1031507980203632E-7</v>
      </c>
      <c r="X850" s="248"/>
      <c r="AG850" s="249"/>
    </row>
    <row r="851" spans="1:33" s="246" customFormat="1" ht="12.95" customHeight="1">
      <c r="A851" s="15" t="s">
        <v>1707</v>
      </c>
      <c r="B851" s="249"/>
      <c r="C851" s="250">
        <v>41554.610999999997</v>
      </c>
      <c r="D851" s="250"/>
      <c r="E851" s="246">
        <f t="shared" si="401"/>
        <v>24687.977256789574</v>
      </c>
      <c r="F851" s="246">
        <f t="shared" si="391"/>
        <v>24688</v>
      </c>
      <c r="G851" s="246">
        <f t="shared" si="397"/>
        <v>-7.3118560030707158E-3</v>
      </c>
      <c r="I851" s="246">
        <f t="shared" si="398"/>
        <v>-7.3118560030707158E-3</v>
      </c>
      <c r="P851" s="246">
        <f t="shared" si="393"/>
        <v>-8.0571379326314866E-3</v>
      </c>
      <c r="Q851" s="248">
        <f t="shared" si="402"/>
        <v>26536.110999999997</v>
      </c>
      <c r="R851" s="246">
        <f t="shared" si="403"/>
        <v>5.5544515452982568E-7</v>
      </c>
      <c r="S851" s="246">
        <v>0.1</v>
      </c>
      <c r="T851" s="246">
        <f t="shared" si="404"/>
        <v>5.5544515452982572E-8</v>
      </c>
      <c r="X851" s="248"/>
      <c r="AG851" s="249"/>
    </row>
    <row r="852" spans="1:33" s="246" customFormat="1" ht="12.95" customHeight="1">
      <c r="A852" s="15" t="s">
        <v>1707</v>
      </c>
      <c r="B852" s="249"/>
      <c r="C852" s="250">
        <v>41565.546000000002</v>
      </c>
      <c r="D852" s="250"/>
      <c r="E852" s="246">
        <f t="shared" si="401"/>
        <v>24721.990099217732</v>
      </c>
      <c r="F852" s="246">
        <f t="shared" si="391"/>
        <v>24722</v>
      </c>
      <c r="G852" s="246">
        <f t="shared" si="397"/>
        <v>-3.1830639927648008E-3</v>
      </c>
      <c r="I852" s="246">
        <f t="shared" si="398"/>
        <v>-3.1830639927648008E-3</v>
      </c>
      <c r="P852" s="246">
        <f t="shared" si="393"/>
        <v>-8.0508683941969313E-3</v>
      </c>
      <c r="Q852" s="248">
        <f t="shared" si="402"/>
        <v>26547.046000000002</v>
      </c>
      <c r="R852" s="246">
        <f t="shared" si="403"/>
        <v>2.3695519690602021E-5</v>
      </c>
      <c r="S852" s="246">
        <v>0.1</v>
      </c>
      <c r="T852" s="246">
        <f t="shared" si="404"/>
        <v>2.3695519690602023E-6</v>
      </c>
      <c r="X852" s="248"/>
      <c r="AG852" s="249"/>
    </row>
    <row r="853" spans="1:33" s="246" customFormat="1" ht="12.95" customHeight="1">
      <c r="A853" s="15" t="s">
        <v>1707</v>
      </c>
      <c r="B853" s="249" t="s">
        <v>1814</v>
      </c>
      <c r="C853" s="250">
        <v>41569.559000000001</v>
      </c>
      <c r="D853" s="250"/>
      <c r="E853" s="246">
        <f t="shared" si="401"/>
        <v>24734.472361372653</v>
      </c>
      <c r="F853" s="246">
        <f t="shared" si="391"/>
        <v>24734.5</v>
      </c>
      <c r="G853" s="246">
        <f t="shared" si="397"/>
        <v>-8.8857139999163337E-3</v>
      </c>
      <c r="I853" s="246">
        <f t="shared" si="398"/>
        <v>-8.8857139999163337E-3</v>
      </c>
      <c r="P853" s="246">
        <f t="shared" si="393"/>
        <v>-8.0485508958812024E-3</v>
      </c>
      <c r="Q853" s="248">
        <f t="shared" si="402"/>
        <v>26551.059000000001</v>
      </c>
      <c r="R853" s="246">
        <f t="shared" si="403"/>
        <v>7.0084206275773612E-7</v>
      </c>
      <c r="S853" s="246">
        <v>0.1</v>
      </c>
      <c r="T853" s="246">
        <f t="shared" si="404"/>
        <v>7.0084206275773612E-8</v>
      </c>
      <c r="X853" s="248"/>
      <c r="AG853" s="249"/>
    </row>
    <row r="854" spans="1:33" s="246" customFormat="1" ht="12.95" customHeight="1">
      <c r="A854" s="15" t="s">
        <v>1707</v>
      </c>
      <c r="B854" s="249"/>
      <c r="C854" s="250">
        <v>41571.661999999997</v>
      </c>
      <c r="D854" s="250"/>
      <c r="E854" s="246">
        <f t="shared" si="401"/>
        <v>24741.013651507656</v>
      </c>
      <c r="F854" s="246">
        <f t="shared" si="391"/>
        <v>24741</v>
      </c>
      <c r="G854" s="246">
        <f t="shared" si="397"/>
        <v>4.3889079970540479E-3</v>
      </c>
      <c r="I854" s="246">
        <f t="shared" si="398"/>
        <v>4.3889079970540479E-3</v>
      </c>
      <c r="P854" s="246">
        <f t="shared" si="393"/>
        <v>-8.0473431363917176E-3</v>
      </c>
      <c r="Q854" s="248">
        <f t="shared" si="402"/>
        <v>26553.161999999997</v>
      </c>
      <c r="R854" s="246">
        <f t="shared" si="403"/>
        <v>1.5466034225413108E-4</v>
      </c>
      <c r="S854" s="246">
        <v>0.1</v>
      </c>
      <c r="T854" s="246">
        <f t="shared" si="404"/>
        <v>1.546603422541311E-5</v>
      </c>
      <c r="X854" s="248"/>
      <c r="AG854" s="249"/>
    </row>
    <row r="855" spans="1:33" s="246" customFormat="1" ht="12.95" customHeight="1">
      <c r="A855" s="15" t="s">
        <v>1707</v>
      </c>
      <c r="B855" s="249"/>
      <c r="C855" s="250">
        <v>41572.624000000003</v>
      </c>
      <c r="D855" s="250"/>
      <c r="E855" s="246">
        <f t="shared" si="401"/>
        <v>24744.005910713517</v>
      </c>
      <c r="F855" s="246">
        <f t="shared" si="391"/>
        <v>24744</v>
      </c>
      <c r="G855" s="246">
        <f t="shared" si="397"/>
        <v>1.9002720073331147E-3</v>
      </c>
      <c r="I855" s="246">
        <f t="shared" si="398"/>
        <v>1.9002720073331147E-3</v>
      </c>
      <c r="P855" s="246">
        <f t="shared" si="393"/>
        <v>-8.0467850950045727E-3</v>
      </c>
      <c r="Q855" s="248">
        <f t="shared" si="402"/>
        <v>26554.124000000003</v>
      </c>
      <c r="R855" s="246">
        <f t="shared" si="403"/>
        <v>9.8943944997166624E-5</v>
      </c>
      <c r="S855" s="246">
        <v>0.1</v>
      </c>
      <c r="T855" s="246">
        <f t="shared" si="404"/>
        <v>9.8943944997166637E-6</v>
      </c>
      <c r="X855" s="248"/>
      <c r="AG855" s="249"/>
    </row>
    <row r="856" spans="1:33" s="246" customFormat="1" ht="12.95" customHeight="1">
      <c r="A856" s="15" t="s">
        <v>1707</v>
      </c>
      <c r="B856" s="249" t="s">
        <v>1814</v>
      </c>
      <c r="C856" s="250">
        <v>41580.491999999998</v>
      </c>
      <c r="D856" s="250"/>
      <c r="E856" s="246">
        <f t="shared" si="401"/>
        <v>24768.478982887678</v>
      </c>
      <c r="F856" s="246">
        <f t="shared" si="391"/>
        <v>24768.5</v>
      </c>
      <c r="G856" s="246">
        <f t="shared" si="397"/>
        <v>-6.7569219972938299E-3</v>
      </c>
      <c r="I856" s="246">
        <f t="shared" si="398"/>
        <v>-6.7569219972938299E-3</v>
      </c>
      <c r="P856" s="246">
        <f t="shared" si="393"/>
        <v>-8.0422132434781954E-3</v>
      </c>
      <c r="Q856" s="248">
        <f t="shared" si="402"/>
        <v>26561.991999999998</v>
      </c>
      <c r="R856" s="246">
        <f t="shared" si="403"/>
        <v>1.6519735875181591E-6</v>
      </c>
      <c r="S856" s="246">
        <v>0.1</v>
      </c>
      <c r="T856" s="246">
        <f t="shared" si="404"/>
        <v>1.6519735875181593E-7</v>
      </c>
      <c r="X856" s="248"/>
      <c r="AG856" s="249"/>
    </row>
    <row r="857" spans="1:33" s="246" customFormat="1" ht="12.95" customHeight="1">
      <c r="A857" s="15" t="s">
        <v>1795</v>
      </c>
      <c r="B857" s="249"/>
      <c r="C857" s="250">
        <v>41581.624000000003</v>
      </c>
      <c r="D857" s="250" t="s">
        <v>1797</v>
      </c>
      <c r="E857" s="246">
        <f t="shared" si="401"/>
        <v>24772.00001970787</v>
      </c>
      <c r="F857" s="246">
        <f t="shared" si="391"/>
        <v>24772</v>
      </c>
      <c r="G857" s="246">
        <f t="shared" si="397"/>
        <v>6.3360057538375258E-6</v>
      </c>
      <c r="J857" s="246">
        <f>+G857</f>
        <v>6.3360057538375258E-6</v>
      </c>
      <c r="P857" s="246">
        <f t="shared" si="393"/>
        <v>-8.04155801077246E-3</v>
      </c>
      <c r="Q857" s="248">
        <f t="shared" si="402"/>
        <v>26563.124000000003</v>
      </c>
      <c r="R857" s="246">
        <f t="shared" si="403"/>
        <v>6.4768598101239787E-5</v>
      </c>
      <c r="S857" s="246">
        <v>0.1</v>
      </c>
      <c r="T857" s="246">
        <f t="shared" si="404"/>
        <v>6.4768598101239788E-6</v>
      </c>
      <c r="X857" s="248"/>
      <c r="AG857" s="249"/>
    </row>
    <row r="858" spans="1:33" s="246" customFormat="1" ht="12.95" customHeight="1">
      <c r="A858" s="15" t="s">
        <v>1707</v>
      </c>
      <c r="B858" s="249"/>
      <c r="C858" s="250">
        <v>41581.625999999997</v>
      </c>
      <c r="D858" s="250"/>
      <c r="E858" s="246">
        <f t="shared" si="401"/>
        <v>24772.006240620958</v>
      </c>
      <c r="F858" s="246">
        <f t="shared" si="391"/>
        <v>24772</v>
      </c>
      <c r="G858" s="246">
        <f t="shared" si="397"/>
        <v>2.0063359988853335E-3</v>
      </c>
      <c r="I858" s="246">
        <f t="shared" ref="I858:I883" si="405">+G858</f>
        <v>2.0063359988853335E-3</v>
      </c>
      <c r="P858" s="246">
        <f t="shared" si="393"/>
        <v>-8.04155801077246E-3</v>
      </c>
      <c r="Q858" s="248">
        <f t="shared" si="402"/>
        <v>26563.125999999997</v>
      </c>
      <c r="R858" s="246">
        <f t="shared" si="403"/>
        <v>1.0096017402931697E-4</v>
      </c>
      <c r="S858" s="246">
        <v>0.1</v>
      </c>
      <c r="T858" s="246">
        <f t="shared" si="404"/>
        <v>1.0096017402931697E-5</v>
      </c>
      <c r="X858" s="248"/>
      <c r="AG858" s="249"/>
    </row>
    <row r="859" spans="1:33" s="246" customFormat="1" ht="12.95" customHeight="1">
      <c r="A859" s="15" t="s">
        <v>1707</v>
      </c>
      <c r="B859" s="249"/>
      <c r="C859" s="250">
        <v>41589.650999999998</v>
      </c>
      <c r="D859" s="250"/>
      <c r="E859" s="246">
        <f t="shared" si="401"/>
        <v>24796.967654474262</v>
      </c>
      <c r="F859" s="246">
        <f t="shared" si="391"/>
        <v>24797</v>
      </c>
      <c r="G859" s="246">
        <f t="shared" si="397"/>
        <v>-1.0398963997431565E-2</v>
      </c>
      <c r="I859" s="246">
        <f t="shared" si="405"/>
        <v>-1.0398963997431565E-2</v>
      </c>
      <c r="P859" s="246">
        <f t="shared" si="393"/>
        <v>-8.0368624288986671E-3</v>
      </c>
      <c r="Q859" s="248">
        <f t="shared" si="402"/>
        <v>26571.150999999998</v>
      </c>
      <c r="R859" s="246">
        <f t="shared" si="403"/>
        <v>5.5795238200655766E-6</v>
      </c>
      <c r="S859" s="246">
        <v>0.1</v>
      </c>
      <c r="T859" s="246">
        <f t="shared" si="404"/>
        <v>5.5795238200655768E-7</v>
      </c>
      <c r="X859" s="248"/>
      <c r="AG859" s="249"/>
    </row>
    <row r="860" spans="1:33" s="246" customFormat="1" ht="12.95" customHeight="1">
      <c r="A860" s="15" t="s">
        <v>1707</v>
      </c>
      <c r="B860" s="249"/>
      <c r="C860" s="250">
        <v>41591.586000000003</v>
      </c>
      <c r="D860" s="250"/>
      <c r="E860" s="246">
        <f t="shared" si="401"/>
        <v>24802.986387908066</v>
      </c>
      <c r="F860" s="246">
        <f t="shared" si="391"/>
        <v>24803</v>
      </c>
      <c r="G860" s="246">
        <f t="shared" ref="G860:G881" si="406">+C860-(C$7+F860*C$8)</f>
        <v>-4.3762359928223304E-3</v>
      </c>
      <c r="I860" s="246">
        <f t="shared" si="405"/>
        <v>-4.3762359928223304E-3</v>
      </c>
      <c r="P860" s="246">
        <f t="shared" si="393"/>
        <v>-8.0357314825449284E-3</v>
      </c>
      <c r="Q860" s="248">
        <f t="shared" si="402"/>
        <v>26573.086000000003</v>
      </c>
      <c r="R860" s="246">
        <f t="shared" si="403"/>
        <v>1.3391907239300037E-5</v>
      </c>
      <c r="S860" s="246">
        <v>0.1</v>
      </c>
      <c r="T860" s="246">
        <f t="shared" si="404"/>
        <v>1.3391907239300038E-6</v>
      </c>
      <c r="X860" s="248"/>
      <c r="AG860" s="249"/>
    </row>
    <row r="861" spans="1:33" s="246" customFormat="1" ht="12.95" customHeight="1">
      <c r="A861" s="15" t="s">
        <v>1708</v>
      </c>
      <c r="B861" s="249" t="s">
        <v>1814</v>
      </c>
      <c r="C861" s="250">
        <v>41616.493999999999</v>
      </c>
      <c r="D861" s="250"/>
      <c r="E861" s="246">
        <f t="shared" si="401"/>
        <v>24880.461639778205</v>
      </c>
      <c r="F861" s="246">
        <f t="shared" si="391"/>
        <v>24880.5</v>
      </c>
      <c r="G861" s="246">
        <f t="shared" si="406"/>
        <v>-1.2332665995927528E-2</v>
      </c>
      <c r="I861" s="246">
        <f t="shared" si="405"/>
        <v>-1.2332665995927528E-2</v>
      </c>
      <c r="P861" s="246">
        <f t="shared" si="393"/>
        <v>-8.0209840255649062E-3</v>
      </c>
      <c r="Q861" s="248">
        <f t="shared" si="402"/>
        <v>26597.993999999999</v>
      </c>
      <c r="R861" s="246">
        <f t="shared" si="403"/>
        <v>1.8590601413550098E-5</v>
      </c>
      <c r="S861" s="246">
        <v>0.1</v>
      </c>
      <c r="T861" s="246">
        <f t="shared" si="404"/>
        <v>1.85906014135501E-6</v>
      </c>
      <c r="X861" s="248"/>
      <c r="AG861" s="249"/>
    </row>
    <row r="862" spans="1:33" s="246" customFormat="1" ht="12.95" customHeight="1">
      <c r="A862" s="15" t="s">
        <v>1708</v>
      </c>
      <c r="B862" s="249"/>
      <c r="C862" s="250">
        <v>41620.516000000003</v>
      </c>
      <c r="D862" s="250"/>
      <c r="E862" s="246">
        <f t="shared" si="401"/>
        <v>24892.971896042141</v>
      </c>
      <c r="F862" s="246">
        <f t="shared" si="391"/>
        <v>24893</v>
      </c>
      <c r="G862" s="246">
        <f t="shared" si="406"/>
        <v>-9.0353159903315827E-3</v>
      </c>
      <c r="I862" s="246">
        <f t="shared" si="405"/>
        <v>-9.0353159903315827E-3</v>
      </c>
      <c r="P862" s="246">
        <f t="shared" si="393"/>
        <v>-8.0185811693744211E-3</v>
      </c>
      <c r="Q862" s="248">
        <f t="shared" si="402"/>
        <v>26602.016000000003</v>
      </c>
      <c r="R862" s="246">
        <f t="shared" si="403"/>
        <v>1.0337496961467917E-6</v>
      </c>
      <c r="S862" s="246">
        <v>0.1</v>
      </c>
      <c r="T862" s="246">
        <f t="shared" si="404"/>
        <v>1.0337496961467917E-7</v>
      </c>
      <c r="X862" s="248"/>
      <c r="AG862" s="249"/>
    </row>
    <row r="863" spans="1:33" s="246" customFormat="1" ht="12.95" customHeight="1">
      <c r="A863" s="15" t="s">
        <v>1708</v>
      </c>
      <c r="B863" s="249"/>
      <c r="C863" s="250">
        <v>41623.415999999997</v>
      </c>
      <c r="D863" s="250"/>
      <c r="E863" s="246">
        <f t="shared" si="401"/>
        <v>24901.992220051412</v>
      </c>
      <c r="F863" s="246">
        <f t="shared" si="391"/>
        <v>24902</v>
      </c>
      <c r="G863" s="246">
        <f t="shared" si="406"/>
        <v>-2.5012240002979524E-3</v>
      </c>
      <c r="I863" s="246">
        <f t="shared" si="405"/>
        <v>-2.5012240002979524E-3</v>
      </c>
      <c r="P863" s="246">
        <f t="shared" si="393"/>
        <v>-8.0168469446525951E-3</v>
      </c>
      <c r="Q863" s="248">
        <f t="shared" si="402"/>
        <v>26604.915999999997</v>
      </c>
      <c r="R863" s="246">
        <f t="shared" si="403"/>
        <v>3.0422096464291376E-5</v>
      </c>
      <c r="S863" s="246">
        <v>0.1</v>
      </c>
      <c r="T863" s="246">
        <f t="shared" si="404"/>
        <v>3.0422096464291377E-6</v>
      </c>
      <c r="X863" s="248"/>
      <c r="AG863" s="249"/>
    </row>
    <row r="864" spans="1:33" s="246" customFormat="1" ht="12.95" customHeight="1">
      <c r="A864" s="15" t="s">
        <v>1708</v>
      </c>
      <c r="B864" s="249" t="s">
        <v>1814</v>
      </c>
      <c r="C864" s="250">
        <v>41627.423000000003</v>
      </c>
      <c r="D864" s="250"/>
      <c r="E864" s="246">
        <f t="shared" ref="E864:E927" si="407">+(C864-C$7)/C$8</f>
        <v>24914.455819467028</v>
      </c>
      <c r="F864" s="246">
        <f t="shared" ref="F864:F927" si="408">ROUND(2*E864,0)/2</f>
        <v>24914.5</v>
      </c>
      <c r="G864" s="246">
        <f t="shared" si="406"/>
        <v>-1.4203873994119931E-2</v>
      </c>
      <c r="I864" s="246">
        <f t="shared" si="405"/>
        <v>-1.4203873994119931E-2</v>
      </c>
      <c r="P864" s="246">
        <f t="shared" ref="P864:P927" si="409">+D$11+D$12*F864+D$13*F864^2</f>
        <v>-8.01443250994913E-3</v>
      </c>
      <c r="Q864" s="248">
        <f t="shared" ref="Q864:Q927" si="410">+C864-15018.5</f>
        <v>26608.923000000003</v>
      </c>
      <c r="R864" s="246">
        <f t="shared" si="403"/>
        <v>3.8309185885974448E-5</v>
      </c>
      <c r="S864" s="246">
        <v>0.1</v>
      </c>
      <c r="T864" s="246">
        <f t="shared" si="404"/>
        <v>3.8309185885974446E-6</v>
      </c>
      <c r="X864" s="248"/>
      <c r="AG864" s="249"/>
    </row>
    <row r="865" spans="1:33" s="246" customFormat="1" ht="12.95" customHeight="1">
      <c r="A865" s="15" t="s">
        <v>1708</v>
      </c>
      <c r="B865" s="249"/>
      <c r="C865" s="250">
        <v>41631.455000000002</v>
      </c>
      <c r="D865" s="250"/>
      <c r="E865" s="246">
        <f t="shared" si="407"/>
        <v>24926.997180296494</v>
      </c>
      <c r="F865" s="246">
        <f t="shared" si="408"/>
        <v>24927</v>
      </c>
      <c r="G865" s="246">
        <f t="shared" si="406"/>
        <v>-9.0652399376267567E-4</v>
      </c>
      <c r="I865" s="246">
        <f t="shared" si="405"/>
        <v>-9.0652399376267567E-4</v>
      </c>
      <c r="P865" s="246">
        <f t="shared" si="409"/>
        <v>-8.0120113435520699E-3</v>
      </c>
      <c r="Q865" s="248">
        <f t="shared" si="410"/>
        <v>26612.955000000002</v>
      </c>
      <c r="R865" s="246">
        <f t="shared" si="403"/>
        <v>5.0487950478017106E-5</v>
      </c>
      <c r="S865" s="246">
        <v>0.1</v>
      </c>
      <c r="T865" s="246">
        <f t="shared" si="404"/>
        <v>5.0487950478017109E-6</v>
      </c>
      <c r="X865" s="248"/>
      <c r="AG865" s="249"/>
    </row>
    <row r="866" spans="1:33" s="246" customFormat="1" ht="12.95" customHeight="1">
      <c r="A866" s="15" t="s">
        <v>1708</v>
      </c>
      <c r="B866" s="249" t="s">
        <v>1814</v>
      </c>
      <c r="C866" s="250">
        <v>41648.334000000003</v>
      </c>
      <c r="D866" s="250"/>
      <c r="E866" s="246">
        <f t="shared" si="407"/>
        <v>24979.498576487131</v>
      </c>
      <c r="F866" s="246">
        <f t="shared" si="408"/>
        <v>24979.5</v>
      </c>
      <c r="G866" s="246">
        <f t="shared" si="406"/>
        <v>-4.576539940899238E-4</v>
      </c>
      <c r="I866" s="246">
        <f t="shared" si="405"/>
        <v>-4.576539940899238E-4</v>
      </c>
      <c r="P866" s="246">
        <f t="shared" si="409"/>
        <v>-8.0017689345903854E-3</v>
      </c>
      <c r="Q866" s="248">
        <f t="shared" si="410"/>
        <v>26629.834000000003</v>
      </c>
      <c r="R866" s="246">
        <f t="shared" si="403"/>
        <v>5.6913670235482283E-5</v>
      </c>
      <c r="S866" s="246">
        <v>0.1</v>
      </c>
      <c r="T866" s="246">
        <f t="shared" si="404"/>
        <v>5.6913670235482283E-6</v>
      </c>
      <c r="X866" s="248"/>
      <c r="AG866" s="249"/>
    </row>
    <row r="867" spans="1:33" s="246" customFormat="1" ht="12.95" customHeight="1">
      <c r="A867" s="15" t="s">
        <v>1709</v>
      </c>
      <c r="B867" s="249" t="s">
        <v>1814</v>
      </c>
      <c r="C867" s="250">
        <v>41657.332000000002</v>
      </c>
      <c r="D867" s="250"/>
      <c r="E867" s="246">
        <f t="shared" si="407"/>
        <v>25007.486464568374</v>
      </c>
      <c r="F867" s="246">
        <f t="shared" si="408"/>
        <v>25007.5</v>
      </c>
      <c r="G867" s="246">
        <f t="shared" si="406"/>
        <v>-4.3515899960766546E-3</v>
      </c>
      <c r="I867" s="246">
        <f t="shared" si="405"/>
        <v>-4.3515899960766546E-3</v>
      </c>
      <c r="P867" s="246">
        <f t="shared" si="409"/>
        <v>-7.9962577621179413E-3</v>
      </c>
      <c r="Q867" s="248">
        <f t="shared" si="410"/>
        <v>26638.832000000002</v>
      </c>
      <c r="R867" s="246">
        <f t="shared" si="403"/>
        <v>1.3283603124820384E-5</v>
      </c>
      <c r="S867" s="246">
        <v>0.1</v>
      </c>
      <c r="T867" s="246">
        <f t="shared" si="404"/>
        <v>1.3283603124820385E-6</v>
      </c>
      <c r="X867" s="248"/>
      <c r="AG867" s="249"/>
    </row>
    <row r="868" spans="1:33" s="246" customFormat="1" ht="12.95" customHeight="1">
      <c r="A868" s="15" t="s">
        <v>1709</v>
      </c>
      <c r="B868" s="249" t="s">
        <v>1814</v>
      </c>
      <c r="C868" s="250">
        <v>41657.334999999999</v>
      </c>
      <c r="D868" s="250"/>
      <c r="E868" s="246">
        <f t="shared" si="407"/>
        <v>25007.49579593803</v>
      </c>
      <c r="F868" s="246">
        <f t="shared" si="408"/>
        <v>25007.5</v>
      </c>
      <c r="G868" s="246">
        <f t="shared" si="406"/>
        <v>-1.351589999103453E-3</v>
      </c>
      <c r="I868" s="246">
        <f t="shared" si="405"/>
        <v>-1.351589999103453E-3</v>
      </c>
      <c r="P868" s="246">
        <f t="shared" si="409"/>
        <v>-7.9962577621179413E-3</v>
      </c>
      <c r="Q868" s="248">
        <f t="shared" si="410"/>
        <v>26638.834999999999</v>
      </c>
      <c r="R868" s="246">
        <f t="shared" si="403"/>
        <v>4.4151609680843962E-5</v>
      </c>
      <c r="S868" s="246">
        <v>0.1</v>
      </c>
      <c r="T868" s="246">
        <f t="shared" si="404"/>
        <v>4.4151609680843962E-6</v>
      </c>
      <c r="X868" s="248"/>
      <c r="AG868" s="249"/>
    </row>
    <row r="869" spans="1:33" s="246" customFormat="1" ht="12.95" customHeight="1">
      <c r="A869" s="15" t="s">
        <v>1709</v>
      </c>
      <c r="B869" s="249" t="s">
        <v>1814</v>
      </c>
      <c r="C869" s="250">
        <v>41675.332000000002</v>
      </c>
      <c r="D869" s="250"/>
      <c r="E869" s="246">
        <f t="shared" si="407"/>
        <v>25063.474682557084</v>
      </c>
      <c r="F869" s="246">
        <f t="shared" si="408"/>
        <v>25063.5</v>
      </c>
      <c r="G869" s="246">
        <f t="shared" si="406"/>
        <v>-8.1394619992352091E-3</v>
      </c>
      <c r="I869" s="246">
        <f t="shared" si="405"/>
        <v>-8.1394619992352091E-3</v>
      </c>
      <c r="P869" s="246">
        <f t="shared" si="409"/>
        <v>-7.9851340863357333E-3</v>
      </c>
      <c r="Q869" s="248">
        <f t="shared" si="410"/>
        <v>26656.832000000002</v>
      </c>
      <c r="R869" s="246">
        <f t="shared" si="403"/>
        <v>2.3817104699908172E-8</v>
      </c>
      <c r="S869" s="246">
        <v>0.1</v>
      </c>
      <c r="T869" s="246">
        <f t="shared" si="404"/>
        <v>2.3817104699908173E-9</v>
      </c>
      <c r="X869" s="248"/>
      <c r="AG869" s="249"/>
    </row>
    <row r="870" spans="1:33" s="246" customFormat="1" ht="12.95" customHeight="1">
      <c r="A870" s="15" t="s">
        <v>1709</v>
      </c>
      <c r="B870" s="249" t="s">
        <v>1814</v>
      </c>
      <c r="C870" s="250">
        <v>41677.266000000003</v>
      </c>
      <c r="D870" s="250"/>
      <c r="E870" s="246">
        <f t="shared" si="407"/>
        <v>25069.490305534317</v>
      </c>
      <c r="F870" s="246">
        <f t="shared" si="408"/>
        <v>25069.5</v>
      </c>
      <c r="G870" s="246">
        <f t="shared" si="406"/>
        <v>-3.1167339911917225E-3</v>
      </c>
      <c r="I870" s="246">
        <f t="shared" si="405"/>
        <v>-3.1167339911917225E-3</v>
      </c>
      <c r="P870" s="246">
        <f t="shared" si="409"/>
        <v>-7.9839342505224429E-3</v>
      </c>
      <c r="Q870" s="248">
        <f t="shared" si="410"/>
        <v>26658.766000000003</v>
      </c>
      <c r="R870" s="246">
        <f t="shared" si="403"/>
        <v>2.3689638364429032E-5</v>
      </c>
      <c r="S870" s="246">
        <v>0.1</v>
      </c>
      <c r="T870" s="246">
        <f t="shared" si="404"/>
        <v>2.3689638364429036E-6</v>
      </c>
      <c r="X870" s="248"/>
      <c r="AG870" s="249"/>
    </row>
    <row r="871" spans="1:33" s="246" customFormat="1" ht="12.95" customHeight="1">
      <c r="A871" s="15" t="s">
        <v>1709</v>
      </c>
      <c r="B871" s="249"/>
      <c r="C871" s="250">
        <v>41680.322</v>
      </c>
      <c r="D871" s="250"/>
      <c r="E871" s="246">
        <f t="shared" si="407"/>
        <v>25078.995860766168</v>
      </c>
      <c r="F871" s="246">
        <f t="shared" si="408"/>
        <v>25079</v>
      </c>
      <c r="G871" s="246">
        <f t="shared" si="406"/>
        <v>-1.3307479966897517E-3</v>
      </c>
      <c r="I871" s="246">
        <f t="shared" si="405"/>
        <v>-1.3307479966897517E-3</v>
      </c>
      <c r="P871" s="246">
        <f t="shared" si="409"/>
        <v>-7.9820313385107131E-3</v>
      </c>
      <c r="Q871" s="248">
        <f t="shared" si="410"/>
        <v>26661.822</v>
      </c>
      <c r="R871" s="246">
        <f t="shared" si="403"/>
        <v>4.4239570093185015E-5</v>
      </c>
      <c r="S871" s="246">
        <v>0.1</v>
      </c>
      <c r="T871" s="246">
        <f t="shared" si="404"/>
        <v>4.4239570093185019E-6</v>
      </c>
      <c r="X871" s="248"/>
      <c r="AG871" s="249"/>
    </row>
    <row r="872" spans="1:33" s="246" customFormat="1" ht="12.95" customHeight="1">
      <c r="A872" s="15" t="s">
        <v>1709</v>
      </c>
      <c r="B872" s="249"/>
      <c r="C872" s="250">
        <v>41681.286</v>
      </c>
      <c r="D872" s="250"/>
      <c r="E872" s="246">
        <f t="shared" si="407"/>
        <v>25081.994340885118</v>
      </c>
      <c r="F872" s="246">
        <f t="shared" si="408"/>
        <v>25082</v>
      </c>
      <c r="G872" s="246">
        <f t="shared" si="406"/>
        <v>-1.8193840005551465E-3</v>
      </c>
      <c r="I872" s="246">
        <f t="shared" si="405"/>
        <v>-1.8193840005551465E-3</v>
      </c>
      <c r="P872" s="246">
        <f t="shared" si="409"/>
        <v>-7.981429611124833E-3</v>
      </c>
      <c r="Q872" s="248">
        <f t="shared" si="410"/>
        <v>26662.786</v>
      </c>
      <c r="R872" s="246">
        <f t="shared" si="403"/>
        <v>3.7970806106741143E-5</v>
      </c>
      <c r="S872" s="246">
        <v>0.1</v>
      </c>
      <c r="T872" s="246">
        <f t="shared" si="404"/>
        <v>3.7970806106741143E-6</v>
      </c>
      <c r="X872" s="248"/>
      <c r="AG872" s="249"/>
    </row>
    <row r="873" spans="1:33" s="246" customFormat="1" ht="12.95" customHeight="1">
      <c r="A873" s="15" t="s">
        <v>1709</v>
      </c>
      <c r="B873" s="249" t="s">
        <v>1814</v>
      </c>
      <c r="C873" s="250">
        <v>41681.440000000002</v>
      </c>
      <c r="D873" s="250"/>
      <c r="E873" s="246">
        <f t="shared" si="407"/>
        <v>25082.473351194585</v>
      </c>
      <c r="F873" s="246">
        <f t="shared" si="408"/>
        <v>25082.5</v>
      </c>
      <c r="G873" s="246">
        <f t="shared" si="406"/>
        <v>-8.5674899964942597E-3</v>
      </c>
      <c r="I873" s="246">
        <f t="shared" si="405"/>
        <v>-8.5674899964942597E-3</v>
      </c>
      <c r="P873" s="246">
        <f t="shared" si="409"/>
        <v>-7.9813292855297011E-3</v>
      </c>
      <c r="Q873" s="248">
        <f t="shared" si="410"/>
        <v>26662.940000000002</v>
      </c>
      <c r="R873" s="246">
        <f t="shared" si="403"/>
        <v>3.4358437907847677E-7</v>
      </c>
      <c r="S873" s="246">
        <v>0.1</v>
      </c>
      <c r="T873" s="246">
        <f t="shared" si="404"/>
        <v>3.4358437907847676E-8</v>
      </c>
      <c r="X873" s="248"/>
      <c r="AG873" s="249"/>
    </row>
    <row r="874" spans="1:33" s="246" customFormat="1" ht="12.95" customHeight="1">
      <c r="A874" s="15" t="s">
        <v>1709</v>
      </c>
      <c r="B874" s="249"/>
      <c r="C874" s="250">
        <v>41688.356</v>
      </c>
      <c r="D874" s="250"/>
      <c r="E874" s="246">
        <f t="shared" si="407"/>
        <v>25103.985268728462</v>
      </c>
      <c r="F874" s="246">
        <f t="shared" si="408"/>
        <v>25104</v>
      </c>
      <c r="G874" s="246">
        <f t="shared" si="406"/>
        <v>-4.7360479948110878E-3</v>
      </c>
      <c r="I874" s="246">
        <f t="shared" si="405"/>
        <v>-4.7360479948110878E-3</v>
      </c>
      <c r="P874" s="246">
        <f t="shared" si="409"/>
        <v>-7.9770050958476359E-3</v>
      </c>
      <c r="Q874" s="248">
        <f t="shared" si="410"/>
        <v>26669.856</v>
      </c>
      <c r="R874" s="246">
        <f t="shared" si="403"/>
        <v>1.0503802930759227E-5</v>
      </c>
      <c r="S874" s="246">
        <v>0.1</v>
      </c>
      <c r="T874" s="246">
        <f t="shared" si="404"/>
        <v>1.0503802930759227E-6</v>
      </c>
      <c r="X874" s="248"/>
      <c r="AG874" s="249"/>
    </row>
    <row r="875" spans="1:33" s="246" customFormat="1" ht="12.95" customHeight="1">
      <c r="A875" s="15" t="s">
        <v>1709</v>
      </c>
      <c r="B875" s="249" t="s">
        <v>1814</v>
      </c>
      <c r="C875" s="250">
        <v>41694.305</v>
      </c>
      <c r="D875" s="250"/>
      <c r="E875" s="246">
        <f t="shared" si="407"/>
        <v>25122.48937477373</v>
      </c>
      <c r="F875" s="246">
        <f t="shared" si="408"/>
        <v>25122.5</v>
      </c>
      <c r="G875" s="246">
        <f t="shared" si="406"/>
        <v>-3.4159699935116805E-3</v>
      </c>
      <c r="I875" s="246">
        <f t="shared" si="405"/>
        <v>-3.4159699935116805E-3</v>
      </c>
      <c r="P875" s="246">
        <f t="shared" si="409"/>
        <v>-7.9732683408196177E-3</v>
      </c>
      <c r="Q875" s="248">
        <f t="shared" si="410"/>
        <v>26675.805</v>
      </c>
      <c r="R875" s="246">
        <f t="shared" si="403"/>
        <v>2.0768968226375657E-5</v>
      </c>
      <c r="S875" s="246">
        <v>0.1</v>
      </c>
      <c r="T875" s="246">
        <f t="shared" si="404"/>
        <v>2.0768968226375656E-6</v>
      </c>
      <c r="X875" s="248"/>
      <c r="AG875" s="249"/>
    </row>
    <row r="876" spans="1:33" s="246" customFormat="1" ht="12.95" customHeight="1">
      <c r="A876" s="15" t="s">
        <v>1710</v>
      </c>
      <c r="B876" s="249" t="s">
        <v>1814</v>
      </c>
      <c r="C876" s="250">
        <v>41721.305999999997</v>
      </c>
      <c r="D876" s="250"/>
      <c r="E876" s="246">
        <f t="shared" si="407"/>
        <v>25206.474812213339</v>
      </c>
      <c r="F876" s="246">
        <f t="shared" si="408"/>
        <v>25206.5</v>
      </c>
      <c r="G876" s="246">
        <f t="shared" si="406"/>
        <v>-8.0977780016837642E-3</v>
      </c>
      <c r="I876" s="246">
        <f t="shared" si="405"/>
        <v>-8.0977780016837642E-3</v>
      </c>
      <c r="P876" s="246">
        <f t="shared" si="409"/>
        <v>-7.9561159815029602E-3</v>
      </c>
      <c r="Q876" s="248">
        <f t="shared" si="410"/>
        <v>26702.805999999997</v>
      </c>
      <c r="R876" s="246">
        <f t="shared" si="403"/>
        <v>2.0068127961706503E-8</v>
      </c>
      <c r="S876" s="246">
        <v>0.1</v>
      </c>
      <c r="T876" s="246">
        <f t="shared" si="404"/>
        <v>2.0068127961706506E-9</v>
      </c>
      <c r="X876" s="248"/>
      <c r="AG876" s="249"/>
    </row>
    <row r="877" spans="1:33" s="246" customFormat="1" ht="12.95" customHeight="1">
      <c r="A877" s="15" t="s">
        <v>1710</v>
      </c>
      <c r="B877" s="249"/>
      <c r="C877" s="250">
        <v>41743.32</v>
      </c>
      <c r="D877" s="250"/>
      <c r="E877" s="246">
        <f t="shared" si="407"/>
        <v>25274.948402813538</v>
      </c>
      <c r="F877" s="246">
        <f t="shared" si="408"/>
        <v>25275</v>
      </c>
      <c r="G877" s="246">
        <f t="shared" si="406"/>
        <v>-1.6588300000876188E-2</v>
      </c>
      <c r="I877" s="246">
        <f t="shared" si="405"/>
        <v>-1.6588300000876188E-2</v>
      </c>
      <c r="P877" s="246">
        <f t="shared" si="409"/>
        <v>-7.9419036138163104E-3</v>
      </c>
      <c r="Q877" s="248">
        <f t="shared" si="410"/>
        <v>26724.82</v>
      </c>
      <c r="R877" s="246">
        <f t="shared" si="403"/>
        <v>7.4760170482162115E-5</v>
      </c>
      <c r="S877" s="246">
        <v>0.1</v>
      </c>
      <c r="T877" s="246">
        <f t="shared" si="404"/>
        <v>7.476017048216212E-6</v>
      </c>
      <c r="X877" s="248"/>
      <c r="AG877" s="249"/>
    </row>
    <row r="878" spans="1:33" s="246" customFormat="1" ht="12.95" customHeight="1">
      <c r="A878" s="15" t="s">
        <v>1710</v>
      </c>
      <c r="B878" s="249"/>
      <c r="C878" s="250">
        <v>41753.292999999998</v>
      </c>
      <c r="D878" s="250"/>
      <c r="E878" s="246">
        <f t="shared" si="407"/>
        <v>25305.96898603583</v>
      </c>
      <c r="F878" s="246">
        <f t="shared" si="408"/>
        <v>25306</v>
      </c>
      <c r="G878" s="246">
        <f t="shared" si="406"/>
        <v>-9.9708720008493401E-3</v>
      </c>
      <c r="I878" s="246">
        <f t="shared" si="405"/>
        <v>-9.9708720008493401E-3</v>
      </c>
      <c r="P878" s="246">
        <f t="shared" si="409"/>
        <v>-7.9354052948803332E-3</v>
      </c>
      <c r="Q878" s="248">
        <f t="shared" si="410"/>
        <v>26734.792999999998</v>
      </c>
      <c r="R878" s="246">
        <f t="shared" si="403"/>
        <v>4.1431247111083191E-6</v>
      </c>
      <c r="S878" s="246">
        <v>0.1</v>
      </c>
      <c r="T878" s="246">
        <f t="shared" si="404"/>
        <v>4.1431247111083196E-7</v>
      </c>
      <c r="X878" s="248"/>
      <c r="AG878" s="249"/>
    </row>
    <row r="879" spans="1:33" s="246" customFormat="1" ht="12.95" customHeight="1">
      <c r="A879" s="15" t="s">
        <v>1710</v>
      </c>
      <c r="B879" s="249"/>
      <c r="C879" s="250">
        <v>41753.296000000002</v>
      </c>
      <c r="D879" s="250"/>
      <c r="E879" s="246">
        <f t="shared" si="407"/>
        <v>25305.978317405508</v>
      </c>
      <c r="F879" s="246">
        <f t="shared" si="408"/>
        <v>25306</v>
      </c>
      <c r="G879" s="246">
        <f t="shared" si="406"/>
        <v>-6.9708719966001809E-3</v>
      </c>
      <c r="I879" s="246">
        <f t="shared" si="405"/>
        <v>-6.9708719966001809E-3</v>
      </c>
      <c r="P879" s="246">
        <f t="shared" si="409"/>
        <v>-7.9354052948803332E-3</v>
      </c>
      <c r="Q879" s="248">
        <f t="shared" si="410"/>
        <v>26734.796000000002</v>
      </c>
      <c r="R879" s="246">
        <f t="shared" si="403"/>
        <v>9.3032448349118942E-7</v>
      </c>
      <c r="S879" s="246">
        <v>0.1</v>
      </c>
      <c r="T879" s="246">
        <f t="shared" si="404"/>
        <v>9.3032448349118942E-8</v>
      </c>
      <c r="X879" s="248"/>
      <c r="AG879" s="249"/>
    </row>
    <row r="880" spans="1:33" s="246" customFormat="1" ht="12.95" customHeight="1">
      <c r="A880" s="15" t="s">
        <v>1711</v>
      </c>
      <c r="B880" s="249" t="s">
        <v>1814</v>
      </c>
      <c r="C880" s="250">
        <v>41903.597999999998</v>
      </c>
      <c r="D880" s="250"/>
      <c r="E880" s="246">
        <f t="shared" si="407"/>
        <v>25773.48615852432</v>
      </c>
      <c r="F880" s="246">
        <f t="shared" si="408"/>
        <v>25773.5</v>
      </c>
      <c r="G880" s="246">
        <f t="shared" si="406"/>
        <v>-4.44998199964175E-3</v>
      </c>
      <c r="I880" s="246">
        <f t="shared" si="405"/>
        <v>-4.44998199964175E-3</v>
      </c>
      <c r="P880" s="246">
        <f t="shared" si="409"/>
        <v>-7.8323862519749116E-3</v>
      </c>
      <c r="Q880" s="248">
        <f t="shared" si="410"/>
        <v>26885.097999999998</v>
      </c>
      <c r="R880" s="246">
        <f t="shared" si="403"/>
        <v>1.1440658526201453E-5</v>
      </c>
      <c r="S880" s="246">
        <v>0.1</v>
      </c>
      <c r="T880" s="246">
        <f t="shared" si="404"/>
        <v>1.1440658526201454E-6</v>
      </c>
      <c r="X880" s="248"/>
      <c r="AG880" s="249"/>
    </row>
    <row r="881" spans="1:33" s="246" customFormat="1" ht="12.95" customHeight="1">
      <c r="A881" s="15" t="s">
        <v>1711</v>
      </c>
      <c r="B881" s="249" t="s">
        <v>1814</v>
      </c>
      <c r="C881" s="250">
        <v>41904.572</v>
      </c>
      <c r="D881" s="250"/>
      <c r="E881" s="246">
        <f t="shared" si="407"/>
        <v>25776.515743208827</v>
      </c>
      <c r="F881" s="246">
        <f t="shared" si="408"/>
        <v>25776.5</v>
      </c>
      <c r="G881" s="246">
        <f t="shared" si="406"/>
        <v>5.061382005806081E-3</v>
      </c>
      <c r="I881" s="246">
        <f t="shared" si="405"/>
        <v>5.061382005806081E-3</v>
      </c>
      <c r="P881" s="246">
        <f t="shared" si="409"/>
        <v>-7.8316947614939843E-3</v>
      </c>
      <c r="Q881" s="248">
        <f t="shared" si="410"/>
        <v>26886.072</v>
      </c>
      <c r="R881" s="246">
        <f t="shared" si="403"/>
        <v>1.6623142852749271E-4</v>
      </c>
      <c r="S881" s="246">
        <v>0.1</v>
      </c>
      <c r="T881" s="246">
        <f t="shared" si="404"/>
        <v>1.6623142852749273E-5</v>
      </c>
      <c r="X881" s="248"/>
      <c r="AG881" s="249"/>
    </row>
    <row r="882" spans="1:33" s="246" customFormat="1" ht="12.95" customHeight="1">
      <c r="A882" s="15" t="s">
        <v>1711</v>
      </c>
      <c r="B882" s="249" t="s">
        <v>1814</v>
      </c>
      <c r="C882" s="250">
        <v>41911.629000000001</v>
      </c>
      <c r="D882" s="250"/>
      <c r="E882" s="246">
        <f t="shared" si="407"/>
        <v>25798.466235116957</v>
      </c>
      <c r="F882" s="246">
        <f t="shared" si="408"/>
        <v>25798.5</v>
      </c>
      <c r="G882" s="246">
        <f>+C882-(C$7+F882*C$8)</f>
        <v>-1.0855281994736288E-2</v>
      </c>
      <c r="I882" s="246">
        <f t="shared" si="405"/>
        <v>-1.0855281994736288E-2</v>
      </c>
      <c r="P882" s="246">
        <f t="shared" si="409"/>
        <v>-7.8266119835197871E-3</v>
      </c>
      <c r="Q882" s="248">
        <f t="shared" si="410"/>
        <v>26893.129000000001</v>
      </c>
      <c r="R882" s="246">
        <f t="shared" si="403"/>
        <v>9.1728420368421584E-6</v>
      </c>
      <c r="S882" s="246">
        <v>0.1</v>
      </c>
      <c r="T882" s="246">
        <f>+S882*R882</f>
        <v>9.1728420368421592E-7</v>
      </c>
      <c r="X882" s="248"/>
      <c r="AG882" s="249"/>
    </row>
    <row r="883" spans="1:33" s="246" customFormat="1" ht="12.95" customHeight="1">
      <c r="A883" s="15" t="s">
        <v>1711</v>
      </c>
      <c r="B883" s="249"/>
      <c r="C883" s="250">
        <v>41926.595999999998</v>
      </c>
      <c r="D883" s="250"/>
      <c r="E883" s="246">
        <f t="shared" si="407"/>
        <v>25845.020438374559</v>
      </c>
      <c r="F883" s="246">
        <f t="shared" si="408"/>
        <v>25845</v>
      </c>
      <c r="G883" s="246">
        <f>+C883-(C$7+F883*C$8)</f>
        <v>6.5708600013749674E-3</v>
      </c>
      <c r="I883" s="246">
        <f t="shared" si="405"/>
        <v>6.5708600013749674E-3</v>
      </c>
      <c r="P883" s="246">
        <f t="shared" si="409"/>
        <v>-7.8158002243587845E-3</v>
      </c>
      <c r="Q883" s="248">
        <f t="shared" si="410"/>
        <v>26908.095999999998</v>
      </c>
      <c r="R883" s="246">
        <f t="shared" si="403"/>
        <v>2.0697599245070953E-4</v>
      </c>
      <c r="S883" s="246">
        <v>0.1</v>
      </c>
      <c r="T883" s="246">
        <f>+S883*R883</f>
        <v>2.0697599245070955E-5</v>
      </c>
      <c r="X883" s="248"/>
      <c r="AG883" s="249"/>
    </row>
    <row r="884" spans="1:33" s="246" customFormat="1" ht="12.95" customHeight="1">
      <c r="A884" s="15" t="s">
        <v>1711</v>
      </c>
      <c r="B884" s="249"/>
      <c r="C884" s="250">
        <v>41927.582000000002</v>
      </c>
      <c r="D884" s="250"/>
      <c r="E884" s="246">
        <f t="shared" si="407"/>
        <v>25848.087348537731</v>
      </c>
      <c r="F884" s="246">
        <f t="shared" si="408"/>
        <v>25848</v>
      </c>
      <c r="P884" s="246">
        <f t="shared" si="409"/>
        <v>-7.8150994926088901E-3</v>
      </c>
      <c r="Q884" s="248">
        <f t="shared" si="410"/>
        <v>26909.082000000002</v>
      </c>
      <c r="U884" s="11">
        <v>3.0294600001070648E-2</v>
      </c>
      <c r="X884" s="248"/>
      <c r="AG884" s="249"/>
    </row>
    <row r="885" spans="1:33" s="246" customFormat="1" ht="12.95" customHeight="1">
      <c r="A885" s="15" t="s">
        <v>1711</v>
      </c>
      <c r="B885" s="249"/>
      <c r="C885" s="250">
        <v>41927.584999999999</v>
      </c>
      <c r="D885" s="250"/>
      <c r="E885" s="246">
        <f t="shared" si="407"/>
        <v>25848.096679907387</v>
      </c>
      <c r="F885" s="246">
        <f t="shared" si="408"/>
        <v>25848</v>
      </c>
      <c r="P885" s="246">
        <f t="shared" si="409"/>
        <v>-7.8150994926088901E-3</v>
      </c>
      <c r="Q885" s="248">
        <f t="shared" si="410"/>
        <v>26909.084999999999</v>
      </c>
      <c r="U885" s="11">
        <v>3.329459999804385E-2</v>
      </c>
      <c r="X885" s="248"/>
      <c r="AG885" s="249"/>
    </row>
    <row r="886" spans="1:33" s="246" customFormat="1" ht="12.95" customHeight="1">
      <c r="A886" s="15" t="s">
        <v>1711</v>
      </c>
      <c r="B886" s="249" t="s">
        <v>1814</v>
      </c>
      <c r="C886" s="250">
        <v>41932.531000000003</v>
      </c>
      <c r="D886" s="250"/>
      <c r="E886" s="246">
        <f t="shared" si="407"/>
        <v>25863.480998028073</v>
      </c>
      <c r="F886" s="246">
        <f t="shared" si="408"/>
        <v>25863.5</v>
      </c>
      <c r="G886" s="246">
        <f t="shared" ref="G886:G917" si="411">+C886-(C$7+F886*C$8)</f>
        <v>-6.109061992901843E-3</v>
      </c>
      <c r="I886" s="246">
        <f t="shared" ref="I886:I917" si="412">+G886</f>
        <v>-6.109061992901843E-3</v>
      </c>
      <c r="P886" s="246">
        <f t="shared" si="409"/>
        <v>-7.8114728682324042E-3</v>
      </c>
      <c r="Q886" s="248">
        <f t="shared" si="410"/>
        <v>26914.031000000003</v>
      </c>
      <c r="R886" s="246">
        <f t="shared" ref="R886:R917" si="413">+(P886-G886)^2</f>
        <v>2.8982027884437678E-6</v>
      </c>
      <c r="S886" s="246">
        <v>0.1</v>
      </c>
      <c r="T886" s="246">
        <f t="shared" ref="T886:T917" si="414">+S886*R886</f>
        <v>2.898202788443768E-7</v>
      </c>
      <c r="X886" s="248"/>
      <c r="AG886" s="249"/>
    </row>
    <row r="887" spans="1:33" s="246" customFormat="1" ht="12.95" customHeight="1">
      <c r="A887" s="15" t="s">
        <v>1711</v>
      </c>
      <c r="B887" s="249"/>
      <c r="C887" s="250">
        <v>41934.610999999997</v>
      </c>
      <c r="D887" s="250"/>
      <c r="E887" s="246">
        <f t="shared" si="407"/>
        <v>25869.950747662308</v>
      </c>
      <c r="F887" s="246">
        <f t="shared" si="408"/>
        <v>25870</v>
      </c>
      <c r="G887" s="246">
        <f t="shared" si="411"/>
        <v>-1.5834440004255157E-2</v>
      </c>
      <c r="I887" s="246">
        <f t="shared" si="412"/>
        <v>-1.5834440004255157E-2</v>
      </c>
      <c r="P887" s="246">
        <f t="shared" si="409"/>
        <v>-7.8099489453289563E-3</v>
      </c>
      <c r="Q887" s="248">
        <f t="shared" si="410"/>
        <v>26916.110999999997</v>
      </c>
      <c r="R887" s="246">
        <f t="shared" si="413"/>
        <v>6.4392456754786543E-5</v>
      </c>
      <c r="S887" s="246">
        <v>0.1</v>
      </c>
      <c r="T887" s="246">
        <f t="shared" si="414"/>
        <v>6.4392456754786548E-6</v>
      </c>
      <c r="X887" s="248"/>
      <c r="AG887" s="249"/>
    </row>
    <row r="888" spans="1:33" s="246" customFormat="1" ht="12.95" customHeight="1">
      <c r="A888" s="15" t="s">
        <v>1711</v>
      </c>
      <c r="B888" s="249" t="s">
        <v>1814</v>
      </c>
      <c r="C888" s="250">
        <v>41938.642999999996</v>
      </c>
      <c r="D888" s="250"/>
      <c r="E888" s="246">
        <f t="shared" si="407"/>
        <v>25882.492108491777</v>
      </c>
      <c r="F888" s="246">
        <f t="shared" si="408"/>
        <v>25882.5</v>
      </c>
      <c r="G888" s="246">
        <f t="shared" si="411"/>
        <v>-2.537089996621944E-3</v>
      </c>
      <c r="I888" s="246">
        <f t="shared" si="412"/>
        <v>-2.537089996621944E-3</v>
      </c>
      <c r="P888" s="246">
        <f t="shared" si="409"/>
        <v>-7.8070132082736516E-3</v>
      </c>
      <c r="Q888" s="248">
        <f t="shared" si="410"/>
        <v>26920.142999999996</v>
      </c>
      <c r="R888" s="246">
        <f t="shared" si="413"/>
        <v>2.7772090656705448E-5</v>
      </c>
      <c r="S888" s="246">
        <v>0.1</v>
      </c>
      <c r="T888" s="246">
        <f t="shared" si="414"/>
        <v>2.7772090656705448E-6</v>
      </c>
      <c r="X888" s="248"/>
      <c r="AG888" s="249"/>
    </row>
    <row r="889" spans="1:33" s="246" customFormat="1" ht="12.95" customHeight="1">
      <c r="A889" s="15" t="s">
        <v>1711</v>
      </c>
      <c r="B889" s="249"/>
      <c r="C889" s="250">
        <v>41954.548999999999</v>
      </c>
      <c r="D889" s="250"/>
      <c r="E889" s="246">
        <f t="shared" si="407"/>
        <v>25931.967030454471</v>
      </c>
      <c r="F889" s="246">
        <f t="shared" si="408"/>
        <v>25932</v>
      </c>
      <c r="G889" s="246">
        <f t="shared" si="411"/>
        <v>-1.0599583998555318E-2</v>
      </c>
      <c r="I889" s="246">
        <f t="shared" si="412"/>
        <v>-1.0599583998555318E-2</v>
      </c>
      <c r="P889" s="246">
        <f t="shared" si="409"/>
        <v>-7.7953215789182129E-3</v>
      </c>
      <c r="Q889" s="248">
        <f t="shared" si="410"/>
        <v>26936.048999999999</v>
      </c>
      <c r="R889" s="246">
        <f t="shared" si="413"/>
        <v>7.8638877181889484E-6</v>
      </c>
      <c r="S889" s="246">
        <v>0.1</v>
      </c>
      <c r="T889" s="246">
        <f t="shared" si="414"/>
        <v>7.8638877181889486E-7</v>
      </c>
      <c r="X889" s="248"/>
      <c r="AG889" s="249"/>
    </row>
    <row r="890" spans="1:33" s="246" customFormat="1" ht="12.95" customHeight="1">
      <c r="A890" s="15" t="s">
        <v>1712</v>
      </c>
      <c r="B890" s="249" t="s">
        <v>1814</v>
      </c>
      <c r="C890" s="250">
        <v>41965.646999999997</v>
      </c>
      <c r="D890" s="250"/>
      <c r="E890" s="246">
        <f t="shared" si="407"/>
        <v>25966.48687730106</v>
      </c>
      <c r="F890" s="246">
        <f t="shared" si="408"/>
        <v>25966.5</v>
      </c>
      <c r="G890" s="246">
        <f t="shared" si="411"/>
        <v>-4.2188980005448684E-3</v>
      </c>
      <c r="I890" s="246">
        <f t="shared" si="412"/>
        <v>-4.2188980005448684E-3</v>
      </c>
      <c r="P890" s="246">
        <f t="shared" si="409"/>
        <v>-7.7871104405155683E-3</v>
      </c>
      <c r="Q890" s="248">
        <f t="shared" si="410"/>
        <v>26947.146999999997</v>
      </c>
      <c r="R890" s="246">
        <f t="shared" si="413"/>
        <v>1.2732140016761656E-5</v>
      </c>
      <c r="S890" s="246">
        <v>0.1</v>
      </c>
      <c r="T890" s="246">
        <f t="shared" si="414"/>
        <v>1.2732140016761657E-6</v>
      </c>
      <c r="X890" s="248"/>
      <c r="AG890" s="249"/>
    </row>
    <row r="891" spans="1:33" s="246" customFormat="1" ht="12.95" customHeight="1">
      <c r="A891" s="15" t="s">
        <v>1712</v>
      </c>
      <c r="B891" s="249" t="s">
        <v>1814</v>
      </c>
      <c r="C891" s="250">
        <v>41989.440000000002</v>
      </c>
      <c r="D891" s="250"/>
      <c r="E891" s="246">
        <f t="shared" si="407"/>
        <v>26040.493970112482</v>
      </c>
      <c r="F891" s="246">
        <f t="shared" si="408"/>
        <v>26040.5</v>
      </c>
      <c r="G891" s="246">
        <f t="shared" si="411"/>
        <v>-1.9385859923204407E-3</v>
      </c>
      <c r="I891" s="246">
        <f t="shared" si="412"/>
        <v>-1.9385859923204407E-3</v>
      </c>
      <c r="P891" s="246">
        <f t="shared" si="409"/>
        <v>-7.7693251875947805E-3</v>
      </c>
      <c r="Q891" s="248">
        <f t="shared" si="410"/>
        <v>26970.940000000002</v>
      </c>
      <c r="R891" s="246">
        <f t="shared" si="413"/>
        <v>3.3997519563308453E-5</v>
      </c>
      <c r="S891" s="246">
        <v>0.1</v>
      </c>
      <c r="T891" s="246">
        <f t="shared" si="414"/>
        <v>3.3997519563308454E-6</v>
      </c>
      <c r="X891" s="248"/>
      <c r="AG891" s="249"/>
    </row>
    <row r="892" spans="1:33" s="246" customFormat="1" ht="12.95" customHeight="1">
      <c r="A892" s="15" t="s">
        <v>1713</v>
      </c>
      <c r="B892" s="249" t="s">
        <v>1814</v>
      </c>
      <c r="C892" s="250">
        <v>42026.41</v>
      </c>
      <c r="D892" s="250"/>
      <c r="E892" s="246">
        <f t="shared" si="407"/>
        <v>26155.487548948186</v>
      </c>
      <c r="F892" s="246">
        <f t="shared" si="408"/>
        <v>26155.5</v>
      </c>
      <c r="G892" s="246">
        <f t="shared" si="411"/>
        <v>-4.0029659940046258E-3</v>
      </c>
      <c r="I892" s="246">
        <f t="shared" si="412"/>
        <v>-4.0029659940046258E-3</v>
      </c>
      <c r="P892" s="246">
        <f t="shared" si="409"/>
        <v>-7.7412177404380805E-3</v>
      </c>
      <c r="Q892" s="248">
        <f t="shared" si="410"/>
        <v>27007.910000000003</v>
      </c>
      <c r="R892" s="246">
        <f t="shared" si="413"/>
        <v>1.3974526119712773E-5</v>
      </c>
      <c r="S892" s="246">
        <v>0.1</v>
      </c>
      <c r="T892" s="246">
        <f t="shared" si="414"/>
        <v>1.3974526119712773E-6</v>
      </c>
      <c r="X892" s="248"/>
      <c r="AG892" s="249"/>
    </row>
    <row r="893" spans="1:33" s="246" customFormat="1" ht="12.95" customHeight="1">
      <c r="A893" s="15" t="s">
        <v>1713</v>
      </c>
      <c r="B893" s="249" t="s">
        <v>1814</v>
      </c>
      <c r="C893" s="250">
        <v>42035.413</v>
      </c>
      <c r="D893" s="250"/>
      <c r="E893" s="246">
        <f t="shared" si="407"/>
        <v>26183.490989312195</v>
      </c>
      <c r="F893" s="246">
        <f t="shared" si="408"/>
        <v>26183.5</v>
      </c>
      <c r="G893" s="246">
        <f t="shared" si="411"/>
        <v>-2.8969019986107014E-3</v>
      </c>
      <c r="I893" s="246">
        <f t="shared" si="412"/>
        <v>-2.8969019986107014E-3</v>
      </c>
      <c r="P893" s="246">
        <f t="shared" si="409"/>
        <v>-7.7342879362432126E-3</v>
      </c>
      <c r="Q893" s="248">
        <f t="shared" si="410"/>
        <v>27016.913</v>
      </c>
      <c r="R893" s="246">
        <f t="shared" si="413"/>
        <v>2.3400302709604768E-5</v>
      </c>
      <c r="S893" s="246">
        <v>0.1</v>
      </c>
      <c r="T893" s="246">
        <f t="shared" si="414"/>
        <v>2.3400302709604769E-6</v>
      </c>
      <c r="X893" s="248"/>
      <c r="AG893" s="249"/>
    </row>
    <row r="894" spans="1:33" s="246" customFormat="1" ht="12.95" customHeight="1">
      <c r="A894" s="15" t="s">
        <v>1713</v>
      </c>
      <c r="B894" s="249" t="s">
        <v>1814</v>
      </c>
      <c r="C894" s="250">
        <v>42043.455999999998</v>
      </c>
      <c r="D894" s="250"/>
      <c r="E894" s="246">
        <f t="shared" si="407"/>
        <v>26208.508391383475</v>
      </c>
      <c r="F894" s="246">
        <f t="shared" si="408"/>
        <v>26208.5</v>
      </c>
      <c r="G894" s="246">
        <f t="shared" si="411"/>
        <v>2.697798001463525E-3</v>
      </c>
      <c r="I894" s="246">
        <f t="shared" si="412"/>
        <v>2.697798001463525E-3</v>
      </c>
      <c r="P894" s="246">
        <f t="shared" si="409"/>
        <v>-7.7280720686883943E-3</v>
      </c>
      <c r="Q894" s="248">
        <f t="shared" si="410"/>
        <v>27024.955999999998</v>
      </c>
      <c r="R894" s="246">
        <f t="shared" si="413"/>
        <v>1.0869876671968959E-4</v>
      </c>
      <c r="S894" s="246">
        <v>0.1</v>
      </c>
      <c r="T894" s="246">
        <f t="shared" si="414"/>
        <v>1.086987667196896E-5</v>
      </c>
      <c r="X894" s="248"/>
      <c r="AG894" s="249"/>
    </row>
    <row r="895" spans="1:33" s="246" customFormat="1" ht="12.95" customHeight="1">
      <c r="A895" s="15" t="s">
        <v>1713</v>
      </c>
      <c r="B895" s="249" t="s">
        <v>1814</v>
      </c>
      <c r="C895" s="250">
        <v>42046.338000000003</v>
      </c>
      <c r="D895" s="250"/>
      <c r="E895" s="246">
        <f t="shared" si="407"/>
        <v>26217.472727174794</v>
      </c>
      <c r="F895" s="246">
        <f t="shared" si="408"/>
        <v>26217.5</v>
      </c>
      <c r="G895" s="246">
        <f t="shared" si="411"/>
        <v>-8.7681099976180121E-3</v>
      </c>
      <c r="I895" s="246">
        <f t="shared" si="412"/>
        <v>-8.7681099976180121E-3</v>
      </c>
      <c r="P895" s="246">
        <f t="shared" si="409"/>
        <v>-7.7258277646942916E-3</v>
      </c>
      <c r="Q895" s="248">
        <f t="shared" si="410"/>
        <v>27027.838000000003</v>
      </c>
      <c r="R895" s="246">
        <f t="shared" si="413"/>
        <v>1.0863522530684568E-6</v>
      </c>
      <c r="S895" s="246">
        <v>0.1</v>
      </c>
      <c r="T895" s="246">
        <f t="shared" si="414"/>
        <v>1.0863522530684568E-7</v>
      </c>
      <c r="X895" s="248"/>
      <c r="AG895" s="249"/>
    </row>
    <row r="896" spans="1:33" s="246" customFormat="1" ht="12.95" customHeight="1">
      <c r="A896" s="15" t="s">
        <v>1713</v>
      </c>
      <c r="B896" s="249" t="s">
        <v>1814</v>
      </c>
      <c r="C896" s="250">
        <v>42047.3</v>
      </c>
      <c r="D896" s="250"/>
      <c r="E896" s="246">
        <f t="shared" si="407"/>
        <v>26220.464986380633</v>
      </c>
      <c r="F896" s="246">
        <f t="shared" si="408"/>
        <v>26220.5</v>
      </c>
      <c r="G896" s="246">
        <f t="shared" si="411"/>
        <v>-1.1256745994614903E-2</v>
      </c>
      <c r="I896" s="246">
        <f t="shared" si="412"/>
        <v>-1.1256745994614903E-2</v>
      </c>
      <c r="P896" s="246">
        <f t="shared" si="409"/>
        <v>-7.7250788878718227E-3</v>
      </c>
      <c r="Q896" s="248">
        <f t="shared" si="410"/>
        <v>27028.800000000003</v>
      </c>
      <c r="R896" s="246">
        <f t="shared" si="413"/>
        <v>1.2472672552851039E-5</v>
      </c>
      <c r="S896" s="246">
        <v>0.1</v>
      </c>
      <c r="T896" s="246">
        <f t="shared" si="414"/>
        <v>1.2472672552851039E-6</v>
      </c>
      <c r="X896" s="248"/>
      <c r="AG896" s="249"/>
    </row>
    <row r="897" spans="1:33" s="246" customFormat="1" ht="12.95" customHeight="1">
      <c r="A897" s="15" t="s">
        <v>1713</v>
      </c>
      <c r="B897" s="249"/>
      <c r="C897" s="250">
        <v>42050.364999999998</v>
      </c>
      <c r="D897" s="250"/>
      <c r="E897" s="246">
        <f t="shared" si="407"/>
        <v>26229.998535721472</v>
      </c>
      <c r="F897" s="246">
        <f t="shared" si="408"/>
        <v>26230</v>
      </c>
      <c r="G897" s="246">
        <f t="shared" si="411"/>
        <v>-4.7076000191736966E-4</v>
      </c>
      <c r="I897" s="246">
        <f t="shared" si="412"/>
        <v>-4.7076000191736966E-4</v>
      </c>
      <c r="P897" s="246">
        <f t="shared" si="409"/>
        <v>-7.7227048865571059E-3</v>
      </c>
      <c r="Q897" s="248">
        <f t="shared" si="410"/>
        <v>27031.864999999998</v>
      </c>
      <c r="R897" s="246">
        <f t="shared" si="413"/>
        <v>5.2590704609852435E-5</v>
      </c>
      <c r="S897" s="246">
        <v>0.1</v>
      </c>
      <c r="T897" s="246">
        <f t="shared" si="414"/>
        <v>5.2590704609852435E-6</v>
      </c>
      <c r="X897" s="248"/>
      <c r="AG897" s="249"/>
    </row>
    <row r="898" spans="1:33" s="246" customFormat="1" ht="12.95" customHeight="1">
      <c r="A898" s="15" t="s">
        <v>1713</v>
      </c>
      <c r="B898" s="249" t="s">
        <v>1814</v>
      </c>
      <c r="C898" s="250">
        <v>42074.303</v>
      </c>
      <c r="D898" s="250"/>
      <c r="E898" s="246">
        <f t="shared" si="407"/>
        <v>26304.456644733353</v>
      </c>
      <c r="F898" s="246">
        <f t="shared" si="408"/>
        <v>26304.5</v>
      </c>
      <c r="G898" s="246">
        <f t="shared" si="411"/>
        <v>-1.3938553995103575E-2</v>
      </c>
      <c r="I898" s="246">
        <f t="shared" si="412"/>
        <v>-1.3938553995103575E-2</v>
      </c>
      <c r="P898" s="246">
        <f t="shared" si="409"/>
        <v>-7.7039529121490022E-3</v>
      </c>
      <c r="Q898" s="248">
        <f t="shared" si="410"/>
        <v>27055.803</v>
      </c>
      <c r="R898" s="246">
        <f t="shared" si="413"/>
        <v>3.8870250663578333E-5</v>
      </c>
      <c r="S898" s="246">
        <v>0.1</v>
      </c>
      <c r="T898" s="246">
        <f t="shared" si="414"/>
        <v>3.8870250663578336E-6</v>
      </c>
      <c r="X898" s="248"/>
      <c r="AG898" s="249"/>
    </row>
    <row r="899" spans="1:33" s="246" customFormat="1" ht="12.95" customHeight="1">
      <c r="A899" s="15" t="s">
        <v>1714</v>
      </c>
      <c r="B899" s="249"/>
      <c r="C899" s="250">
        <v>42089.252999999997</v>
      </c>
      <c r="D899" s="250"/>
      <c r="E899" s="246">
        <f t="shared" si="407"/>
        <v>26350.95797022952</v>
      </c>
      <c r="F899" s="246">
        <f t="shared" si="408"/>
        <v>26351</v>
      </c>
      <c r="G899" s="246">
        <f t="shared" si="411"/>
        <v>-1.3512411998817697E-2</v>
      </c>
      <c r="I899" s="246">
        <f t="shared" si="412"/>
        <v>-1.3512411998817697E-2</v>
      </c>
      <c r="P899" s="246">
        <f t="shared" si="409"/>
        <v>-7.6921274568692872E-3</v>
      </c>
      <c r="Q899" s="248">
        <f t="shared" si="410"/>
        <v>27070.752999999997</v>
      </c>
      <c r="R899" s="246">
        <f t="shared" si="413"/>
        <v>3.3875712149243612E-5</v>
      </c>
      <c r="S899" s="246">
        <v>0.1</v>
      </c>
      <c r="T899" s="246">
        <f t="shared" si="414"/>
        <v>3.3875712149243615E-6</v>
      </c>
      <c r="X899" s="248"/>
      <c r="AG899" s="249"/>
    </row>
    <row r="900" spans="1:33" s="246" customFormat="1" ht="12.95" customHeight="1">
      <c r="A900" s="15" t="s">
        <v>1714</v>
      </c>
      <c r="B900" s="249" t="s">
        <v>1814</v>
      </c>
      <c r="C900" s="250">
        <v>42090.38</v>
      </c>
      <c r="D900" s="250"/>
      <c r="E900" s="246">
        <f t="shared" si="407"/>
        <v>26354.463454766927</v>
      </c>
      <c r="F900" s="246">
        <f t="shared" si="408"/>
        <v>26354.5</v>
      </c>
      <c r="G900" s="246">
        <f t="shared" si="411"/>
        <v>-1.1749154000426643E-2</v>
      </c>
      <c r="I900" s="246">
        <f t="shared" si="412"/>
        <v>-1.1749154000426643E-2</v>
      </c>
      <c r="P900" s="246">
        <f t="shared" si="409"/>
        <v>-7.6912335990890705E-3</v>
      </c>
      <c r="Q900" s="248">
        <f t="shared" si="410"/>
        <v>27071.879999999997</v>
      </c>
      <c r="R900" s="246">
        <f t="shared" si="413"/>
        <v>1.6466717983591683E-5</v>
      </c>
      <c r="S900" s="246">
        <v>0.1</v>
      </c>
      <c r="T900" s="246">
        <f t="shared" si="414"/>
        <v>1.6466717983591685E-6</v>
      </c>
      <c r="X900" s="248"/>
      <c r="AG900" s="249"/>
    </row>
    <row r="901" spans="1:33" s="246" customFormat="1" ht="12.95" customHeight="1">
      <c r="A901" s="15" t="s">
        <v>1714</v>
      </c>
      <c r="B901" s="249"/>
      <c r="C901" s="250">
        <v>42096.332999999999</v>
      </c>
      <c r="D901" s="250"/>
      <c r="E901" s="246">
        <f t="shared" si="407"/>
        <v>26372.980002638418</v>
      </c>
      <c r="F901" s="246">
        <f t="shared" si="408"/>
        <v>26373</v>
      </c>
      <c r="G901" s="246">
        <f t="shared" si="411"/>
        <v>-6.429075998312328E-3</v>
      </c>
      <c r="I901" s="246">
        <f t="shared" si="412"/>
        <v>-6.429075998312328E-3</v>
      </c>
      <c r="P901" s="246">
        <f t="shared" si="409"/>
        <v>-7.6865001548930383E-3</v>
      </c>
      <c r="Q901" s="248">
        <f t="shared" si="410"/>
        <v>27077.832999999999</v>
      </c>
      <c r="R901" s="246">
        <f t="shared" si="413"/>
        <v>1.5811155095527104E-6</v>
      </c>
      <c r="S901" s="246">
        <v>0.1</v>
      </c>
      <c r="T901" s="246">
        <f t="shared" si="414"/>
        <v>1.5811155095527104E-7</v>
      </c>
      <c r="X901" s="248"/>
      <c r="AG901" s="249"/>
    </row>
    <row r="902" spans="1:33" s="246" customFormat="1" ht="12.95" customHeight="1">
      <c r="A902" s="15" t="s">
        <v>1714</v>
      </c>
      <c r="B902" s="249" t="s">
        <v>1814</v>
      </c>
      <c r="C902" s="250">
        <v>42100.353000000003</v>
      </c>
      <c r="D902" s="250"/>
      <c r="E902" s="246">
        <f t="shared" si="407"/>
        <v>26385.484037989241</v>
      </c>
      <c r="F902" s="246">
        <f t="shared" si="408"/>
        <v>26385.5</v>
      </c>
      <c r="G902" s="246">
        <f t="shared" si="411"/>
        <v>-5.1317259931238368E-3</v>
      </c>
      <c r="I902" s="246">
        <f t="shared" si="412"/>
        <v>-5.1317259931238368E-3</v>
      </c>
      <c r="P902" s="246">
        <f t="shared" si="409"/>
        <v>-7.6832935344875539E-3</v>
      </c>
      <c r="Q902" s="248">
        <f t="shared" si="410"/>
        <v>27081.853000000003</v>
      </c>
      <c r="R902" s="246">
        <f t="shared" si="413"/>
        <v>6.5104969181408842E-6</v>
      </c>
      <c r="S902" s="246">
        <v>0.1</v>
      </c>
      <c r="T902" s="246">
        <f t="shared" si="414"/>
        <v>6.5104969181408849E-7</v>
      </c>
      <c r="X902" s="248"/>
      <c r="AG902" s="249"/>
    </row>
    <row r="903" spans="1:33" s="246" customFormat="1" ht="12.95" customHeight="1">
      <c r="A903" s="15" t="s">
        <v>1714</v>
      </c>
      <c r="B903" s="249"/>
      <c r="C903" s="250">
        <v>42106.288999999997</v>
      </c>
      <c r="D903" s="250"/>
      <c r="E903" s="246">
        <f t="shared" si="407"/>
        <v>26403.947708099276</v>
      </c>
      <c r="F903" s="246">
        <f t="shared" si="408"/>
        <v>26404</v>
      </c>
      <c r="G903" s="246">
        <f t="shared" si="411"/>
        <v>-1.6811647998110857E-2</v>
      </c>
      <c r="I903" s="246">
        <f t="shared" si="412"/>
        <v>-1.6811647998110857E-2</v>
      </c>
      <c r="P903" s="246">
        <f t="shared" si="409"/>
        <v>-7.6785353822833597E-3</v>
      </c>
      <c r="Q903" s="248">
        <f t="shared" si="410"/>
        <v>27087.788999999997</v>
      </c>
      <c r="R903" s="246">
        <f t="shared" si="413"/>
        <v>8.3413746053387385E-5</v>
      </c>
      <c r="S903" s="246">
        <v>0.1</v>
      </c>
      <c r="T903" s="246">
        <f t="shared" si="414"/>
        <v>8.3413746053387382E-6</v>
      </c>
      <c r="X903" s="248"/>
      <c r="AG903" s="249"/>
    </row>
    <row r="904" spans="1:33" s="246" customFormat="1" ht="12.95" customHeight="1">
      <c r="A904" s="15" t="s">
        <v>1715</v>
      </c>
      <c r="B904" s="249" t="s">
        <v>1814</v>
      </c>
      <c r="C904" s="250">
        <v>42301.612000000001</v>
      </c>
      <c r="D904" s="250"/>
      <c r="E904" s="246">
        <f t="shared" si="407"/>
        <v>27011.491413777538</v>
      </c>
      <c r="F904" s="246">
        <f t="shared" si="408"/>
        <v>27011.5</v>
      </c>
      <c r="G904" s="246">
        <f t="shared" si="411"/>
        <v>-2.7604379938566126E-3</v>
      </c>
      <c r="I904" s="246">
        <f t="shared" si="412"/>
        <v>-2.7604379938566126E-3</v>
      </c>
      <c r="P904" s="246">
        <f t="shared" si="409"/>
        <v>-7.5140958576664675E-3</v>
      </c>
      <c r="Q904" s="248">
        <f t="shared" si="410"/>
        <v>27283.112000000001</v>
      </c>
      <c r="R904" s="246">
        <f t="shared" si="413"/>
        <v>2.2597263086161272E-5</v>
      </c>
      <c r="S904" s="246">
        <v>0.1</v>
      </c>
      <c r="T904" s="246">
        <f t="shared" si="414"/>
        <v>2.2597263086161274E-6</v>
      </c>
      <c r="X904" s="248"/>
      <c r="AG904" s="249"/>
    </row>
    <row r="905" spans="1:33" s="246" customFormat="1" ht="12.95" customHeight="1">
      <c r="A905" s="15" t="s">
        <v>1715</v>
      </c>
      <c r="B905" s="249"/>
      <c r="C905" s="250">
        <v>42305.64</v>
      </c>
      <c r="D905" s="250"/>
      <c r="E905" s="246">
        <f t="shared" si="407"/>
        <v>27024.020332780787</v>
      </c>
      <c r="F905" s="246">
        <f t="shared" si="408"/>
        <v>27024</v>
      </c>
      <c r="G905" s="246">
        <f t="shared" si="411"/>
        <v>6.5369119984097779E-3</v>
      </c>
      <c r="I905" s="246">
        <f t="shared" si="412"/>
        <v>6.5369119984097779E-3</v>
      </c>
      <c r="P905" s="246">
        <f t="shared" si="409"/>
        <v>-7.5105453823522614E-3</v>
      </c>
      <c r="Q905" s="248">
        <f t="shared" si="410"/>
        <v>27287.14</v>
      </c>
      <c r="R905" s="246">
        <f t="shared" si="413"/>
        <v>1.973310588643259E-4</v>
      </c>
      <c r="S905" s="246">
        <v>0.1</v>
      </c>
      <c r="T905" s="246">
        <f t="shared" si="414"/>
        <v>1.9733105886432593E-5</v>
      </c>
      <c r="X905" s="248"/>
      <c r="AG905" s="249"/>
    </row>
    <row r="906" spans="1:33" s="246" customFormat="1" ht="12.95" customHeight="1">
      <c r="A906" s="15" t="s">
        <v>1715</v>
      </c>
      <c r="B906" s="249"/>
      <c r="C906" s="250">
        <v>42306.593999999997</v>
      </c>
      <c r="D906" s="250"/>
      <c r="E906" s="246">
        <f t="shared" si="407"/>
        <v>27026.987708334182</v>
      </c>
      <c r="F906" s="246">
        <f t="shared" si="408"/>
        <v>27027</v>
      </c>
      <c r="G906" s="246">
        <f t="shared" si="411"/>
        <v>-3.9517240002169274E-3</v>
      </c>
      <c r="I906" s="246">
        <f t="shared" si="412"/>
        <v>-3.9517240002169274E-3</v>
      </c>
      <c r="P906" s="246">
        <f t="shared" si="409"/>
        <v>-7.5096922666008405E-3</v>
      </c>
      <c r="Q906" s="248">
        <f t="shared" si="410"/>
        <v>27288.093999999997</v>
      </c>
      <c r="R906" s="246">
        <f t="shared" si="413"/>
        <v>1.2659138184594948E-5</v>
      </c>
      <c r="S906" s="246">
        <v>0.1</v>
      </c>
      <c r="T906" s="246">
        <f t="shared" si="414"/>
        <v>1.265913818459495E-6</v>
      </c>
      <c r="X906" s="248"/>
      <c r="AG906" s="249"/>
    </row>
    <row r="907" spans="1:33" s="246" customFormat="1" ht="12.95" customHeight="1">
      <c r="A907" s="15" t="s">
        <v>1716</v>
      </c>
      <c r="B907" s="249"/>
      <c r="C907" s="250">
        <v>42363.491999999998</v>
      </c>
      <c r="D907" s="250"/>
      <c r="E907" s="246">
        <f t="shared" si="407"/>
        <v>27203.96646539649</v>
      </c>
      <c r="F907" s="246">
        <f t="shared" si="408"/>
        <v>27204</v>
      </c>
      <c r="G907" s="246">
        <f t="shared" si="411"/>
        <v>-1.0781247998238541E-2</v>
      </c>
      <c r="I907" s="246">
        <f t="shared" si="412"/>
        <v>-1.0781247998238541E-2</v>
      </c>
      <c r="P907" s="246">
        <f t="shared" si="409"/>
        <v>-7.4586721276420596E-3</v>
      </c>
      <c r="Q907" s="248">
        <f t="shared" si="410"/>
        <v>27344.991999999998</v>
      </c>
      <c r="R907" s="246">
        <f t="shared" si="413"/>
        <v>1.1039510415869967E-5</v>
      </c>
      <c r="S907" s="246">
        <v>0.1</v>
      </c>
      <c r="T907" s="246">
        <f t="shared" si="414"/>
        <v>1.1039510415869967E-6</v>
      </c>
      <c r="X907" s="248"/>
      <c r="AG907" s="249"/>
    </row>
    <row r="908" spans="1:33" s="246" customFormat="1" ht="12.95" customHeight="1">
      <c r="A908" s="15" t="s">
        <v>1717</v>
      </c>
      <c r="B908" s="249"/>
      <c r="C908" s="250">
        <v>42385.355000000003</v>
      </c>
      <c r="D908" s="250"/>
      <c r="E908" s="246">
        <f t="shared" si="407"/>
        <v>27271.970377056903</v>
      </c>
      <c r="F908" s="246">
        <f t="shared" si="408"/>
        <v>27272</v>
      </c>
      <c r="G908" s="246">
        <f t="shared" si="411"/>
        <v>-9.5236639972426929E-3</v>
      </c>
      <c r="I908" s="246">
        <f t="shared" si="412"/>
        <v>-9.5236639972426929E-3</v>
      </c>
      <c r="P908" s="246">
        <f t="shared" si="409"/>
        <v>-7.4387122902531376E-3</v>
      </c>
      <c r="Q908" s="248">
        <f t="shared" si="410"/>
        <v>27366.855000000003</v>
      </c>
      <c r="R908" s="246">
        <f t="shared" si="413"/>
        <v>4.3470236204786606E-6</v>
      </c>
      <c r="S908" s="246">
        <v>0.1</v>
      </c>
      <c r="T908" s="246">
        <f t="shared" si="414"/>
        <v>4.3470236204786608E-7</v>
      </c>
      <c r="X908" s="248"/>
      <c r="AG908" s="249"/>
    </row>
    <row r="909" spans="1:33" s="246" customFormat="1" ht="12.95" customHeight="1">
      <c r="A909" s="15" t="s">
        <v>1717</v>
      </c>
      <c r="B909" s="249" t="s">
        <v>1814</v>
      </c>
      <c r="C909" s="250">
        <v>42389.372000000003</v>
      </c>
      <c r="D909" s="250"/>
      <c r="E909" s="246">
        <f t="shared" si="407"/>
        <v>27284.465081038048</v>
      </c>
      <c r="F909" s="246">
        <f t="shared" si="408"/>
        <v>27284.5</v>
      </c>
      <c r="G909" s="246">
        <f t="shared" si="411"/>
        <v>-1.1226313996303361E-2</v>
      </c>
      <c r="I909" s="246">
        <f t="shared" si="412"/>
        <v>-1.1226313996303361E-2</v>
      </c>
      <c r="P909" s="246">
        <f t="shared" si="409"/>
        <v>-7.4350215264444505E-3</v>
      </c>
      <c r="Q909" s="248">
        <f t="shared" si="410"/>
        <v>27370.872000000003</v>
      </c>
      <c r="R909" s="246">
        <f t="shared" si="413"/>
        <v>1.4373898592008877E-5</v>
      </c>
      <c r="S909" s="246">
        <v>0.1</v>
      </c>
      <c r="T909" s="246">
        <f t="shared" si="414"/>
        <v>1.4373898592008878E-6</v>
      </c>
      <c r="X909" s="248"/>
      <c r="AG909" s="249"/>
    </row>
    <row r="910" spans="1:33" s="246" customFormat="1" ht="12.95" customHeight="1">
      <c r="A910" s="15" t="s">
        <v>1717</v>
      </c>
      <c r="B910" s="249"/>
      <c r="C910" s="250">
        <v>42389.54</v>
      </c>
      <c r="D910" s="250"/>
      <c r="E910" s="246">
        <f t="shared" si="407"/>
        <v>27284.987637739268</v>
      </c>
      <c r="F910" s="246">
        <f t="shared" si="408"/>
        <v>27285</v>
      </c>
      <c r="G910" s="246">
        <f t="shared" si="411"/>
        <v>-3.9744199966662563E-3</v>
      </c>
      <c r="I910" s="246">
        <f t="shared" si="412"/>
        <v>-3.9744199966662563E-3</v>
      </c>
      <c r="P910" s="246">
        <f t="shared" si="409"/>
        <v>-7.4348737558728763E-3</v>
      </c>
      <c r="Q910" s="248">
        <f t="shared" si="410"/>
        <v>27371.040000000001</v>
      </c>
      <c r="R910" s="246">
        <f t="shared" si="413"/>
        <v>1.1974740219607227E-5</v>
      </c>
      <c r="S910" s="246">
        <v>0.1</v>
      </c>
      <c r="T910" s="246">
        <f t="shared" si="414"/>
        <v>1.1974740219607228E-6</v>
      </c>
      <c r="X910" s="248"/>
      <c r="AG910" s="249"/>
    </row>
    <row r="911" spans="1:33" s="246" customFormat="1" ht="12.95" customHeight="1">
      <c r="A911" s="15" t="s">
        <v>1717</v>
      </c>
      <c r="B911" s="249"/>
      <c r="C911" s="250">
        <v>42396.288</v>
      </c>
      <c r="D911" s="250"/>
      <c r="E911" s="246">
        <f t="shared" si="407"/>
        <v>27305.976998571925</v>
      </c>
      <c r="F911" s="246">
        <f t="shared" si="408"/>
        <v>27306</v>
      </c>
      <c r="G911" s="246">
        <f t="shared" si="411"/>
        <v>-7.3948719946201891E-3</v>
      </c>
      <c r="I911" s="246">
        <f t="shared" si="412"/>
        <v>-7.3948719946201891E-3</v>
      </c>
      <c r="P911" s="246">
        <f t="shared" si="409"/>
        <v>-7.4286576659158589E-3</v>
      </c>
      <c r="Q911" s="248">
        <f t="shared" si="410"/>
        <v>27377.788</v>
      </c>
      <c r="R911" s="246">
        <f t="shared" si="413"/>
        <v>1.1414715848990471E-9</v>
      </c>
      <c r="S911" s="246">
        <v>0.1</v>
      </c>
      <c r="T911" s="246">
        <f t="shared" si="414"/>
        <v>1.1414715848990471E-10</v>
      </c>
      <c r="X911" s="248"/>
      <c r="AG911" s="249"/>
    </row>
    <row r="912" spans="1:33" s="246" customFormat="1" ht="12.95" customHeight="1">
      <c r="A912" s="15" t="s">
        <v>1717</v>
      </c>
      <c r="B912" s="249"/>
      <c r="C912" s="250">
        <v>42403.358</v>
      </c>
      <c r="D912" s="250"/>
      <c r="E912" s="246">
        <f t="shared" si="407"/>
        <v>27327.967926415266</v>
      </c>
      <c r="F912" s="246">
        <f t="shared" si="408"/>
        <v>27328</v>
      </c>
      <c r="G912" s="246">
        <f t="shared" si="411"/>
        <v>-1.0311535996152088E-2</v>
      </c>
      <c r="I912" s="246">
        <f t="shared" si="412"/>
        <v>-1.0311535996152088E-2</v>
      </c>
      <c r="P912" s="246">
        <f t="shared" si="409"/>
        <v>-7.422125193492328E-3</v>
      </c>
      <c r="Q912" s="248">
        <f t="shared" si="410"/>
        <v>27384.858</v>
      </c>
      <c r="R912" s="246">
        <f t="shared" si="413"/>
        <v>8.3486947865269194E-6</v>
      </c>
      <c r="S912" s="246">
        <v>0.1</v>
      </c>
      <c r="T912" s="246">
        <f t="shared" si="414"/>
        <v>8.3486947865269201E-7</v>
      </c>
      <c r="X912" s="248"/>
      <c r="AG912" s="249"/>
    </row>
    <row r="913" spans="1:33" s="246" customFormat="1" ht="12.95" customHeight="1">
      <c r="A913" s="15" t="s">
        <v>1717</v>
      </c>
      <c r="B913" s="249"/>
      <c r="C913" s="250">
        <v>42404.334999999999</v>
      </c>
      <c r="D913" s="250"/>
      <c r="E913" s="246">
        <f t="shared" si="407"/>
        <v>27331.006842469425</v>
      </c>
      <c r="F913" s="246">
        <f t="shared" si="408"/>
        <v>27331</v>
      </c>
      <c r="G913" s="246">
        <f t="shared" si="411"/>
        <v>2.199827998992987E-3</v>
      </c>
      <c r="I913" s="246">
        <f t="shared" si="412"/>
        <v>2.199827998992987E-3</v>
      </c>
      <c r="P913" s="246">
        <f t="shared" si="409"/>
        <v>-7.4212327861917469E-3</v>
      </c>
      <c r="Q913" s="248">
        <f t="shared" si="410"/>
        <v>27385.834999999999</v>
      </c>
      <c r="R913" s="246">
        <f t="shared" si="413"/>
        <v>9.2564810632219489E-5</v>
      </c>
      <c r="S913" s="246">
        <v>0.1</v>
      </c>
      <c r="T913" s="246">
        <f t="shared" si="414"/>
        <v>9.2564810632219496E-6</v>
      </c>
      <c r="X913" s="248"/>
      <c r="AG913" s="249"/>
    </row>
    <row r="914" spans="1:33" s="246" customFormat="1" ht="12.95" customHeight="1">
      <c r="A914" s="15" t="s">
        <v>1717</v>
      </c>
      <c r="B914" s="249"/>
      <c r="C914" s="250">
        <v>42405.29</v>
      </c>
      <c r="D914" s="250"/>
      <c r="E914" s="246">
        <f t="shared" si="407"/>
        <v>27333.977328479388</v>
      </c>
      <c r="F914" s="246">
        <f t="shared" si="408"/>
        <v>27334</v>
      </c>
      <c r="G914" s="246">
        <f t="shared" si="411"/>
        <v>-7.2888079957920127E-3</v>
      </c>
      <c r="I914" s="246">
        <f t="shared" si="412"/>
        <v>-7.2888079957920127E-3</v>
      </c>
      <c r="P914" s="246">
        <f t="shared" si="409"/>
        <v>-7.4203399911456185E-3</v>
      </c>
      <c r="Q914" s="248">
        <f t="shared" si="410"/>
        <v>27386.79</v>
      </c>
      <c r="R914" s="246">
        <f t="shared" si="413"/>
        <v>1.7300665801700978E-8</v>
      </c>
      <c r="S914" s="246">
        <v>0.1</v>
      </c>
      <c r="T914" s="246">
        <f t="shared" si="414"/>
        <v>1.7300665801700978E-9</v>
      </c>
      <c r="X914" s="248"/>
      <c r="AG914" s="249"/>
    </row>
    <row r="915" spans="1:33" s="246" customFormat="1" ht="12.95" customHeight="1">
      <c r="A915" s="15" t="s">
        <v>1718</v>
      </c>
      <c r="B915" s="249"/>
      <c r="C915" s="250">
        <v>42414.288</v>
      </c>
      <c r="D915" s="250"/>
      <c r="E915" s="246">
        <f t="shared" si="407"/>
        <v>27361.965216560631</v>
      </c>
      <c r="F915" s="246">
        <f t="shared" si="408"/>
        <v>27362</v>
      </c>
      <c r="G915" s="246">
        <f t="shared" si="411"/>
        <v>-1.1182743997778744E-2</v>
      </c>
      <c r="I915" s="246">
        <f t="shared" si="412"/>
        <v>-1.1182743997778744E-2</v>
      </c>
      <c r="P915" s="246">
        <f t="shared" si="409"/>
        <v>-7.411988539429603E-3</v>
      </c>
      <c r="Q915" s="248">
        <f t="shared" si="410"/>
        <v>27395.788</v>
      </c>
      <c r="R915" s="246">
        <f t="shared" si="413"/>
        <v>1.4218596726669837E-5</v>
      </c>
      <c r="S915" s="246">
        <v>0.1</v>
      </c>
      <c r="T915" s="246">
        <f t="shared" si="414"/>
        <v>1.4218596726669837E-6</v>
      </c>
      <c r="X915" s="248"/>
      <c r="AG915" s="249"/>
    </row>
    <row r="916" spans="1:33" s="246" customFormat="1" ht="12.95" customHeight="1">
      <c r="A916" s="15" t="s">
        <v>1718</v>
      </c>
      <c r="B916" s="249"/>
      <c r="C916" s="250">
        <v>42415.254000000001</v>
      </c>
      <c r="D916" s="250"/>
      <c r="E916" s="246">
        <f t="shared" si="407"/>
        <v>27364.969917592694</v>
      </c>
      <c r="F916" s="246">
        <f t="shared" si="408"/>
        <v>27365</v>
      </c>
      <c r="G916" s="246">
        <f t="shared" si="411"/>
        <v>-9.6713800012366846E-3</v>
      </c>
      <c r="I916" s="246">
        <f t="shared" si="412"/>
        <v>-9.6713800012366846E-3</v>
      </c>
      <c r="P916" s="246">
        <f t="shared" si="409"/>
        <v>-7.4110917376794469E-3</v>
      </c>
      <c r="Q916" s="248">
        <f t="shared" si="410"/>
        <v>27396.754000000001</v>
      </c>
      <c r="R916" s="246">
        <f t="shared" si="413"/>
        <v>5.1089030343745928E-6</v>
      </c>
      <c r="S916" s="246">
        <v>0.1</v>
      </c>
      <c r="T916" s="246">
        <f t="shared" si="414"/>
        <v>5.108903034374593E-7</v>
      </c>
      <c r="X916" s="248"/>
      <c r="AG916" s="249"/>
    </row>
    <row r="917" spans="1:33" s="246" customFormat="1" ht="12.95" customHeight="1">
      <c r="A917" s="15" t="s">
        <v>1718</v>
      </c>
      <c r="B917" s="249" t="s">
        <v>1814</v>
      </c>
      <c r="C917" s="250">
        <v>42416.392999999996</v>
      </c>
      <c r="D917" s="250"/>
      <c r="E917" s="246">
        <f t="shared" si="407"/>
        <v>27368.512727608744</v>
      </c>
      <c r="F917" s="246">
        <f t="shared" si="408"/>
        <v>27368.5</v>
      </c>
      <c r="G917" s="246">
        <f t="shared" si="411"/>
        <v>4.0918779995990917E-3</v>
      </c>
      <c r="I917" s="246">
        <f t="shared" si="412"/>
        <v>4.0918779995990917E-3</v>
      </c>
      <c r="P917" s="246">
        <f t="shared" si="409"/>
        <v>-7.4100449789036363E-3</v>
      </c>
      <c r="Q917" s="248">
        <f t="shared" si="410"/>
        <v>27397.892999999996</v>
      </c>
      <c r="R917" s="246">
        <f t="shared" si="413"/>
        <v>1.3229423220340907E-4</v>
      </c>
      <c r="S917" s="246">
        <v>0.1</v>
      </c>
      <c r="T917" s="246">
        <f t="shared" si="414"/>
        <v>1.3229423220340907E-5</v>
      </c>
      <c r="X917" s="248"/>
      <c r="AG917" s="249"/>
    </row>
    <row r="918" spans="1:33" s="246" customFormat="1" ht="12.95" customHeight="1">
      <c r="A918" s="15" t="s">
        <v>1718</v>
      </c>
      <c r="B918" s="249"/>
      <c r="C918" s="250">
        <v>42422.332999999999</v>
      </c>
      <c r="D918" s="250"/>
      <c r="E918" s="246">
        <f t="shared" si="407"/>
        <v>27386.988839545025</v>
      </c>
      <c r="F918" s="246">
        <f t="shared" si="408"/>
        <v>27387</v>
      </c>
      <c r="G918" s="246">
        <f t="shared" ref="G918:G936" si="415">+C918-(C$7+F918*C$8)</f>
        <v>-3.5880439972970635E-3</v>
      </c>
      <c r="I918" s="246">
        <f t="shared" ref="I918:I949" si="416">+G918</f>
        <v>-3.5880439972970635E-3</v>
      </c>
      <c r="P918" s="246">
        <f t="shared" si="409"/>
        <v>-7.4045033437309012E-3</v>
      </c>
      <c r="Q918" s="248">
        <f t="shared" si="410"/>
        <v>27403.832999999999</v>
      </c>
      <c r="R918" s="246">
        <f t="shared" ref="R918:R936" si="417">+(P918-G918)^2</f>
        <v>1.4565361942982196E-5</v>
      </c>
      <c r="S918" s="246">
        <v>0.1</v>
      </c>
      <c r="T918" s="246">
        <f t="shared" ref="T918:T936" si="418">+S918*R918</f>
        <v>1.4565361942982197E-6</v>
      </c>
      <c r="X918" s="248"/>
      <c r="AG918" s="249"/>
    </row>
    <row r="919" spans="1:33" s="246" customFormat="1" ht="12.95" customHeight="1">
      <c r="A919" s="15" t="s">
        <v>1718</v>
      </c>
      <c r="B919" s="249"/>
      <c r="C919" s="250">
        <v>42423.290999999997</v>
      </c>
      <c r="D919" s="250"/>
      <c r="E919" s="246">
        <f t="shared" si="407"/>
        <v>27389.968656924641</v>
      </c>
      <c r="F919" s="246">
        <f t="shared" si="408"/>
        <v>27390</v>
      </c>
      <c r="G919" s="246">
        <f t="shared" si="415"/>
        <v>-1.0076680002384819E-2</v>
      </c>
      <c r="I919" s="246">
        <f t="shared" si="416"/>
        <v>-1.0076680002384819E-2</v>
      </c>
      <c r="P919" s="246">
        <f t="shared" si="409"/>
        <v>-7.4036033107678159E-3</v>
      </c>
      <c r="Q919" s="248">
        <f t="shared" si="410"/>
        <v>27404.790999999997</v>
      </c>
      <c r="R919" s="246">
        <f t="shared" si="417"/>
        <v>7.1453389992661027E-6</v>
      </c>
      <c r="S919" s="246">
        <v>0.1</v>
      </c>
      <c r="T919" s="246">
        <f t="shared" si="418"/>
        <v>7.1453389992661036E-7</v>
      </c>
      <c r="X919" s="248"/>
      <c r="AG919" s="249"/>
    </row>
    <row r="920" spans="1:33" s="246" customFormat="1" ht="12.95" customHeight="1">
      <c r="A920" s="15" t="s">
        <v>1718</v>
      </c>
      <c r="B920" s="249"/>
      <c r="C920" s="250">
        <v>42424.247000000003</v>
      </c>
      <c r="D920" s="250"/>
      <c r="E920" s="246">
        <f t="shared" si="407"/>
        <v>27392.942253391171</v>
      </c>
      <c r="F920" s="246">
        <f t="shared" si="408"/>
        <v>27393</v>
      </c>
      <c r="G920" s="246">
        <f t="shared" si="415"/>
        <v>-1.8565315993328113E-2</v>
      </c>
      <c r="I920" s="246">
        <f t="shared" si="416"/>
        <v>-1.8565315993328113E-2</v>
      </c>
      <c r="P920" s="246">
        <f t="shared" si="409"/>
        <v>-7.4027028900591867E-3</v>
      </c>
      <c r="Q920" s="248">
        <f t="shared" si="410"/>
        <v>27405.747000000003</v>
      </c>
      <c r="R920" s="246">
        <f t="shared" si="417"/>
        <v>1.2460393129327114E-4</v>
      </c>
      <c r="S920" s="246">
        <v>0.1</v>
      </c>
      <c r="T920" s="246">
        <f t="shared" si="418"/>
        <v>1.2460393129327114E-5</v>
      </c>
      <c r="X920" s="248"/>
      <c r="AG920" s="249"/>
    </row>
    <row r="921" spans="1:33" s="246" customFormat="1" ht="12.95" customHeight="1">
      <c r="A921" s="15" t="s">
        <v>1718</v>
      </c>
      <c r="B921" s="249"/>
      <c r="C921" s="250">
        <v>42424.262999999999</v>
      </c>
      <c r="D921" s="250"/>
      <c r="E921" s="246">
        <f t="shared" si="407"/>
        <v>27392.992020696038</v>
      </c>
      <c r="F921" s="246">
        <f t="shared" si="408"/>
        <v>27393</v>
      </c>
      <c r="G921" s="246">
        <f t="shared" si="415"/>
        <v>-2.5653159973444417E-3</v>
      </c>
      <c r="I921" s="246">
        <f t="shared" si="416"/>
        <v>-2.5653159973444417E-3</v>
      </c>
      <c r="P921" s="246">
        <f t="shared" si="409"/>
        <v>-7.4027028900591867E-3</v>
      </c>
      <c r="Q921" s="248">
        <f t="shared" si="410"/>
        <v>27405.762999999999</v>
      </c>
      <c r="R921" s="246">
        <f t="shared" si="417"/>
        <v>2.3400311949808415E-5</v>
      </c>
      <c r="S921" s="246">
        <v>0.1</v>
      </c>
      <c r="T921" s="246">
        <f t="shared" si="418"/>
        <v>2.3400311949808416E-6</v>
      </c>
      <c r="X921" s="248"/>
      <c r="AG921" s="249"/>
    </row>
    <row r="922" spans="1:33" s="246" customFormat="1" ht="12.95" customHeight="1">
      <c r="A922" s="15" t="s">
        <v>1718</v>
      </c>
      <c r="B922" s="249" t="s">
        <v>1814</v>
      </c>
      <c r="C922" s="250">
        <v>42426.332999999999</v>
      </c>
      <c r="D922" s="250"/>
      <c r="E922" s="246">
        <f t="shared" si="407"/>
        <v>27399.430665764736</v>
      </c>
      <c r="F922" s="246">
        <f t="shared" si="408"/>
        <v>27399.5</v>
      </c>
      <c r="G922" s="246">
        <f t="shared" si="415"/>
        <v>-2.2290693996183109E-2</v>
      </c>
      <c r="I922" s="246">
        <f t="shared" si="416"/>
        <v>-2.2290693996183109E-2</v>
      </c>
      <c r="P922" s="246">
        <f t="shared" si="409"/>
        <v>-7.4007506483411596E-3</v>
      </c>
      <c r="Q922" s="248">
        <f t="shared" si="410"/>
        <v>27407.832999999999</v>
      </c>
      <c r="R922" s="246">
        <f t="shared" si="417"/>
        <v>2.2171041290194272E-4</v>
      </c>
      <c r="S922" s="246">
        <v>0.1</v>
      </c>
      <c r="T922" s="246">
        <f t="shared" si="418"/>
        <v>2.2171041290194274E-5</v>
      </c>
      <c r="X922" s="248"/>
      <c r="AG922" s="249"/>
    </row>
    <row r="923" spans="1:33" s="246" customFormat="1" ht="12.95" customHeight="1">
      <c r="A923" s="15" t="s">
        <v>1718</v>
      </c>
      <c r="B923" s="249" t="s">
        <v>1814</v>
      </c>
      <c r="C923" s="250">
        <v>42427.305</v>
      </c>
      <c r="D923" s="250"/>
      <c r="E923" s="246">
        <f t="shared" si="407"/>
        <v>27402.454029536133</v>
      </c>
      <c r="F923" s="246">
        <f t="shared" si="408"/>
        <v>27402.5</v>
      </c>
      <c r="G923" s="246">
        <f t="shared" si="415"/>
        <v>-1.4779329998418689E-2</v>
      </c>
      <c r="I923" s="246">
        <f t="shared" si="416"/>
        <v>-1.4779329998418689E-2</v>
      </c>
      <c r="P923" s="246">
        <f t="shared" si="409"/>
        <v>-7.3998489997716167E-3</v>
      </c>
      <c r="Q923" s="248">
        <f t="shared" si="410"/>
        <v>27408.805</v>
      </c>
      <c r="R923" s="246">
        <f t="shared" si="417"/>
        <v>5.4456739809393185E-5</v>
      </c>
      <c r="S923" s="246">
        <v>0.1</v>
      </c>
      <c r="T923" s="246">
        <f t="shared" si="418"/>
        <v>5.4456739809393192E-6</v>
      </c>
      <c r="X923" s="248"/>
      <c r="AG923" s="249"/>
    </row>
    <row r="924" spans="1:33" s="246" customFormat="1" ht="12.95" customHeight="1">
      <c r="A924" s="15" t="s">
        <v>1718</v>
      </c>
      <c r="B924" s="249"/>
      <c r="C924" s="250">
        <v>42433.264999999999</v>
      </c>
      <c r="D924" s="250"/>
      <c r="E924" s="246">
        <f t="shared" si="407"/>
        <v>27420.992350603501</v>
      </c>
      <c r="F924" s="246">
        <f t="shared" si="408"/>
        <v>27421</v>
      </c>
      <c r="G924" s="246">
        <f t="shared" si="415"/>
        <v>-2.4592519985162653E-3</v>
      </c>
      <c r="I924" s="246">
        <f t="shared" si="416"/>
        <v>-2.4592519985162653E-3</v>
      </c>
      <c r="P924" s="246">
        <f t="shared" si="409"/>
        <v>-7.3942802654931514E-3</v>
      </c>
      <c r="Q924" s="248">
        <f t="shared" si="410"/>
        <v>27414.764999999999</v>
      </c>
      <c r="R924" s="246">
        <f t="shared" si="417"/>
        <v>2.4354503995860888E-5</v>
      </c>
      <c r="S924" s="246">
        <v>0.1</v>
      </c>
      <c r="T924" s="246">
        <f t="shared" si="418"/>
        <v>2.4354503995860892E-6</v>
      </c>
      <c r="X924" s="248"/>
      <c r="AG924" s="249"/>
    </row>
    <row r="925" spans="1:33" s="246" customFormat="1" ht="12.95" customHeight="1">
      <c r="A925" s="15" t="s">
        <v>1718</v>
      </c>
      <c r="B925" s="249" t="s">
        <v>1814</v>
      </c>
      <c r="C925" s="250">
        <v>42435.341999999997</v>
      </c>
      <c r="D925" s="250"/>
      <c r="E925" s="246">
        <f t="shared" si="407"/>
        <v>27427.452768868079</v>
      </c>
      <c r="F925" s="246">
        <f t="shared" si="408"/>
        <v>27427.5</v>
      </c>
      <c r="G925" s="246">
        <f t="shared" si="415"/>
        <v>-1.5184629999566823E-2</v>
      </c>
      <c r="I925" s="246">
        <f t="shared" si="416"/>
        <v>-1.5184629999566823E-2</v>
      </c>
      <c r="P925" s="246">
        <f t="shared" si="409"/>
        <v>-7.3923201826984301E-3</v>
      </c>
      <c r="Q925" s="248">
        <f t="shared" si="410"/>
        <v>27416.841999999997</v>
      </c>
      <c r="R925" s="246">
        <f t="shared" si="417"/>
        <v>6.072009228206353E-5</v>
      </c>
      <c r="S925" s="246">
        <v>0.1</v>
      </c>
      <c r="T925" s="246">
        <f t="shared" si="418"/>
        <v>6.072009228206353E-6</v>
      </c>
      <c r="X925" s="248"/>
      <c r="AG925" s="249"/>
    </row>
    <row r="926" spans="1:33" s="246" customFormat="1" ht="12.95" customHeight="1">
      <c r="A926" s="15" t="s">
        <v>1718</v>
      </c>
      <c r="B926" s="249"/>
      <c r="C926" s="250">
        <v>42439.364000000001</v>
      </c>
      <c r="D926" s="250"/>
      <c r="E926" s="246">
        <f t="shared" si="407"/>
        <v>27439.963025132016</v>
      </c>
      <c r="F926" s="246">
        <f t="shared" si="408"/>
        <v>27440</v>
      </c>
      <c r="G926" s="246">
        <f t="shared" si="415"/>
        <v>-1.1887279993970878E-2</v>
      </c>
      <c r="I926" s="246">
        <f t="shared" si="416"/>
        <v>-1.1887279993970878E-2</v>
      </c>
      <c r="P926" s="246">
        <f t="shared" si="409"/>
        <v>-7.3885456766214462E-3</v>
      </c>
      <c r="Q926" s="248">
        <f t="shared" si="410"/>
        <v>27420.864000000001</v>
      </c>
      <c r="R926" s="246">
        <f t="shared" si="417"/>
        <v>2.0238610458097461E-5</v>
      </c>
      <c r="S926" s="246">
        <v>0.1</v>
      </c>
      <c r="T926" s="246">
        <f t="shared" si="418"/>
        <v>2.0238610458097464E-6</v>
      </c>
      <c r="X926" s="248"/>
      <c r="AG926" s="249"/>
    </row>
    <row r="927" spans="1:33" s="246" customFormat="1" ht="12.95" customHeight="1">
      <c r="A927" s="15" t="s">
        <v>1719</v>
      </c>
      <c r="B927" s="249"/>
      <c r="C927" s="250">
        <v>42448.368999999999</v>
      </c>
      <c r="D927" s="250"/>
      <c r="E927" s="246">
        <f t="shared" si="407"/>
        <v>27467.972686409135</v>
      </c>
      <c r="F927" s="246">
        <f t="shared" si="408"/>
        <v>27468</v>
      </c>
      <c r="G927" s="246">
        <f t="shared" si="415"/>
        <v>-8.7812159981695004E-3</v>
      </c>
      <c r="I927" s="246">
        <f t="shared" si="416"/>
        <v>-8.7812159981695004E-3</v>
      </c>
      <c r="P927" s="246">
        <f t="shared" si="409"/>
        <v>-7.3800663550392977E-3</v>
      </c>
      <c r="Q927" s="248">
        <f t="shared" si="410"/>
        <v>27429.868999999999</v>
      </c>
      <c r="R927" s="246">
        <f t="shared" si="417"/>
        <v>1.9632203224438943E-6</v>
      </c>
      <c r="S927" s="246">
        <v>0.1</v>
      </c>
      <c r="T927" s="246">
        <f t="shared" si="418"/>
        <v>1.9632203224438945E-7</v>
      </c>
      <c r="X927" s="248"/>
      <c r="AG927" s="249"/>
    </row>
    <row r="928" spans="1:33" s="246" customFormat="1" ht="12.95" customHeight="1">
      <c r="A928" s="15" t="s">
        <v>1719</v>
      </c>
      <c r="B928" s="249"/>
      <c r="C928" s="250">
        <v>42450.29</v>
      </c>
      <c r="D928" s="250"/>
      <c r="E928" s="246">
        <f t="shared" ref="E928:E991" si="419">+(C928-C$7)/C$8</f>
        <v>27473.947873451161</v>
      </c>
      <c r="F928" s="246">
        <f t="shared" ref="F928:F991" si="420">ROUND(2*E928,0)/2</f>
        <v>27474</v>
      </c>
      <c r="G928" s="246">
        <f t="shared" si="415"/>
        <v>-1.6758487996412441E-2</v>
      </c>
      <c r="I928" s="246">
        <f t="shared" si="416"/>
        <v>-1.6758487996412441E-2</v>
      </c>
      <c r="P928" s="246">
        <f t="shared" ref="P928:P991" si="421">+D$11+D$12*F928+D$13*F928^2</f>
        <v>-7.3782449631078287E-3</v>
      </c>
      <c r="Q928" s="248">
        <f t="shared" ref="Q928:Q991" si="422">+C928-15018.5</f>
        <v>27431.79</v>
      </c>
      <c r="R928" s="246">
        <f t="shared" si="417"/>
        <v>8.7988959363859715E-5</v>
      </c>
      <c r="S928" s="246">
        <v>0.1</v>
      </c>
      <c r="T928" s="246">
        <f t="shared" si="418"/>
        <v>8.7988959363859711E-6</v>
      </c>
      <c r="X928" s="248"/>
      <c r="AG928" s="249"/>
    </row>
    <row r="929" spans="1:33" s="246" customFormat="1" ht="12.95" customHeight="1">
      <c r="A929" s="15" t="s">
        <v>1719</v>
      </c>
      <c r="B929" s="249"/>
      <c r="C929" s="250">
        <v>42450.303999999996</v>
      </c>
      <c r="D929" s="250"/>
      <c r="E929" s="246">
        <f t="shared" si="419"/>
        <v>27473.991419842914</v>
      </c>
      <c r="F929" s="246">
        <f t="shared" si="420"/>
        <v>27474</v>
      </c>
      <c r="G929" s="246">
        <f t="shared" si="415"/>
        <v>-2.7584880008362234E-3</v>
      </c>
      <c r="I929" s="246">
        <f t="shared" si="416"/>
        <v>-2.7584880008362234E-3</v>
      </c>
      <c r="P929" s="246">
        <f t="shared" si="421"/>
        <v>-7.3782449631078287E-3</v>
      </c>
      <c r="Q929" s="248">
        <f t="shared" si="422"/>
        <v>27431.803999999996</v>
      </c>
      <c r="R929" s="246">
        <f t="shared" si="417"/>
        <v>2.1342154390456972E-5</v>
      </c>
      <c r="S929" s="246">
        <v>0.1</v>
      </c>
      <c r="T929" s="246">
        <f t="shared" si="418"/>
        <v>2.1342154390456975E-6</v>
      </c>
      <c r="X929" s="248"/>
      <c r="AG929" s="249"/>
    </row>
    <row r="930" spans="1:33" s="246" customFormat="1" ht="12.95" customHeight="1">
      <c r="A930" s="15" t="s">
        <v>1719</v>
      </c>
      <c r="B930" s="249"/>
      <c r="C930" s="250">
        <v>42451.269</v>
      </c>
      <c r="D930" s="250"/>
      <c r="E930" s="246">
        <f t="shared" si="419"/>
        <v>27476.993010418431</v>
      </c>
      <c r="F930" s="246">
        <f t="shared" si="420"/>
        <v>27477</v>
      </c>
      <c r="G930" s="246">
        <f t="shared" si="415"/>
        <v>-2.2471239935839549E-3</v>
      </c>
      <c r="I930" s="246">
        <f t="shared" si="416"/>
        <v>-2.2471239935839549E-3</v>
      </c>
      <c r="P930" s="246">
        <f t="shared" si="421"/>
        <v>-7.3773336855237695E-3</v>
      </c>
      <c r="Q930" s="248">
        <f t="shared" si="422"/>
        <v>27432.769</v>
      </c>
      <c r="R930" s="246">
        <f t="shared" si="417"/>
        <v>2.6319051483273208E-5</v>
      </c>
      <c r="S930" s="246">
        <v>0.1</v>
      </c>
      <c r="T930" s="246">
        <f t="shared" si="418"/>
        <v>2.6319051483273208E-6</v>
      </c>
      <c r="X930" s="248"/>
      <c r="AG930" s="249"/>
    </row>
    <row r="931" spans="1:33" s="246" customFormat="1" ht="12.95" customHeight="1">
      <c r="A931" s="15" t="s">
        <v>1719</v>
      </c>
      <c r="B931" s="249" t="s">
        <v>1814</v>
      </c>
      <c r="C931" s="250">
        <v>42451.417999999998</v>
      </c>
      <c r="D931" s="250"/>
      <c r="E931" s="246">
        <f t="shared" si="419"/>
        <v>27477.456468445111</v>
      </c>
      <c r="F931" s="246">
        <f t="shared" si="420"/>
        <v>27477.5</v>
      </c>
      <c r="G931" s="246">
        <f t="shared" si="415"/>
        <v>-1.3995230001455639E-2</v>
      </c>
      <c r="I931" s="246">
        <f t="shared" si="416"/>
        <v>-1.3995230001455639E-2</v>
      </c>
      <c r="P931" s="246">
        <f t="shared" si="421"/>
        <v>-7.3771817682289423E-3</v>
      </c>
      <c r="Q931" s="248">
        <f t="shared" si="422"/>
        <v>27432.917999999998</v>
      </c>
      <c r="R931" s="246">
        <f t="shared" si="417"/>
        <v>4.3798562417314994E-5</v>
      </c>
      <c r="S931" s="246">
        <v>0.1</v>
      </c>
      <c r="T931" s="246">
        <f t="shared" si="418"/>
        <v>4.3798562417314995E-6</v>
      </c>
      <c r="X931" s="248"/>
      <c r="AG931" s="249"/>
    </row>
    <row r="932" spans="1:33" s="246" customFormat="1" ht="12.95" customHeight="1">
      <c r="A932" s="15" t="s">
        <v>1719</v>
      </c>
      <c r="B932" s="249"/>
      <c r="C932" s="250">
        <v>42458.338000000003</v>
      </c>
      <c r="D932" s="250"/>
      <c r="E932" s="246">
        <f t="shared" si="419"/>
        <v>27498.98082780523</v>
      </c>
      <c r="F932" s="246">
        <f t="shared" si="420"/>
        <v>27499</v>
      </c>
      <c r="G932" s="246">
        <f t="shared" si="415"/>
        <v>-6.1637879916816019E-3</v>
      </c>
      <c r="I932" s="246">
        <f t="shared" si="416"/>
        <v>-6.1637879916816019E-3</v>
      </c>
      <c r="P932" s="246">
        <f t="shared" si="421"/>
        <v>-7.3706391354599401E-3</v>
      </c>
      <c r="Q932" s="248">
        <f t="shared" si="422"/>
        <v>27439.838000000003</v>
      </c>
      <c r="R932" s="246">
        <f t="shared" si="417"/>
        <v>1.4564896832390834E-6</v>
      </c>
      <c r="S932" s="246">
        <v>0.1</v>
      </c>
      <c r="T932" s="246">
        <f t="shared" si="418"/>
        <v>1.4564896832390836E-7</v>
      </c>
      <c r="X932" s="248"/>
      <c r="AG932" s="249"/>
    </row>
    <row r="933" spans="1:33" s="246" customFormat="1" ht="12.95" customHeight="1">
      <c r="A933" s="15" t="s">
        <v>1719</v>
      </c>
      <c r="B933" s="249"/>
      <c r="C933" s="250">
        <v>42467.334999999999</v>
      </c>
      <c r="D933" s="250"/>
      <c r="E933" s="246">
        <f t="shared" si="419"/>
        <v>27526.965605429905</v>
      </c>
      <c r="F933" s="246">
        <f t="shared" si="420"/>
        <v>27527</v>
      </c>
      <c r="G933" s="246">
        <f t="shared" si="415"/>
        <v>-1.1057723997510038E-2</v>
      </c>
      <c r="I933" s="246">
        <f t="shared" si="416"/>
        <v>-1.1057723997510038E-2</v>
      </c>
      <c r="P933" s="246">
        <f t="shared" si="421"/>
        <v>-7.3620886410277718E-3</v>
      </c>
      <c r="Q933" s="248">
        <f t="shared" si="422"/>
        <v>27448.834999999999</v>
      </c>
      <c r="R933" s="246">
        <f t="shared" si="417"/>
        <v>1.3657720688081808E-5</v>
      </c>
      <c r="S933" s="246">
        <v>0.1</v>
      </c>
      <c r="T933" s="246">
        <f t="shared" si="418"/>
        <v>1.3657720688081808E-6</v>
      </c>
      <c r="X933" s="248"/>
      <c r="AG933" s="249"/>
    </row>
    <row r="934" spans="1:33" s="246" customFormat="1" ht="12.95" customHeight="1">
      <c r="A934" s="15" t="s">
        <v>1719</v>
      </c>
      <c r="B934" s="249"/>
      <c r="C934" s="250">
        <v>42469.267999999996</v>
      </c>
      <c r="D934" s="250"/>
      <c r="E934" s="246">
        <f t="shared" si="419"/>
        <v>27532.978117950574</v>
      </c>
      <c r="F934" s="246">
        <f t="shared" si="420"/>
        <v>27533</v>
      </c>
      <c r="G934" s="246">
        <f t="shared" si="415"/>
        <v>-7.0349960005842149E-3</v>
      </c>
      <c r="I934" s="246">
        <f t="shared" si="416"/>
        <v>-7.0349960005842149E-3</v>
      </c>
      <c r="P934" s="246">
        <f t="shared" si="421"/>
        <v>-7.3602519977713013E-3</v>
      </c>
      <c r="Q934" s="248">
        <f t="shared" si="422"/>
        <v>27450.767999999996</v>
      </c>
      <c r="R934" s="246">
        <f t="shared" si="417"/>
        <v>1.0579146370616594E-7</v>
      </c>
      <c r="S934" s="246">
        <v>0.1</v>
      </c>
      <c r="T934" s="246">
        <f t="shared" si="418"/>
        <v>1.0579146370616594E-8</v>
      </c>
      <c r="X934" s="248"/>
      <c r="AG934" s="249"/>
    </row>
    <row r="935" spans="1:33" s="246" customFormat="1" ht="12.95" customHeight="1">
      <c r="A935" s="15" t="s">
        <v>1719</v>
      </c>
      <c r="B935" s="249"/>
      <c r="C935" s="250">
        <v>42477.303999999996</v>
      </c>
      <c r="D935" s="250"/>
      <c r="E935" s="246">
        <f t="shared" si="419"/>
        <v>27557.973746825977</v>
      </c>
      <c r="F935" s="246">
        <f t="shared" si="420"/>
        <v>27558</v>
      </c>
      <c r="G935" s="246">
        <f t="shared" si="415"/>
        <v>-8.4402959982980974E-3</v>
      </c>
      <c r="I935" s="246">
        <f t="shared" si="416"/>
        <v>-8.4402959982980974E-3</v>
      </c>
      <c r="P935" s="246">
        <f t="shared" si="421"/>
        <v>-7.3525826229358937E-3</v>
      </c>
      <c r="Q935" s="248">
        <f t="shared" si="422"/>
        <v>27458.803999999996</v>
      </c>
      <c r="R935" s="246">
        <f t="shared" si="417"/>
        <v>1.1831203869418382E-6</v>
      </c>
      <c r="S935" s="246">
        <v>0.1</v>
      </c>
      <c r="T935" s="246">
        <f t="shared" si="418"/>
        <v>1.1831203869418383E-7</v>
      </c>
      <c r="X935" s="248"/>
      <c r="AG935" s="249"/>
    </row>
    <row r="936" spans="1:33" s="246" customFormat="1" ht="12.95" customHeight="1">
      <c r="A936" s="15" t="s">
        <v>1720</v>
      </c>
      <c r="B936" s="249" t="s">
        <v>1814</v>
      </c>
      <c r="C936" s="250">
        <v>42645.603999999999</v>
      </c>
      <c r="D936" s="250"/>
      <c r="E936" s="246">
        <f t="shared" si="419"/>
        <v>28081.46358502041</v>
      </c>
      <c r="F936" s="246">
        <f t="shared" si="420"/>
        <v>28081.5</v>
      </c>
      <c r="G936" s="246">
        <f t="shared" si="415"/>
        <v>-1.1707277997629717E-2</v>
      </c>
      <c r="I936" s="246">
        <f t="shared" si="416"/>
        <v>-1.1707277997629717E-2</v>
      </c>
      <c r="P936" s="246">
        <f t="shared" si="421"/>
        <v>-7.1858005160733741E-3</v>
      </c>
      <c r="Q936" s="248">
        <f t="shared" si="422"/>
        <v>27627.103999999999</v>
      </c>
      <c r="R936" s="246">
        <f t="shared" si="417"/>
        <v>2.0443758616221088E-5</v>
      </c>
      <c r="S936" s="246">
        <v>0.1</v>
      </c>
      <c r="T936" s="246">
        <f t="shared" si="418"/>
        <v>2.0443758616221087E-6</v>
      </c>
      <c r="X936" s="248"/>
      <c r="AG936" s="249"/>
    </row>
    <row r="937" spans="1:33" s="246" customFormat="1" ht="12.95" customHeight="1">
      <c r="A937" s="15" t="s">
        <v>1721</v>
      </c>
      <c r="B937" s="249" t="s">
        <v>1814</v>
      </c>
      <c r="C937" s="250">
        <v>42673.5</v>
      </c>
      <c r="D937" s="250"/>
      <c r="E937" s="246">
        <f t="shared" si="419"/>
        <v>28168.232881076692</v>
      </c>
      <c r="F937" s="246">
        <f t="shared" si="420"/>
        <v>28168</v>
      </c>
      <c r="I937" s="246">
        <f t="shared" si="416"/>
        <v>0</v>
      </c>
      <c r="P937" s="246">
        <f t="shared" si="421"/>
        <v>-7.1571058081096872E-3</v>
      </c>
      <c r="Q937" s="248">
        <f t="shared" si="422"/>
        <v>27655</v>
      </c>
      <c r="U937" s="11">
        <v>-7.8880475004552864E-2</v>
      </c>
      <c r="X937" s="248"/>
      <c r="AG937" s="249"/>
    </row>
    <row r="938" spans="1:33" s="246" customFormat="1" ht="12.95" customHeight="1">
      <c r="A938" s="15" t="s">
        <v>1722</v>
      </c>
      <c r="B938" s="249" t="s">
        <v>1814</v>
      </c>
      <c r="C938" s="250">
        <v>42753.305999999997</v>
      </c>
      <c r="D938" s="250"/>
      <c r="E938" s="246">
        <f t="shared" si="419"/>
        <v>28416.465976899282</v>
      </c>
      <c r="F938" s="246">
        <f t="shared" si="420"/>
        <v>28416.5</v>
      </c>
      <c r="G938" s="246">
        <f t="shared" ref="G938:G969" si="423">+C938-(C$7+F938*C$8)</f>
        <v>-1.0938298000837676E-2</v>
      </c>
      <c r="I938" s="246">
        <f t="shared" si="416"/>
        <v>-1.0938298000837676E-2</v>
      </c>
      <c r="P938" s="246">
        <f t="shared" si="421"/>
        <v>-7.0728774529059471E-3</v>
      </c>
      <c r="Q938" s="248">
        <f t="shared" si="422"/>
        <v>27734.805999999997</v>
      </c>
      <c r="R938" s="246">
        <f t="shared" ref="R938:R969" si="424">+(P938-G938)^2</f>
        <v>1.4941476012372829E-5</v>
      </c>
      <c r="S938" s="246">
        <v>0.1</v>
      </c>
      <c r="T938" s="246">
        <f t="shared" ref="T938:T969" si="425">+S938*R938</f>
        <v>1.4941476012372829E-6</v>
      </c>
      <c r="X938" s="248"/>
      <c r="AG938" s="249"/>
    </row>
    <row r="939" spans="1:33" s="246" customFormat="1" ht="12.95" customHeight="1">
      <c r="A939" s="15" t="s">
        <v>1723</v>
      </c>
      <c r="B939" s="249" t="s">
        <v>1814</v>
      </c>
      <c r="C939" s="250">
        <v>42760.707999999999</v>
      </c>
      <c r="D939" s="250"/>
      <c r="E939" s="246">
        <f t="shared" si="419"/>
        <v>28439.489576318869</v>
      </c>
      <c r="F939" s="246">
        <f t="shared" si="420"/>
        <v>28439.5</v>
      </c>
      <c r="G939" s="246">
        <f t="shared" si="423"/>
        <v>-3.3511739966343157E-3</v>
      </c>
      <c r="I939" s="246">
        <f t="shared" si="416"/>
        <v>-3.3511739966343157E-3</v>
      </c>
      <c r="P939" s="246">
        <f t="shared" si="421"/>
        <v>-7.0649471541328786E-3</v>
      </c>
      <c r="Q939" s="248">
        <f t="shared" si="422"/>
        <v>27742.207999999999</v>
      </c>
      <c r="R939" s="246">
        <f t="shared" si="424"/>
        <v>1.3792111065356845E-5</v>
      </c>
      <c r="S939" s="246">
        <v>0.1</v>
      </c>
      <c r="T939" s="246">
        <f t="shared" si="425"/>
        <v>1.3792111065356845E-6</v>
      </c>
      <c r="X939" s="248"/>
      <c r="AG939" s="249"/>
    </row>
    <row r="940" spans="1:33" s="246" customFormat="1" ht="12.95" customHeight="1">
      <c r="A940" s="15" t="s">
        <v>1722</v>
      </c>
      <c r="B940" s="249"/>
      <c r="C940" s="250">
        <v>42775.322999999997</v>
      </c>
      <c r="D940" s="250"/>
      <c r="E940" s="246">
        <f t="shared" si="419"/>
        <v>28484.948898869137</v>
      </c>
      <c r="F940" s="246">
        <f t="shared" si="420"/>
        <v>28485</v>
      </c>
      <c r="G940" s="246">
        <f t="shared" si="423"/>
        <v>-1.6428820003056899E-2</v>
      </c>
      <c r="I940" s="246">
        <f t="shared" si="416"/>
        <v>-1.6428820003056899E-2</v>
      </c>
      <c r="P940" s="246">
        <f t="shared" si="421"/>
        <v>-7.0491918151669372E-3</v>
      </c>
      <c r="Q940" s="248">
        <f t="shared" si="422"/>
        <v>27756.822999999997</v>
      </c>
      <c r="R940" s="246">
        <f t="shared" si="424"/>
        <v>8.7977424943059922E-5</v>
      </c>
      <c r="S940" s="246">
        <v>0.1</v>
      </c>
      <c r="T940" s="246">
        <f t="shared" si="425"/>
        <v>8.7977424943059922E-6</v>
      </c>
      <c r="X940" s="248"/>
      <c r="AG940" s="249"/>
    </row>
    <row r="941" spans="1:33" s="246" customFormat="1" ht="12.95" customHeight="1">
      <c r="A941" s="15" t="s">
        <v>1725</v>
      </c>
      <c r="B941" s="249" t="s">
        <v>1814</v>
      </c>
      <c r="C941" s="250">
        <v>42780.322999999997</v>
      </c>
      <c r="D941" s="250"/>
      <c r="E941" s="246">
        <f t="shared" si="419"/>
        <v>28500.50118164378</v>
      </c>
      <c r="F941" s="246">
        <f t="shared" si="420"/>
        <v>28500.5</v>
      </c>
      <c r="G941" s="246">
        <f t="shared" si="423"/>
        <v>3.7989400152582675E-4</v>
      </c>
      <c r="I941" s="246">
        <f t="shared" si="416"/>
        <v>3.7989400152582675E-4</v>
      </c>
      <c r="P941" s="246">
        <f t="shared" si="421"/>
        <v>-7.0438042443707986E-3</v>
      </c>
      <c r="Q941" s="248">
        <f t="shared" si="422"/>
        <v>27761.822999999997</v>
      </c>
      <c r="R941" s="246">
        <f t="shared" si="424"/>
        <v>5.5111295646128633E-5</v>
      </c>
      <c r="S941" s="246">
        <v>0.1</v>
      </c>
      <c r="T941" s="246">
        <f t="shared" si="425"/>
        <v>5.5111295646128636E-6</v>
      </c>
      <c r="X941" s="248"/>
      <c r="AG941" s="249"/>
    </row>
    <row r="942" spans="1:33" s="246" customFormat="1" ht="12.95" customHeight="1">
      <c r="A942" s="15" t="s">
        <v>1725</v>
      </c>
      <c r="B942" s="249"/>
      <c r="C942" s="250">
        <v>42782.41</v>
      </c>
      <c r="D942" s="250"/>
      <c r="E942" s="246">
        <f t="shared" si="419"/>
        <v>28506.992704473938</v>
      </c>
      <c r="F942" s="246">
        <f t="shared" si="420"/>
        <v>28507</v>
      </c>
      <c r="G942" s="246">
        <f t="shared" si="423"/>
        <v>-2.3454839974874631E-3</v>
      </c>
      <c r="I942" s="246">
        <f t="shared" si="416"/>
        <v>-2.3454839974874631E-3</v>
      </c>
      <c r="P942" s="246">
        <f t="shared" si="421"/>
        <v>-7.0415418600655623E-3</v>
      </c>
      <c r="Q942" s="248">
        <f t="shared" si="422"/>
        <v>27763.910000000003</v>
      </c>
      <c r="R942" s="246">
        <f t="shared" si="424"/>
        <v>2.2052959448681587E-5</v>
      </c>
      <c r="S942" s="246">
        <v>0.1</v>
      </c>
      <c r="T942" s="246">
        <f t="shared" si="425"/>
        <v>2.2052959448681588E-6</v>
      </c>
      <c r="X942" s="248"/>
      <c r="AG942" s="249"/>
    </row>
    <row r="943" spans="1:33" s="246" customFormat="1" ht="12.95" customHeight="1">
      <c r="A943" s="15" t="s">
        <v>1725</v>
      </c>
      <c r="B943" s="249"/>
      <c r="C943" s="250">
        <v>42785.296000000002</v>
      </c>
      <c r="D943" s="250"/>
      <c r="E943" s="246">
        <f t="shared" si="419"/>
        <v>28515.969482091456</v>
      </c>
      <c r="F943" s="246">
        <f t="shared" si="420"/>
        <v>28516</v>
      </c>
      <c r="G943" s="246">
        <f t="shared" si="423"/>
        <v>-9.8113919957540929E-3</v>
      </c>
      <c r="I943" s="246">
        <f t="shared" si="416"/>
        <v>-9.8113919957540929E-3</v>
      </c>
      <c r="P943" s="246">
        <f t="shared" si="421"/>
        <v>-7.0384063229225954E-3</v>
      </c>
      <c r="Q943" s="248">
        <f t="shared" si="422"/>
        <v>27766.796000000002</v>
      </c>
      <c r="R943" s="246">
        <f t="shared" si="424"/>
        <v>7.6894495417287529E-6</v>
      </c>
      <c r="S943" s="246">
        <v>0.1</v>
      </c>
      <c r="T943" s="246">
        <f t="shared" si="425"/>
        <v>7.6894495417287537E-7</v>
      </c>
      <c r="X943" s="248"/>
      <c r="AG943" s="249"/>
    </row>
    <row r="944" spans="1:33" s="246" customFormat="1" ht="12.95" customHeight="1">
      <c r="A944" s="15" t="s">
        <v>1725</v>
      </c>
      <c r="B944" s="249"/>
      <c r="C944" s="250">
        <v>42785.3</v>
      </c>
      <c r="D944" s="250"/>
      <c r="E944" s="246">
        <f t="shared" si="419"/>
        <v>28515.981923917676</v>
      </c>
      <c r="F944" s="246">
        <f t="shared" si="420"/>
        <v>28516</v>
      </c>
      <c r="G944" s="246">
        <f t="shared" si="423"/>
        <v>-5.8113919949391857E-3</v>
      </c>
      <c r="I944" s="246">
        <f t="shared" si="416"/>
        <v>-5.8113919949391857E-3</v>
      </c>
      <c r="P944" s="246">
        <f t="shared" si="421"/>
        <v>-7.0384063229225954E-3</v>
      </c>
      <c r="Q944" s="248">
        <f t="shared" si="422"/>
        <v>27766.800000000003</v>
      </c>
      <c r="R944" s="246">
        <f t="shared" si="424"/>
        <v>1.5055641610765787E-6</v>
      </c>
      <c r="S944" s="246">
        <v>0.1</v>
      </c>
      <c r="T944" s="246">
        <f t="shared" si="425"/>
        <v>1.5055641610765788E-7</v>
      </c>
      <c r="X944" s="248"/>
      <c r="AG944" s="249"/>
    </row>
    <row r="945" spans="1:33" s="246" customFormat="1" ht="12.95" customHeight="1">
      <c r="A945" s="15" t="s">
        <v>1725</v>
      </c>
      <c r="B945" s="249"/>
      <c r="C945" s="250">
        <v>42796.237000000001</v>
      </c>
      <c r="D945" s="250"/>
      <c r="E945" s="246">
        <f t="shared" si="419"/>
        <v>28550.000987258922</v>
      </c>
      <c r="F945" s="246">
        <f t="shared" si="420"/>
        <v>28550</v>
      </c>
      <c r="G945" s="246">
        <f t="shared" si="423"/>
        <v>3.1740000122226775E-4</v>
      </c>
      <c r="I945" s="246">
        <f t="shared" si="416"/>
        <v>3.1740000122226775E-4</v>
      </c>
      <c r="P945" s="246">
        <f t="shared" si="421"/>
        <v>-7.0265294668271916E-3</v>
      </c>
      <c r="Q945" s="248">
        <f t="shared" si="422"/>
        <v>27777.737000000001</v>
      </c>
      <c r="R945" s="246">
        <f t="shared" si="424"/>
        <v>5.3933300031685213E-5</v>
      </c>
      <c r="S945" s="246">
        <v>0.1</v>
      </c>
      <c r="T945" s="246">
        <f t="shared" si="425"/>
        <v>5.3933300031685216E-6</v>
      </c>
      <c r="X945" s="248"/>
      <c r="AG945" s="249"/>
    </row>
    <row r="946" spans="1:33" s="246" customFormat="1" ht="12.95" customHeight="1">
      <c r="A946" s="15" t="s">
        <v>1725</v>
      </c>
      <c r="B946" s="249"/>
      <c r="C946" s="250">
        <v>42802.34</v>
      </c>
      <c r="D946" s="250"/>
      <c r="E946" s="246">
        <f t="shared" si="419"/>
        <v>28568.984103613635</v>
      </c>
      <c r="F946" s="246">
        <f t="shared" si="420"/>
        <v>28569</v>
      </c>
      <c r="G946" s="246">
        <f t="shared" si="423"/>
        <v>-5.1106280006933957E-3</v>
      </c>
      <c r="I946" s="246">
        <f t="shared" si="416"/>
        <v>-5.1106280006933957E-3</v>
      </c>
      <c r="P946" s="246">
        <f t="shared" si="421"/>
        <v>-7.0198707079762099E-3</v>
      </c>
      <c r="Q946" s="248">
        <f t="shared" si="422"/>
        <v>27783.839999999997</v>
      </c>
      <c r="R946" s="246">
        <f t="shared" si="424"/>
        <v>3.6452077153126094E-6</v>
      </c>
      <c r="S946" s="246">
        <v>0.1</v>
      </c>
      <c r="T946" s="246">
        <f t="shared" si="425"/>
        <v>3.6452077153126095E-7</v>
      </c>
      <c r="X946" s="248"/>
      <c r="AG946" s="249"/>
    </row>
    <row r="947" spans="1:33" s="246" customFormat="1" ht="12.95" customHeight="1">
      <c r="A947" s="15" t="s">
        <v>1725</v>
      </c>
      <c r="B947" s="249" t="s">
        <v>1814</v>
      </c>
      <c r="C947" s="250">
        <v>42809.248</v>
      </c>
      <c r="D947" s="250"/>
      <c r="E947" s="246">
        <f t="shared" si="419"/>
        <v>28590.471137495089</v>
      </c>
      <c r="F947" s="246">
        <f t="shared" si="420"/>
        <v>28590.5</v>
      </c>
      <c r="G947" s="246">
        <f t="shared" si="423"/>
        <v>-9.2791860006400384E-3</v>
      </c>
      <c r="I947" s="246">
        <f t="shared" si="416"/>
        <v>-9.2791860006400384E-3</v>
      </c>
      <c r="P947" s="246">
        <f t="shared" si="421"/>
        <v>-7.0123170394538123E-3</v>
      </c>
      <c r="Q947" s="248">
        <f t="shared" si="422"/>
        <v>27790.748</v>
      </c>
      <c r="R947" s="246">
        <f t="shared" si="424"/>
        <v>5.1386948871895196E-6</v>
      </c>
      <c r="S947" s="246">
        <v>0.1</v>
      </c>
      <c r="T947" s="246">
        <f t="shared" si="425"/>
        <v>5.1386948871895196E-7</v>
      </c>
      <c r="X947" s="248"/>
      <c r="AG947" s="249"/>
    </row>
    <row r="948" spans="1:33" s="246" customFormat="1" ht="12.95" customHeight="1">
      <c r="A948" s="15" t="s">
        <v>1723</v>
      </c>
      <c r="B948" s="249" t="s">
        <v>1814</v>
      </c>
      <c r="C948" s="250">
        <v>42809.567000000003</v>
      </c>
      <c r="D948" s="250"/>
      <c r="E948" s="246">
        <f t="shared" si="419"/>
        <v>28591.463373136121</v>
      </c>
      <c r="F948" s="246">
        <f t="shared" si="420"/>
        <v>28591.5</v>
      </c>
      <c r="G948" s="246">
        <f t="shared" si="423"/>
        <v>-1.1775397993915249E-2</v>
      </c>
      <c r="I948" s="246">
        <f t="shared" si="416"/>
        <v>-1.1775397993915249E-2</v>
      </c>
      <c r="P948" s="246">
        <f t="shared" si="421"/>
        <v>-7.0119652213522232E-3</v>
      </c>
      <c r="Q948" s="248">
        <f t="shared" si="422"/>
        <v>27791.067000000003</v>
      </c>
      <c r="R948" s="246">
        <f t="shared" si="424"/>
        <v>2.2690291778727472E-5</v>
      </c>
      <c r="S948" s="246">
        <v>0.1</v>
      </c>
      <c r="T948" s="246">
        <f t="shared" si="425"/>
        <v>2.2690291778727472E-6</v>
      </c>
      <c r="X948" s="248"/>
      <c r="AG948" s="249"/>
    </row>
    <row r="949" spans="1:33" s="246" customFormat="1" ht="12.95" customHeight="1">
      <c r="A949" s="15" t="s">
        <v>1725</v>
      </c>
      <c r="B949" s="249"/>
      <c r="C949" s="250">
        <v>42812.3</v>
      </c>
      <c r="D949" s="250"/>
      <c r="E949" s="246">
        <f t="shared" si="419"/>
        <v>28599.964250900739</v>
      </c>
      <c r="F949" s="246">
        <f t="shared" si="420"/>
        <v>28600</v>
      </c>
      <c r="G949" s="246">
        <f t="shared" si="423"/>
        <v>-1.149319999240106E-2</v>
      </c>
      <c r="I949" s="246">
        <f t="shared" si="416"/>
        <v>-1.149319999240106E-2</v>
      </c>
      <c r="P949" s="246">
        <f t="shared" si="421"/>
        <v>-7.0089730280191269E-3</v>
      </c>
      <c r="Q949" s="248">
        <f t="shared" si="422"/>
        <v>27793.800000000003</v>
      </c>
      <c r="R949" s="246">
        <f t="shared" si="424"/>
        <v>2.0108291468090004E-5</v>
      </c>
      <c r="S949" s="246">
        <v>0.1</v>
      </c>
      <c r="T949" s="246">
        <f t="shared" si="425"/>
        <v>2.0108291468090007E-6</v>
      </c>
      <c r="X949" s="248"/>
      <c r="AG949" s="249"/>
    </row>
    <row r="950" spans="1:33" s="246" customFormat="1" ht="12.95" customHeight="1">
      <c r="A950" s="15" t="s">
        <v>1725</v>
      </c>
      <c r="B950" s="249"/>
      <c r="C950" s="250">
        <v>42829.328999999998</v>
      </c>
      <c r="D950" s="250"/>
      <c r="E950" s="246">
        <f t="shared" si="419"/>
        <v>28652.932215574598</v>
      </c>
      <c r="F950" s="246">
        <f t="shared" si="420"/>
        <v>28653</v>
      </c>
      <c r="G950" s="246">
        <f t="shared" si="423"/>
        <v>-2.1792436004034244E-2</v>
      </c>
      <c r="I950" s="246">
        <f t="shared" ref="I950:I978" si="426">+G950</f>
        <v>-2.1792436004034244E-2</v>
      </c>
      <c r="P950" s="246">
        <f t="shared" si="421"/>
        <v>-6.9902456082735417E-3</v>
      </c>
      <c r="Q950" s="248">
        <f t="shared" si="422"/>
        <v>27810.828999999998</v>
      </c>
      <c r="R950" s="246">
        <f t="shared" si="424"/>
        <v>2.1910484051235036E-4</v>
      </c>
      <c r="S950" s="246">
        <v>0.1</v>
      </c>
      <c r="T950" s="246">
        <f t="shared" si="425"/>
        <v>2.1910484051235037E-5</v>
      </c>
      <c r="X950" s="248"/>
      <c r="AG950" s="249"/>
    </row>
    <row r="951" spans="1:33" s="246" customFormat="1" ht="12.95" customHeight="1">
      <c r="A951" s="15" t="s">
        <v>1725</v>
      </c>
      <c r="B951" s="249"/>
      <c r="C951" s="250">
        <v>42829.343999999997</v>
      </c>
      <c r="D951" s="250"/>
      <c r="E951" s="246">
        <f t="shared" si="419"/>
        <v>28652.978872422918</v>
      </c>
      <c r="F951" s="246">
        <f t="shared" si="420"/>
        <v>28653</v>
      </c>
      <c r="G951" s="246">
        <f t="shared" si="423"/>
        <v>-6.7924360046163201E-3</v>
      </c>
      <c r="I951" s="246">
        <f t="shared" si="426"/>
        <v>-6.7924360046163201E-3</v>
      </c>
      <c r="P951" s="246">
        <f t="shared" si="421"/>
        <v>-6.9902456082735417E-3</v>
      </c>
      <c r="Q951" s="248">
        <f t="shared" si="422"/>
        <v>27810.843999999997</v>
      </c>
      <c r="R951" s="246">
        <f t="shared" si="424"/>
        <v>3.9128639299027102E-8</v>
      </c>
      <c r="S951" s="246">
        <v>0.1</v>
      </c>
      <c r="T951" s="246">
        <f t="shared" si="425"/>
        <v>3.9128639299027103E-9</v>
      </c>
      <c r="X951" s="248"/>
      <c r="AG951" s="249"/>
    </row>
    <row r="952" spans="1:33" s="246" customFormat="1" ht="12.95" customHeight="1">
      <c r="A952" s="15" t="s">
        <v>1725</v>
      </c>
      <c r="B952" s="249"/>
      <c r="C952" s="250">
        <v>42830.3</v>
      </c>
      <c r="D952" s="250"/>
      <c r="E952" s="246">
        <f t="shared" si="419"/>
        <v>28655.952468889449</v>
      </c>
      <c r="F952" s="246">
        <f t="shared" si="420"/>
        <v>28656</v>
      </c>
      <c r="G952" s="246">
        <f t="shared" si="423"/>
        <v>-1.5281071995559614E-2</v>
      </c>
      <c r="I952" s="246">
        <f t="shared" si="426"/>
        <v>-1.5281071995559614E-2</v>
      </c>
      <c r="P952" s="246">
        <f t="shared" si="421"/>
        <v>-6.9891819466879543E-3</v>
      </c>
      <c r="Q952" s="248">
        <f t="shared" si="422"/>
        <v>27811.800000000003</v>
      </c>
      <c r="R952" s="246">
        <f t="shared" si="424"/>
        <v>6.8755440582576852E-5</v>
      </c>
      <c r="S952" s="246">
        <v>0.1</v>
      </c>
      <c r="T952" s="246">
        <f t="shared" si="425"/>
        <v>6.8755440582576852E-6</v>
      </c>
      <c r="X952" s="248"/>
      <c r="AG952" s="249"/>
    </row>
    <row r="953" spans="1:33" s="246" customFormat="1" ht="12.95" customHeight="1">
      <c r="A953" s="15" t="s">
        <v>1725</v>
      </c>
      <c r="B953" s="249"/>
      <c r="C953" s="250">
        <v>42830.332000000002</v>
      </c>
      <c r="D953" s="250"/>
      <c r="E953" s="246">
        <f t="shared" si="419"/>
        <v>28656.052003499204</v>
      </c>
      <c r="F953" s="246">
        <f t="shared" si="420"/>
        <v>28656</v>
      </c>
      <c r="G953" s="246">
        <f t="shared" si="423"/>
        <v>1.6718928003683686E-2</v>
      </c>
      <c r="I953" s="246">
        <f t="shared" si="426"/>
        <v>1.6718928003683686E-2</v>
      </c>
      <c r="P953" s="246">
        <f t="shared" si="421"/>
        <v>-6.9891819466879543E-3</v>
      </c>
      <c r="Q953" s="248">
        <f t="shared" si="422"/>
        <v>27811.832000000002</v>
      </c>
      <c r="R953" s="246">
        <f t="shared" si="424"/>
        <v>5.620744774189108E-4</v>
      </c>
      <c r="S953" s="246">
        <v>0.1</v>
      </c>
      <c r="T953" s="246">
        <f t="shared" si="425"/>
        <v>5.6207447741891081E-5</v>
      </c>
      <c r="X953" s="248"/>
      <c r="AG953" s="249"/>
    </row>
    <row r="954" spans="1:33" s="246" customFormat="1" ht="12.95" customHeight="1">
      <c r="A954" s="15" t="s">
        <v>1723</v>
      </c>
      <c r="B954" s="249"/>
      <c r="C954" s="250">
        <v>42832.555999999997</v>
      </c>
      <c r="D954" s="250"/>
      <c r="E954" s="246">
        <f t="shared" si="419"/>
        <v>28662.969658877348</v>
      </c>
      <c r="F954" s="246">
        <f t="shared" si="420"/>
        <v>28663</v>
      </c>
      <c r="G954" s="246">
        <f t="shared" si="423"/>
        <v>-9.7545559983700514E-3</v>
      </c>
      <c r="I954" s="246">
        <f t="shared" si="426"/>
        <v>-9.7545559983700514E-3</v>
      </c>
      <c r="P954" s="246">
        <f t="shared" si="421"/>
        <v>-6.9866985617555617E-3</v>
      </c>
      <c r="Q954" s="248">
        <f t="shared" si="422"/>
        <v>27814.055999999997</v>
      </c>
      <c r="R954" s="246">
        <f t="shared" si="424"/>
        <v>7.6610347894221332E-6</v>
      </c>
      <c r="S954" s="246">
        <v>0.1</v>
      </c>
      <c r="T954" s="246">
        <f t="shared" si="425"/>
        <v>7.6610347894221338E-7</v>
      </c>
      <c r="X954" s="248"/>
      <c r="AG954" s="249"/>
    </row>
    <row r="955" spans="1:33" s="246" customFormat="1" ht="12.95" customHeight="1">
      <c r="A955" s="15" t="s">
        <v>1723</v>
      </c>
      <c r="B955" s="249"/>
      <c r="C955" s="250">
        <v>42832.563000000002</v>
      </c>
      <c r="D955" s="250"/>
      <c r="E955" s="246">
        <f t="shared" si="419"/>
        <v>28662.991432073246</v>
      </c>
      <c r="F955" s="246">
        <f t="shared" si="420"/>
        <v>28663</v>
      </c>
      <c r="G955" s="246">
        <f t="shared" si="423"/>
        <v>-2.7545559933059849E-3</v>
      </c>
      <c r="I955" s="246">
        <f t="shared" si="426"/>
        <v>-2.7545559933059849E-3</v>
      </c>
      <c r="P955" s="246">
        <f t="shared" si="421"/>
        <v>-6.9866985617555617E-3</v>
      </c>
      <c r="Q955" s="248">
        <f t="shared" si="422"/>
        <v>27814.063000000002</v>
      </c>
      <c r="R955" s="246">
        <f t="shared" si="424"/>
        <v>1.7911030719682981E-5</v>
      </c>
      <c r="S955" s="246">
        <v>0.1</v>
      </c>
      <c r="T955" s="246">
        <f t="shared" si="425"/>
        <v>1.7911030719682981E-6</v>
      </c>
      <c r="X955" s="248"/>
      <c r="AG955" s="249"/>
    </row>
    <row r="956" spans="1:33" s="246" customFormat="1" ht="12.95" customHeight="1">
      <c r="A956" s="15" t="s">
        <v>1725</v>
      </c>
      <c r="B956" s="249" t="s">
        <v>1814</v>
      </c>
      <c r="C956" s="250">
        <v>42835.292999999998</v>
      </c>
      <c r="D956" s="250"/>
      <c r="E956" s="246">
        <f t="shared" si="419"/>
        <v>28671.48297846819</v>
      </c>
      <c r="F956" s="246">
        <f t="shared" si="420"/>
        <v>28671.5</v>
      </c>
      <c r="G956" s="246">
        <f t="shared" si="423"/>
        <v>-5.4723580033169128E-3</v>
      </c>
      <c r="I956" s="246">
        <f t="shared" si="426"/>
        <v>-5.4723580033169128E-3</v>
      </c>
      <c r="P956" s="246">
        <f t="shared" si="421"/>
        <v>-6.9836801848270624E-3</v>
      </c>
      <c r="Q956" s="248">
        <f t="shared" si="422"/>
        <v>27816.792999999998</v>
      </c>
      <c r="R956" s="246">
        <f t="shared" si="424"/>
        <v>2.2840947363245977E-6</v>
      </c>
      <c r="S956" s="246">
        <v>0.1</v>
      </c>
      <c r="T956" s="246">
        <f t="shared" si="425"/>
        <v>2.2840947363245977E-7</v>
      </c>
      <c r="X956" s="248"/>
      <c r="AG956" s="249"/>
    </row>
    <row r="957" spans="1:33" s="246" customFormat="1" ht="12.95" customHeight="1">
      <c r="A957" s="15" t="s">
        <v>1725</v>
      </c>
      <c r="B957" s="249" t="s">
        <v>1814</v>
      </c>
      <c r="C957" s="250">
        <v>42835.294000000002</v>
      </c>
      <c r="D957" s="250"/>
      <c r="E957" s="246">
        <f t="shared" si="419"/>
        <v>28671.486088924757</v>
      </c>
      <c r="F957" s="246">
        <f t="shared" si="420"/>
        <v>28671.5</v>
      </c>
      <c r="G957" s="246">
        <f t="shared" si="423"/>
        <v>-4.4723579994752072E-3</v>
      </c>
      <c r="I957" s="246">
        <f t="shared" si="426"/>
        <v>-4.4723579994752072E-3</v>
      </c>
      <c r="P957" s="246">
        <f t="shared" si="421"/>
        <v>-6.9836801848270624E-3</v>
      </c>
      <c r="Q957" s="248">
        <f t="shared" si="422"/>
        <v>27816.794000000002</v>
      </c>
      <c r="R957" s="246">
        <f t="shared" si="424"/>
        <v>6.3067391186404178E-6</v>
      </c>
      <c r="S957" s="246">
        <v>0.1</v>
      </c>
      <c r="T957" s="246">
        <f t="shared" si="425"/>
        <v>6.3067391186404187E-7</v>
      </c>
      <c r="X957" s="248"/>
      <c r="AG957" s="249"/>
    </row>
    <row r="958" spans="1:33" s="246" customFormat="1" ht="12.95" customHeight="1">
      <c r="A958" s="15" t="s">
        <v>1726</v>
      </c>
      <c r="B958" s="249"/>
      <c r="C958" s="250">
        <v>42839.294000000002</v>
      </c>
      <c r="D958" s="250"/>
      <c r="E958" s="246">
        <f t="shared" si="419"/>
        <v>28683.927915144468</v>
      </c>
      <c r="F958" s="246">
        <f t="shared" si="420"/>
        <v>28684</v>
      </c>
      <c r="G958" s="246">
        <f t="shared" si="423"/>
        <v>-2.3175007998361252E-2</v>
      </c>
      <c r="I958" s="246">
        <f t="shared" si="426"/>
        <v>-2.3175007998361252E-2</v>
      </c>
      <c r="P958" s="246">
        <f t="shared" si="421"/>
        <v>-6.9792357406037141E-3</v>
      </c>
      <c r="Q958" s="248">
        <f t="shared" si="422"/>
        <v>27820.794000000002</v>
      </c>
      <c r="R958" s="246">
        <f t="shared" si="424"/>
        <v>2.623030390251487E-4</v>
      </c>
      <c r="S958" s="246">
        <v>0.1</v>
      </c>
      <c r="T958" s="246">
        <f t="shared" si="425"/>
        <v>2.6230303902514873E-5</v>
      </c>
      <c r="X958" s="248"/>
      <c r="AG958" s="249"/>
    </row>
    <row r="959" spans="1:33" s="246" customFormat="1" ht="12.95" customHeight="1">
      <c r="A959" s="15" t="s">
        <v>1726</v>
      </c>
      <c r="B959" s="249"/>
      <c r="C959" s="250">
        <v>42840.264999999999</v>
      </c>
      <c r="D959" s="250"/>
      <c r="E959" s="246">
        <f t="shared" si="419"/>
        <v>28686.948168459297</v>
      </c>
      <c r="F959" s="246">
        <f t="shared" si="420"/>
        <v>28687</v>
      </c>
      <c r="G959" s="246">
        <f t="shared" si="423"/>
        <v>-1.666364399716258E-2</v>
      </c>
      <c r="I959" s="246">
        <f t="shared" si="426"/>
        <v>-1.666364399716258E-2</v>
      </c>
      <c r="P959" s="246">
        <f t="shared" si="421"/>
        <v>-6.978168072314099E-3</v>
      </c>
      <c r="Q959" s="248">
        <f t="shared" si="422"/>
        <v>27821.764999999999</v>
      </c>
      <c r="R959" s="246">
        <f t="shared" si="424"/>
        <v>9.3808443890819549E-5</v>
      </c>
      <c r="S959" s="246">
        <v>0.1</v>
      </c>
      <c r="T959" s="246">
        <f t="shared" si="425"/>
        <v>9.3808443890819555E-6</v>
      </c>
      <c r="X959" s="248"/>
      <c r="AG959" s="249"/>
    </row>
    <row r="960" spans="1:33" s="246" customFormat="1" ht="12.95" customHeight="1">
      <c r="A960" s="15" t="s">
        <v>1723</v>
      </c>
      <c r="B960" s="249" t="s">
        <v>1814</v>
      </c>
      <c r="C960" s="250">
        <v>42844.601000000002</v>
      </c>
      <c r="D960" s="250"/>
      <c r="E960" s="246">
        <f t="shared" si="419"/>
        <v>28700.435108081474</v>
      </c>
      <c r="F960" s="246">
        <f t="shared" si="420"/>
        <v>28700.5</v>
      </c>
      <c r="G960" s="246">
        <f t="shared" si="423"/>
        <v>-2.0862505996774416E-2</v>
      </c>
      <c r="I960" s="246">
        <f t="shared" si="426"/>
        <v>-2.0862505996774416E-2</v>
      </c>
      <c r="P960" s="246">
        <f t="shared" si="421"/>
        <v>-6.9733587666596583E-3</v>
      </c>
      <c r="Q960" s="248">
        <f t="shared" si="422"/>
        <v>27826.101000000002</v>
      </c>
      <c r="R960" s="246">
        <f t="shared" si="424"/>
        <v>1.9290841077980445E-4</v>
      </c>
      <c r="S960" s="246">
        <v>0.1</v>
      </c>
      <c r="T960" s="246">
        <f t="shared" si="425"/>
        <v>1.9290841077980446E-5</v>
      </c>
      <c r="X960" s="248"/>
      <c r="AG960" s="249"/>
    </row>
    <row r="961" spans="1:33" s="246" customFormat="1" ht="12.95" customHeight="1">
      <c r="A961" s="15" t="s">
        <v>1726</v>
      </c>
      <c r="B961" s="249"/>
      <c r="C961" s="250">
        <v>42848.302000000003</v>
      </c>
      <c r="D961" s="250"/>
      <c r="E961" s="246">
        <f t="shared" si="419"/>
        <v>28711.946907791269</v>
      </c>
      <c r="F961" s="246">
        <f t="shared" si="420"/>
        <v>28712</v>
      </c>
      <c r="G961" s="246">
        <f t="shared" si="423"/>
        <v>-1.7068943991034757E-2</v>
      </c>
      <c r="I961" s="246">
        <f t="shared" si="426"/>
        <v>-1.7068943991034757E-2</v>
      </c>
      <c r="P961" s="246">
        <f t="shared" si="421"/>
        <v>-6.9692557575736988E-3</v>
      </c>
      <c r="Q961" s="248">
        <f t="shared" si="422"/>
        <v>27829.802000000003</v>
      </c>
      <c r="R961" s="246">
        <f t="shared" si="424"/>
        <v>1.0200370241311176E-4</v>
      </c>
      <c r="S961" s="246">
        <v>0.1</v>
      </c>
      <c r="T961" s="246">
        <f t="shared" si="425"/>
        <v>1.0200370241311177E-5</v>
      </c>
      <c r="X961" s="248"/>
      <c r="AG961" s="249"/>
    </row>
    <row r="962" spans="1:33" s="246" customFormat="1" ht="12.95" customHeight="1">
      <c r="A962" s="15" t="s">
        <v>1727</v>
      </c>
      <c r="B962" s="249"/>
      <c r="C962" s="250">
        <v>43012.593000000001</v>
      </c>
      <c r="D962" s="250"/>
      <c r="E962" s="246">
        <f t="shared" si="419"/>
        <v>29222.966925656976</v>
      </c>
      <c r="F962" s="246">
        <f t="shared" si="420"/>
        <v>29223</v>
      </c>
      <c r="G962" s="246">
        <f t="shared" si="423"/>
        <v>-1.0633275996951852E-2</v>
      </c>
      <c r="I962" s="246">
        <f t="shared" si="426"/>
        <v>-1.0633275996951852E-2</v>
      </c>
      <c r="P962" s="246">
        <f t="shared" si="421"/>
        <v>-6.7811879356451804E-3</v>
      </c>
      <c r="Q962" s="248">
        <f t="shared" si="422"/>
        <v>27994.093000000001</v>
      </c>
      <c r="R962" s="246">
        <f t="shared" si="424"/>
        <v>1.4838582432061392E-5</v>
      </c>
      <c r="S962" s="246">
        <v>0.1</v>
      </c>
      <c r="T962" s="246">
        <f t="shared" si="425"/>
        <v>1.4838582432061394E-6</v>
      </c>
      <c r="X962" s="248"/>
      <c r="AG962" s="249"/>
    </row>
    <row r="963" spans="1:33" s="246" customFormat="1" ht="12.95" customHeight="1">
      <c r="A963" s="15" t="s">
        <v>1728</v>
      </c>
      <c r="B963" s="249"/>
      <c r="C963" s="250">
        <v>43029.633000000002</v>
      </c>
      <c r="D963" s="250"/>
      <c r="E963" s="246">
        <f t="shared" si="419"/>
        <v>29275.969105352957</v>
      </c>
      <c r="F963" s="246">
        <f t="shared" si="420"/>
        <v>29276</v>
      </c>
      <c r="G963" s="246">
        <f t="shared" si="423"/>
        <v>-9.9325119954301044E-3</v>
      </c>
      <c r="I963" s="246">
        <f t="shared" si="426"/>
        <v>-9.9325119954301044E-3</v>
      </c>
      <c r="P963" s="246">
        <f t="shared" si="421"/>
        <v>-6.761037963638826E-3</v>
      </c>
      <c r="Q963" s="248">
        <f t="shared" si="422"/>
        <v>28011.133000000002</v>
      </c>
      <c r="R963" s="246">
        <f t="shared" si="424"/>
        <v>1.0058247534326427E-5</v>
      </c>
      <c r="S963" s="246">
        <v>0.1</v>
      </c>
      <c r="T963" s="246">
        <f t="shared" si="425"/>
        <v>1.0058247534326427E-6</v>
      </c>
      <c r="X963" s="248"/>
      <c r="AG963" s="249"/>
    </row>
    <row r="964" spans="1:33" s="246" customFormat="1" ht="12.95" customHeight="1">
      <c r="A964" s="15" t="s">
        <v>1723</v>
      </c>
      <c r="B964" s="249"/>
      <c r="C964" s="250">
        <v>43050.851000000002</v>
      </c>
      <c r="D964" s="250"/>
      <c r="E964" s="246">
        <f t="shared" si="419"/>
        <v>29341.966772535427</v>
      </c>
      <c r="F964" s="246">
        <f t="shared" si="420"/>
        <v>29342</v>
      </c>
      <c r="G964" s="246">
        <f t="shared" si="423"/>
        <v>-1.0682503991120029E-2</v>
      </c>
      <c r="I964" s="246">
        <f t="shared" si="426"/>
        <v>-1.0682503991120029E-2</v>
      </c>
      <c r="P964" s="246">
        <f t="shared" si="421"/>
        <v>-6.7357763593599122E-3</v>
      </c>
      <c r="Q964" s="248">
        <f t="shared" si="422"/>
        <v>28032.351000000002</v>
      </c>
      <c r="R964" s="246">
        <f t="shared" si="424"/>
        <v>1.5576658999298823E-5</v>
      </c>
      <c r="S964" s="246">
        <v>0.1</v>
      </c>
      <c r="T964" s="246">
        <f t="shared" si="425"/>
        <v>1.5576658999298825E-6</v>
      </c>
      <c r="X964" s="248"/>
      <c r="AG964" s="249"/>
    </row>
    <row r="965" spans="1:33" s="246" customFormat="1" ht="12.95" customHeight="1">
      <c r="A965" s="15" t="s">
        <v>1728</v>
      </c>
      <c r="B965" s="249"/>
      <c r="C965" s="250">
        <v>43067.576000000001</v>
      </c>
      <c r="D965" s="250"/>
      <c r="E965" s="246">
        <f t="shared" si="419"/>
        <v>29393.989158416596</v>
      </c>
      <c r="F965" s="246">
        <f t="shared" si="420"/>
        <v>29394</v>
      </c>
      <c r="G965" s="246">
        <f t="shared" si="423"/>
        <v>-3.4855279955081642E-3</v>
      </c>
      <c r="I965" s="246">
        <f t="shared" si="426"/>
        <v>-3.4855279955081642E-3</v>
      </c>
      <c r="P965" s="246">
        <f t="shared" si="421"/>
        <v>-6.7157410990507406E-3</v>
      </c>
      <c r="Q965" s="248">
        <f t="shared" si="422"/>
        <v>28049.076000000001</v>
      </c>
      <c r="R965" s="246">
        <f t="shared" si="424"/>
        <v>1.0434276694298164E-5</v>
      </c>
      <c r="S965" s="246">
        <v>0.1</v>
      </c>
      <c r="T965" s="246">
        <f t="shared" si="425"/>
        <v>1.0434276694298164E-6</v>
      </c>
      <c r="X965" s="248"/>
      <c r="AG965" s="249"/>
    </row>
    <row r="966" spans="1:33" s="246" customFormat="1" ht="12.95" customHeight="1">
      <c r="A966" s="15" t="s">
        <v>1723</v>
      </c>
      <c r="B966" s="249"/>
      <c r="C966" s="250">
        <v>43069.807999999997</v>
      </c>
      <c r="D966" s="250"/>
      <c r="E966" s="246">
        <f t="shared" si="419"/>
        <v>29400.931697447184</v>
      </c>
      <c r="F966" s="246">
        <f t="shared" si="420"/>
        <v>29401</v>
      </c>
      <c r="G966" s="246">
        <f t="shared" si="423"/>
        <v>-2.1959012003208045E-2</v>
      </c>
      <c r="I966" s="246">
        <f t="shared" si="426"/>
        <v>-2.1959012003208045E-2</v>
      </c>
      <c r="P966" s="246">
        <f t="shared" si="421"/>
        <v>-6.7130351481720953E-3</v>
      </c>
      <c r="Q966" s="248">
        <f t="shared" si="422"/>
        <v>28051.307999999997</v>
      </c>
      <c r="R966" s="246">
        <f t="shared" si="424"/>
        <v>2.3243981026429186E-4</v>
      </c>
      <c r="S966" s="246">
        <v>0.1</v>
      </c>
      <c r="T966" s="246">
        <f t="shared" si="425"/>
        <v>2.3243981026429187E-5</v>
      </c>
      <c r="X966" s="248"/>
      <c r="AG966" s="249"/>
    </row>
    <row r="967" spans="1:33" s="246" customFormat="1" ht="12.95" customHeight="1">
      <c r="A967" s="15" t="s">
        <v>1723</v>
      </c>
      <c r="B967" s="249" t="s">
        <v>1814</v>
      </c>
      <c r="C967" s="250">
        <v>43083.811000000002</v>
      </c>
      <c r="D967" s="250"/>
      <c r="E967" s="246">
        <f t="shared" si="419"/>
        <v>29444.487420585858</v>
      </c>
      <c r="F967" s="246">
        <f t="shared" si="420"/>
        <v>29444.5</v>
      </c>
      <c r="G967" s="246">
        <f t="shared" si="423"/>
        <v>-4.0442339959554374E-3</v>
      </c>
      <c r="I967" s="246">
        <f t="shared" si="426"/>
        <v>-4.0442339959554374E-3</v>
      </c>
      <c r="P967" s="246">
        <f t="shared" si="421"/>
        <v>-6.6961722751701126E-3</v>
      </c>
      <c r="Q967" s="248">
        <f t="shared" si="422"/>
        <v>28065.311000000002</v>
      </c>
      <c r="R967" s="246">
        <f t="shared" si="424"/>
        <v>7.0327766367640925E-6</v>
      </c>
      <c r="S967" s="246">
        <v>0.1</v>
      </c>
      <c r="T967" s="246">
        <f t="shared" si="425"/>
        <v>7.0327766367640925E-7</v>
      </c>
      <c r="X967" s="248"/>
      <c r="AG967" s="249"/>
    </row>
    <row r="968" spans="1:33" s="246" customFormat="1" ht="12.95" customHeight="1">
      <c r="A968" s="15" t="s">
        <v>1723</v>
      </c>
      <c r="B968" s="249"/>
      <c r="C968" s="250">
        <v>43098.745999999999</v>
      </c>
      <c r="D968" s="250"/>
      <c r="E968" s="246">
        <f t="shared" si="419"/>
        <v>29490.942089233704</v>
      </c>
      <c r="F968" s="246">
        <f t="shared" si="420"/>
        <v>29491</v>
      </c>
      <c r="G968" s="246">
        <f t="shared" si="423"/>
        <v>-1.8618091999087483E-2</v>
      </c>
      <c r="I968" s="246">
        <f t="shared" si="426"/>
        <v>-1.8618091999087483E-2</v>
      </c>
      <c r="P968" s="246">
        <f t="shared" si="421"/>
        <v>-6.6780562945687807E-3</v>
      </c>
      <c r="Q968" s="248">
        <f t="shared" si="422"/>
        <v>28080.245999999999</v>
      </c>
      <c r="R968" s="246">
        <f t="shared" si="424"/>
        <v>1.4256445262518142E-4</v>
      </c>
      <c r="S968" s="246">
        <v>0.1</v>
      </c>
      <c r="T968" s="246">
        <f t="shared" si="425"/>
        <v>1.4256445262518142E-5</v>
      </c>
      <c r="X968" s="248"/>
      <c r="AG968" s="249"/>
    </row>
    <row r="969" spans="1:33" s="246" customFormat="1" ht="12.95" customHeight="1">
      <c r="A969" s="15" t="s">
        <v>1729</v>
      </c>
      <c r="B969" s="249" t="s">
        <v>1814</v>
      </c>
      <c r="C969" s="250">
        <v>43133.315000000002</v>
      </c>
      <c r="D969" s="250"/>
      <c r="E969" s="246">
        <f t="shared" si="419"/>
        <v>29598.467461881028</v>
      </c>
      <c r="F969" s="246">
        <f t="shared" si="420"/>
        <v>29598.5</v>
      </c>
      <c r="G969" s="246">
        <f t="shared" si="423"/>
        <v>-1.0460881996550597E-2</v>
      </c>
      <c r="I969" s="246">
        <f t="shared" si="426"/>
        <v>-1.0460881996550597E-2</v>
      </c>
      <c r="P969" s="246">
        <f t="shared" si="421"/>
        <v>-6.6358186459465549E-3</v>
      </c>
      <c r="Q969" s="248">
        <f t="shared" si="422"/>
        <v>28114.815000000002</v>
      </c>
      <c r="R969" s="246">
        <f t="shared" si="424"/>
        <v>1.4631109636134223E-5</v>
      </c>
      <c r="S969" s="246">
        <v>0.1</v>
      </c>
      <c r="T969" s="246">
        <f t="shared" si="425"/>
        <v>1.4631109636134224E-6</v>
      </c>
      <c r="X969" s="248"/>
      <c r="AG969" s="249"/>
    </row>
    <row r="970" spans="1:33" s="246" customFormat="1" ht="12.95" customHeight="1">
      <c r="A970" s="15" t="s">
        <v>1729</v>
      </c>
      <c r="B970" s="249" t="s">
        <v>1814</v>
      </c>
      <c r="C970" s="250">
        <v>43134.273999999998</v>
      </c>
      <c r="D970" s="250"/>
      <c r="E970" s="246">
        <f t="shared" si="419"/>
        <v>29601.450389717189</v>
      </c>
      <c r="F970" s="246">
        <f t="shared" si="420"/>
        <v>29601.5</v>
      </c>
      <c r="G970" s="246">
        <f t="shared" ref="G970:G1001" si="427">+C970-(C$7+F970*C$8)</f>
        <v>-1.5949517997796647E-2</v>
      </c>
      <c r="I970" s="246">
        <f t="shared" si="426"/>
        <v>-1.5949517997796647E-2</v>
      </c>
      <c r="P970" s="246">
        <f t="shared" si="421"/>
        <v>-6.6346327798881659E-3</v>
      </c>
      <c r="Q970" s="248">
        <f t="shared" si="422"/>
        <v>28115.773999999998</v>
      </c>
      <c r="R970" s="246">
        <f t="shared" ref="R970:R1004" si="428">+(P970-G970)^2</f>
        <v>8.6767086622809936E-5</v>
      </c>
      <c r="S970" s="246">
        <v>0.1</v>
      </c>
      <c r="T970" s="246">
        <f t="shared" ref="T970:T1001" si="429">+S970*R970</f>
        <v>8.6767086622809936E-6</v>
      </c>
      <c r="X970" s="248"/>
      <c r="AG970" s="249"/>
    </row>
    <row r="971" spans="1:33" s="246" customFormat="1" ht="12.95" customHeight="1">
      <c r="A971" s="15" t="s">
        <v>1723</v>
      </c>
      <c r="B971" s="249" t="s">
        <v>1814</v>
      </c>
      <c r="C971" s="250">
        <v>43134.614999999998</v>
      </c>
      <c r="D971" s="250"/>
      <c r="E971" s="246">
        <f t="shared" si="419"/>
        <v>29602.511055402421</v>
      </c>
      <c r="F971" s="246">
        <f t="shared" si="420"/>
        <v>29602.5</v>
      </c>
      <c r="G971" s="246">
        <f t="shared" si="427"/>
        <v>3.5542699988582171E-3</v>
      </c>
      <c r="I971" s="246">
        <f t="shared" si="426"/>
        <v>3.5542699988582171E-3</v>
      </c>
      <c r="P971" s="246">
        <f t="shared" si="421"/>
        <v>-6.6342374050363528E-3</v>
      </c>
      <c r="Q971" s="248">
        <f t="shared" si="422"/>
        <v>28116.114999999998</v>
      </c>
      <c r="R971" s="246">
        <f t="shared" si="428"/>
        <v>1.0380568311921447E-4</v>
      </c>
      <c r="S971" s="246">
        <v>0.1</v>
      </c>
      <c r="T971" s="246">
        <f t="shared" si="429"/>
        <v>1.0380568311921447E-5</v>
      </c>
      <c r="X971" s="248"/>
      <c r="AG971" s="249"/>
    </row>
    <row r="972" spans="1:33" s="246" customFormat="1" ht="12.95" customHeight="1">
      <c r="A972" s="15" t="s">
        <v>1723</v>
      </c>
      <c r="B972" s="249"/>
      <c r="C972" s="250">
        <v>43144.73</v>
      </c>
      <c r="D972" s="250"/>
      <c r="E972" s="246">
        <f t="shared" si="419"/>
        <v>29633.973323455535</v>
      </c>
      <c r="F972" s="246">
        <f t="shared" si="420"/>
        <v>29634</v>
      </c>
      <c r="G972" s="246">
        <f t="shared" si="427"/>
        <v>-8.576407992222812E-3</v>
      </c>
      <c r="I972" s="246">
        <f t="shared" si="426"/>
        <v>-8.576407992222812E-3</v>
      </c>
      <c r="P972" s="246">
        <f t="shared" si="421"/>
        <v>-6.621761044176163E-3</v>
      </c>
      <c r="Q972" s="248">
        <f t="shared" si="422"/>
        <v>28126.230000000003</v>
      </c>
      <c r="R972" s="246">
        <f t="shared" si="428"/>
        <v>3.8206446915080791E-6</v>
      </c>
      <c r="S972" s="246">
        <v>0.1</v>
      </c>
      <c r="T972" s="246">
        <f t="shared" si="429"/>
        <v>3.8206446915080795E-7</v>
      </c>
      <c r="X972" s="248"/>
      <c r="AG972" s="249"/>
    </row>
    <row r="973" spans="1:33" s="246" customFormat="1" ht="12.95" customHeight="1">
      <c r="A973" s="15" t="s">
        <v>1730</v>
      </c>
      <c r="B973" s="249"/>
      <c r="C973" s="250">
        <v>43157.26</v>
      </c>
      <c r="D973" s="250"/>
      <c r="E973" s="246">
        <f t="shared" si="419"/>
        <v>29672.947344088785</v>
      </c>
      <c r="F973" s="246">
        <f t="shared" si="420"/>
        <v>29673</v>
      </c>
      <c r="G973" s="246">
        <f t="shared" si="427"/>
        <v>-1.6928675999224652E-2</v>
      </c>
      <c r="I973" s="246">
        <f t="shared" si="426"/>
        <v>-1.6928675999224652E-2</v>
      </c>
      <c r="P973" s="246">
        <f t="shared" si="421"/>
        <v>-6.6062548930734925E-3</v>
      </c>
      <c r="Q973" s="248">
        <f t="shared" si="422"/>
        <v>28138.760000000002</v>
      </c>
      <c r="R973" s="246">
        <f t="shared" si="428"/>
        <v>1.0655237749271492E-4</v>
      </c>
      <c r="S973" s="246">
        <v>0.1</v>
      </c>
      <c r="T973" s="246">
        <f t="shared" si="429"/>
        <v>1.0655237749271493E-5</v>
      </c>
      <c r="X973" s="248"/>
      <c r="AG973" s="249"/>
    </row>
    <row r="974" spans="1:33" s="246" customFormat="1" ht="12.95" customHeight="1">
      <c r="A974" s="15" t="s">
        <v>1730</v>
      </c>
      <c r="B974" s="249" t="s">
        <v>1814</v>
      </c>
      <c r="C974" s="250">
        <v>43188.290999999997</v>
      </c>
      <c r="D974" s="250"/>
      <c r="E974" s="246">
        <f t="shared" si="419"/>
        <v>29769.467921444746</v>
      </c>
      <c r="F974" s="246">
        <f t="shared" si="420"/>
        <v>29769.5</v>
      </c>
      <c r="G974" s="246">
        <f t="shared" si="427"/>
        <v>-1.0313134000170976E-2</v>
      </c>
      <c r="I974" s="246">
        <f t="shared" si="426"/>
        <v>-1.0313134000170976E-2</v>
      </c>
      <c r="P974" s="246">
        <f t="shared" si="421"/>
        <v>-6.5676054387188432E-3</v>
      </c>
      <c r="Q974" s="248">
        <f t="shared" si="422"/>
        <v>28169.790999999997</v>
      </c>
      <c r="R974" s="246">
        <f t="shared" si="428"/>
        <v>1.4028984204653684E-5</v>
      </c>
      <c r="S974" s="246">
        <v>0.1</v>
      </c>
      <c r="T974" s="246">
        <f t="shared" si="429"/>
        <v>1.4028984204653685E-6</v>
      </c>
      <c r="X974" s="248"/>
      <c r="AG974" s="249"/>
    </row>
    <row r="975" spans="1:33" s="246" customFormat="1" ht="12.95" customHeight="1">
      <c r="A975" s="15" t="s">
        <v>1723</v>
      </c>
      <c r="B975" s="249"/>
      <c r="C975" s="250">
        <v>43203.561000000002</v>
      </c>
      <c r="D975" s="250"/>
      <c r="E975" s="246">
        <f t="shared" si="419"/>
        <v>29816.964593038516</v>
      </c>
      <c r="F975" s="246">
        <f t="shared" si="420"/>
        <v>29817</v>
      </c>
      <c r="G975" s="246">
        <f t="shared" si="427"/>
        <v>-1.1383203993318602E-2</v>
      </c>
      <c r="I975" s="246">
        <f t="shared" si="426"/>
        <v>-1.1383203993318602E-2</v>
      </c>
      <c r="P975" s="246">
        <f t="shared" si="421"/>
        <v>-6.5484337525924252E-3</v>
      </c>
      <c r="Q975" s="248">
        <f t="shared" si="422"/>
        <v>28185.061000000002</v>
      </c>
      <c r="R975" s="246">
        <f t="shared" si="428"/>
        <v>2.3375003280611459E-5</v>
      </c>
      <c r="S975" s="246">
        <v>0.1</v>
      </c>
      <c r="T975" s="246">
        <f t="shared" si="429"/>
        <v>2.337500328061146E-6</v>
      </c>
      <c r="X975" s="248"/>
      <c r="AG975" s="249"/>
    </row>
    <row r="976" spans="1:33" s="246" customFormat="1" ht="12.95" customHeight="1">
      <c r="A976" s="15" t="s">
        <v>1731</v>
      </c>
      <c r="B976" s="249"/>
      <c r="C976" s="250">
        <v>43210.305</v>
      </c>
      <c r="D976" s="250"/>
      <c r="E976" s="246">
        <f t="shared" si="419"/>
        <v>29837.941512044948</v>
      </c>
      <c r="F976" s="246">
        <f t="shared" si="420"/>
        <v>29838</v>
      </c>
      <c r="G976" s="246">
        <f t="shared" si="427"/>
        <v>-1.88036559993634E-2</v>
      </c>
      <c r="I976" s="246">
        <f t="shared" si="426"/>
        <v>-1.88036559993634E-2</v>
      </c>
      <c r="P976" s="246">
        <f t="shared" si="421"/>
        <v>-6.5399268619203803E-3</v>
      </c>
      <c r="Q976" s="248">
        <f t="shared" si="422"/>
        <v>28191.805</v>
      </c>
      <c r="R976" s="246">
        <f t="shared" si="428"/>
        <v>1.503990523565689E-4</v>
      </c>
      <c r="S976" s="246">
        <v>0.1</v>
      </c>
      <c r="T976" s="246">
        <f t="shared" si="429"/>
        <v>1.503990523565689E-5</v>
      </c>
      <c r="X976" s="248"/>
      <c r="AG976" s="249"/>
    </row>
    <row r="977" spans="1:33" s="246" customFormat="1" ht="12.95" customHeight="1">
      <c r="A977" s="15" t="s">
        <v>1732</v>
      </c>
      <c r="B977" s="249"/>
      <c r="C977" s="250">
        <v>43391.642</v>
      </c>
      <c r="D977" s="250"/>
      <c r="E977" s="246">
        <f t="shared" si="419"/>
        <v>30401.982372345967</v>
      </c>
      <c r="F977" s="246">
        <f t="shared" si="420"/>
        <v>30402</v>
      </c>
      <c r="G977" s="246">
        <f t="shared" si="427"/>
        <v>-5.6672239952604286E-3</v>
      </c>
      <c r="I977" s="246">
        <f t="shared" si="426"/>
        <v>-5.6672239952604286E-3</v>
      </c>
      <c r="P977" s="246">
        <f t="shared" si="421"/>
        <v>-6.3043487079221423E-3</v>
      </c>
      <c r="Q977" s="248">
        <f t="shared" si="422"/>
        <v>28373.142</v>
      </c>
      <c r="R977" s="246">
        <f t="shared" si="428"/>
        <v>4.0592789948427122E-7</v>
      </c>
      <c r="S977" s="246">
        <v>0.1</v>
      </c>
      <c r="T977" s="246">
        <f t="shared" si="429"/>
        <v>4.0592789948427126E-8</v>
      </c>
      <c r="X977" s="248"/>
      <c r="AG977" s="249"/>
    </row>
    <row r="978" spans="1:33" s="246" customFormat="1" ht="12.95" customHeight="1">
      <c r="A978" s="15" t="s">
        <v>1732</v>
      </c>
      <c r="B978" s="249" t="s">
        <v>1814</v>
      </c>
      <c r="C978" s="250">
        <v>43396.605000000003</v>
      </c>
      <c r="D978" s="250"/>
      <c r="E978" s="246">
        <f t="shared" si="419"/>
        <v>30417.419568228088</v>
      </c>
      <c r="F978" s="246">
        <f t="shared" si="420"/>
        <v>30417.5</v>
      </c>
      <c r="G978" s="246">
        <f t="shared" si="427"/>
        <v>-2.5858509994577616E-2</v>
      </c>
      <c r="I978" s="246">
        <f t="shared" si="426"/>
        <v>-2.5858509994577616E-2</v>
      </c>
      <c r="P978" s="246">
        <f t="shared" si="421"/>
        <v>-6.2976809951895349E-3</v>
      </c>
      <c r="Q978" s="248">
        <f t="shared" si="422"/>
        <v>28378.105000000003</v>
      </c>
      <c r="R978" s="246">
        <f t="shared" si="428"/>
        <v>3.8262603114330176E-4</v>
      </c>
      <c r="S978" s="246">
        <v>0.1</v>
      </c>
      <c r="T978" s="246">
        <f t="shared" si="429"/>
        <v>3.826260311433018E-5</v>
      </c>
      <c r="X978" s="248"/>
      <c r="AG978" s="249"/>
    </row>
    <row r="979" spans="1:33" s="246" customFormat="1" ht="12.95" customHeight="1">
      <c r="A979" s="15" t="s">
        <v>1732</v>
      </c>
      <c r="B979" s="249"/>
      <c r="C979" s="250">
        <v>43403.531000000003</v>
      </c>
      <c r="D979" s="250"/>
      <c r="E979" s="246">
        <f t="shared" si="419"/>
        <v>30438.962590327519</v>
      </c>
      <c r="F979" s="246">
        <f t="shared" si="420"/>
        <v>30439</v>
      </c>
      <c r="G979" s="246">
        <f t="shared" si="427"/>
        <v>-1.2027067990857176E-2</v>
      </c>
      <c r="I979" s="246">
        <f>G979</f>
        <v>-1.2027067990857176E-2</v>
      </c>
      <c r="P979" s="246">
        <f t="shared" si="421"/>
        <v>-6.2884150961676766E-3</v>
      </c>
      <c r="Q979" s="248">
        <f t="shared" si="422"/>
        <v>28385.031000000003</v>
      </c>
      <c r="R979" s="246">
        <f t="shared" si="428"/>
        <v>3.2932137045728175E-5</v>
      </c>
      <c r="S979" s="246">
        <v>0.1</v>
      </c>
      <c r="T979" s="246">
        <f t="shared" si="429"/>
        <v>3.2932137045728177E-6</v>
      </c>
      <c r="X979" s="248"/>
      <c r="AG979" s="249"/>
    </row>
    <row r="980" spans="1:33" s="246" customFormat="1" ht="12.95" customHeight="1">
      <c r="A980" s="15" t="s">
        <v>1723</v>
      </c>
      <c r="B980" s="249" t="s">
        <v>1814</v>
      </c>
      <c r="C980" s="250">
        <v>43436.809000000001</v>
      </c>
      <c r="D980" s="250"/>
      <c r="E980" s="246">
        <f t="shared" si="419"/>
        <v>30542.472363562418</v>
      </c>
      <c r="F980" s="246">
        <f t="shared" si="420"/>
        <v>30542.5</v>
      </c>
      <c r="G980" s="246">
        <f t="shared" si="427"/>
        <v>-8.8850099928095005E-3</v>
      </c>
      <c r="I980" s="246">
        <f>+G980</f>
        <v>-8.8850099928095005E-3</v>
      </c>
      <c r="P980" s="246">
        <f t="shared" si="421"/>
        <v>-6.243530797133745E-3</v>
      </c>
      <c r="Q980" s="248">
        <f t="shared" si="422"/>
        <v>28418.309000000001</v>
      </c>
      <c r="R980" s="246">
        <f t="shared" si="428"/>
        <v>6.9774123411878364E-6</v>
      </c>
      <c r="S980" s="246">
        <v>0.1</v>
      </c>
      <c r="T980" s="246">
        <f t="shared" si="429"/>
        <v>6.9774123411878364E-7</v>
      </c>
      <c r="X980" s="248"/>
      <c r="AG980" s="249"/>
    </row>
    <row r="981" spans="1:33" s="246" customFormat="1" ht="12.95" customHeight="1">
      <c r="A981" s="15" t="s">
        <v>1723</v>
      </c>
      <c r="B981" s="249"/>
      <c r="C981" s="250">
        <v>43461.726000000002</v>
      </c>
      <c r="D981" s="250"/>
      <c r="E981" s="246">
        <f t="shared" si="419"/>
        <v>30619.975609541569</v>
      </c>
      <c r="F981" s="246">
        <f t="shared" si="420"/>
        <v>30620</v>
      </c>
      <c r="G981" s="246">
        <f t="shared" si="427"/>
        <v>-7.8414399977191351E-3</v>
      </c>
      <c r="I981" s="246">
        <f>+G981</f>
        <v>-7.8414399977191351E-3</v>
      </c>
      <c r="P981" s="246">
        <f t="shared" si="421"/>
        <v>-6.2096196086869199E-3</v>
      </c>
      <c r="Q981" s="248">
        <f t="shared" si="422"/>
        <v>28443.226000000002</v>
      </c>
      <c r="R981" s="246">
        <f t="shared" si="428"/>
        <v>2.6628377820612504E-6</v>
      </c>
      <c r="S981" s="246">
        <v>0.1</v>
      </c>
      <c r="T981" s="246">
        <f t="shared" si="429"/>
        <v>2.6628377820612506E-7</v>
      </c>
      <c r="X981" s="248"/>
      <c r="AG981" s="249"/>
    </row>
    <row r="982" spans="1:33" s="246" customFormat="1" ht="12.95" customHeight="1">
      <c r="A982" s="15" t="s">
        <v>1733</v>
      </c>
      <c r="B982" s="249"/>
      <c r="C982" s="250">
        <v>43492.262000000002</v>
      </c>
      <c r="D982" s="250"/>
      <c r="E982" s="246">
        <f t="shared" si="419"/>
        <v>30714.956510902855</v>
      </c>
      <c r="F982" s="246">
        <f t="shared" si="420"/>
        <v>30715</v>
      </c>
      <c r="G982" s="246">
        <f t="shared" si="427"/>
        <v>-1.3981579992105253E-2</v>
      </c>
      <c r="I982" s="246">
        <f>G982</f>
        <v>-1.3981579992105253E-2</v>
      </c>
      <c r="P982" s="246">
        <f t="shared" si="421"/>
        <v>-6.1676980450949236E-3</v>
      </c>
      <c r="Q982" s="248">
        <f t="shared" si="422"/>
        <v>28473.762000000002</v>
      </c>
      <c r="R982" s="246">
        <f t="shared" si="428"/>
        <v>6.1056751081813937E-5</v>
      </c>
      <c r="S982" s="246">
        <v>0.1</v>
      </c>
      <c r="T982" s="246">
        <f t="shared" si="429"/>
        <v>6.1056751081813944E-6</v>
      </c>
      <c r="X982" s="248"/>
      <c r="AG982" s="249"/>
    </row>
    <row r="983" spans="1:33" s="246" customFormat="1" ht="12.95" customHeight="1">
      <c r="A983" s="15" t="s">
        <v>1733</v>
      </c>
      <c r="B983" s="249" t="s">
        <v>1814</v>
      </c>
      <c r="C983" s="250">
        <v>43495.311999999998</v>
      </c>
      <c r="D983" s="250"/>
      <c r="E983" s="246">
        <f t="shared" si="419"/>
        <v>30724.443403395373</v>
      </c>
      <c r="F983" s="246">
        <f t="shared" si="420"/>
        <v>30724.5</v>
      </c>
      <c r="G983" s="246">
        <f t="shared" si="427"/>
        <v>-1.8195593998825643E-2</v>
      </c>
      <c r="I983" s="246">
        <f>G983</f>
        <v>-1.8195593998825643E-2</v>
      </c>
      <c r="P983" s="246">
        <f t="shared" si="421"/>
        <v>-6.1634845034915196E-3</v>
      </c>
      <c r="Q983" s="248">
        <f t="shared" si="422"/>
        <v>28476.811999999998</v>
      </c>
      <c r="R983" s="246">
        <f t="shared" si="428"/>
        <v>1.4477165890770959E-4</v>
      </c>
      <c r="S983" s="246">
        <v>0.1</v>
      </c>
      <c r="T983" s="246">
        <f t="shared" si="429"/>
        <v>1.4477165890770959E-5</v>
      </c>
      <c r="X983" s="248"/>
      <c r="AG983" s="249"/>
    </row>
    <row r="984" spans="1:33" s="246" customFormat="1" ht="12.95" customHeight="1">
      <c r="A984" s="15" t="s">
        <v>1733</v>
      </c>
      <c r="B984" s="249" t="s">
        <v>1814</v>
      </c>
      <c r="C984" s="250">
        <v>43504.328999999998</v>
      </c>
      <c r="D984" s="250"/>
      <c r="E984" s="246">
        <f t="shared" si="419"/>
        <v>30752.490390151161</v>
      </c>
      <c r="F984" s="246">
        <f t="shared" si="420"/>
        <v>30752.5</v>
      </c>
      <c r="G984" s="246">
        <f t="shared" si="427"/>
        <v>-3.0895300005795434E-3</v>
      </c>
      <c r="I984" s="246">
        <f>G984</f>
        <v>-3.0895300005795434E-3</v>
      </c>
      <c r="P984" s="246">
        <f t="shared" si="421"/>
        <v>-6.1510430255383754E-3</v>
      </c>
      <c r="Q984" s="248">
        <f t="shared" si="422"/>
        <v>28485.828999999998</v>
      </c>
      <c r="R984" s="246">
        <f t="shared" si="428"/>
        <v>9.372862001992578E-6</v>
      </c>
      <c r="S984" s="246">
        <v>0.1</v>
      </c>
      <c r="T984" s="246">
        <f t="shared" si="429"/>
        <v>9.3728620019925786E-7</v>
      </c>
      <c r="X984" s="248"/>
      <c r="AG984" s="249"/>
    </row>
    <row r="985" spans="1:33" s="246" customFormat="1" ht="12.95" customHeight="1">
      <c r="A985" s="15" t="s">
        <v>1733</v>
      </c>
      <c r="B985" s="249" t="s">
        <v>1814</v>
      </c>
      <c r="C985" s="250">
        <v>43510.428999999996</v>
      </c>
      <c r="D985" s="250"/>
      <c r="E985" s="246">
        <f t="shared" si="419"/>
        <v>30771.464175136218</v>
      </c>
      <c r="F985" s="246">
        <f t="shared" si="420"/>
        <v>30771.5</v>
      </c>
      <c r="G985" s="246">
        <f t="shared" si="427"/>
        <v>-1.1517557999468409E-2</v>
      </c>
      <c r="I985" s="246">
        <f>G985</f>
        <v>-1.1517557999468409E-2</v>
      </c>
      <c r="P985" s="246">
        <f t="shared" si="421"/>
        <v>-6.1425813575825619E-3</v>
      </c>
      <c r="Q985" s="248">
        <f t="shared" si="422"/>
        <v>28491.928999999996</v>
      </c>
      <c r="R985" s="246">
        <f t="shared" si="428"/>
        <v>2.8890373900818452E-5</v>
      </c>
      <c r="S985" s="246">
        <v>0.1</v>
      </c>
      <c r="T985" s="246">
        <f t="shared" si="429"/>
        <v>2.8890373900818455E-6</v>
      </c>
      <c r="X985" s="248"/>
      <c r="AG985" s="249"/>
    </row>
    <row r="986" spans="1:33" s="246" customFormat="1" ht="12.95" customHeight="1">
      <c r="A986" s="15" t="s">
        <v>1723</v>
      </c>
      <c r="B986" s="249"/>
      <c r="C986" s="250">
        <v>43519.595000000001</v>
      </c>
      <c r="D986" s="250"/>
      <c r="E986" s="246">
        <f t="shared" si="419"/>
        <v>30799.974619918707</v>
      </c>
      <c r="F986" s="246">
        <f t="shared" si="420"/>
        <v>30800</v>
      </c>
      <c r="G986" s="246">
        <f t="shared" si="427"/>
        <v>-8.1595999945420772E-3</v>
      </c>
      <c r="I986" s="246">
        <f>+G986</f>
        <v>-8.1595999945420772E-3</v>
      </c>
      <c r="P986" s="246">
        <f t="shared" si="421"/>
        <v>-6.1298596939521957E-3</v>
      </c>
      <c r="Q986" s="248">
        <f t="shared" si="422"/>
        <v>28501.095000000001</v>
      </c>
      <c r="R986" s="246">
        <f t="shared" si="428"/>
        <v>4.1198456878387025E-6</v>
      </c>
      <c r="S986" s="246">
        <v>0.1</v>
      </c>
      <c r="T986" s="246">
        <f t="shared" si="429"/>
        <v>4.119845687838703E-7</v>
      </c>
      <c r="X986" s="248"/>
      <c r="AG986" s="249"/>
    </row>
    <row r="987" spans="1:33" s="246" customFormat="1" ht="12.95" customHeight="1">
      <c r="A987" s="15" t="s">
        <v>1723</v>
      </c>
      <c r="B987" s="249"/>
      <c r="C987" s="250">
        <v>43520.555</v>
      </c>
      <c r="D987" s="250"/>
      <c r="E987" s="246">
        <f t="shared" si="419"/>
        <v>30802.960658211436</v>
      </c>
      <c r="F987" s="246">
        <f t="shared" si="420"/>
        <v>30803</v>
      </c>
      <c r="G987" s="246">
        <f t="shared" si="427"/>
        <v>-1.2648235999222379E-2</v>
      </c>
      <c r="I987" s="246">
        <f>+G987</f>
        <v>-1.2648235999222379E-2</v>
      </c>
      <c r="P987" s="246">
        <f t="shared" si="421"/>
        <v>-6.1285185358006464E-3</v>
      </c>
      <c r="Q987" s="248">
        <f t="shared" si="422"/>
        <v>28502.055</v>
      </c>
      <c r="R987" s="246">
        <f t="shared" si="428"/>
        <v>4.2506715802846313E-5</v>
      </c>
      <c r="S987" s="246">
        <v>0.1</v>
      </c>
      <c r="T987" s="246">
        <f t="shared" si="429"/>
        <v>4.2506715802846315E-6</v>
      </c>
      <c r="X987" s="248"/>
      <c r="AG987" s="249"/>
    </row>
    <row r="988" spans="1:33" s="246" customFormat="1" ht="12.95" customHeight="1">
      <c r="A988" s="15" t="s">
        <v>1733</v>
      </c>
      <c r="B988" s="249"/>
      <c r="C988" s="250">
        <v>43536.303</v>
      </c>
      <c r="D988" s="250"/>
      <c r="E988" s="246">
        <f t="shared" si="419"/>
        <v>30851.944128038442</v>
      </c>
      <c r="F988" s="246">
        <f t="shared" si="420"/>
        <v>30852</v>
      </c>
      <c r="G988" s="246">
        <f t="shared" si="427"/>
        <v>-1.7962623998755589E-2</v>
      </c>
      <c r="I988" s="246">
        <f>G988</f>
        <v>-1.7962623998755589E-2</v>
      </c>
      <c r="P988" s="246">
        <f t="shared" si="421"/>
        <v>-6.1065580651217949E-3</v>
      </c>
      <c r="Q988" s="248">
        <f t="shared" si="422"/>
        <v>28517.803</v>
      </c>
      <c r="R988" s="246">
        <f t="shared" si="428"/>
        <v>1.4056629942267178E-4</v>
      </c>
      <c r="S988" s="246">
        <v>0.1</v>
      </c>
      <c r="T988" s="246">
        <f t="shared" si="429"/>
        <v>1.4056629942267179E-5</v>
      </c>
      <c r="X988" s="248"/>
      <c r="AG988" s="249"/>
    </row>
    <row r="989" spans="1:33" s="246" customFormat="1" ht="12.95" customHeight="1">
      <c r="A989" s="15" t="s">
        <v>1733</v>
      </c>
      <c r="B989" s="249"/>
      <c r="C989" s="250">
        <v>43555.27</v>
      </c>
      <c r="D989" s="250"/>
      <c r="E989" s="246">
        <f t="shared" si="419"/>
        <v>30910.940157515757</v>
      </c>
      <c r="F989" s="246">
        <f t="shared" si="420"/>
        <v>30911</v>
      </c>
      <c r="G989" s="246">
        <f t="shared" si="427"/>
        <v>-1.9239132001530379E-2</v>
      </c>
      <c r="I989" s="246">
        <f>G989</f>
        <v>-1.9239132001530379E-2</v>
      </c>
      <c r="P989" s="246">
        <f t="shared" si="421"/>
        <v>-6.079978603807934E-3</v>
      </c>
      <c r="Q989" s="248">
        <f t="shared" si="422"/>
        <v>28536.769999999997</v>
      </c>
      <c r="R989" s="246">
        <f t="shared" si="428"/>
        <v>1.7316331814479018E-4</v>
      </c>
      <c r="S989" s="246">
        <v>0.1</v>
      </c>
      <c r="T989" s="246">
        <f t="shared" si="429"/>
        <v>1.7316331814479018E-5</v>
      </c>
      <c r="X989" s="248"/>
      <c r="AG989" s="249"/>
    </row>
    <row r="990" spans="1:33" s="246" customFormat="1" ht="12.95" customHeight="1">
      <c r="A990" s="15" t="s">
        <v>1723</v>
      </c>
      <c r="B990" s="249"/>
      <c r="C990" s="250">
        <v>43556.557000000001</v>
      </c>
      <c r="D990" s="250"/>
      <c r="E990" s="246">
        <f t="shared" si="419"/>
        <v>30914.943315101962</v>
      </c>
      <c r="F990" s="246">
        <f t="shared" si="420"/>
        <v>30915</v>
      </c>
      <c r="G990" s="246">
        <f t="shared" si="427"/>
        <v>-1.8223979997856077E-2</v>
      </c>
      <c r="I990" s="246">
        <f>+G990</f>
        <v>-1.8223979997856077E-2</v>
      </c>
      <c r="P990" s="246">
        <f t="shared" si="421"/>
        <v>-6.0781711779930095E-3</v>
      </c>
      <c r="Q990" s="248">
        <f t="shared" si="422"/>
        <v>28538.057000000001</v>
      </c>
      <c r="R990" s="246">
        <f t="shared" si="428"/>
        <v>1.4752067188866346E-4</v>
      </c>
      <c r="S990" s="246">
        <v>0.1</v>
      </c>
      <c r="T990" s="246">
        <f t="shared" si="429"/>
        <v>1.4752067188866347E-5</v>
      </c>
      <c r="X990" s="248"/>
      <c r="AG990" s="249"/>
    </row>
    <row r="991" spans="1:33" s="246" customFormat="1" ht="12.95" customHeight="1">
      <c r="A991" s="15" t="s">
        <v>1733</v>
      </c>
      <c r="B991" s="249" t="s">
        <v>1814</v>
      </c>
      <c r="C991" s="250">
        <v>43568.286999999997</v>
      </c>
      <c r="D991" s="250"/>
      <c r="E991" s="246">
        <f t="shared" si="419"/>
        <v>30951.428970491259</v>
      </c>
      <c r="F991" s="246">
        <f t="shared" si="420"/>
        <v>30951.5</v>
      </c>
      <c r="G991" s="246">
        <f t="shared" si="427"/>
        <v>-2.2835718002170324E-2</v>
      </c>
      <c r="I991" s="246">
        <f t="shared" ref="I991:I1000" si="430">G991</f>
        <v>-2.2835718002170324E-2</v>
      </c>
      <c r="P991" s="246">
        <f t="shared" si="421"/>
        <v>-6.0616465738284539E-3</v>
      </c>
      <c r="Q991" s="248">
        <f t="shared" si="422"/>
        <v>28549.786999999997</v>
      </c>
      <c r="R991" s="246">
        <f t="shared" si="428"/>
        <v>2.8136947228311508E-4</v>
      </c>
      <c r="S991" s="246">
        <v>0.1</v>
      </c>
      <c r="T991" s="246">
        <f t="shared" si="429"/>
        <v>2.813694722831151E-5</v>
      </c>
      <c r="X991" s="248"/>
      <c r="AG991" s="249"/>
    </row>
    <row r="992" spans="1:33" s="246" customFormat="1" ht="12.95" customHeight="1">
      <c r="A992" s="15" t="s">
        <v>1734</v>
      </c>
      <c r="B992" s="249" t="s">
        <v>1814</v>
      </c>
      <c r="C992" s="250">
        <v>43577.294999999998</v>
      </c>
      <c r="D992" s="250"/>
      <c r="E992" s="246">
        <f t="shared" ref="E992:E1055" si="431">+(C992-C$7)/C$8</f>
        <v>30979.447963138056</v>
      </c>
      <c r="F992" s="246">
        <f t="shared" ref="F992:F1055" si="432">ROUND(2*E992,0)/2</f>
        <v>30979.5</v>
      </c>
      <c r="G992" s="246">
        <f t="shared" si="427"/>
        <v>-1.6729654002119787E-2</v>
      </c>
      <c r="I992" s="246">
        <f t="shared" si="430"/>
        <v>-1.6729654002119787E-2</v>
      </c>
      <c r="P992" s="246">
        <f t="shared" ref="P992:P1055" si="433">+D$11+D$12*F992+D$13*F992^2</f>
        <v>-6.0489312613506638E-3</v>
      </c>
      <c r="Q992" s="248">
        <f t="shared" ref="Q992:Q1055" si="434">+C992-15018.5</f>
        <v>28558.794999999998</v>
      </c>
      <c r="R992" s="246">
        <f t="shared" si="428"/>
        <v>1.1407783826518269E-4</v>
      </c>
      <c r="S992" s="246">
        <v>0.1</v>
      </c>
      <c r="T992" s="246">
        <f t="shared" si="429"/>
        <v>1.140778382651827E-5</v>
      </c>
      <c r="X992" s="248"/>
      <c r="AG992" s="249"/>
    </row>
    <row r="993" spans="1:33" s="246" customFormat="1" ht="12.95" customHeight="1">
      <c r="A993" s="15" t="s">
        <v>1734</v>
      </c>
      <c r="B993" s="249" t="s">
        <v>1814</v>
      </c>
      <c r="C993" s="250">
        <v>43577.3</v>
      </c>
      <c r="D993" s="250"/>
      <c r="E993" s="246">
        <f t="shared" si="431"/>
        <v>30979.463515420844</v>
      </c>
      <c r="F993" s="246">
        <f t="shared" si="432"/>
        <v>30979.5</v>
      </c>
      <c r="G993" s="246">
        <f t="shared" si="427"/>
        <v>-1.1729653997463174E-2</v>
      </c>
      <c r="I993" s="246">
        <f t="shared" si="430"/>
        <v>-1.1729653997463174E-2</v>
      </c>
      <c r="P993" s="246">
        <f t="shared" si="433"/>
        <v>-6.0489312613506638E-3</v>
      </c>
      <c r="Q993" s="248">
        <f t="shared" si="434"/>
        <v>28558.800000000003</v>
      </c>
      <c r="R993" s="246">
        <f t="shared" si="428"/>
        <v>3.2270610804585609E-5</v>
      </c>
      <c r="S993" s="246">
        <v>0.1</v>
      </c>
      <c r="T993" s="246">
        <f t="shared" si="429"/>
        <v>3.227061080458561E-6</v>
      </c>
      <c r="X993" s="248"/>
      <c r="AG993" s="249"/>
    </row>
    <row r="994" spans="1:33" s="246" customFormat="1" ht="12.95" customHeight="1">
      <c r="A994" s="15" t="s">
        <v>1735</v>
      </c>
      <c r="B994" s="249"/>
      <c r="C994" s="250">
        <v>43762.652999999998</v>
      </c>
      <c r="D994" s="250"/>
      <c r="E994" s="246">
        <f t="shared" si="431"/>
        <v>31555.995969246447</v>
      </c>
      <c r="F994" s="246">
        <f t="shared" si="432"/>
        <v>31556</v>
      </c>
      <c r="G994" s="246">
        <f t="shared" si="427"/>
        <v>-1.2958719962625764E-3</v>
      </c>
      <c r="I994" s="246">
        <f t="shared" si="430"/>
        <v>-1.2958719962625764E-3</v>
      </c>
      <c r="P994" s="246">
        <f t="shared" si="433"/>
        <v>-5.7796249989673087E-3</v>
      </c>
      <c r="Q994" s="248">
        <f t="shared" si="434"/>
        <v>28744.152999999998</v>
      </c>
      <c r="R994" s="246">
        <f t="shared" si="428"/>
        <v>2.0104040989263703E-5</v>
      </c>
      <c r="S994" s="246">
        <v>0.1</v>
      </c>
      <c r="T994" s="246">
        <f t="shared" si="429"/>
        <v>2.0104040989263704E-6</v>
      </c>
      <c r="X994" s="248"/>
      <c r="AG994" s="249"/>
    </row>
    <row r="995" spans="1:33" s="246" customFormat="1" ht="12.95" customHeight="1">
      <c r="A995" s="15" t="s">
        <v>1736</v>
      </c>
      <c r="B995" s="249" t="s">
        <v>1814</v>
      </c>
      <c r="C995" s="250">
        <v>43776.633000000002</v>
      </c>
      <c r="D995" s="250"/>
      <c r="E995" s="246">
        <f t="shared" si="431"/>
        <v>31599.480151884352</v>
      </c>
      <c r="F995" s="246">
        <f t="shared" si="432"/>
        <v>31599.5</v>
      </c>
      <c r="G995" s="246">
        <f t="shared" si="427"/>
        <v>-6.3810939973336644E-3</v>
      </c>
      <c r="I995" s="246">
        <f t="shared" si="430"/>
        <v>-6.3810939973336644E-3</v>
      </c>
      <c r="P995" s="246">
        <f t="shared" si="433"/>
        <v>-5.7587234329308616E-3</v>
      </c>
      <c r="Q995" s="248">
        <f t="shared" si="434"/>
        <v>28758.133000000002</v>
      </c>
      <c r="R995" s="246">
        <f t="shared" si="428"/>
        <v>3.8734511943506335E-7</v>
      </c>
      <c r="S995" s="246">
        <v>0.1</v>
      </c>
      <c r="T995" s="246">
        <f t="shared" si="429"/>
        <v>3.8734511943506336E-8</v>
      </c>
      <c r="X995" s="248"/>
      <c r="AG995" s="249"/>
    </row>
    <row r="996" spans="1:33" s="246" customFormat="1" ht="12.95" customHeight="1">
      <c r="A996" s="15" t="s">
        <v>1735</v>
      </c>
      <c r="B996" s="249" t="s">
        <v>1814</v>
      </c>
      <c r="C996" s="250">
        <v>43795.6</v>
      </c>
      <c r="D996" s="250"/>
      <c r="E996" s="246">
        <f t="shared" si="431"/>
        <v>31658.476181361668</v>
      </c>
      <c r="F996" s="246">
        <f t="shared" si="432"/>
        <v>31658.5</v>
      </c>
      <c r="G996" s="246">
        <f t="shared" si="427"/>
        <v>-7.6576020001084544E-3</v>
      </c>
      <c r="I996" s="246">
        <f t="shared" si="430"/>
        <v>-7.6576020001084544E-3</v>
      </c>
      <c r="P996" s="246">
        <f t="shared" si="433"/>
        <v>-5.7302439107102358E-3</v>
      </c>
      <c r="Q996" s="248">
        <f t="shared" si="434"/>
        <v>28777.1</v>
      </c>
      <c r="R996" s="246">
        <f t="shared" si="428"/>
        <v>3.7147092047687516E-6</v>
      </c>
      <c r="S996" s="246">
        <v>0.1</v>
      </c>
      <c r="T996" s="246">
        <f t="shared" si="429"/>
        <v>3.7147092047687519E-7</v>
      </c>
      <c r="X996" s="248"/>
      <c r="AG996" s="249"/>
    </row>
    <row r="997" spans="1:33" s="246" customFormat="1" ht="12.95" customHeight="1">
      <c r="A997" s="15" t="s">
        <v>1736</v>
      </c>
      <c r="B997" s="249"/>
      <c r="C997" s="250">
        <v>43821.481</v>
      </c>
      <c r="D997" s="250"/>
      <c r="E997" s="246">
        <f t="shared" si="431"/>
        <v>31738.977907459768</v>
      </c>
      <c r="F997" s="246">
        <f t="shared" si="432"/>
        <v>31739</v>
      </c>
      <c r="G997" s="246">
        <f t="shared" si="427"/>
        <v>-7.1026679943315685E-3</v>
      </c>
      <c r="I997" s="246">
        <f t="shared" si="430"/>
        <v>-7.1026679943315685E-3</v>
      </c>
      <c r="P997" s="246">
        <f t="shared" si="433"/>
        <v>-5.6911443527553028E-3</v>
      </c>
      <c r="Q997" s="248">
        <f t="shared" si="434"/>
        <v>28802.981</v>
      </c>
      <c r="R997" s="246">
        <f t="shared" si="428"/>
        <v>1.992398990728722E-6</v>
      </c>
      <c r="S997" s="246">
        <v>0.1</v>
      </c>
      <c r="T997" s="246">
        <f t="shared" si="429"/>
        <v>1.9923989907287221E-7</v>
      </c>
      <c r="X997" s="248"/>
      <c r="AG997" s="249"/>
    </row>
    <row r="998" spans="1:33" s="246" customFormat="1" ht="12.95" customHeight="1">
      <c r="A998" s="15" t="s">
        <v>1736</v>
      </c>
      <c r="B998" s="249"/>
      <c r="C998" s="250">
        <v>43831.446000000004</v>
      </c>
      <c r="D998" s="250"/>
      <c r="E998" s="246">
        <f t="shared" si="431"/>
        <v>31769.973607029642</v>
      </c>
      <c r="F998" s="246">
        <f t="shared" si="432"/>
        <v>31770</v>
      </c>
      <c r="G998" s="246">
        <f t="shared" si="427"/>
        <v>-8.4852399959345348E-3</v>
      </c>
      <c r="I998" s="246">
        <f t="shared" si="430"/>
        <v>-8.4852399959345348E-3</v>
      </c>
      <c r="P998" s="246">
        <f t="shared" si="433"/>
        <v>-5.6760129222102051E-3</v>
      </c>
      <c r="Q998" s="248">
        <f t="shared" si="434"/>
        <v>28812.946000000004</v>
      </c>
      <c r="R998" s="246">
        <f t="shared" si="428"/>
        <v>7.8917567517457599E-6</v>
      </c>
      <c r="S998" s="246">
        <v>0.1</v>
      </c>
      <c r="T998" s="246">
        <f t="shared" si="429"/>
        <v>7.8917567517457599E-7</v>
      </c>
      <c r="X998" s="248"/>
      <c r="AG998" s="249"/>
    </row>
    <row r="999" spans="1:33" s="246" customFormat="1" ht="12.95" customHeight="1">
      <c r="A999" s="15" t="s">
        <v>1736</v>
      </c>
      <c r="B999" s="249"/>
      <c r="C999" s="250">
        <v>43832.41</v>
      </c>
      <c r="D999" s="250"/>
      <c r="E999" s="246">
        <f t="shared" si="431"/>
        <v>31772.972087148592</v>
      </c>
      <c r="F999" s="246">
        <f t="shared" si="432"/>
        <v>31773</v>
      </c>
      <c r="G999" s="246">
        <f t="shared" si="427"/>
        <v>-8.9738759925239719E-3</v>
      </c>
      <c r="I999" s="246">
        <f t="shared" si="430"/>
        <v>-8.9738759925239719E-3</v>
      </c>
      <c r="P999" s="246">
        <f t="shared" si="433"/>
        <v>-5.674546392997179E-3</v>
      </c>
      <c r="Q999" s="248">
        <f t="shared" si="434"/>
        <v>28813.910000000003</v>
      </c>
      <c r="R999" s="246">
        <f t="shared" si="428"/>
        <v>1.0885575806313628E-5</v>
      </c>
      <c r="S999" s="246">
        <v>0.1</v>
      </c>
      <c r="T999" s="246">
        <f t="shared" si="429"/>
        <v>1.0885575806313628E-6</v>
      </c>
      <c r="X999" s="248"/>
      <c r="AG999" s="249"/>
    </row>
    <row r="1000" spans="1:33" s="246" customFormat="1" ht="12.95" customHeight="1">
      <c r="A1000" s="15" t="s">
        <v>1736</v>
      </c>
      <c r="B1000" s="249" t="s">
        <v>1814</v>
      </c>
      <c r="C1000" s="250">
        <v>43837.396000000001</v>
      </c>
      <c r="D1000" s="250"/>
      <c r="E1000" s="246">
        <f t="shared" si="431"/>
        <v>31788.480823531456</v>
      </c>
      <c r="F1000" s="246">
        <f t="shared" si="432"/>
        <v>31788.5</v>
      </c>
      <c r="G1000" s="246">
        <f t="shared" si="427"/>
        <v>-6.1651619980693795E-3</v>
      </c>
      <c r="I1000" s="246">
        <f t="shared" si="430"/>
        <v>-6.1651619980693795E-3</v>
      </c>
      <c r="P1000" s="246">
        <f t="shared" si="433"/>
        <v>-5.666963148394516E-3</v>
      </c>
      <c r="Q1000" s="248">
        <f t="shared" si="434"/>
        <v>28818.896000000001</v>
      </c>
      <c r="R1000" s="246">
        <f t="shared" si="428"/>
        <v>2.4820209381735724E-7</v>
      </c>
      <c r="S1000" s="246">
        <v>0.1</v>
      </c>
      <c r="T1000" s="246">
        <f t="shared" si="429"/>
        <v>2.4820209381735724E-8</v>
      </c>
      <c r="X1000" s="248"/>
      <c r="AG1000" s="249"/>
    </row>
    <row r="1001" spans="1:33" s="246" customFormat="1" ht="12.95" customHeight="1">
      <c r="A1001" s="15" t="s">
        <v>1723</v>
      </c>
      <c r="B1001" s="249" t="s">
        <v>1814</v>
      </c>
      <c r="C1001" s="250">
        <v>43856.686000000002</v>
      </c>
      <c r="D1001" s="250"/>
      <c r="E1001" s="246">
        <f t="shared" si="431"/>
        <v>31848.481530476023</v>
      </c>
      <c r="F1001" s="246">
        <f t="shared" si="432"/>
        <v>31848.5</v>
      </c>
      <c r="G1001" s="246">
        <f t="shared" si="427"/>
        <v>-5.93788200058043E-3</v>
      </c>
      <c r="I1001" s="246">
        <f>+G1001</f>
        <v>-5.93788200058043E-3</v>
      </c>
      <c r="P1001" s="246">
        <f t="shared" si="433"/>
        <v>-5.6375110705280673E-3</v>
      </c>
      <c r="Q1001" s="248">
        <f t="shared" si="434"/>
        <v>28838.186000000002</v>
      </c>
      <c r="R1001" s="246">
        <f t="shared" si="428"/>
        <v>9.0222695620521374E-8</v>
      </c>
      <c r="S1001" s="246">
        <v>0.1</v>
      </c>
      <c r="T1001" s="246">
        <f t="shared" si="429"/>
        <v>9.0222695620521377E-9</v>
      </c>
      <c r="X1001" s="248"/>
      <c r="AG1001" s="249"/>
    </row>
    <row r="1002" spans="1:33" s="246" customFormat="1" ht="12.95" customHeight="1">
      <c r="A1002" s="15" t="s">
        <v>1723</v>
      </c>
      <c r="B1002" s="249"/>
      <c r="C1002" s="250">
        <v>43879.667999999998</v>
      </c>
      <c r="D1002" s="250"/>
      <c r="E1002" s="246">
        <f t="shared" si="431"/>
        <v>31919.966043021373</v>
      </c>
      <c r="F1002" s="246">
        <f t="shared" si="432"/>
        <v>31920</v>
      </c>
      <c r="G1002" s="246">
        <f>+C1002-(C$7+F1002*C$8)</f>
        <v>-1.0917040002823342E-2</v>
      </c>
      <c r="I1002" s="246">
        <f>+G1002</f>
        <v>-1.0917040002823342E-2</v>
      </c>
      <c r="P1002" s="246">
        <f t="shared" si="433"/>
        <v>-5.602211473259084E-3</v>
      </c>
      <c r="Q1002" s="248">
        <f t="shared" si="434"/>
        <v>28861.167999999998</v>
      </c>
      <c r="R1002" s="246">
        <f t="shared" si="428"/>
        <v>2.8247402298670169E-5</v>
      </c>
      <c r="S1002" s="246">
        <v>0.1</v>
      </c>
      <c r="T1002" s="246">
        <f>+S1002*R1002</f>
        <v>2.824740229867017E-6</v>
      </c>
      <c r="X1002" s="248"/>
      <c r="AG1002" s="249"/>
    </row>
    <row r="1003" spans="1:33" s="246" customFormat="1" ht="12.95" customHeight="1">
      <c r="A1003" s="15" t="s">
        <v>1737</v>
      </c>
      <c r="B1003" s="249"/>
      <c r="C1003" s="250">
        <v>43889.315999999999</v>
      </c>
      <c r="D1003" s="250"/>
      <c r="E1003" s="246">
        <f t="shared" si="431"/>
        <v>31949.975727863322</v>
      </c>
      <c r="F1003" s="246">
        <f t="shared" si="432"/>
        <v>31950</v>
      </c>
      <c r="G1003" s="246">
        <f>+C1003-(C$7+F1003*C$8)</f>
        <v>-7.8033999961917289E-3</v>
      </c>
      <c r="I1003" s="246">
        <f>G1003</f>
        <v>-7.8033999961917289E-3</v>
      </c>
      <c r="P1003" s="246">
        <f t="shared" si="433"/>
        <v>-5.587334859803568E-3</v>
      </c>
      <c r="Q1003" s="248">
        <f t="shared" si="434"/>
        <v>28870.815999999999</v>
      </c>
      <c r="R1003" s="246">
        <f t="shared" si="428"/>
        <v>4.9109446887150781E-6</v>
      </c>
      <c r="S1003" s="246">
        <v>0.1</v>
      </c>
      <c r="T1003" s="246">
        <f>+S1003*R1003</f>
        <v>4.9109446887150785E-7</v>
      </c>
      <c r="X1003" s="248"/>
      <c r="AG1003" s="249"/>
    </row>
    <row r="1004" spans="1:33" s="246" customFormat="1" ht="12.95" customHeight="1">
      <c r="A1004" s="15" t="s">
        <v>1737</v>
      </c>
      <c r="B1004" s="249"/>
      <c r="C1004" s="250">
        <v>43899.288</v>
      </c>
      <c r="D1004" s="250"/>
      <c r="E1004" s="246">
        <f t="shared" si="431"/>
        <v>31980.993200629073</v>
      </c>
      <c r="F1004" s="246">
        <f t="shared" si="432"/>
        <v>31981</v>
      </c>
      <c r="G1004" s="246">
        <f>+C1004-(C$7+F1004*C$8)</f>
        <v>-2.1859720000065863E-3</v>
      </c>
      <c r="I1004" s="246">
        <f>G1004</f>
        <v>-2.1859720000065863E-3</v>
      </c>
      <c r="P1004" s="246">
        <f t="shared" si="433"/>
        <v>-5.5719216244086087E-3</v>
      </c>
      <c r="Q1004" s="248">
        <f t="shared" si="434"/>
        <v>28880.788</v>
      </c>
      <c r="R1004" s="246">
        <f t="shared" si="428"/>
        <v>1.1464654858988197E-5</v>
      </c>
      <c r="S1004" s="246">
        <v>0.1</v>
      </c>
      <c r="T1004" s="246">
        <f>+S1004*R1004</f>
        <v>1.1464654858988197E-6</v>
      </c>
      <c r="X1004" s="248"/>
      <c r="AG1004" s="249"/>
    </row>
    <row r="1005" spans="1:33" s="246" customFormat="1" ht="12.95" customHeight="1">
      <c r="A1005" s="15" t="s">
        <v>1738</v>
      </c>
      <c r="B1005" s="249" t="s">
        <v>1814</v>
      </c>
      <c r="C1005" s="250">
        <v>43929.373</v>
      </c>
      <c r="D1005" s="250"/>
      <c r="E1005" s="246">
        <f t="shared" si="431"/>
        <v>32074.571286084087</v>
      </c>
      <c r="F1005" s="246">
        <f t="shared" si="432"/>
        <v>32074.5</v>
      </c>
      <c r="P1005" s="246">
        <f t="shared" si="433"/>
        <v>-5.5251825593738146E-3</v>
      </c>
      <c r="Q1005" s="248">
        <f t="shared" si="434"/>
        <v>28910.873</v>
      </c>
      <c r="U1005" s="11">
        <v>3.7969624994730111E-2</v>
      </c>
      <c r="X1005" s="248"/>
      <c r="AG1005" s="249"/>
    </row>
    <row r="1006" spans="1:33" s="246" customFormat="1" ht="12.95" customHeight="1">
      <c r="A1006" s="15" t="s">
        <v>1739</v>
      </c>
      <c r="B1006" s="249" t="s">
        <v>1814</v>
      </c>
      <c r="C1006" s="250">
        <v>44109.430999999997</v>
      </c>
      <c r="D1006" s="250"/>
      <c r="E1006" s="246">
        <f t="shared" si="431"/>
        <v>32634.633872451348</v>
      </c>
      <c r="F1006" s="246">
        <f t="shared" si="432"/>
        <v>32634.5</v>
      </c>
      <c r="P1006" s="246">
        <f t="shared" si="433"/>
        <v>-5.2373647543343012E-3</v>
      </c>
      <c r="Q1006" s="248">
        <f t="shared" si="434"/>
        <v>29090.930999999997</v>
      </c>
      <c r="U1006" s="11">
        <v>5.9245624994218815E-2</v>
      </c>
      <c r="X1006" s="248"/>
      <c r="AG1006" s="249"/>
    </row>
    <row r="1007" spans="1:33" s="246" customFormat="1" ht="12.95" customHeight="1">
      <c r="A1007" s="15" t="s">
        <v>1740</v>
      </c>
      <c r="B1007" s="249" t="s">
        <v>1814</v>
      </c>
      <c r="C1007" s="250">
        <v>44166.597999999998</v>
      </c>
      <c r="D1007" s="250"/>
      <c r="E1007" s="246">
        <f t="shared" si="431"/>
        <v>32812.44934232693</v>
      </c>
      <c r="F1007" s="246">
        <f t="shared" si="432"/>
        <v>32812.5</v>
      </c>
      <c r="G1007" s="246">
        <f t="shared" ref="G1007:G1016" si="435">+C1007-(C$7+F1007*C$8)</f>
        <v>-1.6286250000121072E-2</v>
      </c>
      <c r="I1007" s="246">
        <f>G1007</f>
        <v>-1.6286250000121072E-2</v>
      </c>
      <c r="P1007" s="246">
        <f t="shared" si="433"/>
        <v>-5.1430500421301706E-3</v>
      </c>
      <c r="Q1007" s="248">
        <f t="shared" si="434"/>
        <v>29148.097999999998</v>
      </c>
      <c r="R1007" s="246">
        <f t="shared" ref="R1007:R1016" si="436">+(P1007-G1007)^2</f>
        <v>1.2417090530376842E-4</v>
      </c>
      <c r="S1007" s="246">
        <v>0.1</v>
      </c>
      <c r="T1007" s="246">
        <f t="shared" ref="T1007:T1016" si="437">+S1007*R1007</f>
        <v>1.2417090530376842E-5</v>
      </c>
      <c r="X1007" s="248"/>
      <c r="AG1007" s="249"/>
    </row>
    <row r="1008" spans="1:33" s="246" customFormat="1" ht="12.95" customHeight="1">
      <c r="A1008" s="15" t="s">
        <v>1740</v>
      </c>
      <c r="B1008" s="249" t="s">
        <v>1814</v>
      </c>
      <c r="C1008" s="250">
        <v>44168.538999999997</v>
      </c>
      <c r="D1008" s="250"/>
      <c r="E1008" s="246">
        <f t="shared" si="431"/>
        <v>32818.486738500047</v>
      </c>
      <c r="F1008" s="246">
        <f t="shared" si="432"/>
        <v>32818.5</v>
      </c>
      <c r="G1008" s="246">
        <f t="shared" si="435"/>
        <v>-4.263522001565434E-3</v>
      </c>
      <c r="I1008" s="246">
        <f>G1008</f>
        <v>-4.263522001565434E-3</v>
      </c>
      <c r="P1008" s="246">
        <f t="shared" si="433"/>
        <v>-5.1398471128006641E-3</v>
      </c>
      <c r="Q1008" s="248">
        <f t="shared" si="434"/>
        <v>29150.038999999997</v>
      </c>
      <c r="R1008" s="246">
        <f t="shared" si="436"/>
        <v>7.6794570058143831E-7</v>
      </c>
      <c r="S1008" s="246">
        <v>0.1</v>
      </c>
      <c r="T1008" s="246">
        <f t="shared" si="437"/>
        <v>7.6794570058143831E-8</v>
      </c>
      <c r="X1008" s="248"/>
      <c r="AG1008" s="249"/>
    </row>
    <row r="1009" spans="1:33" s="246" customFormat="1" ht="12.95" customHeight="1">
      <c r="A1009" s="15" t="s">
        <v>1742</v>
      </c>
      <c r="B1009" s="249" t="s">
        <v>1814</v>
      </c>
      <c r="C1009" s="250">
        <v>44189.430999999997</v>
      </c>
      <c r="D1009" s="250"/>
      <c r="E1009" s="246">
        <f t="shared" si="431"/>
        <v>32883.470396845609</v>
      </c>
      <c r="F1009" s="246">
        <f t="shared" si="432"/>
        <v>32883.5</v>
      </c>
      <c r="G1009" s="246">
        <f t="shared" si="435"/>
        <v>-9.5173020017682575E-3</v>
      </c>
      <c r="I1009" s="246">
        <f>G1009</f>
        <v>-9.5173020017682575E-3</v>
      </c>
      <c r="P1009" s="246">
        <f t="shared" si="433"/>
        <v>-5.1050492980799743E-3</v>
      </c>
      <c r="Q1009" s="248">
        <f t="shared" si="434"/>
        <v>29170.930999999997</v>
      </c>
      <c r="R1009" s="246">
        <f t="shared" si="436"/>
        <v>1.9467973921204566E-5</v>
      </c>
      <c r="S1009" s="246">
        <v>0.1</v>
      </c>
      <c r="T1009" s="246">
        <f t="shared" si="437"/>
        <v>1.9467973921204566E-6</v>
      </c>
      <c r="X1009" s="248"/>
      <c r="AG1009" s="249"/>
    </row>
    <row r="1010" spans="1:33" s="246" customFormat="1" ht="12.95" customHeight="1">
      <c r="A1010" s="15" t="s">
        <v>1739</v>
      </c>
      <c r="B1010" s="249" t="s">
        <v>1814</v>
      </c>
      <c r="C1010" s="250">
        <v>44208.392</v>
      </c>
      <c r="D1010" s="250"/>
      <c r="E1010" s="246">
        <f t="shared" si="431"/>
        <v>32942.447763583608</v>
      </c>
      <c r="F1010" s="246">
        <f t="shared" si="432"/>
        <v>32942.5</v>
      </c>
      <c r="G1010" s="246">
        <f t="shared" si="435"/>
        <v>-1.6793809998489451E-2</v>
      </c>
      <c r="I1010" s="246">
        <f>G1010</f>
        <v>-1.6793809998489451E-2</v>
      </c>
      <c r="P1010" s="246">
        <f t="shared" si="433"/>
        <v>-5.0733059923084613E-3</v>
      </c>
      <c r="Q1010" s="248">
        <f t="shared" si="434"/>
        <v>29189.892</v>
      </c>
      <c r="R1010" s="246">
        <f t="shared" si="436"/>
        <v>1.3737021415890463E-4</v>
      </c>
      <c r="S1010" s="246">
        <v>0.1</v>
      </c>
      <c r="T1010" s="246">
        <f t="shared" si="437"/>
        <v>1.3737021415890465E-5</v>
      </c>
      <c r="X1010" s="248"/>
      <c r="AG1010" s="249"/>
    </row>
    <row r="1011" spans="1:33" s="246" customFormat="1" ht="12.95" customHeight="1">
      <c r="A1011" s="15" t="s">
        <v>1723</v>
      </c>
      <c r="B1011" s="249"/>
      <c r="C1011" s="250">
        <v>44223.673999999999</v>
      </c>
      <c r="D1011" s="250"/>
      <c r="E1011" s="246">
        <f t="shared" si="431"/>
        <v>32989.981760656025</v>
      </c>
      <c r="F1011" s="246">
        <f t="shared" si="432"/>
        <v>32990</v>
      </c>
      <c r="G1011" s="246">
        <f t="shared" si="435"/>
        <v>-5.863879996468313E-3</v>
      </c>
      <c r="I1011" s="246">
        <f>+G1011</f>
        <v>-5.863879996468313E-3</v>
      </c>
      <c r="P1011" s="246">
        <f t="shared" si="433"/>
        <v>-5.0476409683958522E-3</v>
      </c>
      <c r="Q1011" s="248">
        <f t="shared" si="434"/>
        <v>29205.173999999999</v>
      </c>
      <c r="R1011" s="246">
        <f t="shared" si="436"/>
        <v>6.6624615094867561E-7</v>
      </c>
      <c r="S1011" s="246">
        <v>0.1</v>
      </c>
      <c r="T1011" s="246">
        <f t="shared" si="437"/>
        <v>6.6624615094867567E-8</v>
      </c>
      <c r="X1011" s="248"/>
      <c r="AG1011" s="249"/>
    </row>
    <row r="1012" spans="1:33" s="246" customFormat="1" ht="12.95" customHeight="1">
      <c r="A1012" s="15" t="s">
        <v>1743</v>
      </c>
      <c r="B1012" s="249"/>
      <c r="C1012" s="250">
        <v>44235.24</v>
      </c>
      <c r="D1012" s="250"/>
      <c r="E1012" s="246">
        <f t="shared" si="431"/>
        <v>33025.957301170318</v>
      </c>
      <c r="F1012" s="246">
        <f t="shared" si="432"/>
        <v>33026</v>
      </c>
      <c r="G1012" s="246">
        <f t="shared" si="435"/>
        <v>-1.3727511999604758E-2</v>
      </c>
      <c r="I1012" s="246">
        <f>G1012</f>
        <v>-1.3727511999604758E-2</v>
      </c>
      <c r="P1012" s="246">
        <f t="shared" si="433"/>
        <v>-5.0281248283445511E-3</v>
      </c>
      <c r="Q1012" s="248">
        <f t="shared" si="434"/>
        <v>29216.739999999998</v>
      </c>
      <c r="R1012" s="246">
        <f t="shared" si="436"/>
        <v>7.5679337155486667E-5</v>
      </c>
      <c r="S1012" s="246">
        <v>0.1</v>
      </c>
      <c r="T1012" s="246">
        <f t="shared" si="437"/>
        <v>7.5679337155486669E-6</v>
      </c>
      <c r="X1012" s="248"/>
      <c r="AG1012" s="249"/>
    </row>
    <row r="1013" spans="1:33" s="246" customFormat="1" ht="12.95" customHeight="1">
      <c r="A1013" s="15" t="s">
        <v>1744</v>
      </c>
      <c r="B1013" s="249"/>
      <c r="C1013" s="250">
        <v>44235.248</v>
      </c>
      <c r="D1013" s="250"/>
      <c r="E1013" s="246">
        <f t="shared" si="431"/>
        <v>33025.982184822766</v>
      </c>
      <c r="F1013" s="246">
        <f t="shared" si="432"/>
        <v>33026</v>
      </c>
      <c r="G1013" s="246">
        <f t="shared" si="435"/>
        <v>-5.7275119979749434E-3</v>
      </c>
      <c r="I1013" s="246">
        <f>G1013</f>
        <v>-5.7275119979749434E-3</v>
      </c>
      <c r="P1013" s="246">
        <f t="shared" si="433"/>
        <v>-5.0281248283445511E-3</v>
      </c>
      <c r="Q1013" s="248">
        <f t="shared" si="434"/>
        <v>29216.748</v>
      </c>
      <c r="R1013" s="246">
        <f t="shared" si="436"/>
        <v>4.891424130436111E-7</v>
      </c>
      <c r="S1013" s="246">
        <v>0.1</v>
      </c>
      <c r="T1013" s="246">
        <f t="shared" si="437"/>
        <v>4.8914241304361111E-8</v>
      </c>
      <c r="X1013" s="248"/>
      <c r="AG1013" s="249"/>
    </row>
    <row r="1014" spans="1:33" s="246" customFormat="1" ht="12.95" customHeight="1">
      <c r="A1014" s="15" t="s">
        <v>1723</v>
      </c>
      <c r="B1014" s="249" t="s">
        <v>1814</v>
      </c>
      <c r="C1014" s="250">
        <v>44236.692000000003</v>
      </c>
      <c r="D1014" s="250"/>
      <c r="E1014" s="246">
        <f t="shared" si="431"/>
        <v>33030.473684088087</v>
      </c>
      <c r="F1014" s="246">
        <f t="shared" si="432"/>
        <v>33030.5</v>
      </c>
      <c r="G1014" s="246">
        <f t="shared" si="435"/>
        <v>-8.4604659932665527E-3</v>
      </c>
      <c r="I1014" s="246">
        <f>+G1014</f>
        <v>-8.4604659932665527E-3</v>
      </c>
      <c r="P1014" s="246">
        <f t="shared" si="433"/>
        <v>-5.0256813849144343E-3</v>
      </c>
      <c r="Q1014" s="248">
        <f t="shared" si="434"/>
        <v>29218.192000000003</v>
      </c>
      <c r="R1014" s="246">
        <f t="shared" si="436"/>
        <v>1.1797745305772616E-5</v>
      </c>
      <c r="S1014" s="246">
        <v>0.1</v>
      </c>
      <c r="T1014" s="246">
        <f t="shared" si="437"/>
        <v>1.1797745305772617E-6</v>
      </c>
      <c r="X1014" s="248"/>
      <c r="AG1014" s="249"/>
    </row>
    <row r="1015" spans="1:33" s="246" customFormat="1" ht="12.95" customHeight="1">
      <c r="A1015" s="15" t="s">
        <v>1743</v>
      </c>
      <c r="B1015" s="249"/>
      <c r="C1015" s="250">
        <v>44241.351000000002</v>
      </c>
      <c r="D1015" s="250"/>
      <c r="E1015" s="246">
        <f t="shared" si="431"/>
        <v>33044.965301177501</v>
      </c>
      <c r="F1015" s="246">
        <f t="shared" si="432"/>
        <v>33045</v>
      </c>
      <c r="G1015" s="246">
        <f t="shared" si="435"/>
        <v>-1.1155539992614649E-2</v>
      </c>
      <c r="I1015" s="246">
        <f>G1015</f>
        <v>-1.1155539992614649E-2</v>
      </c>
      <c r="P1015" s="246">
        <f t="shared" si="433"/>
        <v>-5.0178021325340966E-3</v>
      </c>
      <c r="Q1015" s="248">
        <f t="shared" si="434"/>
        <v>29222.851000000002</v>
      </c>
      <c r="R1015" s="246">
        <f t="shared" si="436"/>
        <v>3.7671826039066202E-5</v>
      </c>
      <c r="S1015" s="246">
        <v>0.1</v>
      </c>
      <c r="T1015" s="246">
        <f t="shared" si="437"/>
        <v>3.7671826039066202E-6</v>
      </c>
      <c r="X1015" s="248"/>
      <c r="AG1015" s="249"/>
    </row>
    <row r="1016" spans="1:33" s="246" customFormat="1" ht="12.95" customHeight="1">
      <c r="A1016" s="15" t="s">
        <v>1743</v>
      </c>
      <c r="B1016" s="249"/>
      <c r="C1016" s="250">
        <v>44241.351999999999</v>
      </c>
      <c r="D1016" s="250"/>
      <c r="E1016" s="246">
        <f t="shared" si="431"/>
        <v>33044.968411634043</v>
      </c>
      <c r="F1016" s="246">
        <f t="shared" si="432"/>
        <v>33045</v>
      </c>
      <c r="G1016" s="246">
        <f t="shared" si="435"/>
        <v>-1.0155539996048901E-2</v>
      </c>
      <c r="I1016" s="246">
        <f>G1016</f>
        <v>-1.0155539996048901E-2</v>
      </c>
      <c r="P1016" s="246">
        <f t="shared" si="433"/>
        <v>-5.0178021325340966E-3</v>
      </c>
      <c r="Q1016" s="248">
        <f t="shared" si="434"/>
        <v>29222.851999999999</v>
      </c>
      <c r="R1016" s="246">
        <f t="shared" si="436"/>
        <v>2.6396350354193671E-5</v>
      </c>
      <c r="S1016" s="246">
        <v>0.1</v>
      </c>
      <c r="T1016" s="246">
        <f t="shared" si="437"/>
        <v>2.6396350354193671E-6</v>
      </c>
      <c r="X1016" s="248"/>
      <c r="AG1016" s="249"/>
    </row>
    <row r="1017" spans="1:33" s="246" customFormat="1" ht="12.95" customHeight="1">
      <c r="A1017" s="15" t="s">
        <v>1743</v>
      </c>
      <c r="B1017" s="249" t="s">
        <v>1814</v>
      </c>
      <c r="C1017" s="250">
        <v>44251.353999999999</v>
      </c>
      <c r="D1017" s="250"/>
      <c r="E1017" s="246">
        <f t="shared" si="431"/>
        <v>33076.079198096435</v>
      </c>
      <c r="F1017" s="246">
        <f t="shared" si="432"/>
        <v>33076</v>
      </c>
      <c r="P1017" s="246">
        <f t="shared" si="433"/>
        <v>-5.00092645016946E-3</v>
      </c>
      <c r="Q1017" s="248">
        <f t="shared" si="434"/>
        <v>29232.853999999999</v>
      </c>
      <c r="U1017" s="11">
        <v>4.257839999627322E-2</v>
      </c>
      <c r="X1017" s="248"/>
      <c r="AG1017" s="249"/>
    </row>
    <row r="1018" spans="1:33" s="246" customFormat="1" ht="12.95" customHeight="1">
      <c r="A1018" s="15" t="s">
        <v>1743</v>
      </c>
      <c r="B1018" s="249" t="s">
        <v>1814</v>
      </c>
      <c r="C1018" s="250">
        <v>44257.256999999998</v>
      </c>
      <c r="D1018" s="250"/>
      <c r="E1018" s="246">
        <f t="shared" si="431"/>
        <v>33094.440223140169</v>
      </c>
      <c r="F1018" s="246">
        <f t="shared" si="432"/>
        <v>33094.5</v>
      </c>
      <c r="G1018" s="246">
        <f>+C1018-(C$7+F1018*C$8)</f>
        <v>-1.921803400182398E-2</v>
      </c>
      <c r="I1018" s="246">
        <f>G1018</f>
        <v>-1.921803400182398E-2</v>
      </c>
      <c r="P1018" s="246">
        <f t="shared" si="433"/>
        <v>-4.9908357518808136E-3</v>
      </c>
      <c r="Q1018" s="248">
        <f t="shared" si="434"/>
        <v>29238.756999999998</v>
      </c>
      <c r="R1018" s="246">
        <f>+(P1018-G1018)^2</f>
        <v>2.0241317004318591E-4</v>
      </c>
      <c r="S1018" s="246">
        <v>0.1</v>
      </c>
      <c r="T1018" s="246">
        <f>+S1018*R1018</f>
        <v>2.0241317004318593E-5</v>
      </c>
      <c r="X1018" s="248"/>
      <c r="AG1018" s="249"/>
    </row>
    <row r="1019" spans="1:33" s="246" customFormat="1" ht="12.95" customHeight="1">
      <c r="A1019" s="15" t="s">
        <v>1743</v>
      </c>
      <c r="B1019" s="249"/>
      <c r="C1019" s="250">
        <v>44278.311999999998</v>
      </c>
      <c r="D1019" s="250"/>
      <c r="E1019" s="246">
        <f t="shared" si="431"/>
        <v>33159.930885904185</v>
      </c>
      <c r="F1019" s="246">
        <f t="shared" si="432"/>
        <v>33160</v>
      </c>
      <c r="G1019" s="246">
        <f>+C1019-(C$7+F1019*C$8)</f>
        <v>-2.2219919999770354E-2</v>
      </c>
      <c r="I1019" s="246">
        <f>G1019</f>
        <v>-2.2219919999770354E-2</v>
      </c>
      <c r="P1019" s="246">
        <f t="shared" si="433"/>
        <v>-4.9549907046174436E-3</v>
      </c>
      <c r="Q1019" s="248">
        <f t="shared" si="434"/>
        <v>29259.811999999998</v>
      </c>
      <c r="R1019" s="246">
        <f>+(P1019-G1019)^2</f>
        <v>2.9807778356662917E-4</v>
      </c>
      <c r="S1019" s="246">
        <v>0.1</v>
      </c>
      <c r="T1019" s="246">
        <f>+S1019*R1019</f>
        <v>2.9807778356662917E-5</v>
      </c>
      <c r="X1019" s="248"/>
      <c r="AG1019" s="249"/>
    </row>
    <row r="1020" spans="1:33" s="246" customFormat="1" ht="12.95" customHeight="1">
      <c r="A1020" s="15" t="s">
        <v>1743</v>
      </c>
      <c r="B1020" s="249" t="s">
        <v>1814</v>
      </c>
      <c r="C1020" s="250">
        <v>44284.26</v>
      </c>
      <c r="D1020" s="250"/>
      <c r="E1020" s="246">
        <f t="shared" si="431"/>
        <v>33178.431881492914</v>
      </c>
      <c r="F1020" s="246">
        <f t="shared" si="432"/>
        <v>33178.5</v>
      </c>
      <c r="G1020" s="246">
        <f>+C1020-(C$7+F1020*C$8)</f>
        <v>-2.1899841995036695E-2</v>
      </c>
      <c r="I1020" s="246">
        <f>G1020</f>
        <v>-2.1899841995036695E-2</v>
      </c>
      <c r="P1020" s="246">
        <f t="shared" si="433"/>
        <v>-4.9448330555970019E-3</v>
      </c>
      <c r="Q1020" s="248">
        <f t="shared" si="434"/>
        <v>29265.760000000002</v>
      </c>
      <c r="R1020" s="246">
        <f>+(P1020-G1020)^2</f>
        <v>2.8747232813647989E-4</v>
      </c>
      <c r="S1020" s="246">
        <v>0.1</v>
      </c>
      <c r="T1020" s="246">
        <f>+S1020*R1020</f>
        <v>2.874723281364799E-5</v>
      </c>
      <c r="X1020" s="248"/>
      <c r="AG1020" s="249"/>
    </row>
    <row r="1021" spans="1:33" s="246" customFormat="1" ht="12.95" customHeight="1">
      <c r="A1021" s="15" t="s">
        <v>1744</v>
      </c>
      <c r="B1021" s="249" t="s">
        <v>1814</v>
      </c>
      <c r="C1021" s="250">
        <v>44284.267999999996</v>
      </c>
      <c r="D1021" s="250"/>
      <c r="E1021" s="246">
        <f t="shared" si="431"/>
        <v>33178.456765145333</v>
      </c>
      <c r="F1021" s="246">
        <f t="shared" si="432"/>
        <v>33178.5</v>
      </c>
      <c r="G1021" s="246">
        <f>+C1021-(C$7+F1021*C$8)</f>
        <v>-1.3899842000682838E-2</v>
      </c>
      <c r="I1021" s="246">
        <f>G1021</f>
        <v>-1.3899842000682838E-2</v>
      </c>
      <c r="P1021" s="246">
        <f t="shared" si="433"/>
        <v>-4.9448330555970019E-3</v>
      </c>
      <c r="Q1021" s="248">
        <f t="shared" si="434"/>
        <v>29265.767999999996</v>
      </c>
      <c r="R1021" s="246">
        <f>+(P1021-G1021)^2</f>
        <v>8.0192185206567348E-5</v>
      </c>
      <c r="S1021" s="246">
        <v>0.1</v>
      </c>
      <c r="T1021" s="246">
        <f>+S1021*R1021</f>
        <v>8.0192185206567348E-6</v>
      </c>
      <c r="X1021" s="248"/>
      <c r="AG1021" s="249"/>
    </row>
    <row r="1022" spans="1:33" s="246" customFormat="1" ht="12.95" customHeight="1">
      <c r="A1022" s="15" t="s">
        <v>1744</v>
      </c>
      <c r="B1022" s="249" t="s">
        <v>1814</v>
      </c>
      <c r="C1022" s="250">
        <v>44291.339</v>
      </c>
      <c r="D1022" s="250"/>
      <c r="E1022" s="246">
        <f t="shared" si="431"/>
        <v>33200.450803445245</v>
      </c>
      <c r="F1022" s="246">
        <f t="shared" si="432"/>
        <v>33200.5</v>
      </c>
      <c r="G1022" s="246">
        <f>+C1022-(C$7+F1022*C$8)</f>
        <v>-1.5816505998373032E-2</v>
      </c>
      <c r="I1022" s="246">
        <f>G1022</f>
        <v>-1.5816505998373032E-2</v>
      </c>
      <c r="P1022" s="246">
        <f t="shared" si="433"/>
        <v>-4.932734495789546E-3</v>
      </c>
      <c r="Q1022" s="248">
        <f t="shared" si="434"/>
        <v>29272.839</v>
      </c>
      <c r="R1022" s="246">
        <f>+(P1022-G1022)^2</f>
        <v>1.1845648212044839E-4</v>
      </c>
      <c r="S1022" s="246">
        <v>0.1</v>
      </c>
      <c r="T1022" s="246">
        <f>+S1022*R1022</f>
        <v>1.1845648212044839E-5</v>
      </c>
      <c r="X1022" s="248"/>
      <c r="AG1022" s="249"/>
    </row>
    <row r="1023" spans="1:33" s="246" customFormat="1" ht="12.95" customHeight="1">
      <c r="A1023" s="15" t="s">
        <v>1743</v>
      </c>
      <c r="B1023" s="249" t="s">
        <v>1814</v>
      </c>
      <c r="C1023" s="250">
        <v>44291.398999999998</v>
      </c>
      <c r="D1023" s="250"/>
      <c r="E1023" s="246">
        <f t="shared" si="431"/>
        <v>33200.637430838535</v>
      </c>
      <c r="F1023" s="246">
        <f t="shared" si="432"/>
        <v>33200.5</v>
      </c>
      <c r="P1023" s="246">
        <f t="shared" si="433"/>
        <v>-4.932734495789546E-3</v>
      </c>
      <c r="Q1023" s="248">
        <f t="shared" si="434"/>
        <v>29272.898999999998</v>
      </c>
      <c r="U1023" s="11">
        <v>6.1556724991532974E-2</v>
      </c>
      <c r="X1023" s="248"/>
      <c r="AG1023" s="249"/>
    </row>
    <row r="1024" spans="1:33" s="246" customFormat="1" ht="12.95" customHeight="1">
      <c r="A1024" s="15" t="s">
        <v>1745</v>
      </c>
      <c r="B1024" s="249"/>
      <c r="C1024" s="250">
        <v>44516.552000000003</v>
      </c>
      <c r="D1024" s="250"/>
      <c r="E1024" s="246">
        <f t="shared" si="431"/>
        <v>33900.966055550307</v>
      </c>
      <c r="F1024" s="246">
        <f t="shared" si="432"/>
        <v>33901</v>
      </c>
      <c r="G1024" s="246">
        <f>+C1024-(C$7+F1024*C$8)</f>
        <v>-1.0913011996308342E-2</v>
      </c>
      <c r="I1024" s="246">
        <f>G1024</f>
        <v>-1.0913011996308342E-2</v>
      </c>
      <c r="P1024" s="246">
        <f t="shared" si="433"/>
        <v>-4.5366029980807784E-3</v>
      </c>
      <c r="Q1024" s="248">
        <f t="shared" si="434"/>
        <v>29498.052000000003</v>
      </c>
      <c r="R1024" s="246">
        <f>+(P1024-G1024)^2</f>
        <v>4.0658591712677434E-5</v>
      </c>
      <c r="S1024" s="246">
        <v>0.1</v>
      </c>
      <c r="T1024" s="246">
        <f>+S1024*R1024</f>
        <v>4.0658591712677434E-6</v>
      </c>
      <c r="X1024" s="248"/>
      <c r="AG1024" s="249"/>
    </row>
    <row r="1025" spans="1:33" s="246" customFormat="1" ht="12.95" customHeight="1">
      <c r="A1025" s="15" t="s">
        <v>1723</v>
      </c>
      <c r="B1025" s="249"/>
      <c r="C1025" s="250">
        <v>44576.667000000001</v>
      </c>
      <c r="D1025" s="250"/>
      <c r="E1025" s="246">
        <f t="shared" si="431"/>
        <v>34087.951151349815</v>
      </c>
      <c r="F1025" s="246">
        <f t="shared" si="432"/>
        <v>34088</v>
      </c>
      <c r="G1025" s="246">
        <f>+C1025-(C$7+F1025*C$8)</f>
        <v>-1.5704655997978989E-2</v>
      </c>
      <c r="I1025" s="246">
        <f>+G1025</f>
        <v>-1.5704655997978989E-2</v>
      </c>
      <c r="P1025" s="246">
        <f t="shared" si="433"/>
        <v>-4.4272797645493155E-3</v>
      </c>
      <c r="Q1025" s="248">
        <f t="shared" si="434"/>
        <v>29558.167000000001</v>
      </c>
      <c r="R1025" s="246">
        <f>+(P1025-G1025)^2</f>
        <v>1.2717921471032444E-4</v>
      </c>
      <c r="S1025" s="246">
        <v>0.1</v>
      </c>
      <c r="T1025" s="246">
        <f>+S1025*R1025</f>
        <v>1.2717921471032445E-5</v>
      </c>
      <c r="X1025" s="248"/>
      <c r="AG1025" s="249"/>
    </row>
    <row r="1026" spans="1:33" s="246" customFormat="1" ht="12.95" customHeight="1">
      <c r="A1026" s="15" t="s">
        <v>1746</v>
      </c>
      <c r="B1026" s="249"/>
      <c r="C1026" s="250">
        <v>44586.326999999997</v>
      </c>
      <c r="D1026" s="250"/>
      <c r="E1026" s="246">
        <f t="shared" si="431"/>
        <v>34117.99816167041</v>
      </c>
      <c r="F1026" s="246">
        <f t="shared" si="432"/>
        <v>34118</v>
      </c>
      <c r="G1026" s="246">
        <f>+C1026-(C$7+F1026*C$8)</f>
        <v>-5.9101600345456973E-4</v>
      </c>
      <c r="I1026" s="246">
        <f>G1026</f>
        <v>-5.9101600345456973E-4</v>
      </c>
      <c r="P1026" s="246">
        <f t="shared" si="433"/>
        <v>-4.4096010432455868E-3</v>
      </c>
      <c r="Q1026" s="248">
        <f t="shared" si="434"/>
        <v>29567.826999999997</v>
      </c>
      <c r="R1026" s="246">
        <f>+(P1026-G1026)^2</f>
        <v>1.4581591706115764E-5</v>
      </c>
      <c r="S1026" s="246">
        <v>0.1</v>
      </c>
      <c r="T1026" s="246">
        <f>+S1026*R1026</f>
        <v>1.4581591706115764E-6</v>
      </c>
      <c r="X1026" s="248"/>
      <c r="AG1026" s="249"/>
    </row>
    <row r="1027" spans="1:33" s="246" customFormat="1" ht="12.95" customHeight="1">
      <c r="A1027" s="15" t="s">
        <v>1723</v>
      </c>
      <c r="B1027" s="249" t="s">
        <v>1814</v>
      </c>
      <c r="C1027" s="250">
        <v>44593.546000000002</v>
      </c>
      <c r="D1027" s="250"/>
      <c r="E1027" s="246">
        <f t="shared" si="431"/>
        <v>34140.452547540452</v>
      </c>
      <c r="F1027" s="246">
        <f t="shared" si="432"/>
        <v>34140.5</v>
      </c>
      <c r="G1027" s="246">
        <f>+C1027-(C$7+F1027*C$8)</f>
        <v>-1.5255785998306237E-2</v>
      </c>
      <c r="I1027" s="246">
        <f>+G1027</f>
        <v>-1.5255785998306237E-2</v>
      </c>
      <c r="P1027" s="246">
        <f t="shared" si="433"/>
        <v>-4.3963165564660095E-3</v>
      </c>
      <c r="Q1027" s="248">
        <f t="shared" si="434"/>
        <v>29575.046000000002</v>
      </c>
      <c r="R1027" s="246">
        <f>+(P1027-G1027)^2</f>
        <v>1.1792807655826171E-4</v>
      </c>
      <c r="S1027" s="246">
        <v>0.1</v>
      </c>
      <c r="T1027" s="246">
        <f>+S1027*R1027</f>
        <v>1.1792807655826172E-5</v>
      </c>
      <c r="X1027" s="248"/>
      <c r="AG1027" s="249"/>
    </row>
    <row r="1028" spans="1:33" s="246" customFormat="1" ht="12.95" customHeight="1">
      <c r="A1028" s="15" t="s">
        <v>1746</v>
      </c>
      <c r="B1028" s="249"/>
      <c r="C1028" s="250">
        <v>44595.319000000003</v>
      </c>
      <c r="D1028" s="250"/>
      <c r="E1028" s="246">
        <f t="shared" si="431"/>
        <v>34145.967387012344</v>
      </c>
      <c r="F1028" s="246">
        <f t="shared" si="432"/>
        <v>34146</v>
      </c>
      <c r="G1028" s="246">
        <f>+C1028-(C$7+F1028*C$8)</f>
        <v>-1.0484951992111746E-2</v>
      </c>
      <c r="I1028" s="246">
        <f>G1028</f>
        <v>-1.0484951992111746E-2</v>
      </c>
      <c r="P1028" s="246">
        <f t="shared" si="433"/>
        <v>-4.393065920096844E-3</v>
      </c>
      <c r="Q1028" s="248">
        <f t="shared" si="434"/>
        <v>29576.819000000003</v>
      </c>
      <c r="R1028" s="246">
        <f>+(P1028-G1028)^2</f>
        <v>3.7111075914409156E-5</v>
      </c>
      <c r="S1028" s="246">
        <v>0.1</v>
      </c>
      <c r="T1028" s="246">
        <f>+S1028*R1028</f>
        <v>3.7111075914409158E-6</v>
      </c>
      <c r="X1028" s="248"/>
      <c r="AG1028" s="249"/>
    </row>
    <row r="1029" spans="1:33" s="246" customFormat="1" ht="12.95" customHeight="1">
      <c r="A1029" s="15" t="s">
        <v>1746</v>
      </c>
      <c r="B1029" s="249" t="s">
        <v>1814</v>
      </c>
      <c r="C1029" s="250">
        <v>44595.404999999999</v>
      </c>
      <c r="D1029" s="250"/>
      <c r="E1029" s="246">
        <f t="shared" si="431"/>
        <v>34146.234886276048</v>
      </c>
      <c r="F1029" s="246">
        <f t="shared" si="432"/>
        <v>34146</v>
      </c>
      <c r="P1029" s="246">
        <f t="shared" si="433"/>
        <v>-4.393065920096844E-3</v>
      </c>
      <c r="Q1029" s="248">
        <f t="shared" si="434"/>
        <v>29576.904999999999</v>
      </c>
      <c r="U1029" s="11">
        <v>-6.5909175005799625E-2</v>
      </c>
      <c r="X1029" s="248"/>
      <c r="AG1029" s="249"/>
    </row>
    <row r="1030" spans="1:33" s="246" customFormat="1" ht="12.95" customHeight="1">
      <c r="A1030" s="15" t="s">
        <v>1747</v>
      </c>
      <c r="B1030" s="249" t="s">
        <v>1814</v>
      </c>
      <c r="C1030" s="250">
        <v>44595.485000000001</v>
      </c>
      <c r="D1030" s="250"/>
      <c r="E1030" s="246">
        <f t="shared" si="431"/>
        <v>34146.483722800454</v>
      </c>
      <c r="F1030" s="246">
        <f t="shared" si="432"/>
        <v>34146.5</v>
      </c>
      <c r="G1030" s="246">
        <f>+C1030-(C$7+F1030*C$8)</f>
        <v>-5.2330579928820953E-3</v>
      </c>
      <c r="I1030" s="246">
        <f>G1030</f>
        <v>-5.2330579928820953E-3</v>
      </c>
      <c r="P1030" s="246">
        <f t="shared" si="433"/>
        <v>-4.3927703430753848E-3</v>
      </c>
      <c r="Q1030" s="248">
        <f t="shared" si="434"/>
        <v>29576.985000000001</v>
      </c>
      <c r="R1030" s="246">
        <f>+(P1030-G1030)^2</f>
        <v>7.0608333441768497E-7</v>
      </c>
      <c r="S1030" s="246">
        <v>0.1</v>
      </c>
      <c r="T1030" s="246">
        <f>+S1030*R1030</f>
        <v>7.0608333441768495E-8</v>
      </c>
      <c r="X1030" s="248"/>
      <c r="AG1030" s="249"/>
    </row>
    <row r="1031" spans="1:33" s="246" customFormat="1" ht="12.95" customHeight="1">
      <c r="A1031" s="15" t="s">
        <v>1746</v>
      </c>
      <c r="B1031" s="249"/>
      <c r="C1031" s="250">
        <v>44605.285000000003</v>
      </c>
      <c r="D1031" s="250"/>
      <c r="E1031" s="246">
        <f t="shared" si="431"/>
        <v>34176.966197038753</v>
      </c>
      <c r="F1031" s="246">
        <f t="shared" si="432"/>
        <v>34177</v>
      </c>
      <c r="G1031" s="246">
        <f>+C1031-(C$7+F1031*C$8)</f>
        <v>-1.0867523989873007E-2</v>
      </c>
      <c r="I1031" s="246">
        <f>G1031</f>
        <v>-1.0867523989873007E-2</v>
      </c>
      <c r="P1031" s="246">
        <f t="shared" si="433"/>
        <v>-4.3747197773544716E-3</v>
      </c>
      <c r="Q1031" s="248">
        <f t="shared" si="434"/>
        <v>29586.785000000003</v>
      </c>
      <c r="R1031" s="246">
        <f>+(P1031-G1031)^2</f>
        <v>4.2156506542098435E-5</v>
      </c>
      <c r="S1031" s="246">
        <v>0.1</v>
      </c>
      <c r="T1031" s="246">
        <f>+S1031*R1031</f>
        <v>4.215650654209844E-6</v>
      </c>
      <c r="X1031" s="248"/>
      <c r="AG1031" s="249"/>
    </row>
    <row r="1032" spans="1:33" s="246" customFormat="1" ht="12.95" customHeight="1">
      <c r="A1032" s="15" t="s">
        <v>1746</v>
      </c>
      <c r="B1032" s="249" t="s">
        <v>1814</v>
      </c>
      <c r="C1032" s="250">
        <v>44605.421999999999</v>
      </c>
      <c r="D1032" s="250"/>
      <c r="E1032" s="246">
        <f t="shared" si="431"/>
        <v>34177.392329586764</v>
      </c>
      <c r="F1032" s="246">
        <f t="shared" si="432"/>
        <v>34177.5</v>
      </c>
      <c r="P1032" s="246">
        <f t="shared" si="433"/>
        <v>-4.3744235325490106E-3</v>
      </c>
      <c r="Q1032" s="248">
        <f t="shared" si="434"/>
        <v>29586.921999999999</v>
      </c>
      <c r="U1032" s="11">
        <v>-1.5227825002511963E-2</v>
      </c>
      <c r="X1032" s="248"/>
      <c r="AG1032" s="249"/>
    </row>
    <row r="1033" spans="1:33" s="246" customFormat="1" ht="12.95" customHeight="1">
      <c r="A1033" s="15" t="s">
        <v>1723</v>
      </c>
      <c r="B1033" s="249" t="s">
        <v>1814</v>
      </c>
      <c r="C1033" s="250">
        <v>44608.659</v>
      </c>
      <c r="D1033" s="250"/>
      <c r="E1033" s="246">
        <f t="shared" si="431"/>
        <v>34187.460877455072</v>
      </c>
      <c r="F1033" s="246">
        <f t="shared" si="432"/>
        <v>34187.5</v>
      </c>
      <c r="G1033" s="246">
        <f t="shared" ref="G1033:G1049" si="438">+C1033-(C$7+F1033*C$8)</f>
        <v>-1.257774999976391E-2</v>
      </c>
      <c r="I1033" s="246">
        <f>+G1033</f>
        <v>-1.257774999976391E-2</v>
      </c>
      <c r="P1033" s="246">
        <f t="shared" si="433"/>
        <v>-4.3684963745907676E-3</v>
      </c>
      <c r="Q1033" s="248">
        <f t="shared" si="434"/>
        <v>29590.159</v>
      </c>
      <c r="R1033" s="246">
        <f t="shared" ref="R1033:R1049" si="439">+(P1033-G1033)^2</f>
        <v>6.739184508241837E-5</v>
      </c>
      <c r="S1033" s="246">
        <v>0.1</v>
      </c>
      <c r="T1033" s="246">
        <f t="shared" ref="T1033:T1049" si="440">+S1033*R1033</f>
        <v>6.7391845082418371E-6</v>
      </c>
      <c r="X1033" s="248"/>
      <c r="AG1033" s="249"/>
    </row>
    <row r="1034" spans="1:33" s="246" customFormat="1" ht="12.95" customHeight="1">
      <c r="A1034" s="15" t="s">
        <v>1723</v>
      </c>
      <c r="B1034" s="249"/>
      <c r="C1034" s="250">
        <v>44623.610999999997</v>
      </c>
      <c r="D1034" s="250"/>
      <c r="E1034" s="246">
        <f t="shared" si="431"/>
        <v>34233.968423864353</v>
      </c>
      <c r="F1034" s="246">
        <f t="shared" si="432"/>
        <v>34234</v>
      </c>
      <c r="G1034" s="246">
        <f t="shared" si="438"/>
        <v>-1.0151608003070578E-2</v>
      </c>
      <c r="I1034" s="246">
        <f>+G1034</f>
        <v>-1.0151608003070578E-2</v>
      </c>
      <c r="P1034" s="246">
        <f t="shared" si="433"/>
        <v>-4.3408784953905578E-3</v>
      </c>
      <c r="Q1034" s="248">
        <f t="shared" si="434"/>
        <v>29605.110999999997</v>
      </c>
      <c r="R1034" s="246">
        <f t="shared" si="439"/>
        <v>3.3764577411423292E-5</v>
      </c>
      <c r="S1034" s="246">
        <v>0.1</v>
      </c>
      <c r="T1034" s="246">
        <f t="shared" si="440"/>
        <v>3.3764577411423292E-6</v>
      </c>
      <c r="X1034" s="248"/>
      <c r="AG1034" s="249"/>
    </row>
    <row r="1035" spans="1:33" s="246" customFormat="1" ht="12.95" customHeight="1">
      <c r="A1035" s="15" t="s">
        <v>1746</v>
      </c>
      <c r="B1035" s="249" t="s">
        <v>1814</v>
      </c>
      <c r="C1035" s="250">
        <v>44635.334000000003</v>
      </c>
      <c r="D1035" s="250"/>
      <c r="E1035" s="246">
        <f t="shared" si="431"/>
        <v>34270.432306057795</v>
      </c>
      <c r="F1035" s="246">
        <f t="shared" si="432"/>
        <v>34270.5</v>
      </c>
      <c r="G1035" s="246">
        <f t="shared" si="438"/>
        <v>-2.1763345997896977E-2</v>
      </c>
      <c r="I1035" s="246">
        <f t="shared" ref="I1035:I1041" si="441">G1035</f>
        <v>-2.1763345997896977E-2</v>
      </c>
      <c r="P1035" s="246">
        <f t="shared" si="433"/>
        <v>-4.3191346853202438E-3</v>
      </c>
      <c r="Q1035" s="248">
        <f t="shared" si="434"/>
        <v>29616.834000000003</v>
      </c>
      <c r="R1035" s="246">
        <f t="shared" si="439"/>
        <v>3.0430050831783007E-4</v>
      </c>
      <c r="S1035" s="246">
        <v>0.1</v>
      </c>
      <c r="T1035" s="246">
        <f t="shared" si="440"/>
        <v>3.0430050831783009E-5</v>
      </c>
      <c r="X1035" s="248"/>
      <c r="AG1035" s="249"/>
    </row>
    <row r="1036" spans="1:33" s="246" customFormat="1" ht="12.95" customHeight="1">
      <c r="A1036" s="15" t="s">
        <v>1746</v>
      </c>
      <c r="B1036" s="249" t="s">
        <v>1814</v>
      </c>
      <c r="C1036" s="250">
        <v>44636.302000000003</v>
      </c>
      <c r="D1036" s="250"/>
      <c r="E1036" s="246">
        <f t="shared" si="431"/>
        <v>34273.443228002965</v>
      </c>
      <c r="F1036" s="246">
        <f t="shared" si="432"/>
        <v>34273.5</v>
      </c>
      <c r="G1036" s="246">
        <f t="shared" si="438"/>
        <v>-1.8251981993671507E-2</v>
      </c>
      <c r="I1036" s="246">
        <f t="shared" si="441"/>
        <v>-1.8251981993671507E-2</v>
      </c>
      <c r="P1036" s="246">
        <f t="shared" si="433"/>
        <v>-4.3173449701905016E-3</v>
      </c>
      <c r="Q1036" s="248">
        <f t="shared" si="434"/>
        <v>29617.802000000003</v>
      </c>
      <c r="R1036" s="246">
        <f t="shared" si="439"/>
        <v>1.9417410897616756E-4</v>
      </c>
      <c r="S1036" s="246">
        <v>0.1</v>
      </c>
      <c r="T1036" s="246">
        <f t="shared" si="440"/>
        <v>1.9417410897616758E-5</v>
      </c>
      <c r="X1036" s="248"/>
      <c r="AG1036" s="249"/>
    </row>
    <row r="1037" spans="1:33" s="246" customFormat="1" ht="12.95" customHeight="1">
      <c r="A1037" s="15" t="s">
        <v>1749</v>
      </c>
      <c r="B1037" s="249" t="s">
        <v>1814</v>
      </c>
      <c r="C1037" s="250">
        <v>44636.309000000001</v>
      </c>
      <c r="D1037" s="250"/>
      <c r="E1037" s="246">
        <f t="shared" si="431"/>
        <v>34273.465001198841</v>
      </c>
      <c r="F1037" s="246">
        <f t="shared" si="432"/>
        <v>34273.5</v>
      </c>
      <c r="G1037" s="246">
        <f t="shared" si="438"/>
        <v>-1.1251981995883398E-2</v>
      </c>
      <c r="I1037" s="246">
        <f t="shared" si="441"/>
        <v>-1.1251981995883398E-2</v>
      </c>
      <c r="P1037" s="246">
        <f t="shared" si="433"/>
        <v>-4.3173449701905016E-3</v>
      </c>
      <c r="Q1037" s="248">
        <f t="shared" si="434"/>
        <v>29617.809000000001</v>
      </c>
      <c r="R1037" s="246">
        <f t="shared" si="439"/>
        <v>4.808919067811082E-5</v>
      </c>
      <c r="S1037" s="246">
        <v>0.1</v>
      </c>
      <c r="T1037" s="246">
        <f t="shared" si="440"/>
        <v>4.808919067811082E-6</v>
      </c>
      <c r="X1037" s="248"/>
      <c r="AG1037" s="249"/>
    </row>
    <row r="1038" spans="1:33" s="246" customFormat="1" ht="12.95" customHeight="1">
      <c r="A1038" s="15" t="s">
        <v>1749</v>
      </c>
      <c r="B1038" s="249"/>
      <c r="C1038" s="250">
        <v>44649.322</v>
      </c>
      <c r="D1038" s="250"/>
      <c r="E1038" s="246">
        <f t="shared" si="431"/>
        <v>34313.941372348119</v>
      </c>
      <c r="F1038" s="246">
        <f t="shared" si="432"/>
        <v>34314</v>
      </c>
      <c r="G1038" s="246">
        <f t="shared" si="438"/>
        <v>-1.884856799733825E-2</v>
      </c>
      <c r="I1038" s="246">
        <f t="shared" si="441"/>
        <v>-1.884856799733825E-2</v>
      </c>
      <c r="P1038" s="246">
        <f t="shared" si="433"/>
        <v>-4.2931458653431669E-3</v>
      </c>
      <c r="Q1038" s="248">
        <f t="shared" si="434"/>
        <v>29630.822</v>
      </c>
      <c r="R1038" s="246">
        <f t="shared" si="439"/>
        <v>2.1186031344057229E-4</v>
      </c>
      <c r="S1038" s="246">
        <v>0.1</v>
      </c>
      <c r="T1038" s="246">
        <f t="shared" si="440"/>
        <v>2.1186031344057229E-5</v>
      </c>
      <c r="X1038" s="248"/>
      <c r="AG1038" s="249"/>
    </row>
    <row r="1039" spans="1:33" s="246" customFormat="1" ht="12.95" customHeight="1">
      <c r="A1039" s="15" t="s">
        <v>1749</v>
      </c>
      <c r="B1039" s="249"/>
      <c r="C1039" s="250">
        <v>44651.247000000003</v>
      </c>
      <c r="D1039" s="250"/>
      <c r="E1039" s="246">
        <f t="shared" si="431"/>
        <v>34319.929001216369</v>
      </c>
      <c r="F1039" s="246">
        <f t="shared" si="432"/>
        <v>34320</v>
      </c>
      <c r="G1039" s="246">
        <f t="shared" si="438"/>
        <v>-2.2825839994766284E-2</v>
      </c>
      <c r="I1039" s="246">
        <f t="shared" si="441"/>
        <v>-2.2825839994766284E-2</v>
      </c>
      <c r="P1039" s="246">
        <f t="shared" si="433"/>
        <v>-4.2895548027171507E-3</v>
      </c>
      <c r="Q1039" s="248">
        <f t="shared" si="434"/>
        <v>29632.747000000003</v>
      </c>
      <c r="R1039" s="246">
        <f t="shared" si="439"/>
        <v>3.4359386872097997E-4</v>
      </c>
      <c r="S1039" s="246">
        <v>0.1</v>
      </c>
      <c r="T1039" s="246">
        <f t="shared" si="440"/>
        <v>3.4359386872097997E-5</v>
      </c>
      <c r="X1039" s="248"/>
      <c r="AG1039" s="249"/>
    </row>
    <row r="1040" spans="1:33" s="246" customFormat="1" ht="12.95" customHeight="1">
      <c r="A1040" s="15" t="s">
        <v>1749</v>
      </c>
      <c r="B1040" s="249"/>
      <c r="C1040" s="250">
        <v>44659.298999999999</v>
      </c>
      <c r="D1040" s="250"/>
      <c r="E1040" s="246">
        <f t="shared" si="431"/>
        <v>34344.97439739664</v>
      </c>
      <c r="F1040" s="246">
        <f t="shared" si="432"/>
        <v>34345</v>
      </c>
      <c r="G1040" s="246">
        <f t="shared" si="438"/>
        <v>-8.2311399964964949E-3</v>
      </c>
      <c r="I1040" s="246">
        <f t="shared" si="441"/>
        <v>-8.2311399964964949E-3</v>
      </c>
      <c r="P1040" s="246">
        <f t="shared" si="433"/>
        <v>-4.2745753471753085E-3</v>
      </c>
      <c r="Q1040" s="248">
        <f t="shared" si="434"/>
        <v>29640.798999999999</v>
      </c>
      <c r="R1040" s="246">
        <f t="shared" si="439"/>
        <v>1.5654403824258083E-5</v>
      </c>
      <c r="S1040" s="246">
        <v>0.1</v>
      </c>
      <c r="T1040" s="246">
        <f t="shared" si="440"/>
        <v>1.5654403824258084E-6</v>
      </c>
      <c r="X1040" s="248"/>
      <c r="AG1040" s="249"/>
    </row>
    <row r="1041" spans="1:33" s="246" customFormat="1" ht="12.95" customHeight="1">
      <c r="A1041" s="15" t="s">
        <v>1749</v>
      </c>
      <c r="B1041" s="249" t="s">
        <v>1814</v>
      </c>
      <c r="C1041" s="250">
        <v>44663.309000000001</v>
      </c>
      <c r="D1041" s="250"/>
      <c r="E1041" s="246">
        <f t="shared" si="431"/>
        <v>34357.447328181908</v>
      </c>
      <c r="F1041" s="246">
        <f t="shared" si="432"/>
        <v>34357.5</v>
      </c>
      <c r="G1041" s="246">
        <f t="shared" si="438"/>
        <v>-1.6933789993345272E-2</v>
      </c>
      <c r="I1041" s="246">
        <f t="shared" si="441"/>
        <v>-1.6933789993345272E-2</v>
      </c>
      <c r="P1041" s="246">
        <f t="shared" si="433"/>
        <v>-4.267075521864002E-3</v>
      </c>
      <c r="Q1041" s="248">
        <f t="shared" si="434"/>
        <v>29644.809000000001</v>
      </c>
      <c r="R1041" s="246">
        <f t="shared" si="439"/>
        <v>1.6044565550203302E-4</v>
      </c>
      <c r="S1041" s="246">
        <v>0.1</v>
      </c>
      <c r="T1041" s="246">
        <f t="shared" si="440"/>
        <v>1.6044565550203302E-5</v>
      </c>
      <c r="X1041" s="248"/>
      <c r="AG1041" s="249"/>
    </row>
    <row r="1042" spans="1:33" s="246" customFormat="1" ht="12.95" customHeight="1">
      <c r="A1042" s="15" t="s">
        <v>1723</v>
      </c>
      <c r="B1042" s="249"/>
      <c r="C1042" s="250">
        <v>44938.671999999999</v>
      </c>
      <c r="D1042" s="250"/>
      <c r="E1042" s="246">
        <f t="shared" si="431"/>
        <v>35213.951976516604</v>
      </c>
      <c r="F1042" s="246">
        <f t="shared" si="432"/>
        <v>35214</v>
      </c>
      <c r="G1042" s="246">
        <f t="shared" si="438"/>
        <v>-1.543936799862422E-2</v>
      </c>
      <c r="I1042" s="246">
        <f>+G1042</f>
        <v>-1.543936799862422E-2</v>
      </c>
      <c r="P1042" s="246">
        <f t="shared" si="433"/>
        <v>-3.7371542453133108E-3</v>
      </c>
      <c r="Q1042" s="248">
        <f t="shared" si="434"/>
        <v>29920.171999999999</v>
      </c>
      <c r="R1042" s="246">
        <f t="shared" si="439"/>
        <v>1.3694180672817901E-4</v>
      </c>
      <c r="S1042" s="246">
        <v>0.1</v>
      </c>
      <c r="T1042" s="246">
        <f t="shared" si="440"/>
        <v>1.3694180672817901E-5</v>
      </c>
      <c r="X1042" s="248"/>
      <c r="AG1042" s="249"/>
    </row>
    <row r="1043" spans="1:33" s="246" customFormat="1" ht="12.95" customHeight="1">
      <c r="A1043" s="15" t="s">
        <v>1750</v>
      </c>
      <c r="B1043" s="249"/>
      <c r="C1043" s="250">
        <v>44985.283000000003</v>
      </c>
      <c r="D1043" s="250"/>
      <c r="E1043" s="246">
        <f t="shared" si="431"/>
        <v>35358.93346699838</v>
      </c>
      <c r="F1043" s="246">
        <f t="shared" si="432"/>
        <v>35359</v>
      </c>
      <c r="G1043" s="246">
        <f t="shared" si="438"/>
        <v>-2.1390107991464902E-2</v>
      </c>
      <c r="I1043" s="246">
        <f>G1043</f>
        <v>-2.1390107991464902E-2</v>
      </c>
      <c r="P1043" s="246">
        <f t="shared" si="433"/>
        <v>-3.6443137540524903E-3</v>
      </c>
      <c r="Q1043" s="248">
        <f t="shared" si="434"/>
        <v>29966.783000000003</v>
      </c>
      <c r="R1043" s="246">
        <f t="shared" si="439"/>
        <v>3.1491321311657956E-4</v>
      </c>
      <c r="S1043" s="246">
        <v>0.1</v>
      </c>
      <c r="T1043" s="246">
        <f t="shared" si="440"/>
        <v>3.1491321311657959E-5</v>
      </c>
      <c r="X1043" s="248"/>
      <c r="AG1043" s="249"/>
    </row>
    <row r="1044" spans="1:33" s="246" customFormat="1" ht="12.95" customHeight="1">
      <c r="A1044" s="15" t="s">
        <v>1752</v>
      </c>
      <c r="B1044" s="249"/>
      <c r="C1044" s="250">
        <v>45004.254999999997</v>
      </c>
      <c r="D1044" s="250"/>
      <c r="E1044" s="246">
        <f t="shared" si="431"/>
        <v>35417.945048758462</v>
      </c>
      <c r="F1044" s="246">
        <f t="shared" si="432"/>
        <v>35418</v>
      </c>
      <c r="G1044" s="246">
        <f t="shared" si="438"/>
        <v>-1.7666616004134994E-2</v>
      </c>
      <c r="I1044" s="246">
        <f>G1044</f>
        <v>-1.7666616004134994E-2</v>
      </c>
      <c r="P1044" s="246">
        <f t="shared" si="433"/>
        <v>-3.6062780057730184E-3</v>
      </c>
      <c r="Q1044" s="248">
        <f t="shared" si="434"/>
        <v>29985.754999999997</v>
      </c>
      <c r="R1044" s="246">
        <f t="shared" si="439"/>
        <v>1.9769310462818164E-4</v>
      </c>
      <c r="S1044" s="246">
        <v>0.1</v>
      </c>
      <c r="T1044" s="246">
        <f t="shared" si="440"/>
        <v>1.9769310462818167E-5</v>
      </c>
      <c r="X1044" s="248"/>
      <c r="AG1044" s="249"/>
    </row>
    <row r="1045" spans="1:33" s="246" customFormat="1" ht="12.95" customHeight="1">
      <c r="A1045" s="15" t="s">
        <v>1752</v>
      </c>
      <c r="B1045" s="249"/>
      <c r="C1045" s="250">
        <v>45012.3</v>
      </c>
      <c r="D1045" s="250"/>
      <c r="E1045" s="246">
        <f t="shared" si="431"/>
        <v>35442.96867174287</v>
      </c>
      <c r="F1045" s="246">
        <f t="shared" si="432"/>
        <v>35443</v>
      </c>
      <c r="G1045" s="246">
        <f t="shared" si="438"/>
        <v>-1.0071915996377356E-2</v>
      </c>
      <c r="I1045" s="246">
        <f>G1045</f>
        <v>-1.0071915996377356E-2</v>
      </c>
      <c r="P1045" s="246">
        <f t="shared" si="433"/>
        <v>-3.5901159263007736E-3</v>
      </c>
      <c r="Q1045" s="248">
        <f t="shared" si="434"/>
        <v>29993.800000000003</v>
      </c>
      <c r="R1045" s="246">
        <f t="shared" si="439"/>
        <v>4.2013732148444796E-5</v>
      </c>
      <c r="S1045" s="246">
        <v>0.1</v>
      </c>
      <c r="T1045" s="246">
        <f t="shared" si="440"/>
        <v>4.2013732148444797E-6</v>
      </c>
      <c r="X1045" s="248"/>
      <c r="AG1045" s="249"/>
    </row>
    <row r="1046" spans="1:33" s="246" customFormat="1" ht="12.95" customHeight="1">
      <c r="A1046" s="15" t="s">
        <v>1752</v>
      </c>
      <c r="B1046" s="249"/>
      <c r="C1046" s="250">
        <v>45022.264999999999</v>
      </c>
      <c r="D1046" s="250"/>
      <c r="E1046" s="246">
        <f t="shared" si="431"/>
        <v>35473.964371312723</v>
      </c>
      <c r="F1046" s="246">
        <f t="shared" si="432"/>
        <v>35474</v>
      </c>
      <c r="G1046" s="246">
        <f t="shared" si="438"/>
        <v>-1.1454487997980323E-2</v>
      </c>
      <c r="I1046" s="246">
        <f>G1046</f>
        <v>-1.1454487997980323E-2</v>
      </c>
      <c r="P1046" s="246">
        <f t="shared" si="433"/>
        <v>-3.5700375518509415E-3</v>
      </c>
      <c r="Q1046" s="248">
        <f t="shared" si="434"/>
        <v>30003.764999999999</v>
      </c>
      <c r="R1046" s="246">
        <f t="shared" si="439"/>
        <v>6.2164558837469799E-5</v>
      </c>
      <c r="S1046" s="246">
        <v>0.1</v>
      </c>
      <c r="T1046" s="246">
        <f t="shared" si="440"/>
        <v>6.2164558837469804E-6</v>
      </c>
      <c r="X1046" s="248"/>
      <c r="AG1046" s="249"/>
    </row>
    <row r="1047" spans="1:33" s="246" customFormat="1" ht="12.95" customHeight="1">
      <c r="A1047" s="15" t="s">
        <v>1723</v>
      </c>
      <c r="B1047" s="249"/>
      <c r="C1047" s="250">
        <v>45291.682999999997</v>
      </c>
      <c r="D1047" s="250"/>
      <c r="E1047" s="246">
        <f t="shared" si="431"/>
        <v>36311.977355428375</v>
      </c>
      <c r="F1047" s="246">
        <f t="shared" si="432"/>
        <v>36312</v>
      </c>
      <c r="G1047" s="246">
        <f t="shared" si="438"/>
        <v>-7.2801440037437715E-3</v>
      </c>
      <c r="I1047" s="246">
        <f>+G1047</f>
        <v>-7.2801440037437715E-3</v>
      </c>
      <c r="P1047" s="246">
        <f t="shared" si="433"/>
        <v>-3.0115868166178637E-3</v>
      </c>
      <c r="Q1047" s="248">
        <f t="shared" si="434"/>
        <v>30273.182999999997</v>
      </c>
      <c r="R1047" s="246">
        <f t="shared" si="439"/>
        <v>1.8220580459764241E-5</v>
      </c>
      <c r="S1047" s="246">
        <v>0.1</v>
      </c>
      <c r="T1047" s="246">
        <f t="shared" si="440"/>
        <v>1.8220580459764241E-6</v>
      </c>
      <c r="X1047" s="248"/>
      <c r="AG1047" s="249"/>
    </row>
    <row r="1048" spans="1:33" s="246" customFormat="1" ht="12.95" customHeight="1">
      <c r="A1048" s="15" t="s">
        <v>1723</v>
      </c>
      <c r="B1048" s="249" t="s">
        <v>1814</v>
      </c>
      <c r="C1048" s="250">
        <v>45352.595999999998</v>
      </c>
      <c r="D1048" s="250"/>
      <c r="E1048" s="246">
        <f t="shared" si="431"/>
        <v>36501.444595558722</v>
      </c>
      <c r="F1048" s="246">
        <f t="shared" si="432"/>
        <v>36501.5</v>
      </c>
      <c r="G1048" s="246">
        <f t="shared" si="438"/>
        <v>-1.7812318001233507E-2</v>
      </c>
      <c r="I1048" s="246">
        <f>+G1048</f>
        <v>-1.7812318001233507E-2</v>
      </c>
      <c r="P1048" s="246">
        <f t="shared" si="433"/>
        <v>-2.881107955930981E-3</v>
      </c>
      <c r="Q1048" s="248">
        <f t="shared" si="434"/>
        <v>30334.095999999998</v>
      </c>
      <c r="R1048" s="246">
        <f t="shared" si="439"/>
        <v>2.2294103341694306E-4</v>
      </c>
      <c r="S1048" s="246">
        <v>0.1</v>
      </c>
      <c r="T1048" s="246">
        <f t="shared" si="440"/>
        <v>2.2294103341694306E-5</v>
      </c>
      <c r="X1048" s="248"/>
      <c r="AG1048" s="249"/>
    </row>
    <row r="1049" spans="1:33" s="246" customFormat="1" ht="12.95" customHeight="1">
      <c r="A1049" s="15" t="s">
        <v>1723</v>
      </c>
      <c r="B1049" s="249"/>
      <c r="C1049" s="250">
        <v>45671.7</v>
      </c>
      <c r="D1049" s="250"/>
      <c r="E1049" s="246">
        <f t="shared" si="431"/>
        <v>37494.003724062539</v>
      </c>
      <c r="F1049" s="246">
        <f t="shared" si="432"/>
        <v>37494</v>
      </c>
      <c r="G1049" s="246">
        <f t="shared" si="438"/>
        <v>1.197272002173122E-3</v>
      </c>
      <c r="I1049" s="246">
        <f>+G1049</f>
        <v>1.197272002173122E-3</v>
      </c>
      <c r="P1049" s="246">
        <f t="shared" si="433"/>
        <v>-2.1724582333138981E-3</v>
      </c>
      <c r="Q1049" s="248">
        <f t="shared" si="434"/>
        <v>30653.199999999997</v>
      </c>
      <c r="R1049" s="246">
        <f t="shared" si="439"/>
        <v>1.1355081859955408E-5</v>
      </c>
      <c r="S1049" s="246">
        <v>0.1</v>
      </c>
      <c r="T1049" s="246">
        <f t="shared" si="440"/>
        <v>1.1355081859955408E-6</v>
      </c>
      <c r="X1049" s="248"/>
      <c r="AG1049" s="249"/>
    </row>
    <row r="1050" spans="1:33" s="246" customFormat="1" ht="12.95" customHeight="1">
      <c r="A1050" s="15" t="s">
        <v>1809</v>
      </c>
      <c r="B1050" s="249" t="s">
        <v>1814</v>
      </c>
      <c r="C1050" s="250">
        <v>46026.104899999998</v>
      </c>
      <c r="D1050" s="250" t="s">
        <v>1797</v>
      </c>
      <c r="E1050" s="246">
        <f t="shared" si="431"/>
        <v>38596.364768366235</v>
      </c>
      <c r="F1050" s="246">
        <f t="shared" si="432"/>
        <v>38596.5</v>
      </c>
      <c r="P1050" s="246">
        <f t="shared" si="433"/>
        <v>-1.3355129628670123E-3</v>
      </c>
      <c r="Q1050" s="248">
        <f t="shared" si="434"/>
        <v>31007.604899999998</v>
      </c>
      <c r="U1050" s="11">
        <v>-1.4976675003708806E-2</v>
      </c>
      <c r="X1050" s="248"/>
      <c r="AG1050" s="249"/>
    </row>
    <row r="1051" spans="1:33" s="246" customFormat="1" ht="12.95" customHeight="1">
      <c r="A1051" s="15" t="s">
        <v>1809</v>
      </c>
      <c r="B1051" s="249"/>
      <c r="C1051" s="250">
        <v>46026.2641</v>
      </c>
      <c r="D1051" s="250" t="s">
        <v>1797</v>
      </c>
      <c r="E1051" s="246">
        <f t="shared" si="431"/>
        <v>38596.859953049781</v>
      </c>
      <c r="F1051" s="246">
        <f t="shared" si="432"/>
        <v>38597</v>
      </c>
      <c r="P1051" s="246">
        <f t="shared" si="433"/>
        <v>-1.3351215157580906E-3</v>
      </c>
      <c r="Q1051" s="248">
        <f t="shared" si="434"/>
        <v>31007.7641</v>
      </c>
      <c r="U1051" s="11">
        <v>-1.6523750004125759E-2</v>
      </c>
      <c r="X1051" s="248"/>
      <c r="AG1051" s="249"/>
    </row>
    <row r="1052" spans="1:33" s="246" customFormat="1" ht="12.95" customHeight="1">
      <c r="A1052" s="15" t="s">
        <v>1809</v>
      </c>
      <c r="B1052" s="249"/>
      <c r="C1052" s="250">
        <v>46027.2304</v>
      </c>
      <c r="D1052" s="250" t="s">
        <v>1797</v>
      </c>
      <c r="E1052" s="246">
        <f t="shared" si="431"/>
        <v>38599.86558721881</v>
      </c>
      <c r="F1052" s="246">
        <f t="shared" si="432"/>
        <v>38600</v>
      </c>
      <c r="P1052" s="246">
        <f t="shared" si="433"/>
        <v>-1.3327726069196147E-3</v>
      </c>
      <c r="Q1052" s="248">
        <f t="shared" si="434"/>
        <v>31008.7304</v>
      </c>
      <c r="U1052" s="11">
        <v>-1.4706200003274716E-2</v>
      </c>
      <c r="X1052" s="248"/>
      <c r="AG1052" s="249"/>
    </row>
    <row r="1053" spans="1:33" s="246" customFormat="1" ht="12.95" customHeight="1">
      <c r="A1053" s="15" t="s">
        <v>1809</v>
      </c>
      <c r="B1053" s="249"/>
      <c r="C1053" s="250">
        <v>46028.194499999998</v>
      </c>
      <c r="D1053" s="250"/>
      <c r="E1053" s="246">
        <f t="shared" si="431"/>
        <v>38602.864378383405</v>
      </c>
      <c r="F1053" s="246">
        <f t="shared" si="432"/>
        <v>38603</v>
      </c>
      <c r="P1053" s="246">
        <f t="shared" si="433"/>
        <v>-1.3304233103355809E-3</v>
      </c>
      <c r="Q1053" s="248">
        <f t="shared" si="434"/>
        <v>31009.694499999998</v>
      </c>
      <c r="U1053" s="11">
        <v>-1.508865000505466E-2</v>
      </c>
      <c r="X1053" s="248"/>
      <c r="AG1053" s="249"/>
    </row>
    <row r="1054" spans="1:33" s="246" customFormat="1" ht="12.95" customHeight="1">
      <c r="A1054" s="15" t="s">
        <v>1809</v>
      </c>
      <c r="B1054" s="249" t="s">
        <v>1814</v>
      </c>
      <c r="C1054" s="250">
        <v>46028.355799999998</v>
      </c>
      <c r="D1054" s="250"/>
      <c r="E1054" s="246">
        <f t="shared" si="431"/>
        <v>38603.366095025718</v>
      </c>
      <c r="F1054" s="246">
        <f t="shared" si="432"/>
        <v>38603.5</v>
      </c>
      <c r="P1054" s="246">
        <f t="shared" si="433"/>
        <v>-1.3300317232074269E-3</v>
      </c>
      <c r="Q1054" s="248">
        <f t="shared" si="434"/>
        <v>31009.855799999998</v>
      </c>
      <c r="U1054" s="11">
        <v>-1.4535725007590372E-2</v>
      </c>
      <c r="X1054" s="248"/>
      <c r="AG1054" s="249"/>
    </row>
    <row r="1055" spans="1:33" s="246" customFormat="1" ht="12.95" customHeight="1">
      <c r="A1055" s="15" t="s">
        <v>1723</v>
      </c>
      <c r="B1055" s="249" t="s">
        <v>1814</v>
      </c>
      <c r="C1055" s="250">
        <v>46038.688000000002</v>
      </c>
      <c r="D1055" s="250"/>
      <c r="E1055" s="246">
        <f t="shared" si="431"/>
        <v>38635.503954242558</v>
      </c>
      <c r="F1055" s="246">
        <f t="shared" si="432"/>
        <v>38635.5</v>
      </c>
      <c r="G1055" s="246">
        <f t="shared" ref="G1055:G1086" si="442">+C1055-(C$7+F1055*C$8)</f>
        <v>1.271274006285239E-3</v>
      </c>
      <c r="I1055" s="246">
        <f t="shared" ref="I1055:I1060" si="443">+G1055</f>
        <v>1.271274006285239E-3</v>
      </c>
      <c r="P1055" s="246">
        <f t="shared" si="433"/>
        <v>-1.3049477439292245E-3</v>
      </c>
      <c r="Q1055" s="248">
        <f t="shared" si="434"/>
        <v>31020.188000000002</v>
      </c>
      <c r="R1055" s="246">
        <f t="shared" ref="R1055:R1086" si="444">+(P1055-G1055)^2</f>
        <v>6.6369185062780741E-6</v>
      </c>
      <c r="S1055" s="246">
        <v>0.1</v>
      </c>
      <c r="T1055" s="246">
        <f t="shared" ref="T1055:T1086" si="445">+S1055*R1055</f>
        <v>6.6369185062780745E-7</v>
      </c>
      <c r="X1055" s="248"/>
      <c r="AG1055" s="249"/>
    </row>
    <row r="1056" spans="1:33" s="246" customFormat="1" ht="12.95" customHeight="1">
      <c r="A1056" s="15" t="s">
        <v>1723</v>
      </c>
      <c r="B1056" s="249"/>
      <c r="C1056" s="250">
        <v>46043.673999999999</v>
      </c>
      <c r="D1056" s="250"/>
      <c r="E1056" s="246">
        <f t="shared" ref="E1056:E1119" si="446">+(C1056-C$7)/C$8</f>
        <v>38651.012690625423</v>
      </c>
      <c r="F1056" s="246">
        <f t="shared" ref="F1056:F1119" si="447">ROUND(2*E1056,0)/2</f>
        <v>38651</v>
      </c>
      <c r="G1056" s="246">
        <f t="shared" si="442"/>
        <v>4.0799880007398315E-3</v>
      </c>
      <c r="I1056" s="246">
        <f t="shared" si="443"/>
        <v>4.0799880007398315E-3</v>
      </c>
      <c r="P1056" s="246">
        <f t="shared" ref="P1056:P1119" si="448">+D$11+D$12*F1056+D$13*F1056^2</f>
        <v>-1.2927818315962292E-3</v>
      </c>
      <c r="Q1056" s="248">
        <f t="shared" ref="Q1056:Q1119" si="449">+C1056-15018.5</f>
        <v>31025.173999999999</v>
      </c>
      <c r="R1056" s="246">
        <f t="shared" si="444"/>
        <v>2.8866655671260461E-5</v>
      </c>
      <c r="S1056" s="246">
        <v>0.1</v>
      </c>
      <c r="T1056" s="246">
        <f t="shared" si="445"/>
        <v>2.8866655671260461E-6</v>
      </c>
      <c r="X1056" s="248"/>
      <c r="AG1056" s="249"/>
    </row>
    <row r="1057" spans="1:33" s="246" customFormat="1" ht="12.95" customHeight="1">
      <c r="A1057" s="15" t="s">
        <v>1723</v>
      </c>
      <c r="B1057" s="249"/>
      <c r="C1057" s="250">
        <v>46076.783000000003</v>
      </c>
      <c r="D1057" s="250"/>
      <c r="E1057" s="246">
        <f t="shared" si="446"/>
        <v>38753.996796702551</v>
      </c>
      <c r="F1057" s="246">
        <f t="shared" si="447"/>
        <v>38754</v>
      </c>
      <c r="G1057" s="246">
        <f t="shared" si="442"/>
        <v>-1.0298479974153452E-3</v>
      </c>
      <c r="I1057" s="246">
        <f t="shared" si="443"/>
        <v>-1.0298479974153452E-3</v>
      </c>
      <c r="P1057" s="246">
        <f t="shared" si="448"/>
        <v>-1.2116744581039188E-3</v>
      </c>
      <c r="Q1057" s="248">
        <f t="shared" si="449"/>
        <v>31058.283000000003</v>
      </c>
      <c r="R1057" s="246">
        <f t="shared" si="444"/>
        <v>3.3060861806533403E-8</v>
      </c>
      <c r="S1057" s="246">
        <v>0.1</v>
      </c>
      <c r="T1057" s="246">
        <f t="shared" si="445"/>
        <v>3.3060861806533404E-9</v>
      </c>
      <c r="X1057" s="248"/>
      <c r="AG1057" s="249"/>
    </row>
    <row r="1058" spans="1:33" s="246" customFormat="1" ht="12.95" customHeight="1">
      <c r="A1058" s="15" t="s">
        <v>1723</v>
      </c>
      <c r="B1058" s="249"/>
      <c r="C1058" s="250">
        <v>46089.64</v>
      </c>
      <c r="D1058" s="250"/>
      <c r="E1058" s="246">
        <f t="shared" si="446"/>
        <v>38793.987936629259</v>
      </c>
      <c r="F1058" s="246">
        <f t="shared" si="447"/>
        <v>38794</v>
      </c>
      <c r="G1058" s="246">
        <f t="shared" si="442"/>
        <v>-3.8783279960625805E-3</v>
      </c>
      <c r="I1058" s="246">
        <f t="shared" si="443"/>
        <v>-3.8783279960625805E-3</v>
      </c>
      <c r="P1058" s="246">
        <f t="shared" si="448"/>
        <v>-1.1800532320611692E-3</v>
      </c>
      <c r="Q1058" s="248">
        <f t="shared" si="449"/>
        <v>31071.14</v>
      </c>
      <c r="R1058" s="246">
        <f t="shared" si="444"/>
        <v>7.2806867020468713E-6</v>
      </c>
      <c r="S1058" s="246">
        <v>0.1</v>
      </c>
      <c r="T1058" s="246">
        <f t="shared" si="445"/>
        <v>7.2806867020468713E-7</v>
      </c>
      <c r="X1058" s="248"/>
      <c r="AG1058" s="249"/>
    </row>
    <row r="1059" spans="1:33" s="246" customFormat="1" ht="12.95" customHeight="1">
      <c r="A1059" s="15" t="s">
        <v>1723</v>
      </c>
      <c r="B1059" s="249"/>
      <c r="C1059" s="250">
        <v>46090.601999999999</v>
      </c>
      <c r="D1059" s="250"/>
      <c r="E1059" s="246">
        <f t="shared" si="446"/>
        <v>38796.980195835094</v>
      </c>
      <c r="F1059" s="246">
        <f t="shared" si="447"/>
        <v>38797</v>
      </c>
      <c r="G1059" s="246">
        <f t="shared" si="442"/>
        <v>-6.3669640003354289E-3</v>
      </c>
      <c r="I1059" s="246">
        <f t="shared" si="443"/>
        <v>-6.3669640003354289E-3</v>
      </c>
      <c r="P1059" s="246">
        <f t="shared" si="448"/>
        <v>-1.1776788612648456E-3</v>
      </c>
      <c r="Q1059" s="248">
        <f t="shared" si="449"/>
        <v>31072.101999999999</v>
      </c>
      <c r="R1059" s="246">
        <f t="shared" si="444"/>
        <v>2.6928680254578802E-5</v>
      </c>
      <c r="S1059" s="246">
        <v>0.1</v>
      </c>
      <c r="T1059" s="246">
        <f t="shared" si="445"/>
        <v>2.6928680254578802E-6</v>
      </c>
      <c r="X1059" s="248"/>
      <c r="AG1059" s="249"/>
    </row>
    <row r="1060" spans="1:33" s="246" customFormat="1" ht="12.95" customHeight="1">
      <c r="A1060" s="15" t="s">
        <v>1723</v>
      </c>
      <c r="B1060" s="249"/>
      <c r="C1060" s="250">
        <v>46108.612000000001</v>
      </c>
      <c r="D1060" s="250"/>
      <c r="E1060" s="246">
        <f t="shared" si="446"/>
        <v>38852.999518389362</v>
      </c>
      <c r="F1060" s="246">
        <f t="shared" si="447"/>
        <v>38853</v>
      </c>
      <c r="G1060" s="246">
        <f t="shared" si="442"/>
        <v>-1.5483599418075755E-4</v>
      </c>
      <c r="I1060" s="246">
        <f t="shared" si="443"/>
        <v>-1.5483599418075755E-4</v>
      </c>
      <c r="P1060" s="246">
        <f t="shared" si="448"/>
        <v>-1.1332861002168251E-3</v>
      </c>
      <c r="Q1060" s="248">
        <f t="shared" si="449"/>
        <v>31090.112000000001</v>
      </c>
      <c r="R1060" s="246">
        <f t="shared" si="444"/>
        <v>9.5736461000199189E-7</v>
      </c>
      <c r="S1060" s="246">
        <v>0.1</v>
      </c>
      <c r="T1060" s="246">
        <f t="shared" si="445"/>
        <v>9.5736461000199194E-8</v>
      </c>
      <c r="X1060" s="248"/>
      <c r="AG1060" s="249"/>
    </row>
    <row r="1061" spans="1:33" s="246" customFormat="1" ht="12.95" customHeight="1">
      <c r="A1061" s="15" t="s">
        <v>1757</v>
      </c>
      <c r="B1061" s="249"/>
      <c r="C1061" s="250">
        <v>46116.311999999998</v>
      </c>
      <c r="D1061" s="250"/>
      <c r="E1061" s="246">
        <f t="shared" si="446"/>
        <v>38876.950033862297</v>
      </c>
      <c r="F1061" s="246">
        <f t="shared" si="447"/>
        <v>38877</v>
      </c>
      <c r="G1061" s="246">
        <f t="shared" si="442"/>
        <v>-1.6063923998444807E-2</v>
      </c>
      <c r="I1061" s="246">
        <f>G1061</f>
        <v>-1.6063923998444807E-2</v>
      </c>
      <c r="P1061" s="246">
        <f t="shared" si="448"/>
        <v>-1.1142192716708105E-3</v>
      </c>
      <c r="Q1061" s="248">
        <f t="shared" si="449"/>
        <v>31097.811999999998</v>
      </c>
      <c r="R1061" s="246">
        <f t="shared" si="444"/>
        <v>2.2349367141772877E-4</v>
      </c>
      <c r="S1061" s="246">
        <v>0.1</v>
      </c>
      <c r="T1061" s="246">
        <f t="shared" si="445"/>
        <v>2.2349367141772878E-5</v>
      </c>
      <c r="X1061" s="248"/>
      <c r="AG1061" s="249"/>
    </row>
    <row r="1062" spans="1:33" s="246" customFormat="1" ht="12.95" customHeight="1">
      <c r="A1062" s="15" t="s">
        <v>1723</v>
      </c>
      <c r="B1062" s="249"/>
      <c r="C1062" s="250">
        <v>46406.629000000001</v>
      </c>
      <c r="D1062" s="250"/>
      <c r="E1062" s="246">
        <f t="shared" si="446"/>
        <v>39779.968449519409</v>
      </c>
      <c r="F1062" s="246">
        <f t="shared" si="447"/>
        <v>39780</v>
      </c>
      <c r="G1062" s="246">
        <f t="shared" si="442"/>
        <v>-1.0143359999347012E-2</v>
      </c>
      <c r="I1062" s="246">
        <f>+G1062</f>
        <v>-1.0143359999347012E-2</v>
      </c>
      <c r="P1062" s="246">
        <f t="shared" si="448"/>
        <v>-3.7879793465269568E-4</v>
      </c>
      <c r="Q1062" s="248">
        <f t="shared" si="449"/>
        <v>31388.129000000001</v>
      </c>
      <c r="R1062" s="246">
        <f t="shared" si="444"/>
        <v>9.5346672315267333E-5</v>
      </c>
      <c r="S1062" s="246">
        <v>0.1</v>
      </c>
      <c r="T1062" s="246">
        <f t="shared" si="445"/>
        <v>9.534667231526734E-6</v>
      </c>
      <c r="X1062" s="248"/>
      <c r="AG1062" s="249"/>
    </row>
    <row r="1063" spans="1:33" s="246" customFormat="1" ht="12.95" customHeight="1">
      <c r="A1063" s="15" t="s">
        <v>1723</v>
      </c>
      <c r="B1063" s="249"/>
      <c r="C1063" s="250">
        <v>46409.847000000002</v>
      </c>
      <c r="D1063" s="250"/>
      <c r="E1063" s="246">
        <f t="shared" si="446"/>
        <v>39789.977898713172</v>
      </c>
      <c r="F1063" s="246">
        <f t="shared" si="447"/>
        <v>39790</v>
      </c>
      <c r="G1063" s="246">
        <f t="shared" si="442"/>
        <v>-7.1054799991543405E-3</v>
      </c>
      <c r="I1063" s="246">
        <f>+G1063</f>
        <v>-7.1054799991543405E-3</v>
      </c>
      <c r="P1063" s="246">
        <f t="shared" si="448"/>
        <v>-3.7045706063976863E-4</v>
      </c>
      <c r="Q1063" s="248">
        <f t="shared" si="449"/>
        <v>31391.347000000002</v>
      </c>
      <c r="R1063" s="246">
        <f t="shared" si="444"/>
        <v>4.5360533982317456E-5</v>
      </c>
      <c r="S1063" s="246">
        <v>0.1</v>
      </c>
      <c r="T1063" s="246">
        <f t="shared" si="445"/>
        <v>4.5360533982317459E-6</v>
      </c>
      <c r="X1063" s="248"/>
      <c r="AG1063" s="249"/>
    </row>
    <row r="1064" spans="1:33" s="246" customFormat="1" ht="12.95" customHeight="1">
      <c r="A1064" s="15" t="s">
        <v>1758</v>
      </c>
      <c r="B1064" s="249" t="s">
        <v>1814</v>
      </c>
      <c r="C1064" s="250">
        <v>46434.446000000004</v>
      </c>
      <c r="D1064" s="250"/>
      <c r="E1064" s="246">
        <f t="shared" si="446"/>
        <v>39866.492019507859</v>
      </c>
      <c r="F1064" s="246">
        <f t="shared" si="447"/>
        <v>39866.5</v>
      </c>
      <c r="G1064" s="246">
        <f t="shared" si="442"/>
        <v>-2.565697992395144E-3</v>
      </c>
      <c r="I1064" s="246">
        <f>G1064</f>
        <v>-2.565697992395144E-3</v>
      </c>
      <c r="P1064" s="246">
        <f t="shared" si="448"/>
        <v>-3.0650682948272362E-4</v>
      </c>
      <c r="Q1064" s="248">
        <f t="shared" si="449"/>
        <v>31415.946000000004</v>
      </c>
      <c r="R1064" s="246">
        <f t="shared" si="444"/>
        <v>5.1039447105815738E-6</v>
      </c>
      <c r="S1064" s="246">
        <v>0.1</v>
      </c>
      <c r="T1064" s="246">
        <f t="shared" si="445"/>
        <v>5.1039447105815736E-7</v>
      </c>
      <c r="X1064" s="248"/>
      <c r="AG1064" s="249"/>
    </row>
    <row r="1065" spans="1:33" s="246" customFormat="1" ht="12.95" customHeight="1">
      <c r="A1065" s="15" t="s">
        <v>1758</v>
      </c>
      <c r="B1065" s="249" t="s">
        <v>1814</v>
      </c>
      <c r="C1065" s="250">
        <v>46437.345999999998</v>
      </c>
      <c r="D1065" s="250"/>
      <c r="E1065" s="246">
        <f t="shared" si="446"/>
        <v>39875.512343517134</v>
      </c>
      <c r="F1065" s="246">
        <f t="shared" si="447"/>
        <v>39875.5</v>
      </c>
      <c r="G1065" s="246">
        <f t="shared" si="442"/>
        <v>3.9683939976384863E-3</v>
      </c>
      <c r="I1065" s="246">
        <f>G1065</f>
        <v>3.9683939976384863E-3</v>
      </c>
      <c r="P1065" s="246">
        <f t="shared" si="448"/>
        <v>-2.9896669675370802E-4</v>
      </c>
      <c r="Q1065" s="248">
        <f t="shared" si="449"/>
        <v>31418.845999999998</v>
      </c>
      <c r="R1065" s="246">
        <f t="shared" si="444"/>
        <v>1.821036729604343E-5</v>
      </c>
      <c r="S1065" s="246">
        <v>0.1</v>
      </c>
      <c r="T1065" s="246">
        <f t="shared" si="445"/>
        <v>1.8210367296043431E-6</v>
      </c>
      <c r="X1065" s="248"/>
      <c r="AG1065" s="249"/>
    </row>
    <row r="1066" spans="1:33" s="246" customFormat="1" ht="12.95" customHeight="1">
      <c r="A1066" s="15" t="s">
        <v>1758</v>
      </c>
      <c r="B1066" s="249"/>
      <c r="C1066" s="250">
        <v>46441.357000000004</v>
      </c>
      <c r="D1066" s="250"/>
      <c r="E1066" s="246">
        <f t="shared" si="446"/>
        <v>39887.988384758966</v>
      </c>
      <c r="F1066" s="246">
        <f t="shared" si="447"/>
        <v>39888</v>
      </c>
      <c r="G1066" s="246">
        <f t="shared" si="442"/>
        <v>-3.734255995368585E-3</v>
      </c>
      <c r="I1066" s="246">
        <f>G1066</f>
        <v>-3.734255995368585E-3</v>
      </c>
      <c r="P1066" s="246">
        <f t="shared" si="448"/>
        <v>-2.8848850092914186E-4</v>
      </c>
      <c r="Q1066" s="248">
        <f t="shared" si="449"/>
        <v>31422.857000000004</v>
      </c>
      <c r="R1066" s="246">
        <f t="shared" si="444"/>
        <v>1.1873313625735477E-5</v>
      </c>
      <c r="S1066" s="246">
        <v>0.1</v>
      </c>
      <c r="T1066" s="246">
        <f t="shared" si="445"/>
        <v>1.1873313625735477E-6</v>
      </c>
      <c r="X1066" s="248"/>
      <c r="AG1066" s="249"/>
    </row>
    <row r="1067" spans="1:33" s="246" customFormat="1" ht="12.95" customHeight="1">
      <c r="A1067" s="15" t="s">
        <v>1758</v>
      </c>
      <c r="B1067" s="249" t="s">
        <v>1814</v>
      </c>
      <c r="C1067" s="250">
        <v>46446.341</v>
      </c>
      <c r="D1067" s="250"/>
      <c r="E1067" s="246">
        <f t="shared" si="446"/>
        <v>39903.490900228717</v>
      </c>
      <c r="F1067" s="246">
        <f t="shared" si="447"/>
        <v>39903.5</v>
      </c>
      <c r="G1067" s="246">
        <f t="shared" si="442"/>
        <v>-2.9255419940454885E-3</v>
      </c>
      <c r="I1067" s="246">
        <f>G1067</f>
        <v>-2.9255419940454885E-3</v>
      </c>
      <c r="P1067" s="246">
        <f t="shared" si="448"/>
        <v>-2.7548618913062622E-4</v>
      </c>
      <c r="Q1067" s="248">
        <f t="shared" si="449"/>
        <v>31427.841</v>
      </c>
      <c r="R1067" s="246">
        <f t="shared" si="444"/>
        <v>7.0227957691629591E-6</v>
      </c>
      <c r="S1067" s="246">
        <v>0.1</v>
      </c>
      <c r="T1067" s="246">
        <f t="shared" si="445"/>
        <v>7.0227957691629595E-7</v>
      </c>
      <c r="X1067" s="248"/>
      <c r="AG1067" s="249"/>
    </row>
    <row r="1068" spans="1:33" s="246" customFormat="1" ht="12.95" customHeight="1">
      <c r="A1068" s="15" t="s">
        <v>1758</v>
      </c>
      <c r="B1068" s="249" t="s">
        <v>1814</v>
      </c>
      <c r="C1068" s="250">
        <v>46455.337</v>
      </c>
      <c r="D1068" s="250"/>
      <c r="E1068" s="246">
        <f t="shared" si="446"/>
        <v>39931.47256739685</v>
      </c>
      <c r="F1068" s="246">
        <f t="shared" si="447"/>
        <v>39931.5</v>
      </c>
      <c r="G1068" s="246">
        <f t="shared" si="442"/>
        <v>-8.819477996439673E-3</v>
      </c>
      <c r="I1068" s="246">
        <f>G1068</f>
        <v>-8.819477996439673E-3</v>
      </c>
      <c r="P1068" s="246">
        <f t="shared" si="448"/>
        <v>-2.5197190456176244E-4</v>
      </c>
      <c r="Q1068" s="248">
        <f t="shared" si="449"/>
        <v>31436.837</v>
      </c>
      <c r="R1068" s="246">
        <f t="shared" si="444"/>
        <v>7.3402160634365103E-5</v>
      </c>
      <c r="S1068" s="246">
        <v>0.1</v>
      </c>
      <c r="T1068" s="246">
        <f t="shared" si="445"/>
        <v>7.3402160634365108E-6</v>
      </c>
      <c r="X1068" s="248"/>
      <c r="AG1068" s="249"/>
    </row>
    <row r="1069" spans="1:33" s="246" customFormat="1" ht="12.95" customHeight="1">
      <c r="A1069" s="15" t="s">
        <v>1723</v>
      </c>
      <c r="B1069" s="249"/>
      <c r="C1069" s="250">
        <v>46478.637000000002</v>
      </c>
      <c r="D1069" s="250"/>
      <c r="E1069" s="246">
        <f t="shared" si="446"/>
        <v>40003.946205126689</v>
      </c>
      <c r="F1069" s="246">
        <f t="shared" si="447"/>
        <v>40004</v>
      </c>
      <c r="G1069" s="246">
        <f t="shared" si="442"/>
        <v>-1.72948479957995E-2</v>
      </c>
      <c r="I1069" s="246">
        <f>+G1069</f>
        <v>-1.72948479957995E-2</v>
      </c>
      <c r="P1069" s="246">
        <f t="shared" si="448"/>
        <v>-1.9092974727814849E-4</v>
      </c>
      <c r="Q1069" s="248">
        <f t="shared" si="449"/>
        <v>31460.137000000002</v>
      </c>
      <c r="R1069" s="246">
        <f t="shared" si="444"/>
        <v>2.9254401945210171E-4</v>
      </c>
      <c r="S1069" s="246">
        <v>0.1</v>
      </c>
      <c r="T1069" s="246">
        <f t="shared" si="445"/>
        <v>2.9254401945210173E-5</v>
      </c>
      <c r="X1069" s="248"/>
      <c r="AG1069" s="249"/>
    </row>
    <row r="1070" spans="1:33" s="246" customFormat="1" ht="12.95" customHeight="1">
      <c r="A1070" s="15" t="s">
        <v>1759</v>
      </c>
      <c r="B1070" s="249" t="s">
        <v>1814</v>
      </c>
      <c r="C1070" s="250">
        <v>46701.603000000003</v>
      </c>
      <c r="D1070" s="250"/>
      <c r="E1070" s="246">
        <f t="shared" si="446"/>
        <v>40697.472261352821</v>
      </c>
      <c r="F1070" s="246">
        <f t="shared" si="447"/>
        <v>40697.5</v>
      </c>
      <c r="G1070" s="246">
        <f t="shared" si="442"/>
        <v>-8.9178699927288108E-3</v>
      </c>
      <c r="I1070" s="246">
        <f>G1070</f>
        <v>-8.9178699927288108E-3</v>
      </c>
      <c r="P1070" s="246">
        <f t="shared" si="448"/>
        <v>4.0441331507603401E-4</v>
      </c>
      <c r="Q1070" s="248">
        <f t="shared" si="449"/>
        <v>31683.103000000003</v>
      </c>
      <c r="R1070" s="246">
        <f t="shared" si="444"/>
        <v>8.6904966070976844E-5</v>
      </c>
      <c r="S1070" s="246">
        <v>0.1</v>
      </c>
      <c r="T1070" s="246">
        <f t="shared" si="445"/>
        <v>8.6904966070976851E-6</v>
      </c>
      <c r="X1070" s="248"/>
      <c r="AG1070" s="249"/>
    </row>
    <row r="1071" spans="1:33" s="246" customFormat="1" ht="12.95" customHeight="1">
      <c r="A1071" s="15" t="s">
        <v>1723</v>
      </c>
      <c r="B1071" s="249"/>
      <c r="C1071" s="250">
        <v>46756.735000000001</v>
      </c>
      <c r="D1071" s="250"/>
      <c r="E1071" s="246">
        <f t="shared" si="446"/>
        <v>40868.957952139113</v>
      </c>
      <c r="F1071" s="246">
        <f t="shared" si="447"/>
        <v>40869</v>
      </c>
      <c r="G1071" s="246">
        <f t="shared" si="442"/>
        <v>-1.3518227999156807E-2</v>
      </c>
      <c r="I1071" s="246">
        <f>+G1071</f>
        <v>-1.3518227999156807E-2</v>
      </c>
      <c r="P1071" s="246">
        <f t="shared" si="448"/>
        <v>5.5483508104824109E-4</v>
      </c>
      <c r="Q1071" s="248">
        <f t="shared" si="449"/>
        <v>31738.235000000001</v>
      </c>
      <c r="R1071" s="246">
        <f t="shared" si="444"/>
        <v>1.980511044594304E-4</v>
      </c>
      <c r="S1071" s="246">
        <v>0.1</v>
      </c>
      <c r="T1071" s="246">
        <f t="shared" si="445"/>
        <v>1.9805110445943042E-5</v>
      </c>
      <c r="X1071" s="248"/>
      <c r="AG1071" s="249"/>
    </row>
    <row r="1072" spans="1:33" s="246" customFormat="1" ht="12.95" customHeight="1">
      <c r="A1072" s="15" t="s">
        <v>1723</v>
      </c>
      <c r="B1072" s="249"/>
      <c r="C1072" s="250">
        <v>46792.752</v>
      </c>
      <c r="D1072" s="250"/>
      <c r="E1072" s="246">
        <f t="shared" si="446"/>
        <v>40980.987265877964</v>
      </c>
      <c r="F1072" s="246">
        <f t="shared" si="447"/>
        <v>40981</v>
      </c>
      <c r="G1072" s="246">
        <f t="shared" si="442"/>
        <v>-4.0939719983725809E-3</v>
      </c>
      <c r="I1072" s="246">
        <f>+G1072</f>
        <v>-4.0939719983725809E-3</v>
      </c>
      <c r="P1072" s="246">
        <f t="shared" si="448"/>
        <v>6.5375368687585478E-4</v>
      </c>
      <c r="Q1072" s="248">
        <f t="shared" si="449"/>
        <v>31774.252</v>
      </c>
      <c r="R1072" s="246">
        <f t="shared" si="444"/>
        <v>2.2540899182367729E-5</v>
      </c>
      <c r="S1072" s="246">
        <v>0.1</v>
      </c>
      <c r="T1072" s="246">
        <f t="shared" si="445"/>
        <v>2.254089918236773E-6</v>
      </c>
      <c r="X1072" s="248"/>
      <c r="AG1072" s="249"/>
    </row>
    <row r="1073" spans="1:33" s="246" customFormat="1" ht="12.95" customHeight="1">
      <c r="A1073" s="15" t="s">
        <v>1723</v>
      </c>
      <c r="B1073" s="249"/>
      <c r="C1073" s="250">
        <v>46814.605000000003</v>
      </c>
      <c r="D1073" s="250"/>
      <c r="E1073" s="246">
        <f t="shared" si="446"/>
        <v>41048.960072972819</v>
      </c>
      <c r="F1073" s="246">
        <f t="shared" si="447"/>
        <v>41049</v>
      </c>
      <c r="G1073" s="246">
        <f t="shared" si="442"/>
        <v>-1.2836387992138043E-2</v>
      </c>
      <c r="I1073" s="246">
        <f>+G1073</f>
        <v>-1.2836387992138043E-2</v>
      </c>
      <c r="P1073" s="246">
        <f t="shared" si="448"/>
        <v>7.1407507881725979E-4</v>
      </c>
      <c r="Q1073" s="248">
        <f t="shared" si="449"/>
        <v>31796.105000000003</v>
      </c>
      <c r="R1073" s="246">
        <f t="shared" si="444"/>
        <v>1.8361504943732341E-4</v>
      </c>
      <c r="S1073" s="246">
        <v>0.1</v>
      </c>
      <c r="T1073" s="246">
        <f t="shared" si="445"/>
        <v>1.8361504943732344E-5</v>
      </c>
      <c r="X1073" s="248"/>
      <c r="AG1073" s="249"/>
    </row>
    <row r="1074" spans="1:33" s="246" customFormat="1" ht="12.95" customHeight="1">
      <c r="A1074" s="15" t="s">
        <v>1761</v>
      </c>
      <c r="B1074" s="249"/>
      <c r="C1074" s="250">
        <v>47118.43</v>
      </c>
      <c r="D1074" s="250"/>
      <c r="E1074" s="246">
        <f t="shared" si="446"/>
        <v>41993.994535773883</v>
      </c>
      <c r="F1074" s="246">
        <f t="shared" si="447"/>
        <v>41994</v>
      </c>
      <c r="G1074" s="246">
        <f t="shared" si="442"/>
        <v>-1.7567279937793501E-3</v>
      </c>
      <c r="I1074" s="246">
        <f>G1074</f>
        <v>-1.7567279937793501E-3</v>
      </c>
      <c r="P1074" s="246">
        <f t="shared" si="448"/>
        <v>1.5729862887077575E-3</v>
      </c>
      <c r="Q1074" s="248">
        <f t="shared" si="449"/>
        <v>32099.93</v>
      </c>
      <c r="R1074" s="246">
        <f t="shared" si="444"/>
        <v>1.1086997202998635E-5</v>
      </c>
      <c r="S1074" s="246">
        <v>0.1</v>
      </c>
      <c r="T1074" s="246">
        <f t="shared" si="445"/>
        <v>1.1086997202998635E-6</v>
      </c>
      <c r="X1074" s="248"/>
      <c r="AG1074" s="249"/>
    </row>
    <row r="1075" spans="1:33" s="246" customFormat="1" ht="12.95" customHeight="1">
      <c r="A1075" s="15" t="s">
        <v>1762</v>
      </c>
      <c r="B1075" s="249"/>
      <c r="C1075" s="250">
        <v>47128.387000000002</v>
      </c>
      <c r="D1075" s="250"/>
      <c r="E1075" s="246">
        <f t="shared" si="446"/>
        <v>42024.965351691309</v>
      </c>
      <c r="F1075" s="246">
        <f t="shared" si="447"/>
        <v>42025</v>
      </c>
      <c r="G1075" s="246">
        <f t="shared" si="442"/>
        <v>-1.1139299997012131E-2</v>
      </c>
      <c r="I1075" s="246">
        <f>G1075</f>
        <v>-1.1139299997012131E-2</v>
      </c>
      <c r="P1075" s="246">
        <f t="shared" si="448"/>
        <v>1.601813969183484E-3</v>
      </c>
      <c r="Q1075" s="248">
        <f t="shared" si="449"/>
        <v>32109.887000000002</v>
      </c>
      <c r="R1075" s="246">
        <f t="shared" si="444"/>
        <v>1.6233598509958496E-4</v>
      </c>
      <c r="S1075" s="246">
        <v>0.1</v>
      </c>
      <c r="T1075" s="246">
        <f t="shared" si="445"/>
        <v>1.6233598509958498E-5</v>
      </c>
      <c r="X1075" s="248"/>
      <c r="AG1075" s="249"/>
    </row>
    <row r="1076" spans="1:33" s="246" customFormat="1" ht="12.95" customHeight="1">
      <c r="A1076" s="15" t="s">
        <v>1761</v>
      </c>
      <c r="B1076" s="249"/>
      <c r="C1076" s="250">
        <v>47145.442000000003</v>
      </c>
      <c r="D1076" s="250"/>
      <c r="E1076" s="246">
        <f t="shared" si="446"/>
        <v>42078.014188235618</v>
      </c>
      <c r="F1076" s="246">
        <f t="shared" si="447"/>
        <v>42078</v>
      </c>
      <c r="G1076" s="246">
        <f t="shared" si="442"/>
        <v>4.56146400392754E-3</v>
      </c>
      <c r="I1076" s="246">
        <f>G1076</f>
        <v>4.56146400392754E-3</v>
      </c>
      <c r="P1076" s="246">
        <f t="shared" si="448"/>
        <v>1.6511959059448064E-3</v>
      </c>
      <c r="Q1076" s="248">
        <f t="shared" si="449"/>
        <v>32126.942000000003</v>
      </c>
      <c r="R1076" s="246">
        <f t="shared" si="444"/>
        <v>8.4696604021360374E-6</v>
      </c>
      <c r="S1076" s="246">
        <v>0.1</v>
      </c>
      <c r="T1076" s="246">
        <f t="shared" si="445"/>
        <v>8.4696604021360376E-7</v>
      </c>
      <c r="X1076" s="248"/>
      <c r="AG1076" s="249"/>
    </row>
    <row r="1077" spans="1:33" s="246" customFormat="1" ht="12.95" customHeight="1">
      <c r="A1077" s="15" t="s">
        <v>1761</v>
      </c>
      <c r="B1077" s="249"/>
      <c r="C1077" s="250">
        <v>47157.33</v>
      </c>
      <c r="D1077" s="250"/>
      <c r="E1077" s="246">
        <f t="shared" si="446"/>
        <v>42114.991295760599</v>
      </c>
      <c r="F1077" s="246">
        <f t="shared" si="447"/>
        <v>42115</v>
      </c>
      <c r="G1077" s="246">
        <f t="shared" si="442"/>
        <v>-2.7983799955109134E-3</v>
      </c>
      <c r="I1077" s="246">
        <f>G1077</f>
        <v>-2.7983799955109134E-3</v>
      </c>
      <c r="P1077" s="246">
        <f t="shared" si="448"/>
        <v>1.6857418211390779E-3</v>
      </c>
      <c r="Q1077" s="248">
        <f t="shared" si="449"/>
        <v>32138.83</v>
      </c>
      <c r="R1077" s="246">
        <f t="shared" si="444"/>
        <v>2.0107348466556418E-5</v>
      </c>
      <c r="S1077" s="246">
        <v>0.1</v>
      </c>
      <c r="T1077" s="246">
        <f t="shared" si="445"/>
        <v>2.0107348466556417E-6</v>
      </c>
      <c r="X1077" s="248"/>
      <c r="AG1077" s="249"/>
    </row>
    <row r="1078" spans="1:33" s="246" customFormat="1" ht="12.95" customHeight="1">
      <c r="A1078" s="15" t="s">
        <v>1723</v>
      </c>
      <c r="B1078" s="249" t="s">
        <v>1814</v>
      </c>
      <c r="C1078" s="250">
        <v>47161.67</v>
      </c>
      <c r="D1078" s="250"/>
      <c r="E1078" s="246">
        <f t="shared" si="446"/>
        <v>42128.490677208974</v>
      </c>
      <c r="F1078" s="246">
        <f t="shared" si="447"/>
        <v>42128.5</v>
      </c>
      <c r="G1078" s="246">
        <f t="shared" si="442"/>
        <v>-2.9972420015837997E-3</v>
      </c>
      <c r="I1078" s="246">
        <f>+G1078</f>
        <v>-2.9972420015837997E-3</v>
      </c>
      <c r="P1078" s="246">
        <f t="shared" si="448"/>
        <v>1.6983610976808033E-3</v>
      </c>
      <c r="Q1078" s="248">
        <f t="shared" si="449"/>
        <v>32143.17</v>
      </c>
      <c r="R1078" s="246">
        <f t="shared" si="444"/>
        <v>2.2048688465823345E-5</v>
      </c>
      <c r="S1078" s="246">
        <v>0.1</v>
      </c>
      <c r="T1078" s="246">
        <f t="shared" si="445"/>
        <v>2.2048688465823344E-6</v>
      </c>
      <c r="X1078" s="248"/>
      <c r="AG1078" s="249"/>
    </row>
    <row r="1079" spans="1:33" s="246" customFormat="1" ht="12.95" customHeight="1">
      <c r="A1079" s="15" t="s">
        <v>1723</v>
      </c>
      <c r="B1079" s="249" t="s">
        <v>1814</v>
      </c>
      <c r="C1079" s="250">
        <v>47170.665000000001</v>
      </c>
      <c r="D1079" s="250"/>
      <c r="E1079" s="246">
        <f t="shared" si="446"/>
        <v>42156.469233920565</v>
      </c>
      <c r="F1079" s="246">
        <f t="shared" si="447"/>
        <v>42156.5</v>
      </c>
      <c r="G1079" s="246">
        <f t="shared" si="442"/>
        <v>-9.8911780005437322E-3</v>
      </c>
      <c r="I1079" s="246">
        <f>+G1079</f>
        <v>-9.8911780005437322E-3</v>
      </c>
      <c r="P1079" s="246">
        <f t="shared" si="448"/>
        <v>1.724559443119042E-3</v>
      </c>
      <c r="Q1079" s="248">
        <f t="shared" si="449"/>
        <v>32152.165000000001</v>
      </c>
      <c r="R1079" s="246">
        <f t="shared" si="444"/>
        <v>1.349253563601094E-4</v>
      </c>
      <c r="S1079" s="246">
        <v>0.1</v>
      </c>
      <c r="T1079" s="246">
        <f t="shared" si="445"/>
        <v>1.349253563601094E-5</v>
      </c>
      <c r="X1079" s="248"/>
      <c r="AG1079" s="249"/>
    </row>
    <row r="1080" spans="1:33" s="246" customFormat="1" ht="12.95" customHeight="1">
      <c r="A1080" s="15" t="s">
        <v>1723</v>
      </c>
      <c r="B1080" s="249"/>
      <c r="C1080" s="250">
        <v>47184.663999999997</v>
      </c>
      <c r="D1080" s="250"/>
      <c r="E1080" s="246">
        <f t="shared" si="446"/>
        <v>42200.012515232993</v>
      </c>
      <c r="F1080" s="246">
        <f t="shared" si="447"/>
        <v>42200</v>
      </c>
      <c r="G1080" s="246">
        <f t="shared" si="442"/>
        <v>4.0235999986180104E-3</v>
      </c>
      <c r="I1080" s="246">
        <f>+G1080</f>
        <v>4.0235999986180104E-3</v>
      </c>
      <c r="P1080" s="246">
        <f t="shared" si="448"/>
        <v>1.7653274432677182E-3</v>
      </c>
      <c r="Q1080" s="248">
        <f t="shared" si="449"/>
        <v>32166.163999999997</v>
      </c>
      <c r="R1080" s="246">
        <f t="shared" si="444"/>
        <v>5.0997949342483385E-6</v>
      </c>
      <c r="S1080" s="246">
        <v>0.1</v>
      </c>
      <c r="T1080" s="246">
        <f t="shared" si="445"/>
        <v>5.0997949342483385E-7</v>
      </c>
      <c r="X1080" s="248"/>
      <c r="AG1080" s="249"/>
    </row>
    <row r="1081" spans="1:33" s="246" customFormat="1" ht="12.95" customHeight="1">
      <c r="A1081" s="15" t="s">
        <v>1781</v>
      </c>
      <c r="B1081" s="249" t="s">
        <v>1814</v>
      </c>
      <c r="C1081" s="250">
        <v>47198.641000000003</v>
      </c>
      <c r="D1081" s="250"/>
      <c r="E1081" s="246">
        <f t="shared" si="446"/>
        <v>42243.487366501242</v>
      </c>
      <c r="F1081" s="246">
        <f t="shared" si="447"/>
        <v>42243.5</v>
      </c>
      <c r="G1081" s="246">
        <f t="shared" si="442"/>
        <v>-4.0616219921503216E-3</v>
      </c>
      <c r="I1081" s="246">
        <f>+G1081</f>
        <v>-4.0616219921503216E-3</v>
      </c>
      <c r="P1081" s="246">
        <f t="shared" si="448"/>
        <v>1.8061769669184824E-3</v>
      </c>
      <c r="Q1081" s="248">
        <f t="shared" si="449"/>
        <v>32180.141000000003</v>
      </c>
      <c r="R1081" s="246">
        <f t="shared" si="444"/>
        <v>3.443106462404894E-5</v>
      </c>
      <c r="S1081" s="246">
        <v>0.1</v>
      </c>
      <c r="T1081" s="246">
        <f t="shared" si="445"/>
        <v>3.4431064624048941E-6</v>
      </c>
      <c r="X1081" s="248"/>
      <c r="AG1081" s="249"/>
    </row>
    <row r="1082" spans="1:33" s="246" customFormat="1" ht="12.95" customHeight="1">
      <c r="A1082" s="15" t="s">
        <v>1762</v>
      </c>
      <c r="B1082" s="249"/>
      <c r="C1082" s="250">
        <v>47202.34</v>
      </c>
      <c r="D1082" s="250"/>
      <c r="E1082" s="246">
        <f t="shared" si="446"/>
        <v>42254.992945297905</v>
      </c>
      <c r="F1082" s="246">
        <f t="shared" si="447"/>
        <v>42255</v>
      </c>
      <c r="G1082" s="246">
        <f t="shared" si="442"/>
        <v>-2.2680600013700314E-3</v>
      </c>
      <c r="I1082" s="246">
        <f>G1082</f>
        <v>-2.2680600013700314E-3</v>
      </c>
      <c r="P1082" s="246">
        <f t="shared" si="448"/>
        <v>1.8169898912222607E-3</v>
      </c>
      <c r="Q1082" s="248">
        <f t="shared" si="449"/>
        <v>32183.839999999997</v>
      </c>
      <c r="R1082" s="246">
        <f t="shared" si="444"/>
        <v>1.6687632624968298E-5</v>
      </c>
      <c r="S1082" s="246">
        <v>0.1</v>
      </c>
      <c r="T1082" s="246">
        <f t="shared" si="445"/>
        <v>1.6687632624968299E-6</v>
      </c>
      <c r="X1082" s="248"/>
      <c r="AG1082" s="249"/>
    </row>
    <row r="1083" spans="1:33" s="246" customFormat="1" ht="12.95" customHeight="1">
      <c r="A1083" s="15" t="s">
        <v>1762</v>
      </c>
      <c r="B1083" s="249"/>
      <c r="C1083" s="250">
        <v>47203.303999999996</v>
      </c>
      <c r="D1083" s="250"/>
      <c r="E1083" s="246">
        <f t="shared" si="446"/>
        <v>42257.991425416854</v>
      </c>
      <c r="F1083" s="246">
        <f t="shared" si="447"/>
        <v>42258</v>
      </c>
      <c r="G1083" s="246">
        <f t="shared" si="442"/>
        <v>-2.7566959979594685E-3</v>
      </c>
      <c r="I1083" s="246">
        <f>G1083</f>
        <v>-2.7566959979594685E-3</v>
      </c>
      <c r="P1083" s="246">
        <f t="shared" si="448"/>
        <v>1.819811591135867E-3</v>
      </c>
      <c r="Q1083" s="248">
        <f t="shared" si="449"/>
        <v>32184.803999999996</v>
      </c>
      <c r="R1083" s="246">
        <f t="shared" si="444"/>
        <v>2.0944421713047202E-5</v>
      </c>
      <c r="S1083" s="246">
        <v>0.1</v>
      </c>
      <c r="T1083" s="246">
        <f t="shared" si="445"/>
        <v>2.0944421713047201E-6</v>
      </c>
      <c r="X1083" s="248"/>
      <c r="AG1083" s="249"/>
    </row>
    <row r="1084" spans="1:33" s="246" customFormat="1" ht="12.95" customHeight="1">
      <c r="A1084" s="15" t="s">
        <v>1723</v>
      </c>
      <c r="B1084" s="249"/>
      <c r="C1084" s="250">
        <v>47204.59</v>
      </c>
      <c r="D1084" s="250"/>
      <c r="E1084" s="246">
        <f t="shared" si="446"/>
        <v>42261.991472546491</v>
      </c>
      <c r="F1084" s="246">
        <f t="shared" si="447"/>
        <v>42262</v>
      </c>
      <c r="G1084" s="246">
        <f t="shared" si="442"/>
        <v>-2.7415439981268719E-3</v>
      </c>
      <c r="I1084" s="246">
        <f t="shared" ref="I1084:I1089" si="450">+G1084</f>
        <v>-2.7415439981268719E-3</v>
      </c>
      <c r="P1084" s="246">
        <f t="shared" si="448"/>
        <v>1.8235744608470841E-3</v>
      </c>
      <c r="Q1084" s="248">
        <f t="shared" si="449"/>
        <v>32186.089999999997</v>
      </c>
      <c r="R1084" s="246">
        <f t="shared" si="444"/>
        <v>2.0840306544464746E-5</v>
      </c>
      <c r="S1084" s="246">
        <v>0.1</v>
      </c>
      <c r="T1084" s="246">
        <f t="shared" si="445"/>
        <v>2.0840306544464748E-6</v>
      </c>
      <c r="X1084" s="248"/>
      <c r="AG1084" s="249"/>
    </row>
    <row r="1085" spans="1:33" s="246" customFormat="1" ht="12.95" customHeight="1">
      <c r="A1085" s="15" t="s">
        <v>1723</v>
      </c>
      <c r="B1085" s="249"/>
      <c r="C1085" s="250">
        <v>47205.55</v>
      </c>
      <c r="D1085" s="250"/>
      <c r="E1085" s="246">
        <f t="shared" si="446"/>
        <v>42264.977510839242</v>
      </c>
      <c r="F1085" s="246">
        <f t="shared" si="447"/>
        <v>42265</v>
      </c>
      <c r="G1085" s="246">
        <f t="shared" si="442"/>
        <v>-7.2301799955312163E-3</v>
      </c>
      <c r="I1085" s="246">
        <f t="shared" si="450"/>
        <v>-7.2301799955312163E-3</v>
      </c>
      <c r="P1085" s="246">
        <f t="shared" si="448"/>
        <v>1.826397065500307E-3</v>
      </c>
      <c r="Q1085" s="248">
        <f t="shared" si="449"/>
        <v>32187.050000000003</v>
      </c>
      <c r="R1085" s="246">
        <f t="shared" si="444"/>
        <v>8.2021588062402382E-5</v>
      </c>
      <c r="S1085" s="246">
        <v>0.1</v>
      </c>
      <c r="T1085" s="246">
        <f t="shared" si="445"/>
        <v>8.2021588062402379E-6</v>
      </c>
      <c r="X1085" s="248"/>
      <c r="AG1085" s="249"/>
    </row>
    <row r="1086" spans="1:33" s="246" customFormat="1" ht="12.95" customHeight="1">
      <c r="A1086" s="15" t="s">
        <v>1723</v>
      </c>
      <c r="B1086" s="249"/>
      <c r="C1086" s="250">
        <v>47212.625999999997</v>
      </c>
      <c r="D1086" s="250"/>
      <c r="E1086" s="246">
        <f t="shared" si="446"/>
        <v>42286.987101421895</v>
      </c>
      <c r="F1086" s="246">
        <f t="shared" si="447"/>
        <v>42287</v>
      </c>
      <c r="G1086" s="246">
        <f t="shared" si="442"/>
        <v>-4.146844003116712E-3</v>
      </c>
      <c r="I1086" s="246">
        <f t="shared" si="450"/>
        <v>-4.146844003116712E-3</v>
      </c>
      <c r="P1086" s="246">
        <f t="shared" si="448"/>
        <v>1.8471080140713275E-3</v>
      </c>
      <c r="Q1086" s="248">
        <f t="shared" si="449"/>
        <v>32194.125999999997</v>
      </c>
      <c r="R1086" s="246">
        <f t="shared" si="444"/>
        <v>3.5927460784352565E-5</v>
      </c>
      <c r="S1086" s="246">
        <v>0.1</v>
      </c>
      <c r="T1086" s="246">
        <f t="shared" si="445"/>
        <v>3.5927460784352568E-6</v>
      </c>
      <c r="X1086" s="248"/>
      <c r="AG1086" s="249"/>
    </row>
    <row r="1087" spans="1:33" s="246" customFormat="1" ht="12.95" customHeight="1">
      <c r="A1087" s="15" t="s">
        <v>1723</v>
      </c>
      <c r="B1087" s="249" t="s">
        <v>1814</v>
      </c>
      <c r="C1087" s="250">
        <v>47506.635999999999</v>
      </c>
      <c r="D1087" s="250"/>
      <c r="E1087" s="246">
        <f t="shared" si="446"/>
        <v>43201.492433136351</v>
      </c>
      <c r="F1087" s="246">
        <f t="shared" si="447"/>
        <v>43201.5</v>
      </c>
      <c r="G1087" s="246">
        <f t="shared" ref="G1087:G1118" si="451">+C1087-(C$7+F1087*C$8)</f>
        <v>-2.4327179999090731E-3</v>
      </c>
      <c r="I1087" s="246">
        <f t="shared" si="450"/>
        <v>-2.4327179999090731E-3</v>
      </c>
      <c r="P1087" s="246">
        <f t="shared" si="448"/>
        <v>2.7264731916427851E-3</v>
      </c>
      <c r="Q1087" s="248">
        <f t="shared" si="449"/>
        <v>32488.135999999999</v>
      </c>
      <c r="R1087" s="246">
        <f t="shared" ref="R1087:R1118" si="452">+(P1087-G1087)^2</f>
        <v>2.6617253750986284E-5</v>
      </c>
      <c r="S1087" s="246">
        <v>0.1</v>
      </c>
      <c r="T1087" s="246">
        <f t="shared" ref="T1087:T1118" si="453">+S1087*R1087</f>
        <v>2.6617253750986286E-6</v>
      </c>
      <c r="X1087" s="248"/>
      <c r="AG1087" s="249"/>
    </row>
    <row r="1088" spans="1:33" s="246" customFormat="1" ht="12.95" customHeight="1">
      <c r="A1088" s="15" t="s">
        <v>1723</v>
      </c>
      <c r="B1088" s="249"/>
      <c r="C1088" s="250">
        <v>47508.404000000002</v>
      </c>
      <c r="D1088" s="250"/>
      <c r="E1088" s="246">
        <f t="shared" si="446"/>
        <v>43206.991720325481</v>
      </c>
      <c r="F1088" s="246">
        <f t="shared" si="447"/>
        <v>43207</v>
      </c>
      <c r="G1088" s="246">
        <f t="shared" si="451"/>
        <v>-2.661883998371195E-3</v>
      </c>
      <c r="I1088" s="246">
        <f t="shared" si="450"/>
        <v>-2.661883998371195E-3</v>
      </c>
      <c r="P1088" s="246">
        <f t="shared" si="448"/>
        <v>2.7318708828346708E-3</v>
      </c>
      <c r="Q1088" s="248">
        <f t="shared" si="449"/>
        <v>32489.904000000002</v>
      </c>
      <c r="R1088" s="246">
        <f t="shared" si="452"/>
        <v>2.9092591718532105E-5</v>
      </c>
      <c r="S1088" s="246">
        <v>0.1</v>
      </c>
      <c r="T1088" s="246">
        <f t="shared" si="453"/>
        <v>2.9092591718532108E-6</v>
      </c>
      <c r="X1088" s="248"/>
      <c r="AG1088" s="249"/>
    </row>
    <row r="1089" spans="1:33" s="246" customFormat="1" ht="12.95" customHeight="1">
      <c r="A1089" s="15" t="s">
        <v>1723</v>
      </c>
      <c r="B1089" s="249" t="s">
        <v>1814</v>
      </c>
      <c r="C1089" s="250">
        <v>47524.625</v>
      </c>
      <c r="D1089" s="250"/>
      <c r="E1089" s="246">
        <f t="shared" si="446"/>
        <v>43257.44643610296</v>
      </c>
      <c r="F1089" s="246">
        <f t="shared" si="447"/>
        <v>43257.5</v>
      </c>
      <c r="G1089" s="246">
        <f t="shared" si="451"/>
        <v>-1.7220590001670644E-2</v>
      </c>
      <c r="I1089" s="246">
        <f t="shared" si="450"/>
        <v>-1.7220590001670644E-2</v>
      </c>
      <c r="P1089" s="246">
        <f t="shared" si="448"/>
        <v>2.7814924210945446E-3</v>
      </c>
      <c r="Q1089" s="248">
        <f t="shared" si="449"/>
        <v>32506.125</v>
      </c>
      <c r="R1089" s="246">
        <f t="shared" si="452"/>
        <v>4.0008330124709213E-4</v>
      </c>
      <c r="S1089" s="246">
        <v>0.1</v>
      </c>
      <c r="T1089" s="246">
        <f t="shared" si="453"/>
        <v>4.0008330124709213E-5</v>
      </c>
      <c r="X1089" s="248"/>
      <c r="AG1089" s="249"/>
    </row>
    <row r="1090" spans="1:33" s="246" customFormat="1" ht="12.95" customHeight="1">
      <c r="A1090" s="15" t="s">
        <v>1763</v>
      </c>
      <c r="B1090" s="249"/>
      <c r="C1090" s="250">
        <v>47526.406000000003</v>
      </c>
      <c r="D1090" s="250"/>
      <c r="E1090" s="246">
        <f t="shared" si="446"/>
        <v>43262.986159227301</v>
      </c>
      <c r="F1090" s="246">
        <f t="shared" si="447"/>
        <v>43263</v>
      </c>
      <c r="G1090" s="246">
        <f t="shared" si="451"/>
        <v>-4.4497559938463382E-3</v>
      </c>
      <c r="I1090" s="246">
        <f>G1090</f>
        <v>-4.4497559938463382E-3</v>
      </c>
      <c r="P1090" s="246">
        <f t="shared" si="448"/>
        <v>2.7869033818008412E-3</v>
      </c>
      <c r="Q1090" s="248">
        <f t="shared" si="449"/>
        <v>32507.906000000003</v>
      </c>
      <c r="R1090" s="246">
        <f t="shared" si="452"/>
        <v>5.2369238919142228E-5</v>
      </c>
      <c r="S1090" s="246">
        <v>0.1</v>
      </c>
      <c r="T1090" s="246">
        <f t="shared" si="453"/>
        <v>5.2369238919142231E-6</v>
      </c>
      <c r="X1090" s="248"/>
      <c r="AG1090" s="249"/>
    </row>
    <row r="1091" spans="1:33" s="246" customFormat="1" ht="12.95" customHeight="1">
      <c r="A1091" s="15" t="s">
        <v>1763</v>
      </c>
      <c r="B1091" s="249"/>
      <c r="C1091" s="250">
        <v>47526.41</v>
      </c>
      <c r="D1091" s="250"/>
      <c r="E1091" s="246">
        <f t="shared" si="446"/>
        <v>43262.998601053521</v>
      </c>
      <c r="F1091" s="246">
        <f t="shared" si="447"/>
        <v>43263</v>
      </c>
      <c r="G1091" s="246">
        <f t="shared" si="451"/>
        <v>-4.4975599303143099E-4</v>
      </c>
      <c r="I1091" s="246">
        <f>G1091</f>
        <v>-4.4975599303143099E-4</v>
      </c>
      <c r="P1091" s="246">
        <f t="shared" si="448"/>
        <v>2.7869033818008412E-3</v>
      </c>
      <c r="Q1091" s="248">
        <f t="shared" si="449"/>
        <v>32507.910000000003</v>
      </c>
      <c r="R1091" s="246">
        <f t="shared" si="452"/>
        <v>1.0475963908689636E-5</v>
      </c>
      <c r="S1091" s="246">
        <v>0.1</v>
      </c>
      <c r="T1091" s="246">
        <f t="shared" si="453"/>
        <v>1.0475963908689637E-6</v>
      </c>
      <c r="X1091" s="248"/>
      <c r="AG1091" s="249"/>
    </row>
    <row r="1092" spans="1:33" s="246" customFormat="1" ht="12.95" customHeight="1">
      <c r="A1092" s="15" t="s">
        <v>1723</v>
      </c>
      <c r="B1092" s="249"/>
      <c r="C1092" s="250">
        <v>47526.726000000002</v>
      </c>
      <c r="D1092" s="250"/>
      <c r="E1092" s="246">
        <f t="shared" si="446"/>
        <v>43263.981505324875</v>
      </c>
      <c r="F1092" s="246">
        <f t="shared" si="447"/>
        <v>43264</v>
      </c>
      <c r="G1092" s="246">
        <f t="shared" si="451"/>
        <v>-5.9459679978317581E-3</v>
      </c>
      <c r="I1092" s="246">
        <f t="shared" ref="I1092:I1137" si="454">+G1092</f>
        <v>-5.9459679978317581E-3</v>
      </c>
      <c r="P1092" s="246">
        <f t="shared" si="448"/>
        <v>2.7878873328575707E-3</v>
      </c>
      <c r="Q1092" s="248">
        <f t="shared" si="449"/>
        <v>32508.226000000002</v>
      </c>
      <c r="R1092" s="246">
        <f t="shared" si="452"/>
        <v>7.6280228937410406E-5</v>
      </c>
      <c r="S1092" s="246">
        <v>0.1</v>
      </c>
      <c r="T1092" s="246">
        <f t="shared" si="453"/>
        <v>7.6280228937410407E-6</v>
      </c>
      <c r="X1092" s="248"/>
      <c r="AG1092" s="249"/>
    </row>
    <row r="1093" spans="1:33" s="246" customFormat="1" ht="12.95" customHeight="1">
      <c r="A1093" s="15" t="s">
        <v>1723</v>
      </c>
      <c r="B1093" s="249"/>
      <c r="C1093" s="250">
        <v>47528.652000000002</v>
      </c>
      <c r="D1093" s="250"/>
      <c r="E1093" s="246">
        <f t="shared" si="446"/>
        <v>43269.972244649667</v>
      </c>
      <c r="F1093" s="246">
        <f t="shared" si="447"/>
        <v>43270</v>
      </c>
      <c r="G1093" s="246">
        <f t="shared" si="451"/>
        <v>-8.923239991418086E-3</v>
      </c>
      <c r="I1093" s="246">
        <f t="shared" si="454"/>
        <v>-8.923239991418086E-3</v>
      </c>
      <c r="P1093" s="246">
        <f t="shared" si="448"/>
        <v>2.7937919439376055E-3</v>
      </c>
      <c r="Q1093" s="248">
        <f t="shared" si="449"/>
        <v>32510.152000000002</v>
      </c>
      <c r="R1093" s="246">
        <f t="shared" si="452"/>
        <v>1.3728883737414515E-4</v>
      </c>
      <c r="S1093" s="246">
        <v>0.1</v>
      </c>
      <c r="T1093" s="246">
        <f t="shared" si="453"/>
        <v>1.3728883737414516E-5</v>
      </c>
      <c r="X1093" s="248"/>
      <c r="AG1093" s="249"/>
    </row>
    <row r="1094" spans="1:33" s="246" customFormat="1" ht="12.95" customHeight="1">
      <c r="A1094" s="15" t="s">
        <v>1723</v>
      </c>
      <c r="B1094" s="249" t="s">
        <v>1814</v>
      </c>
      <c r="C1094" s="250">
        <v>47532.671000000002</v>
      </c>
      <c r="D1094" s="250"/>
      <c r="E1094" s="246">
        <f t="shared" si="446"/>
        <v>43282.473169543919</v>
      </c>
      <c r="F1094" s="246">
        <f t="shared" si="447"/>
        <v>43282.5</v>
      </c>
      <c r="G1094" s="246">
        <f t="shared" si="451"/>
        <v>-8.625889997347258E-3</v>
      </c>
      <c r="I1094" s="246">
        <f t="shared" si="454"/>
        <v>-8.625889997347258E-3</v>
      </c>
      <c r="P1094" s="246">
        <f t="shared" si="448"/>
        <v>2.8060981984742647E-3</v>
      </c>
      <c r="Q1094" s="248">
        <f t="shared" si="449"/>
        <v>32514.171000000002</v>
      </c>
      <c r="R1094" s="246">
        <f t="shared" si="452"/>
        <v>1.3069035410940265E-4</v>
      </c>
      <c r="S1094" s="246">
        <v>0.1</v>
      </c>
      <c r="T1094" s="246">
        <f t="shared" si="453"/>
        <v>1.3069035410940266E-5</v>
      </c>
      <c r="X1094" s="248"/>
      <c r="AG1094" s="249"/>
    </row>
    <row r="1095" spans="1:33" s="246" customFormat="1" ht="12.95" customHeight="1">
      <c r="A1095" s="15" t="s">
        <v>1723</v>
      </c>
      <c r="B1095" s="249"/>
      <c r="C1095" s="250">
        <v>47554.695</v>
      </c>
      <c r="D1095" s="250"/>
      <c r="E1095" s="246">
        <f t="shared" si="446"/>
        <v>43350.977864709654</v>
      </c>
      <c r="F1095" s="246">
        <f t="shared" si="447"/>
        <v>43351</v>
      </c>
      <c r="G1095" s="246">
        <f t="shared" si="451"/>
        <v>-7.116411994502414E-3</v>
      </c>
      <c r="I1095" s="246">
        <f t="shared" si="454"/>
        <v>-7.116411994502414E-3</v>
      </c>
      <c r="P1095" s="246">
        <f t="shared" si="448"/>
        <v>2.87365599590126E-3</v>
      </c>
      <c r="Q1095" s="248">
        <f t="shared" si="449"/>
        <v>32536.195</v>
      </c>
      <c r="R1095" s="246">
        <f t="shared" si="452"/>
        <v>9.9801458452888108E-5</v>
      </c>
      <c r="S1095" s="246">
        <v>0.1</v>
      </c>
      <c r="T1095" s="246">
        <f t="shared" si="453"/>
        <v>9.9801458452888108E-6</v>
      </c>
      <c r="X1095" s="248"/>
      <c r="AG1095" s="249"/>
    </row>
    <row r="1096" spans="1:33" s="246" customFormat="1" ht="12.95" customHeight="1">
      <c r="A1096" s="15" t="s">
        <v>1723</v>
      </c>
      <c r="B1096" s="249" t="s">
        <v>1814</v>
      </c>
      <c r="C1096" s="250">
        <v>47557.750999999997</v>
      </c>
      <c r="D1096" s="250"/>
      <c r="E1096" s="246">
        <f t="shared" si="446"/>
        <v>43360.483419941505</v>
      </c>
      <c r="F1096" s="246">
        <f t="shared" si="447"/>
        <v>43360.5</v>
      </c>
      <c r="G1096" s="246">
        <f t="shared" si="451"/>
        <v>-5.3304260000004433E-3</v>
      </c>
      <c r="I1096" s="246">
        <f t="shared" si="454"/>
        <v>-5.3304260000004433E-3</v>
      </c>
      <c r="P1096" s="246">
        <f t="shared" si="448"/>
        <v>2.8830412876632711E-3</v>
      </c>
      <c r="Q1096" s="248">
        <f t="shared" si="449"/>
        <v>32539.250999999997</v>
      </c>
      <c r="R1096" s="246">
        <f t="shared" si="452"/>
        <v>6.7461044885521932E-5</v>
      </c>
      <c r="S1096" s="246">
        <v>0.1</v>
      </c>
      <c r="T1096" s="246">
        <f t="shared" si="453"/>
        <v>6.7461044885521933E-6</v>
      </c>
      <c r="X1096" s="248"/>
      <c r="AG1096" s="249"/>
    </row>
    <row r="1097" spans="1:33" s="246" customFormat="1" ht="12.95" customHeight="1">
      <c r="A1097" s="15" t="s">
        <v>1723</v>
      </c>
      <c r="B1097" s="249"/>
      <c r="C1097" s="250">
        <v>47558.555999999997</v>
      </c>
      <c r="D1097" s="250"/>
      <c r="E1097" s="246">
        <f t="shared" si="446"/>
        <v>43362.987337468221</v>
      </c>
      <c r="F1097" s="246">
        <f t="shared" si="447"/>
        <v>43363</v>
      </c>
      <c r="G1097" s="246">
        <f t="shared" si="451"/>
        <v>-4.0709559980314225E-3</v>
      </c>
      <c r="I1097" s="246">
        <f t="shared" si="454"/>
        <v>-4.0709559980314225E-3</v>
      </c>
      <c r="P1097" s="246">
        <f t="shared" si="448"/>
        <v>2.8855117475274292E-3</v>
      </c>
      <c r="Q1097" s="248">
        <f t="shared" si="449"/>
        <v>32540.055999999997</v>
      </c>
      <c r="R1097" s="246">
        <f t="shared" si="452"/>
        <v>4.8392443495000652E-5</v>
      </c>
      <c r="S1097" s="246">
        <v>0.1</v>
      </c>
      <c r="T1097" s="246">
        <f t="shared" si="453"/>
        <v>4.8392443495000654E-6</v>
      </c>
      <c r="X1097" s="248"/>
      <c r="AG1097" s="249"/>
    </row>
    <row r="1098" spans="1:33" s="246" customFormat="1" ht="12.95" customHeight="1">
      <c r="A1098" s="15" t="s">
        <v>1723</v>
      </c>
      <c r="B1098" s="249"/>
      <c r="C1098" s="250">
        <v>47853.690999999999</v>
      </c>
      <c r="D1098" s="250"/>
      <c r="E1098" s="246">
        <f t="shared" si="446"/>
        <v>44280.991932806974</v>
      </c>
      <c r="F1098" s="246">
        <f t="shared" si="447"/>
        <v>44281</v>
      </c>
      <c r="G1098" s="246">
        <f t="shared" si="451"/>
        <v>-2.5935719968401827E-3</v>
      </c>
      <c r="I1098" s="246">
        <f t="shared" si="454"/>
        <v>-2.5935719968401827E-3</v>
      </c>
      <c r="P1098" s="246">
        <f t="shared" si="448"/>
        <v>3.8108675184119548E-3</v>
      </c>
      <c r="Q1098" s="248">
        <f t="shared" si="449"/>
        <v>32835.190999999999</v>
      </c>
      <c r="R1098" s="246">
        <f t="shared" si="452"/>
        <v>4.1016845504523032E-5</v>
      </c>
      <c r="S1098" s="246">
        <v>0.1</v>
      </c>
      <c r="T1098" s="246">
        <f t="shared" si="453"/>
        <v>4.101684550452303E-6</v>
      </c>
      <c r="X1098" s="248"/>
      <c r="AG1098" s="249"/>
    </row>
    <row r="1099" spans="1:33" s="246" customFormat="1" ht="12.95" customHeight="1">
      <c r="A1099" s="15" t="s">
        <v>1723</v>
      </c>
      <c r="B1099" s="249" t="s">
        <v>1814</v>
      </c>
      <c r="C1099" s="250">
        <v>47887.618999999999</v>
      </c>
      <c r="D1099" s="250"/>
      <c r="E1099" s="246">
        <f t="shared" si="446"/>
        <v>44386.523502802578</v>
      </c>
      <c r="F1099" s="246">
        <f t="shared" si="447"/>
        <v>44386.5</v>
      </c>
      <c r="G1099" s="246">
        <f t="shared" si="451"/>
        <v>7.5560620025498793E-3</v>
      </c>
      <c r="I1099" s="246">
        <f t="shared" si="454"/>
        <v>7.5560620025498793E-3</v>
      </c>
      <c r="P1099" s="246">
        <f t="shared" si="448"/>
        <v>3.9195388974873763E-3</v>
      </c>
      <c r="Q1099" s="248">
        <f t="shared" si="449"/>
        <v>32869.118999999999</v>
      </c>
      <c r="R1099" s="246">
        <f t="shared" si="452"/>
        <v>1.3224300293653427E-5</v>
      </c>
      <c r="S1099" s="246">
        <v>0.1</v>
      </c>
      <c r="T1099" s="246">
        <f t="shared" si="453"/>
        <v>1.3224300293653429E-6</v>
      </c>
      <c r="X1099" s="248"/>
      <c r="AG1099" s="249"/>
    </row>
    <row r="1100" spans="1:33" s="246" customFormat="1" ht="12.95" customHeight="1">
      <c r="A1100" s="15" t="s">
        <v>1723</v>
      </c>
      <c r="B1100" s="249" t="s">
        <v>1814</v>
      </c>
      <c r="C1100" s="250">
        <v>47894.678</v>
      </c>
      <c r="D1100" s="250"/>
      <c r="E1100" s="246">
        <f t="shared" si="446"/>
        <v>44408.480215623822</v>
      </c>
      <c r="F1100" s="246">
        <f t="shared" si="447"/>
        <v>44408.5</v>
      </c>
      <c r="G1100" s="246">
        <f t="shared" si="451"/>
        <v>-6.3606019975850359E-3</v>
      </c>
      <c r="I1100" s="246">
        <f t="shared" si="454"/>
        <v>-6.3606019975850359E-3</v>
      </c>
      <c r="P1100" s="246">
        <f t="shared" si="448"/>
        <v>3.9422606514028027E-3</v>
      </c>
      <c r="Q1100" s="248">
        <f t="shared" si="449"/>
        <v>32876.178</v>
      </c>
      <c r="R1100" s="246">
        <f t="shared" si="452"/>
        <v>1.0614897876390871E-4</v>
      </c>
      <c r="S1100" s="246">
        <v>0.1</v>
      </c>
      <c r="T1100" s="246">
        <f t="shared" si="453"/>
        <v>1.0614897876390871E-5</v>
      </c>
      <c r="X1100" s="248"/>
      <c r="AG1100" s="249"/>
    </row>
    <row r="1101" spans="1:33" s="246" customFormat="1" ht="12.95" customHeight="1">
      <c r="A1101" s="15" t="s">
        <v>1723</v>
      </c>
      <c r="B1101" s="249"/>
      <c r="C1101" s="250">
        <v>47928.595999999998</v>
      </c>
      <c r="D1101" s="250"/>
      <c r="E1101" s="246">
        <f t="shared" si="446"/>
        <v>44513.980681053872</v>
      </c>
      <c r="F1101" s="246">
        <f t="shared" si="447"/>
        <v>44514</v>
      </c>
      <c r="G1101" s="246">
        <f t="shared" si="451"/>
        <v>-6.210968000232242E-3</v>
      </c>
      <c r="I1101" s="246">
        <f t="shared" si="454"/>
        <v>-6.210968000232242E-3</v>
      </c>
      <c r="P1101" s="246">
        <f t="shared" si="448"/>
        <v>4.0515115485162539E-3</v>
      </c>
      <c r="Q1101" s="248">
        <f t="shared" si="449"/>
        <v>32910.095999999998</v>
      </c>
      <c r="R1101" s="246">
        <f t="shared" si="452"/>
        <v>1.0531848648848113E-4</v>
      </c>
      <c r="S1101" s="246">
        <v>0.1</v>
      </c>
      <c r="T1101" s="246">
        <f t="shared" si="453"/>
        <v>1.0531848648848113E-5</v>
      </c>
      <c r="X1101" s="248"/>
      <c r="AG1101" s="249"/>
    </row>
    <row r="1102" spans="1:33" s="246" customFormat="1" ht="12.95" customHeight="1">
      <c r="A1102" s="15" t="s">
        <v>1723</v>
      </c>
      <c r="B1102" s="249" t="s">
        <v>1814</v>
      </c>
      <c r="C1102" s="250">
        <v>47950.622000000003</v>
      </c>
      <c r="D1102" s="250"/>
      <c r="E1102" s="246">
        <f t="shared" si="446"/>
        <v>44582.491597132735</v>
      </c>
      <c r="F1102" s="246">
        <f t="shared" si="447"/>
        <v>44582.5</v>
      </c>
      <c r="G1102" s="246">
        <f t="shared" si="451"/>
        <v>-2.7014899969799444E-3</v>
      </c>
      <c r="I1102" s="246">
        <f t="shared" si="454"/>
        <v>-2.7014899969799444E-3</v>
      </c>
      <c r="P1102" s="246">
        <f t="shared" si="448"/>
        <v>4.1227037173044503E-3</v>
      </c>
      <c r="Q1102" s="248">
        <f t="shared" si="449"/>
        <v>32932.122000000003</v>
      </c>
      <c r="R1102" s="246">
        <f t="shared" si="452"/>
        <v>4.6569619850078641E-5</v>
      </c>
      <c r="S1102" s="246">
        <v>0.1</v>
      </c>
      <c r="T1102" s="246">
        <f t="shared" si="453"/>
        <v>4.6569619850078648E-6</v>
      </c>
      <c r="X1102" s="248"/>
      <c r="AG1102" s="249"/>
    </row>
    <row r="1103" spans="1:33" s="246" customFormat="1" ht="12.95" customHeight="1">
      <c r="A1103" s="15" t="s">
        <v>1723</v>
      </c>
      <c r="B1103" s="249"/>
      <c r="C1103" s="250">
        <v>48137.891000000003</v>
      </c>
      <c r="D1103" s="250"/>
      <c r="E1103" s="246">
        <f t="shared" si="446"/>
        <v>45164.983685717598</v>
      </c>
      <c r="F1103" s="246">
        <f t="shared" si="447"/>
        <v>45165</v>
      </c>
      <c r="G1103" s="246">
        <f t="shared" si="451"/>
        <v>-5.2449799986789003E-3</v>
      </c>
      <c r="I1103" s="246">
        <f t="shared" si="454"/>
        <v>-5.2449799986789003E-3</v>
      </c>
      <c r="P1103" s="246">
        <f t="shared" si="448"/>
        <v>4.7362656452716867E-3</v>
      </c>
      <c r="Q1103" s="248">
        <f t="shared" si="449"/>
        <v>33119.391000000003</v>
      </c>
      <c r="R1103" s="246">
        <f t="shared" si="452"/>
        <v>9.962526460488257E-5</v>
      </c>
      <c r="S1103" s="246">
        <v>0.1</v>
      </c>
      <c r="T1103" s="246">
        <f t="shared" si="453"/>
        <v>9.9625264604882583E-6</v>
      </c>
      <c r="X1103" s="248"/>
      <c r="AG1103" s="249"/>
    </row>
    <row r="1104" spans="1:33" s="246" customFormat="1" ht="12.95" customHeight="1">
      <c r="A1104" s="15" t="s">
        <v>1723</v>
      </c>
      <c r="B1104" s="249"/>
      <c r="C1104" s="250">
        <v>48235.629000000001</v>
      </c>
      <c r="D1104" s="250"/>
      <c r="E1104" s="246">
        <f t="shared" si="446"/>
        <v>45468.993488483167</v>
      </c>
      <c r="F1104" s="246">
        <f t="shared" si="447"/>
        <v>45469</v>
      </c>
      <c r="G1104" s="246">
        <f t="shared" si="451"/>
        <v>-2.0934279964421876E-3</v>
      </c>
      <c r="I1104" s="246">
        <f t="shared" si="454"/>
        <v>-2.0934279964421876E-3</v>
      </c>
      <c r="P1104" s="246">
        <f t="shared" si="448"/>
        <v>5.0622818319215682E-3</v>
      </c>
      <c r="Q1104" s="248">
        <f t="shared" si="449"/>
        <v>33217.129000000001</v>
      </c>
      <c r="R1104" s="246">
        <f t="shared" si="452"/>
        <v>5.1204183147741649E-5</v>
      </c>
      <c r="S1104" s="246">
        <v>0.1</v>
      </c>
      <c r="T1104" s="246">
        <f t="shared" si="453"/>
        <v>5.1204183147741655E-6</v>
      </c>
      <c r="X1104" s="248"/>
      <c r="AG1104" s="249"/>
    </row>
    <row r="1105" spans="1:33" s="246" customFormat="1" ht="12.95" customHeight="1">
      <c r="A1105" s="15" t="s">
        <v>1723</v>
      </c>
      <c r="B1105" s="249"/>
      <c r="C1105" s="250">
        <v>48236.593999999997</v>
      </c>
      <c r="D1105" s="250"/>
      <c r="E1105" s="246">
        <f t="shared" si="446"/>
        <v>45471.995079058659</v>
      </c>
      <c r="F1105" s="246">
        <f t="shared" si="447"/>
        <v>45472</v>
      </c>
      <c r="G1105" s="246">
        <f t="shared" si="451"/>
        <v>-1.5820639964658767E-3</v>
      </c>
      <c r="I1105" s="246">
        <f t="shared" si="454"/>
        <v>-1.5820639964658767E-3</v>
      </c>
      <c r="P1105" s="246">
        <f t="shared" si="448"/>
        <v>5.0655189365687581E-3</v>
      </c>
      <c r="Q1105" s="248">
        <f t="shared" si="449"/>
        <v>33218.093999999997</v>
      </c>
      <c r="R1105" s="246">
        <f t="shared" si="452"/>
        <v>4.4190358851573357E-5</v>
      </c>
      <c r="S1105" s="246">
        <v>0.1</v>
      </c>
      <c r="T1105" s="246">
        <f t="shared" si="453"/>
        <v>4.4190358851573355E-6</v>
      </c>
      <c r="X1105" s="248"/>
      <c r="AG1105" s="249"/>
    </row>
    <row r="1106" spans="1:33" s="246" customFormat="1" ht="12.95" customHeight="1">
      <c r="A1106" s="15" t="s">
        <v>1723</v>
      </c>
      <c r="B1106" s="249" t="s">
        <v>1814</v>
      </c>
      <c r="C1106" s="250">
        <v>48237.714</v>
      </c>
      <c r="D1106" s="250"/>
      <c r="E1106" s="246">
        <f t="shared" si="446"/>
        <v>45475.478790400186</v>
      </c>
      <c r="F1106" s="246">
        <f t="shared" si="447"/>
        <v>45475.5</v>
      </c>
      <c r="G1106" s="246">
        <f t="shared" si="451"/>
        <v>-6.818805995862931E-3</v>
      </c>
      <c r="I1106" s="246">
        <f t="shared" si="454"/>
        <v>-6.818805995862931E-3</v>
      </c>
      <c r="P1106" s="246">
        <f t="shared" si="448"/>
        <v>5.0692960487244421E-3</v>
      </c>
      <c r="Q1106" s="248">
        <f t="shared" si="449"/>
        <v>33219.214</v>
      </c>
      <c r="R1106" s="246">
        <f t="shared" si="452"/>
        <v>1.4132697022252249E-4</v>
      </c>
      <c r="S1106" s="246">
        <v>0.1</v>
      </c>
      <c r="T1106" s="246">
        <f t="shared" si="453"/>
        <v>1.413269702225225E-5</v>
      </c>
      <c r="X1106" s="248"/>
      <c r="AG1106" s="249"/>
    </row>
    <row r="1107" spans="1:33" s="246" customFormat="1" ht="12.95" customHeight="1">
      <c r="A1107" s="15" t="s">
        <v>1723</v>
      </c>
      <c r="B1107" s="249"/>
      <c r="C1107" s="250">
        <v>48245.595999999998</v>
      </c>
      <c r="D1107" s="250"/>
      <c r="E1107" s="246">
        <f t="shared" si="446"/>
        <v>45499.995408966126</v>
      </c>
      <c r="F1107" s="246">
        <f t="shared" si="447"/>
        <v>45500</v>
      </c>
      <c r="G1107" s="246">
        <f t="shared" si="451"/>
        <v>-1.4759999976377003E-3</v>
      </c>
      <c r="I1107" s="246">
        <f t="shared" si="454"/>
        <v>-1.4759999976377003E-3</v>
      </c>
      <c r="P1107" s="246">
        <f t="shared" si="448"/>
        <v>5.0957506112280018E-3</v>
      </c>
      <c r="Q1107" s="248">
        <f t="shared" si="449"/>
        <v>33227.095999999998</v>
      </c>
      <c r="R1107" s="246">
        <f t="shared" si="452"/>
        <v>4.3187906065126727E-5</v>
      </c>
      <c r="S1107" s="246">
        <v>0.1</v>
      </c>
      <c r="T1107" s="246">
        <f t="shared" si="453"/>
        <v>4.3187906065126727E-6</v>
      </c>
      <c r="X1107" s="248"/>
      <c r="AG1107" s="249"/>
    </row>
    <row r="1108" spans="1:33" s="246" customFormat="1" ht="12.95" customHeight="1">
      <c r="A1108" s="15" t="s">
        <v>1723</v>
      </c>
      <c r="B1108" s="249"/>
      <c r="C1108" s="250">
        <v>48251.697999999997</v>
      </c>
      <c r="D1108" s="250"/>
      <c r="E1108" s="246">
        <f t="shared" si="446"/>
        <v>45518.975414864297</v>
      </c>
      <c r="F1108" s="246">
        <f t="shared" si="447"/>
        <v>45519</v>
      </c>
      <c r="G1108" s="246">
        <f t="shared" si="451"/>
        <v>-7.9040280033950694E-3</v>
      </c>
      <c r="I1108" s="246">
        <f t="shared" si="454"/>
        <v>-7.9040280033950694E-3</v>
      </c>
      <c r="P1108" s="246">
        <f t="shared" si="448"/>
        <v>5.1162841983772439E-3</v>
      </c>
      <c r="Q1108" s="248">
        <f t="shared" si="449"/>
        <v>33233.197999999997</v>
      </c>
      <c r="R1108" s="246">
        <f t="shared" si="452"/>
        <v>1.6952852983162099E-4</v>
      </c>
      <c r="S1108" s="246">
        <v>0.1</v>
      </c>
      <c r="T1108" s="246">
        <f t="shared" si="453"/>
        <v>1.6952852983162099E-5</v>
      </c>
      <c r="X1108" s="248"/>
      <c r="AG1108" s="249"/>
    </row>
    <row r="1109" spans="1:33" s="246" customFormat="1" ht="12.95" customHeight="1" thickBot="1">
      <c r="A1109" s="274" t="s">
        <v>1765</v>
      </c>
      <c r="B1109" s="264" t="s">
        <v>1814</v>
      </c>
      <c r="C1109" s="275">
        <v>48276.633000000002</v>
      </c>
      <c r="D1109" s="275"/>
      <c r="E1109" s="266">
        <f t="shared" si="446"/>
        <v>45596.534649061447</v>
      </c>
      <c r="F1109" s="246">
        <f t="shared" si="447"/>
        <v>45596.5</v>
      </c>
      <c r="G1109" s="246">
        <f t="shared" si="451"/>
        <v>1.1139542002638336E-2</v>
      </c>
      <c r="I1109" s="246">
        <f t="shared" si="454"/>
        <v>1.1139542002638336E-2</v>
      </c>
      <c r="P1109" s="246">
        <f t="shared" si="448"/>
        <v>5.2002007225349506E-3</v>
      </c>
      <c r="Q1109" s="248">
        <f t="shared" si="449"/>
        <v>33258.133000000002</v>
      </c>
      <c r="R1109" s="246">
        <f t="shared" si="452"/>
        <v>3.5275774841540122E-5</v>
      </c>
      <c r="S1109" s="246">
        <v>0.1</v>
      </c>
      <c r="T1109" s="246">
        <f t="shared" si="453"/>
        <v>3.5275774841540126E-6</v>
      </c>
      <c r="X1109" s="248"/>
      <c r="AG1109" s="249"/>
    </row>
    <row r="1110" spans="1:33" s="246" customFormat="1" ht="12.95" customHeight="1">
      <c r="A1110" s="15" t="s">
        <v>1723</v>
      </c>
      <c r="B1110" s="249"/>
      <c r="C1110" s="250">
        <v>48281.601000000002</v>
      </c>
      <c r="D1110" s="250"/>
      <c r="E1110" s="246">
        <f t="shared" si="446"/>
        <v>45611.98739722633</v>
      </c>
      <c r="F1110" s="246">
        <f t="shared" si="447"/>
        <v>45612</v>
      </c>
      <c r="G1110" s="246">
        <f t="shared" si="451"/>
        <v>-4.0517439992981963E-3</v>
      </c>
      <c r="I1110" s="246">
        <f t="shared" si="454"/>
        <v>-4.0517439992981963E-3</v>
      </c>
      <c r="P1110" s="246">
        <f t="shared" si="448"/>
        <v>5.2170150793226996E-3</v>
      </c>
      <c r="Q1110" s="248">
        <f t="shared" si="449"/>
        <v>33263.101000000002</v>
      </c>
      <c r="R1110" s="246">
        <f t="shared" si="452"/>
        <v>8.5909894857517276E-5</v>
      </c>
      <c r="S1110" s="246">
        <v>0.1</v>
      </c>
      <c r="T1110" s="246">
        <f t="shared" si="453"/>
        <v>8.5909894857517276E-6</v>
      </c>
      <c r="X1110" s="248"/>
      <c r="AG1110" s="249"/>
    </row>
    <row r="1111" spans="1:33" s="246" customFormat="1" ht="12.95" customHeight="1">
      <c r="A1111" s="15" t="s">
        <v>1723</v>
      </c>
      <c r="B1111" s="249"/>
      <c r="C1111" s="250">
        <v>48290.612000000001</v>
      </c>
      <c r="D1111" s="250"/>
      <c r="E1111" s="246">
        <f t="shared" si="446"/>
        <v>45640.015721242788</v>
      </c>
      <c r="F1111" s="246">
        <f t="shared" si="447"/>
        <v>45640</v>
      </c>
      <c r="G1111" s="246">
        <f t="shared" si="451"/>
        <v>5.0543200050015002E-3</v>
      </c>
      <c r="I1111" s="246">
        <f t="shared" si="454"/>
        <v>5.0543200050015002E-3</v>
      </c>
      <c r="P1111" s="246">
        <f t="shared" si="448"/>
        <v>5.2474156387107979E-3</v>
      </c>
      <c r="Q1111" s="248">
        <f t="shared" si="449"/>
        <v>33272.112000000001</v>
      </c>
      <c r="R1111" s="246">
        <f t="shared" si="452"/>
        <v>3.7285923757595234E-8</v>
      </c>
      <c r="S1111" s="246">
        <v>0.1</v>
      </c>
      <c r="T1111" s="246">
        <f t="shared" si="453"/>
        <v>3.7285923757595232E-9</v>
      </c>
      <c r="X1111" s="248"/>
      <c r="AG1111" s="249"/>
    </row>
    <row r="1112" spans="1:33" s="246" customFormat="1" ht="12.95" customHeight="1">
      <c r="A1112" s="15" t="s">
        <v>1723</v>
      </c>
      <c r="B1112" s="249"/>
      <c r="C1112" s="250">
        <v>48297.680999999997</v>
      </c>
      <c r="D1112" s="250"/>
      <c r="E1112" s="246">
        <f t="shared" si="446"/>
        <v>45662.003538629557</v>
      </c>
      <c r="F1112" s="246">
        <f t="shared" si="447"/>
        <v>45662</v>
      </c>
      <c r="G1112" s="246">
        <f t="shared" si="451"/>
        <v>1.1376559996278957E-3</v>
      </c>
      <c r="I1112" s="246">
        <f t="shared" si="454"/>
        <v>1.1376559996278957E-3</v>
      </c>
      <c r="P1112" s="246">
        <f t="shared" si="448"/>
        <v>5.2713254880771901E-3</v>
      </c>
      <c r="Q1112" s="248">
        <f t="shared" si="449"/>
        <v>33279.180999999997</v>
      </c>
      <c r="R1112" s="246">
        <f t="shared" si="452"/>
        <v>1.7087223439736651E-5</v>
      </c>
      <c r="S1112" s="246">
        <v>0.1</v>
      </c>
      <c r="T1112" s="246">
        <f t="shared" si="453"/>
        <v>1.7087223439736651E-6</v>
      </c>
      <c r="X1112" s="248"/>
      <c r="AG1112" s="249"/>
    </row>
    <row r="1113" spans="1:33" s="246" customFormat="1" ht="12.95" customHeight="1">
      <c r="A1113" s="15" t="s">
        <v>1765</v>
      </c>
      <c r="B1113" s="249" t="s">
        <v>1814</v>
      </c>
      <c r="C1113" s="250">
        <v>48571.745000000003</v>
      </c>
      <c r="D1113" s="250"/>
      <c r="E1113" s="246">
        <f t="shared" si="446"/>
        <v>46514.467703899434</v>
      </c>
      <c r="F1113" s="246">
        <f t="shared" si="447"/>
        <v>46514.5</v>
      </c>
      <c r="G1113" s="246">
        <f t="shared" si="451"/>
        <v>-1.0383073997218162E-2</v>
      </c>
      <c r="I1113" s="246">
        <f t="shared" si="454"/>
        <v>-1.0383073997218162E-2</v>
      </c>
      <c r="P1113" s="246">
        <f t="shared" si="448"/>
        <v>6.2138915216008797E-3</v>
      </c>
      <c r="Q1113" s="248">
        <f t="shared" si="449"/>
        <v>33553.245000000003</v>
      </c>
      <c r="R1113" s="246">
        <f t="shared" si="452"/>
        <v>2.7545926443286821E-4</v>
      </c>
      <c r="S1113" s="246">
        <v>0.1</v>
      </c>
      <c r="T1113" s="246">
        <f t="shared" si="453"/>
        <v>2.7545926443286823E-5</v>
      </c>
      <c r="X1113" s="248"/>
      <c r="AG1113" s="249"/>
    </row>
    <row r="1114" spans="1:33" s="246" customFormat="1" ht="12.95" customHeight="1">
      <c r="A1114" s="15" t="s">
        <v>1723</v>
      </c>
      <c r="B1114" s="249" t="s">
        <v>1814</v>
      </c>
      <c r="C1114" s="250">
        <v>48601.658000000003</v>
      </c>
      <c r="D1114" s="250"/>
      <c r="E1114" s="246">
        <f t="shared" si="446"/>
        <v>46607.510790827</v>
      </c>
      <c r="F1114" s="246">
        <f t="shared" si="447"/>
        <v>46607.5</v>
      </c>
      <c r="G1114" s="246">
        <f t="shared" si="451"/>
        <v>3.4692100089159794E-3</v>
      </c>
      <c r="I1114" s="246">
        <f t="shared" si="454"/>
        <v>3.4692100089159794E-3</v>
      </c>
      <c r="P1114" s="246">
        <f t="shared" si="448"/>
        <v>6.3186110764047246E-3</v>
      </c>
      <c r="Q1114" s="248">
        <f t="shared" si="449"/>
        <v>33583.158000000003</v>
      </c>
      <c r="R1114" s="246">
        <f t="shared" si="452"/>
        <v>8.1190864434059998E-6</v>
      </c>
      <c r="S1114" s="246">
        <v>0.1</v>
      </c>
      <c r="T1114" s="246">
        <f t="shared" si="453"/>
        <v>8.1190864434060002E-7</v>
      </c>
      <c r="X1114" s="248"/>
      <c r="AG1114" s="249"/>
    </row>
    <row r="1115" spans="1:33" s="246" customFormat="1" ht="12.95" customHeight="1">
      <c r="A1115" s="15" t="s">
        <v>1765</v>
      </c>
      <c r="B1115" s="249"/>
      <c r="C1115" s="250">
        <v>48653.576999999997</v>
      </c>
      <c r="D1115" s="250"/>
      <c r="E1115" s="246">
        <f t="shared" si="446"/>
        <v>46769.002584702306</v>
      </c>
      <c r="F1115" s="246">
        <f t="shared" si="447"/>
        <v>46769</v>
      </c>
      <c r="G1115" s="246">
        <f t="shared" si="451"/>
        <v>8.309719996759668E-4</v>
      </c>
      <c r="I1115" s="246">
        <f t="shared" si="454"/>
        <v>8.309719996759668E-4</v>
      </c>
      <c r="P1115" s="246">
        <f t="shared" si="448"/>
        <v>6.5013481664523767E-3</v>
      </c>
      <c r="Q1115" s="248">
        <f t="shared" si="449"/>
        <v>33635.076999999997</v>
      </c>
      <c r="R1115" s="246">
        <f t="shared" si="452"/>
        <v>3.2153165872745933E-5</v>
      </c>
      <c r="S1115" s="246">
        <v>0.1</v>
      </c>
      <c r="T1115" s="246">
        <f t="shared" si="453"/>
        <v>3.2153165872745933E-6</v>
      </c>
      <c r="X1115" s="248"/>
      <c r="AG1115" s="249"/>
    </row>
    <row r="1116" spans="1:33" s="246" customFormat="1" ht="12.95" customHeight="1">
      <c r="A1116" s="15" t="s">
        <v>1765</v>
      </c>
      <c r="B1116" s="249"/>
      <c r="C1116" s="250">
        <v>48662.576000000001</v>
      </c>
      <c r="D1116" s="250"/>
      <c r="E1116" s="246">
        <f t="shared" si="446"/>
        <v>46796.993583240117</v>
      </c>
      <c r="F1116" s="246">
        <f t="shared" si="447"/>
        <v>46797</v>
      </c>
      <c r="G1116" s="246">
        <f t="shared" si="451"/>
        <v>-2.0629639984690584E-3</v>
      </c>
      <c r="I1116" s="246">
        <f t="shared" si="454"/>
        <v>-2.0629639984690584E-3</v>
      </c>
      <c r="P1116" s="246">
        <f t="shared" si="448"/>
        <v>6.5331444374925607E-3</v>
      </c>
      <c r="Q1116" s="248">
        <f t="shared" si="449"/>
        <v>33644.076000000001</v>
      </c>
      <c r="R1116" s="246">
        <f t="shared" si="452"/>
        <v>7.3893080242810516E-5</v>
      </c>
      <c r="S1116" s="246">
        <v>0.1</v>
      </c>
      <c r="T1116" s="246">
        <f t="shared" si="453"/>
        <v>7.3893080242810523E-6</v>
      </c>
      <c r="X1116" s="248"/>
      <c r="AG1116" s="249"/>
    </row>
    <row r="1117" spans="1:33" s="246" customFormat="1" ht="12.95" customHeight="1">
      <c r="A1117" s="15" t="s">
        <v>1765</v>
      </c>
      <c r="B1117" s="249"/>
      <c r="C1117" s="250">
        <v>48679.614000000001</v>
      </c>
      <c r="D1117" s="250"/>
      <c r="E1117" s="246">
        <f t="shared" si="446"/>
        <v>46849.98954202298</v>
      </c>
      <c r="F1117" s="246">
        <f t="shared" si="447"/>
        <v>46850</v>
      </c>
      <c r="G1117" s="246">
        <f t="shared" si="451"/>
        <v>-3.3621999973547645E-3</v>
      </c>
      <c r="I1117" s="246">
        <f t="shared" si="454"/>
        <v>-3.3621999973547645E-3</v>
      </c>
      <c r="P1117" s="246">
        <f t="shared" si="448"/>
        <v>6.5934227135610798E-3</v>
      </c>
      <c r="Q1117" s="248">
        <f t="shared" si="449"/>
        <v>33661.114000000001</v>
      </c>
      <c r="R1117" s="246">
        <f t="shared" si="452"/>
        <v>9.9114423562103346E-5</v>
      </c>
      <c r="S1117" s="246">
        <v>0.1</v>
      </c>
      <c r="T1117" s="246">
        <f t="shared" si="453"/>
        <v>9.9114423562103356E-6</v>
      </c>
      <c r="X1117" s="248"/>
      <c r="AG1117" s="249"/>
    </row>
    <row r="1118" spans="1:33" s="246" customFormat="1" ht="12.95" customHeight="1">
      <c r="A1118" s="15" t="s">
        <v>1723</v>
      </c>
      <c r="B1118" s="249"/>
      <c r="C1118" s="250">
        <v>48679.623</v>
      </c>
      <c r="D1118" s="250"/>
      <c r="E1118" s="246">
        <f t="shared" si="446"/>
        <v>46850.017536131971</v>
      </c>
      <c r="F1118" s="246">
        <f t="shared" si="447"/>
        <v>46850</v>
      </c>
      <c r="G1118" s="246">
        <f t="shared" si="451"/>
        <v>5.637800000840798E-3</v>
      </c>
      <c r="I1118" s="246">
        <f t="shared" si="454"/>
        <v>5.637800000840798E-3</v>
      </c>
      <c r="P1118" s="246">
        <f t="shared" si="448"/>
        <v>6.5934227135610798E-3</v>
      </c>
      <c r="Q1118" s="248">
        <f t="shared" si="449"/>
        <v>33661.123</v>
      </c>
      <c r="R1118" s="246">
        <f t="shared" si="452"/>
        <v>9.1321476906687028E-7</v>
      </c>
      <c r="S1118" s="246">
        <v>0.1</v>
      </c>
      <c r="T1118" s="246">
        <f t="shared" si="453"/>
        <v>9.1321476906687036E-8</v>
      </c>
      <c r="X1118" s="248"/>
      <c r="AG1118" s="249"/>
    </row>
    <row r="1119" spans="1:33" s="246" customFormat="1" ht="12.95" customHeight="1">
      <c r="A1119" s="15" t="s">
        <v>1765</v>
      </c>
      <c r="B1119" s="249"/>
      <c r="C1119" s="250">
        <v>49005.614999999998</v>
      </c>
      <c r="D1119" s="250"/>
      <c r="E1119" s="246">
        <f t="shared" si="446"/>
        <v>47864.001489386137</v>
      </c>
      <c r="F1119" s="246">
        <f t="shared" si="447"/>
        <v>47864</v>
      </c>
      <c r="G1119" s="246">
        <f t="shared" ref="G1119:G1137" si="455">+C1119-(C$7+F1119*C$8)</f>
        <v>4.7883200022624806E-4</v>
      </c>
      <c r="I1119" s="246">
        <f t="shared" si="454"/>
        <v>4.7883200022624806E-4</v>
      </c>
      <c r="P1119" s="246">
        <f t="shared" si="448"/>
        <v>7.7699777209360651E-3</v>
      </c>
      <c r="Q1119" s="248">
        <f t="shared" si="449"/>
        <v>33987.114999999998</v>
      </c>
      <c r="R1119" s="246">
        <f t="shared" ref="R1119:R1137" si="456">+(P1119-G1119)^2</f>
        <v>5.3160805920625075E-5</v>
      </c>
      <c r="S1119" s="246">
        <v>0.1</v>
      </c>
      <c r="T1119" s="246">
        <f t="shared" ref="T1119:T1137" si="457">+S1119*R1119</f>
        <v>5.3160805920625082E-6</v>
      </c>
      <c r="X1119" s="248"/>
      <c r="AG1119" s="249"/>
    </row>
    <row r="1120" spans="1:33" s="246" customFormat="1" ht="12.95" customHeight="1">
      <c r="A1120" s="15" t="s">
        <v>1765</v>
      </c>
      <c r="B1120" s="249" t="s">
        <v>1814</v>
      </c>
      <c r="C1120" s="250">
        <v>49009.635999999999</v>
      </c>
      <c r="D1120" s="250"/>
      <c r="E1120" s="246">
        <f t="shared" ref="E1120:E1184" si="458">+(C1120-C$7)/C$8</f>
        <v>47876.508635193502</v>
      </c>
      <c r="F1120" s="246">
        <f t="shared" ref="F1120:F1166" si="459">ROUND(2*E1120,0)/2</f>
        <v>47876.5</v>
      </c>
      <c r="G1120" s="246">
        <f t="shared" si="455"/>
        <v>2.7761820019804873E-3</v>
      </c>
      <c r="I1120" s="246">
        <f t="shared" si="454"/>
        <v>2.7761820019804873E-3</v>
      </c>
      <c r="P1120" s="246">
        <f t="shared" ref="P1120:P1184" si="460">+D$11+D$12*F1120+D$13*F1120^2</f>
        <v>7.7847580075020018E-3</v>
      </c>
      <c r="Q1120" s="248">
        <f t="shared" ref="Q1120:Q1184" si="461">+C1120-15018.5</f>
        <v>33991.135999999999</v>
      </c>
      <c r="R1120" s="246">
        <f t="shared" si="456"/>
        <v>2.5085833603085849E-5</v>
      </c>
      <c r="S1120" s="246">
        <v>0.1</v>
      </c>
      <c r="T1120" s="246">
        <f t="shared" si="457"/>
        <v>2.5085833603085849E-6</v>
      </c>
      <c r="X1120" s="248"/>
      <c r="AG1120" s="249"/>
    </row>
    <row r="1121" spans="1:33" s="246" customFormat="1" ht="12.95" customHeight="1">
      <c r="A1121" s="15" t="s">
        <v>1765</v>
      </c>
      <c r="B1121" s="249" t="s">
        <v>1814</v>
      </c>
      <c r="C1121" s="250">
        <v>49038.578000000001</v>
      </c>
      <c r="D1121" s="250"/>
      <c r="E1121" s="246">
        <f t="shared" si="458"/>
        <v>47966.531468806243</v>
      </c>
      <c r="F1121" s="246">
        <f t="shared" si="459"/>
        <v>47966.5</v>
      </c>
      <c r="G1121" s="246">
        <f t="shared" si="455"/>
        <v>1.0117101999639999E-2</v>
      </c>
      <c r="I1121" s="246">
        <f t="shared" si="454"/>
        <v>1.0117101999639999E-2</v>
      </c>
      <c r="P1121" s="246">
        <f t="shared" si="460"/>
        <v>7.8913747903716011E-3</v>
      </c>
      <c r="Q1121" s="248">
        <f t="shared" si="461"/>
        <v>34020.078000000001</v>
      </c>
      <c r="R1121" s="246">
        <f t="shared" si="456"/>
        <v>4.9538616100776911E-6</v>
      </c>
      <c r="S1121" s="246">
        <v>0.1</v>
      </c>
      <c r="T1121" s="246">
        <f t="shared" si="457"/>
        <v>4.9538616100776913E-7</v>
      </c>
      <c r="X1121" s="248"/>
      <c r="AG1121" s="249"/>
    </row>
    <row r="1122" spans="1:33" s="246" customFormat="1" ht="12.95" customHeight="1">
      <c r="A1122" s="15" t="s">
        <v>1765</v>
      </c>
      <c r="B1122" s="249"/>
      <c r="C1122" s="250">
        <v>49270.841999999997</v>
      </c>
      <c r="D1122" s="250"/>
      <c r="E1122" s="246">
        <f t="shared" si="458"/>
        <v>48688.978550080086</v>
      </c>
      <c r="F1122" s="246">
        <f t="shared" si="459"/>
        <v>48689</v>
      </c>
      <c r="G1122" s="246">
        <f t="shared" si="455"/>
        <v>-6.8960680000600405E-3</v>
      </c>
      <c r="I1122" s="246">
        <f t="shared" si="454"/>
        <v>-6.8960680000600405E-3</v>
      </c>
      <c r="P1122" s="246">
        <f t="shared" si="460"/>
        <v>8.7599161170446097E-3</v>
      </c>
      <c r="Q1122" s="248">
        <f t="shared" si="461"/>
        <v>34252.341999999997</v>
      </c>
      <c r="R1122" s="246">
        <f t="shared" si="456"/>
        <v>2.4510983867503309E-4</v>
      </c>
      <c r="S1122" s="246">
        <v>0.1</v>
      </c>
      <c r="T1122" s="246">
        <f t="shared" si="457"/>
        <v>2.4510983867503311E-5</v>
      </c>
      <c r="X1122" s="248"/>
      <c r="AG1122" s="249"/>
    </row>
    <row r="1123" spans="1:33" s="246" customFormat="1" ht="12.95" customHeight="1">
      <c r="A1123" s="15" t="s">
        <v>1765</v>
      </c>
      <c r="B1123" s="249" t="s">
        <v>1814</v>
      </c>
      <c r="C1123" s="250">
        <v>49283.866999999998</v>
      </c>
      <c r="D1123" s="250"/>
      <c r="E1123" s="246">
        <f t="shared" si="458"/>
        <v>48729.492246708032</v>
      </c>
      <c r="F1123" s="246">
        <f t="shared" si="459"/>
        <v>48729.5</v>
      </c>
      <c r="G1123" s="246">
        <f t="shared" si="455"/>
        <v>-2.4926539990701713E-3</v>
      </c>
      <c r="I1123" s="246">
        <f t="shared" si="454"/>
        <v>-2.4926539990701713E-3</v>
      </c>
      <c r="P1123" s="246">
        <f t="shared" si="460"/>
        <v>8.8092681788458568E-3</v>
      </c>
      <c r="Q1123" s="248">
        <f t="shared" si="461"/>
        <v>34265.366999999998</v>
      </c>
      <c r="R1123" s="246">
        <f t="shared" si="456"/>
        <v>1.2773344491567019E-4</v>
      </c>
      <c r="S1123" s="246">
        <v>0.1</v>
      </c>
      <c r="T1123" s="246">
        <f t="shared" si="457"/>
        <v>1.277334449156702E-5</v>
      </c>
      <c r="X1123" s="248"/>
      <c r="AG1123" s="249"/>
    </row>
    <row r="1124" spans="1:33" s="246" customFormat="1" ht="12.95" customHeight="1">
      <c r="A1124" s="15" t="s">
        <v>1765</v>
      </c>
      <c r="B1124" s="249" t="s">
        <v>1814</v>
      </c>
      <c r="C1124" s="250">
        <v>49311.837</v>
      </c>
      <c r="D1124" s="250"/>
      <c r="E1124" s="246">
        <f t="shared" si="458"/>
        <v>48816.491716549375</v>
      </c>
      <c r="F1124" s="246">
        <f t="shared" si="459"/>
        <v>48816.5</v>
      </c>
      <c r="G1124" s="246">
        <f t="shared" si="455"/>
        <v>-2.6630979991750792E-3</v>
      </c>
      <c r="I1124" s="246">
        <f t="shared" si="454"/>
        <v>-2.6630979991750792E-3</v>
      </c>
      <c r="P1124" s="246">
        <f t="shared" si="460"/>
        <v>8.9155226672072915E-3</v>
      </c>
      <c r="Q1124" s="248">
        <f t="shared" si="461"/>
        <v>34293.337</v>
      </c>
      <c r="R1124" s="246">
        <f t="shared" si="456"/>
        <v>1.3406445653597695E-4</v>
      </c>
      <c r="S1124" s="246">
        <v>0.1</v>
      </c>
      <c r="T1124" s="246">
        <f t="shared" si="457"/>
        <v>1.3406445653597696E-5</v>
      </c>
      <c r="X1124" s="248"/>
      <c r="AG1124" s="249"/>
    </row>
    <row r="1125" spans="1:33" s="246" customFormat="1" ht="12.95" customHeight="1">
      <c r="A1125" s="15" t="s">
        <v>1765</v>
      </c>
      <c r="B1125" s="249"/>
      <c r="C1125" s="250">
        <v>49330.650999999998</v>
      </c>
      <c r="D1125" s="250"/>
      <c r="E1125" s="246">
        <f t="shared" si="458"/>
        <v>48875.011846173787</v>
      </c>
      <c r="F1125" s="246">
        <f t="shared" si="459"/>
        <v>48875</v>
      </c>
      <c r="G1125" s="246">
        <f t="shared" si="455"/>
        <v>3.8084999978309497E-3</v>
      </c>
      <c r="I1125" s="246">
        <f t="shared" si="454"/>
        <v>3.8084999978309497E-3</v>
      </c>
      <c r="P1125" s="246">
        <f t="shared" si="460"/>
        <v>8.9871530059380672E-3</v>
      </c>
      <c r="Q1125" s="248">
        <f t="shared" si="461"/>
        <v>34312.150999999998</v>
      </c>
      <c r="R1125" s="246">
        <f t="shared" si="456"/>
        <v>2.6818446978376898E-5</v>
      </c>
      <c r="S1125" s="246">
        <v>0.1</v>
      </c>
      <c r="T1125" s="246">
        <f t="shared" si="457"/>
        <v>2.6818446978376899E-6</v>
      </c>
      <c r="X1125" s="248"/>
      <c r="AG1125" s="249"/>
    </row>
    <row r="1126" spans="1:33" s="246" customFormat="1" ht="12.95" customHeight="1">
      <c r="A1126" s="15" t="s">
        <v>1765</v>
      </c>
      <c r="B1126" s="249" t="s">
        <v>1814</v>
      </c>
      <c r="C1126" s="250">
        <v>49361.673000000003</v>
      </c>
      <c r="D1126" s="250"/>
      <c r="E1126" s="246">
        <f t="shared" si="458"/>
        <v>48971.504429420791</v>
      </c>
      <c r="F1126" s="246">
        <f t="shared" si="459"/>
        <v>48971.5</v>
      </c>
      <c r="G1126" s="246">
        <f t="shared" si="455"/>
        <v>1.4240420059650205E-3</v>
      </c>
      <c r="I1126" s="246">
        <f t="shared" si="454"/>
        <v>1.4240420059650205E-3</v>
      </c>
      <c r="P1126" s="246">
        <f t="shared" si="460"/>
        <v>9.1056346593701154E-3</v>
      </c>
      <c r="Q1126" s="248">
        <f t="shared" si="461"/>
        <v>34343.173000000003</v>
      </c>
      <c r="R1126" s="246">
        <f t="shared" si="456"/>
        <v>5.9006865692847123E-5</v>
      </c>
      <c r="S1126" s="246">
        <v>0.1</v>
      </c>
      <c r="T1126" s="246">
        <f t="shared" si="457"/>
        <v>5.9006865692847123E-6</v>
      </c>
      <c r="X1126" s="248"/>
      <c r="AG1126" s="249"/>
    </row>
    <row r="1127" spans="1:33" s="246" customFormat="1" ht="12.95" customHeight="1">
      <c r="A1127" s="15" t="s">
        <v>1765</v>
      </c>
      <c r="B1127" s="249" t="s">
        <v>1814</v>
      </c>
      <c r="C1127" s="250">
        <v>49389.646999999997</v>
      </c>
      <c r="D1127" s="250"/>
      <c r="E1127" s="246">
        <f t="shared" si="458"/>
        <v>49058.516341088332</v>
      </c>
      <c r="F1127" s="246">
        <f t="shared" si="459"/>
        <v>49058.5</v>
      </c>
      <c r="G1127" s="246">
        <f t="shared" si="455"/>
        <v>5.2535979993990622E-3</v>
      </c>
      <c r="I1127" s="246">
        <f t="shared" si="454"/>
        <v>5.2535979993990622E-3</v>
      </c>
      <c r="P1127" s="246">
        <f t="shared" si="460"/>
        <v>9.2127962138237388E-3</v>
      </c>
      <c r="Q1127" s="248">
        <f t="shared" si="461"/>
        <v>34371.146999999997</v>
      </c>
      <c r="R1127" s="246">
        <f t="shared" si="456"/>
        <v>1.5675250501103545E-5</v>
      </c>
      <c r="S1127" s="246">
        <v>0.1</v>
      </c>
      <c r="T1127" s="246">
        <f t="shared" si="457"/>
        <v>1.5675250501103547E-6</v>
      </c>
      <c r="X1127" s="248"/>
      <c r="AG1127" s="249"/>
    </row>
    <row r="1128" spans="1:33" s="246" customFormat="1" ht="12.95" customHeight="1">
      <c r="A1128" s="15" t="s">
        <v>1765</v>
      </c>
      <c r="B1128" s="249"/>
      <c r="C1128" s="250">
        <v>49680.758000000002</v>
      </c>
      <c r="D1128" s="250"/>
      <c r="E1128" s="246">
        <f t="shared" si="458"/>
        <v>49964.004459250064</v>
      </c>
      <c r="F1128" s="246">
        <f t="shared" si="459"/>
        <v>49964</v>
      </c>
      <c r="G1128" s="246">
        <f t="shared" si="455"/>
        <v>1.4336320018628612E-3</v>
      </c>
      <c r="I1128" s="246">
        <f t="shared" si="454"/>
        <v>1.4336320018628612E-3</v>
      </c>
      <c r="P1128" s="246">
        <f t="shared" si="460"/>
        <v>1.034749806173476E-2</v>
      </c>
      <c r="Q1128" s="248">
        <f t="shared" si="461"/>
        <v>34662.258000000002</v>
      </c>
      <c r="R1128" s="246">
        <f t="shared" si="456"/>
        <v>7.9457008133336163E-5</v>
      </c>
      <c r="S1128" s="246">
        <v>0.1</v>
      </c>
      <c r="T1128" s="246">
        <f t="shared" si="457"/>
        <v>7.9457008133336169E-6</v>
      </c>
      <c r="X1128" s="248"/>
      <c r="AG1128" s="249"/>
    </row>
    <row r="1129" spans="1:33" s="246" customFormat="1" ht="12.95" customHeight="1">
      <c r="A1129" s="15" t="s">
        <v>1765</v>
      </c>
      <c r="B1129" s="249"/>
      <c r="C1129" s="250">
        <v>49682.692000000003</v>
      </c>
      <c r="D1129" s="250"/>
      <c r="E1129" s="246">
        <f t="shared" si="458"/>
        <v>49970.020082227296</v>
      </c>
      <c r="F1129" s="246">
        <f t="shared" si="459"/>
        <v>49970</v>
      </c>
      <c r="G1129" s="246">
        <f t="shared" si="455"/>
        <v>6.4563600026303902E-3</v>
      </c>
      <c r="I1129" s="246">
        <f t="shared" si="454"/>
        <v>6.4563600026303902E-3</v>
      </c>
      <c r="P1129" s="246">
        <f t="shared" si="460"/>
        <v>1.0355134602942379E-2</v>
      </c>
      <c r="Q1129" s="248">
        <f t="shared" si="461"/>
        <v>34664.192000000003</v>
      </c>
      <c r="R1129" s="246">
        <f t="shared" si="456"/>
        <v>1.5200443384037905E-5</v>
      </c>
      <c r="S1129" s="246">
        <v>0.1</v>
      </c>
      <c r="T1129" s="246">
        <f t="shared" si="457"/>
        <v>1.5200443384037905E-6</v>
      </c>
      <c r="X1129" s="248"/>
      <c r="AG1129" s="249"/>
    </row>
    <row r="1130" spans="1:33" s="246" customFormat="1" ht="12.95" customHeight="1">
      <c r="A1130" s="15" t="s">
        <v>1765</v>
      </c>
      <c r="B1130" s="249" t="s">
        <v>1814</v>
      </c>
      <c r="C1130" s="250">
        <v>49689.61</v>
      </c>
      <c r="D1130" s="250"/>
      <c r="E1130" s="246">
        <f t="shared" si="458"/>
        <v>49991.538220674287</v>
      </c>
      <c r="F1130" s="246">
        <f t="shared" si="459"/>
        <v>49991.5</v>
      </c>
      <c r="G1130" s="246">
        <f t="shared" si="455"/>
        <v>1.2287802004721016E-2</v>
      </c>
      <c r="I1130" s="246">
        <f t="shared" si="454"/>
        <v>1.2287802004721016E-2</v>
      </c>
      <c r="P1130" s="246">
        <f t="shared" si="460"/>
        <v>1.0382511611967307E-2</v>
      </c>
      <c r="Q1130" s="248">
        <f t="shared" si="461"/>
        <v>34671.11</v>
      </c>
      <c r="R1130" s="246">
        <f t="shared" si="456"/>
        <v>3.6301314807195808E-6</v>
      </c>
      <c r="S1130" s="246">
        <v>0.1</v>
      </c>
      <c r="T1130" s="246">
        <f t="shared" si="457"/>
        <v>3.630131480719581E-7</v>
      </c>
      <c r="X1130" s="248"/>
      <c r="AG1130" s="249"/>
    </row>
    <row r="1131" spans="1:33" s="246" customFormat="1" ht="12.95" customHeight="1">
      <c r="A1131" s="15" t="s">
        <v>1765</v>
      </c>
      <c r="B1131" s="249" t="s">
        <v>1814</v>
      </c>
      <c r="C1131" s="250">
        <v>49698.606</v>
      </c>
      <c r="D1131" s="250"/>
      <c r="E1131" s="246">
        <f t="shared" si="458"/>
        <v>50019.51988784242</v>
      </c>
      <c r="F1131" s="246">
        <f t="shared" si="459"/>
        <v>50019.5</v>
      </c>
      <c r="G1131" s="246">
        <f t="shared" si="455"/>
        <v>6.3938660023268312E-3</v>
      </c>
      <c r="I1131" s="246">
        <f t="shared" si="454"/>
        <v>6.3938660023268312E-3</v>
      </c>
      <c r="P1131" s="246">
        <f t="shared" si="460"/>
        <v>1.0418195247569983E-2</v>
      </c>
      <c r="Q1131" s="248">
        <f t="shared" si="461"/>
        <v>34680.106</v>
      </c>
      <c r="R1131" s="246">
        <f t="shared" si="456"/>
        <v>1.6195225874119318E-5</v>
      </c>
      <c r="S1131" s="246">
        <v>0.1</v>
      </c>
      <c r="T1131" s="246">
        <f t="shared" si="457"/>
        <v>1.6195225874119318E-6</v>
      </c>
      <c r="X1131" s="248"/>
      <c r="AG1131" s="249"/>
    </row>
    <row r="1132" spans="1:33" s="246" customFormat="1" ht="12.95" customHeight="1">
      <c r="A1132" s="15" t="s">
        <v>1765</v>
      </c>
      <c r="B1132" s="249" t="s">
        <v>1814</v>
      </c>
      <c r="C1132" s="250">
        <v>49702.466</v>
      </c>
      <c r="D1132" s="250"/>
      <c r="E1132" s="246">
        <f t="shared" si="458"/>
        <v>50031.526250144445</v>
      </c>
      <c r="F1132" s="246">
        <f t="shared" si="459"/>
        <v>50031.5</v>
      </c>
      <c r="G1132" s="246">
        <f t="shared" si="455"/>
        <v>8.4393220022320747E-3</v>
      </c>
      <c r="I1132" s="246">
        <f t="shared" si="454"/>
        <v>8.4393220022320747E-3</v>
      </c>
      <c r="P1132" s="246">
        <f t="shared" si="460"/>
        <v>1.0433498574138202E-2</v>
      </c>
      <c r="Q1132" s="248">
        <f t="shared" si="461"/>
        <v>34683.966</v>
      </c>
      <c r="R1132" s="246">
        <f t="shared" si="456"/>
        <v>3.9767401999392725E-6</v>
      </c>
      <c r="S1132" s="246">
        <v>0.1</v>
      </c>
      <c r="T1132" s="246">
        <f t="shared" si="457"/>
        <v>3.9767401999392726E-7</v>
      </c>
      <c r="X1132" s="248"/>
      <c r="AG1132" s="249"/>
    </row>
    <row r="1133" spans="1:33" s="246" customFormat="1" ht="12.95" customHeight="1">
      <c r="A1133" s="15" t="s">
        <v>1765</v>
      </c>
      <c r="B1133" s="249" t="s">
        <v>1814</v>
      </c>
      <c r="C1133" s="250">
        <v>49716.608999999997</v>
      </c>
      <c r="D1133" s="250"/>
      <c r="E1133" s="246">
        <f t="shared" si="458"/>
        <v>50075.517437200782</v>
      </c>
      <c r="F1133" s="246">
        <f t="shared" si="459"/>
        <v>50075.5</v>
      </c>
      <c r="G1133" s="246">
        <f t="shared" si="455"/>
        <v>5.6059939961414784E-3</v>
      </c>
      <c r="I1133" s="246">
        <f t="shared" si="454"/>
        <v>5.6059939961414784E-3</v>
      </c>
      <c r="P1133" s="246">
        <f t="shared" si="460"/>
        <v>1.048966384961264E-2</v>
      </c>
      <c r="Q1133" s="248">
        <f t="shared" si="461"/>
        <v>34698.108999999997</v>
      </c>
      <c r="R1133" s="246">
        <f t="shared" si="456"/>
        <v>2.3850231237703041E-5</v>
      </c>
      <c r="S1133" s="246">
        <v>0.1</v>
      </c>
      <c r="T1133" s="246">
        <f t="shared" si="457"/>
        <v>2.3850231237703042E-6</v>
      </c>
      <c r="X1133" s="248"/>
      <c r="AG1133" s="249"/>
    </row>
    <row r="1134" spans="1:33" s="246" customFormat="1" ht="12.95" customHeight="1">
      <c r="A1134" s="15" t="s">
        <v>1765</v>
      </c>
      <c r="B1134" s="249"/>
      <c r="C1134" s="250">
        <v>49720.631000000001</v>
      </c>
      <c r="D1134" s="250"/>
      <c r="E1134" s="246">
        <f t="shared" si="458"/>
        <v>50088.027693464719</v>
      </c>
      <c r="F1134" s="246">
        <f t="shared" si="459"/>
        <v>50088</v>
      </c>
      <c r="G1134" s="246">
        <f t="shared" si="455"/>
        <v>8.9033440017374232E-3</v>
      </c>
      <c r="I1134" s="246">
        <f t="shared" si="454"/>
        <v>8.9033440017374232E-3</v>
      </c>
      <c r="P1134" s="246">
        <f t="shared" si="460"/>
        <v>1.0505635107409039E-2</v>
      </c>
      <c r="Q1134" s="248">
        <f t="shared" si="461"/>
        <v>34702.131000000001</v>
      </c>
      <c r="R1134" s="246">
        <f t="shared" si="456"/>
        <v>2.5673367873143696E-6</v>
      </c>
      <c r="S1134" s="246">
        <v>0.1</v>
      </c>
      <c r="T1134" s="246">
        <f t="shared" si="457"/>
        <v>2.5673367873143698E-7</v>
      </c>
      <c r="X1134" s="248"/>
      <c r="AG1134" s="249"/>
    </row>
    <row r="1135" spans="1:33" s="246" customFormat="1" ht="12.95" customHeight="1">
      <c r="A1135" s="15" t="s">
        <v>1765</v>
      </c>
      <c r="B1135" s="249" t="s">
        <v>1814</v>
      </c>
      <c r="C1135" s="250">
        <v>49743.614999999998</v>
      </c>
      <c r="D1135" s="250"/>
      <c r="E1135" s="246">
        <f t="shared" si="458"/>
        <v>50159.518426923176</v>
      </c>
      <c r="F1135" s="246">
        <f t="shared" si="459"/>
        <v>50159.5</v>
      </c>
      <c r="G1135" s="246">
        <f t="shared" si="455"/>
        <v>5.9241859999019653E-3</v>
      </c>
      <c r="I1135" s="246">
        <f t="shared" si="454"/>
        <v>5.9241859999019653E-3</v>
      </c>
      <c r="P1135" s="246">
        <f t="shared" si="460"/>
        <v>1.0597120079769928E-2</v>
      </c>
      <c r="Q1135" s="248">
        <f t="shared" si="461"/>
        <v>34725.114999999998</v>
      </c>
      <c r="R1135" s="246">
        <f t="shared" si="456"/>
        <v>2.1836312914791445E-5</v>
      </c>
      <c r="S1135" s="246">
        <v>0.1</v>
      </c>
      <c r="T1135" s="246">
        <f t="shared" si="457"/>
        <v>2.1836312914791448E-6</v>
      </c>
      <c r="X1135" s="248"/>
      <c r="AG1135" s="249"/>
    </row>
    <row r="1136" spans="1:33" s="246" customFormat="1" ht="12.95" customHeight="1">
      <c r="A1136" s="15" t="s">
        <v>1765</v>
      </c>
      <c r="B1136" s="249" t="s">
        <v>1814</v>
      </c>
      <c r="C1136" s="250">
        <v>49744.584999999999</v>
      </c>
      <c r="D1136" s="250"/>
      <c r="E1136" s="246">
        <f t="shared" si="458"/>
        <v>50162.535569781459</v>
      </c>
      <c r="F1136" s="246">
        <f t="shared" si="459"/>
        <v>50162.5</v>
      </c>
      <c r="G1136" s="246">
        <f t="shared" si="455"/>
        <v>1.1435550004534889E-2</v>
      </c>
      <c r="I1136" s="246">
        <f t="shared" si="454"/>
        <v>1.1435550004534889E-2</v>
      </c>
      <c r="P1136" s="246">
        <f t="shared" si="460"/>
        <v>1.0600963424586031E-2</v>
      </c>
      <c r="Q1136" s="248">
        <f t="shared" si="461"/>
        <v>34726.084999999999</v>
      </c>
      <c r="R1136" s="246">
        <f t="shared" si="456"/>
        <v>6.9653475943073162E-7</v>
      </c>
      <c r="S1136" s="246">
        <v>0.1</v>
      </c>
      <c r="T1136" s="246">
        <f t="shared" si="457"/>
        <v>6.9653475943073167E-8</v>
      </c>
      <c r="X1136" s="248"/>
      <c r="AG1136" s="249"/>
    </row>
    <row r="1137" spans="1:33" s="246" customFormat="1" ht="12.95" customHeight="1">
      <c r="A1137" s="15" t="s">
        <v>1765</v>
      </c>
      <c r="B1137" s="249" t="s">
        <v>1814</v>
      </c>
      <c r="C1137" s="250">
        <v>49761.610999999997</v>
      </c>
      <c r="D1137" s="250"/>
      <c r="E1137" s="246">
        <f t="shared" si="458"/>
        <v>50215.494203085662</v>
      </c>
      <c r="F1137" s="246">
        <f t="shared" si="459"/>
        <v>50215.5</v>
      </c>
      <c r="G1137" s="246">
        <f t="shared" si="455"/>
        <v>-1.8636859967955388E-3</v>
      </c>
      <c r="I1137" s="246">
        <f t="shared" si="454"/>
        <v>-1.8636859967955388E-3</v>
      </c>
      <c r="P1137" s="246">
        <f t="shared" si="460"/>
        <v>1.0668926451270308E-2</v>
      </c>
      <c r="Q1137" s="248">
        <f t="shared" si="461"/>
        <v>34743.110999999997</v>
      </c>
      <c r="R1137" s="246">
        <f t="shared" si="456"/>
        <v>1.5706637477341502E-4</v>
      </c>
      <c r="S1137" s="246">
        <v>0.1</v>
      </c>
      <c r="T1137" s="246">
        <f t="shared" si="457"/>
        <v>1.5706637477341502E-5</v>
      </c>
      <c r="X1137" s="248"/>
      <c r="AG1137" s="249"/>
    </row>
    <row r="1138" spans="1:33" s="246" customFormat="1" ht="12.95" customHeight="1">
      <c r="A1138" s="15" t="s">
        <v>1770</v>
      </c>
      <c r="B1138" s="249" t="s">
        <v>1814</v>
      </c>
      <c r="C1138" s="250">
        <v>49990.534</v>
      </c>
      <c r="D1138" s="250">
        <v>2E-3</v>
      </c>
      <c r="E1138" s="246">
        <f t="shared" si="458"/>
        <v>50927.549249009513</v>
      </c>
      <c r="F1138" s="246">
        <f t="shared" si="459"/>
        <v>50927.5</v>
      </c>
      <c r="P1138" s="246">
        <f t="shared" si="460"/>
        <v>1.1593672367476174E-2</v>
      </c>
      <c r="Q1138" s="248">
        <f t="shared" si="461"/>
        <v>34972.034</v>
      </c>
      <c r="R1138" s="246">
        <f>+(P1138-U1138)^2</f>
        <v>1.7975036031579931E-5</v>
      </c>
      <c r="U1138" s="246">
        <f>+C1138-(C$7+F1138*C$8)</f>
        <v>1.5833370001928415E-2</v>
      </c>
      <c r="X1138" s="248"/>
      <c r="AG1138" s="249"/>
    </row>
    <row r="1139" spans="1:33" s="246" customFormat="1" ht="12.95" customHeight="1">
      <c r="A1139" s="15" t="s">
        <v>1765</v>
      </c>
      <c r="B1139" s="249"/>
      <c r="C1139" s="250">
        <v>50043.72</v>
      </c>
      <c r="D1139" s="250"/>
      <c r="E1139" s="246">
        <f t="shared" si="458"/>
        <v>51092.981991339926</v>
      </c>
      <c r="F1139" s="246">
        <f t="shared" si="459"/>
        <v>51093</v>
      </c>
      <c r="G1139" s="246">
        <f t="shared" ref="G1139:G1166" si="462">+C1139-(C$7+F1139*C$8)</f>
        <v>-5.7897160004358739E-3</v>
      </c>
      <c r="I1139" s="246">
        <f t="shared" ref="I1139:I1166" si="463">+G1139</f>
        <v>-5.7897160004358739E-3</v>
      </c>
      <c r="P1139" s="246">
        <f t="shared" si="460"/>
        <v>1.1811752220549553E-2</v>
      </c>
      <c r="Q1139" s="248">
        <f t="shared" si="461"/>
        <v>35025.22</v>
      </c>
      <c r="R1139" s="246">
        <f t="shared" ref="R1139:R1166" si="464">+(P1139-G1139)^2</f>
        <v>3.0981168353435987E-4</v>
      </c>
      <c r="S1139" s="246">
        <v>0.1</v>
      </c>
      <c r="T1139" s="246">
        <f t="shared" ref="T1139:T1166" si="465">+S1139*R1139</f>
        <v>3.098116835343599E-5</v>
      </c>
      <c r="X1139" s="248"/>
      <c r="AG1139" s="249"/>
    </row>
    <row r="1140" spans="1:33" s="246" customFormat="1" ht="12.95" customHeight="1">
      <c r="A1140" s="15" t="s">
        <v>1765</v>
      </c>
      <c r="B1140" s="249"/>
      <c r="C1140" s="250">
        <v>50044.692999999999</v>
      </c>
      <c r="D1140" s="250"/>
      <c r="E1140" s="246">
        <f t="shared" si="458"/>
        <v>51096.008465567866</v>
      </c>
      <c r="F1140" s="246">
        <f t="shared" si="459"/>
        <v>51096</v>
      </c>
      <c r="G1140" s="246">
        <f t="shared" si="462"/>
        <v>2.7216480011702515E-3</v>
      </c>
      <c r="I1140" s="246">
        <f t="shared" si="463"/>
        <v>2.7216480011702515E-3</v>
      </c>
      <c r="P1140" s="246">
        <f t="shared" si="460"/>
        <v>1.1815716218856263E-2</v>
      </c>
      <c r="Q1140" s="248">
        <f t="shared" si="461"/>
        <v>35026.192999999999</v>
      </c>
      <c r="R1140" s="246">
        <f t="shared" si="464"/>
        <v>8.2702076747926843E-5</v>
      </c>
      <c r="S1140" s="246">
        <v>0.1</v>
      </c>
      <c r="T1140" s="246">
        <f t="shared" si="465"/>
        <v>8.2702076747926853E-6</v>
      </c>
      <c r="X1140" s="248"/>
      <c r="AG1140" s="249"/>
    </row>
    <row r="1141" spans="1:33" s="246" customFormat="1" ht="12.95" customHeight="1">
      <c r="A1141" s="15" t="s">
        <v>1765</v>
      </c>
      <c r="B1141" s="249"/>
      <c r="C1141" s="250">
        <v>50053.695</v>
      </c>
      <c r="D1141" s="250"/>
      <c r="E1141" s="246">
        <f t="shared" si="458"/>
        <v>51124.008795475333</v>
      </c>
      <c r="F1141" s="246">
        <f t="shared" si="459"/>
        <v>51124</v>
      </c>
      <c r="G1141" s="246">
        <f t="shared" si="462"/>
        <v>2.8277120072743855E-3</v>
      </c>
      <c r="I1141" s="246">
        <f t="shared" si="463"/>
        <v>2.8277120072743855E-3</v>
      </c>
      <c r="P1141" s="246">
        <f t="shared" si="460"/>
        <v>1.1852732234337693E-2</v>
      </c>
      <c r="Q1141" s="248">
        <f t="shared" si="461"/>
        <v>35035.195</v>
      </c>
      <c r="R1141" s="246">
        <f t="shared" si="464"/>
        <v>8.1450990098901833E-5</v>
      </c>
      <c r="S1141" s="246">
        <v>0.1</v>
      </c>
      <c r="T1141" s="246">
        <f t="shared" si="465"/>
        <v>8.1450990098901836E-6</v>
      </c>
      <c r="X1141" s="248"/>
      <c r="AG1141" s="249"/>
    </row>
    <row r="1142" spans="1:33" s="246" customFormat="1" ht="12.95" customHeight="1">
      <c r="A1142" s="15" t="s">
        <v>1765</v>
      </c>
      <c r="B1142" s="249" t="s">
        <v>1814</v>
      </c>
      <c r="C1142" s="250">
        <v>50067.682999999997</v>
      </c>
      <c r="D1142" s="250"/>
      <c r="E1142" s="246">
        <f t="shared" si="458"/>
        <v>51167.517861765664</v>
      </c>
      <c r="F1142" s="246">
        <f t="shared" si="459"/>
        <v>51167.5</v>
      </c>
      <c r="G1142" s="246">
        <f t="shared" si="462"/>
        <v>5.7424900005571544E-3</v>
      </c>
      <c r="I1142" s="246">
        <f t="shared" si="463"/>
        <v>5.7424900005571544E-3</v>
      </c>
      <c r="P1142" s="246">
        <f t="shared" si="460"/>
        <v>1.1910306257589182E-2</v>
      </c>
      <c r="Q1142" s="248">
        <f t="shared" si="461"/>
        <v>35049.182999999997</v>
      </c>
      <c r="R1142" s="246">
        <f t="shared" si="464"/>
        <v>3.8041957380508567E-5</v>
      </c>
      <c r="S1142" s="246">
        <v>0.1</v>
      </c>
      <c r="T1142" s="246">
        <f t="shared" si="465"/>
        <v>3.8041957380508571E-6</v>
      </c>
      <c r="X1142" s="248"/>
      <c r="AG1142" s="249"/>
    </row>
    <row r="1143" spans="1:33" s="246" customFormat="1" ht="12.95" customHeight="1">
      <c r="A1143" s="15" t="s">
        <v>1772</v>
      </c>
      <c r="B1143" s="249" t="s">
        <v>1814</v>
      </c>
      <c r="C1143" s="250">
        <v>50078.614000000001</v>
      </c>
      <c r="D1143" s="250"/>
      <c r="E1143" s="246">
        <f t="shared" si="458"/>
        <v>51201.518262367594</v>
      </c>
      <c r="F1143" s="246">
        <f t="shared" si="459"/>
        <v>51201.5</v>
      </c>
      <c r="G1143" s="246">
        <f t="shared" si="462"/>
        <v>5.8712820027722046E-3</v>
      </c>
      <c r="I1143" s="246">
        <f t="shared" si="463"/>
        <v>5.8712820027722046E-3</v>
      </c>
      <c r="P1143" s="246">
        <f t="shared" si="460"/>
        <v>1.195536340521923E-2</v>
      </c>
      <c r="Q1143" s="248">
        <f t="shared" si="461"/>
        <v>35060.114000000001</v>
      </c>
      <c r="R1143" s="246">
        <f t="shared" si="464"/>
        <v>3.7016046511601759E-5</v>
      </c>
      <c r="S1143" s="246">
        <v>0.1</v>
      </c>
      <c r="T1143" s="246">
        <f t="shared" si="465"/>
        <v>3.7016046511601759E-6</v>
      </c>
      <c r="X1143" s="248"/>
      <c r="AG1143" s="249"/>
    </row>
    <row r="1144" spans="1:33" s="246" customFormat="1" ht="12.95" customHeight="1">
      <c r="A1144" s="15" t="s">
        <v>1765</v>
      </c>
      <c r="B1144" s="249" t="s">
        <v>1814</v>
      </c>
      <c r="C1144" s="250">
        <v>50078.614999999998</v>
      </c>
      <c r="D1144" s="250"/>
      <c r="E1144" s="246">
        <f t="shared" si="458"/>
        <v>51201.521372824136</v>
      </c>
      <c r="F1144" s="246">
        <f t="shared" si="459"/>
        <v>51201.5</v>
      </c>
      <c r="G1144" s="246">
        <f t="shared" si="462"/>
        <v>6.8712819993379526E-3</v>
      </c>
      <c r="I1144" s="246">
        <f t="shared" si="463"/>
        <v>6.8712819993379526E-3</v>
      </c>
      <c r="P1144" s="246">
        <f t="shared" si="460"/>
        <v>1.195536340521923E-2</v>
      </c>
      <c r="Q1144" s="248">
        <f t="shared" si="461"/>
        <v>35060.114999999998</v>
      </c>
      <c r="R1144" s="246">
        <f t="shared" si="464"/>
        <v>2.5847883741627744E-5</v>
      </c>
      <c r="S1144" s="246">
        <v>0.1</v>
      </c>
      <c r="T1144" s="246">
        <f t="shared" si="465"/>
        <v>2.5847883741627745E-6</v>
      </c>
      <c r="X1144" s="248"/>
      <c r="AG1144" s="249"/>
    </row>
    <row r="1145" spans="1:33" s="246" customFormat="1" ht="12.95" customHeight="1">
      <c r="A1145" s="15" t="s">
        <v>1772</v>
      </c>
      <c r="B1145" s="249" t="s">
        <v>1814</v>
      </c>
      <c r="C1145" s="250">
        <v>50095.648000000001</v>
      </c>
      <c r="D1145" s="250"/>
      <c r="E1145" s="246">
        <f t="shared" si="458"/>
        <v>51254.501779324244</v>
      </c>
      <c r="F1145" s="246">
        <f t="shared" si="459"/>
        <v>51254.5</v>
      </c>
      <c r="G1145" s="246">
        <f t="shared" si="462"/>
        <v>5.7204600307159126E-4</v>
      </c>
      <c r="I1145" s="246">
        <f t="shared" si="463"/>
        <v>5.7204600307159126E-4</v>
      </c>
      <c r="P1145" s="246">
        <f t="shared" si="460"/>
        <v>1.202569887459843E-2</v>
      </c>
      <c r="Q1145" s="248">
        <f t="shared" si="461"/>
        <v>35077.148000000001</v>
      </c>
      <c r="R1145" s="246">
        <f t="shared" si="464"/>
        <v>1.3118616410143498E-4</v>
      </c>
      <c r="S1145" s="246">
        <v>0.1</v>
      </c>
      <c r="T1145" s="246">
        <f t="shared" si="465"/>
        <v>1.3118616410143499E-5</v>
      </c>
      <c r="X1145" s="248"/>
      <c r="AG1145" s="249"/>
    </row>
    <row r="1146" spans="1:33" s="246" customFormat="1" ht="12.95" customHeight="1">
      <c r="A1146" s="15" t="s">
        <v>1765</v>
      </c>
      <c r="B1146" s="249" t="s">
        <v>1814</v>
      </c>
      <c r="C1146" s="250">
        <v>50096.624000000003</v>
      </c>
      <c r="D1146" s="250"/>
      <c r="E1146" s="246">
        <f t="shared" si="458"/>
        <v>51257.537584921862</v>
      </c>
      <c r="F1146" s="246">
        <f t="shared" si="459"/>
        <v>51257.5</v>
      </c>
      <c r="G1146" s="246">
        <f t="shared" si="462"/>
        <v>1.2083410001650918E-2</v>
      </c>
      <c r="I1146" s="246">
        <f t="shared" si="463"/>
        <v>1.2083410001650918E-2</v>
      </c>
      <c r="P1146" s="246">
        <f t="shared" si="460"/>
        <v>1.2029683746540634E-2</v>
      </c>
      <c r="Q1146" s="248">
        <f t="shared" si="461"/>
        <v>35078.124000000003</v>
      </c>
      <c r="R1146" s="246">
        <f t="shared" si="464"/>
        <v>2.886510488175324E-9</v>
      </c>
      <c r="S1146" s="246">
        <v>0.1</v>
      </c>
      <c r="T1146" s="246">
        <f t="shared" si="465"/>
        <v>2.8865104881753245E-10</v>
      </c>
      <c r="X1146" s="248"/>
      <c r="AG1146" s="249"/>
    </row>
    <row r="1147" spans="1:33" s="246" customFormat="1" ht="12.95" customHeight="1">
      <c r="A1147" s="15" t="s">
        <v>1772</v>
      </c>
      <c r="B1147" s="249" t="s">
        <v>1814</v>
      </c>
      <c r="C1147" s="250">
        <v>50097.578999999998</v>
      </c>
      <c r="D1147" s="250"/>
      <c r="E1147" s="246">
        <f t="shared" si="458"/>
        <v>51260.508070931799</v>
      </c>
      <c r="F1147" s="246">
        <f t="shared" si="459"/>
        <v>51260.5</v>
      </c>
      <c r="G1147" s="246">
        <f t="shared" si="462"/>
        <v>2.594773999589961E-3</v>
      </c>
      <c r="I1147" s="246">
        <f t="shared" si="463"/>
        <v>2.594773999589961E-3</v>
      </c>
      <c r="P1147" s="246">
        <f t="shared" si="460"/>
        <v>1.203366900622839E-2</v>
      </c>
      <c r="Q1147" s="248">
        <f t="shared" si="461"/>
        <v>35079.078999999998</v>
      </c>
      <c r="R1147" s="246">
        <f t="shared" si="464"/>
        <v>8.9092738946343859E-5</v>
      </c>
      <c r="S1147" s="246">
        <v>0.1</v>
      </c>
      <c r="T1147" s="246">
        <f t="shared" si="465"/>
        <v>8.909273894634387E-6</v>
      </c>
      <c r="X1147" s="248"/>
      <c r="AG1147" s="249"/>
    </row>
    <row r="1148" spans="1:33" s="246" customFormat="1" ht="12.95" customHeight="1">
      <c r="A1148" s="15" t="s">
        <v>1772</v>
      </c>
      <c r="B1148" s="249"/>
      <c r="C1148" s="250">
        <v>50101.601000000002</v>
      </c>
      <c r="D1148" s="250"/>
      <c r="E1148" s="246">
        <f t="shared" si="458"/>
        <v>51273.018327195736</v>
      </c>
      <c r="F1148" s="246">
        <f t="shared" si="459"/>
        <v>51273</v>
      </c>
      <c r="G1148" s="246">
        <f t="shared" si="462"/>
        <v>5.8921240051859058E-3</v>
      </c>
      <c r="I1148" s="246">
        <f t="shared" si="463"/>
        <v>5.8921240051859058E-3</v>
      </c>
      <c r="P1148" s="246">
        <f t="shared" si="460"/>
        <v>1.2050278428577393E-2</v>
      </c>
      <c r="Q1148" s="248">
        <f t="shared" si="461"/>
        <v>35083.101000000002</v>
      </c>
      <c r="R1148" s="246">
        <f t="shared" si="464"/>
        <v>3.7922865902336142E-5</v>
      </c>
      <c r="S1148" s="246">
        <v>0.1</v>
      </c>
      <c r="T1148" s="246">
        <f t="shared" si="465"/>
        <v>3.7922865902336142E-6</v>
      </c>
      <c r="X1148" s="248"/>
      <c r="AG1148" s="249"/>
    </row>
    <row r="1149" spans="1:33" s="246" customFormat="1" ht="12.95" customHeight="1">
      <c r="A1149" s="15" t="s">
        <v>1765</v>
      </c>
      <c r="B1149" s="249" t="s">
        <v>1814</v>
      </c>
      <c r="C1149" s="250">
        <v>50107.548000000003</v>
      </c>
      <c r="D1149" s="250"/>
      <c r="E1149" s="246">
        <f t="shared" si="458"/>
        <v>51291.516212327893</v>
      </c>
      <c r="F1149" s="246">
        <f t="shared" si="459"/>
        <v>51291.5</v>
      </c>
      <c r="G1149" s="246">
        <f t="shared" si="462"/>
        <v>5.2122020060778596E-3</v>
      </c>
      <c r="I1149" s="246">
        <f t="shared" si="463"/>
        <v>5.2122020060778596E-3</v>
      </c>
      <c r="P1149" s="246">
        <f t="shared" si="460"/>
        <v>1.2074872727658011E-2</v>
      </c>
      <c r="Q1149" s="248">
        <f t="shared" si="461"/>
        <v>35089.048000000003</v>
      </c>
      <c r="R1149" s="246">
        <f t="shared" si="464"/>
        <v>4.7096249432833428E-5</v>
      </c>
      <c r="S1149" s="246">
        <v>0.1</v>
      </c>
      <c r="T1149" s="246">
        <f t="shared" si="465"/>
        <v>4.7096249432833428E-6</v>
      </c>
      <c r="X1149" s="248"/>
      <c r="AG1149" s="249"/>
    </row>
    <row r="1150" spans="1:33" s="246" customFormat="1" ht="12.95" customHeight="1">
      <c r="A1150" s="15" t="s">
        <v>1765</v>
      </c>
      <c r="B1150" s="249" t="s">
        <v>1814</v>
      </c>
      <c r="C1150" s="250">
        <v>50125.864999999998</v>
      </c>
      <c r="D1150" s="250"/>
      <c r="E1150" s="246">
        <f t="shared" si="458"/>
        <v>51348.490445044496</v>
      </c>
      <c r="F1150" s="246">
        <f t="shared" si="459"/>
        <v>51348.5</v>
      </c>
      <c r="G1150" s="246">
        <f t="shared" si="462"/>
        <v>-3.0718819980393164E-3</v>
      </c>
      <c r="I1150" s="246">
        <f t="shared" si="463"/>
        <v>-3.0718819980393164E-3</v>
      </c>
      <c r="P1150" s="246">
        <f t="shared" si="460"/>
        <v>1.2150742460756529E-2</v>
      </c>
      <c r="Q1150" s="248">
        <f t="shared" si="461"/>
        <v>35107.364999999998</v>
      </c>
      <c r="R1150" s="246">
        <f t="shared" si="464"/>
        <v>2.3172829541352952E-4</v>
      </c>
      <c r="S1150" s="246">
        <v>0.1</v>
      </c>
      <c r="T1150" s="246">
        <f t="shared" si="465"/>
        <v>2.3172829541352955E-5</v>
      </c>
      <c r="X1150" s="248"/>
      <c r="AG1150" s="249"/>
    </row>
    <row r="1151" spans="1:33" s="246" customFormat="1" ht="12.95" customHeight="1">
      <c r="A1151" s="15" t="s">
        <v>1772</v>
      </c>
      <c r="B1151" s="249"/>
      <c r="C1151" s="250">
        <v>50127.627</v>
      </c>
      <c r="D1151" s="250"/>
      <c r="E1151" s="246">
        <f t="shared" si="458"/>
        <v>51353.971069494291</v>
      </c>
      <c r="F1151" s="246">
        <f t="shared" si="459"/>
        <v>51354</v>
      </c>
      <c r="G1151" s="246">
        <f t="shared" si="462"/>
        <v>-9.3010479977237992E-3</v>
      </c>
      <c r="I1151" s="246">
        <f t="shared" si="463"/>
        <v>-9.3010479977237992E-3</v>
      </c>
      <c r="P1151" s="246">
        <f t="shared" si="460"/>
        <v>1.2158070629339518E-2</v>
      </c>
      <c r="Q1151" s="248">
        <f t="shared" si="461"/>
        <v>35109.127</v>
      </c>
      <c r="R1151" s="246">
        <f t="shared" si="464"/>
        <v>4.6049377225037581E-4</v>
      </c>
      <c r="S1151" s="246">
        <v>0.1</v>
      </c>
      <c r="T1151" s="246">
        <f t="shared" si="465"/>
        <v>4.6049377225037583E-5</v>
      </c>
      <c r="X1151" s="248"/>
      <c r="AG1151" s="249"/>
    </row>
    <row r="1152" spans="1:33" s="246" customFormat="1" ht="12.95" customHeight="1">
      <c r="A1152" s="15" t="s">
        <v>1772</v>
      </c>
      <c r="B1152" s="249"/>
      <c r="C1152" s="250">
        <v>50128.603000000003</v>
      </c>
      <c r="D1152" s="250"/>
      <c r="E1152" s="246">
        <f t="shared" si="458"/>
        <v>51357.006875091909</v>
      </c>
      <c r="F1152" s="246">
        <f t="shared" si="459"/>
        <v>51357</v>
      </c>
      <c r="G1152" s="246">
        <f t="shared" si="462"/>
        <v>2.2103160008555278E-3</v>
      </c>
      <c r="I1152" s="246">
        <f t="shared" si="463"/>
        <v>2.2103160008555278E-3</v>
      </c>
      <c r="P1152" s="246">
        <f t="shared" si="460"/>
        <v>1.2162068361509161E-2</v>
      </c>
      <c r="Q1152" s="248">
        <f t="shared" si="461"/>
        <v>35110.103000000003</v>
      </c>
      <c r="R1152" s="246">
        <f t="shared" si="464"/>
        <v>9.9037375047775165E-5</v>
      </c>
      <c r="S1152" s="246">
        <v>0.1</v>
      </c>
      <c r="T1152" s="246">
        <f t="shared" si="465"/>
        <v>9.9037375047775172E-6</v>
      </c>
      <c r="X1152" s="248"/>
      <c r="AG1152" s="249"/>
    </row>
    <row r="1153" spans="1:33" s="246" customFormat="1" ht="12.95" customHeight="1">
      <c r="A1153" s="15" t="s">
        <v>1772</v>
      </c>
      <c r="B1153" s="249"/>
      <c r="C1153" s="250">
        <v>50376.803</v>
      </c>
      <c r="D1153" s="250"/>
      <c r="E1153" s="246">
        <f t="shared" si="458"/>
        <v>52129.022192025084</v>
      </c>
      <c r="F1153" s="246">
        <f t="shared" si="459"/>
        <v>52129</v>
      </c>
      <c r="G1153" s="246">
        <f t="shared" si="462"/>
        <v>7.1346519980579615E-3</v>
      </c>
      <c r="I1153" s="246">
        <f t="shared" si="463"/>
        <v>7.1346519980579615E-3</v>
      </c>
      <c r="P1153" s="246">
        <f t="shared" si="460"/>
        <v>1.3203706337782763E-2</v>
      </c>
      <c r="Q1153" s="248">
        <f t="shared" si="461"/>
        <v>35358.303</v>
      </c>
      <c r="R1153" s="246">
        <f t="shared" si="464"/>
        <v>3.6833420578532441E-5</v>
      </c>
      <c r="S1153" s="246">
        <v>0.1</v>
      </c>
      <c r="T1153" s="246">
        <f t="shared" si="465"/>
        <v>3.6833420578532442E-6</v>
      </c>
      <c r="X1153" s="248"/>
      <c r="AG1153" s="249"/>
    </row>
    <row r="1154" spans="1:33" s="246" customFormat="1" ht="12.95" customHeight="1">
      <c r="A1154" s="15" t="s">
        <v>1772</v>
      </c>
      <c r="B1154" s="249"/>
      <c r="C1154" s="250">
        <v>50395.767999999996</v>
      </c>
      <c r="D1154" s="250"/>
      <c r="E1154" s="246">
        <f t="shared" si="458"/>
        <v>52188.01200058929</v>
      </c>
      <c r="F1154" s="246">
        <f t="shared" si="459"/>
        <v>52188</v>
      </c>
      <c r="G1154" s="246">
        <f t="shared" si="462"/>
        <v>3.8581440021516755E-3</v>
      </c>
      <c r="I1154" s="246">
        <f t="shared" si="463"/>
        <v>3.8581440021516755E-3</v>
      </c>
      <c r="P1154" s="246">
        <f t="shared" si="460"/>
        <v>1.3284369539448816E-2</v>
      </c>
      <c r="Q1154" s="248">
        <f t="shared" si="461"/>
        <v>35377.267999999996</v>
      </c>
      <c r="R1154" s="246">
        <f t="shared" si="464"/>
        <v>8.8853727879992768E-5</v>
      </c>
      <c r="S1154" s="246">
        <v>0.1</v>
      </c>
      <c r="T1154" s="246">
        <f t="shared" si="465"/>
        <v>8.8853727879992771E-6</v>
      </c>
      <c r="X1154" s="248"/>
      <c r="AG1154" s="249"/>
    </row>
    <row r="1155" spans="1:33" s="246" customFormat="1" ht="12.95" customHeight="1">
      <c r="A1155" s="15" t="s">
        <v>1772</v>
      </c>
      <c r="B1155" s="249"/>
      <c r="C1155" s="250">
        <v>50396.732000000004</v>
      </c>
      <c r="D1155" s="250"/>
      <c r="E1155" s="246">
        <f t="shared" si="458"/>
        <v>52191.010480708261</v>
      </c>
      <c r="F1155" s="246">
        <f t="shared" si="459"/>
        <v>52191</v>
      </c>
      <c r="G1155" s="246">
        <f t="shared" si="462"/>
        <v>3.3695080055622384E-3</v>
      </c>
      <c r="I1155" s="246">
        <f t="shared" si="463"/>
        <v>3.3695080055622384E-3</v>
      </c>
      <c r="P1155" s="246">
        <f t="shared" si="460"/>
        <v>1.3288475064881622E-2</v>
      </c>
      <c r="Q1155" s="248">
        <f t="shared" si="461"/>
        <v>35378.232000000004</v>
      </c>
      <c r="R1155" s="246">
        <f t="shared" si="464"/>
        <v>9.8385907523863012E-5</v>
      </c>
      <c r="S1155" s="246">
        <v>0.1</v>
      </c>
      <c r="T1155" s="246">
        <f t="shared" si="465"/>
        <v>9.8385907523863025E-6</v>
      </c>
      <c r="X1155" s="248"/>
      <c r="AG1155" s="249"/>
    </row>
    <row r="1156" spans="1:33" s="246" customFormat="1" ht="12.95" customHeight="1">
      <c r="A1156" s="15" t="s">
        <v>1772</v>
      </c>
      <c r="B1156" s="249"/>
      <c r="C1156" s="250">
        <v>50428.567000000003</v>
      </c>
      <c r="D1156" s="250"/>
      <c r="E1156" s="246">
        <f t="shared" si="458"/>
        <v>52290.031865134399</v>
      </c>
      <c r="F1156" s="246">
        <f t="shared" si="459"/>
        <v>52290</v>
      </c>
      <c r="G1156" s="246">
        <f t="shared" si="462"/>
        <v>1.0244520010019187E-2</v>
      </c>
      <c r="I1156" s="246">
        <f t="shared" si="463"/>
        <v>1.0244520010019187E-2</v>
      </c>
      <c r="P1156" s="246">
        <f t="shared" si="460"/>
        <v>1.3424174929418393E-2</v>
      </c>
      <c r="Q1156" s="248">
        <f t="shared" si="461"/>
        <v>35410.067000000003</v>
      </c>
      <c r="R1156" s="246">
        <f t="shared" si="464"/>
        <v>1.0110205406459575E-5</v>
      </c>
      <c r="S1156" s="246">
        <v>0.1</v>
      </c>
      <c r="T1156" s="246">
        <f t="shared" si="465"/>
        <v>1.0110205406459576E-6</v>
      </c>
      <c r="X1156" s="248"/>
      <c r="AG1156" s="249"/>
    </row>
    <row r="1157" spans="1:33" s="246" customFormat="1" ht="12.95" customHeight="1">
      <c r="A1157" s="15" t="s">
        <v>1772</v>
      </c>
      <c r="B1157" s="249"/>
      <c r="C1157" s="250">
        <v>50455.565999999999</v>
      </c>
      <c r="D1157" s="250"/>
      <c r="E1157" s="246">
        <f t="shared" si="458"/>
        <v>52374.011081660901</v>
      </c>
      <c r="F1157" s="246">
        <f t="shared" si="459"/>
        <v>52374</v>
      </c>
      <c r="G1157" s="246">
        <f t="shared" si="462"/>
        <v>3.5627120014396496E-3</v>
      </c>
      <c r="I1157" s="246">
        <f t="shared" si="463"/>
        <v>3.5627120014396496E-3</v>
      </c>
      <c r="P1157" s="246">
        <f t="shared" si="460"/>
        <v>1.3539645343119799E-2</v>
      </c>
      <c r="Q1157" s="248">
        <f t="shared" si="461"/>
        <v>35437.065999999999</v>
      </c>
      <c r="R1157" s="246">
        <f t="shared" si="464"/>
        <v>9.9539198904329039E-5</v>
      </c>
      <c r="S1157" s="246">
        <v>0.1</v>
      </c>
      <c r="T1157" s="246">
        <f t="shared" si="465"/>
        <v>9.9539198904329046E-6</v>
      </c>
      <c r="X1157" s="248"/>
      <c r="AG1157" s="249"/>
    </row>
    <row r="1158" spans="1:33" s="246" customFormat="1" ht="12.95" customHeight="1">
      <c r="A1158" s="15" t="s">
        <v>1772</v>
      </c>
      <c r="B1158" s="249" t="s">
        <v>1814</v>
      </c>
      <c r="C1158" s="250">
        <v>50461.525999999998</v>
      </c>
      <c r="D1158" s="250"/>
      <c r="E1158" s="246">
        <f t="shared" si="458"/>
        <v>52392.549402728269</v>
      </c>
      <c r="F1158" s="246">
        <f t="shared" si="459"/>
        <v>52392.5</v>
      </c>
      <c r="G1158" s="246">
        <f t="shared" si="462"/>
        <v>1.5882790001342073E-2</v>
      </c>
      <c r="I1158" s="246">
        <f t="shared" si="463"/>
        <v>1.5882790001342073E-2</v>
      </c>
      <c r="P1158" s="246">
        <f t="shared" si="460"/>
        <v>1.3565117175006469E-2</v>
      </c>
      <c r="Q1158" s="248">
        <f t="shared" si="461"/>
        <v>35443.025999999998</v>
      </c>
      <c r="R1158" s="246">
        <f t="shared" si="464"/>
        <v>5.3716073299344664E-6</v>
      </c>
      <c r="S1158" s="246">
        <v>0.1</v>
      </c>
      <c r="T1158" s="246">
        <f t="shared" si="465"/>
        <v>5.371607329934467E-7</v>
      </c>
      <c r="X1158" s="248"/>
      <c r="AG1158" s="249"/>
    </row>
    <row r="1159" spans="1:33" s="246" customFormat="1" ht="12.95" customHeight="1">
      <c r="A1159" s="15" t="s">
        <v>1772</v>
      </c>
      <c r="B1159" s="249" t="s">
        <v>1814</v>
      </c>
      <c r="C1159" s="250">
        <v>50466.658000000003</v>
      </c>
      <c r="D1159" s="250"/>
      <c r="E1159" s="246">
        <f t="shared" si="458"/>
        <v>52408.512265768171</v>
      </c>
      <c r="F1159" s="246">
        <f t="shared" si="459"/>
        <v>52408.5</v>
      </c>
      <c r="G1159" s="246">
        <f t="shared" si="462"/>
        <v>3.9433980055036955E-3</v>
      </c>
      <c r="I1159" s="246">
        <f t="shared" si="463"/>
        <v>3.9433980055036955E-3</v>
      </c>
      <c r="P1159" s="246">
        <f t="shared" si="460"/>
        <v>1.3587158758312567E-2</v>
      </c>
      <c r="Q1159" s="248">
        <f t="shared" si="461"/>
        <v>35448.158000000003</v>
      </c>
      <c r="R1159" s="246">
        <f t="shared" si="464"/>
        <v>9.3002121457416744E-5</v>
      </c>
      <c r="S1159" s="246">
        <v>0.1</v>
      </c>
      <c r="T1159" s="246">
        <f t="shared" si="465"/>
        <v>9.3002121457416754E-6</v>
      </c>
      <c r="X1159" s="248"/>
      <c r="AG1159" s="249"/>
    </row>
    <row r="1160" spans="1:33" s="246" customFormat="1" ht="12.95" customHeight="1">
      <c r="A1160" s="15" t="s">
        <v>1772</v>
      </c>
      <c r="B1160" s="249" t="s">
        <v>1814</v>
      </c>
      <c r="C1160" s="250">
        <v>50474.377999999997</v>
      </c>
      <c r="D1160" s="250"/>
      <c r="E1160" s="246">
        <f t="shared" si="458"/>
        <v>52432.5249903722</v>
      </c>
      <c r="F1160" s="246">
        <f t="shared" si="459"/>
        <v>52432.5</v>
      </c>
      <c r="G1160" s="246">
        <f t="shared" si="462"/>
        <v>8.0343099980382249E-3</v>
      </c>
      <c r="I1160" s="246">
        <f t="shared" si="463"/>
        <v>8.0343099980382249E-3</v>
      </c>
      <c r="P1160" s="246">
        <f t="shared" si="460"/>
        <v>1.3620241813034423E-2</v>
      </c>
      <c r="Q1160" s="248">
        <f t="shared" si="461"/>
        <v>35455.877999999997</v>
      </c>
      <c r="R1160" s="246">
        <f t="shared" si="464"/>
        <v>3.1202634241786718E-5</v>
      </c>
      <c r="S1160" s="246">
        <v>0.1</v>
      </c>
      <c r="T1160" s="246">
        <f t="shared" si="465"/>
        <v>3.1202634241786722E-6</v>
      </c>
      <c r="X1160" s="248"/>
      <c r="AG1160" s="249"/>
    </row>
    <row r="1161" spans="1:33" s="246" customFormat="1" ht="12.95" customHeight="1">
      <c r="A1161" s="15" t="s">
        <v>1772</v>
      </c>
      <c r="B1161" s="249"/>
      <c r="C1161" s="250">
        <v>50481.603000000003</v>
      </c>
      <c r="D1161" s="250"/>
      <c r="E1161" s="246">
        <f t="shared" si="458"/>
        <v>52454.998038981576</v>
      </c>
      <c r="F1161" s="246">
        <f t="shared" si="459"/>
        <v>52455</v>
      </c>
      <c r="G1161" s="246">
        <f t="shared" si="462"/>
        <v>-6.3045999559108168E-4</v>
      </c>
      <c r="I1161" s="246">
        <f t="shared" si="463"/>
        <v>-6.3045999559108168E-4</v>
      </c>
      <c r="P1161" s="246">
        <f t="shared" si="460"/>
        <v>1.3651279714546313E-2</v>
      </c>
      <c r="Q1161" s="248">
        <f t="shared" si="461"/>
        <v>35463.103000000003</v>
      </c>
      <c r="R1161" s="246">
        <f t="shared" si="464"/>
        <v>2.0396808914811536E-4</v>
      </c>
      <c r="S1161" s="246">
        <v>0.1</v>
      </c>
      <c r="T1161" s="246">
        <f t="shared" si="465"/>
        <v>2.0396808914811537E-5</v>
      </c>
      <c r="X1161" s="248"/>
      <c r="AG1161" s="249"/>
    </row>
    <row r="1162" spans="1:33" s="246" customFormat="1" ht="12.95" customHeight="1">
      <c r="A1162" s="15" t="s">
        <v>1772</v>
      </c>
      <c r="B1162" s="249"/>
      <c r="C1162" s="250">
        <v>50491.572</v>
      </c>
      <c r="D1162" s="250"/>
      <c r="E1162" s="246">
        <f t="shared" si="458"/>
        <v>52486.006180377648</v>
      </c>
      <c r="F1162" s="246">
        <f t="shared" si="459"/>
        <v>52486</v>
      </c>
      <c r="G1162" s="246">
        <f t="shared" si="462"/>
        <v>1.9869680036208592E-3</v>
      </c>
      <c r="I1162" s="246">
        <f t="shared" si="463"/>
        <v>1.9869680036208592E-3</v>
      </c>
      <c r="P1162" s="246">
        <f t="shared" si="460"/>
        <v>1.3694078771962478E-2</v>
      </c>
      <c r="Q1162" s="248">
        <f t="shared" si="461"/>
        <v>35473.072</v>
      </c>
      <c r="R1162" s="246">
        <f t="shared" si="464"/>
        <v>1.370564425422203E-4</v>
      </c>
      <c r="S1162" s="246">
        <v>0.1</v>
      </c>
      <c r="T1162" s="246">
        <f t="shared" si="465"/>
        <v>1.3705644254222031E-5</v>
      </c>
      <c r="X1162" s="248"/>
      <c r="AG1162" s="249"/>
    </row>
    <row r="1163" spans="1:33" s="246" customFormat="1" ht="12.95" customHeight="1">
      <c r="A1163" s="15" t="s">
        <v>1772</v>
      </c>
      <c r="B1163" s="249"/>
      <c r="C1163" s="250">
        <v>50499.606</v>
      </c>
      <c r="D1163" s="250"/>
      <c r="E1163" s="246">
        <f t="shared" si="458"/>
        <v>52510.995588339938</v>
      </c>
      <c r="F1163" s="246">
        <f t="shared" si="459"/>
        <v>52511</v>
      </c>
      <c r="G1163" s="246">
        <f t="shared" si="462"/>
        <v>-1.4183320017764345E-3</v>
      </c>
      <c r="I1163" s="246">
        <f t="shared" si="463"/>
        <v>-1.4183320017764345E-3</v>
      </c>
      <c r="P1163" s="246">
        <f t="shared" si="460"/>
        <v>1.3728624298833793E-2</v>
      </c>
      <c r="Q1163" s="248">
        <f t="shared" si="461"/>
        <v>35481.106</v>
      </c>
      <c r="R1163" s="246">
        <f t="shared" si="464"/>
        <v>2.2943028517259586E-4</v>
      </c>
      <c r="S1163" s="246">
        <v>0.1</v>
      </c>
      <c r="T1163" s="246">
        <f t="shared" si="465"/>
        <v>2.2943028517259586E-5</v>
      </c>
      <c r="X1163" s="248"/>
      <c r="AG1163" s="249"/>
    </row>
    <row r="1164" spans="1:33" s="246" customFormat="1" ht="12.95" customHeight="1">
      <c r="A1164" s="15" t="s">
        <v>1772</v>
      </c>
      <c r="B1164" s="249" t="s">
        <v>1814</v>
      </c>
      <c r="C1164" s="250">
        <v>50503.631000000001</v>
      </c>
      <c r="D1164" s="250"/>
      <c r="E1164" s="246">
        <f t="shared" si="458"/>
        <v>52523.515175973531</v>
      </c>
      <c r="F1164" s="246">
        <f t="shared" si="459"/>
        <v>52523.5</v>
      </c>
      <c r="G1164" s="246">
        <f t="shared" si="462"/>
        <v>4.8790180080686696E-3</v>
      </c>
      <c r="I1164" s="246">
        <f t="shared" si="463"/>
        <v>4.8790180080686696E-3</v>
      </c>
      <c r="P1164" s="246">
        <f t="shared" si="460"/>
        <v>1.3745907159809834E-2</v>
      </c>
      <c r="Q1164" s="248">
        <f t="shared" si="461"/>
        <v>35485.131000000001</v>
      </c>
      <c r="R1164" s="246">
        <f t="shared" si="464"/>
        <v>7.8621723229265137E-5</v>
      </c>
      <c r="S1164" s="246">
        <v>0.1</v>
      </c>
      <c r="T1164" s="246">
        <f t="shared" si="465"/>
        <v>7.8621723229265143E-6</v>
      </c>
      <c r="X1164" s="248"/>
      <c r="AG1164" s="249"/>
    </row>
    <row r="1165" spans="1:33" s="246" customFormat="1" ht="12.95" customHeight="1">
      <c r="A1165" s="15" t="s">
        <v>1776</v>
      </c>
      <c r="B1165" s="249"/>
      <c r="C1165" s="250">
        <v>50814.671000000002</v>
      </c>
      <c r="D1165" s="250"/>
      <c r="E1165" s="246">
        <f t="shared" si="458"/>
        <v>53490.991582818417</v>
      </c>
      <c r="F1165" s="246">
        <f t="shared" si="459"/>
        <v>53491</v>
      </c>
      <c r="G1165" s="246">
        <f t="shared" si="462"/>
        <v>-2.7060919965151697E-3</v>
      </c>
      <c r="I1165" s="246">
        <f t="shared" si="463"/>
        <v>-2.7060919965151697E-3</v>
      </c>
      <c r="P1165" s="246">
        <f t="shared" si="460"/>
        <v>1.5104025096251958E-2</v>
      </c>
      <c r="Q1165" s="248">
        <f t="shared" si="461"/>
        <v>35796.171000000002</v>
      </c>
      <c r="R1165" s="246">
        <f t="shared" si="464"/>
        <v>3.1720027085807578E-4</v>
      </c>
      <c r="S1165" s="246">
        <v>0.1</v>
      </c>
      <c r="T1165" s="246">
        <f t="shared" si="465"/>
        <v>3.1720027085807577E-5</v>
      </c>
      <c r="X1165" s="248"/>
      <c r="AG1165" s="249"/>
    </row>
    <row r="1166" spans="1:33" s="246" customFormat="1" ht="12.95" customHeight="1">
      <c r="A1166" s="15" t="s">
        <v>1776</v>
      </c>
      <c r="B1166" s="249"/>
      <c r="C1166" s="250">
        <v>50824.656000000003</v>
      </c>
      <c r="D1166" s="250"/>
      <c r="E1166" s="246">
        <f t="shared" si="458"/>
        <v>53522.049491519378</v>
      </c>
      <c r="F1166" s="246">
        <f t="shared" si="459"/>
        <v>53522</v>
      </c>
      <c r="G1166" s="246">
        <f t="shared" si="462"/>
        <v>1.59113360059564E-2</v>
      </c>
      <c r="I1166" s="246">
        <f t="shared" si="463"/>
        <v>1.59113360059564E-2</v>
      </c>
      <c r="P1166" s="246">
        <f t="shared" si="460"/>
        <v>1.5148207802125287E-2</v>
      </c>
      <c r="Q1166" s="248">
        <f t="shared" si="461"/>
        <v>35806.156000000003</v>
      </c>
      <c r="R1166" s="246">
        <f t="shared" si="464"/>
        <v>5.8236465548250155E-7</v>
      </c>
      <c r="S1166" s="246">
        <v>0.1</v>
      </c>
      <c r="T1166" s="246">
        <f t="shared" si="465"/>
        <v>5.823646554825016E-8</v>
      </c>
      <c r="X1166" s="248"/>
      <c r="AG1166" s="249"/>
    </row>
    <row r="1167" spans="1:33" s="246" customFormat="1" ht="12.95" customHeight="1">
      <c r="A1167" s="15" t="s">
        <v>1776</v>
      </c>
      <c r="B1167" s="249" t="s">
        <v>1814</v>
      </c>
      <c r="C1167" s="250">
        <v>50830.61</v>
      </c>
      <c r="D1167" s="250"/>
      <c r="E1167" s="246">
        <f t="shared" si="458"/>
        <v>53540.569149847412</v>
      </c>
      <c r="F1167" s="276">
        <f>ROUND(2*E1167,0)/2-0.5</f>
        <v>53540</v>
      </c>
      <c r="O1167" s="15"/>
      <c r="P1167" s="246">
        <f t="shared" si="460"/>
        <v>1.5173881276035348E-2</v>
      </c>
      <c r="Q1167" s="248">
        <f t="shared" si="461"/>
        <v>35812.11</v>
      </c>
      <c r="X1167" s="248"/>
      <c r="AG1167" s="249"/>
    </row>
    <row r="1168" spans="1:33" s="246" customFormat="1" ht="12.95" customHeight="1">
      <c r="A1168" s="15" t="s">
        <v>1776</v>
      </c>
      <c r="B1168" s="249" t="s">
        <v>1814</v>
      </c>
      <c r="C1168" s="250">
        <v>50866.588000000003</v>
      </c>
      <c r="D1168" s="250"/>
      <c r="E1168" s="246">
        <f t="shared" si="458"/>
        <v>53652.477155780631</v>
      </c>
      <c r="F1168" s="246">
        <f t="shared" ref="F1168:F1173" si="466">ROUND(2*E1168,0)/2</f>
        <v>53652.5</v>
      </c>
      <c r="G1168" s="246">
        <f t="shared" ref="G1168:G1173" si="467">+C1168-(C$7+F1168*C$8)</f>
        <v>-7.3443299916107208E-3</v>
      </c>
      <c r="I1168" s="246">
        <f t="shared" ref="I1168:I1173" si="468">+G1168</f>
        <v>-7.3443299916107208E-3</v>
      </c>
      <c r="P1168" s="246">
        <f t="shared" si="460"/>
        <v>1.5334656742938206E-2</v>
      </c>
      <c r="Q1168" s="248">
        <f t="shared" si="461"/>
        <v>35848.088000000003</v>
      </c>
      <c r="R1168" s="246">
        <f t="shared" ref="R1168:R1173" si="469">+(P1168-G1168)^2</f>
        <v>5.1433643930584615E-4</v>
      </c>
      <c r="S1168" s="246">
        <v>0.1</v>
      </c>
      <c r="T1168" s="246">
        <f t="shared" ref="T1168:T1173" si="470">+S1168*R1168</f>
        <v>5.1433643930584615E-5</v>
      </c>
      <c r="X1168" s="248"/>
      <c r="AG1168" s="249"/>
    </row>
    <row r="1169" spans="1:33" s="246" customFormat="1" ht="12.95" customHeight="1">
      <c r="A1169" s="15" t="s">
        <v>1776</v>
      </c>
      <c r="B1169" s="249" t="s">
        <v>1814</v>
      </c>
      <c r="C1169" s="250">
        <v>50867.565999999999</v>
      </c>
      <c r="D1169" s="250"/>
      <c r="E1169" s="246">
        <f t="shared" si="458"/>
        <v>53655.519182291333</v>
      </c>
      <c r="F1169" s="246">
        <f t="shared" si="466"/>
        <v>53655.5</v>
      </c>
      <c r="G1169" s="246">
        <f t="shared" si="467"/>
        <v>6.1670340001001023E-3</v>
      </c>
      <c r="I1169" s="246">
        <f t="shared" si="468"/>
        <v>6.1670340001001023E-3</v>
      </c>
      <c r="P1169" s="246">
        <f t="shared" si="460"/>
        <v>1.5338951552824137E-2</v>
      </c>
      <c r="Q1169" s="248">
        <f t="shared" si="461"/>
        <v>35849.065999999999</v>
      </c>
      <c r="R1169" s="246">
        <f t="shared" si="469"/>
        <v>8.4124071593967255E-5</v>
      </c>
      <c r="S1169" s="246">
        <v>0.1</v>
      </c>
      <c r="T1169" s="246">
        <f t="shared" si="470"/>
        <v>8.4124071593967252E-6</v>
      </c>
      <c r="X1169" s="248"/>
      <c r="AG1169" s="249"/>
    </row>
    <row r="1170" spans="1:33" s="246" customFormat="1" ht="12.95" customHeight="1">
      <c r="A1170" s="15" t="s">
        <v>1776</v>
      </c>
      <c r="B1170" s="249"/>
      <c r="C1170" s="250">
        <v>50871.591</v>
      </c>
      <c r="D1170" s="250"/>
      <c r="E1170" s="246">
        <f t="shared" si="458"/>
        <v>53668.038769924926</v>
      </c>
      <c r="F1170" s="246">
        <f t="shared" si="466"/>
        <v>53668</v>
      </c>
      <c r="G1170" s="246">
        <f t="shared" si="467"/>
        <v>1.2464384002669249E-2</v>
      </c>
      <c r="I1170" s="246">
        <f t="shared" si="468"/>
        <v>1.2464384002669249E-2</v>
      </c>
      <c r="P1170" s="246">
        <f t="shared" si="460"/>
        <v>1.5356850767665547E-2</v>
      </c>
      <c r="Q1170" s="248">
        <f t="shared" si="461"/>
        <v>35853.091</v>
      </c>
      <c r="R1170" s="246">
        <f t="shared" si="469"/>
        <v>8.3663639866081532E-6</v>
      </c>
      <c r="S1170" s="246">
        <v>0.1</v>
      </c>
      <c r="T1170" s="246">
        <f t="shared" si="470"/>
        <v>8.3663639866081536E-7</v>
      </c>
      <c r="X1170" s="248"/>
      <c r="AG1170" s="249"/>
    </row>
    <row r="1171" spans="1:33" s="246" customFormat="1" ht="12.95" customHeight="1">
      <c r="A1171" s="15" t="s">
        <v>1776</v>
      </c>
      <c r="B1171" s="249"/>
      <c r="C1171" s="250">
        <v>50872.557999999997</v>
      </c>
      <c r="D1171" s="250"/>
      <c r="E1171" s="246">
        <f t="shared" si="458"/>
        <v>53671.046581413531</v>
      </c>
      <c r="F1171" s="246">
        <f t="shared" si="466"/>
        <v>53671</v>
      </c>
      <c r="G1171" s="246">
        <f t="shared" si="467"/>
        <v>1.4975748003053013E-2</v>
      </c>
      <c r="I1171" s="246">
        <f t="shared" si="468"/>
        <v>1.4975748003053013E-2</v>
      </c>
      <c r="P1171" s="246">
        <f t="shared" si="460"/>
        <v>1.5361147580903491E-2</v>
      </c>
      <c r="Q1171" s="248">
        <f t="shared" si="461"/>
        <v>35854.057999999997</v>
      </c>
      <c r="R1171" s="246">
        <f t="shared" si="469"/>
        <v>1.4853283460732615E-7</v>
      </c>
      <c r="S1171" s="246">
        <v>0.1</v>
      </c>
      <c r="T1171" s="246">
        <f t="shared" si="470"/>
        <v>1.4853283460732615E-8</v>
      </c>
      <c r="X1171" s="248"/>
      <c r="AG1171" s="249"/>
    </row>
    <row r="1172" spans="1:33" s="246" customFormat="1" ht="12.95" customHeight="1">
      <c r="A1172" s="15" t="s">
        <v>1776</v>
      </c>
      <c r="B1172" s="249"/>
      <c r="C1172" s="250">
        <v>51144.864000000001</v>
      </c>
      <c r="D1172" s="250"/>
      <c r="E1172" s="246">
        <f t="shared" si="458"/>
        <v>54518.042564059833</v>
      </c>
      <c r="F1172" s="246">
        <f t="shared" si="466"/>
        <v>54518</v>
      </c>
      <c r="G1172" s="246">
        <f t="shared" si="467"/>
        <v>1.3684183999430388E-2</v>
      </c>
      <c r="I1172" s="246">
        <f t="shared" si="468"/>
        <v>1.3684183999430388E-2</v>
      </c>
      <c r="P1172" s="246">
        <f t="shared" si="460"/>
        <v>1.6589789930050523E-2</v>
      </c>
      <c r="Q1172" s="248">
        <f t="shared" si="461"/>
        <v>36126.364000000001</v>
      </c>
      <c r="R1172" s="246">
        <f t="shared" si="469"/>
        <v>8.4425458240549007E-6</v>
      </c>
      <c r="S1172" s="246">
        <v>0.1</v>
      </c>
      <c r="T1172" s="246">
        <f t="shared" si="470"/>
        <v>8.4425458240549013E-7</v>
      </c>
      <c r="X1172" s="248"/>
      <c r="AG1172" s="249"/>
    </row>
    <row r="1173" spans="1:33" s="246" customFormat="1" ht="12.95" customHeight="1">
      <c r="A1173" s="15" t="s">
        <v>1776</v>
      </c>
      <c r="B1173" s="249" t="s">
        <v>1814</v>
      </c>
      <c r="C1173" s="250">
        <v>51156.601000000002</v>
      </c>
      <c r="D1173" s="250"/>
      <c r="E1173" s="246">
        <f t="shared" si="458"/>
        <v>54554.549992645028</v>
      </c>
      <c r="F1173" s="246">
        <f t="shared" si="466"/>
        <v>54554.5</v>
      </c>
      <c r="G1173" s="246">
        <f t="shared" si="467"/>
        <v>1.6072446007456165E-2</v>
      </c>
      <c r="I1173" s="246">
        <f t="shared" si="468"/>
        <v>1.6072446007456165E-2</v>
      </c>
      <c r="P1173" s="246">
        <f t="shared" si="460"/>
        <v>1.6643430809296027E-2</v>
      </c>
      <c r="Q1173" s="248">
        <f t="shared" si="461"/>
        <v>36138.101000000002</v>
      </c>
      <c r="R1173" s="246">
        <f t="shared" si="469"/>
        <v>3.2602364393210643E-7</v>
      </c>
      <c r="S1173" s="246">
        <v>0.1</v>
      </c>
      <c r="T1173" s="246">
        <f t="shared" si="470"/>
        <v>3.2602364393210647E-8</v>
      </c>
      <c r="X1173" s="248"/>
      <c r="AG1173" s="249"/>
    </row>
    <row r="1174" spans="1:33" s="246" customFormat="1" ht="12.95" customHeight="1">
      <c r="A1174" s="15" t="s">
        <v>1776</v>
      </c>
      <c r="B1174" s="249"/>
      <c r="C1174" s="250">
        <v>51169.625</v>
      </c>
      <c r="D1174" s="250"/>
      <c r="E1174" s="246">
        <f t="shared" si="458"/>
        <v>54595.06057881641</v>
      </c>
      <c r="F1174" s="276">
        <f>ROUND(2*E1174,0)/2-0.5</f>
        <v>54594.5</v>
      </c>
      <c r="O1174" s="15"/>
      <c r="P1174" s="246">
        <f t="shared" si="460"/>
        <v>1.6702281251240236E-2</v>
      </c>
      <c r="Q1174" s="248">
        <f t="shared" si="461"/>
        <v>36151.125</v>
      </c>
      <c r="X1174" s="248"/>
      <c r="AG1174" s="249"/>
    </row>
    <row r="1175" spans="1:33" s="246" customFormat="1" ht="12.95" customHeight="1">
      <c r="A1175" s="15" t="s">
        <v>1776</v>
      </c>
      <c r="B1175" s="249" t="s">
        <v>1814</v>
      </c>
      <c r="C1175" s="250">
        <v>51172.667000000001</v>
      </c>
      <c r="D1175" s="250"/>
      <c r="E1175" s="246">
        <f t="shared" si="458"/>
        <v>54604.522587656502</v>
      </c>
      <c r="F1175" s="246">
        <f t="shared" ref="F1175:F1181" si="471">ROUND(2*E1175,0)/2</f>
        <v>54604.5</v>
      </c>
      <c r="G1175" s="246">
        <f t="shared" ref="G1175:G1181" si="472">+C1175-(C$7+F1175*C$8)</f>
        <v>7.2618460035300814E-3</v>
      </c>
      <c r="I1175" s="246">
        <f t="shared" ref="I1175:I1181" si="473">+G1175</f>
        <v>7.2618460035300814E-3</v>
      </c>
      <c r="P1175" s="246">
        <f t="shared" si="460"/>
        <v>1.6717004632436035E-2</v>
      </c>
      <c r="Q1175" s="248">
        <f t="shared" si="461"/>
        <v>36154.167000000001</v>
      </c>
      <c r="R1175" s="246">
        <f t="shared" ref="R1175:R1181" si="474">+(P1175-G1175)^2</f>
        <v>8.9400024697774714E-5</v>
      </c>
      <c r="S1175" s="246">
        <v>0.1</v>
      </c>
      <c r="T1175" s="246">
        <f t="shared" ref="T1175:T1181" si="475">+S1175*R1175</f>
        <v>8.9400024697774724E-6</v>
      </c>
      <c r="X1175" s="248"/>
      <c r="AG1175" s="249"/>
    </row>
    <row r="1176" spans="1:33" s="246" customFormat="1" ht="12.95" customHeight="1">
      <c r="A1176" s="15" t="s">
        <v>1776</v>
      </c>
      <c r="B1176" s="249"/>
      <c r="C1176" s="250">
        <v>51187.622000000003</v>
      </c>
      <c r="D1176" s="250"/>
      <c r="E1176" s="246">
        <f t="shared" si="458"/>
        <v>54651.03946543546</v>
      </c>
      <c r="F1176" s="246">
        <f t="shared" si="471"/>
        <v>54651</v>
      </c>
      <c r="G1176" s="246">
        <f t="shared" si="472"/>
        <v>1.2687988004472572E-2</v>
      </c>
      <c r="I1176" s="246">
        <f t="shared" si="473"/>
        <v>1.2687988004472572E-2</v>
      </c>
      <c r="P1176" s="246">
        <f t="shared" si="460"/>
        <v>1.6785524949690898E-2</v>
      </c>
      <c r="Q1176" s="248">
        <f t="shared" si="461"/>
        <v>36169.122000000003</v>
      </c>
      <c r="R1176" s="246">
        <f t="shared" si="474"/>
        <v>1.678980901742913E-5</v>
      </c>
      <c r="S1176" s="246">
        <v>0.1</v>
      </c>
      <c r="T1176" s="246">
        <f t="shared" si="475"/>
        <v>1.6789809017429131E-6</v>
      </c>
      <c r="X1176" s="248"/>
      <c r="AG1176" s="249"/>
    </row>
    <row r="1177" spans="1:33" s="246" customFormat="1" ht="12.95" customHeight="1">
      <c r="A1177" s="15" t="s">
        <v>1776</v>
      </c>
      <c r="B1177" s="249"/>
      <c r="C1177" s="250">
        <v>51195.644</v>
      </c>
      <c r="D1177" s="250"/>
      <c r="E1177" s="246">
        <f t="shared" si="458"/>
        <v>54675.991547919089</v>
      </c>
      <c r="F1177" s="246">
        <f t="shared" si="471"/>
        <v>54676</v>
      </c>
      <c r="G1177" s="246">
        <f t="shared" si="472"/>
        <v>-2.7173119960934855E-3</v>
      </c>
      <c r="I1177" s="246">
        <f t="shared" si="473"/>
        <v>-2.7173119960934855E-3</v>
      </c>
      <c r="P1177" s="246">
        <f t="shared" si="460"/>
        <v>1.6822402335222787E-2</v>
      </c>
      <c r="Q1177" s="248">
        <f t="shared" si="461"/>
        <v>36177.144</v>
      </c>
      <c r="R1177" s="246">
        <f t="shared" si="474"/>
        <v>3.8180043614944654E-4</v>
      </c>
      <c r="S1177" s="246">
        <v>0.1</v>
      </c>
      <c r="T1177" s="246">
        <f t="shared" si="475"/>
        <v>3.8180043614944654E-5</v>
      </c>
      <c r="X1177" s="248"/>
      <c r="AG1177" s="249"/>
    </row>
    <row r="1178" spans="1:33" s="246" customFormat="1" ht="12.95" customHeight="1">
      <c r="A1178" s="15" t="s">
        <v>1776</v>
      </c>
      <c r="B1178" s="249" t="s">
        <v>1814</v>
      </c>
      <c r="C1178" s="250">
        <v>51201.610999999997</v>
      </c>
      <c r="D1178" s="250"/>
      <c r="E1178" s="246">
        <f t="shared" si="458"/>
        <v>54694.551642182334</v>
      </c>
      <c r="F1178" s="246">
        <f t="shared" si="471"/>
        <v>54694.5</v>
      </c>
      <c r="G1178" s="246">
        <f t="shared" si="472"/>
        <v>1.6602765994321089E-2</v>
      </c>
      <c r="I1178" s="246">
        <f t="shared" si="473"/>
        <v>1.6602765994321089E-2</v>
      </c>
      <c r="P1178" s="246">
        <f t="shared" si="460"/>
        <v>1.6849708935973734E-2</v>
      </c>
      <c r="Q1178" s="248">
        <f t="shared" si="461"/>
        <v>36183.110999999997</v>
      </c>
      <c r="R1178" s="246">
        <f t="shared" si="474"/>
        <v>6.0980816432061504E-8</v>
      </c>
      <c r="S1178" s="246">
        <v>0.1</v>
      </c>
      <c r="T1178" s="246">
        <f t="shared" si="475"/>
        <v>6.0980816432061504E-9</v>
      </c>
      <c r="X1178" s="248"/>
      <c r="AG1178" s="249"/>
    </row>
    <row r="1179" spans="1:33" s="246" customFormat="1" ht="12.95" customHeight="1">
      <c r="A1179" s="15" t="s">
        <v>1776</v>
      </c>
      <c r="B1179" s="249"/>
      <c r="C1179" s="250">
        <v>51215.586000000003</v>
      </c>
      <c r="D1179" s="250"/>
      <c r="E1179" s="246">
        <f t="shared" si="458"/>
        <v>54738.020272537477</v>
      </c>
      <c r="F1179" s="246">
        <f t="shared" si="471"/>
        <v>54738</v>
      </c>
      <c r="G1179" s="246">
        <f t="shared" si="472"/>
        <v>6.5175440031453036E-3</v>
      </c>
      <c r="I1179" s="246">
        <f t="shared" si="473"/>
        <v>6.5175440031453036E-3</v>
      </c>
      <c r="P1179" s="246">
        <f t="shared" si="460"/>
        <v>1.6913974445758671E-2</v>
      </c>
      <c r="Q1179" s="248">
        <f t="shared" si="461"/>
        <v>36197.086000000003</v>
      </c>
      <c r="R1179" s="246">
        <f t="shared" si="474"/>
        <v>1.0808576594809799E-4</v>
      </c>
      <c r="S1179" s="246">
        <v>0.1</v>
      </c>
      <c r="T1179" s="246">
        <f t="shared" si="475"/>
        <v>1.08085765948098E-5</v>
      </c>
      <c r="X1179" s="248"/>
      <c r="AG1179" s="249"/>
    </row>
    <row r="1180" spans="1:33" s="246" customFormat="1" ht="12.95" customHeight="1">
      <c r="A1180" s="15" t="s">
        <v>1776</v>
      </c>
      <c r="B1180" s="249"/>
      <c r="C1180" s="250">
        <v>51223.633999999998</v>
      </c>
      <c r="D1180" s="250"/>
      <c r="E1180" s="246">
        <f t="shared" si="458"/>
        <v>54763.053226891519</v>
      </c>
      <c r="F1180" s="246">
        <f t="shared" si="471"/>
        <v>54763</v>
      </c>
      <c r="G1180" s="246">
        <f t="shared" si="472"/>
        <v>1.7112244000600185E-2</v>
      </c>
      <c r="I1180" s="246">
        <f t="shared" si="473"/>
        <v>1.7112244000600185E-2</v>
      </c>
      <c r="P1180" s="246">
        <f t="shared" si="460"/>
        <v>1.6950945536465374E-2</v>
      </c>
      <c r="Q1180" s="248">
        <f t="shared" si="461"/>
        <v>36205.133999999998</v>
      </c>
      <c r="R1180" s="246">
        <f t="shared" si="474"/>
        <v>2.6017194532248954E-8</v>
      </c>
      <c r="S1180" s="246">
        <v>0.1</v>
      </c>
      <c r="T1180" s="246">
        <f t="shared" si="475"/>
        <v>2.6017194532248958E-9</v>
      </c>
      <c r="X1180" s="248"/>
      <c r="AG1180" s="249"/>
    </row>
    <row r="1181" spans="1:33" s="246" customFormat="1" ht="12.95" customHeight="1">
      <c r="A1181" s="15" t="s">
        <v>1776</v>
      </c>
      <c r="B1181" s="249"/>
      <c r="C1181" s="250">
        <v>51224.584999999999</v>
      </c>
      <c r="D1181" s="250"/>
      <c r="E1181" s="246">
        <f t="shared" si="458"/>
        <v>54766.011271075258</v>
      </c>
      <c r="F1181" s="246">
        <f t="shared" si="471"/>
        <v>54766</v>
      </c>
      <c r="G1181" s="246">
        <f t="shared" si="472"/>
        <v>3.6236079977243207E-3</v>
      </c>
      <c r="I1181" s="246">
        <f t="shared" si="473"/>
        <v>3.6236079977243207E-3</v>
      </c>
      <c r="P1181" s="246">
        <f t="shared" si="460"/>
        <v>1.6955383876829419E-2</v>
      </c>
      <c r="Q1181" s="248">
        <f t="shared" si="461"/>
        <v>36206.084999999999</v>
      </c>
      <c r="R1181" s="246">
        <f t="shared" si="474"/>
        <v>1.7773624809068852E-4</v>
      </c>
      <c r="S1181" s="246">
        <v>0.1</v>
      </c>
      <c r="T1181" s="246">
        <f t="shared" si="475"/>
        <v>1.7773624809068854E-5</v>
      </c>
      <c r="X1181" s="248"/>
      <c r="AG1181" s="249"/>
    </row>
    <row r="1182" spans="1:33" s="246" customFormat="1" ht="12.95" customHeight="1">
      <c r="A1182" s="15" t="s">
        <v>1776</v>
      </c>
      <c r="B1182" s="249"/>
      <c r="C1182" s="250">
        <v>51224.605000000003</v>
      </c>
      <c r="D1182" s="250"/>
      <c r="E1182" s="246">
        <f t="shared" si="458"/>
        <v>54766.073480206374</v>
      </c>
      <c r="F1182" s="276">
        <f>ROUND(2*E1182,0)/2-0.5</f>
        <v>54765.5</v>
      </c>
      <c r="K1182" s="5"/>
      <c r="O1182" s="15"/>
      <c r="P1182" s="246">
        <f t="shared" si="460"/>
        <v>1.6954644126508642E-2</v>
      </c>
      <c r="Q1182" s="248">
        <f t="shared" si="461"/>
        <v>36206.105000000003</v>
      </c>
      <c r="U1182" s="246">
        <f>+C1182-(C$7+F1182*C$8)</f>
        <v>0.18437171400728403</v>
      </c>
      <c r="X1182" s="248"/>
      <c r="AG1182" s="249"/>
    </row>
    <row r="1183" spans="1:33" s="246" customFormat="1" ht="12.95" customHeight="1">
      <c r="A1183" s="15" t="s">
        <v>1776</v>
      </c>
      <c r="B1183" s="249" t="s">
        <v>1814</v>
      </c>
      <c r="C1183" s="250">
        <v>51229.572999999997</v>
      </c>
      <c r="D1183" s="250"/>
      <c r="E1183" s="246">
        <f t="shared" si="458"/>
        <v>54781.526228371236</v>
      </c>
      <c r="F1183" s="246">
        <f t="shared" ref="F1183:F1193" si="476">ROUND(2*E1183,0)/2</f>
        <v>54781.5</v>
      </c>
      <c r="G1183" s="246">
        <f>+C1183-(C$7+F1183*C$8)</f>
        <v>8.4323219998623244E-3</v>
      </c>
      <c r="I1183" s="246">
        <f>+G1183</f>
        <v>8.4323219998623244E-3</v>
      </c>
      <c r="P1183" s="246">
        <f t="shared" si="460"/>
        <v>1.6978321479045683E-2</v>
      </c>
      <c r="Q1183" s="248">
        <f t="shared" si="461"/>
        <v>36211.072999999997</v>
      </c>
      <c r="R1183" s="246">
        <f>+(P1183-G1183)^2</f>
        <v>7.3034107098202234E-5</v>
      </c>
      <c r="S1183" s="246">
        <v>0.1</v>
      </c>
      <c r="T1183" s="246">
        <f>+S1183*R1183</f>
        <v>7.3034107098202235E-6</v>
      </c>
      <c r="X1183" s="248"/>
      <c r="AG1183" s="249"/>
    </row>
    <row r="1184" spans="1:33" s="246" customFormat="1" ht="12.95" customHeight="1">
      <c r="A1184" s="42" t="s">
        <v>1836</v>
      </c>
      <c r="B1184" s="37" t="s">
        <v>1814</v>
      </c>
      <c r="C1184" s="42">
        <v>54373.394500000002</v>
      </c>
      <c r="D1184" s="42">
        <v>4.0000000000000002E-4</v>
      </c>
      <c r="E1184" s="246">
        <f t="shared" si="458"/>
        <v>64560.246420570591</v>
      </c>
      <c r="F1184" s="11">
        <f t="shared" si="476"/>
        <v>64560</v>
      </c>
      <c r="O1184" s="246">
        <f ca="1">+C$11+C$12*F1184</f>
        <v>7.2871360911620497E-2</v>
      </c>
      <c r="P1184" s="246">
        <f t="shared" si="460"/>
        <v>3.3512024081715851E-2</v>
      </c>
      <c r="Q1184" s="248">
        <f t="shared" si="461"/>
        <v>39354.894500000002</v>
      </c>
      <c r="U1184" s="246">
        <f>+C1184-(C$7+F1184*C$8)</f>
        <v>7.9223280008591246E-2</v>
      </c>
      <c r="X1184" s="248"/>
      <c r="AG1184" s="249"/>
    </row>
    <row r="1185" spans="1:33" s="246" customFormat="1" ht="12.95" customHeight="1">
      <c r="A1185" s="218" t="s">
        <v>482</v>
      </c>
      <c r="B1185" s="219" t="s">
        <v>1814</v>
      </c>
      <c r="C1185" s="218">
        <v>56984.080000000075</v>
      </c>
      <c r="D1185" s="218" t="s">
        <v>1965</v>
      </c>
      <c r="E1185" s="246">
        <f t="shared" ref="E1185:E1193" si="477">+(C1185-C$7)/C$8</f>
        <v>72680.670246901936</v>
      </c>
      <c r="F1185" s="246">
        <f t="shared" si="476"/>
        <v>72680.5</v>
      </c>
      <c r="G1185" s="246">
        <f t="shared" ref="G1185:G1193" si="478">+C1185-(C$7+F1185*C$8)</f>
        <v>5.4733734075853135E-2</v>
      </c>
      <c r="I1185" s="246">
        <f t="shared" ref="I1185:I1193" si="479">+G1185</f>
        <v>5.4733734075853135E-2</v>
      </c>
      <c r="P1185" s="246">
        <f t="shared" ref="P1185:P1193" si="480">+D$11+D$12*F1185+D$13*F1185^2</f>
        <v>5.0373363973089988E-2</v>
      </c>
      <c r="Q1185" s="248">
        <f t="shared" ref="Q1185:Q1193" si="481">+C1185-15018.5</f>
        <v>41965.580000000075</v>
      </c>
      <c r="R1185" s="246">
        <f t="shared" ref="R1185:R1193" si="482">+(P1185-G1185)^2</f>
        <v>1.9012827433070703E-5</v>
      </c>
      <c r="S1185" s="246">
        <v>0.1</v>
      </c>
      <c r="T1185" s="246">
        <f t="shared" ref="T1185:T1193" si="483">+S1185*R1185</f>
        <v>1.9012827433070703E-6</v>
      </c>
      <c r="X1185" s="248"/>
      <c r="AG1185" s="249"/>
    </row>
    <row r="1186" spans="1:33" s="246" customFormat="1" ht="12.95" customHeight="1">
      <c r="A1186" s="218" t="s">
        <v>481</v>
      </c>
      <c r="B1186" s="219" t="s">
        <v>1817</v>
      </c>
      <c r="C1186" s="218">
        <v>57682.21</v>
      </c>
      <c r="D1186" s="218" t="s">
        <v>1965</v>
      </c>
      <c r="E1186" s="246">
        <f t="shared" si="477"/>
        <v>74852.173281593758</v>
      </c>
      <c r="F1186" s="246">
        <f t="shared" si="476"/>
        <v>74852</v>
      </c>
      <c r="G1186" s="246">
        <f t="shared" si="478"/>
        <v>5.5709375999867916E-2</v>
      </c>
      <c r="I1186" s="246">
        <f t="shared" si="479"/>
        <v>5.5709375999867916E-2</v>
      </c>
      <c r="P1186" s="246">
        <f t="shared" si="480"/>
        <v>5.5363679706101634E-2</v>
      </c>
      <c r="Q1186" s="248">
        <f t="shared" si="481"/>
        <v>42663.71</v>
      </c>
      <c r="R1186" s="246">
        <f t="shared" si="482"/>
        <v>1.195059275237433E-7</v>
      </c>
      <c r="S1186" s="246">
        <v>0.1</v>
      </c>
      <c r="T1186" s="246">
        <f t="shared" si="483"/>
        <v>1.195059275237433E-8</v>
      </c>
      <c r="X1186" s="248"/>
      <c r="AG1186" s="249"/>
    </row>
    <row r="1187" spans="1:33" s="246" customFormat="1" ht="12.95" customHeight="1">
      <c r="A1187" s="218" t="s">
        <v>481</v>
      </c>
      <c r="B1187" s="219" t="s">
        <v>1814</v>
      </c>
      <c r="C1187" s="218">
        <v>57696.192000000003</v>
      </c>
      <c r="D1187" s="218" t="s">
        <v>1965</v>
      </c>
      <c r="E1187" s="246">
        <f t="shared" si="477"/>
        <v>74895.663685144769</v>
      </c>
      <c r="F1187" s="246">
        <f t="shared" si="476"/>
        <v>74895.5</v>
      </c>
      <c r="G1187" s="246">
        <f t="shared" si="478"/>
        <v>5.2624154006480239E-2</v>
      </c>
      <c r="I1187" s="246">
        <f t="shared" si="479"/>
        <v>5.2624154006480239E-2</v>
      </c>
      <c r="P1187" s="246">
        <f t="shared" si="480"/>
        <v>5.5465722457112648E-2</v>
      </c>
      <c r="Q1187" s="248">
        <f t="shared" si="481"/>
        <v>42677.692000000003</v>
      </c>
      <c r="R1187" s="246">
        <f t="shared" si="482"/>
        <v>8.0745112596294698E-6</v>
      </c>
      <c r="S1187" s="246">
        <v>0.1</v>
      </c>
      <c r="T1187" s="246">
        <f t="shared" si="483"/>
        <v>8.0745112596294702E-7</v>
      </c>
      <c r="X1187" s="248"/>
      <c r="AG1187" s="249"/>
    </row>
    <row r="1188" spans="1:33" s="246" customFormat="1" ht="12.95" customHeight="1">
      <c r="A1188" s="218" t="s">
        <v>481</v>
      </c>
      <c r="B1188" s="219" t="s">
        <v>1814</v>
      </c>
      <c r="C1188" s="218">
        <v>57698.125</v>
      </c>
      <c r="D1188" s="218" t="s">
        <v>1965</v>
      </c>
      <c r="E1188" s="246">
        <f t="shared" si="477"/>
        <v>74901.676197665438</v>
      </c>
      <c r="F1188" s="246">
        <f t="shared" si="476"/>
        <v>74901.5</v>
      </c>
      <c r="G1188" s="246">
        <f t="shared" si="478"/>
        <v>5.6646882003406063E-2</v>
      </c>
      <c r="I1188" s="246">
        <f t="shared" si="479"/>
        <v>5.6646882003406063E-2</v>
      </c>
      <c r="P1188" s="246">
        <f t="shared" si="480"/>
        <v>5.5479803717122661E-2</v>
      </c>
      <c r="Q1188" s="248">
        <f t="shared" si="481"/>
        <v>42679.625</v>
      </c>
      <c r="R1188" s="246">
        <f t="shared" si="482"/>
        <v>1.3620717263142018E-6</v>
      </c>
      <c r="S1188" s="246">
        <v>0.1</v>
      </c>
      <c r="T1188" s="246">
        <f t="shared" si="483"/>
        <v>1.3620717263142019E-7</v>
      </c>
      <c r="X1188" s="248"/>
      <c r="AG1188" s="249"/>
    </row>
    <row r="1189" spans="1:33" s="246" customFormat="1" ht="12.95" customHeight="1">
      <c r="A1189" s="218" t="s">
        <v>481</v>
      </c>
      <c r="B1189" s="219" t="s">
        <v>1817</v>
      </c>
      <c r="C1189" s="218">
        <v>57702.150999999998</v>
      </c>
      <c r="D1189" s="218" t="s">
        <v>1965</v>
      </c>
      <c r="E1189" s="246">
        <f t="shared" si="477"/>
        <v>74914.198895755573</v>
      </c>
      <c r="F1189" s="246">
        <f t="shared" si="476"/>
        <v>74914</v>
      </c>
      <c r="G1189" s="246">
        <f t="shared" si="478"/>
        <v>6.3944231995265E-2</v>
      </c>
      <c r="I1189" s="246">
        <f t="shared" si="479"/>
        <v>6.3944231995265E-2</v>
      </c>
      <c r="P1189" s="246">
        <f t="shared" si="480"/>
        <v>5.5509144656930118E-2</v>
      </c>
      <c r="Q1189" s="248">
        <f t="shared" si="481"/>
        <v>42683.650999999998</v>
      </c>
      <c r="R1189" s="246">
        <f t="shared" si="482"/>
        <v>7.1150698405337436E-5</v>
      </c>
      <c r="S1189" s="246">
        <v>0.1</v>
      </c>
      <c r="T1189" s="246">
        <f t="shared" si="483"/>
        <v>7.115069840533744E-6</v>
      </c>
      <c r="X1189" s="248"/>
      <c r="AG1189" s="249"/>
    </row>
    <row r="1190" spans="1:33" s="246" customFormat="1" ht="12.95" customHeight="1">
      <c r="A1190" s="218" t="s">
        <v>482</v>
      </c>
      <c r="B1190" s="219" t="s">
        <v>1817</v>
      </c>
      <c r="C1190" s="218">
        <v>56929.271999999881</v>
      </c>
      <c r="D1190" s="218" t="s">
        <v>1965</v>
      </c>
      <c r="E1190" s="246">
        <f t="shared" si="477"/>
        <v>72510.19234403882</v>
      </c>
      <c r="F1190" s="246">
        <f t="shared" si="476"/>
        <v>72510</v>
      </c>
      <c r="G1190" s="246">
        <f t="shared" si="478"/>
        <v>6.1837879882659763E-2</v>
      </c>
      <c r="I1190" s="246">
        <f t="shared" si="479"/>
        <v>6.1837879882659763E-2</v>
      </c>
      <c r="P1190" s="246">
        <f t="shared" si="480"/>
        <v>4.999014030972887E-2</v>
      </c>
      <c r="Q1190" s="248">
        <f t="shared" si="481"/>
        <v>41910.771999999881</v>
      </c>
      <c r="R1190" s="246">
        <f t="shared" si="482"/>
        <v>1.403689329879927E-4</v>
      </c>
      <c r="S1190" s="246">
        <v>0.1</v>
      </c>
      <c r="T1190" s="246">
        <f t="shared" si="483"/>
        <v>1.403689329879927E-5</v>
      </c>
      <c r="X1190" s="248"/>
      <c r="AG1190" s="249"/>
    </row>
    <row r="1191" spans="1:33" s="246" customFormat="1" ht="12.95" customHeight="1">
      <c r="A1191" s="218" t="s">
        <v>482</v>
      </c>
      <c r="B1191" s="219" t="s">
        <v>1814</v>
      </c>
      <c r="C1191" s="218">
        <v>56965.106999999844</v>
      </c>
      <c r="D1191" s="218" t="s">
        <v>1965</v>
      </c>
      <c r="E1191" s="246">
        <f t="shared" si="477"/>
        <v>72621.655554684563</v>
      </c>
      <c r="F1191" s="246">
        <f t="shared" si="476"/>
        <v>72621.5</v>
      </c>
      <c r="G1191" s="246">
        <f t="shared" si="478"/>
        <v>5.0010241844574921E-2</v>
      </c>
      <c r="I1191" s="246">
        <f t="shared" si="479"/>
        <v>5.0010241844574921E-2</v>
      </c>
      <c r="P1191" s="246">
        <f t="shared" si="480"/>
        <v>5.0240611141816049E-2</v>
      </c>
      <c r="Q1191" s="248">
        <f t="shared" si="481"/>
        <v>41946.606999999844</v>
      </c>
      <c r="R1191" s="246">
        <f t="shared" si="482"/>
        <v>5.3070013111371484E-8</v>
      </c>
      <c r="S1191" s="246">
        <v>0.1</v>
      </c>
      <c r="T1191" s="246">
        <f t="shared" si="483"/>
        <v>5.3070013111371486E-9</v>
      </c>
      <c r="X1191" s="248"/>
      <c r="AG1191" s="249"/>
    </row>
    <row r="1192" spans="1:33" s="246" customFormat="1" ht="12.95" customHeight="1">
      <c r="A1192" s="218" t="s">
        <v>482</v>
      </c>
      <c r="B1192" s="219" t="s">
        <v>1817</v>
      </c>
      <c r="C1192" s="218">
        <v>56977.166000000201</v>
      </c>
      <c r="D1192" s="218" t="s">
        <v>1965</v>
      </c>
      <c r="E1192" s="246">
        <f t="shared" si="477"/>
        <v>72659.164550281552</v>
      </c>
      <c r="F1192" s="246">
        <f t="shared" si="476"/>
        <v>72659</v>
      </c>
      <c r="G1192" s="246">
        <f t="shared" si="478"/>
        <v>5.2902292198268697E-2</v>
      </c>
      <c r="I1192" s="246">
        <f t="shared" si="479"/>
        <v>5.2902292198268697E-2</v>
      </c>
      <c r="P1192" s="246">
        <f t="shared" si="480"/>
        <v>5.0324970573585093E-2</v>
      </c>
      <c r="Q1192" s="248">
        <f t="shared" si="481"/>
        <v>41958.666000000201</v>
      </c>
      <c r="R1192" s="246">
        <f t="shared" si="482"/>
        <v>6.6425867570617316E-6</v>
      </c>
      <c r="S1192" s="246">
        <v>0.1</v>
      </c>
      <c r="T1192" s="246">
        <f t="shared" si="483"/>
        <v>6.6425867570617323E-7</v>
      </c>
      <c r="X1192" s="248"/>
      <c r="AG1192" s="249"/>
    </row>
    <row r="1193" spans="1:33" s="246" customFormat="1" ht="12.95" customHeight="1">
      <c r="A1193" s="218" t="s">
        <v>482</v>
      </c>
      <c r="B1193" s="219" t="s">
        <v>1817</v>
      </c>
      <c r="C1193" s="218">
        <v>57017.035000000149</v>
      </c>
      <c r="D1193" s="218" t="s">
        <v>1965</v>
      </c>
      <c r="E1193" s="246">
        <f t="shared" si="477"/>
        <v>72783.175342669827</v>
      </c>
      <c r="F1193" s="246">
        <f t="shared" si="476"/>
        <v>72783</v>
      </c>
      <c r="G1193" s="246">
        <f t="shared" si="478"/>
        <v>5.6372004153672606E-2</v>
      </c>
      <c r="I1193" s="246">
        <f t="shared" si="479"/>
        <v>5.6372004153672606E-2</v>
      </c>
      <c r="P1193" s="246">
        <f t="shared" si="480"/>
        <v>5.0604350483101621E-2</v>
      </c>
      <c r="Q1193" s="248">
        <f t="shared" si="481"/>
        <v>41998.535000000149</v>
      </c>
      <c r="R1193" s="246">
        <f t="shared" si="482"/>
        <v>3.326582886365096E-5</v>
      </c>
      <c r="S1193" s="246">
        <v>0.1</v>
      </c>
      <c r="T1193" s="246">
        <f t="shared" si="483"/>
        <v>3.3265828863650962E-6</v>
      </c>
      <c r="X1193" s="248"/>
      <c r="AG1193" s="249"/>
    </row>
    <row r="1194" spans="1:33" s="246" customFormat="1" ht="12.95" customHeight="1">
      <c r="X1194" s="248"/>
      <c r="AG1194" s="249"/>
    </row>
    <row r="1195" spans="1:33" s="246" customFormat="1" ht="12.95" customHeight="1">
      <c r="X1195" s="248"/>
      <c r="AG1195" s="249"/>
    </row>
    <row r="1196" spans="1:33" s="246" customFormat="1" ht="12.95" customHeight="1">
      <c r="X1196" s="248"/>
      <c r="AG1196" s="249"/>
    </row>
    <row r="1197" spans="1:33" s="246" customFormat="1" ht="12.95" customHeight="1">
      <c r="X1197" s="248"/>
      <c r="AG1197" s="249"/>
    </row>
    <row r="1198" spans="1:33" s="246" customFormat="1" ht="12.95" customHeight="1">
      <c r="B1198" s="249"/>
      <c r="C1198" s="250"/>
      <c r="D1198" s="250"/>
      <c r="X1198" s="248"/>
      <c r="AG1198" s="249"/>
    </row>
    <row r="1199" spans="1:33" s="246" customFormat="1" ht="12.95" customHeight="1">
      <c r="A1199" s="246" t="s">
        <v>1820</v>
      </c>
      <c r="B1199" s="249" t="s">
        <v>1817</v>
      </c>
      <c r="C1199" s="250">
        <v>40232.624000000003</v>
      </c>
      <c r="D1199" s="250"/>
      <c r="E1199" s="246">
        <f t="shared" ref="E1199:E1210" si="484">VLOOKUP($C1199,C$736:K$1184,3,FALSE)</f>
        <v>20575.994127109672</v>
      </c>
      <c r="I1199" s="246" t="s">
        <v>1965</v>
      </c>
      <c r="X1199" s="248"/>
      <c r="AG1199" s="249"/>
    </row>
    <row r="1200" spans="1:33" s="246" customFormat="1" ht="12.95" customHeight="1">
      <c r="A1200" s="246" t="s">
        <v>1820</v>
      </c>
      <c r="B1200" s="249" t="s">
        <v>1817</v>
      </c>
      <c r="C1200" s="250">
        <v>40233.586000000003</v>
      </c>
      <c r="D1200" s="250"/>
      <c r="E1200" s="246">
        <f t="shared" si="484"/>
        <v>20578.986386315511</v>
      </c>
      <c r="I1200" s="246" t="s">
        <v>1965</v>
      </c>
      <c r="X1200" s="248"/>
      <c r="AG1200" s="249"/>
    </row>
    <row r="1201" spans="1:33" s="246" customFormat="1" ht="12.95" customHeight="1">
      <c r="A1201" s="246" t="s">
        <v>1820</v>
      </c>
      <c r="B1201" s="249" t="s">
        <v>1814</v>
      </c>
      <c r="C1201" s="250">
        <v>40237.612999999998</v>
      </c>
      <c r="D1201" s="250"/>
      <c r="E1201" s="246">
        <f t="shared" si="484"/>
        <v>20591.512194862189</v>
      </c>
      <c r="I1201" s="246" t="s">
        <v>1965</v>
      </c>
      <c r="X1201" s="248"/>
      <c r="AG1201" s="249"/>
    </row>
    <row r="1202" spans="1:33" s="246" customFormat="1" ht="12.95" customHeight="1">
      <c r="A1202" s="246" t="s">
        <v>1820</v>
      </c>
      <c r="B1202" s="249" t="s">
        <v>1817</v>
      </c>
      <c r="C1202" s="250">
        <v>40556.690999999999</v>
      </c>
      <c r="D1202" s="250"/>
      <c r="E1202" s="246">
        <f t="shared" si="484"/>
        <v>21583.990451495589</v>
      </c>
      <c r="I1202" s="246" t="s">
        <v>1965</v>
      </c>
      <c r="X1202" s="248"/>
      <c r="AG1202" s="249"/>
    </row>
    <row r="1203" spans="1:33" s="246" customFormat="1" ht="12.95" customHeight="1">
      <c r="A1203" s="246" t="s">
        <v>1822</v>
      </c>
      <c r="B1203" s="249"/>
      <c r="C1203" s="250">
        <v>40868.541799999999</v>
      </c>
      <c r="D1203" s="250"/>
      <c r="E1203" s="246">
        <f t="shared" si="484"/>
        <v>22553.988816515204</v>
      </c>
      <c r="I1203" s="246" t="s">
        <v>1965</v>
      </c>
      <c r="X1203" s="248"/>
      <c r="AG1203" s="249"/>
    </row>
    <row r="1204" spans="1:33" s="246" customFormat="1" ht="12.95" customHeight="1">
      <c r="A1204" s="246" t="s">
        <v>1795</v>
      </c>
      <c r="B1204" s="249"/>
      <c r="C1204" s="250">
        <v>41581.624000000003</v>
      </c>
      <c r="D1204" s="250" t="s">
        <v>1797</v>
      </c>
      <c r="E1204" s="246">
        <f t="shared" si="484"/>
        <v>24772.00001970787</v>
      </c>
      <c r="H1204" s="246" t="s">
        <v>1964</v>
      </c>
      <c r="X1204" s="248"/>
      <c r="AG1204" s="249"/>
    </row>
    <row r="1205" spans="1:33" s="246" customFormat="1" ht="12.95" customHeight="1">
      <c r="A1205" s="11" t="s">
        <v>1809</v>
      </c>
      <c r="B1205" s="249" t="s">
        <v>1814</v>
      </c>
      <c r="C1205" s="250">
        <v>46026.104899999998</v>
      </c>
      <c r="D1205" s="250" t="s">
        <v>1951</v>
      </c>
      <c r="E1205" s="246">
        <f t="shared" si="484"/>
        <v>38596.364768366235</v>
      </c>
      <c r="H1205" s="246" t="e">
        <f t="shared" ref="H1205:H1210" si="485">VLOOKUP($C1205,F$21:N$1184,6,FALSE)</f>
        <v>#N/A</v>
      </c>
      <c r="I1205" s="246" t="e">
        <f t="shared" ref="I1205:I1210" si="486">VLOOKUP($C1205,G$21:O$1184,7,FALSE)</f>
        <v>#N/A</v>
      </c>
      <c r="J1205" s="246" t="e">
        <f t="shared" ref="J1205:J1210" si="487">VLOOKUP($C1205,H$21:P$1184,8,FALSE)</f>
        <v>#N/A</v>
      </c>
      <c r="K1205" s="246" t="e">
        <f t="shared" ref="K1205:K1210" si="488">VLOOKUP($C1205,I$21:Q$1184,9,FALSE)</f>
        <v>#N/A</v>
      </c>
      <c r="X1205" s="248"/>
      <c r="AG1205" s="249"/>
    </row>
    <row r="1206" spans="1:33" s="246" customFormat="1" ht="12.95" customHeight="1">
      <c r="A1206" s="11" t="s">
        <v>1809</v>
      </c>
      <c r="B1206" s="249" t="s">
        <v>1817</v>
      </c>
      <c r="C1206" s="250">
        <v>46026.2641</v>
      </c>
      <c r="D1206" s="250" t="s">
        <v>1951</v>
      </c>
      <c r="E1206" s="246">
        <f t="shared" si="484"/>
        <v>38596.859953049781</v>
      </c>
      <c r="H1206" s="246" t="e">
        <f t="shared" si="485"/>
        <v>#N/A</v>
      </c>
      <c r="I1206" s="246" t="e">
        <f t="shared" si="486"/>
        <v>#N/A</v>
      </c>
      <c r="J1206" s="246" t="e">
        <f t="shared" si="487"/>
        <v>#N/A</v>
      </c>
      <c r="K1206" s="246" t="e">
        <f t="shared" si="488"/>
        <v>#N/A</v>
      </c>
      <c r="X1206" s="248"/>
      <c r="AG1206" s="249"/>
    </row>
    <row r="1207" spans="1:33" s="246" customFormat="1" ht="12.95" customHeight="1">
      <c r="A1207" s="11" t="s">
        <v>1809</v>
      </c>
      <c r="B1207" s="249" t="s">
        <v>1817</v>
      </c>
      <c r="C1207" s="250">
        <v>46027.2304</v>
      </c>
      <c r="D1207" s="250" t="s">
        <v>1951</v>
      </c>
      <c r="E1207" s="246">
        <f t="shared" si="484"/>
        <v>38599.86558721881</v>
      </c>
      <c r="H1207" s="246" t="e">
        <f t="shared" si="485"/>
        <v>#N/A</v>
      </c>
      <c r="I1207" s="246" t="e">
        <f t="shared" si="486"/>
        <v>#N/A</v>
      </c>
      <c r="J1207" s="246" t="e">
        <f t="shared" si="487"/>
        <v>#N/A</v>
      </c>
      <c r="K1207" s="246" t="e">
        <f t="shared" si="488"/>
        <v>#N/A</v>
      </c>
      <c r="X1207" s="248"/>
      <c r="AG1207" s="249"/>
    </row>
    <row r="1208" spans="1:33" s="246" customFormat="1" ht="12.95" customHeight="1">
      <c r="A1208" s="11" t="s">
        <v>1809</v>
      </c>
      <c r="B1208" s="249" t="s">
        <v>1817</v>
      </c>
      <c r="C1208" s="250">
        <v>46028.194499999998</v>
      </c>
      <c r="D1208" s="250" t="s">
        <v>1951</v>
      </c>
      <c r="E1208" s="246">
        <f t="shared" si="484"/>
        <v>38602.864378383405</v>
      </c>
      <c r="H1208" s="246" t="e">
        <f t="shared" si="485"/>
        <v>#N/A</v>
      </c>
      <c r="I1208" s="246" t="e">
        <f t="shared" si="486"/>
        <v>#N/A</v>
      </c>
      <c r="J1208" s="246" t="e">
        <f t="shared" si="487"/>
        <v>#N/A</v>
      </c>
      <c r="K1208" s="246" t="e">
        <f t="shared" si="488"/>
        <v>#N/A</v>
      </c>
      <c r="X1208" s="248"/>
      <c r="AG1208" s="249"/>
    </row>
    <row r="1209" spans="1:33" s="246" customFormat="1" ht="12.95" customHeight="1">
      <c r="A1209" s="11" t="s">
        <v>1809</v>
      </c>
      <c r="B1209" s="249" t="s">
        <v>1814</v>
      </c>
      <c r="C1209" s="250">
        <v>46028.355799999998</v>
      </c>
      <c r="D1209" s="250" t="s">
        <v>1951</v>
      </c>
      <c r="E1209" s="246">
        <f t="shared" si="484"/>
        <v>38603.366095025718</v>
      </c>
      <c r="H1209" s="246" t="e">
        <f t="shared" si="485"/>
        <v>#N/A</v>
      </c>
      <c r="I1209" s="246" t="e">
        <f t="shared" si="486"/>
        <v>#N/A</v>
      </c>
      <c r="J1209" s="246" t="e">
        <f t="shared" si="487"/>
        <v>#N/A</v>
      </c>
      <c r="K1209" s="246" t="e">
        <f t="shared" si="488"/>
        <v>#N/A</v>
      </c>
      <c r="X1209" s="248"/>
      <c r="AG1209" s="249"/>
    </row>
    <row r="1210" spans="1:33" s="246" customFormat="1" ht="12.95" customHeight="1">
      <c r="A1210" s="11" t="s">
        <v>1836</v>
      </c>
      <c r="B1210" s="249" t="s">
        <v>1814</v>
      </c>
      <c r="C1210" s="250">
        <v>54373.394500000002</v>
      </c>
      <c r="D1210" s="250">
        <v>4.0000000000000002E-4</v>
      </c>
      <c r="E1210" s="246">
        <f t="shared" si="484"/>
        <v>64560.246420570591</v>
      </c>
      <c r="H1210" s="246" t="e">
        <f t="shared" si="485"/>
        <v>#N/A</v>
      </c>
      <c r="I1210" s="246" t="e">
        <f t="shared" si="486"/>
        <v>#N/A</v>
      </c>
      <c r="J1210" s="246" t="e">
        <f t="shared" si="487"/>
        <v>#N/A</v>
      </c>
      <c r="K1210" s="246" t="e">
        <f t="shared" si="488"/>
        <v>#N/A</v>
      </c>
      <c r="X1210" s="248"/>
      <c r="AG1210" s="249"/>
    </row>
    <row r="1211" spans="1:33" s="246" customFormat="1" ht="12.95" customHeight="1">
      <c r="B1211" s="249"/>
      <c r="C1211" s="250"/>
      <c r="D1211" s="250"/>
      <c r="X1211" s="248"/>
      <c r="AG1211" s="249"/>
    </row>
    <row r="1212" spans="1:33" s="246" customFormat="1" ht="12.95" customHeight="1">
      <c r="B1212" s="249"/>
      <c r="C1212" s="250"/>
      <c r="D1212" s="250"/>
      <c r="X1212" s="248"/>
      <c r="AG1212" s="249"/>
    </row>
    <row r="1213" spans="1:33" s="246" customFormat="1" ht="12.95" customHeight="1">
      <c r="B1213" s="249"/>
      <c r="C1213" s="250"/>
      <c r="D1213" s="250"/>
      <c r="X1213" s="248"/>
      <c r="AG1213" s="249"/>
    </row>
    <row r="1214" spans="1:33" s="246" customFormat="1" ht="12.95" customHeight="1">
      <c r="C1214" s="250"/>
      <c r="D1214" s="250"/>
      <c r="X1214" s="248"/>
      <c r="AG1214" s="249"/>
    </row>
    <row r="1215" spans="1:33" s="246" customFormat="1" ht="12.95" customHeight="1">
      <c r="C1215" s="250"/>
      <c r="D1215" s="250"/>
      <c r="X1215" s="248"/>
      <c r="AG1215" s="249"/>
    </row>
    <row r="1216" spans="1:33" s="246" customFormat="1" ht="12.95" customHeight="1">
      <c r="C1216" s="250"/>
      <c r="D1216" s="250"/>
      <c r="X1216" s="248"/>
      <c r="AG1216" s="249"/>
    </row>
    <row r="1217" spans="3:33" s="246" customFormat="1" ht="12.95" customHeight="1">
      <c r="C1217" s="250"/>
      <c r="D1217" s="250"/>
      <c r="X1217" s="248"/>
      <c r="AG1217" s="249"/>
    </row>
    <row r="1218" spans="3:33" s="246" customFormat="1" ht="12.95" customHeight="1">
      <c r="C1218" s="250"/>
      <c r="D1218" s="250"/>
      <c r="X1218" s="248"/>
      <c r="AG1218" s="249"/>
    </row>
    <row r="1219" spans="3:33" s="246" customFormat="1" ht="12.95" customHeight="1">
      <c r="C1219" s="250"/>
      <c r="D1219" s="250"/>
      <c r="X1219" s="248"/>
      <c r="AG1219" s="249"/>
    </row>
    <row r="1220" spans="3:33" s="246" customFormat="1" ht="12.95" customHeight="1">
      <c r="C1220" s="250"/>
      <c r="D1220" s="250"/>
      <c r="X1220" s="248"/>
      <c r="AG1220" s="249"/>
    </row>
    <row r="1221" spans="3:33" s="246" customFormat="1" ht="12.95" customHeight="1">
      <c r="C1221" s="250"/>
      <c r="D1221" s="250"/>
      <c r="X1221" s="248"/>
      <c r="AG1221" s="249"/>
    </row>
    <row r="1222" spans="3:33" s="246" customFormat="1" ht="12.95" customHeight="1">
      <c r="C1222" s="250"/>
      <c r="D1222" s="250"/>
      <c r="X1222" s="248"/>
      <c r="AG1222" s="249"/>
    </row>
    <row r="1223" spans="3:33" s="246" customFormat="1" ht="12.95" customHeight="1">
      <c r="C1223" s="250"/>
      <c r="D1223" s="250"/>
      <c r="X1223" s="248"/>
      <c r="AG1223" s="249"/>
    </row>
    <row r="1224" spans="3:33" s="246" customFormat="1" ht="12.95" customHeight="1">
      <c r="C1224" s="250"/>
      <c r="D1224" s="250"/>
      <c r="X1224" s="248"/>
      <c r="AG1224" s="249"/>
    </row>
    <row r="1225" spans="3:33" s="246" customFormat="1" ht="12.95" customHeight="1">
      <c r="C1225" s="250"/>
      <c r="D1225" s="250"/>
      <c r="X1225" s="248"/>
      <c r="AG1225" s="249"/>
    </row>
    <row r="1226" spans="3:33" s="246" customFormat="1" ht="12.95" customHeight="1">
      <c r="C1226" s="250"/>
      <c r="D1226" s="250"/>
      <c r="X1226" s="248"/>
      <c r="AG1226" s="249"/>
    </row>
    <row r="1227" spans="3:33" s="246" customFormat="1" ht="12.95" customHeight="1">
      <c r="C1227" s="250"/>
      <c r="D1227" s="250"/>
      <c r="X1227" s="248"/>
      <c r="AG1227" s="249"/>
    </row>
    <row r="1228" spans="3:33" s="246" customFormat="1" ht="12.95" customHeight="1">
      <c r="C1228" s="250"/>
      <c r="D1228" s="250"/>
      <c r="X1228" s="248"/>
      <c r="AG1228" s="249"/>
    </row>
    <row r="1229" spans="3:33" s="246" customFormat="1" ht="12.95" customHeight="1">
      <c r="C1229" s="250"/>
      <c r="D1229" s="250"/>
      <c r="X1229" s="248"/>
      <c r="AG1229" s="249"/>
    </row>
    <row r="1230" spans="3:33" s="246" customFormat="1" ht="12.95" customHeight="1">
      <c r="C1230" s="250"/>
      <c r="D1230" s="250"/>
      <c r="X1230" s="248"/>
      <c r="AG1230" s="249"/>
    </row>
    <row r="1231" spans="3:33" s="246" customFormat="1" ht="12.95" customHeight="1">
      <c r="C1231" s="250"/>
      <c r="D1231" s="250"/>
      <c r="X1231" s="248"/>
      <c r="AG1231" s="249"/>
    </row>
    <row r="1232" spans="3:33" s="246" customFormat="1" ht="12.95" customHeight="1">
      <c r="C1232" s="250"/>
      <c r="D1232" s="250"/>
      <c r="X1232" s="248"/>
      <c r="AG1232" s="249"/>
    </row>
    <row r="1233" spans="3:33" s="246" customFormat="1" ht="12.95" customHeight="1">
      <c r="C1233" s="250"/>
      <c r="D1233" s="250"/>
      <c r="X1233" s="248"/>
      <c r="AG1233" s="249"/>
    </row>
    <row r="1234" spans="3:33" s="246" customFormat="1" ht="12.95" customHeight="1">
      <c r="C1234" s="250"/>
      <c r="D1234" s="250"/>
      <c r="X1234" s="248"/>
      <c r="AG1234" s="249"/>
    </row>
    <row r="1235" spans="3:33" s="246" customFormat="1" ht="12.95" customHeight="1">
      <c r="C1235" s="250"/>
      <c r="D1235" s="250"/>
      <c r="X1235" s="248"/>
      <c r="AG1235" s="249"/>
    </row>
    <row r="1236" spans="3:33" s="246" customFormat="1" ht="12.95" customHeight="1">
      <c r="C1236" s="250"/>
      <c r="D1236" s="250"/>
      <c r="X1236" s="248"/>
      <c r="AG1236" s="249"/>
    </row>
    <row r="1237" spans="3:33" s="246" customFormat="1" ht="12.95" customHeight="1">
      <c r="C1237" s="250"/>
      <c r="D1237" s="250"/>
      <c r="X1237" s="248"/>
      <c r="AG1237" s="249"/>
    </row>
    <row r="1238" spans="3:33" s="246" customFormat="1" ht="12.95" customHeight="1">
      <c r="C1238" s="250"/>
      <c r="D1238" s="250"/>
      <c r="X1238" s="248"/>
      <c r="AG1238" s="249"/>
    </row>
    <row r="1239" spans="3:33" s="246" customFormat="1" ht="12.95" customHeight="1">
      <c r="C1239" s="250"/>
      <c r="D1239" s="250"/>
      <c r="X1239" s="248"/>
      <c r="AG1239" s="249"/>
    </row>
    <row r="1240" spans="3:33" s="246" customFormat="1" ht="12.95" customHeight="1">
      <c r="C1240" s="250"/>
      <c r="D1240" s="250"/>
      <c r="X1240" s="248"/>
      <c r="AG1240" s="249"/>
    </row>
    <row r="1241" spans="3:33" s="246" customFormat="1" ht="12.95" customHeight="1">
      <c r="C1241" s="250"/>
      <c r="D1241" s="250"/>
      <c r="X1241" s="248"/>
      <c r="AG1241" s="249"/>
    </row>
    <row r="1242" spans="3:33" s="246" customFormat="1" ht="12.95" customHeight="1">
      <c r="C1242" s="250"/>
      <c r="D1242" s="250"/>
      <c r="X1242" s="248"/>
      <c r="AG1242" s="249"/>
    </row>
    <row r="1243" spans="3:33" s="246" customFormat="1" ht="12.95" customHeight="1">
      <c r="C1243" s="250"/>
      <c r="D1243" s="250"/>
      <c r="X1243" s="248"/>
      <c r="AG1243" s="249"/>
    </row>
    <row r="1244" spans="3:33" s="246" customFormat="1" ht="12.95" customHeight="1">
      <c r="C1244" s="250"/>
      <c r="D1244" s="250"/>
      <c r="X1244" s="248"/>
      <c r="AG1244" s="249"/>
    </row>
    <row r="1245" spans="3:33" s="246" customFormat="1" ht="12.95" customHeight="1">
      <c r="C1245" s="250"/>
      <c r="D1245" s="250"/>
      <c r="X1245" s="248"/>
      <c r="AG1245" s="249"/>
    </row>
    <row r="1246" spans="3:33" s="246" customFormat="1" ht="12.95" customHeight="1">
      <c r="C1246" s="250"/>
      <c r="D1246" s="250"/>
      <c r="X1246" s="248"/>
      <c r="AG1246" s="249"/>
    </row>
    <row r="1247" spans="3:33" s="246" customFormat="1" ht="12.95" customHeight="1">
      <c r="C1247" s="250"/>
      <c r="D1247" s="250"/>
      <c r="X1247" s="248"/>
      <c r="AG1247" s="249"/>
    </row>
    <row r="1248" spans="3:33" s="246" customFormat="1" ht="12.95" customHeight="1">
      <c r="C1248" s="250"/>
      <c r="D1248" s="250"/>
      <c r="X1248" s="248"/>
      <c r="AG1248" s="249"/>
    </row>
    <row r="1249" spans="3:33" s="246" customFormat="1" ht="12.95" customHeight="1">
      <c r="C1249" s="250"/>
      <c r="D1249" s="250"/>
      <c r="X1249" s="248"/>
      <c r="AG1249" s="249"/>
    </row>
    <row r="1250" spans="3:33" s="246" customFormat="1" ht="12.95" customHeight="1">
      <c r="C1250" s="250"/>
      <c r="D1250" s="250"/>
      <c r="X1250" s="248"/>
      <c r="AG1250" s="249"/>
    </row>
    <row r="1251" spans="3:33" s="246" customFormat="1" ht="12.95" customHeight="1">
      <c r="C1251" s="250"/>
      <c r="D1251" s="250"/>
      <c r="X1251" s="248"/>
      <c r="AG1251" s="249"/>
    </row>
    <row r="1252" spans="3:33" s="246" customFormat="1" ht="12.95" customHeight="1">
      <c r="C1252" s="250"/>
      <c r="D1252" s="250"/>
      <c r="X1252" s="248"/>
      <c r="AG1252" s="249"/>
    </row>
    <row r="1253" spans="3:33" s="246" customFormat="1" ht="12.95" customHeight="1">
      <c r="C1253" s="250"/>
      <c r="D1253" s="250"/>
      <c r="X1253" s="248"/>
      <c r="AG1253" s="249"/>
    </row>
    <row r="1254" spans="3:33" s="246" customFormat="1" ht="12.95" customHeight="1">
      <c r="C1254" s="250"/>
      <c r="D1254" s="250"/>
      <c r="X1254" s="248"/>
      <c r="AG1254" s="249"/>
    </row>
    <row r="1255" spans="3:33" s="246" customFormat="1" ht="12.95" customHeight="1">
      <c r="C1255" s="250"/>
      <c r="D1255" s="250"/>
      <c r="X1255" s="248"/>
      <c r="AG1255" s="249"/>
    </row>
    <row r="1256" spans="3:33" s="246" customFormat="1" ht="12.95" customHeight="1">
      <c r="C1256" s="250"/>
      <c r="D1256" s="250"/>
      <c r="X1256" s="248"/>
      <c r="AG1256" s="249"/>
    </row>
    <row r="1257" spans="3:33" s="246" customFormat="1" ht="12.95" customHeight="1">
      <c r="C1257" s="250"/>
      <c r="D1257" s="250"/>
      <c r="X1257" s="248"/>
      <c r="AG1257" s="249"/>
    </row>
    <row r="1258" spans="3:33" s="246" customFormat="1" ht="12.95" customHeight="1">
      <c r="C1258" s="250"/>
      <c r="D1258" s="250"/>
      <c r="X1258" s="248"/>
      <c r="AG1258" s="249"/>
    </row>
    <row r="1259" spans="3:33" s="246" customFormat="1" ht="12.95" customHeight="1">
      <c r="C1259" s="250"/>
      <c r="D1259" s="250"/>
      <c r="X1259" s="248"/>
      <c r="AG1259" s="249"/>
    </row>
    <row r="1260" spans="3:33" s="246" customFormat="1" ht="12.95" customHeight="1">
      <c r="C1260" s="250"/>
      <c r="D1260" s="250"/>
      <c r="X1260" s="248"/>
      <c r="AG1260" s="249"/>
    </row>
    <row r="1261" spans="3:33" s="246" customFormat="1" ht="12.95" customHeight="1">
      <c r="C1261" s="250"/>
      <c r="D1261" s="250"/>
      <c r="X1261" s="248"/>
      <c r="AG1261" s="249"/>
    </row>
    <row r="1262" spans="3:33" s="246" customFormat="1" ht="12.95" customHeight="1">
      <c r="C1262" s="250"/>
      <c r="D1262" s="250"/>
      <c r="X1262" s="248"/>
      <c r="AG1262" s="249"/>
    </row>
    <row r="1263" spans="3:33" s="246" customFormat="1" ht="12.95" customHeight="1">
      <c r="C1263" s="250"/>
      <c r="D1263" s="250"/>
      <c r="X1263" s="248"/>
      <c r="AG1263" s="249"/>
    </row>
    <row r="1264" spans="3:33" s="246" customFormat="1" ht="12.95" customHeight="1">
      <c r="C1264" s="250"/>
      <c r="D1264" s="250"/>
      <c r="X1264" s="248"/>
      <c r="AG1264" s="249"/>
    </row>
    <row r="1265" spans="3:33" s="246" customFormat="1" ht="12.95" customHeight="1">
      <c r="C1265" s="250"/>
      <c r="D1265" s="250"/>
      <c r="X1265" s="248"/>
      <c r="AG1265" s="249"/>
    </row>
    <row r="1266" spans="3:33" s="246" customFormat="1" ht="12.95" customHeight="1">
      <c r="C1266" s="250"/>
      <c r="D1266" s="250"/>
      <c r="X1266" s="248"/>
      <c r="AG1266" s="249"/>
    </row>
    <row r="1267" spans="3:33" s="246" customFormat="1" ht="12.95" customHeight="1">
      <c r="C1267" s="250"/>
      <c r="D1267" s="250"/>
      <c r="X1267" s="248"/>
      <c r="AG1267" s="249"/>
    </row>
    <row r="1268" spans="3:33" s="246" customFormat="1" ht="12.95" customHeight="1">
      <c r="C1268" s="250"/>
      <c r="D1268" s="250"/>
      <c r="X1268" s="248"/>
      <c r="AG1268" s="249"/>
    </row>
    <row r="1269" spans="3:33" s="246" customFormat="1" ht="12.95" customHeight="1">
      <c r="C1269" s="250"/>
      <c r="D1269" s="250"/>
      <c r="X1269" s="248"/>
      <c r="AG1269" s="249"/>
    </row>
    <row r="1270" spans="3:33" s="246" customFormat="1" ht="12.95" customHeight="1">
      <c r="C1270" s="250"/>
      <c r="D1270" s="250"/>
    </row>
    <row r="1271" spans="3:33" s="246" customFormat="1" ht="12.95" customHeight="1">
      <c r="C1271" s="250"/>
      <c r="D1271" s="250"/>
    </row>
    <row r="1272" spans="3:33" s="246" customFormat="1" ht="12.95" customHeight="1">
      <c r="C1272" s="250"/>
      <c r="D1272" s="250"/>
    </row>
    <row r="1273" spans="3:33" s="246" customFormat="1" ht="12.95" customHeight="1">
      <c r="C1273" s="250"/>
      <c r="D1273" s="250"/>
    </row>
    <row r="1274" spans="3:33" s="246" customFormat="1" ht="12.95" customHeight="1">
      <c r="C1274" s="250"/>
      <c r="D1274" s="250"/>
    </row>
    <row r="1275" spans="3:33" s="246" customFormat="1" ht="12.95" customHeight="1">
      <c r="C1275" s="250"/>
      <c r="D1275" s="250"/>
    </row>
    <row r="1276" spans="3:33" s="246" customFormat="1" ht="12.95" customHeight="1">
      <c r="C1276" s="250"/>
      <c r="D1276" s="250"/>
    </row>
    <row r="1277" spans="3:33" s="246" customFormat="1" ht="12.95" customHeight="1">
      <c r="C1277" s="250"/>
      <c r="D1277" s="250"/>
    </row>
    <row r="1278" spans="3:33" s="246" customFormat="1" ht="12.95" customHeight="1">
      <c r="C1278" s="250"/>
      <c r="D1278" s="250"/>
    </row>
    <row r="1279" spans="3:33" s="246" customFormat="1" ht="12.95" customHeight="1">
      <c r="C1279" s="250"/>
      <c r="D1279" s="250"/>
    </row>
    <row r="1280" spans="3:33" s="246" customFormat="1" ht="12.95" customHeight="1">
      <c r="C1280" s="250"/>
      <c r="D1280" s="250"/>
    </row>
    <row r="1281" spans="3:4" s="246" customFormat="1" ht="12.95" customHeight="1">
      <c r="C1281" s="250"/>
      <c r="D1281" s="250"/>
    </row>
    <row r="1282" spans="3:4" s="246" customFormat="1" ht="12.95" customHeight="1">
      <c r="C1282" s="250"/>
      <c r="D1282" s="250"/>
    </row>
    <row r="1283" spans="3:4" s="246" customFormat="1" ht="12.95" customHeight="1">
      <c r="C1283" s="250"/>
      <c r="D1283" s="250"/>
    </row>
    <row r="1284" spans="3:4" s="246" customFormat="1" ht="12.95" customHeight="1">
      <c r="C1284" s="250"/>
      <c r="D1284" s="250"/>
    </row>
    <row r="1285" spans="3:4" s="246" customFormat="1" ht="12.95" customHeight="1">
      <c r="C1285" s="250"/>
      <c r="D1285" s="250"/>
    </row>
    <row r="1286" spans="3:4" s="246" customFormat="1" ht="12.95" customHeight="1">
      <c r="C1286" s="250"/>
      <c r="D1286" s="250"/>
    </row>
    <row r="1287" spans="3:4" s="246" customFormat="1" ht="12.95" customHeight="1">
      <c r="C1287" s="250"/>
      <c r="D1287" s="250"/>
    </row>
    <row r="1288" spans="3:4" s="246" customFormat="1" ht="12.95" customHeight="1">
      <c r="C1288" s="250"/>
      <c r="D1288" s="250"/>
    </row>
    <row r="1289" spans="3:4" s="246" customFormat="1" ht="12.95" customHeight="1">
      <c r="C1289" s="250"/>
      <c r="D1289" s="250"/>
    </row>
    <row r="1290" spans="3:4" s="246" customFormat="1" ht="12.95" customHeight="1">
      <c r="C1290" s="250"/>
      <c r="D1290" s="250"/>
    </row>
    <row r="1291" spans="3:4" s="246" customFormat="1" ht="12.95" customHeight="1">
      <c r="C1291" s="250"/>
      <c r="D1291" s="250"/>
    </row>
    <row r="1292" spans="3:4" s="246" customFormat="1" ht="12.95" customHeight="1">
      <c r="C1292" s="250"/>
      <c r="D1292" s="250"/>
    </row>
    <row r="1293" spans="3:4" s="246" customFormat="1" ht="12.95" customHeight="1">
      <c r="C1293" s="250"/>
      <c r="D1293" s="250"/>
    </row>
    <row r="1294" spans="3:4" s="246" customFormat="1" ht="12.95" customHeight="1">
      <c r="C1294" s="250"/>
      <c r="D1294" s="250"/>
    </row>
    <row r="1295" spans="3:4" s="246" customFormat="1" ht="12.95" customHeight="1">
      <c r="C1295" s="250"/>
      <c r="D1295" s="250"/>
    </row>
    <row r="1296" spans="3:4" s="246" customFormat="1" ht="12.95" customHeight="1">
      <c r="C1296" s="250"/>
      <c r="D1296" s="250"/>
    </row>
    <row r="1297" spans="3:4" s="246" customFormat="1" ht="12.95" customHeight="1">
      <c r="C1297" s="250"/>
      <c r="D1297" s="250"/>
    </row>
    <row r="1298" spans="3:4" s="246" customFormat="1" ht="12.95" customHeight="1">
      <c r="C1298" s="250"/>
      <c r="D1298" s="250"/>
    </row>
    <row r="1299" spans="3:4" s="246" customFormat="1" ht="12.95" customHeight="1">
      <c r="C1299" s="250"/>
      <c r="D1299" s="250"/>
    </row>
    <row r="1300" spans="3:4" s="246" customFormat="1" ht="12.95" customHeight="1">
      <c r="C1300" s="250"/>
      <c r="D1300" s="250"/>
    </row>
    <row r="1301" spans="3:4" s="246" customFormat="1" ht="12.95" customHeight="1">
      <c r="C1301" s="250"/>
      <c r="D1301" s="250"/>
    </row>
    <row r="1302" spans="3:4" s="246" customFormat="1" ht="12.95" customHeight="1">
      <c r="C1302" s="250"/>
      <c r="D1302" s="250"/>
    </row>
    <row r="1303" spans="3:4" s="246" customFormat="1" ht="12.95" customHeight="1">
      <c r="C1303" s="250"/>
      <c r="D1303" s="250"/>
    </row>
    <row r="1304" spans="3:4" s="246" customFormat="1" ht="12.95" customHeight="1">
      <c r="C1304" s="250"/>
      <c r="D1304" s="250"/>
    </row>
    <row r="1305" spans="3:4" s="246" customFormat="1" ht="12.95" customHeight="1">
      <c r="C1305" s="250"/>
      <c r="D1305" s="250"/>
    </row>
    <row r="1306" spans="3:4" s="246" customFormat="1" ht="12.95" customHeight="1">
      <c r="C1306" s="250"/>
      <c r="D1306" s="250"/>
    </row>
    <row r="1307" spans="3:4" s="246" customFormat="1" ht="12.95" customHeight="1">
      <c r="C1307" s="250"/>
      <c r="D1307" s="250"/>
    </row>
    <row r="1308" spans="3:4" s="246" customFormat="1" ht="12.95" customHeight="1">
      <c r="C1308" s="250"/>
      <c r="D1308" s="250"/>
    </row>
    <row r="1309" spans="3:4" s="246" customFormat="1" ht="12.95" customHeight="1">
      <c r="C1309" s="250"/>
      <c r="D1309" s="250"/>
    </row>
    <row r="1310" spans="3:4" s="246" customFormat="1" ht="12.95" customHeight="1">
      <c r="C1310" s="250"/>
      <c r="D1310" s="250"/>
    </row>
    <row r="1311" spans="3:4" s="246" customFormat="1" ht="12.95" customHeight="1">
      <c r="C1311" s="250"/>
      <c r="D1311" s="250"/>
    </row>
    <row r="1312" spans="3:4" s="246" customFormat="1" ht="12.95" customHeight="1">
      <c r="C1312" s="250"/>
      <c r="D1312" s="250"/>
    </row>
    <row r="1313" spans="3:4" s="246" customFormat="1" ht="12.95" customHeight="1">
      <c r="C1313" s="250"/>
      <c r="D1313" s="250"/>
    </row>
    <row r="1314" spans="3:4" s="246" customFormat="1" ht="12.95" customHeight="1">
      <c r="C1314" s="250"/>
      <c r="D1314" s="250"/>
    </row>
    <row r="1315" spans="3:4" s="246" customFormat="1" ht="12.95" customHeight="1">
      <c r="C1315" s="250"/>
      <c r="D1315" s="250"/>
    </row>
    <row r="1316" spans="3:4" s="246" customFormat="1" ht="12.95" customHeight="1">
      <c r="C1316" s="250"/>
      <c r="D1316" s="250"/>
    </row>
    <row r="1317" spans="3:4" s="246" customFormat="1" ht="12.95" customHeight="1">
      <c r="C1317" s="250"/>
      <c r="D1317" s="250"/>
    </row>
    <row r="1318" spans="3:4" s="246" customFormat="1" ht="12.95" customHeight="1">
      <c r="C1318" s="250"/>
      <c r="D1318" s="250"/>
    </row>
    <row r="1319" spans="3:4" s="246" customFormat="1" ht="12.95" customHeight="1">
      <c r="C1319" s="250"/>
      <c r="D1319" s="250"/>
    </row>
    <row r="1320" spans="3:4" s="246" customFormat="1" ht="12.95" customHeight="1">
      <c r="C1320" s="250"/>
      <c r="D1320" s="250"/>
    </row>
    <row r="1321" spans="3:4" s="246" customFormat="1" ht="12.95" customHeight="1">
      <c r="C1321" s="250"/>
      <c r="D1321" s="250"/>
    </row>
    <row r="1322" spans="3:4" s="246" customFormat="1" ht="12.95" customHeight="1">
      <c r="C1322" s="250"/>
      <c r="D1322" s="250"/>
    </row>
    <row r="1323" spans="3:4" s="246" customFormat="1" ht="12.95" customHeight="1">
      <c r="C1323" s="250"/>
      <c r="D1323" s="250"/>
    </row>
    <row r="1324" spans="3:4" s="246" customFormat="1" ht="12.95" customHeight="1">
      <c r="C1324" s="250"/>
      <c r="D1324" s="250"/>
    </row>
    <row r="1325" spans="3:4" s="246" customFormat="1" ht="12.95" customHeight="1">
      <c r="C1325" s="250"/>
      <c r="D1325" s="250"/>
    </row>
    <row r="1326" spans="3:4" s="246" customFormat="1" ht="12.95" customHeight="1">
      <c r="C1326" s="250"/>
      <c r="D1326" s="250"/>
    </row>
    <row r="1327" spans="3:4" s="246" customFormat="1" ht="12.95" customHeight="1">
      <c r="C1327" s="250"/>
      <c r="D1327" s="250"/>
    </row>
    <row r="1328" spans="3:4" s="246" customFormat="1" ht="12.95" customHeight="1">
      <c r="C1328" s="250"/>
      <c r="D1328" s="250"/>
    </row>
    <row r="1329" spans="3:4" s="246" customFormat="1" ht="12.95" customHeight="1">
      <c r="C1329" s="250"/>
      <c r="D1329" s="250"/>
    </row>
    <row r="1330" spans="3:4" s="246" customFormat="1" ht="12.95" customHeight="1">
      <c r="C1330" s="250"/>
      <c r="D1330" s="250"/>
    </row>
    <row r="1331" spans="3:4" s="246" customFormat="1" ht="12.95" customHeight="1">
      <c r="C1331" s="250"/>
      <c r="D1331" s="250"/>
    </row>
    <row r="1332" spans="3:4" s="246" customFormat="1" ht="12.95" customHeight="1">
      <c r="C1332" s="250"/>
      <c r="D1332" s="250"/>
    </row>
    <row r="1333" spans="3:4" s="246" customFormat="1" ht="12.95" customHeight="1">
      <c r="C1333" s="250"/>
      <c r="D1333" s="250"/>
    </row>
    <row r="1334" spans="3:4" s="246" customFormat="1" ht="12.95" customHeight="1">
      <c r="C1334" s="250"/>
      <c r="D1334" s="250"/>
    </row>
    <row r="1335" spans="3:4" s="246" customFormat="1" ht="12.95" customHeight="1">
      <c r="C1335" s="250"/>
      <c r="D1335" s="250"/>
    </row>
    <row r="1336" spans="3:4" s="246" customFormat="1" ht="12.95" customHeight="1">
      <c r="C1336" s="250"/>
      <c r="D1336" s="250"/>
    </row>
    <row r="1337" spans="3:4" s="246" customFormat="1" ht="12.95" customHeight="1">
      <c r="C1337" s="250"/>
      <c r="D1337" s="250"/>
    </row>
    <row r="1338" spans="3:4" s="246" customFormat="1" ht="12.95" customHeight="1">
      <c r="C1338" s="250"/>
      <c r="D1338" s="250"/>
    </row>
    <row r="1339" spans="3:4" s="246" customFormat="1" ht="12.95" customHeight="1">
      <c r="C1339" s="250"/>
      <c r="D1339" s="250"/>
    </row>
    <row r="1340" spans="3:4" s="246" customFormat="1" ht="12.95" customHeight="1">
      <c r="C1340" s="250"/>
      <c r="D1340" s="250"/>
    </row>
    <row r="1341" spans="3:4" s="246" customFormat="1" ht="12.95" customHeight="1">
      <c r="C1341" s="250"/>
      <c r="D1341" s="250"/>
    </row>
    <row r="1342" spans="3:4" s="246" customFormat="1" ht="12.95" customHeight="1">
      <c r="C1342" s="250"/>
      <c r="D1342" s="250"/>
    </row>
    <row r="1343" spans="3:4" s="246" customFormat="1" ht="12.95" customHeight="1">
      <c r="C1343" s="250"/>
      <c r="D1343" s="250"/>
    </row>
    <row r="1344" spans="3:4" s="246" customFormat="1" ht="12.95" customHeight="1">
      <c r="C1344" s="250"/>
      <c r="D1344" s="250"/>
    </row>
    <row r="1345" spans="3:4" s="246" customFormat="1" ht="12.95" customHeight="1">
      <c r="C1345" s="250"/>
      <c r="D1345" s="250"/>
    </row>
    <row r="1346" spans="3:4" s="246" customFormat="1" ht="12.95" customHeight="1">
      <c r="C1346" s="250"/>
      <c r="D1346" s="250"/>
    </row>
    <row r="1347" spans="3:4" s="246" customFormat="1" ht="12.95" customHeight="1">
      <c r="C1347" s="250"/>
      <c r="D1347" s="250"/>
    </row>
    <row r="1348" spans="3:4" s="246" customFormat="1" ht="12.95" customHeight="1">
      <c r="C1348" s="250"/>
      <c r="D1348" s="250"/>
    </row>
    <row r="1349" spans="3:4" s="246" customFormat="1" ht="12.95" customHeight="1">
      <c r="C1349" s="250"/>
      <c r="D1349" s="250"/>
    </row>
    <row r="1350" spans="3:4" s="246" customFormat="1" ht="12.95" customHeight="1">
      <c r="C1350" s="250"/>
      <c r="D1350" s="250"/>
    </row>
    <row r="1351" spans="3:4" s="246" customFormat="1" ht="12.95" customHeight="1">
      <c r="C1351" s="250"/>
      <c r="D1351" s="250"/>
    </row>
    <row r="1352" spans="3:4" s="246" customFormat="1" ht="12.95" customHeight="1">
      <c r="C1352" s="250"/>
      <c r="D1352" s="250"/>
    </row>
    <row r="1353" spans="3:4" s="246" customFormat="1" ht="12.95" customHeight="1">
      <c r="C1353" s="250"/>
      <c r="D1353" s="250"/>
    </row>
    <row r="1354" spans="3:4" s="246" customFormat="1" ht="12.95" customHeight="1">
      <c r="C1354" s="250"/>
      <c r="D1354" s="250"/>
    </row>
    <row r="1355" spans="3:4" s="246" customFormat="1" ht="12.95" customHeight="1">
      <c r="C1355" s="250"/>
      <c r="D1355" s="250"/>
    </row>
    <row r="1356" spans="3:4" s="246" customFormat="1" ht="12.95" customHeight="1">
      <c r="C1356" s="250"/>
      <c r="D1356" s="250"/>
    </row>
    <row r="1357" spans="3:4" s="246" customFormat="1" ht="12.95" customHeight="1">
      <c r="C1357" s="250"/>
      <c r="D1357" s="250"/>
    </row>
    <row r="1358" spans="3:4" s="246" customFormat="1" ht="12.95" customHeight="1">
      <c r="C1358" s="250"/>
      <c r="D1358" s="250"/>
    </row>
    <row r="1359" spans="3:4" s="246" customFormat="1" ht="12.95" customHeight="1">
      <c r="C1359" s="250"/>
      <c r="D1359" s="250"/>
    </row>
    <row r="1360" spans="3:4" s="246" customFormat="1" ht="12.95" customHeight="1">
      <c r="C1360" s="250"/>
      <c r="D1360" s="250"/>
    </row>
    <row r="1361" spans="3:4" s="246" customFormat="1" ht="12.95" customHeight="1">
      <c r="C1361" s="250"/>
      <c r="D1361" s="250"/>
    </row>
    <row r="1362" spans="3:4" s="246" customFormat="1" ht="12.95" customHeight="1">
      <c r="C1362" s="250"/>
      <c r="D1362" s="250"/>
    </row>
    <row r="1363" spans="3:4" s="246" customFormat="1" ht="12.95" customHeight="1">
      <c r="C1363" s="250"/>
      <c r="D1363" s="250"/>
    </row>
    <row r="1364" spans="3:4" s="246" customFormat="1" ht="12.95" customHeight="1">
      <c r="C1364" s="250"/>
      <c r="D1364" s="250"/>
    </row>
    <row r="1365" spans="3:4" s="246" customFormat="1" ht="12.95" customHeight="1">
      <c r="C1365" s="250"/>
      <c r="D1365" s="250"/>
    </row>
    <row r="1366" spans="3:4" s="246" customFormat="1" ht="12.95" customHeight="1">
      <c r="C1366" s="250"/>
      <c r="D1366" s="250"/>
    </row>
    <row r="1367" spans="3:4" s="246" customFormat="1" ht="12.95" customHeight="1">
      <c r="C1367" s="250"/>
      <c r="D1367" s="250"/>
    </row>
    <row r="1368" spans="3:4" s="246" customFormat="1" ht="12.95" customHeight="1">
      <c r="C1368" s="250"/>
      <c r="D1368" s="250"/>
    </row>
    <row r="1369" spans="3:4" s="246" customFormat="1" ht="12.95" customHeight="1">
      <c r="C1369" s="250"/>
      <c r="D1369" s="250"/>
    </row>
    <row r="1370" spans="3:4" s="246" customFormat="1" ht="12.95" customHeight="1">
      <c r="C1370" s="250"/>
      <c r="D1370" s="250"/>
    </row>
    <row r="1371" spans="3:4" s="246" customFormat="1" ht="12.95" customHeight="1">
      <c r="C1371" s="250"/>
      <c r="D1371" s="250"/>
    </row>
    <row r="1372" spans="3:4" s="246" customFormat="1" ht="12.95" customHeight="1">
      <c r="C1372" s="250"/>
      <c r="D1372" s="250"/>
    </row>
    <row r="1373" spans="3:4" s="246" customFormat="1" ht="12.95" customHeight="1">
      <c r="C1373" s="250"/>
      <c r="D1373" s="250"/>
    </row>
    <row r="1374" spans="3:4" s="246" customFormat="1" ht="12.95" customHeight="1">
      <c r="C1374" s="250"/>
      <c r="D1374" s="250"/>
    </row>
    <row r="1375" spans="3:4" s="246" customFormat="1" ht="12.95" customHeight="1">
      <c r="C1375" s="250"/>
      <c r="D1375" s="250"/>
    </row>
    <row r="1376" spans="3:4" s="246" customFormat="1" ht="12.95" customHeight="1">
      <c r="C1376" s="250"/>
      <c r="D1376" s="250"/>
    </row>
    <row r="1377" spans="3:4" s="246" customFormat="1" ht="12.95" customHeight="1">
      <c r="C1377" s="250"/>
      <c r="D1377" s="250"/>
    </row>
    <row r="1378" spans="3:4" s="246" customFormat="1" ht="12.95" customHeight="1">
      <c r="C1378" s="250"/>
      <c r="D1378" s="250"/>
    </row>
    <row r="1379" spans="3:4" s="246" customFormat="1" ht="12.95" customHeight="1">
      <c r="C1379" s="250"/>
      <c r="D1379" s="250"/>
    </row>
    <row r="1380" spans="3:4" s="246" customFormat="1" ht="12.95" customHeight="1">
      <c r="C1380" s="250"/>
      <c r="D1380" s="250"/>
    </row>
    <row r="1381" spans="3:4" s="246" customFormat="1" ht="12.95" customHeight="1">
      <c r="C1381" s="250"/>
      <c r="D1381" s="250"/>
    </row>
    <row r="1382" spans="3:4" s="246" customFormat="1" ht="12.95" customHeight="1">
      <c r="C1382" s="250"/>
      <c r="D1382" s="250"/>
    </row>
    <row r="1383" spans="3:4" s="246" customFormat="1" ht="12.95" customHeight="1">
      <c r="C1383" s="250"/>
      <c r="D1383" s="250"/>
    </row>
    <row r="1384" spans="3:4" s="246" customFormat="1" ht="12.95" customHeight="1">
      <c r="C1384" s="250"/>
      <c r="D1384" s="250"/>
    </row>
    <row r="1385" spans="3:4" s="246" customFormat="1" ht="12.95" customHeight="1">
      <c r="C1385" s="250"/>
      <c r="D1385" s="250"/>
    </row>
    <row r="1386" spans="3:4" s="246" customFormat="1" ht="12.95" customHeight="1">
      <c r="C1386" s="250"/>
      <c r="D1386" s="250"/>
    </row>
    <row r="1387" spans="3:4" s="246" customFormat="1" ht="12.95" customHeight="1">
      <c r="C1387" s="250"/>
      <c r="D1387" s="250"/>
    </row>
    <row r="1388" spans="3:4" s="246" customFormat="1" ht="12.95" customHeight="1">
      <c r="C1388" s="250"/>
      <c r="D1388" s="250"/>
    </row>
    <row r="1389" spans="3:4" s="246" customFormat="1" ht="12.95" customHeight="1">
      <c r="C1389" s="250"/>
      <c r="D1389" s="250"/>
    </row>
    <row r="1390" spans="3:4" s="246" customFormat="1" ht="12.95" customHeight="1">
      <c r="C1390" s="250"/>
      <c r="D1390" s="250"/>
    </row>
    <row r="1391" spans="3:4" s="246" customFormat="1" ht="12.95" customHeight="1">
      <c r="C1391" s="250"/>
      <c r="D1391" s="250"/>
    </row>
    <row r="1392" spans="3:4" s="246" customFormat="1" ht="12.95" customHeight="1">
      <c r="C1392" s="250"/>
      <c r="D1392" s="250"/>
    </row>
    <row r="1393" spans="3:4" s="246" customFormat="1" ht="12.95" customHeight="1">
      <c r="C1393" s="250"/>
      <c r="D1393" s="250"/>
    </row>
    <row r="1394" spans="3:4" s="246" customFormat="1" ht="12.95" customHeight="1">
      <c r="C1394" s="250"/>
      <c r="D1394" s="250"/>
    </row>
    <row r="1395" spans="3:4" s="246" customFormat="1" ht="12.95" customHeight="1">
      <c r="C1395" s="250"/>
      <c r="D1395" s="250"/>
    </row>
    <row r="1396" spans="3:4" s="246" customFormat="1" ht="12.95" customHeight="1">
      <c r="C1396" s="250"/>
      <c r="D1396" s="250"/>
    </row>
    <row r="1397" spans="3:4" s="246" customFormat="1" ht="12.95" customHeight="1">
      <c r="C1397" s="250"/>
      <c r="D1397" s="250"/>
    </row>
    <row r="1398" spans="3:4" s="246" customFormat="1" ht="12.95" customHeight="1">
      <c r="C1398" s="250"/>
      <c r="D1398" s="250"/>
    </row>
    <row r="1399" spans="3:4" s="246" customFormat="1" ht="12.95" customHeight="1">
      <c r="C1399" s="250"/>
      <c r="D1399" s="250"/>
    </row>
    <row r="1400" spans="3:4" s="246" customFormat="1" ht="12.95" customHeight="1">
      <c r="C1400" s="250"/>
      <c r="D1400" s="250"/>
    </row>
    <row r="1401" spans="3:4" s="246" customFormat="1" ht="12.95" customHeight="1">
      <c r="C1401" s="250"/>
      <c r="D1401" s="250"/>
    </row>
    <row r="1402" spans="3:4" s="246" customFormat="1" ht="12.95" customHeight="1">
      <c r="C1402" s="250"/>
      <c r="D1402" s="250"/>
    </row>
    <row r="1403" spans="3:4" s="246" customFormat="1" ht="12.95" customHeight="1">
      <c r="C1403" s="250"/>
      <c r="D1403" s="250"/>
    </row>
    <row r="1404" spans="3:4" s="246" customFormat="1" ht="12.95" customHeight="1">
      <c r="C1404" s="250"/>
      <c r="D1404" s="250"/>
    </row>
    <row r="1405" spans="3:4" s="246" customFormat="1" ht="12.95" customHeight="1">
      <c r="C1405" s="250"/>
      <c r="D1405" s="250"/>
    </row>
    <row r="1406" spans="3:4" s="246" customFormat="1" ht="12.95" customHeight="1">
      <c r="C1406" s="250"/>
      <c r="D1406" s="250"/>
    </row>
    <row r="1407" spans="3:4" s="246" customFormat="1" ht="12.95" customHeight="1">
      <c r="C1407" s="250"/>
      <c r="D1407" s="250"/>
    </row>
    <row r="1408" spans="3:4" s="246" customFormat="1" ht="12.95" customHeight="1">
      <c r="C1408" s="250"/>
      <c r="D1408" s="250"/>
    </row>
    <row r="1409" spans="3:4" s="246" customFormat="1" ht="12.95" customHeight="1">
      <c r="C1409" s="250"/>
      <c r="D1409" s="250"/>
    </row>
    <row r="1410" spans="3:4" s="246" customFormat="1" ht="12.95" customHeight="1">
      <c r="C1410" s="250"/>
      <c r="D1410" s="250"/>
    </row>
    <row r="1411" spans="3:4" s="246" customFormat="1" ht="12.95" customHeight="1">
      <c r="C1411" s="250"/>
      <c r="D1411" s="250"/>
    </row>
    <row r="1412" spans="3:4" s="246" customFormat="1" ht="12.95" customHeight="1">
      <c r="C1412" s="250"/>
      <c r="D1412" s="250"/>
    </row>
    <row r="1413" spans="3:4" s="246" customFormat="1" ht="12.95" customHeight="1">
      <c r="C1413" s="250"/>
      <c r="D1413" s="250"/>
    </row>
    <row r="1414" spans="3:4" s="246" customFormat="1" ht="12.95" customHeight="1">
      <c r="C1414" s="250"/>
      <c r="D1414" s="250"/>
    </row>
    <row r="1415" spans="3:4" s="246" customFormat="1" ht="12.95" customHeight="1">
      <c r="C1415" s="250"/>
      <c r="D1415" s="250"/>
    </row>
    <row r="1416" spans="3:4" s="246" customFormat="1" ht="12.95" customHeight="1">
      <c r="C1416" s="250"/>
      <c r="D1416" s="250"/>
    </row>
    <row r="1417" spans="3:4" s="246" customFormat="1" ht="12.95" customHeight="1">
      <c r="C1417" s="250"/>
      <c r="D1417" s="250"/>
    </row>
    <row r="1418" spans="3:4" s="246" customFormat="1" ht="12.95" customHeight="1">
      <c r="C1418" s="250"/>
      <c r="D1418" s="250"/>
    </row>
    <row r="1419" spans="3:4" s="246" customFormat="1" ht="12.95" customHeight="1">
      <c r="C1419" s="250"/>
      <c r="D1419" s="250"/>
    </row>
    <row r="1420" spans="3:4" s="246" customFormat="1" ht="12.95" customHeight="1">
      <c r="C1420" s="250"/>
      <c r="D1420" s="250"/>
    </row>
    <row r="1421" spans="3:4" s="246" customFormat="1" ht="12.95" customHeight="1">
      <c r="C1421" s="250"/>
      <c r="D1421" s="250"/>
    </row>
    <row r="1422" spans="3:4" s="246" customFormat="1" ht="12.95" customHeight="1">
      <c r="C1422" s="250"/>
      <c r="D1422" s="250"/>
    </row>
    <row r="1423" spans="3:4" s="246" customFormat="1" ht="12.95" customHeight="1">
      <c r="C1423" s="250"/>
      <c r="D1423" s="250"/>
    </row>
    <row r="1424" spans="3:4" s="246" customFormat="1" ht="12.95" customHeight="1">
      <c r="C1424" s="250"/>
      <c r="D1424" s="250"/>
    </row>
    <row r="1425" spans="3:4" s="246" customFormat="1" ht="12.95" customHeight="1">
      <c r="C1425" s="250"/>
      <c r="D1425" s="250"/>
    </row>
    <row r="1426" spans="3:4" s="246" customFormat="1" ht="12.95" customHeight="1">
      <c r="C1426" s="250"/>
      <c r="D1426" s="250"/>
    </row>
    <row r="1427" spans="3:4" s="246" customFormat="1" ht="12.95" customHeight="1">
      <c r="C1427" s="250"/>
      <c r="D1427" s="250"/>
    </row>
    <row r="1428" spans="3:4" s="246" customFormat="1" ht="12.95" customHeight="1">
      <c r="C1428" s="250"/>
      <c r="D1428" s="250"/>
    </row>
    <row r="1429" spans="3:4" s="246" customFormat="1" ht="12.95" customHeight="1">
      <c r="C1429" s="250"/>
      <c r="D1429" s="250"/>
    </row>
    <row r="1430" spans="3:4" s="246" customFormat="1" ht="12.95" customHeight="1">
      <c r="C1430" s="250"/>
      <c r="D1430" s="250"/>
    </row>
    <row r="1431" spans="3:4" s="246" customFormat="1" ht="12.95" customHeight="1">
      <c r="C1431" s="250"/>
      <c r="D1431" s="250"/>
    </row>
    <row r="1432" spans="3:4" s="246" customFormat="1" ht="12.95" customHeight="1">
      <c r="C1432" s="250"/>
      <c r="D1432" s="250"/>
    </row>
    <row r="1433" spans="3:4" s="246" customFormat="1" ht="12.95" customHeight="1">
      <c r="C1433" s="250"/>
      <c r="D1433" s="250"/>
    </row>
    <row r="1434" spans="3:4" s="246" customFormat="1" ht="12.95" customHeight="1">
      <c r="C1434" s="250"/>
      <c r="D1434" s="250"/>
    </row>
    <row r="1435" spans="3:4" s="246" customFormat="1" ht="12.95" customHeight="1">
      <c r="C1435" s="250"/>
      <c r="D1435" s="250"/>
    </row>
    <row r="1436" spans="3:4" s="246" customFormat="1" ht="12.95" customHeight="1">
      <c r="C1436" s="250"/>
      <c r="D1436" s="250"/>
    </row>
    <row r="1437" spans="3:4" s="246" customFormat="1" ht="12.95" customHeight="1">
      <c r="C1437" s="250"/>
      <c r="D1437" s="250"/>
    </row>
    <row r="1438" spans="3:4" s="246" customFormat="1" ht="12.95" customHeight="1">
      <c r="C1438" s="250"/>
      <c r="D1438" s="250"/>
    </row>
    <row r="1439" spans="3:4" s="246" customFormat="1" ht="12.95" customHeight="1">
      <c r="C1439" s="250"/>
      <c r="D1439" s="250"/>
    </row>
    <row r="1440" spans="3:4" s="246" customFormat="1" ht="12.95" customHeight="1">
      <c r="C1440" s="250"/>
      <c r="D1440" s="250"/>
    </row>
    <row r="1441" spans="3:4" s="246" customFormat="1" ht="12.95" customHeight="1">
      <c r="C1441" s="250"/>
      <c r="D1441" s="250"/>
    </row>
    <row r="1442" spans="3:4" s="246" customFormat="1" ht="12.95" customHeight="1">
      <c r="C1442" s="250"/>
      <c r="D1442" s="250"/>
    </row>
    <row r="1443" spans="3:4" s="246" customFormat="1" ht="12.95" customHeight="1">
      <c r="C1443" s="250"/>
      <c r="D1443" s="250"/>
    </row>
    <row r="1444" spans="3:4" s="246" customFormat="1" ht="12.95" customHeight="1">
      <c r="C1444" s="250"/>
      <c r="D1444" s="250"/>
    </row>
    <row r="1445" spans="3:4" s="246" customFormat="1" ht="12.95" customHeight="1">
      <c r="C1445" s="250"/>
      <c r="D1445" s="250"/>
    </row>
    <row r="1446" spans="3:4" s="246" customFormat="1" ht="12.95" customHeight="1">
      <c r="C1446" s="250"/>
      <c r="D1446" s="250"/>
    </row>
    <row r="1447" spans="3:4" s="246" customFormat="1" ht="12.95" customHeight="1">
      <c r="C1447" s="250"/>
      <c r="D1447" s="250"/>
    </row>
    <row r="1448" spans="3:4" s="246" customFormat="1" ht="12.95" customHeight="1">
      <c r="C1448" s="250"/>
      <c r="D1448" s="250"/>
    </row>
    <row r="1449" spans="3:4" s="246" customFormat="1" ht="12.95" customHeight="1">
      <c r="C1449" s="250"/>
      <c r="D1449" s="250"/>
    </row>
    <row r="1450" spans="3:4" s="246" customFormat="1" ht="12.95" customHeight="1">
      <c r="C1450" s="250"/>
      <c r="D1450" s="250"/>
    </row>
    <row r="1451" spans="3:4" s="246" customFormat="1" ht="12.95" customHeight="1">
      <c r="C1451" s="250"/>
      <c r="D1451" s="250"/>
    </row>
    <row r="1452" spans="3:4" s="246" customFormat="1" ht="12.95" customHeight="1">
      <c r="C1452" s="250"/>
      <c r="D1452" s="250"/>
    </row>
    <row r="1453" spans="3:4" s="246" customFormat="1" ht="12.95" customHeight="1">
      <c r="C1453" s="250"/>
      <c r="D1453" s="250"/>
    </row>
    <row r="1454" spans="3:4" s="246" customFormat="1" ht="12.95" customHeight="1">
      <c r="C1454" s="250"/>
      <c r="D1454" s="250"/>
    </row>
    <row r="1455" spans="3:4" s="246" customFormat="1" ht="12.95" customHeight="1">
      <c r="C1455" s="250"/>
      <c r="D1455" s="250"/>
    </row>
    <row r="1456" spans="3:4" s="246" customFormat="1" ht="12.95" customHeight="1">
      <c r="C1456" s="250"/>
      <c r="D1456" s="250"/>
    </row>
    <row r="1457" spans="3:4" s="246" customFormat="1" ht="12.95" customHeight="1">
      <c r="C1457" s="250"/>
      <c r="D1457" s="250"/>
    </row>
    <row r="1458" spans="3:4" s="246" customFormat="1" ht="12.95" customHeight="1">
      <c r="C1458" s="250"/>
      <c r="D1458" s="250"/>
    </row>
    <row r="1459" spans="3:4" s="246" customFormat="1" ht="12.95" customHeight="1">
      <c r="C1459" s="250"/>
      <c r="D1459" s="250"/>
    </row>
    <row r="1460" spans="3:4" s="246" customFormat="1" ht="12.95" customHeight="1">
      <c r="C1460" s="250"/>
      <c r="D1460" s="250"/>
    </row>
    <row r="1461" spans="3:4" s="246" customFormat="1" ht="12.95" customHeight="1">
      <c r="C1461" s="250"/>
      <c r="D1461" s="250"/>
    </row>
    <row r="1462" spans="3:4" s="246" customFormat="1" ht="12.95" customHeight="1">
      <c r="C1462" s="250"/>
      <c r="D1462" s="250"/>
    </row>
    <row r="1463" spans="3:4" s="246" customFormat="1" ht="12.95" customHeight="1">
      <c r="C1463" s="250"/>
      <c r="D1463" s="250"/>
    </row>
    <row r="1464" spans="3:4" s="246" customFormat="1" ht="12.95" customHeight="1">
      <c r="C1464" s="250"/>
      <c r="D1464" s="250"/>
    </row>
    <row r="1465" spans="3:4" s="246" customFormat="1" ht="12.95" customHeight="1">
      <c r="C1465" s="250"/>
      <c r="D1465" s="250"/>
    </row>
    <row r="1466" spans="3:4" s="246" customFormat="1" ht="12.95" customHeight="1">
      <c r="C1466" s="250"/>
      <c r="D1466" s="250"/>
    </row>
    <row r="1467" spans="3:4" s="246" customFormat="1" ht="12.95" customHeight="1">
      <c r="C1467" s="250"/>
      <c r="D1467" s="250"/>
    </row>
    <row r="1468" spans="3:4" s="246" customFormat="1" ht="12.95" customHeight="1">
      <c r="C1468" s="250"/>
      <c r="D1468" s="250"/>
    </row>
    <row r="1469" spans="3:4" s="246" customFormat="1" ht="12.95" customHeight="1">
      <c r="C1469" s="250"/>
      <c r="D1469" s="250"/>
    </row>
    <row r="1470" spans="3:4" s="246" customFormat="1" ht="12.95" customHeight="1">
      <c r="C1470" s="250"/>
      <c r="D1470" s="250"/>
    </row>
    <row r="1471" spans="3:4" s="246" customFormat="1" ht="12.95" customHeight="1">
      <c r="C1471" s="250"/>
      <c r="D1471" s="250"/>
    </row>
    <row r="1472" spans="3:4" s="246" customFormat="1" ht="12.95" customHeight="1">
      <c r="C1472" s="250"/>
      <c r="D1472" s="250"/>
    </row>
    <row r="1473" spans="3:4" s="246" customFormat="1" ht="12.95" customHeight="1">
      <c r="C1473" s="250"/>
      <c r="D1473" s="250"/>
    </row>
    <row r="1474" spans="3:4" s="246" customFormat="1" ht="12.95" customHeight="1">
      <c r="C1474" s="250"/>
      <c r="D1474" s="250"/>
    </row>
    <row r="1475" spans="3:4" s="246" customFormat="1" ht="12.95" customHeight="1">
      <c r="C1475" s="250"/>
      <c r="D1475" s="250"/>
    </row>
    <row r="1476" spans="3:4" s="246" customFormat="1" ht="12.95" customHeight="1">
      <c r="C1476" s="250"/>
      <c r="D1476" s="250"/>
    </row>
    <row r="1477" spans="3:4" s="246" customFormat="1" ht="12.95" customHeight="1">
      <c r="C1477" s="250"/>
      <c r="D1477" s="250"/>
    </row>
    <row r="1478" spans="3:4" s="246" customFormat="1" ht="12.95" customHeight="1">
      <c r="C1478" s="250"/>
      <c r="D1478" s="250"/>
    </row>
    <row r="1479" spans="3:4" s="246" customFormat="1" ht="12.95" customHeight="1">
      <c r="C1479" s="250"/>
      <c r="D1479" s="250"/>
    </row>
    <row r="1480" spans="3:4" s="246" customFormat="1" ht="12.95" customHeight="1">
      <c r="C1480" s="250"/>
      <c r="D1480" s="250"/>
    </row>
    <row r="1481" spans="3:4" s="246" customFormat="1" ht="12.95" customHeight="1">
      <c r="C1481" s="250"/>
      <c r="D1481" s="250"/>
    </row>
    <row r="1482" spans="3:4" s="246" customFormat="1" ht="12.95" customHeight="1">
      <c r="C1482" s="250"/>
      <c r="D1482" s="250"/>
    </row>
    <row r="1483" spans="3:4" s="246" customFormat="1" ht="12.95" customHeight="1">
      <c r="C1483" s="250"/>
      <c r="D1483" s="250"/>
    </row>
    <row r="1484" spans="3:4" s="246" customFormat="1" ht="12.95" customHeight="1">
      <c r="C1484" s="250"/>
      <c r="D1484" s="250"/>
    </row>
    <row r="1485" spans="3:4" s="246" customFormat="1" ht="12.95" customHeight="1">
      <c r="C1485" s="250"/>
      <c r="D1485" s="250"/>
    </row>
    <row r="1486" spans="3:4" s="246" customFormat="1" ht="12.95" customHeight="1">
      <c r="C1486" s="250"/>
      <c r="D1486" s="250"/>
    </row>
    <row r="1487" spans="3:4" s="246" customFormat="1" ht="12.95" customHeight="1">
      <c r="C1487" s="250"/>
      <c r="D1487" s="250"/>
    </row>
    <row r="1488" spans="3:4" s="246" customFormat="1" ht="12.95" customHeight="1">
      <c r="C1488" s="250"/>
      <c r="D1488" s="250"/>
    </row>
    <row r="1489" spans="3:4" s="246" customFormat="1" ht="12.95" customHeight="1">
      <c r="C1489" s="250"/>
      <c r="D1489" s="250"/>
    </row>
    <row r="1490" spans="3:4" s="246" customFormat="1" ht="12.95" customHeight="1">
      <c r="C1490" s="250"/>
      <c r="D1490" s="250"/>
    </row>
    <row r="1491" spans="3:4" s="246" customFormat="1" ht="12.95" customHeight="1">
      <c r="C1491" s="250"/>
      <c r="D1491" s="250"/>
    </row>
    <row r="1492" spans="3:4" s="246" customFormat="1" ht="12.95" customHeight="1">
      <c r="C1492" s="250"/>
      <c r="D1492" s="250"/>
    </row>
    <row r="1493" spans="3:4" s="246" customFormat="1" ht="12.95" customHeight="1">
      <c r="C1493" s="250"/>
      <c r="D1493" s="250"/>
    </row>
    <row r="1494" spans="3:4" s="246" customFormat="1" ht="12.95" customHeight="1">
      <c r="C1494" s="250"/>
      <c r="D1494" s="250"/>
    </row>
    <row r="1495" spans="3:4" s="246" customFormat="1" ht="12.95" customHeight="1">
      <c r="C1495" s="250"/>
      <c r="D1495" s="250"/>
    </row>
    <row r="1496" spans="3:4" s="246" customFormat="1" ht="12.95" customHeight="1">
      <c r="C1496" s="250"/>
      <c r="D1496" s="250"/>
    </row>
    <row r="1497" spans="3:4" s="246" customFormat="1" ht="12.95" customHeight="1">
      <c r="C1497" s="250"/>
      <c r="D1497" s="250"/>
    </row>
    <row r="1498" spans="3:4" s="246" customFormat="1" ht="12.95" customHeight="1">
      <c r="C1498" s="250"/>
      <c r="D1498" s="250"/>
    </row>
    <row r="1499" spans="3:4" s="246" customFormat="1" ht="12.95" customHeight="1">
      <c r="C1499" s="250"/>
      <c r="D1499" s="250"/>
    </row>
    <row r="1500" spans="3:4" s="246" customFormat="1" ht="12.95" customHeight="1">
      <c r="C1500" s="250"/>
      <c r="D1500" s="250"/>
    </row>
    <row r="1501" spans="3:4" s="246" customFormat="1" ht="12.95" customHeight="1">
      <c r="C1501" s="250"/>
      <c r="D1501" s="250"/>
    </row>
    <row r="1502" spans="3:4" s="246" customFormat="1" ht="12.95" customHeight="1">
      <c r="C1502" s="250"/>
      <c r="D1502" s="250"/>
    </row>
    <row r="1503" spans="3:4" s="246" customFormat="1" ht="12.95" customHeight="1">
      <c r="C1503" s="250"/>
      <c r="D1503" s="250"/>
    </row>
    <row r="1504" spans="3:4" s="246" customFormat="1" ht="12.95" customHeight="1">
      <c r="C1504" s="250"/>
      <c r="D1504" s="250"/>
    </row>
    <row r="1505" spans="3:4" s="246" customFormat="1" ht="12.95" customHeight="1">
      <c r="C1505" s="250"/>
      <c r="D1505" s="250"/>
    </row>
    <row r="1506" spans="3:4" s="246" customFormat="1" ht="12.95" customHeight="1">
      <c r="C1506" s="250"/>
      <c r="D1506" s="250"/>
    </row>
    <row r="1507" spans="3:4" s="246" customFormat="1" ht="12.95" customHeight="1">
      <c r="C1507" s="250"/>
      <c r="D1507" s="250"/>
    </row>
    <row r="1508" spans="3:4" s="246" customFormat="1" ht="12.95" customHeight="1">
      <c r="C1508" s="250"/>
      <c r="D1508" s="250"/>
    </row>
    <row r="1509" spans="3:4" s="246" customFormat="1" ht="12.95" customHeight="1">
      <c r="C1509" s="250"/>
      <c r="D1509" s="250"/>
    </row>
    <row r="1510" spans="3:4" s="246" customFormat="1" ht="12.95" customHeight="1">
      <c r="C1510" s="250"/>
      <c r="D1510" s="250"/>
    </row>
    <row r="1511" spans="3:4" s="246" customFormat="1" ht="12.95" customHeight="1">
      <c r="C1511" s="250"/>
      <c r="D1511" s="250"/>
    </row>
    <row r="1512" spans="3:4" s="246" customFormat="1" ht="12.95" customHeight="1">
      <c r="C1512" s="250"/>
      <c r="D1512" s="250"/>
    </row>
    <row r="1513" spans="3:4" s="246" customFormat="1" ht="12.95" customHeight="1">
      <c r="C1513" s="250"/>
      <c r="D1513" s="250"/>
    </row>
    <row r="1514" spans="3:4" s="246" customFormat="1" ht="12.95" customHeight="1">
      <c r="C1514" s="250"/>
      <c r="D1514" s="250"/>
    </row>
    <row r="1515" spans="3:4" s="246" customFormat="1" ht="12.95" customHeight="1">
      <c r="C1515" s="250"/>
      <c r="D1515" s="250"/>
    </row>
    <row r="1516" spans="3:4" s="246" customFormat="1" ht="12.95" customHeight="1">
      <c r="C1516" s="250"/>
      <c r="D1516" s="250"/>
    </row>
    <row r="1517" spans="3:4" s="246" customFormat="1" ht="12.95" customHeight="1">
      <c r="C1517" s="250"/>
      <c r="D1517" s="250"/>
    </row>
    <row r="1518" spans="3:4" s="246" customFormat="1" ht="12.95" customHeight="1">
      <c r="C1518" s="250"/>
      <c r="D1518" s="250"/>
    </row>
    <row r="1519" spans="3:4" s="246" customFormat="1" ht="12.95" customHeight="1">
      <c r="C1519" s="250"/>
      <c r="D1519" s="250"/>
    </row>
    <row r="1520" spans="3:4" s="246" customFormat="1" ht="12.95" customHeight="1">
      <c r="C1520" s="250"/>
      <c r="D1520" s="250"/>
    </row>
    <row r="1521" spans="3:4" s="246" customFormat="1" ht="12.95" customHeight="1">
      <c r="C1521" s="250"/>
      <c r="D1521" s="250"/>
    </row>
    <row r="1522" spans="3:4" s="246" customFormat="1" ht="12.95" customHeight="1">
      <c r="C1522" s="250"/>
      <c r="D1522" s="250"/>
    </row>
    <row r="1523" spans="3:4" s="246" customFormat="1" ht="12.95" customHeight="1">
      <c r="C1523" s="250"/>
      <c r="D1523" s="250"/>
    </row>
    <row r="1524" spans="3:4" s="246" customFormat="1" ht="12.95" customHeight="1">
      <c r="C1524" s="250"/>
      <c r="D1524" s="250"/>
    </row>
    <row r="1525" spans="3:4" s="246" customFormat="1" ht="12.95" customHeight="1">
      <c r="C1525" s="250"/>
      <c r="D1525" s="250"/>
    </row>
    <row r="1526" spans="3:4" s="246" customFormat="1" ht="12.95" customHeight="1">
      <c r="C1526" s="250"/>
      <c r="D1526" s="250"/>
    </row>
    <row r="1527" spans="3:4" s="246" customFormat="1" ht="12.95" customHeight="1">
      <c r="C1527" s="250"/>
      <c r="D1527" s="250"/>
    </row>
    <row r="1528" spans="3:4" s="246" customFormat="1" ht="12.95" customHeight="1">
      <c r="C1528" s="250"/>
      <c r="D1528" s="250"/>
    </row>
    <row r="1529" spans="3:4" s="246" customFormat="1" ht="12.95" customHeight="1">
      <c r="C1529" s="250"/>
      <c r="D1529" s="250"/>
    </row>
    <row r="1530" spans="3:4" s="246" customFormat="1" ht="12.95" customHeight="1">
      <c r="C1530" s="250"/>
      <c r="D1530" s="250"/>
    </row>
    <row r="1531" spans="3:4" s="246" customFormat="1" ht="12.95" customHeight="1">
      <c r="C1531" s="250"/>
      <c r="D1531" s="250"/>
    </row>
    <row r="1532" spans="3:4" s="246" customFormat="1" ht="12.95" customHeight="1">
      <c r="C1532" s="250"/>
      <c r="D1532" s="250"/>
    </row>
    <row r="1533" spans="3:4" s="246" customFormat="1" ht="12.95" customHeight="1">
      <c r="C1533" s="250"/>
      <c r="D1533" s="250"/>
    </row>
    <row r="1534" spans="3:4" s="246" customFormat="1" ht="12.95" customHeight="1">
      <c r="C1534" s="250"/>
      <c r="D1534" s="250"/>
    </row>
    <row r="1535" spans="3:4" s="246" customFormat="1" ht="12.95" customHeight="1">
      <c r="C1535" s="250"/>
      <c r="D1535" s="250"/>
    </row>
    <row r="1536" spans="3:4" s="246" customFormat="1" ht="12.95" customHeight="1">
      <c r="C1536" s="250"/>
      <c r="D1536" s="250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  <row r="2309" spans="3:4">
      <c r="C2309" s="32"/>
      <c r="D2309" s="32"/>
    </row>
    <row r="2310" spans="3:4">
      <c r="C2310" s="32"/>
      <c r="D2310" s="32"/>
    </row>
    <row r="2311" spans="3:4">
      <c r="C2311" s="32"/>
      <c r="D2311" s="32"/>
    </row>
    <row r="2312" spans="3:4">
      <c r="C2312" s="32"/>
      <c r="D2312" s="32"/>
    </row>
    <row r="2313" spans="3:4">
      <c r="C2313" s="32"/>
      <c r="D2313" s="32"/>
    </row>
    <row r="2314" spans="3:4">
      <c r="C2314" s="32"/>
      <c r="D2314" s="32"/>
    </row>
    <row r="2315" spans="3:4">
      <c r="C2315" s="32"/>
      <c r="D2315" s="32"/>
    </row>
    <row r="2316" spans="3:4">
      <c r="C2316" s="32"/>
      <c r="D2316" s="32"/>
    </row>
    <row r="2317" spans="3:4">
      <c r="C2317" s="32"/>
      <c r="D2317" s="32"/>
    </row>
    <row r="2318" spans="3:4">
      <c r="C2318" s="32"/>
      <c r="D2318" s="32"/>
    </row>
    <row r="2319" spans="3:4">
      <c r="C2319" s="32"/>
      <c r="D2319" s="32"/>
    </row>
    <row r="2320" spans="3:4">
      <c r="C2320" s="32"/>
      <c r="D2320" s="32"/>
    </row>
    <row r="2321" spans="3:4">
      <c r="C2321" s="32"/>
      <c r="D2321" s="32"/>
    </row>
    <row r="2322" spans="3:4">
      <c r="C2322" s="32"/>
      <c r="D2322" s="32"/>
    </row>
    <row r="2323" spans="3:4">
      <c r="C2323" s="32"/>
      <c r="D2323" s="32"/>
    </row>
    <row r="2324" spans="3:4">
      <c r="C2324" s="32"/>
      <c r="D2324" s="32"/>
    </row>
    <row r="2325" spans="3:4">
      <c r="C2325" s="32"/>
      <c r="D2325" s="32"/>
    </row>
    <row r="2326" spans="3:4">
      <c r="C2326" s="32"/>
      <c r="D2326" s="32"/>
    </row>
    <row r="2327" spans="3:4">
      <c r="C2327" s="32"/>
      <c r="D2327" s="32"/>
    </row>
    <row r="2328" spans="3:4">
      <c r="C2328" s="32"/>
      <c r="D2328" s="32"/>
    </row>
    <row r="2329" spans="3:4">
      <c r="C2329" s="32"/>
      <c r="D2329" s="32"/>
    </row>
    <row r="2330" spans="3:4">
      <c r="C2330" s="32"/>
      <c r="D2330" s="32"/>
    </row>
    <row r="2331" spans="3:4">
      <c r="C2331" s="32"/>
      <c r="D2331" s="32"/>
    </row>
    <row r="2332" spans="3:4">
      <c r="C2332" s="32"/>
      <c r="D2332" s="32"/>
    </row>
    <row r="2333" spans="3:4">
      <c r="C2333" s="32"/>
      <c r="D2333" s="32"/>
    </row>
    <row r="2334" spans="3:4">
      <c r="C2334" s="32"/>
      <c r="D2334" s="32"/>
    </row>
    <row r="2335" spans="3:4">
      <c r="C2335" s="32"/>
      <c r="D2335" s="32"/>
    </row>
    <row r="2336" spans="3:4">
      <c r="C2336" s="32"/>
      <c r="D2336" s="32"/>
    </row>
    <row r="2337" spans="3:4">
      <c r="C2337" s="32"/>
      <c r="D2337" s="32"/>
    </row>
    <row r="2338" spans="3:4">
      <c r="C2338" s="32"/>
      <c r="D2338" s="32"/>
    </row>
    <row r="2339" spans="3:4">
      <c r="C2339" s="32"/>
      <c r="D2339" s="32"/>
    </row>
    <row r="2340" spans="3:4">
      <c r="C2340" s="32"/>
      <c r="D2340" s="32"/>
    </row>
    <row r="2341" spans="3:4">
      <c r="C2341" s="32"/>
      <c r="D2341" s="32"/>
    </row>
    <row r="2342" spans="3:4">
      <c r="C2342" s="32"/>
      <c r="D2342" s="32"/>
    </row>
    <row r="2343" spans="3:4">
      <c r="C2343" s="32"/>
      <c r="D2343" s="32"/>
    </row>
    <row r="2344" spans="3:4">
      <c r="C2344" s="32"/>
      <c r="D2344" s="32"/>
    </row>
    <row r="2345" spans="3:4">
      <c r="C2345" s="32"/>
      <c r="D2345" s="32"/>
    </row>
    <row r="2346" spans="3:4">
      <c r="C2346" s="32"/>
      <c r="D2346" s="32"/>
    </row>
    <row r="2347" spans="3:4">
      <c r="C2347" s="32"/>
      <c r="D2347" s="32"/>
    </row>
    <row r="2348" spans="3:4">
      <c r="C2348" s="32"/>
      <c r="D2348" s="32"/>
    </row>
    <row r="2349" spans="3:4">
      <c r="C2349" s="32"/>
      <c r="D2349" s="32"/>
    </row>
    <row r="2350" spans="3:4">
      <c r="C2350" s="32"/>
      <c r="D2350" s="32"/>
    </row>
    <row r="2351" spans="3:4">
      <c r="C2351" s="32"/>
      <c r="D2351" s="32"/>
    </row>
    <row r="2352" spans="3:4">
      <c r="C2352" s="32"/>
      <c r="D2352" s="32"/>
    </row>
    <row r="2353" spans="3:4">
      <c r="C2353" s="32"/>
      <c r="D2353" s="32"/>
    </row>
    <row r="2354" spans="3:4">
      <c r="C2354" s="32"/>
      <c r="D2354" s="32"/>
    </row>
    <row r="2355" spans="3:4">
      <c r="C2355" s="32"/>
      <c r="D2355" s="32"/>
    </row>
    <row r="2356" spans="3:4">
      <c r="C2356" s="32"/>
      <c r="D2356" s="32"/>
    </row>
    <row r="2357" spans="3:4">
      <c r="C2357" s="32"/>
      <c r="D2357" s="32"/>
    </row>
    <row r="2358" spans="3:4">
      <c r="C2358" s="32"/>
      <c r="D2358" s="32"/>
    </row>
    <row r="2359" spans="3:4">
      <c r="C2359" s="32"/>
      <c r="D2359" s="32"/>
    </row>
    <row r="2360" spans="3:4">
      <c r="C2360" s="32"/>
      <c r="D2360" s="32"/>
    </row>
    <row r="2361" spans="3:4">
      <c r="C2361" s="32"/>
      <c r="D2361" s="32"/>
    </row>
    <row r="2362" spans="3:4">
      <c r="C2362" s="32"/>
      <c r="D2362" s="32"/>
    </row>
    <row r="2363" spans="3:4">
      <c r="C2363" s="32"/>
      <c r="D2363" s="32"/>
    </row>
    <row r="2364" spans="3:4">
      <c r="C2364" s="32"/>
      <c r="D2364" s="32"/>
    </row>
    <row r="2365" spans="3:4">
      <c r="C2365" s="32"/>
      <c r="D2365" s="32"/>
    </row>
    <row r="2366" spans="3:4">
      <c r="C2366" s="32"/>
      <c r="D2366" s="32"/>
    </row>
    <row r="2367" spans="3:4">
      <c r="C2367" s="32"/>
      <c r="D2367" s="32"/>
    </row>
    <row r="2368" spans="3:4">
      <c r="C2368" s="32"/>
      <c r="D2368" s="32"/>
    </row>
    <row r="2369" spans="3:4">
      <c r="C2369" s="32"/>
      <c r="D2369" s="32"/>
    </row>
    <row r="2370" spans="3:4">
      <c r="C2370" s="32"/>
      <c r="D2370" s="32"/>
    </row>
    <row r="2371" spans="3:4">
      <c r="C2371" s="32"/>
      <c r="D2371" s="32"/>
    </row>
    <row r="2372" spans="3:4">
      <c r="C2372" s="32"/>
      <c r="D2372" s="32"/>
    </row>
    <row r="2373" spans="3:4">
      <c r="C2373" s="32"/>
      <c r="D2373" s="32"/>
    </row>
    <row r="2374" spans="3:4">
      <c r="C2374" s="32"/>
      <c r="D2374" s="32"/>
    </row>
    <row r="2375" spans="3:4">
      <c r="C2375" s="32"/>
      <c r="D2375" s="32"/>
    </row>
    <row r="2376" spans="3:4">
      <c r="C2376" s="32"/>
      <c r="D2376" s="32"/>
    </row>
    <row r="2377" spans="3:4">
      <c r="C2377" s="32"/>
      <c r="D2377" s="32"/>
    </row>
    <row r="2378" spans="3:4">
      <c r="C2378" s="32"/>
      <c r="D2378" s="32"/>
    </row>
    <row r="2379" spans="3:4">
      <c r="C2379" s="32"/>
      <c r="D2379" s="32"/>
    </row>
    <row r="2380" spans="3:4">
      <c r="C2380" s="32"/>
      <c r="D2380" s="32"/>
    </row>
    <row r="2381" spans="3:4">
      <c r="C2381" s="32"/>
      <c r="D2381" s="32"/>
    </row>
    <row r="2382" spans="3:4">
      <c r="C2382" s="32"/>
      <c r="D2382" s="32"/>
    </row>
    <row r="2383" spans="3:4">
      <c r="C2383" s="32"/>
      <c r="D2383" s="32"/>
    </row>
    <row r="2384" spans="3:4">
      <c r="C2384" s="32"/>
      <c r="D2384" s="32"/>
    </row>
    <row r="2385" spans="3:4">
      <c r="C2385" s="32"/>
      <c r="D2385" s="32"/>
    </row>
    <row r="2386" spans="3:4">
      <c r="C2386" s="32"/>
      <c r="D2386" s="32"/>
    </row>
    <row r="2387" spans="3:4">
      <c r="C2387" s="32"/>
      <c r="D2387" s="32"/>
    </row>
    <row r="2388" spans="3:4">
      <c r="C2388" s="32"/>
      <c r="D2388" s="32"/>
    </row>
    <row r="2389" spans="3:4">
      <c r="C2389" s="32"/>
      <c r="D2389" s="32"/>
    </row>
    <row r="2390" spans="3:4">
      <c r="C2390" s="32"/>
      <c r="D2390" s="32"/>
    </row>
    <row r="2391" spans="3:4">
      <c r="C2391" s="32"/>
      <c r="D2391" s="32"/>
    </row>
    <row r="2392" spans="3:4">
      <c r="C2392" s="32"/>
      <c r="D2392" s="32"/>
    </row>
    <row r="2393" spans="3:4">
      <c r="C2393" s="32"/>
      <c r="D2393" s="32"/>
    </row>
    <row r="2394" spans="3:4">
      <c r="C2394" s="32"/>
      <c r="D2394" s="32"/>
    </row>
    <row r="2395" spans="3:4">
      <c r="C2395" s="32"/>
      <c r="D2395" s="32"/>
    </row>
    <row r="2396" spans="3:4">
      <c r="C2396" s="32"/>
      <c r="D2396" s="32"/>
    </row>
    <row r="2397" spans="3:4">
      <c r="C2397" s="32"/>
      <c r="D2397" s="32"/>
    </row>
    <row r="2398" spans="3:4">
      <c r="C2398" s="32"/>
      <c r="D2398" s="32"/>
    </row>
    <row r="2399" spans="3:4">
      <c r="C2399" s="32"/>
      <c r="D2399" s="32"/>
    </row>
    <row r="2400" spans="3:4">
      <c r="C2400" s="32"/>
      <c r="D2400" s="32"/>
    </row>
    <row r="2401" spans="3:4">
      <c r="C2401" s="32"/>
      <c r="D2401" s="32"/>
    </row>
    <row r="2402" spans="3:4">
      <c r="C2402" s="32"/>
      <c r="D2402" s="32"/>
    </row>
    <row r="2403" spans="3:4">
      <c r="C2403" s="32"/>
      <c r="D2403" s="32"/>
    </row>
    <row r="2404" spans="3:4">
      <c r="C2404" s="32"/>
      <c r="D2404" s="32"/>
    </row>
    <row r="2405" spans="3:4">
      <c r="C2405" s="32"/>
      <c r="D2405" s="32"/>
    </row>
    <row r="2406" spans="3:4">
      <c r="C2406" s="32"/>
      <c r="D2406" s="32"/>
    </row>
    <row r="2407" spans="3:4">
      <c r="C2407" s="32"/>
      <c r="D2407" s="32"/>
    </row>
    <row r="2408" spans="3:4">
      <c r="C2408" s="32"/>
      <c r="D2408" s="32"/>
    </row>
    <row r="2409" spans="3:4">
      <c r="C2409" s="32"/>
      <c r="D2409" s="32"/>
    </row>
    <row r="2410" spans="3:4">
      <c r="C2410" s="32"/>
      <c r="D2410" s="32"/>
    </row>
    <row r="2411" spans="3:4">
      <c r="C2411" s="32"/>
      <c r="D2411" s="32"/>
    </row>
    <row r="2412" spans="3:4">
      <c r="C2412" s="32"/>
      <c r="D2412" s="32"/>
    </row>
    <row r="2413" spans="3:4">
      <c r="C2413" s="32"/>
      <c r="D2413" s="32"/>
    </row>
    <row r="2414" spans="3:4">
      <c r="C2414" s="32"/>
      <c r="D2414" s="32"/>
    </row>
    <row r="2415" spans="3:4">
      <c r="C2415" s="32"/>
      <c r="D2415" s="32"/>
    </row>
    <row r="2416" spans="3:4">
      <c r="C2416" s="32"/>
      <c r="D2416" s="32"/>
    </row>
    <row r="2417" spans="3:4">
      <c r="C2417" s="32"/>
      <c r="D2417" s="32"/>
    </row>
    <row r="2418" spans="3:4">
      <c r="C2418" s="32"/>
      <c r="D2418" s="32"/>
    </row>
    <row r="2419" spans="3:4">
      <c r="C2419" s="32"/>
      <c r="D2419" s="32"/>
    </row>
    <row r="2420" spans="3:4">
      <c r="C2420" s="32"/>
      <c r="D2420" s="32"/>
    </row>
    <row r="2421" spans="3:4">
      <c r="C2421" s="32"/>
      <c r="D2421" s="32"/>
    </row>
    <row r="2422" spans="3:4">
      <c r="C2422" s="32"/>
      <c r="D2422" s="32"/>
    </row>
    <row r="2423" spans="3:4">
      <c r="C2423" s="32"/>
      <c r="D2423" s="32"/>
    </row>
    <row r="2424" spans="3:4">
      <c r="C2424" s="32"/>
      <c r="D2424" s="32"/>
    </row>
    <row r="2425" spans="3:4">
      <c r="C2425" s="32"/>
      <c r="D2425" s="32"/>
    </row>
    <row r="2426" spans="3:4">
      <c r="C2426" s="32"/>
      <c r="D2426" s="32"/>
    </row>
    <row r="2427" spans="3:4">
      <c r="C2427" s="32"/>
      <c r="D2427" s="32"/>
    </row>
    <row r="2428" spans="3:4">
      <c r="C2428" s="32"/>
      <c r="D2428" s="32"/>
    </row>
    <row r="2429" spans="3:4">
      <c r="C2429" s="32"/>
      <c r="D2429" s="32"/>
    </row>
    <row r="2430" spans="3:4">
      <c r="C2430" s="32"/>
      <c r="D2430" s="32"/>
    </row>
    <row r="2431" spans="3:4">
      <c r="C2431" s="32"/>
      <c r="D2431" s="32"/>
    </row>
    <row r="2432" spans="3:4">
      <c r="C2432" s="32"/>
      <c r="D2432" s="32"/>
    </row>
    <row r="2433" spans="3:4">
      <c r="C2433" s="32"/>
      <c r="D2433" s="32"/>
    </row>
    <row r="2434" spans="3:4">
      <c r="C2434" s="32"/>
      <c r="D2434" s="32"/>
    </row>
    <row r="2435" spans="3:4">
      <c r="C2435" s="32"/>
      <c r="D2435" s="32"/>
    </row>
    <row r="2436" spans="3:4">
      <c r="C2436" s="32"/>
      <c r="D2436" s="32"/>
    </row>
    <row r="2437" spans="3:4">
      <c r="C2437" s="32"/>
      <c r="D2437" s="32"/>
    </row>
    <row r="2438" spans="3:4">
      <c r="C2438" s="32"/>
      <c r="D2438" s="32"/>
    </row>
    <row r="2439" spans="3:4">
      <c r="C2439" s="32"/>
      <c r="D2439" s="32"/>
    </row>
    <row r="2440" spans="3:4">
      <c r="C2440" s="32"/>
      <c r="D2440" s="32"/>
    </row>
    <row r="2441" spans="3:4">
      <c r="C2441" s="32"/>
      <c r="D2441" s="32"/>
    </row>
    <row r="2442" spans="3:4">
      <c r="C2442" s="32"/>
      <c r="D2442" s="32"/>
    </row>
    <row r="2443" spans="3:4">
      <c r="C2443" s="32"/>
      <c r="D2443" s="32"/>
    </row>
    <row r="2444" spans="3:4">
      <c r="C2444" s="32"/>
      <c r="D2444" s="32"/>
    </row>
    <row r="2445" spans="3:4">
      <c r="C2445" s="32"/>
      <c r="D2445" s="32"/>
    </row>
    <row r="2446" spans="3:4">
      <c r="C2446" s="32"/>
      <c r="D2446" s="32"/>
    </row>
    <row r="2447" spans="3:4">
      <c r="C2447" s="32"/>
      <c r="D2447" s="32"/>
    </row>
    <row r="2448" spans="3:4">
      <c r="C2448" s="32"/>
      <c r="D2448" s="32"/>
    </row>
    <row r="2449" spans="3:4">
      <c r="C2449" s="32"/>
      <c r="D2449" s="32"/>
    </row>
    <row r="2450" spans="3:4">
      <c r="C2450" s="32"/>
      <c r="D2450" s="32"/>
    </row>
    <row r="2451" spans="3:4">
      <c r="C2451" s="32"/>
      <c r="D2451" s="32"/>
    </row>
    <row r="2452" spans="3:4">
      <c r="C2452" s="32"/>
      <c r="D2452" s="32"/>
    </row>
    <row r="2453" spans="3:4">
      <c r="C2453" s="32"/>
      <c r="D2453" s="32"/>
    </row>
    <row r="2454" spans="3:4">
      <c r="C2454" s="32"/>
      <c r="D2454" s="32"/>
    </row>
    <row r="2455" spans="3:4">
      <c r="C2455" s="32"/>
      <c r="D2455" s="32"/>
    </row>
    <row r="2456" spans="3:4">
      <c r="C2456" s="32"/>
      <c r="D2456" s="32"/>
    </row>
    <row r="2457" spans="3:4">
      <c r="C2457" s="32"/>
      <c r="D2457" s="32"/>
    </row>
    <row r="2458" spans="3:4">
      <c r="C2458" s="32"/>
      <c r="D2458" s="32"/>
    </row>
    <row r="2459" spans="3:4">
      <c r="C2459" s="32"/>
      <c r="D2459" s="32"/>
    </row>
    <row r="2460" spans="3:4">
      <c r="C2460" s="32"/>
      <c r="D2460" s="32"/>
    </row>
    <row r="2461" spans="3:4">
      <c r="C2461" s="32"/>
      <c r="D2461" s="32"/>
    </row>
    <row r="2462" spans="3:4">
      <c r="C2462" s="32"/>
      <c r="D2462" s="32"/>
    </row>
    <row r="2463" spans="3:4">
      <c r="C2463" s="32"/>
      <c r="D2463" s="32"/>
    </row>
    <row r="2464" spans="3:4">
      <c r="C2464" s="32"/>
      <c r="D2464" s="32"/>
    </row>
    <row r="2465" spans="3:4">
      <c r="C2465" s="32"/>
      <c r="D2465" s="32"/>
    </row>
    <row r="2466" spans="3:4">
      <c r="C2466" s="32"/>
      <c r="D2466" s="32"/>
    </row>
    <row r="2467" spans="3:4">
      <c r="C2467" s="32"/>
      <c r="D2467" s="32"/>
    </row>
    <row r="2468" spans="3:4">
      <c r="C2468" s="32"/>
      <c r="D2468" s="32"/>
    </row>
    <row r="2469" spans="3:4">
      <c r="C2469" s="32"/>
      <c r="D2469" s="32"/>
    </row>
    <row r="2470" spans="3:4">
      <c r="C2470" s="32"/>
      <c r="D2470" s="32"/>
    </row>
    <row r="2471" spans="3:4">
      <c r="C2471" s="32"/>
      <c r="D2471" s="32"/>
    </row>
    <row r="2472" spans="3:4">
      <c r="C2472" s="32"/>
      <c r="D2472" s="32"/>
    </row>
    <row r="2473" spans="3:4">
      <c r="C2473" s="32"/>
      <c r="D2473" s="32"/>
    </row>
    <row r="2474" spans="3:4">
      <c r="C2474" s="32"/>
      <c r="D2474" s="32"/>
    </row>
    <row r="2475" spans="3:4">
      <c r="C2475" s="32"/>
      <c r="D2475" s="32"/>
    </row>
    <row r="2476" spans="3:4">
      <c r="C2476" s="32"/>
      <c r="D2476" s="32"/>
    </row>
    <row r="2477" spans="3:4">
      <c r="C2477" s="32"/>
      <c r="D2477" s="32"/>
    </row>
    <row r="2478" spans="3:4">
      <c r="C2478" s="32"/>
      <c r="D2478" s="32"/>
    </row>
    <row r="2479" spans="3:4">
      <c r="C2479" s="32"/>
      <c r="D2479" s="32"/>
    </row>
    <row r="2480" spans="3:4">
      <c r="C2480" s="32"/>
      <c r="D2480" s="32"/>
    </row>
    <row r="2481" spans="3:4">
      <c r="C2481" s="32"/>
      <c r="D2481" s="32"/>
    </row>
    <row r="2482" spans="3:4">
      <c r="C2482" s="32"/>
      <c r="D2482" s="32"/>
    </row>
    <row r="2483" spans="3:4">
      <c r="C2483" s="32"/>
      <c r="D2483" s="32"/>
    </row>
    <row r="2484" spans="3:4">
      <c r="C2484" s="32"/>
      <c r="D2484" s="32"/>
    </row>
    <row r="2485" spans="3:4">
      <c r="C2485" s="32"/>
      <c r="D2485" s="32"/>
    </row>
    <row r="2486" spans="3:4">
      <c r="C2486" s="32"/>
      <c r="D2486" s="32"/>
    </row>
    <row r="2487" spans="3:4">
      <c r="C2487" s="32"/>
      <c r="D2487" s="32"/>
    </row>
    <row r="2488" spans="3:4">
      <c r="C2488" s="32"/>
      <c r="D2488" s="32"/>
    </row>
    <row r="2489" spans="3:4">
      <c r="C2489" s="32"/>
      <c r="D2489" s="32"/>
    </row>
    <row r="2490" spans="3:4">
      <c r="C2490" s="32"/>
      <c r="D2490" s="32"/>
    </row>
    <row r="2491" spans="3:4">
      <c r="C2491" s="32"/>
      <c r="D2491" s="32"/>
    </row>
    <row r="2492" spans="3:4">
      <c r="C2492" s="32"/>
      <c r="D2492" s="32"/>
    </row>
    <row r="2493" spans="3:4">
      <c r="C2493" s="32"/>
      <c r="D2493" s="32"/>
    </row>
    <row r="2494" spans="3:4">
      <c r="C2494" s="32"/>
      <c r="D2494" s="32"/>
    </row>
    <row r="2495" spans="3:4">
      <c r="C2495" s="32"/>
      <c r="D2495" s="32"/>
    </row>
    <row r="2496" spans="3:4">
      <c r="C2496" s="32"/>
      <c r="D2496" s="32"/>
    </row>
    <row r="2497" spans="3:4">
      <c r="C2497" s="32"/>
      <c r="D2497" s="32"/>
    </row>
    <row r="2498" spans="3:4">
      <c r="C2498" s="32"/>
      <c r="D2498" s="32"/>
    </row>
    <row r="2499" spans="3:4">
      <c r="C2499" s="32"/>
      <c r="D2499" s="32"/>
    </row>
    <row r="2500" spans="3:4">
      <c r="C2500" s="32"/>
      <c r="D2500" s="32"/>
    </row>
    <row r="2501" spans="3:4">
      <c r="C2501" s="32"/>
      <c r="D2501" s="32"/>
    </row>
    <row r="2502" spans="3:4">
      <c r="C2502" s="32"/>
      <c r="D2502" s="32"/>
    </row>
    <row r="2503" spans="3:4">
      <c r="C2503" s="32"/>
      <c r="D2503" s="32"/>
    </row>
    <row r="2504" spans="3:4">
      <c r="C2504" s="32"/>
      <c r="D2504" s="32"/>
    </row>
    <row r="2505" spans="3:4">
      <c r="C2505" s="32"/>
      <c r="D2505" s="32"/>
    </row>
    <row r="2506" spans="3:4">
      <c r="C2506" s="32"/>
      <c r="D2506" s="32"/>
    </row>
    <row r="2507" spans="3:4">
      <c r="C2507" s="32"/>
      <c r="D2507" s="32"/>
    </row>
    <row r="2508" spans="3:4">
      <c r="C2508" s="32"/>
      <c r="D2508" s="32"/>
    </row>
    <row r="2509" spans="3:4">
      <c r="C2509" s="32"/>
      <c r="D2509" s="32"/>
    </row>
    <row r="2510" spans="3:4">
      <c r="C2510" s="32"/>
      <c r="D2510" s="32"/>
    </row>
    <row r="2511" spans="3:4">
      <c r="C2511" s="32"/>
      <c r="D2511" s="32"/>
    </row>
    <row r="2512" spans="3:4">
      <c r="C2512" s="32"/>
      <c r="D2512" s="32"/>
    </row>
    <row r="2513" spans="3:4">
      <c r="C2513" s="32"/>
      <c r="D2513" s="32"/>
    </row>
    <row r="2514" spans="3:4">
      <c r="C2514" s="32"/>
      <c r="D2514" s="32"/>
    </row>
    <row r="2515" spans="3:4">
      <c r="C2515" s="32"/>
      <c r="D2515" s="32"/>
    </row>
    <row r="2516" spans="3:4">
      <c r="C2516" s="32"/>
      <c r="D2516" s="32"/>
    </row>
    <row r="2517" spans="3:4">
      <c r="C2517" s="32"/>
      <c r="D2517" s="32"/>
    </row>
    <row r="2518" spans="3:4">
      <c r="C2518" s="32"/>
      <c r="D2518" s="32"/>
    </row>
    <row r="2519" spans="3:4">
      <c r="C2519" s="32"/>
      <c r="D2519" s="32"/>
    </row>
    <row r="2520" spans="3:4">
      <c r="C2520" s="32"/>
      <c r="D2520" s="32"/>
    </row>
    <row r="2521" spans="3:4">
      <c r="C2521" s="32"/>
      <c r="D2521" s="32"/>
    </row>
    <row r="2522" spans="3:4">
      <c r="C2522" s="32"/>
      <c r="D2522" s="32"/>
    </row>
    <row r="2523" spans="3:4">
      <c r="C2523" s="32"/>
      <c r="D2523" s="32"/>
    </row>
    <row r="2524" spans="3:4">
      <c r="C2524" s="32"/>
      <c r="D2524" s="32"/>
    </row>
    <row r="2525" spans="3:4">
      <c r="C2525" s="32"/>
      <c r="D2525" s="32"/>
    </row>
    <row r="2526" spans="3:4">
      <c r="C2526" s="32"/>
      <c r="D2526" s="32"/>
    </row>
    <row r="2527" spans="3:4">
      <c r="C2527" s="32"/>
      <c r="D2527" s="32"/>
    </row>
    <row r="2528" spans="3:4">
      <c r="C2528" s="32"/>
      <c r="D2528" s="32"/>
    </row>
    <row r="2529" spans="3:4">
      <c r="C2529" s="32"/>
      <c r="D2529" s="32"/>
    </row>
    <row r="2530" spans="3:4">
      <c r="C2530" s="32"/>
      <c r="D2530" s="32"/>
    </row>
    <row r="2531" spans="3:4">
      <c r="C2531" s="32"/>
      <c r="D2531" s="32"/>
    </row>
    <row r="2532" spans="3:4">
      <c r="C2532" s="32"/>
      <c r="D2532" s="32"/>
    </row>
    <row r="2533" spans="3:4">
      <c r="C2533" s="32"/>
      <c r="D2533" s="32"/>
    </row>
    <row r="2534" spans="3:4">
      <c r="C2534" s="32"/>
      <c r="D2534" s="32"/>
    </row>
    <row r="2535" spans="3:4">
      <c r="C2535" s="32"/>
      <c r="D2535" s="32"/>
    </row>
    <row r="2536" spans="3:4">
      <c r="C2536" s="32"/>
      <c r="D2536" s="32"/>
    </row>
    <row r="2537" spans="3:4">
      <c r="C2537" s="32"/>
      <c r="D2537" s="32"/>
    </row>
    <row r="2538" spans="3:4">
      <c r="C2538" s="32"/>
      <c r="D2538" s="32"/>
    </row>
    <row r="2539" spans="3:4">
      <c r="C2539" s="32"/>
      <c r="D2539" s="32"/>
    </row>
    <row r="2540" spans="3:4">
      <c r="C2540" s="32"/>
      <c r="D2540" s="32"/>
    </row>
    <row r="2541" spans="3:4">
      <c r="C2541" s="32"/>
      <c r="D2541" s="32"/>
    </row>
    <row r="2542" spans="3:4">
      <c r="C2542" s="32"/>
      <c r="D2542" s="32"/>
    </row>
    <row r="2543" spans="3:4">
      <c r="C2543" s="32"/>
      <c r="D2543" s="32"/>
    </row>
    <row r="2544" spans="3:4">
      <c r="C2544" s="32"/>
      <c r="D2544" s="32"/>
    </row>
    <row r="2545" spans="3:4">
      <c r="C2545" s="32"/>
      <c r="D2545" s="32"/>
    </row>
    <row r="2546" spans="3:4">
      <c r="C2546" s="32"/>
      <c r="D2546" s="32"/>
    </row>
    <row r="2547" spans="3:4">
      <c r="C2547" s="32"/>
      <c r="D2547" s="32"/>
    </row>
    <row r="2548" spans="3:4">
      <c r="C2548" s="32"/>
      <c r="D2548" s="32"/>
    </row>
    <row r="2549" spans="3:4">
      <c r="C2549" s="32"/>
      <c r="D2549" s="32"/>
    </row>
    <row r="2550" spans="3:4">
      <c r="C2550" s="32"/>
      <c r="D2550" s="32"/>
    </row>
    <row r="2551" spans="3:4">
      <c r="C2551" s="32"/>
      <c r="D2551" s="32"/>
    </row>
    <row r="2552" spans="3:4">
      <c r="C2552" s="32"/>
      <c r="D2552" s="32"/>
    </row>
    <row r="2553" spans="3:4">
      <c r="C2553" s="32"/>
      <c r="D2553" s="32"/>
    </row>
    <row r="2554" spans="3:4">
      <c r="C2554" s="32"/>
      <c r="D2554" s="32"/>
    </row>
    <row r="2555" spans="3:4">
      <c r="C2555" s="32"/>
      <c r="D2555" s="32"/>
    </row>
    <row r="2556" spans="3:4">
      <c r="C2556" s="32"/>
      <c r="D2556" s="32"/>
    </row>
    <row r="2557" spans="3:4">
      <c r="C2557" s="32"/>
      <c r="D2557" s="32"/>
    </row>
    <row r="2558" spans="3:4">
      <c r="C2558" s="32"/>
      <c r="D2558" s="32"/>
    </row>
    <row r="2559" spans="3:4">
      <c r="C2559" s="32"/>
      <c r="D2559" s="32"/>
    </row>
    <row r="2560" spans="3:4">
      <c r="C2560" s="32"/>
      <c r="D2560" s="32"/>
    </row>
    <row r="2561" spans="3:4">
      <c r="C2561" s="32"/>
      <c r="D2561" s="32"/>
    </row>
    <row r="2562" spans="3:4">
      <c r="C2562" s="32"/>
      <c r="D2562" s="32"/>
    </row>
    <row r="2563" spans="3:4">
      <c r="C2563" s="32"/>
      <c r="D2563" s="32"/>
    </row>
    <row r="2564" spans="3:4">
      <c r="C2564" s="32"/>
      <c r="D2564" s="32"/>
    </row>
    <row r="2565" spans="3:4">
      <c r="C2565" s="32"/>
      <c r="D2565" s="32"/>
    </row>
    <row r="2566" spans="3:4">
      <c r="C2566" s="32"/>
      <c r="D2566" s="32"/>
    </row>
    <row r="2567" spans="3:4">
      <c r="C2567" s="32"/>
      <c r="D2567" s="32"/>
    </row>
    <row r="2568" spans="3:4">
      <c r="C2568" s="32"/>
      <c r="D2568" s="32"/>
    </row>
    <row r="2569" spans="3:4">
      <c r="C2569" s="32"/>
      <c r="D2569" s="32"/>
    </row>
    <row r="2570" spans="3:4">
      <c r="C2570" s="32"/>
      <c r="D2570" s="32"/>
    </row>
    <row r="2571" spans="3:4">
      <c r="C2571" s="32"/>
      <c r="D2571" s="32"/>
    </row>
    <row r="2572" spans="3:4">
      <c r="C2572" s="32"/>
      <c r="D2572" s="32"/>
    </row>
    <row r="2573" spans="3:4">
      <c r="C2573" s="32"/>
      <c r="D2573" s="32"/>
    </row>
    <row r="2574" spans="3:4">
      <c r="C2574" s="32"/>
      <c r="D2574" s="32"/>
    </row>
    <row r="2575" spans="3:4">
      <c r="C2575" s="32"/>
      <c r="D2575" s="32"/>
    </row>
    <row r="2576" spans="3:4">
      <c r="C2576" s="32"/>
      <c r="D2576" s="32"/>
    </row>
    <row r="2577" spans="3:4">
      <c r="C2577" s="32"/>
      <c r="D2577" s="32"/>
    </row>
    <row r="2578" spans="3:4">
      <c r="C2578" s="32"/>
      <c r="D2578" s="32"/>
    </row>
    <row r="2579" spans="3:4">
      <c r="C2579" s="32"/>
      <c r="D2579" s="32"/>
    </row>
    <row r="2580" spans="3:4">
      <c r="C2580" s="32"/>
      <c r="D2580" s="32"/>
    </row>
    <row r="2581" spans="3:4">
      <c r="C2581" s="32"/>
      <c r="D2581" s="32"/>
    </row>
    <row r="2582" spans="3:4">
      <c r="C2582" s="32"/>
      <c r="D2582" s="32"/>
    </row>
    <row r="2583" spans="3:4">
      <c r="C2583" s="32"/>
      <c r="D2583" s="32"/>
    </row>
    <row r="2584" spans="3:4">
      <c r="C2584" s="32"/>
      <c r="D2584" s="32"/>
    </row>
    <row r="2585" spans="3:4">
      <c r="C2585" s="32"/>
      <c r="D2585" s="32"/>
    </row>
    <row r="2586" spans="3:4">
      <c r="C2586" s="32"/>
      <c r="D2586" s="32"/>
    </row>
    <row r="2587" spans="3:4">
      <c r="C2587" s="32"/>
      <c r="D2587" s="32"/>
    </row>
    <row r="2588" spans="3:4">
      <c r="C2588" s="32"/>
      <c r="D2588" s="32"/>
    </row>
    <row r="2589" spans="3:4">
      <c r="C2589" s="32"/>
      <c r="D2589" s="32"/>
    </row>
    <row r="2590" spans="3:4">
      <c r="C2590" s="32"/>
      <c r="D2590" s="32"/>
    </row>
    <row r="2591" spans="3:4">
      <c r="C2591" s="32"/>
      <c r="D2591" s="32"/>
    </row>
    <row r="2592" spans="3:4">
      <c r="C2592" s="32"/>
      <c r="D2592" s="32"/>
    </row>
    <row r="2593" spans="3:4">
      <c r="C2593" s="32"/>
      <c r="D2593" s="32"/>
    </row>
    <row r="2594" spans="3:4">
      <c r="C2594" s="32"/>
      <c r="D2594" s="32"/>
    </row>
    <row r="2595" spans="3:4">
      <c r="C2595" s="32"/>
      <c r="D2595" s="32"/>
    </row>
    <row r="2596" spans="3:4">
      <c r="C2596" s="32"/>
      <c r="D2596" s="32"/>
    </row>
    <row r="2597" spans="3:4">
      <c r="C2597" s="32"/>
      <c r="D2597" s="32"/>
    </row>
    <row r="2598" spans="3:4">
      <c r="C2598" s="32"/>
      <c r="D2598" s="32"/>
    </row>
    <row r="2599" spans="3:4">
      <c r="C2599" s="32"/>
      <c r="D2599" s="32"/>
    </row>
    <row r="2600" spans="3:4">
      <c r="C2600" s="32"/>
      <c r="D2600" s="32"/>
    </row>
    <row r="2601" spans="3:4">
      <c r="C2601" s="32"/>
      <c r="D2601" s="32"/>
    </row>
    <row r="2602" spans="3:4">
      <c r="C2602" s="32"/>
      <c r="D2602" s="32"/>
    </row>
    <row r="2603" spans="3:4">
      <c r="C2603" s="32"/>
      <c r="D2603" s="32"/>
    </row>
    <row r="2604" spans="3:4">
      <c r="C2604" s="32"/>
      <c r="D2604" s="32"/>
    </row>
    <row r="2605" spans="3:4">
      <c r="C2605" s="32"/>
      <c r="D2605" s="32"/>
    </row>
    <row r="2606" spans="3:4">
      <c r="C2606" s="32"/>
      <c r="D2606" s="32"/>
    </row>
    <row r="2607" spans="3:4">
      <c r="C2607" s="32"/>
      <c r="D2607" s="32"/>
    </row>
    <row r="2608" spans="3:4">
      <c r="C2608" s="32"/>
      <c r="D2608" s="32"/>
    </row>
    <row r="2609" spans="3:4">
      <c r="C2609" s="32"/>
      <c r="D2609" s="32"/>
    </row>
    <row r="2610" spans="3:4">
      <c r="C2610" s="32"/>
      <c r="D2610" s="32"/>
    </row>
    <row r="2611" spans="3:4">
      <c r="C2611" s="32"/>
      <c r="D2611" s="32"/>
    </row>
    <row r="2612" spans="3:4">
      <c r="C2612" s="32"/>
      <c r="D2612" s="32"/>
    </row>
    <row r="2613" spans="3:4">
      <c r="C2613" s="32"/>
      <c r="D2613" s="32"/>
    </row>
    <row r="2614" spans="3:4">
      <c r="C2614" s="32"/>
      <c r="D2614" s="32"/>
    </row>
    <row r="2615" spans="3:4">
      <c r="C2615" s="32"/>
      <c r="D2615" s="32"/>
    </row>
    <row r="2616" spans="3:4">
      <c r="C2616" s="32"/>
      <c r="D2616" s="32"/>
    </row>
    <row r="2617" spans="3:4">
      <c r="C2617" s="32"/>
      <c r="D2617" s="32"/>
    </row>
    <row r="2618" spans="3:4">
      <c r="C2618" s="32"/>
      <c r="D2618" s="32"/>
    </row>
    <row r="2619" spans="3:4">
      <c r="C2619" s="32"/>
      <c r="D2619" s="32"/>
    </row>
    <row r="2620" spans="3:4">
      <c r="C2620" s="32"/>
      <c r="D2620" s="32"/>
    </row>
    <row r="2621" spans="3:4">
      <c r="C2621" s="32"/>
      <c r="D2621" s="32"/>
    </row>
    <row r="2622" spans="3:4">
      <c r="C2622" s="32"/>
      <c r="D2622" s="32"/>
    </row>
    <row r="2623" spans="3:4">
      <c r="C2623" s="32"/>
      <c r="D2623" s="32"/>
    </row>
    <row r="2624" spans="3:4">
      <c r="C2624" s="32"/>
      <c r="D2624" s="32"/>
    </row>
    <row r="2625" spans="3:4">
      <c r="C2625" s="32"/>
      <c r="D2625" s="32"/>
    </row>
    <row r="2626" spans="3:4">
      <c r="C2626" s="32"/>
      <c r="D2626" s="32"/>
    </row>
    <row r="2627" spans="3:4">
      <c r="C2627" s="32"/>
      <c r="D2627" s="32"/>
    </row>
    <row r="2628" spans="3:4">
      <c r="C2628" s="32"/>
      <c r="D2628" s="32"/>
    </row>
    <row r="2629" spans="3:4">
      <c r="C2629" s="32"/>
      <c r="D2629" s="32"/>
    </row>
    <row r="2630" spans="3:4">
      <c r="C2630" s="32"/>
      <c r="D2630" s="32"/>
    </row>
    <row r="2631" spans="3:4">
      <c r="C2631" s="32"/>
      <c r="D2631" s="32"/>
    </row>
    <row r="2632" spans="3:4">
      <c r="C2632" s="32"/>
      <c r="D2632" s="32"/>
    </row>
    <row r="2633" spans="3:4">
      <c r="C2633" s="32"/>
      <c r="D2633" s="32"/>
    </row>
    <row r="2634" spans="3:4">
      <c r="C2634" s="32"/>
      <c r="D2634" s="32"/>
    </row>
    <row r="2635" spans="3:4">
      <c r="C2635" s="32"/>
      <c r="D2635" s="32"/>
    </row>
    <row r="2636" spans="3:4">
      <c r="C2636" s="32"/>
      <c r="D2636" s="32"/>
    </row>
    <row r="2637" spans="3:4">
      <c r="C2637" s="32"/>
      <c r="D2637" s="32"/>
    </row>
    <row r="2638" spans="3:4">
      <c r="C2638" s="32"/>
      <c r="D2638" s="32"/>
    </row>
    <row r="2639" spans="3:4">
      <c r="C2639" s="32"/>
      <c r="D2639" s="32"/>
    </row>
    <row r="2640" spans="3:4">
      <c r="C2640" s="32"/>
      <c r="D2640" s="32"/>
    </row>
    <row r="2641" spans="3:4">
      <c r="C2641" s="32"/>
      <c r="D2641" s="32"/>
    </row>
    <row r="2642" spans="3:4">
      <c r="C2642" s="32"/>
      <c r="D2642" s="32"/>
    </row>
    <row r="2643" spans="3:4">
      <c r="C2643" s="32"/>
      <c r="D2643" s="32"/>
    </row>
    <row r="2644" spans="3:4">
      <c r="C2644" s="32"/>
      <c r="D2644" s="32"/>
    </row>
    <row r="2645" spans="3:4">
      <c r="C2645" s="32"/>
      <c r="D2645" s="32"/>
    </row>
    <row r="2646" spans="3:4">
      <c r="C2646" s="32"/>
      <c r="D2646" s="32"/>
    </row>
    <row r="2647" spans="3:4">
      <c r="C2647" s="32"/>
      <c r="D2647" s="32"/>
    </row>
    <row r="2648" spans="3:4">
      <c r="C2648" s="32"/>
      <c r="D2648" s="32"/>
    </row>
    <row r="2649" spans="3:4">
      <c r="C2649" s="32"/>
      <c r="D2649" s="32"/>
    </row>
    <row r="2650" spans="3:4">
      <c r="C2650" s="32"/>
      <c r="D2650" s="32"/>
    </row>
    <row r="2651" spans="3:4">
      <c r="C2651" s="32"/>
      <c r="D2651" s="32"/>
    </row>
    <row r="2652" spans="3:4">
      <c r="C2652" s="32"/>
      <c r="D2652" s="32"/>
    </row>
    <row r="2653" spans="3:4">
      <c r="C2653" s="32"/>
      <c r="D2653" s="32"/>
    </row>
    <row r="2654" spans="3:4">
      <c r="C2654" s="32"/>
      <c r="D2654" s="32"/>
    </row>
    <row r="2655" spans="3:4">
      <c r="C2655" s="32"/>
      <c r="D2655" s="32"/>
    </row>
    <row r="2656" spans="3:4">
      <c r="C2656" s="32"/>
      <c r="D2656" s="32"/>
    </row>
    <row r="2657" spans="3:4">
      <c r="C2657" s="32"/>
      <c r="D2657" s="32"/>
    </row>
    <row r="2658" spans="3:4">
      <c r="C2658" s="32"/>
      <c r="D2658" s="32"/>
    </row>
    <row r="2659" spans="3:4">
      <c r="C2659" s="32"/>
      <c r="D2659" s="32"/>
    </row>
    <row r="2660" spans="3:4">
      <c r="C2660" s="32"/>
      <c r="D2660" s="32"/>
    </row>
    <row r="2661" spans="3:4">
      <c r="C2661" s="32"/>
      <c r="D2661" s="32"/>
    </row>
    <row r="2662" spans="3:4">
      <c r="C2662" s="32"/>
      <c r="D2662" s="32"/>
    </row>
    <row r="2663" spans="3:4">
      <c r="C2663" s="32"/>
      <c r="D2663" s="32"/>
    </row>
    <row r="2664" spans="3:4">
      <c r="C2664" s="32"/>
      <c r="D2664" s="32"/>
    </row>
    <row r="2665" spans="3:4">
      <c r="C2665" s="32"/>
      <c r="D2665" s="32"/>
    </row>
    <row r="2666" spans="3:4">
      <c r="C2666" s="32"/>
      <c r="D2666" s="32"/>
    </row>
    <row r="2667" spans="3:4">
      <c r="C2667" s="32"/>
      <c r="D2667" s="32"/>
    </row>
    <row r="2668" spans="3:4">
      <c r="C2668" s="32"/>
      <c r="D2668" s="32"/>
    </row>
    <row r="2669" spans="3:4">
      <c r="C2669" s="32"/>
      <c r="D2669" s="32"/>
    </row>
    <row r="2670" spans="3:4">
      <c r="C2670" s="32"/>
      <c r="D2670" s="32"/>
    </row>
    <row r="2671" spans="3:4">
      <c r="C2671" s="32"/>
      <c r="D2671" s="32"/>
    </row>
    <row r="2672" spans="3:4">
      <c r="C2672" s="32"/>
      <c r="D2672" s="32"/>
    </row>
    <row r="2673" spans="3:4">
      <c r="C2673" s="32"/>
      <c r="D2673" s="32"/>
    </row>
    <row r="2674" spans="3:4">
      <c r="C2674" s="32"/>
      <c r="D2674" s="32"/>
    </row>
    <row r="2675" spans="3:4">
      <c r="C2675" s="32"/>
      <c r="D2675" s="32"/>
    </row>
    <row r="2676" spans="3:4">
      <c r="C2676" s="32"/>
      <c r="D2676" s="32"/>
    </row>
    <row r="2677" spans="3:4">
      <c r="C2677" s="32"/>
      <c r="D2677" s="32"/>
    </row>
    <row r="2678" spans="3:4">
      <c r="C2678" s="32"/>
      <c r="D2678" s="32"/>
    </row>
    <row r="2679" spans="3:4">
      <c r="C2679" s="32"/>
      <c r="D2679" s="32"/>
    </row>
    <row r="2680" spans="3:4">
      <c r="C2680" s="32"/>
      <c r="D2680" s="32"/>
    </row>
    <row r="2681" spans="3:4">
      <c r="C2681" s="32"/>
      <c r="D2681" s="32"/>
    </row>
    <row r="2682" spans="3:4">
      <c r="C2682" s="32"/>
      <c r="D2682" s="32"/>
    </row>
    <row r="2683" spans="3:4">
      <c r="C2683" s="32"/>
      <c r="D2683" s="32"/>
    </row>
    <row r="2684" spans="3:4">
      <c r="C2684" s="32"/>
      <c r="D2684" s="32"/>
    </row>
    <row r="2685" spans="3:4">
      <c r="C2685" s="32"/>
      <c r="D2685" s="32"/>
    </row>
    <row r="2686" spans="3:4">
      <c r="C2686" s="32"/>
      <c r="D2686" s="32"/>
    </row>
    <row r="2687" spans="3:4">
      <c r="C2687" s="32"/>
      <c r="D2687" s="32"/>
    </row>
    <row r="2688" spans="3:4">
      <c r="C2688" s="32"/>
      <c r="D2688" s="32"/>
    </row>
    <row r="2689" spans="3:4">
      <c r="C2689" s="32"/>
      <c r="D2689" s="32"/>
    </row>
    <row r="2690" spans="3:4">
      <c r="C2690" s="32"/>
      <c r="D2690" s="32"/>
    </row>
    <row r="2691" spans="3:4">
      <c r="C2691" s="32"/>
      <c r="D2691" s="32"/>
    </row>
    <row r="2692" spans="3:4">
      <c r="C2692" s="32"/>
      <c r="D2692" s="32"/>
    </row>
    <row r="2693" spans="3:4">
      <c r="C2693" s="32"/>
      <c r="D2693" s="32"/>
    </row>
    <row r="2694" spans="3:4">
      <c r="C2694" s="32"/>
      <c r="D2694" s="32"/>
    </row>
    <row r="2695" spans="3:4">
      <c r="C2695" s="32"/>
      <c r="D2695" s="32"/>
    </row>
    <row r="2696" spans="3:4">
      <c r="C2696" s="32"/>
      <c r="D2696" s="32"/>
    </row>
    <row r="2697" spans="3:4">
      <c r="C2697" s="32"/>
      <c r="D2697" s="32"/>
    </row>
    <row r="2698" spans="3:4">
      <c r="C2698" s="32"/>
      <c r="D2698" s="32"/>
    </row>
    <row r="2699" spans="3:4">
      <c r="C2699" s="32"/>
      <c r="D2699" s="32"/>
    </row>
    <row r="2700" spans="3:4">
      <c r="C2700" s="32"/>
      <c r="D2700" s="32"/>
    </row>
    <row r="2701" spans="3:4">
      <c r="C2701" s="32"/>
      <c r="D2701" s="32"/>
    </row>
    <row r="2702" spans="3:4">
      <c r="C2702" s="32"/>
      <c r="D2702" s="32"/>
    </row>
    <row r="2703" spans="3:4">
      <c r="C2703" s="32"/>
      <c r="D2703" s="32"/>
    </row>
    <row r="2704" spans="3:4">
      <c r="C2704" s="32"/>
      <c r="D2704" s="32"/>
    </row>
    <row r="2705" spans="3:4">
      <c r="C2705" s="32"/>
      <c r="D2705" s="32"/>
    </row>
    <row r="2706" spans="3:4">
      <c r="C2706" s="32"/>
      <c r="D2706" s="32"/>
    </row>
    <row r="2707" spans="3:4">
      <c r="C2707" s="32"/>
      <c r="D2707" s="32"/>
    </row>
    <row r="2708" spans="3:4">
      <c r="C2708" s="32"/>
      <c r="D2708" s="32"/>
    </row>
    <row r="2709" spans="3:4">
      <c r="C2709" s="32"/>
      <c r="D2709" s="32"/>
    </row>
    <row r="2710" spans="3:4">
      <c r="C2710" s="32"/>
      <c r="D2710" s="32"/>
    </row>
    <row r="2711" spans="3:4">
      <c r="C2711" s="32"/>
      <c r="D2711" s="32"/>
    </row>
    <row r="2712" spans="3:4">
      <c r="C2712" s="32"/>
      <c r="D2712" s="32"/>
    </row>
    <row r="2713" spans="3:4">
      <c r="C2713" s="32"/>
      <c r="D2713" s="32"/>
    </row>
    <row r="2714" spans="3:4">
      <c r="C2714" s="32"/>
      <c r="D2714" s="32"/>
    </row>
    <row r="2715" spans="3:4">
      <c r="C2715" s="32"/>
      <c r="D2715" s="32"/>
    </row>
    <row r="2716" spans="3:4">
      <c r="C2716" s="32"/>
      <c r="D2716" s="32"/>
    </row>
    <row r="2717" spans="3:4">
      <c r="C2717" s="32"/>
      <c r="D2717" s="32"/>
    </row>
    <row r="2718" spans="3:4">
      <c r="C2718" s="32"/>
      <c r="D2718" s="32"/>
    </row>
    <row r="2719" spans="3:4">
      <c r="C2719" s="32"/>
      <c r="D2719" s="32"/>
    </row>
    <row r="2720" spans="3:4">
      <c r="C2720" s="32"/>
      <c r="D2720" s="32"/>
    </row>
    <row r="2721" spans="3:4">
      <c r="C2721" s="32"/>
      <c r="D2721" s="32"/>
    </row>
    <row r="2722" spans="3:4">
      <c r="C2722" s="32"/>
      <c r="D2722" s="32"/>
    </row>
    <row r="2723" spans="3:4">
      <c r="C2723" s="32"/>
      <c r="D2723" s="32"/>
    </row>
    <row r="2724" spans="3:4">
      <c r="C2724" s="32"/>
      <c r="D2724" s="32"/>
    </row>
    <row r="2725" spans="3:4">
      <c r="C2725" s="32"/>
      <c r="D2725" s="32"/>
    </row>
    <row r="2726" spans="3:4">
      <c r="C2726" s="32"/>
      <c r="D2726" s="32"/>
    </row>
    <row r="2727" spans="3:4">
      <c r="C2727" s="32"/>
      <c r="D2727" s="32"/>
    </row>
    <row r="2728" spans="3:4">
      <c r="C2728" s="32"/>
      <c r="D2728" s="32"/>
    </row>
    <row r="2729" spans="3:4">
      <c r="C2729" s="32"/>
      <c r="D2729" s="32"/>
    </row>
    <row r="2730" spans="3:4">
      <c r="C2730" s="32"/>
      <c r="D2730" s="32"/>
    </row>
    <row r="2731" spans="3:4">
      <c r="C2731" s="32"/>
      <c r="D2731" s="32"/>
    </row>
    <row r="2732" spans="3:4">
      <c r="C2732" s="32"/>
      <c r="D2732" s="32"/>
    </row>
    <row r="2733" spans="3:4">
      <c r="C2733" s="32"/>
      <c r="D2733" s="32"/>
    </row>
    <row r="2734" spans="3:4">
      <c r="C2734" s="32"/>
      <c r="D2734" s="32"/>
    </row>
    <row r="2735" spans="3:4">
      <c r="C2735" s="32"/>
      <c r="D2735" s="32"/>
    </row>
    <row r="2736" spans="3:4">
      <c r="C2736" s="32"/>
      <c r="D2736" s="32"/>
    </row>
    <row r="2737" spans="3:4">
      <c r="C2737" s="32"/>
      <c r="D2737" s="32"/>
    </row>
    <row r="2738" spans="3:4">
      <c r="C2738" s="32"/>
      <c r="D2738" s="32"/>
    </row>
    <row r="2739" spans="3:4">
      <c r="C2739" s="32"/>
      <c r="D2739" s="32"/>
    </row>
    <row r="2740" spans="3:4">
      <c r="C2740" s="32"/>
      <c r="D2740" s="32"/>
    </row>
    <row r="2741" spans="3:4">
      <c r="C2741" s="32"/>
      <c r="D2741" s="32"/>
    </row>
    <row r="2742" spans="3:4">
      <c r="C2742" s="32"/>
      <c r="D2742" s="32"/>
    </row>
    <row r="2743" spans="3:4">
      <c r="C2743" s="32"/>
      <c r="D2743" s="32"/>
    </row>
    <row r="2744" spans="3:4">
      <c r="C2744" s="32"/>
      <c r="D2744" s="32"/>
    </row>
    <row r="2745" spans="3:4">
      <c r="C2745" s="32"/>
      <c r="D2745" s="32"/>
    </row>
    <row r="2746" spans="3:4">
      <c r="C2746" s="32"/>
      <c r="D2746" s="32"/>
    </row>
    <row r="2747" spans="3:4">
      <c r="C2747" s="32"/>
      <c r="D2747" s="32"/>
    </row>
    <row r="2748" spans="3:4">
      <c r="C2748" s="32"/>
      <c r="D2748" s="32"/>
    </row>
    <row r="2749" spans="3:4">
      <c r="C2749" s="32"/>
      <c r="D2749" s="32"/>
    </row>
    <row r="2750" spans="3:4">
      <c r="C2750" s="32"/>
      <c r="D2750" s="32"/>
    </row>
    <row r="2751" spans="3:4">
      <c r="C2751" s="32"/>
      <c r="D2751" s="32"/>
    </row>
    <row r="2752" spans="3:4">
      <c r="C2752" s="32"/>
      <c r="D2752" s="32"/>
    </row>
    <row r="2753" spans="3:4">
      <c r="C2753" s="32"/>
      <c r="D2753" s="32"/>
    </row>
    <row r="2754" spans="3:4">
      <c r="C2754" s="32"/>
      <c r="D2754" s="32"/>
    </row>
    <row r="2755" spans="3:4">
      <c r="C2755" s="32"/>
      <c r="D2755" s="32"/>
    </row>
    <row r="2756" spans="3:4">
      <c r="C2756" s="32"/>
      <c r="D2756" s="32"/>
    </row>
    <row r="2757" spans="3:4">
      <c r="C2757" s="32"/>
      <c r="D2757" s="32"/>
    </row>
    <row r="2758" spans="3:4">
      <c r="C2758" s="32"/>
      <c r="D2758" s="32"/>
    </row>
    <row r="2759" spans="3:4">
      <c r="C2759" s="32"/>
      <c r="D2759" s="32"/>
    </row>
    <row r="2760" spans="3:4">
      <c r="C2760" s="32"/>
      <c r="D2760" s="32"/>
    </row>
    <row r="2761" spans="3:4">
      <c r="C2761" s="32"/>
      <c r="D2761" s="32"/>
    </row>
    <row r="2762" spans="3:4">
      <c r="C2762" s="32"/>
      <c r="D2762" s="32"/>
    </row>
    <row r="2763" spans="3:4">
      <c r="C2763" s="32"/>
      <c r="D2763" s="32"/>
    </row>
    <row r="2764" spans="3:4">
      <c r="C2764" s="32"/>
      <c r="D2764" s="32"/>
    </row>
    <row r="2765" spans="3:4">
      <c r="C2765" s="32"/>
      <c r="D2765" s="32"/>
    </row>
    <row r="2766" spans="3:4">
      <c r="C2766" s="32"/>
      <c r="D2766" s="32"/>
    </row>
    <row r="2767" spans="3:4">
      <c r="C2767" s="32"/>
      <c r="D2767" s="32"/>
    </row>
    <row r="2768" spans="3:4">
      <c r="C2768" s="32"/>
      <c r="D2768" s="32"/>
    </row>
    <row r="2769" spans="3:4">
      <c r="C2769" s="32"/>
      <c r="D2769" s="32"/>
    </row>
    <row r="2770" spans="3:4">
      <c r="C2770" s="32"/>
      <c r="D2770" s="32"/>
    </row>
    <row r="2771" spans="3:4">
      <c r="C2771" s="32"/>
      <c r="D2771" s="32"/>
    </row>
    <row r="2772" spans="3:4">
      <c r="C2772" s="32"/>
      <c r="D2772" s="32"/>
    </row>
    <row r="2773" spans="3:4">
      <c r="C2773" s="32"/>
      <c r="D2773" s="32"/>
    </row>
    <row r="2774" spans="3:4">
      <c r="C2774" s="32"/>
      <c r="D2774" s="32"/>
    </row>
    <row r="2775" spans="3:4">
      <c r="C2775" s="32"/>
      <c r="D2775" s="32"/>
    </row>
    <row r="2776" spans="3:4">
      <c r="C2776" s="32"/>
      <c r="D2776" s="32"/>
    </row>
    <row r="2777" spans="3:4">
      <c r="C2777" s="32"/>
      <c r="D2777" s="32"/>
    </row>
    <row r="2778" spans="3:4">
      <c r="C2778" s="32"/>
      <c r="D2778" s="32"/>
    </row>
    <row r="2779" spans="3:4">
      <c r="C2779" s="32"/>
      <c r="D2779" s="32"/>
    </row>
    <row r="2780" spans="3:4">
      <c r="C2780" s="32"/>
      <c r="D2780" s="32"/>
    </row>
    <row r="2781" spans="3:4">
      <c r="C2781" s="32"/>
      <c r="D2781" s="32"/>
    </row>
    <row r="2782" spans="3:4">
      <c r="C2782" s="32"/>
      <c r="D2782" s="32"/>
    </row>
    <row r="2783" spans="3:4">
      <c r="C2783" s="32"/>
      <c r="D2783" s="32"/>
    </row>
    <row r="2784" spans="3:4">
      <c r="C2784" s="32"/>
      <c r="D2784" s="32"/>
    </row>
    <row r="2785" spans="3:4">
      <c r="C2785" s="32"/>
      <c r="D2785" s="32"/>
    </row>
    <row r="2786" spans="3:4">
      <c r="C2786" s="32"/>
      <c r="D2786" s="32"/>
    </row>
    <row r="2787" spans="3:4">
      <c r="C2787" s="32"/>
      <c r="D2787" s="32"/>
    </row>
    <row r="2788" spans="3:4">
      <c r="C2788" s="32"/>
      <c r="D2788" s="32"/>
    </row>
    <row r="2789" spans="3:4">
      <c r="C2789" s="32"/>
      <c r="D2789" s="32"/>
    </row>
    <row r="2790" spans="3:4">
      <c r="C2790" s="32"/>
      <c r="D2790" s="32"/>
    </row>
    <row r="2791" spans="3:4">
      <c r="C2791" s="32"/>
      <c r="D2791" s="32"/>
    </row>
    <row r="2792" spans="3:4">
      <c r="C2792" s="32"/>
      <c r="D2792" s="32"/>
    </row>
    <row r="2793" spans="3:4">
      <c r="C2793" s="32"/>
      <c r="D2793" s="32"/>
    </row>
    <row r="2794" spans="3:4">
      <c r="C2794" s="32"/>
      <c r="D2794" s="32"/>
    </row>
    <row r="2795" spans="3:4">
      <c r="C2795" s="32"/>
      <c r="D2795" s="32"/>
    </row>
    <row r="2796" spans="3:4">
      <c r="C2796" s="32"/>
      <c r="D2796" s="32"/>
    </row>
    <row r="2797" spans="3:4">
      <c r="C2797" s="32"/>
      <c r="D2797" s="32"/>
    </row>
    <row r="2798" spans="3:4">
      <c r="C2798" s="32"/>
      <c r="D2798" s="32"/>
    </row>
    <row r="2799" spans="3:4">
      <c r="C2799" s="32"/>
      <c r="D2799" s="32"/>
    </row>
    <row r="2800" spans="3:4">
      <c r="C2800" s="32"/>
      <c r="D2800" s="32"/>
    </row>
    <row r="2801" spans="3:4">
      <c r="C2801" s="32"/>
      <c r="D2801" s="32"/>
    </row>
    <row r="2802" spans="3:4">
      <c r="C2802" s="32"/>
      <c r="D2802" s="32"/>
    </row>
    <row r="2803" spans="3:4">
      <c r="C2803" s="32"/>
      <c r="D2803" s="32"/>
    </row>
    <row r="2804" spans="3:4">
      <c r="C2804" s="32"/>
      <c r="D2804" s="32"/>
    </row>
    <row r="2805" spans="3:4">
      <c r="C2805" s="32"/>
      <c r="D2805" s="32"/>
    </row>
    <row r="2806" spans="3:4">
      <c r="C2806" s="32"/>
      <c r="D2806" s="32"/>
    </row>
    <row r="2807" spans="3:4">
      <c r="C2807" s="32"/>
      <c r="D2807" s="32"/>
    </row>
    <row r="2808" spans="3:4">
      <c r="C2808" s="32"/>
      <c r="D2808" s="32"/>
    </row>
    <row r="2809" spans="3:4">
      <c r="C2809" s="32"/>
      <c r="D2809" s="32"/>
    </row>
    <row r="2810" spans="3:4">
      <c r="C2810" s="32"/>
      <c r="D2810" s="32"/>
    </row>
    <row r="2811" spans="3:4">
      <c r="C2811" s="32"/>
      <c r="D2811" s="32"/>
    </row>
    <row r="2812" spans="3:4">
      <c r="C2812" s="32"/>
      <c r="D2812" s="32"/>
    </row>
    <row r="2813" spans="3:4">
      <c r="C2813" s="32"/>
      <c r="D2813" s="32"/>
    </row>
    <row r="2814" spans="3:4">
      <c r="C2814" s="32"/>
      <c r="D2814" s="32"/>
    </row>
    <row r="2815" spans="3:4">
      <c r="C2815" s="32"/>
      <c r="D2815" s="32"/>
    </row>
    <row r="2816" spans="3:4">
      <c r="C2816" s="32"/>
      <c r="D2816" s="32"/>
    </row>
    <row r="2817" spans="3:4">
      <c r="C2817" s="32"/>
      <c r="D2817" s="32"/>
    </row>
    <row r="2818" spans="3:4">
      <c r="C2818" s="32"/>
      <c r="D2818" s="32"/>
    </row>
    <row r="2819" spans="3:4">
      <c r="C2819" s="32"/>
      <c r="D2819" s="32"/>
    </row>
    <row r="2820" spans="3:4">
      <c r="C2820" s="32"/>
      <c r="D2820" s="32"/>
    </row>
    <row r="2821" spans="3:4">
      <c r="C2821" s="32"/>
      <c r="D2821" s="32"/>
    </row>
    <row r="2822" spans="3:4">
      <c r="C2822" s="32"/>
      <c r="D2822" s="32"/>
    </row>
    <row r="2823" spans="3:4">
      <c r="C2823" s="32"/>
      <c r="D2823" s="32"/>
    </row>
    <row r="2824" spans="3:4">
      <c r="C2824" s="32"/>
      <c r="D2824" s="32"/>
    </row>
  </sheetData>
  <protectedRanges>
    <protectedRange sqref="A257:D501" name="Range1_2"/>
  </protectedRanges>
  <sortState xmlns:xlrd2="http://schemas.microsoft.com/office/spreadsheetml/2017/richdata2" ref="A21:AU565">
    <sortCondition ref="C21:C565"/>
  </sortState>
  <phoneticPr fontId="10" type="noConversion"/>
  <hyperlinks>
    <hyperlink ref="H65378" r:id="rId1" display="http://vsolj.cetus-net.org/bulletin.html" xr:uid="{00000000-0004-0000-0100-000000000000}"/>
    <hyperlink ref="H65371" r:id="rId2" display="https://www.aavso.org/ejaavso" xr:uid="{00000000-0004-0000-0100-000001000000}"/>
    <hyperlink ref="I65378" r:id="rId3" display="http://vsolj.cetus-net.org/bulletin.html" xr:uid="{00000000-0004-0000-0100-000002000000}"/>
    <hyperlink ref="AQ59029" r:id="rId4" display="http://cdsbib.u-strasbg.fr/cgi-bin/cdsbib?1990RMxAA..21..381G" xr:uid="{00000000-0004-0000-0100-000003000000}"/>
    <hyperlink ref="H65375" r:id="rId5" display="https://www.aavso.org/ejaavso" xr:uid="{00000000-0004-0000-0100-000004000000}"/>
    <hyperlink ref="AP6393" r:id="rId6" display="http://cdsbib.u-strasbg.fr/cgi-bin/cdsbib?1990RMxAA..21..381G" xr:uid="{00000000-0004-0000-0100-000005000000}"/>
    <hyperlink ref="AP6396" r:id="rId7" display="http://cdsbib.u-strasbg.fr/cgi-bin/cdsbib?1990RMxAA..21..381G" xr:uid="{00000000-0004-0000-0100-000006000000}"/>
    <hyperlink ref="AP6394" r:id="rId8" display="http://cdsbib.u-strasbg.fr/cgi-bin/cdsbib?1990RMxAA..21..381G" xr:uid="{00000000-0004-0000-0100-000007000000}"/>
    <hyperlink ref="AP6378" r:id="rId9" display="http://cdsbib.u-strasbg.fr/cgi-bin/cdsbib?1990RMxAA..21..381G" xr:uid="{00000000-0004-0000-0100-000008000000}"/>
    <hyperlink ref="AQ6607" r:id="rId10" display="http://cdsbib.u-strasbg.fr/cgi-bin/cdsbib?1990RMxAA..21..381G" xr:uid="{00000000-0004-0000-0100-000009000000}"/>
    <hyperlink ref="AQ6611" r:id="rId11" display="http://cdsbib.u-strasbg.fr/cgi-bin/cdsbib?1990RMxAA..21..381G" xr:uid="{00000000-0004-0000-0100-00000A000000}"/>
    <hyperlink ref="AQ777" r:id="rId12" display="http://cdsbib.u-strasbg.fr/cgi-bin/cdsbib?1990RMxAA..21..381G" xr:uid="{00000000-0004-0000-0100-00000B000000}"/>
    <hyperlink ref="I3499" r:id="rId13" display="http://vsolj.cetus-net.org/bulletin.html" xr:uid="{00000000-0004-0000-0100-00000C000000}"/>
    <hyperlink ref="H3499" r:id="rId14" display="http://vsolj.cetus-net.org/bulletin.html" xr:uid="{00000000-0004-0000-0100-00000D000000}"/>
    <hyperlink ref="AQ1416" r:id="rId15" display="http://cdsbib.u-strasbg.fr/cgi-bin/cdsbib?1990RMxAA..21..381G" xr:uid="{00000000-0004-0000-0100-00000E000000}"/>
    <hyperlink ref="AQ1415" r:id="rId16" display="http://cdsbib.u-strasbg.fr/cgi-bin/cdsbib?1990RMxAA..21..381G" xr:uid="{00000000-0004-0000-0100-00000F000000}"/>
    <hyperlink ref="AP4669" r:id="rId17" display="http://cdsbib.u-strasbg.fr/cgi-bin/cdsbib?1990RMxAA..21..381G" xr:uid="{00000000-0004-0000-0100-000010000000}"/>
    <hyperlink ref="AP4687" r:id="rId18" display="http://cdsbib.u-strasbg.fr/cgi-bin/cdsbib?1990RMxAA..21..381G" xr:uid="{00000000-0004-0000-0100-000011000000}"/>
    <hyperlink ref="AP4688" r:id="rId19" display="http://cdsbib.u-strasbg.fr/cgi-bin/cdsbib?1990RMxAA..21..381G" xr:uid="{00000000-0004-0000-0100-000012000000}"/>
    <hyperlink ref="AP4684" r:id="rId20" display="http://cdsbib.u-strasbg.fr/cgi-bin/cdsbib?1990RMxAA..21..381G" xr:uid="{00000000-0004-0000-0100-000013000000}"/>
  </hyperlinks>
  <pageMargins left="0.75" right="0.75" top="1" bottom="1" header="0.5" footer="0.5"/>
  <pageSetup orientation="portrait" horizontalDpi="300" verticalDpi="300" r:id="rId21"/>
  <headerFooter alignWithMargins="0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21B2B-DAAB-4B4B-AF49-ADC08BF45E00}">
  <dimension ref="A1"/>
  <sheetViews>
    <sheetView workbookViewId="0">
      <selection activeCell="X32" sqref="X32:Y32"/>
    </sheetView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T637"/>
  <sheetViews>
    <sheetView workbookViewId="0"/>
  </sheetViews>
  <sheetFormatPr defaultRowHeight="12.75"/>
  <cols>
    <col min="2" max="2" width="10.5703125" customWidth="1"/>
  </cols>
  <sheetData>
    <row r="1" spans="1:20" ht="18">
      <c r="A1" s="49" t="s">
        <v>1841</v>
      </c>
      <c r="B1" s="50"/>
      <c r="C1" s="50"/>
      <c r="D1" s="51" t="s">
        <v>1842</v>
      </c>
      <c r="E1" s="50"/>
      <c r="F1" s="50"/>
      <c r="G1" s="50"/>
      <c r="H1" s="50"/>
      <c r="K1" s="52" t="s">
        <v>1843</v>
      </c>
      <c r="L1" s="50" t="s">
        <v>1844</v>
      </c>
      <c r="M1" s="50">
        <f ca="1">F18*H18-G18*G18</f>
        <v>20818618.050995056</v>
      </c>
      <c r="N1" s="50"/>
      <c r="O1" s="50"/>
      <c r="P1" s="50"/>
      <c r="Q1" s="50"/>
      <c r="R1" s="50">
        <v>1</v>
      </c>
      <c r="S1" s="50" t="s">
        <v>1724</v>
      </c>
      <c r="T1" s="50"/>
    </row>
    <row r="2" spans="1:20">
      <c r="A2" s="50"/>
      <c r="B2" s="50"/>
      <c r="C2" s="50"/>
      <c r="D2" s="50"/>
      <c r="E2" s="50"/>
      <c r="F2" s="50"/>
      <c r="G2" s="50"/>
      <c r="H2" s="50"/>
      <c r="K2" s="52" t="s">
        <v>1845</v>
      </c>
      <c r="L2" s="50" t="s">
        <v>1846</v>
      </c>
      <c r="M2" s="50">
        <f ca="1">+D18*H18-F18*G18</f>
        <v>2938703.506309066</v>
      </c>
      <c r="N2" s="50"/>
      <c r="O2" s="50"/>
      <c r="P2" s="50"/>
      <c r="Q2" s="50"/>
      <c r="R2" s="50">
        <v>2</v>
      </c>
      <c r="S2" s="50" t="s">
        <v>1687</v>
      </c>
      <c r="T2" s="50"/>
    </row>
    <row r="3" spans="1:20" ht="13.5" thickBot="1">
      <c r="A3" s="50" t="s">
        <v>1847</v>
      </c>
      <c r="B3" s="50" t="s">
        <v>1848</v>
      </c>
      <c r="C3" s="50"/>
      <c r="D3" s="50"/>
      <c r="E3" s="53" t="s">
        <v>1849</v>
      </c>
      <c r="F3" s="53" t="s">
        <v>1850</v>
      </c>
      <c r="G3" s="53" t="s">
        <v>1851</v>
      </c>
      <c r="H3" s="53" t="s">
        <v>1852</v>
      </c>
      <c r="K3" s="52" t="s">
        <v>1853</v>
      </c>
      <c r="L3" s="50" t="s">
        <v>1854</v>
      </c>
      <c r="M3" s="50">
        <f ca="1">+D18*G18-F18*F18</f>
        <v>-1863158.3243095179</v>
      </c>
      <c r="N3" s="50"/>
      <c r="O3" s="50"/>
      <c r="P3" s="50"/>
      <c r="Q3" s="50"/>
      <c r="R3" s="50">
        <v>3</v>
      </c>
      <c r="S3" s="50" t="s">
        <v>1855</v>
      </c>
      <c r="T3" s="50"/>
    </row>
    <row r="4" spans="1:20">
      <c r="A4" s="50" t="s">
        <v>1856</v>
      </c>
      <c r="B4" s="50" t="s">
        <v>1857</v>
      </c>
      <c r="C4" s="50"/>
      <c r="D4" s="54" t="s">
        <v>1858</v>
      </c>
      <c r="E4" s="55">
        <f ca="1">(E18*M1-I18*M2+J18*M3)/M7</f>
        <v>-7.4160568395633892E-3</v>
      </c>
      <c r="F4" s="56">
        <f ca="1">+E7/M7*M18</f>
        <v>4.0042446404576061E-4</v>
      </c>
      <c r="G4" s="57">
        <f>+B18</f>
        <v>1</v>
      </c>
      <c r="H4" s="58">
        <f ca="1">ABS(F4/E4)</f>
        <v>5.3994254994050868E-2</v>
      </c>
      <c r="K4" s="52" t="s">
        <v>1859</v>
      </c>
      <c r="L4" s="50" t="s">
        <v>1860</v>
      </c>
      <c r="M4" s="50">
        <f ca="1">+D17*H18-F18*F18</f>
        <v>6390722.0881534824</v>
      </c>
      <c r="N4" s="50"/>
      <c r="O4" s="50"/>
      <c r="P4" s="50"/>
      <c r="Q4" s="50"/>
      <c r="R4" s="50">
        <v>4</v>
      </c>
      <c r="S4" s="50" t="s">
        <v>1861</v>
      </c>
      <c r="T4" s="50"/>
    </row>
    <row r="5" spans="1:20">
      <c r="A5" s="50" t="s">
        <v>1862</v>
      </c>
      <c r="B5" s="59">
        <v>40323</v>
      </c>
      <c r="C5" s="50"/>
      <c r="D5" s="60" t="s">
        <v>1863</v>
      </c>
      <c r="E5" s="61">
        <f ca="1">+(-E18*M2+I18*M4-J18*M5)/M7</f>
        <v>2.0710116717639039E-2</v>
      </c>
      <c r="F5" s="62">
        <f ca="1">N18*E7/M7</f>
        <v>2.2185520393272536E-4</v>
      </c>
      <c r="G5" s="63">
        <f>+B18/A18</f>
        <v>1E-4</v>
      </c>
      <c r="H5" s="58">
        <f ca="1">ABS(F5/E5)</f>
        <v>1.0712407223845763E-2</v>
      </c>
      <c r="K5" s="52" t="s">
        <v>1864</v>
      </c>
      <c r="L5" s="50" t="s">
        <v>1865</v>
      </c>
      <c r="M5" s="50">
        <f ca="1">+D17*G18-D18*F18</f>
        <v>925290.00499821431</v>
      </c>
      <c r="N5" s="50"/>
      <c r="O5" s="50"/>
      <c r="P5" s="50"/>
      <c r="Q5" s="50"/>
      <c r="R5" s="50">
        <v>5</v>
      </c>
      <c r="S5" s="50" t="s">
        <v>1866</v>
      </c>
      <c r="T5" s="50"/>
    </row>
    <row r="6" spans="1:20" ht="13.5" thickBot="1">
      <c r="A6" s="50"/>
      <c r="B6" s="50"/>
      <c r="D6" s="64" t="s">
        <v>1867</v>
      </c>
      <c r="E6" s="65">
        <f ca="1">+(E18*M3-I18*M5+J18*M6)/M7</f>
        <v>2.0190311653277499E-3</v>
      </c>
      <c r="F6" s="66">
        <f ca="1">O18*E7/M7</f>
        <v>8.1823351814293592E-5</v>
      </c>
      <c r="G6" s="67">
        <f>+B18/A18^2</f>
        <v>1E-8</v>
      </c>
      <c r="H6" s="58">
        <f ca="1">ABS(F6/E6)</f>
        <v>4.0526046957284678E-2</v>
      </c>
      <c r="K6" s="68" t="s">
        <v>1868</v>
      </c>
      <c r="L6" s="69" t="s">
        <v>1869</v>
      </c>
      <c r="M6" s="69">
        <f ca="1">+D17*F18-D18*D18</f>
        <v>869291.08051490993</v>
      </c>
      <c r="N6" s="50"/>
      <c r="O6" s="50"/>
      <c r="P6" s="50"/>
      <c r="Q6" s="50"/>
      <c r="R6" s="50">
        <v>6</v>
      </c>
      <c r="S6" s="50" t="s">
        <v>1870</v>
      </c>
      <c r="T6" s="50"/>
    </row>
    <row r="7" spans="1:20">
      <c r="B7" s="50"/>
      <c r="C7" s="50"/>
      <c r="D7" s="51" t="s">
        <v>1871</v>
      </c>
      <c r="E7" s="70">
        <f ca="1">SQRT(L18/(D17-3))</f>
        <v>7.6588877713905995E-3</v>
      </c>
      <c r="F7" s="50"/>
      <c r="G7" s="71">
        <f>+B22</f>
        <v>-5.8409325003594859E-2</v>
      </c>
      <c r="H7" s="50"/>
      <c r="K7" s="52" t="s">
        <v>1872</v>
      </c>
      <c r="L7" s="50" t="s">
        <v>1873</v>
      </c>
      <c r="M7" s="50">
        <f ca="1">+D17*M1-D18*M2+F18*M3</f>
        <v>7616265990.1650705</v>
      </c>
      <c r="N7" s="50"/>
      <c r="O7" s="50"/>
      <c r="P7" s="50"/>
      <c r="Q7" s="50"/>
      <c r="R7" s="50">
        <v>7</v>
      </c>
      <c r="S7" s="50" t="s">
        <v>1874</v>
      </c>
      <c r="T7" s="50"/>
    </row>
    <row r="8" spans="1:20">
      <c r="B8" s="50"/>
      <c r="C8" s="50"/>
      <c r="D8" s="51" t="s">
        <v>1875</v>
      </c>
      <c r="E8" s="50"/>
      <c r="F8" s="72">
        <f ca="1">CORREL(INDIRECT(E12):INDIRECT(E13),INDIRECT(K12):INDIRECT(K13))</f>
        <v>0.97745700737997854</v>
      </c>
      <c r="G8" s="70"/>
      <c r="H8" s="50"/>
      <c r="I8" s="71"/>
      <c r="J8" s="50"/>
      <c r="K8" s="50"/>
      <c r="L8" s="50"/>
      <c r="M8" s="50"/>
      <c r="N8" s="50"/>
      <c r="O8" s="50"/>
      <c r="P8" s="50"/>
      <c r="Q8" s="50"/>
      <c r="R8" s="50">
        <v>8</v>
      </c>
      <c r="S8" s="50" t="s">
        <v>1876</v>
      </c>
      <c r="T8" s="50"/>
    </row>
    <row r="9" spans="1:20">
      <c r="A9" s="50"/>
      <c r="B9" s="50"/>
      <c r="C9" s="50"/>
      <c r="D9" s="50"/>
      <c r="E9" s="73">
        <f ca="1">E6*G6</f>
        <v>2.01903116532775E-11</v>
      </c>
      <c r="F9" s="74">
        <f ca="1">H6</f>
        <v>4.0526046957284678E-2</v>
      </c>
      <c r="G9" s="75">
        <f ca="1">F8</f>
        <v>0.97745700737997854</v>
      </c>
      <c r="I9" s="71"/>
      <c r="J9" s="50"/>
      <c r="K9" s="50"/>
      <c r="L9" s="50"/>
      <c r="M9" s="50"/>
      <c r="N9" s="50"/>
      <c r="O9" s="50"/>
      <c r="P9" s="50"/>
      <c r="Q9" s="50"/>
      <c r="R9" s="50">
        <v>9</v>
      </c>
      <c r="S9" s="50" t="s">
        <v>1817</v>
      </c>
      <c r="T9" s="50"/>
    </row>
    <row r="10" spans="1:20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>
        <v>10</v>
      </c>
      <c r="S10" s="50" t="s">
        <v>1877</v>
      </c>
      <c r="T10" s="50"/>
    </row>
    <row r="11" spans="1:20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>
        <v>11</v>
      </c>
      <c r="S11" s="50" t="s">
        <v>1741</v>
      </c>
      <c r="T11" s="50"/>
    </row>
    <row r="12" spans="1:20">
      <c r="A12" s="76">
        <v>21</v>
      </c>
      <c r="B12" s="50" t="s">
        <v>1878</v>
      </c>
      <c r="C12" s="77">
        <v>21</v>
      </c>
      <c r="D12" s="6" t="str">
        <f>D$15&amp;$C12</f>
        <v>D21</v>
      </c>
      <c r="E12" s="6" t="str">
        <f t="shared" ref="E12:O12" si="0">E15&amp;$C12</f>
        <v>E21</v>
      </c>
      <c r="F12" s="6" t="str">
        <f t="shared" si="0"/>
        <v>F21</v>
      </c>
      <c r="G12" s="6" t="str">
        <f t="shared" si="0"/>
        <v>G21</v>
      </c>
      <c r="H12" s="6" t="str">
        <f t="shared" si="0"/>
        <v>H21</v>
      </c>
      <c r="I12" s="6" t="str">
        <f t="shared" si="0"/>
        <v>I21</v>
      </c>
      <c r="J12" s="6" t="str">
        <f t="shared" si="0"/>
        <v>J21</v>
      </c>
      <c r="K12" s="6" t="str">
        <f t="shared" si="0"/>
        <v>K21</v>
      </c>
      <c r="L12" s="6" t="str">
        <f t="shared" si="0"/>
        <v>L21</v>
      </c>
      <c r="M12" s="6" t="str">
        <f t="shared" si="0"/>
        <v>M21</v>
      </c>
      <c r="N12" s="6" t="str">
        <f t="shared" si="0"/>
        <v>N21</v>
      </c>
      <c r="O12" s="6" t="str">
        <f t="shared" si="0"/>
        <v>O21</v>
      </c>
      <c r="P12" s="50"/>
      <c r="Q12" s="50"/>
      <c r="R12" s="50">
        <v>12</v>
      </c>
      <c r="S12" s="50" t="s">
        <v>1879</v>
      </c>
      <c r="T12" s="50"/>
    </row>
    <row r="13" spans="1:20">
      <c r="A13" s="76">
        <f>20+COUNT(A21:A1448)</f>
        <v>637</v>
      </c>
      <c r="B13" s="50" t="s">
        <v>1880</v>
      </c>
      <c r="C13" s="77">
        <v>637</v>
      </c>
      <c r="D13" s="6" t="str">
        <f>D$15&amp;$C13</f>
        <v>D637</v>
      </c>
      <c r="E13" s="6" t="str">
        <f t="shared" ref="E13:O13" si="1">E$15&amp;$C13</f>
        <v>E637</v>
      </c>
      <c r="F13" s="6" t="str">
        <f t="shared" si="1"/>
        <v>F637</v>
      </c>
      <c r="G13" s="6" t="str">
        <f t="shared" si="1"/>
        <v>G637</v>
      </c>
      <c r="H13" s="6" t="str">
        <f t="shared" si="1"/>
        <v>H637</v>
      </c>
      <c r="I13" s="6" t="str">
        <f t="shared" si="1"/>
        <v>I637</v>
      </c>
      <c r="J13" s="6" t="str">
        <f t="shared" si="1"/>
        <v>J637</v>
      </c>
      <c r="K13" s="6" t="str">
        <f t="shared" si="1"/>
        <v>K637</v>
      </c>
      <c r="L13" s="6" t="str">
        <f t="shared" si="1"/>
        <v>L637</v>
      </c>
      <c r="M13" s="6" t="str">
        <f t="shared" si="1"/>
        <v>M637</v>
      </c>
      <c r="N13" s="6" t="str">
        <f t="shared" si="1"/>
        <v>N637</v>
      </c>
      <c r="O13" s="6" t="str">
        <f t="shared" si="1"/>
        <v>O637</v>
      </c>
      <c r="P13" s="50"/>
      <c r="Q13" s="50"/>
      <c r="R13" s="50">
        <v>13</v>
      </c>
      <c r="S13" s="50" t="s">
        <v>1881</v>
      </c>
      <c r="T13" s="50"/>
    </row>
    <row r="14" spans="1:20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>
        <v>14</v>
      </c>
      <c r="S14" s="50" t="s">
        <v>1882</v>
      </c>
      <c r="T14" s="50"/>
    </row>
    <row r="15" spans="1:20">
      <c r="A15" s="6"/>
      <c r="B15" s="50"/>
      <c r="C15" s="50"/>
      <c r="D15" s="6" t="str">
        <f t="shared" ref="D15:O15" si="2">VLOOKUP(D16,$R1:$S26,2,FALSE)</f>
        <v>D</v>
      </c>
      <c r="E15" s="6" t="str">
        <f t="shared" si="2"/>
        <v>E</v>
      </c>
      <c r="F15" s="6" t="str">
        <f t="shared" si="2"/>
        <v>F</v>
      </c>
      <c r="G15" s="6" t="str">
        <f t="shared" si="2"/>
        <v>G</v>
      </c>
      <c r="H15" s="6" t="str">
        <f t="shared" si="2"/>
        <v>H</v>
      </c>
      <c r="I15" s="6" t="str">
        <f t="shared" si="2"/>
        <v>I</v>
      </c>
      <c r="J15" s="6" t="str">
        <f t="shared" si="2"/>
        <v>J</v>
      </c>
      <c r="K15" s="6" t="str">
        <f t="shared" si="2"/>
        <v>K</v>
      </c>
      <c r="L15" s="6" t="str">
        <f t="shared" si="2"/>
        <v>L</v>
      </c>
      <c r="M15" s="6" t="str">
        <f t="shared" si="2"/>
        <v>M</v>
      </c>
      <c r="N15" s="6" t="str">
        <f t="shared" si="2"/>
        <v>N</v>
      </c>
      <c r="O15" s="6" t="str">
        <f t="shared" si="2"/>
        <v>O</v>
      </c>
      <c r="P15" s="50"/>
      <c r="Q15" s="50"/>
      <c r="R15" s="50">
        <v>15</v>
      </c>
      <c r="S15" s="50" t="s">
        <v>1883</v>
      </c>
      <c r="T15" s="50"/>
    </row>
    <row r="16" spans="1:20">
      <c r="A16" s="6"/>
      <c r="B16" s="50"/>
      <c r="C16" s="50"/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50"/>
      <c r="Q16" s="50"/>
      <c r="R16" s="50">
        <v>16</v>
      </c>
      <c r="S16" s="50" t="s">
        <v>1884</v>
      </c>
      <c r="T16" s="50"/>
    </row>
    <row r="17" spans="1:20">
      <c r="A17" s="51" t="s">
        <v>1885</v>
      </c>
      <c r="B17" s="50"/>
      <c r="C17" s="50" t="s">
        <v>1886</v>
      </c>
      <c r="D17" s="50">
        <f>C13-C12+1</f>
        <v>617</v>
      </c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>
        <v>17</v>
      </c>
      <c r="S17" s="50" t="s">
        <v>1887</v>
      </c>
      <c r="T17" s="50"/>
    </row>
    <row r="18" spans="1:20">
      <c r="A18" s="78">
        <v>10000</v>
      </c>
      <c r="B18" s="78">
        <v>1</v>
      </c>
      <c r="C18" s="50" t="s">
        <v>1888</v>
      </c>
      <c r="D18" s="50">
        <f ca="1">SUM(INDIRECT(D12):INDIRECT(D13))</f>
        <v>561.76484999999991</v>
      </c>
      <c r="E18" s="50">
        <f ca="1">SUM(INDIRECT(E12):INDIRECT(E13))</f>
        <v>10.935803722921264</v>
      </c>
      <c r="F18" s="50">
        <f ca="1">SUM(INDIRECT(F12):INDIRECT(F13))</f>
        <v>1920.3741121725</v>
      </c>
      <c r="G18" s="50">
        <f ca="1">SUM(INDIRECT(G12):INDIRECT(G13))</f>
        <v>3248.1177958941357</v>
      </c>
      <c r="H18" s="50">
        <f ca="1">SUM(INDIRECT(H12):INDIRECT(H13))</f>
        <v>16334.779285017505</v>
      </c>
      <c r="I18" s="50">
        <f ca="1">SUM(INDIRECT(I12):INDIRECT(I13))</f>
        <v>42.163143005122073</v>
      </c>
      <c r="J18" s="50">
        <f ca="1">SUM(INDIRECT(J12):INDIRECT(J13))</f>
        <v>86.007723551711194</v>
      </c>
      <c r="K18" s="50"/>
      <c r="L18" s="50">
        <f ca="1">SUM(INDIRECT(L12):INDIRECT(L13))</f>
        <v>3.6016357003380468E-2</v>
      </c>
      <c r="M18" s="50">
        <f ca="1">SQRT(SUM(INDIRECT(M12):INDIRECT(M13)))</f>
        <v>398196098.20292109</v>
      </c>
      <c r="N18" s="50">
        <f ca="1">SQRT(SUM(INDIRECT(N12):INDIRECT(N13)))</f>
        <v>220620577.67261907</v>
      </c>
      <c r="O18" s="50">
        <f ca="1">SQRT(SUM(INDIRECT(O12):INDIRECT(O13)))</f>
        <v>81368004.105296522</v>
      </c>
      <c r="P18" s="50"/>
      <c r="Q18" s="50"/>
      <c r="R18" s="50">
        <v>18</v>
      </c>
      <c r="S18" s="50" t="s">
        <v>1889</v>
      </c>
      <c r="T18" s="50"/>
    </row>
    <row r="19" spans="1:20">
      <c r="A19" s="79" t="s">
        <v>1890</v>
      </c>
      <c r="B19" s="50"/>
      <c r="C19" s="50"/>
      <c r="D19" s="80" t="s">
        <v>1891</v>
      </c>
      <c r="E19" s="80" t="s">
        <v>1892</v>
      </c>
      <c r="F19" s="80" t="s">
        <v>1893</v>
      </c>
      <c r="G19" s="80" t="s">
        <v>1894</v>
      </c>
      <c r="H19" s="80" t="s">
        <v>1895</v>
      </c>
      <c r="I19" s="80" t="s">
        <v>1896</v>
      </c>
      <c r="J19" s="80" t="s">
        <v>1897</v>
      </c>
      <c r="K19" s="81"/>
      <c r="L19" s="81"/>
      <c r="M19" s="81"/>
      <c r="N19" s="81"/>
      <c r="O19" s="81"/>
      <c r="P19" s="50"/>
      <c r="Q19" s="50"/>
      <c r="R19" s="50">
        <v>19</v>
      </c>
      <c r="S19" s="50" t="s">
        <v>1898</v>
      </c>
      <c r="T19" s="50"/>
    </row>
    <row r="20" spans="1:20" ht="15" thickBot="1">
      <c r="A20" s="9" t="s">
        <v>1899</v>
      </c>
      <c r="B20" s="9" t="s">
        <v>1900</v>
      </c>
      <c r="C20" s="50"/>
      <c r="D20" s="9" t="s">
        <v>1899</v>
      </c>
      <c r="E20" s="9" t="s">
        <v>1900</v>
      </c>
      <c r="F20" s="9" t="s">
        <v>1901</v>
      </c>
      <c r="G20" s="9" t="s">
        <v>1902</v>
      </c>
      <c r="H20" s="9" t="s">
        <v>1903</v>
      </c>
      <c r="I20" s="9" t="s">
        <v>1904</v>
      </c>
      <c r="J20" s="9" t="s">
        <v>1905</v>
      </c>
      <c r="K20" s="82" t="s">
        <v>1906</v>
      </c>
      <c r="L20" s="9" t="s">
        <v>1907</v>
      </c>
      <c r="M20" s="9" t="s">
        <v>1908</v>
      </c>
      <c r="N20" s="9" t="s">
        <v>1909</v>
      </c>
      <c r="O20" s="9" t="s">
        <v>1910</v>
      </c>
      <c r="P20" s="53" t="s">
        <v>1911</v>
      </c>
      <c r="Q20" s="50"/>
      <c r="R20" s="50">
        <v>20</v>
      </c>
      <c r="S20" s="50" t="s">
        <v>1912</v>
      </c>
      <c r="T20" s="50"/>
    </row>
    <row r="21" spans="1:20">
      <c r="A21" s="83">
        <v>-47426</v>
      </c>
      <c r="B21" s="83">
        <v>-7.5442100005602697E-2</v>
      </c>
      <c r="C21" s="50"/>
      <c r="D21" s="84">
        <f t="shared" ref="D21:E52" si="3">A21/A$18</f>
        <v>-4.7426000000000004</v>
      </c>
      <c r="E21" s="84">
        <f t="shared" si="3"/>
        <v>-7.5442100005602697E-2</v>
      </c>
      <c r="F21" s="76">
        <f>D21*D21</f>
        <v>22.492254760000005</v>
      </c>
      <c r="G21" s="76">
        <f>D21*F21</f>
        <v>-106.67176742477604</v>
      </c>
      <c r="H21" s="76">
        <f>F21*F21</f>
        <v>505.90152418874288</v>
      </c>
      <c r="I21" s="76">
        <f>E21*D21</f>
        <v>0.35779170348657136</v>
      </c>
      <c r="J21" s="76">
        <f>I21*D21</f>
        <v>-1.6968629329554135</v>
      </c>
      <c r="K21" s="76">
        <f t="shared" ref="K21:K84" ca="1" si="4">+E$4+E$5*D21+E$6*D21^2</f>
        <v>-6.0223293045706866E-2</v>
      </c>
      <c r="L21" s="76">
        <f ca="1">+(K21-E21)^2</f>
        <v>2.3161208528257377E-4</v>
      </c>
      <c r="M21" s="76">
        <f t="shared" ref="M21:M84" ca="1" si="5">(M$1-M$2*D21+M$3*F21)^2</f>
        <v>51135633799959.305</v>
      </c>
      <c r="N21" s="76">
        <f t="shared" ref="N21:N84" ca="1" si="6">(-M$2+M$4*D21-M$5*F21)^2</f>
        <v>2922397169606972</v>
      </c>
      <c r="O21" s="76">
        <f t="shared" ref="O21:O84" ca="1" si="7">+(M$3-D21*M$5+F21*M$6)^2</f>
        <v>487413290585817.06</v>
      </c>
      <c r="P21" s="50">
        <f ca="1">+E21-K21</f>
        <v>-1.5218806959895831E-2</v>
      </c>
      <c r="Q21" s="50"/>
      <c r="R21" s="50">
        <v>21</v>
      </c>
      <c r="S21" s="50" t="s">
        <v>1756</v>
      </c>
      <c r="T21" s="50"/>
    </row>
    <row r="22" spans="1:20">
      <c r="A22" s="83">
        <v>-44984.5</v>
      </c>
      <c r="B22" s="83">
        <v>-5.8409325003594859E-2</v>
      </c>
      <c r="C22" s="50"/>
      <c r="D22" s="84">
        <f t="shared" si="3"/>
        <v>-4.4984500000000001</v>
      </c>
      <c r="E22" s="84">
        <f t="shared" si="3"/>
        <v>-5.8409325003594859E-2</v>
      </c>
      <c r="F22" s="76">
        <f t="shared" ref="F22:F85" si="8">D22*D22</f>
        <v>20.2360524025</v>
      </c>
      <c r="G22" s="76">
        <f t="shared" ref="G22:G85" si="9">D22*F22</f>
        <v>-91.030869930026128</v>
      </c>
      <c r="H22" s="76">
        <f t="shared" ref="H22:H85" si="10">F22*F22</f>
        <v>409.49781683672603</v>
      </c>
      <c r="I22" s="76">
        <f t="shared" ref="I22:I85" si="11">E22*D22</f>
        <v>0.2627514280624213</v>
      </c>
      <c r="J22" s="76">
        <f t="shared" ref="J22:J85" si="12">I22*D22</f>
        <v>-1.1819741615673991</v>
      </c>
      <c r="K22" s="76">
        <f t="shared" ca="1" si="4"/>
        <v>-5.9722260924173744E-2</v>
      </c>
      <c r="L22" s="76">
        <f t="shared" ref="L22:L85" ca="1" si="13">+(K22-E22)^2</f>
        <v>1.7238007315463245E-6</v>
      </c>
      <c r="M22" s="76">
        <f t="shared" ca="1" si="5"/>
        <v>13430324001934.488</v>
      </c>
      <c r="N22" s="76">
        <f t="shared" ca="1" si="6"/>
        <v>2541295569576312.5</v>
      </c>
      <c r="O22" s="76">
        <f t="shared" ca="1" si="7"/>
        <v>395621343215460.19</v>
      </c>
      <c r="P22" s="50">
        <f t="shared" ref="P22:P85" ca="1" si="14">+E22-K22</f>
        <v>1.3129359205788851E-3</v>
      </c>
      <c r="Q22" s="50"/>
      <c r="R22" s="50">
        <v>22</v>
      </c>
      <c r="S22" s="50" t="s">
        <v>1754</v>
      </c>
      <c r="T22" s="50"/>
    </row>
    <row r="23" spans="1:20">
      <c r="A23" s="83">
        <v>-44222</v>
      </c>
      <c r="B23" s="83">
        <v>-6.9698700008302694E-2</v>
      </c>
      <c r="C23" s="50"/>
      <c r="D23" s="84">
        <f t="shared" si="3"/>
        <v>-4.4222000000000001</v>
      </c>
      <c r="E23" s="84">
        <f t="shared" si="3"/>
        <v>-6.9698700008302694E-2</v>
      </c>
      <c r="F23" s="76">
        <f t="shared" si="8"/>
        <v>19.55585284</v>
      </c>
      <c r="G23" s="76">
        <f t="shared" si="9"/>
        <v>-86.479892429048007</v>
      </c>
      <c r="H23" s="76">
        <f t="shared" si="10"/>
        <v>382.43138029973608</v>
      </c>
      <c r="I23" s="76">
        <f t="shared" si="11"/>
        <v>0.30822159117671616</v>
      </c>
      <c r="J23" s="76">
        <f t="shared" si="12"/>
        <v>-1.3630175205016741</v>
      </c>
      <c r="K23" s="76">
        <f t="shared" ca="1" si="4"/>
        <v>-5.9516458639783568E-2</v>
      </c>
      <c r="L23" s="76">
        <f t="shared" ca="1" si="13"/>
        <v>1.0367803928678226E-4</v>
      </c>
      <c r="M23" s="76">
        <f t="shared" ca="1" si="5"/>
        <v>6872248152748.9902</v>
      </c>
      <c r="N23" s="76">
        <f t="shared" ca="1" si="6"/>
        <v>2429956593074899</v>
      </c>
      <c r="O23" s="76">
        <f t="shared" ca="1" si="7"/>
        <v>369730888983143.38</v>
      </c>
      <c r="P23" s="50">
        <f t="shared" ca="1" si="14"/>
        <v>-1.0182241368519127E-2</v>
      </c>
      <c r="Q23" s="50"/>
      <c r="R23" s="50">
        <v>23</v>
      </c>
      <c r="S23" s="50" t="s">
        <v>1913</v>
      </c>
      <c r="T23" s="50"/>
    </row>
    <row r="24" spans="1:20">
      <c r="A24" s="83">
        <v>-44135</v>
      </c>
      <c r="B24" s="83">
        <v>-6.778975000634091E-2</v>
      </c>
      <c r="C24" s="50"/>
      <c r="D24" s="84">
        <f t="shared" si="3"/>
        <v>-4.4135</v>
      </c>
      <c r="E24" s="84">
        <f t="shared" si="3"/>
        <v>-6.778975000634091E-2</v>
      </c>
      <c r="F24" s="76">
        <f t="shared" si="8"/>
        <v>19.478982250000001</v>
      </c>
      <c r="G24" s="76">
        <f t="shared" si="9"/>
        <v>-85.970488160375012</v>
      </c>
      <c r="H24" s="76">
        <f t="shared" si="10"/>
        <v>379.43074949581512</v>
      </c>
      <c r="I24" s="76">
        <f t="shared" si="11"/>
        <v>0.29919006165298562</v>
      </c>
      <c r="J24" s="76">
        <f t="shared" si="12"/>
        <v>-1.3204753371054521</v>
      </c>
      <c r="K24" s="76">
        <f t="shared" ca="1" si="4"/>
        <v>-5.9491484741247241E-2</v>
      </c>
      <c r="L24" s="76">
        <f t="shared" ca="1" si="13"/>
        <v>6.8861206409860087E-5</v>
      </c>
      <c r="M24" s="76">
        <f t="shared" ca="1" si="5"/>
        <v>6269224520969.3887</v>
      </c>
      <c r="N24" s="76">
        <f t="shared" ca="1" si="6"/>
        <v>2417478754527478.5</v>
      </c>
      <c r="O24" s="76">
        <f t="shared" ca="1" si="7"/>
        <v>366857123071718.13</v>
      </c>
      <c r="P24" s="50">
        <f t="shared" ca="1" si="14"/>
        <v>-8.2982652650936684E-3</v>
      </c>
      <c r="Q24" s="50"/>
      <c r="R24" s="50">
        <v>24</v>
      </c>
      <c r="S24" s="50" t="s">
        <v>1899</v>
      </c>
      <c r="T24" s="50"/>
    </row>
    <row r="25" spans="1:20">
      <c r="A25" s="83">
        <v>-40580</v>
      </c>
      <c r="B25" s="83">
        <v>-6.8393000005016802E-2</v>
      </c>
      <c r="C25" s="50"/>
      <c r="D25" s="84">
        <f t="shared" si="3"/>
        <v>-4.0579999999999998</v>
      </c>
      <c r="E25" s="84">
        <f t="shared" si="3"/>
        <v>-6.8393000005016802E-2</v>
      </c>
      <c r="F25" s="76">
        <f t="shared" si="8"/>
        <v>16.467364</v>
      </c>
      <c r="G25" s="76">
        <f t="shared" si="9"/>
        <v>-66.824563111999993</v>
      </c>
      <c r="H25" s="76">
        <f t="shared" si="10"/>
        <v>271.17407710849602</v>
      </c>
      <c r="I25" s="76">
        <f t="shared" si="11"/>
        <v>0.27753879402035819</v>
      </c>
      <c r="J25" s="76">
        <f t="shared" si="12"/>
        <v>-1.1262524261346134</v>
      </c>
      <c r="K25" s="76">
        <f t="shared" ca="1" si="4"/>
        <v>-5.820958935294638E-2</v>
      </c>
      <c r="L25" s="76">
        <f t="shared" ca="1" si="13"/>
        <v>1.0370185250870134E-4</v>
      </c>
      <c r="M25" s="76">
        <f t="shared" ca="1" si="5"/>
        <v>4254197329673.9805</v>
      </c>
      <c r="N25" s="76">
        <f t="shared" ca="1" si="6"/>
        <v>1945633968562435</v>
      </c>
      <c r="O25" s="76">
        <f t="shared" ca="1" si="7"/>
        <v>262653921184127.78</v>
      </c>
      <c r="P25" s="50">
        <f t="shared" ca="1" si="14"/>
        <v>-1.0183410652070422E-2</v>
      </c>
      <c r="Q25" s="50"/>
      <c r="R25" s="50">
        <v>25</v>
      </c>
      <c r="S25" s="50" t="s">
        <v>1900</v>
      </c>
      <c r="T25" s="50"/>
    </row>
    <row r="26" spans="1:20">
      <c r="A26" s="83">
        <v>-40571</v>
      </c>
      <c r="B26" s="83">
        <v>-7.1840350003185449E-2</v>
      </c>
      <c r="C26" s="50"/>
      <c r="D26" s="84">
        <f t="shared" si="3"/>
        <v>-4.0571000000000002</v>
      </c>
      <c r="E26" s="84">
        <f t="shared" si="3"/>
        <v>-7.1840350003185449E-2</v>
      </c>
      <c r="F26" s="76">
        <f t="shared" si="8"/>
        <v>16.460060410000001</v>
      </c>
      <c r="G26" s="76">
        <f t="shared" si="9"/>
        <v>-66.780111089411008</v>
      </c>
      <c r="H26" s="76">
        <f t="shared" si="10"/>
        <v>270.93358870084938</v>
      </c>
      <c r="I26" s="76">
        <f t="shared" si="11"/>
        <v>0.29146348399792371</v>
      </c>
      <c r="J26" s="76">
        <f t="shared" si="12"/>
        <v>-1.1824965009279764</v>
      </c>
      <c r="K26" s="76">
        <f t="shared" ca="1" si="4"/>
        <v>-5.8205696423729282E-2</v>
      </c>
      <c r="L26" s="76">
        <f t="shared" ca="1" si="13"/>
        <v>1.8590377823177686E-4</v>
      </c>
      <c r="M26" s="76">
        <f t="shared" ca="1" si="5"/>
        <v>4299541071582.8384</v>
      </c>
      <c r="N26" s="76">
        <f t="shared" ca="1" si="6"/>
        <v>1944530545622706.8</v>
      </c>
      <c r="O26" s="76">
        <f t="shared" ca="1" si="7"/>
        <v>262421190650467.41</v>
      </c>
      <c r="P26" s="50">
        <f t="shared" ca="1" si="14"/>
        <v>-1.3634653579456167E-2</v>
      </c>
      <c r="Q26" s="50"/>
      <c r="R26" s="50">
        <v>26</v>
      </c>
      <c r="S26" s="50" t="s">
        <v>1914</v>
      </c>
      <c r="T26" s="50"/>
    </row>
    <row r="27" spans="1:20">
      <c r="A27" s="83">
        <v>-40462</v>
      </c>
      <c r="B27" s="83">
        <v>-7.270270000299206E-2</v>
      </c>
      <c r="C27" s="50"/>
      <c r="D27" s="84">
        <f t="shared" si="3"/>
        <v>-4.0461999999999998</v>
      </c>
      <c r="E27" s="84">
        <f t="shared" si="3"/>
        <v>-7.270270000299206E-2</v>
      </c>
      <c r="F27" s="76">
        <f t="shared" si="8"/>
        <v>16.371734439999997</v>
      </c>
      <c r="G27" s="76">
        <f t="shared" si="9"/>
        <v>-66.243311891127988</v>
      </c>
      <c r="H27" s="76">
        <f t="shared" si="10"/>
        <v>268.03368857388205</v>
      </c>
      <c r="I27" s="76">
        <f t="shared" si="11"/>
        <v>0.29416966475210649</v>
      </c>
      <c r="J27" s="76">
        <f t="shared" si="12"/>
        <v>-1.1902692975199731</v>
      </c>
      <c r="K27" s="76">
        <f t="shared" ca="1" si="4"/>
        <v>-5.815828903764482E-2</v>
      </c>
      <c r="L27" s="76">
        <f t="shared" ca="1" si="13"/>
        <v>2.1153989032891303E-4</v>
      </c>
      <c r="M27" s="76">
        <f t="shared" ca="1" si="5"/>
        <v>4866731047936.1309</v>
      </c>
      <c r="N27" s="76">
        <f t="shared" ca="1" si="6"/>
        <v>1931202176784422</v>
      </c>
      <c r="O27" s="76">
        <f t="shared" ca="1" si="7"/>
        <v>259614358221482.16</v>
      </c>
      <c r="P27" s="50">
        <f t="shared" ca="1" si="14"/>
        <v>-1.454441096534724E-2</v>
      </c>
      <c r="Q27" s="50"/>
      <c r="R27" s="50"/>
      <c r="S27" s="50"/>
      <c r="T27" s="50"/>
    </row>
    <row r="28" spans="1:20">
      <c r="A28" s="83">
        <v>-40462</v>
      </c>
      <c r="B28" s="83">
        <v>-7.210270000359742E-2</v>
      </c>
      <c r="C28" s="50"/>
      <c r="D28" s="84">
        <f t="shared" si="3"/>
        <v>-4.0461999999999998</v>
      </c>
      <c r="E28" s="84">
        <f t="shared" si="3"/>
        <v>-7.210270000359742E-2</v>
      </c>
      <c r="F28" s="76">
        <f t="shared" si="8"/>
        <v>16.371734439999997</v>
      </c>
      <c r="G28" s="76">
        <f t="shared" si="9"/>
        <v>-66.243311891127988</v>
      </c>
      <c r="H28" s="76">
        <f t="shared" si="10"/>
        <v>268.03368857388205</v>
      </c>
      <c r="I28" s="76">
        <f t="shared" si="11"/>
        <v>0.29174194475455584</v>
      </c>
      <c r="J28" s="76">
        <f t="shared" si="12"/>
        <v>-1.1804462568658838</v>
      </c>
      <c r="K28" s="76">
        <f t="shared" ca="1" si="4"/>
        <v>-5.815828903764482E-2</v>
      </c>
      <c r="L28" s="76">
        <f t="shared" ca="1" si="13"/>
        <v>1.9444659718737911E-4</v>
      </c>
      <c r="M28" s="76">
        <f t="shared" ca="1" si="5"/>
        <v>4866731047936.1309</v>
      </c>
      <c r="N28" s="76">
        <f t="shared" ca="1" si="6"/>
        <v>1931202176784422</v>
      </c>
      <c r="O28" s="76">
        <f t="shared" ca="1" si="7"/>
        <v>259614358221482.16</v>
      </c>
      <c r="P28" s="50">
        <f t="shared" ca="1" si="14"/>
        <v>-1.39444109659526E-2</v>
      </c>
      <c r="Q28" s="50"/>
      <c r="R28" s="50"/>
      <c r="S28" s="50"/>
      <c r="T28" s="50"/>
    </row>
    <row r="29" spans="1:20">
      <c r="A29" s="83">
        <v>-40443</v>
      </c>
      <c r="B29" s="83">
        <v>-6.909155000539613E-2</v>
      </c>
      <c r="C29" s="50"/>
      <c r="D29" s="84">
        <f t="shared" si="3"/>
        <v>-4.0442999999999998</v>
      </c>
      <c r="E29" s="84">
        <f t="shared" si="3"/>
        <v>-6.909155000539613E-2</v>
      </c>
      <c r="F29" s="76">
        <f t="shared" si="8"/>
        <v>16.356362489999999</v>
      </c>
      <c r="G29" s="76">
        <f t="shared" si="9"/>
        <v>-66.150036818306987</v>
      </c>
      <c r="H29" s="76">
        <f t="shared" si="10"/>
        <v>267.53059390427893</v>
      </c>
      <c r="I29" s="76">
        <f t="shared" si="11"/>
        <v>0.27942695568682357</v>
      </c>
      <c r="J29" s="76">
        <f t="shared" si="12"/>
        <v>-1.1300864368842205</v>
      </c>
      <c r="K29" s="76">
        <f t="shared" ca="1" si="4"/>
        <v>-5.8149976262003154E-2</v>
      </c>
      <c r="L29" s="76">
        <f t="shared" ca="1" si="13"/>
        <v>1.1971803598210657E-4</v>
      </c>
      <c r="M29" s="76">
        <f t="shared" ca="1" si="5"/>
        <v>4968992527383.459</v>
      </c>
      <c r="N29" s="76">
        <f t="shared" ca="1" si="6"/>
        <v>1928885550939424.3</v>
      </c>
      <c r="O29" s="76">
        <f t="shared" ca="1" si="7"/>
        <v>259127319091488.41</v>
      </c>
      <c r="P29" s="50">
        <f t="shared" ca="1" si="14"/>
        <v>-1.0941573743392975E-2</v>
      </c>
      <c r="Q29" s="50"/>
      <c r="R29" s="50"/>
      <c r="S29" s="50"/>
      <c r="T29" s="50"/>
    </row>
    <row r="30" spans="1:20">
      <c r="A30" s="83">
        <v>-40311</v>
      </c>
      <c r="B30" s="83">
        <v>-7.0319350004865555E-2</v>
      </c>
      <c r="C30" s="50"/>
      <c r="D30" s="84">
        <f t="shared" si="3"/>
        <v>-4.0311000000000003</v>
      </c>
      <c r="E30" s="84">
        <f t="shared" si="3"/>
        <v>-7.0319350004865555E-2</v>
      </c>
      <c r="F30" s="76">
        <f t="shared" si="8"/>
        <v>16.249767210000002</v>
      </c>
      <c r="G30" s="76">
        <f t="shared" si="9"/>
        <v>-65.504436600231017</v>
      </c>
      <c r="H30" s="76">
        <f t="shared" si="10"/>
        <v>264.05493437919125</v>
      </c>
      <c r="I30" s="76">
        <f t="shared" si="11"/>
        <v>0.28346433180461356</v>
      </c>
      <c r="J30" s="76">
        <f t="shared" si="12"/>
        <v>-1.1426730679375778</v>
      </c>
      <c r="K30" s="76">
        <f t="shared" ca="1" si="4"/>
        <v>-5.8091821913727165E-2</v>
      </c>
      <c r="L30" s="76">
        <f t="shared" ca="1" si="13"/>
        <v>1.4951244321957844E-4</v>
      </c>
      <c r="M30" s="76">
        <f t="shared" ca="1" si="5"/>
        <v>5707018603784.4688</v>
      </c>
      <c r="N30" s="76">
        <f t="shared" ca="1" si="6"/>
        <v>1912845612121435.8</v>
      </c>
      <c r="O30" s="76">
        <f t="shared" ca="1" si="7"/>
        <v>255761844564396.06</v>
      </c>
      <c r="P30" s="50">
        <f t="shared" ca="1" si="14"/>
        <v>-1.222752809113839E-2</v>
      </c>
      <c r="Q30" s="50"/>
      <c r="R30" s="50"/>
      <c r="S30" s="50"/>
      <c r="T30" s="50"/>
    </row>
    <row r="31" spans="1:20">
      <c r="A31" s="83">
        <v>-24905.5</v>
      </c>
      <c r="B31" s="83">
        <v>-5.1347175001865253E-2</v>
      </c>
      <c r="C31" s="50"/>
      <c r="D31" s="84">
        <f t="shared" si="3"/>
        <v>-2.4905499999999998</v>
      </c>
      <c r="E31" s="84">
        <f t="shared" si="3"/>
        <v>-5.1347175001865253E-2</v>
      </c>
      <c r="F31" s="76">
        <f t="shared" si="8"/>
        <v>6.2028393024999993</v>
      </c>
      <c r="G31" s="76">
        <f t="shared" si="9"/>
        <v>-15.448481424841372</v>
      </c>
      <c r="H31" s="76">
        <f t="shared" si="10"/>
        <v>38.475215412638676</v>
      </c>
      <c r="I31" s="76">
        <f t="shared" si="11"/>
        <v>0.12788270670089549</v>
      </c>
      <c r="J31" s="76">
        <f t="shared" si="12"/>
        <v>-0.31849827517391527</v>
      </c>
      <c r="K31" s="76">
        <f t="shared" ca="1" si="4"/>
        <v>-4.6471912165411952E-2</v>
      </c>
      <c r="L31" s="76">
        <f t="shared" ca="1" si="13"/>
        <v>2.3768187724502684E-5</v>
      </c>
      <c r="M31" s="76">
        <f t="shared" ca="1" si="5"/>
        <v>274920752839635</v>
      </c>
      <c r="N31" s="76">
        <f t="shared" ca="1" si="6"/>
        <v>604891477112912.5</v>
      </c>
      <c r="O31" s="76">
        <f t="shared" ca="1" si="7"/>
        <v>34028503959739.035</v>
      </c>
      <c r="P31" s="50">
        <f t="shared" ca="1" si="14"/>
        <v>-4.8752628364533007E-3</v>
      </c>
      <c r="Q31" s="50"/>
      <c r="R31" s="50"/>
      <c r="S31" s="50"/>
      <c r="T31" s="50"/>
    </row>
    <row r="32" spans="1:20">
      <c r="A32" s="83">
        <v>-24887</v>
      </c>
      <c r="B32" s="83">
        <v>-5.1088950000121258E-2</v>
      </c>
      <c r="C32" s="50"/>
      <c r="D32" s="84">
        <f t="shared" si="3"/>
        <v>-2.4887000000000001</v>
      </c>
      <c r="E32" s="84">
        <f t="shared" si="3"/>
        <v>-5.1088950000121258E-2</v>
      </c>
      <c r="F32" s="76">
        <f t="shared" si="8"/>
        <v>6.1936276900000005</v>
      </c>
      <c r="G32" s="76">
        <f t="shared" si="9"/>
        <v>-15.414081232103001</v>
      </c>
      <c r="H32" s="76">
        <f t="shared" si="10"/>
        <v>38.361023962334741</v>
      </c>
      <c r="I32" s="76">
        <f t="shared" si="11"/>
        <v>0.12714506986530177</v>
      </c>
      <c r="J32" s="76">
        <f t="shared" si="12"/>
        <v>-0.31642593537377656</v>
      </c>
      <c r="K32" s="76">
        <f t="shared" ca="1" si="4"/>
        <v>-4.6452196982204749E-2</v>
      </c>
      <c r="L32" s="76">
        <f t="shared" ca="1" si="13"/>
        <v>2.1499478549157853E-5</v>
      </c>
      <c r="M32" s="76">
        <f t="shared" ca="1" si="5"/>
        <v>275309744742165.84</v>
      </c>
      <c r="N32" s="76">
        <f t="shared" ca="1" si="6"/>
        <v>603891077755297.25</v>
      </c>
      <c r="O32" s="76">
        <f t="shared" ca="1" si="7"/>
        <v>33915204692992.184</v>
      </c>
      <c r="P32" s="50">
        <f t="shared" ca="1" si="14"/>
        <v>-4.636753017916509E-3</v>
      </c>
      <c r="Q32" s="50"/>
      <c r="R32" s="50"/>
      <c r="S32" s="50"/>
      <c r="T32" s="50"/>
    </row>
    <row r="33" spans="1:20">
      <c r="A33" s="83">
        <v>-24865.5</v>
      </c>
      <c r="B33" s="83">
        <v>-5.0613175008038525E-2</v>
      </c>
      <c r="C33" s="50"/>
      <c r="D33" s="84">
        <f t="shared" si="3"/>
        <v>-2.4865499999999998</v>
      </c>
      <c r="E33" s="84">
        <f t="shared" si="3"/>
        <v>-5.0613175008038525E-2</v>
      </c>
      <c r="F33" s="76">
        <f t="shared" si="8"/>
        <v>6.182930902499999</v>
      </c>
      <c r="G33" s="76">
        <f t="shared" si="9"/>
        <v>-15.374166835611371</v>
      </c>
      <c r="H33" s="76">
        <f t="shared" si="10"/>
        <v>38.228634545089449</v>
      </c>
      <c r="I33" s="76">
        <f t="shared" si="11"/>
        <v>0.12585219031623818</v>
      </c>
      <c r="J33" s="76">
        <f t="shared" si="12"/>
        <v>-0.31293776383084204</v>
      </c>
      <c r="K33" s="76">
        <f t="shared" ca="1" si="4"/>
        <v>-4.6429267378593209E-2</v>
      </c>
      <c r="L33" s="76">
        <f t="shared" ca="1" si="13"/>
        <v>1.7505083051730724E-5</v>
      </c>
      <c r="M33" s="76">
        <f t="shared" ca="1" si="5"/>
        <v>275761629759577.75</v>
      </c>
      <c r="N33" s="76">
        <f t="shared" ca="1" si="6"/>
        <v>602729882412998.25</v>
      </c>
      <c r="O33" s="76">
        <f t="shared" ca="1" si="7"/>
        <v>33783856850242.941</v>
      </c>
      <c r="P33" s="50">
        <f t="shared" ca="1" si="14"/>
        <v>-4.1839076294453159E-3</v>
      </c>
      <c r="Q33" s="50"/>
      <c r="R33" s="50"/>
      <c r="S33" s="50"/>
      <c r="T33" s="50"/>
    </row>
    <row r="34" spans="1:20">
      <c r="A34" s="83">
        <v>-24828</v>
      </c>
      <c r="B34" s="83">
        <v>-5.0943800000823103E-2</v>
      </c>
      <c r="C34" s="50"/>
      <c r="D34" s="84">
        <f t="shared" si="3"/>
        <v>-2.4828000000000001</v>
      </c>
      <c r="E34" s="84">
        <f t="shared" si="3"/>
        <v>-5.0943800000823103E-2</v>
      </c>
      <c r="F34" s="76">
        <f t="shared" si="8"/>
        <v>6.1642958400000003</v>
      </c>
      <c r="G34" s="76">
        <f t="shared" si="9"/>
        <v>-15.304713711552001</v>
      </c>
      <c r="H34" s="76">
        <f t="shared" si="10"/>
        <v>37.998543203041308</v>
      </c>
      <c r="I34" s="76">
        <f t="shared" si="11"/>
        <v>0.1264832666420436</v>
      </c>
      <c r="J34" s="76">
        <f t="shared" si="12"/>
        <v>-0.31403265441886585</v>
      </c>
      <c r="K34" s="76">
        <f t="shared" ca="1" si="4"/>
        <v>-4.6389229212857395E-2</v>
      </c>
      <c r="L34" s="76">
        <f t="shared" ca="1" si="13"/>
        <v>2.0744115062590566E-5</v>
      </c>
      <c r="M34" s="76">
        <f t="shared" ca="1" si="5"/>
        <v>276549317059901</v>
      </c>
      <c r="N34" s="76">
        <f t="shared" ca="1" si="6"/>
        <v>600708219549331.38</v>
      </c>
      <c r="O34" s="76">
        <f t="shared" ca="1" si="7"/>
        <v>33555594472648.73</v>
      </c>
      <c r="P34" s="50">
        <f t="shared" ca="1" si="14"/>
        <v>-4.5545707879657074E-3</v>
      </c>
      <c r="Q34" s="50"/>
      <c r="R34" s="50"/>
      <c r="S34" s="50"/>
      <c r="T34" s="50"/>
    </row>
    <row r="35" spans="1:20">
      <c r="A35" s="83">
        <v>-24790.5</v>
      </c>
      <c r="B35" s="83">
        <v>-5.0874425003712531E-2</v>
      </c>
      <c r="C35" s="50"/>
      <c r="D35" s="84">
        <f t="shared" si="3"/>
        <v>-2.47905</v>
      </c>
      <c r="E35" s="84">
        <f t="shared" si="3"/>
        <v>-5.0874425003712531E-2</v>
      </c>
      <c r="F35" s="76">
        <f t="shared" si="8"/>
        <v>6.1456889024999999</v>
      </c>
      <c r="G35" s="76">
        <f t="shared" si="9"/>
        <v>-15.235470073742624</v>
      </c>
      <c r="H35" s="76">
        <f t="shared" si="10"/>
        <v>37.769492086311651</v>
      </c>
      <c r="I35" s="76">
        <f t="shared" si="11"/>
        <v>0.12612024330545354</v>
      </c>
      <c r="J35" s="76">
        <f t="shared" si="12"/>
        <v>-0.31265838916638461</v>
      </c>
      <c r="K35" s="76">
        <f t="shared" ca="1" si="4"/>
        <v>-4.6349134261870054E-2</v>
      </c>
      <c r="L35" s="76">
        <f t="shared" ca="1" si="13"/>
        <v>2.047825629820524E-5</v>
      </c>
      <c r="M35" s="76">
        <f t="shared" ca="1" si="5"/>
        <v>277336382408595.56</v>
      </c>
      <c r="N35" s="76">
        <f t="shared" ca="1" si="6"/>
        <v>598691226399407</v>
      </c>
      <c r="O35" s="76">
        <f t="shared" ca="1" si="7"/>
        <v>33328388133513.582</v>
      </c>
      <c r="P35" s="50">
        <f t="shared" ca="1" si="14"/>
        <v>-4.5252907418424776E-3</v>
      </c>
      <c r="Q35" s="50"/>
      <c r="R35" s="50"/>
      <c r="S35" s="50"/>
      <c r="T35" s="50"/>
    </row>
    <row r="36" spans="1:20">
      <c r="A36" s="83">
        <v>-24772</v>
      </c>
      <c r="B36" s="83">
        <v>-5.1216200008639134E-2</v>
      </c>
      <c r="C36" s="50"/>
      <c r="D36" s="84">
        <f t="shared" si="3"/>
        <v>-2.4771999999999998</v>
      </c>
      <c r="E36" s="84">
        <f t="shared" si="3"/>
        <v>-5.1216200008639134E-2</v>
      </c>
      <c r="F36" s="76">
        <f t="shared" si="8"/>
        <v>6.1365198399999992</v>
      </c>
      <c r="G36" s="76">
        <f t="shared" si="9"/>
        <v>-15.201386947647997</v>
      </c>
      <c r="H36" s="76">
        <f t="shared" si="10"/>
        <v>37.656875746713617</v>
      </c>
      <c r="I36" s="76">
        <f t="shared" si="11"/>
        <v>0.12687277066140085</v>
      </c>
      <c r="J36" s="76">
        <f t="shared" si="12"/>
        <v>-0.31428922748242216</v>
      </c>
      <c r="K36" s="76">
        <f t="shared" ca="1" si="4"/>
        <v>-4.6329333168886752E-2</v>
      </c>
      <c r="L36" s="76">
        <f t="shared" ca="1" si="13"/>
        <v>2.3881467509471437E-5</v>
      </c>
      <c r="M36" s="76">
        <f t="shared" ca="1" si="5"/>
        <v>277724436604466.28</v>
      </c>
      <c r="N36" s="76">
        <f t="shared" ca="1" si="6"/>
        <v>597697894591694.75</v>
      </c>
      <c r="O36" s="76">
        <f t="shared" ca="1" si="7"/>
        <v>33216687788140.82</v>
      </c>
      <c r="P36" s="50">
        <f t="shared" ca="1" si="14"/>
        <v>-4.8868668397523823E-3</v>
      </c>
      <c r="Q36" s="50"/>
      <c r="R36" s="50"/>
      <c r="S36" s="50"/>
      <c r="T36" s="50"/>
    </row>
    <row r="37" spans="1:20">
      <c r="A37" s="83">
        <v>-24766</v>
      </c>
      <c r="B37" s="83">
        <v>-5.1181100003304891E-2</v>
      </c>
      <c r="C37" s="50"/>
      <c r="D37" s="84">
        <f t="shared" si="3"/>
        <v>-2.4765999999999999</v>
      </c>
      <c r="E37" s="84">
        <f t="shared" si="3"/>
        <v>-5.1181100003304891E-2</v>
      </c>
      <c r="F37" s="76">
        <f t="shared" si="8"/>
        <v>6.1335475599999993</v>
      </c>
      <c r="G37" s="76">
        <f t="shared" si="9"/>
        <v>-15.190343887095997</v>
      </c>
      <c r="H37" s="76">
        <f t="shared" si="10"/>
        <v>37.620405670781949</v>
      </c>
      <c r="I37" s="76">
        <f t="shared" si="11"/>
        <v>0.12675511226818489</v>
      </c>
      <c r="J37" s="76">
        <f t="shared" si="12"/>
        <v>-0.31392171104338668</v>
      </c>
      <c r="K37" s="76">
        <f t="shared" ca="1" si="4"/>
        <v>-4.6322908224808251E-2</v>
      </c>
      <c r="L37" s="76">
        <f t="shared" ca="1" si="13"/>
        <v>2.3602027356652346E-5</v>
      </c>
      <c r="M37" s="76">
        <f t="shared" ca="1" si="5"/>
        <v>277850258975035.69</v>
      </c>
      <c r="N37" s="76">
        <f t="shared" ca="1" si="6"/>
        <v>597375976530191.5</v>
      </c>
      <c r="O37" s="76">
        <f t="shared" ca="1" si="7"/>
        <v>33180515636558.352</v>
      </c>
      <c r="P37" s="50">
        <f t="shared" ca="1" si="14"/>
        <v>-4.85819177849664E-3</v>
      </c>
      <c r="Q37" s="50"/>
      <c r="R37" s="50"/>
      <c r="S37" s="50"/>
      <c r="T37" s="50"/>
    </row>
    <row r="38" spans="1:20">
      <c r="A38" s="83">
        <v>-24750.5</v>
      </c>
      <c r="B38" s="83">
        <v>-5.1240425003925338E-2</v>
      </c>
      <c r="C38" s="50"/>
      <c r="D38" s="84">
        <f t="shared" si="3"/>
        <v>-2.47505</v>
      </c>
      <c r="E38" s="84">
        <f t="shared" si="3"/>
        <v>-5.1240425003925338E-2</v>
      </c>
      <c r="F38" s="76">
        <f t="shared" si="8"/>
        <v>6.1258725025</v>
      </c>
      <c r="G38" s="76">
        <f t="shared" si="9"/>
        <v>-15.161840737312625</v>
      </c>
      <c r="H38" s="76">
        <f t="shared" si="10"/>
        <v>37.526313916885613</v>
      </c>
      <c r="I38" s="76">
        <f t="shared" si="11"/>
        <v>0.12682261390596541</v>
      </c>
      <c r="J38" s="76">
        <f t="shared" si="12"/>
        <v>-0.31389231054795969</v>
      </c>
      <c r="K38" s="76">
        <f t="shared" ca="1" si="4"/>
        <v>-4.6306303724184095E-2</v>
      </c>
      <c r="L38" s="76">
        <f t="shared" ca="1" si="13"/>
        <v>2.4345552803195368E-5</v>
      </c>
      <c r="M38" s="76">
        <f t="shared" ca="1" si="5"/>
        <v>278175224874836.25</v>
      </c>
      <c r="N38" s="76">
        <f t="shared" ca="1" si="6"/>
        <v>596544906856732.25</v>
      </c>
      <c r="O38" s="76">
        <f t="shared" ca="1" si="7"/>
        <v>33087195447330.352</v>
      </c>
      <c r="P38" s="50">
        <f t="shared" ca="1" si="14"/>
        <v>-4.9341212797412437E-3</v>
      </c>
      <c r="Q38" s="50"/>
      <c r="R38" s="50"/>
      <c r="S38" s="50"/>
      <c r="T38" s="50"/>
    </row>
    <row r="39" spans="1:20">
      <c r="A39" s="83">
        <v>-24744</v>
      </c>
      <c r="B39" s="83">
        <v>-5.1252400000521448E-2</v>
      </c>
      <c r="C39" s="50"/>
      <c r="D39" s="84">
        <f t="shared" si="3"/>
        <v>-2.4744000000000002</v>
      </c>
      <c r="E39" s="84">
        <f t="shared" si="3"/>
        <v>-5.1252400000521448E-2</v>
      </c>
      <c r="F39" s="76">
        <f t="shared" si="8"/>
        <v>6.1226553600000004</v>
      </c>
      <c r="G39" s="76">
        <f t="shared" si="9"/>
        <v>-15.149898422784002</v>
      </c>
      <c r="H39" s="76">
        <f t="shared" si="10"/>
        <v>37.486908657336734</v>
      </c>
      <c r="I39" s="76">
        <f t="shared" si="11"/>
        <v>0.12681893856129028</v>
      </c>
      <c r="J39" s="76">
        <f t="shared" si="12"/>
        <v>-0.31380078157605668</v>
      </c>
      <c r="K39" s="76">
        <f t="shared" ca="1" si="4"/>
        <v>-4.6299337659288439E-2</v>
      </c>
      <c r="L39" s="76">
        <f t="shared" ca="1" si="13"/>
        <v>2.4532826556140608E-5</v>
      </c>
      <c r="M39" s="76">
        <f t="shared" ca="1" si="5"/>
        <v>278311468524292.09</v>
      </c>
      <c r="N39" s="76">
        <f t="shared" ca="1" si="6"/>
        <v>596196630547522.25</v>
      </c>
      <c r="O39" s="76">
        <f t="shared" ca="1" si="7"/>
        <v>33048114577195.148</v>
      </c>
      <c r="P39" s="50">
        <f t="shared" ca="1" si="14"/>
        <v>-4.9530623412330083E-3</v>
      </c>
      <c r="Q39" s="50"/>
      <c r="R39" s="50"/>
      <c r="S39" s="50"/>
      <c r="T39" s="50"/>
    </row>
    <row r="40" spans="1:20">
      <c r="A40" s="83">
        <v>-24732</v>
      </c>
      <c r="B40" s="83">
        <v>-5.0682200009759981E-2</v>
      </c>
      <c r="C40" s="50"/>
      <c r="D40" s="84">
        <f t="shared" si="3"/>
        <v>-2.4731999999999998</v>
      </c>
      <c r="E40" s="84">
        <f t="shared" si="3"/>
        <v>-5.0682200009759981E-2</v>
      </c>
      <c r="F40" s="76">
        <f t="shared" si="8"/>
        <v>6.1167182399999991</v>
      </c>
      <c r="G40" s="76">
        <f t="shared" si="9"/>
        <v>-15.127867551167997</v>
      </c>
      <c r="H40" s="76">
        <f t="shared" si="10"/>
        <v>37.414242027548688</v>
      </c>
      <c r="I40" s="76">
        <f t="shared" si="11"/>
        <v>0.12534721706413837</v>
      </c>
      <c r="J40" s="76">
        <f t="shared" si="12"/>
        <v>-0.31000873724302702</v>
      </c>
      <c r="K40" s="76">
        <f t="shared" ca="1" si="4"/>
        <v>-4.6286472749539551E-2</v>
      </c>
      <c r="L40" s="76">
        <f t="shared" ca="1" si="13"/>
        <v>1.9322418146245015E-5</v>
      </c>
      <c r="M40" s="76">
        <f t="shared" ca="1" si="5"/>
        <v>278562944827576.75</v>
      </c>
      <c r="N40" s="76">
        <f t="shared" ca="1" si="6"/>
        <v>595554026334514.13</v>
      </c>
      <c r="O40" s="76">
        <f t="shared" ca="1" si="7"/>
        <v>32976048114873.184</v>
      </c>
      <c r="P40" s="50">
        <f t="shared" ca="1" si="14"/>
        <v>-4.3957272602204306E-3</v>
      </c>
      <c r="Q40" s="50"/>
      <c r="R40" s="50"/>
      <c r="S40" s="50"/>
      <c r="T40" s="50"/>
    </row>
    <row r="41" spans="1:20">
      <c r="A41" s="83">
        <v>-24729</v>
      </c>
      <c r="B41" s="83">
        <v>-5.1364650003961287E-2</v>
      </c>
      <c r="C41" s="50"/>
      <c r="D41" s="84">
        <f t="shared" si="3"/>
        <v>-2.4729000000000001</v>
      </c>
      <c r="E41" s="84">
        <f t="shared" si="3"/>
        <v>-5.1364650003961287E-2</v>
      </c>
      <c r="F41" s="76">
        <f t="shared" si="8"/>
        <v>6.1152344100000002</v>
      </c>
      <c r="G41" s="76">
        <f t="shared" si="9"/>
        <v>-15.122363172489001</v>
      </c>
      <c r="H41" s="76">
        <f t="shared" si="10"/>
        <v>37.396091889248048</v>
      </c>
      <c r="I41" s="76">
        <f t="shared" si="11"/>
        <v>0.12701964299479587</v>
      </c>
      <c r="J41" s="76">
        <f t="shared" si="12"/>
        <v>-0.31410687516183072</v>
      </c>
      <c r="K41" s="76">
        <f t="shared" ca="1" si="4"/>
        <v>-4.6283255613538313E-2</v>
      </c>
      <c r="L41" s="76">
        <f t="shared" ca="1" si="13"/>
        <v>2.5820568951022075E-5</v>
      </c>
      <c r="M41" s="76">
        <f t="shared" ca="1" si="5"/>
        <v>278625803657614.91</v>
      </c>
      <c r="N41" s="76">
        <f t="shared" ca="1" si="6"/>
        <v>595393449741643</v>
      </c>
      <c r="O41" s="76">
        <f t="shared" ca="1" si="7"/>
        <v>32958048281661.551</v>
      </c>
      <c r="P41" s="50">
        <f t="shared" ca="1" si="14"/>
        <v>-5.0813943904229747E-3</v>
      </c>
      <c r="Q41" s="50"/>
      <c r="R41" s="50"/>
      <c r="S41" s="50"/>
      <c r="T41" s="50"/>
    </row>
    <row r="42" spans="1:20">
      <c r="A42" s="83">
        <v>-24728.5</v>
      </c>
      <c r="B42" s="83">
        <v>-5.0911725003970787E-2</v>
      </c>
      <c r="C42" s="50"/>
      <c r="D42" s="84">
        <f t="shared" si="3"/>
        <v>-2.4728500000000002</v>
      </c>
      <c r="E42" s="84">
        <f t="shared" si="3"/>
        <v>-5.0911725003970787E-2</v>
      </c>
      <c r="F42" s="76">
        <f t="shared" si="8"/>
        <v>6.1149871225000014</v>
      </c>
      <c r="G42" s="76">
        <f t="shared" si="9"/>
        <v>-15.121445905874129</v>
      </c>
      <c r="H42" s="76">
        <f t="shared" si="10"/>
        <v>37.393067508340849</v>
      </c>
      <c r="I42" s="76">
        <f t="shared" si="11"/>
        <v>0.12589705917606916</v>
      </c>
      <c r="J42" s="76">
        <f t="shared" si="12"/>
        <v>-0.31132454278354266</v>
      </c>
      <c r="K42" s="76">
        <f t="shared" ca="1" si="4"/>
        <v>-4.6282719388871726E-2</v>
      </c>
      <c r="L42" s="76">
        <f t="shared" ca="1" si="13"/>
        <v>2.1427692984618633E-5</v>
      </c>
      <c r="M42" s="76">
        <f t="shared" ca="1" si="5"/>
        <v>278636279730206.09</v>
      </c>
      <c r="N42" s="76">
        <f t="shared" ca="1" si="6"/>
        <v>595366689871295.5</v>
      </c>
      <c r="O42" s="76">
        <f t="shared" ca="1" si="7"/>
        <v>32955048961860.879</v>
      </c>
      <c r="P42" s="50">
        <f t="shared" ca="1" si="14"/>
        <v>-4.6290056150990605E-3</v>
      </c>
      <c r="Q42" s="50"/>
      <c r="R42" s="50"/>
      <c r="S42" s="50"/>
      <c r="T42" s="50"/>
    </row>
    <row r="43" spans="1:20">
      <c r="A43" s="83">
        <v>-24725.5</v>
      </c>
      <c r="B43" s="83">
        <v>-5.1194175008276943E-2</v>
      </c>
      <c r="C43" s="50"/>
      <c r="D43" s="84">
        <f t="shared" si="3"/>
        <v>-2.47255</v>
      </c>
      <c r="E43" s="84">
        <f t="shared" si="3"/>
        <v>-5.1194175008276943E-2</v>
      </c>
      <c r="F43" s="76">
        <f t="shared" si="8"/>
        <v>6.1135035025000004</v>
      </c>
      <c r="G43" s="76">
        <f t="shared" si="9"/>
        <v>-15.115943085106377</v>
      </c>
      <c r="H43" s="76">
        <f t="shared" si="10"/>
        <v>37.374925075079773</v>
      </c>
      <c r="I43" s="76">
        <f t="shared" si="11"/>
        <v>0.12658015741671516</v>
      </c>
      <c r="J43" s="76">
        <f t="shared" si="12"/>
        <v>-0.31297576822069906</v>
      </c>
      <c r="K43" s="76">
        <f t="shared" ca="1" si="4"/>
        <v>-4.6279501828873942E-2</v>
      </c>
      <c r="L43" s="76">
        <f t="shared" ca="1" si="13"/>
        <v>2.4154012460343198E-5</v>
      </c>
      <c r="M43" s="76">
        <f t="shared" ca="1" si="5"/>
        <v>278699133769668.5</v>
      </c>
      <c r="N43" s="76">
        <f t="shared" ca="1" si="6"/>
        <v>595206148018610.38</v>
      </c>
      <c r="O43" s="76">
        <f t="shared" ca="1" si="7"/>
        <v>32937056956844.324</v>
      </c>
      <c r="P43" s="50">
        <f t="shared" ca="1" si="14"/>
        <v>-4.9146731794030007E-3</v>
      </c>
      <c r="Q43" s="50"/>
      <c r="R43" s="50"/>
      <c r="S43" s="50"/>
      <c r="T43" s="50"/>
    </row>
    <row r="44" spans="1:20">
      <c r="A44" s="83">
        <v>-24722.5</v>
      </c>
      <c r="B44" s="83">
        <v>-5.1176625005609822E-2</v>
      </c>
      <c r="C44" s="50"/>
      <c r="D44" s="84">
        <f t="shared" si="3"/>
        <v>-2.4722499999999998</v>
      </c>
      <c r="E44" s="84">
        <f t="shared" si="3"/>
        <v>-5.1176625005609822E-2</v>
      </c>
      <c r="F44" s="76">
        <f t="shared" si="8"/>
        <v>6.1120200624999992</v>
      </c>
      <c r="G44" s="76">
        <f t="shared" si="9"/>
        <v>-15.110441599515623</v>
      </c>
      <c r="H44" s="76">
        <f t="shared" si="10"/>
        <v>37.356789244402492</v>
      </c>
      <c r="I44" s="76">
        <f t="shared" si="11"/>
        <v>0.12652141117011886</v>
      </c>
      <c r="J44" s="76">
        <f t="shared" si="12"/>
        <v>-0.31279255876532636</v>
      </c>
      <c r="K44" s="76">
        <f t="shared" ca="1" si="4"/>
        <v>-4.6276283905450542E-2</v>
      </c>
      <c r="L44" s="76">
        <f t="shared" ca="1" si="13"/>
        <v>2.4013342897910257E-5</v>
      </c>
      <c r="M44" s="76">
        <f t="shared" ca="1" si="5"/>
        <v>278761983698819</v>
      </c>
      <c r="N44" s="76">
        <f t="shared" ca="1" si="6"/>
        <v>595045635939665.5</v>
      </c>
      <c r="O44" s="76">
        <f t="shared" ca="1" si="7"/>
        <v>32919071660115.227</v>
      </c>
      <c r="P44" s="50">
        <f t="shared" ca="1" si="14"/>
        <v>-4.9003411001592792E-3</v>
      </c>
      <c r="Q44" s="50"/>
      <c r="R44" s="50"/>
      <c r="S44" s="50"/>
      <c r="T44" s="50"/>
    </row>
    <row r="45" spans="1:20">
      <c r="A45" s="83">
        <v>-23616</v>
      </c>
      <c r="B45" s="83">
        <v>-4.9053600007027853E-2</v>
      </c>
      <c r="C45" s="50"/>
      <c r="D45" s="84">
        <f t="shared" si="3"/>
        <v>-2.3616000000000001</v>
      </c>
      <c r="E45" s="84">
        <f t="shared" si="3"/>
        <v>-4.9053600007027853E-2</v>
      </c>
      <c r="F45" s="76">
        <f t="shared" si="8"/>
        <v>5.5771545600000003</v>
      </c>
      <c r="G45" s="76">
        <f t="shared" si="9"/>
        <v>-13.171008208896001</v>
      </c>
      <c r="H45" s="76">
        <f t="shared" si="10"/>
        <v>31.104652986128798</v>
      </c>
      <c r="I45" s="76">
        <f t="shared" si="11"/>
        <v>0.11584498177659698</v>
      </c>
      <c r="J45" s="76">
        <f t="shared" si="12"/>
        <v>-0.27357950896361144</v>
      </c>
      <c r="K45" s="76">
        <f t="shared" ca="1" si="4"/>
        <v>-4.506461960944997E-2</v>
      </c>
      <c r="L45" s="76">
        <f t="shared" ca="1" si="13"/>
        <v>1.5911964612260609E-5</v>
      </c>
      <c r="M45" s="76">
        <f t="shared" ca="1" si="5"/>
        <v>301631386847535.44</v>
      </c>
      <c r="N45" s="76">
        <f t="shared" ca="1" si="6"/>
        <v>537846514583724.44</v>
      </c>
      <c r="O45" s="76">
        <f t="shared" ca="1" si="7"/>
        <v>26730732953128.965</v>
      </c>
      <c r="P45" s="50">
        <f t="shared" ca="1" si="14"/>
        <v>-3.9889803975778834E-3</v>
      </c>
      <c r="Q45" s="50"/>
      <c r="R45" s="50"/>
      <c r="S45" s="50"/>
      <c r="T45" s="50"/>
    </row>
    <row r="46" spans="1:20">
      <c r="A46" s="83">
        <v>-23569.5</v>
      </c>
      <c r="B46" s="83">
        <v>-4.8831575004442129E-2</v>
      </c>
      <c r="C46" s="50"/>
      <c r="D46" s="84">
        <f t="shared" si="3"/>
        <v>-2.3569499999999999</v>
      </c>
      <c r="E46" s="84">
        <f t="shared" si="3"/>
        <v>-4.8831575004442129E-2</v>
      </c>
      <c r="F46" s="76">
        <f t="shared" si="8"/>
        <v>5.5552133024999995</v>
      </c>
      <c r="G46" s="76">
        <f t="shared" si="9"/>
        <v>-13.093359993327374</v>
      </c>
      <c r="H46" s="76">
        <f t="shared" si="10"/>
        <v>30.860394836272949</v>
      </c>
      <c r="I46" s="76">
        <f t="shared" si="11"/>
        <v>0.11509358070671986</v>
      </c>
      <c r="J46" s="76">
        <f t="shared" si="12"/>
        <v>-0.27126981504670339</v>
      </c>
      <c r="K46" s="76">
        <f t="shared" ca="1" si="4"/>
        <v>-4.5012617649411925E-2</v>
      </c>
      <c r="L46" s="76">
        <f t="shared" ca="1" si="13"/>
        <v>1.4584435279539295E-5</v>
      </c>
      <c r="M46" s="76">
        <f t="shared" ca="1" si="5"/>
        <v>302577444883920.31</v>
      </c>
      <c r="N46" s="76">
        <f t="shared" ca="1" si="6"/>
        <v>535528988760491.06</v>
      </c>
      <c r="O46" s="76">
        <f t="shared" ca="1" si="7"/>
        <v>26489563901585.844</v>
      </c>
      <c r="P46" s="50">
        <f t="shared" ca="1" si="14"/>
        <v>-3.8189573550302044E-3</v>
      </c>
      <c r="Q46" s="50"/>
      <c r="R46" s="50"/>
      <c r="S46" s="50"/>
      <c r="T46" s="50"/>
    </row>
    <row r="47" spans="1:20">
      <c r="A47" s="83">
        <v>-21568</v>
      </c>
      <c r="B47" s="83">
        <v>-4.5542800005932804E-2</v>
      </c>
      <c r="C47" s="50"/>
      <c r="D47" s="84">
        <f t="shared" si="3"/>
        <v>-2.1568000000000001</v>
      </c>
      <c r="E47" s="84">
        <f t="shared" si="3"/>
        <v>-4.5542800005932804E-2</v>
      </c>
      <c r="F47" s="76">
        <f t="shared" si="8"/>
        <v>4.6517862399999999</v>
      </c>
      <c r="G47" s="76">
        <f t="shared" si="9"/>
        <v>-10.032972562432001</v>
      </c>
      <c r="H47" s="76">
        <f t="shared" si="10"/>
        <v>21.639115222653338</v>
      </c>
      <c r="I47" s="76">
        <f t="shared" si="11"/>
        <v>9.8226711052795873E-2</v>
      </c>
      <c r="J47" s="76">
        <f t="shared" si="12"/>
        <v>-0.21185537039867014</v>
      </c>
      <c r="K47" s="76">
        <f t="shared" ca="1" si="4"/>
        <v>-4.2691535183164479E-2</v>
      </c>
      <c r="L47" s="76">
        <f t="shared" ca="1" si="13"/>
        <v>8.1297110895560866E-6</v>
      </c>
      <c r="M47" s="76">
        <f t="shared" ca="1" si="5"/>
        <v>341872686195049.63</v>
      </c>
      <c r="N47" s="76">
        <f t="shared" ca="1" si="6"/>
        <v>442112197565449.38</v>
      </c>
      <c r="O47" s="76">
        <f t="shared" ca="1" si="7"/>
        <v>17441176365088.771</v>
      </c>
      <c r="P47" s="50">
        <f t="shared" ca="1" si="14"/>
        <v>-2.8512648227683249E-3</v>
      </c>
      <c r="Q47" s="50"/>
      <c r="R47" s="50"/>
      <c r="S47" s="50"/>
      <c r="T47" s="50"/>
    </row>
    <row r="48" spans="1:20">
      <c r="A48" s="83">
        <v>-15679</v>
      </c>
      <c r="B48" s="83">
        <v>-3.2032150003942661E-2</v>
      </c>
      <c r="C48" s="50"/>
      <c r="D48" s="84">
        <f t="shared" si="3"/>
        <v>-1.5679000000000001</v>
      </c>
      <c r="E48" s="84">
        <f t="shared" si="3"/>
        <v>-3.2032150003942661E-2</v>
      </c>
      <c r="F48" s="76">
        <f t="shared" si="8"/>
        <v>2.4583104100000002</v>
      </c>
      <c r="G48" s="76">
        <f t="shared" si="9"/>
        <v>-3.8543848918390005</v>
      </c>
      <c r="H48" s="76">
        <f t="shared" si="10"/>
        <v>6.0432900719143685</v>
      </c>
      <c r="I48" s="76">
        <f t="shared" si="11"/>
        <v>5.0223207991181698E-2</v>
      </c>
      <c r="J48" s="76">
        <f t="shared" si="12"/>
        <v>-7.8744967809373789E-2</v>
      </c>
      <c r="K48" s="76">
        <f t="shared" ca="1" si="4"/>
        <v>-3.4924043509310006E-2</v>
      </c>
      <c r="L48" s="76">
        <f t="shared" ca="1" si="13"/>
        <v>8.3630480463858288E-6</v>
      </c>
      <c r="M48" s="76">
        <f t="shared" ca="1" si="5"/>
        <v>434555289674756.19</v>
      </c>
      <c r="N48" s="76">
        <f t="shared" ca="1" si="6"/>
        <v>232055461622377.22</v>
      </c>
      <c r="O48" s="76">
        <f t="shared" ca="1" si="7"/>
        <v>2974214762544.1177</v>
      </c>
      <c r="P48" s="50">
        <f t="shared" ca="1" si="14"/>
        <v>2.8918935053673447E-3</v>
      </c>
      <c r="Q48" s="50"/>
      <c r="R48" s="50"/>
      <c r="S48" s="50"/>
      <c r="T48" s="50"/>
    </row>
    <row r="49" spans="1:20">
      <c r="A49" s="83">
        <v>-15676.5</v>
      </c>
      <c r="B49" s="83">
        <v>-3.2057525000709575E-2</v>
      </c>
      <c r="C49" s="50"/>
      <c r="D49" s="84">
        <f t="shared" si="3"/>
        <v>-1.56765</v>
      </c>
      <c r="E49" s="84">
        <f t="shared" si="3"/>
        <v>-3.2057525000709575E-2</v>
      </c>
      <c r="F49" s="76">
        <f t="shared" si="8"/>
        <v>2.4575265224999998</v>
      </c>
      <c r="G49" s="76">
        <f t="shared" si="9"/>
        <v>-3.8525414529971247</v>
      </c>
      <c r="H49" s="76">
        <f t="shared" si="10"/>
        <v>6.0394366087909424</v>
      </c>
      <c r="I49" s="76">
        <f t="shared" si="11"/>
        <v>5.0254979067362364E-2</v>
      </c>
      <c r="J49" s="76">
        <f t="shared" si="12"/>
        <v>-7.8782217934950605E-2</v>
      </c>
      <c r="K49" s="76">
        <f t="shared" ca="1" si="4"/>
        <v>-3.4920448673423199E-2</v>
      </c>
      <c r="L49" s="76">
        <f t="shared" ca="1" si="13"/>
        <v>8.1963319557840677E-6</v>
      </c>
      <c r="M49" s="76">
        <f t="shared" ca="1" si="5"/>
        <v>434585551517967.13</v>
      </c>
      <c r="N49" s="76">
        <f t="shared" ca="1" si="6"/>
        <v>231984692681448.97</v>
      </c>
      <c r="O49" s="76">
        <f t="shared" ca="1" si="7"/>
        <v>2971067358191.5103</v>
      </c>
      <c r="P49" s="50">
        <f t="shared" ca="1" si="14"/>
        <v>2.8629236727136242E-3</v>
      </c>
      <c r="Q49" s="50"/>
      <c r="R49" s="50"/>
      <c r="S49" s="50"/>
      <c r="T49" s="50"/>
    </row>
    <row r="50" spans="1:20">
      <c r="A50" s="83">
        <v>-15676</v>
      </c>
      <c r="B50" s="83">
        <v>-3.2334600000467617E-2</v>
      </c>
      <c r="C50" s="50"/>
      <c r="D50" s="84">
        <f t="shared" si="3"/>
        <v>-1.5676000000000001</v>
      </c>
      <c r="E50" s="84">
        <f t="shared" si="3"/>
        <v>-3.2334600000467617E-2</v>
      </c>
      <c r="F50" s="76">
        <f t="shared" si="8"/>
        <v>2.4573697600000002</v>
      </c>
      <c r="G50" s="76">
        <f t="shared" si="9"/>
        <v>-3.8521728357760003</v>
      </c>
      <c r="H50" s="76">
        <f t="shared" si="10"/>
        <v>6.0386661373624584</v>
      </c>
      <c r="I50" s="76">
        <f t="shared" si="11"/>
        <v>5.0687718960733041E-2</v>
      </c>
      <c r="J50" s="76">
        <f t="shared" si="12"/>
        <v>-7.9458068242845126E-2</v>
      </c>
      <c r="K50" s="76">
        <f t="shared" ca="1" si="4"/>
        <v>-3.4919729675960375E-2</v>
      </c>
      <c r="L50" s="76">
        <f t="shared" ca="1" si="13"/>
        <v>6.6828954391132899E-6</v>
      </c>
      <c r="M50" s="76">
        <f t="shared" ca="1" si="5"/>
        <v>434591602847818.56</v>
      </c>
      <c r="N50" s="76">
        <f t="shared" ca="1" si="6"/>
        <v>231970540611167.59</v>
      </c>
      <c r="O50" s="76">
        <f t="shared" ca="1" si="7"/>
        <v>2970438122214.1172</v>
      </c>
      <c r="P50" s="50">
        <f t="shared" ca="1" si="14"/>
        <v>2.5851296754927575E-3</v>
      </c>
      <c r="Q50" s="50"/>
      <c r="R50" s="50"/>
      <c r="S50" s="50"/>
      <c r="T50" s="50"/>
    </row>
    <row r="51" spans="1:20">
      <c r="A51" s="83">
        <v>-15673</v>
      </c>
      <c r="B51" s="83">
        <v>-3.2327050001185853E-2</v>
      </c>
      <c r="C51" s="50"/>
      <c r="D51" s="84">
        <f t="shared" si="3"/>
        <v>-1.5672999999999999</v>
      </c>
      <c r="E51" s="84">
        <f t="shared" si="3"/>
        <v>-3.2327050001185853E-2</v>
      </c>
      <c r="F51" s="76">
        <f t="shared" si="8"/>
        <v>2.4564292899999995</v>
      </c>
      <c r="G51" s="76">
        <f t="shared" si="9"/>
        <v>-3.8499616262169991</v>
      </c>
      <c r="H51" s="76">
        <f t="shared" si="10"/>
        <v>6.0340448567699019</v>
      </c>
      <c r="I51" s="76">
        <f t="shared" si="11"/>
        <v>5.0666185466858582E-2</v>
      </c>
      <c r="J51" s="76">
        <f t="shared" si="12"/>
        <v>-7.9409112482207445E-2</v>
      </c>
      <c r="K51" s="76">
        <f t="shared" ca="1" si="4"/>
        <v>-3.4915415479185134E-2</v>
      </c>
      <c r="L51" s="76">
        <f t="shared" ca="1" si="13"/>
        <v>6.6996358476984476E-6</v>
      </c>
      <c r="M51" s="76">
        <f t="shared" ca="1" si="5"/>
        <v>434627903554709.56</v>
      </c>
      <c r="N51" s="76">
        <f t="shared" ca="1" si="6"/>
        <v>231885640213725.97</v>
      </c>
      <c r="O51" s="76">
        <f t="shared" ca="1" si="7"/>
        <v>2966664420201.7734</v>
      </c>
      <c r="P51" s="50">
        <f t="shared" ca="1" si="14"/>
        <v>2.5883654779992812E-3</v>
      </c>
      <c r="Q51" s="50"/>
      <c r="R51" s="50"/>
      <c r="S51" s="50"/>
      <c r="T51" s="50"/>
    </row>
    <row r="52" spans="1:20">
      <c r="A52" s="83">
        <v>-15670</v>
      </c>
      <c r="B52" s="83">
        <v>-3.2289499999023974E-2</v>
      </c>
      <c r="C52" s="50"/>
      <c r="D52" s="84">
        <f t="shared" si="3"/>
        <v>-1.5669999999999999</v>
      </c>
      <c r="E52" s="84">
        <f t="shared" si="3"/>
        <v>-3.2289499999023974E-2</v>
      </c>
      <c r="F52" s="76">
        <f t="shared" si="8"/>
        <v>2.455489</v>
      </c>
      <c r="G52" s="76">
        <f t="shared" si="9"/>
        <v>-3.8477512630000001</v>
      </c>
      <c r="H52" s="76">
        <f t="shared" si="10"/>
        <v>6.0294262291210003</v>
      </c>
      <c r="I52" s="76">
        <f t="shared" si="11"/>
        <v>5.0597646498470567E-2</v>
      </c>
      <c r="J52" s="76">
        <f t="shared" si="12"/>
        <v>-7.9286512063103373E-2</v>
      </c>
      <c r="K52" s="76">
        <f t="shared" ca="1" si="4"/>
        <v>-3.4911100918984292E-2</v>
      </c>
      <c r="L52" s="76">
        <f t="shared" ca="1" si="13"/>
        <v>6.8727913835367854E-6</v>
      </c>
      <c r="M52" s="76">
        <f t="shared" ca="1" si="5"/>
        <v>434664191793677.31</v>
      </c>
      <c r="N52" s="76">
        <f t="shared" ca="1" si="6"/>
        <v>231800760427266.63</v>
      </c>
      <c r="O52" s="76">
        <f t="shared" ca="1" si="7"/>
        <v>2962893655478.9492</v>
      </c>
      <c r="P52" s="50">
        <f t="shared" ca="1" si="14"/>
        <v>2.621600919960318E-3</v>
      </c>
      <c r="Q52" s="50"/>
      <c r="R52" s="50"/>
      <c r="S52" s="50"/>
      <c r="T52" s="50"/>
    </row>
    <row r="53" spans="1:20">
      <c r="A53" s="83">
        <v>-9855</v>
      </c>
      <c r="B53" s="83">
        <v>-1.8151750002289191E-2</v>
      </c>
      <c r="C53" s="50"/>
      <c r="D53" s="84">
        <f t="shared" ref="D53:E84" si="15">A53/A$18</f>
        <v>-0.98550000000000004</v>
      </c>
      <c r="E53" s="84">
        <f t="shared" si="15"/>
        <v>-1.8151750002289191E-2</v>
      </c>
      <c r="F53" s="76">
        <f t="shared" si="8"/>
        <v>0.97121025000000005</v>
      </c>
      <c r="G53" s="76">
        <f t="shared" si="9"/>
        <v>-0.95712770137500014</v>
      </c>
      <c r="H53" s="76">
        <f t="shared" si="10"/>
        <v>0.94324934970506258</v>
      </c>
      <c r="I53" s="76">
        <f t="shared" si="11"/>
        <v>1.7888549627255997E-2</v>
      </c>
      <c r="J53" s="76">
        <f t="shared" si="12"/>
        <v>-1.7629165657660786E-2</v>
      </c>
      <c r="K53" s="76">
        <f t="shared" ca="1" si="4"/>
        <v>-2.5864973101960904E-2</v>
      </c>
      <c r="L53" s="76">
        <f t="shared" ca="1" si="13"/>
        <v>5.9493810585309318E-5</v>
      </c>
      <c r="M53" s="76">
        <f t="shared" ca="1" si="5"/>
        <v>479837431935762.63</v>
      </c>
      <c r="N53" s="76">
        <f t="shared" ca="1" si="6"/>
        <v>102726561434899.16</v>
      </c>
      <c r="O53" s="76">
        <f t="shared" ca="1" si="7"/>
        <v>11453412410.4326</v>
      </c>
      <c r="P53" s="50">
        <f t="shared" ca="1" si="14"/>
        <v>7.7132230996717135E-3</v>
      </c>
      <c r="Q53" s="50"/>
      <c r="R53" s="50"/>
      <c r="S53" s="50"/>
      <c r="T53" s="50"/>
    </row>
    <row r="54" spans="1:20">
      <c r="A54" s="83">
        <v>-7656</v>
      </c>
      <c r="B54" s="83">
        <v>-1.4487600004940759E-2</v>
      </c>
      <c r="C54" s="50"/>
      <c r="D54" s="84">
        <f t="shared" si="15"/>
        <v>-0.76559999999999995</v>
      </c>
      <c r="E54" s="84">
        <f t="shared" si="15"/>
        <v>-1.4487600004940759E-2</v>
      </c>
      <c r="F54" s="76">
        <f t="shared" si="8"/>
        <v>0.58614335999999989</v>
      </c>
      <c r="G54" s="76">
        <f t="shared" si="9"/>
        <v>-0.44875135641599989</v>
      </c>
      <c r="H54" s="76">
        <f t="shared" si="10"/>
        <v>0.34356403847208949</v>
      </c>
      <c r="I54" s="76">
        <f t="shared" si="11"/>
        <v>1.1091706563782645E-2</v>
      </c>
      <c r="J54" s="76">
        <f t="shared" si="12"/>
        <v>-8.4918105452319922E-3</v>
      </c>
      <c r="K54" s="76">
        <f t="shared" ca="1" si="4"/>
        <v>-2.2088280487397912E-2</v>
      </c>
      <c r="L54" s="76">
        <f t="shared" ca="1" si="13"/>
        <v>5.7770343796405093E-5</v>
      </c>
      <c r="M54" s="76">
        <f t="shared" ca="1" si="5"/>
        <v>482962665713905.13</v>
      </c>
      <c r="N54" s="76">
        <f t="shared" ca="1" si="6"/>
        <v>70120408026201.836</v>
      </c>
      <c r="O54" s="76">
        <f t="shared" ca="1" si="7"/>
        <v>416318012809.27704</v>
      </c>
      <c r="P54" s="50">
        <f t="shared" ca="1" si="14"/>
        <v>7.6006804824571526E-3</v>
      </c>
      <c r="Q54" s="50"/>
      <c r="R54" s="50"/>
      <c r="S54" s="50"/>
      <c r="T54" s="50"/>
    </row>
    <row r="55" spans="1:20">
      <c r="A55" s="83">
        <v>-7644</v>
      </c>
      <c r="B55" s="83">
        <v>-1.4217399999324698E-2</v>
      </c>
      <c r="C55" s="50"/>
      <c r="D55" s="84">
        <f t="shared" si="15"/>
        <v>-0.76439999999999997</v>
      </c>
      <c r="E55" s="84">
        <f t="shared" si="15"/>
        <v>-1.4217399999324698E-2</v>
      </c>
      <c r="F55" s="76">
        <f t="shared" si="8"/>
        <v>0.58430735999999994</v>
      </c>
      <c r="G55" s="76">
        <f t="shared" si="9"/>
        <v>-0.44664454598399994</v>
      </c>
      <c r="H55" s="76">
        <f t="shared" si="10"/>
        <v>0.34141509095016953</v>
      </c>
      <c r="I55" s="76">
        <f t="shared" si="11"/>
        <v>1.0867780559483798E-2</v>
      </c>
      <c r="J55" s="76">
        <f t="shared" si="12"/>
        <v>-8.3073314596694148E-3</v>
      </c>
      <c r="K55" s="76">
        <f t="shared" ca="1" si="4"/>
        <v>-2.2067135288556288E-2</v>
      </c>
      <c r="L55" s="76">
        <f t="shared" ca="1" si="13"/>
        <v>6.161834411100776E-5</v>
      </c>
      <c r="M55" s="76">
        <f t="shared" ca="1" si="5"/>
        <v>482958020547922.56</v>
      </c>
      <c r="N55" s="76">
        <f t="shared" ca="1" si="6"/>
        <v>69963609437436</v>
      </c>
      <c r="O55" s="76">
        <f t="shared" ca="1" si="7"/>
        <v>419817779164.00775</v>
      </c>
      <c r="P55" s="50">
        <f t="shared" ca="1" si="14"/>
        <v>7.8497352892315901E-3</v>
      </c>
      <c r="Q55" s="50"/>
      <c r="R55" s="50"/>
      <c r="S55" s="50"/>
      <c r="T55" s="50"/>
    </row>
    <row r="56" spans="1:20">
      <c r="A56" s="83">
        <v>-7525.5</v>
      </c>
      <c r="B56" s="83">
        <v>-1.397417500265874E-2</v>
      </c>
      <c r="C56" s="50"/>
      <c r="D56" s="84">
        <f t="shared" si="15"/>
        <v>-0.75255000000000005</v>
      </c>
      <c r="E56" s="84">
        <f t="shared" si="15"/>
        <v>-1.397417500265874E-2</v>
      </c>
      <c r="F56" s="76">
        <f t="shared" si="8"/>
        <v>0.56633150250000008</v>
      </c>
      <c r="G56" s="76">
        <f t="shared" si="9"/>
        <v>-0.42619277220637508</v>
      </c>
      <c r="H56" s="76">
        <f t="shared" si="10"/>
        <v>0.32073137072390762</v>
      </c>
      <c r="I56" s="76">
        <f t="shared" si="11"/>
        <v>1.0516265398250835E-2</v>
      </c>
      <c r="J56" s="76">
        <f t="shared" si="12"/>
        <v>-7.9140155254536666E-3</v>
      </c>
      <c r="K56" s="76">
        <f t="shared" ca="1" si="4"/>
        <v>-2.1858014221968258E-2</v>
      </c>
      <c r="L56" s="76">
        <f t="shared" ca="1" si="13"/>
        <v>6.2154920835922922E-5</v>
      </c>
      <c r="M56" s="76">
        <f t="shared" ca="1" si="5"/>
        <v>482899487639115.75</v>
      </c>
      <c r="N56" s="76">
        <f t="shared" ca="1" si="6"/>
        <v>68427014571460.953</v>
      </c>
      <c r="O56" s="76">
        <f t="shared" ca="1" si="7"/>
        <v>454983176057.24969</v>
      </c>
      <c r="P56" s="50">
        <f t="shared" ca="1" si="14"/>
        <v>7.8838392193095186E-3</v>
      </c>
      <c r="Q56" s="50"/>
      <c r="R56" s="50"/>
      <c r="S56" s="50"/>
      <c r="T56" s="50"/>
    </row>
    <row r="57" spans="1:20">
      <c r="A57" s="83">
        <v>-7516.5</v>
      </c>
      <c r="B57" s="83">
        <v>-1.3321525002538692E-2</v>
      </c>
      <c r="C57" s="50"/>
      <c r="D57" s="84">
        <f t="shared" si="15"/>
        <v>-0.75165000000000004</v>
      </c>
      <c r="E57" s="84">
        <f t="shared" si="15"/>
        <v>-1.3321525002538692E-2</v>
      </c>
      <c r="F57" s="76">
        <f t="shared" si="8"/>
        <v>0.56497772250000011</v>
      </c>
      <c r="G57" s="76">
        <f t="shared" si="9"/>
        <v>-0.42466550511712509</v>
      </c>
      <c r="H57" s="76">
        <f t="shared" si="10"/>
        <v>0.31919982692128712</v>
      </c>
      <c r="I57" s="76">
        <f t="shared" si="11"/>
        <v>1.0013124268158209E-2</v>
      </c>
      <c r="J57" s="76">
        <f t="shared" si="12"/>
        <v>-7.5263648561611184E-3</v>
      </c>
      <c r="K57" s="76">
        <f t="shared" ca="1" si="4"/>
        <v>-2.1842108440933379E-2</v>
      </c>
      <c r="L57" s="76">
        <f t="shared" ca="1" si="13"/>
        <v>7.2600342130645825E-5</v>
      </c>
      <c r="M57" s="76">
        <f t="shared" ca="1" si="5"/>
        <v>482894102612910.88</v>
      </c>
      <c r="N57" s="76">
        <f t="shared" ca="1" si="6"/>
        <v>68311183801972.117</v>
      </c>
      <c r="O57" s="76">
        <f t="shared" ca="1" si="7"/>
        <v>457698249358.92865</v>
      </c>
      <c r="P57" s="50">
        <f t="shared" ca="1" si="14"/>
        <v>8.5205834383946868E-3</v>
      </c>
      <c r="Q57" s="50"/>
      <c r="R57" s="50"/>
      <c r="S57" s="50"/>
      <c r="T57" s="50"/>
    </row>
    <row r="58" spans="1:20">
      <c r="A58" s="83">
        <v>-7516</v>
      </c>
      <c r="B58" s="83">
        <v>-1.436860000831075E-2</v>
      </c>
      <c r="C58" s="50"/>
      <c r="D58" s="84">
        <f t="shared" si="15"/>
        <v>-0.75160000000000005</v>
      </c>
      <c r="E58" s="84">
        <f t="shared" si="15"/>
        <v>-1.436860000831075E-2</v>
      </c>
      <c r="F58" s="76">
        <f t="shared" si="8"/>
        <v>0.56490256000000005</v>
      </c>
      <c r="G58" s="76">
        <f t="shared" si="9"/>
        <v>-0.42458076409600004</v>
      </c>
      <c r="H58" s="76">
        <f t="shared" si="10"/>
        <v>0.31911490229455364</v>
      </c>
      <c r="I58" s="76">
        <f t="shared" si="11"/>
        <v>1.0799439766246361E-2</v>
      </c>
      <c r="J58" s="76">
        <f t="shared" si="12"/>
        <v>-8.1168589283107644E-3</v>
      </c>
      <c r="K58" s="76">
        <f t="shared" ca="1" si="4"/>
        <v>-2.1841224690527464E-2</v>
      </c>
      <c r="L58" s="76">
        <f t="shared" ca="1" si="13"/>
        <v>5.5840119641274448E-5</v>
      </c>
      <c r="M58" s="76">
        <f t="shared" ca="1" si="5"/>
        <v>482893799556120.38</v>
      </c>
      <c r="N58" s="76">
        <f t="shared" ca="1" si="6"/>
        <v>68304752362687.289</v>
      </c>
      <c r="O58" s="76">
        <f t="shared" ca="1" si="7"/>
        <v>457849267708.16052</v>
      </c>
      <c r="P58" s="50">
        <f t="shared" ca="1" si="14"/>
        <v>7.4726246822167143E-3</v>
      </c>
      <c r="Q58" s="50"/>
      <c r="R58" s="50"/>
      <c r="S58" s="50"/>
      <c r="T58" s="50"/>
    </row>
    <row r="59" spans="1:20">
      <c r="A59" s="83">
        <v>-7513</v>
      </c>
      <c r="B59" s="83">
        <v>-1.4351050005643629E-2</v>
      </c>
      <c r="C59" s="50"/>
      <c r="D59" s="84">
        <f t="shared" si="15"/>
        <v>-0.75129999999999997</v>
      </c>
      <c r="E59" s="84">
        <f t="shared" si="15"/>
        <v>-1.4351050005643629E-2</v>
      </c>
      <c r="F59" s="76">
        <f t="shared" si="8"/>
        <v>0.56445168999999995</v>
      </c>
      <c r="G59" s="76">
        <f t="shared" si="9"/>
        <v>-0.42407255469699995</v>
      </c>
      <c r="H59" s="76">
        <f t="shared" si="10"/>
        <v>0.31860571034385604</v>
      </c>
      <c r="I59" s="76">
        <f t="shared" si="11"/>
        <v>1.0781943869240057E-2</v>
      </c>
      <c r="J59" s="76">
        <f t="shared" si="12"/>
        <v>-8.1004744289600548E-3</v>
      </c>
      <c r="K59" s="76">
        <f t="shared" ca="1" si="4"/>
        <v>-2.1835921976093683E-2</v>
      </c>
      <c r="L59" s="76">
        <f t="shared" ca="1" si="13"/>
        <v>5.6023308414028876E-5</v>
      </c>
      <c r="M59" s="76">
        <f t="shared" ca="1" si="5"/>
        <v>482891972619441.19</v>
      </c>
      <c r="N59" s="76">
        <f t="shared" ca="1" si="6"/>
        <v>68266171690641.328</v>
      </c>
      <c r="O59" s="76">
        <f t="shared" ca="1" si="7"/>
        <v>458755777274.71368</v>
      </c>
      <c r="P59" s="50">
        <f t="shared" ca="1" si="14"/>
        <v>7.4848719704500542E-3</v>
      </c>
      <c r="Q59" s="50"/>
      <c r="R59" s="50"/>
      <c r="S59" s="50"/>
      <c r="T59" s="50"/>
    </row>
    <row r="60" spans="1:20">
      <c r="A60" s="83">
        <v>-7510</v>
      </c>
      <c r="B60" s="83">
        <v>-1.4333500002976507E-2</v>
      </c>
      <c r="C60" s="50"/>
      <c r="D60" s="84">
        <f t="shared" si="15"/>
        <v>-0.751</v>
      </c>
      <c r="E60" s="84">
        <f t="shared" si="15"/>
        <v>-1.4333500002976507E-2</v>
      </c>
      <c r="F60" s="76">
        <f t="shared" si="8"/>
        <v>0.56400099999999997</v>
      </c>
      <c r="G60" s="76">
        <f t="shared" si="9"/>
        <v>-0.42356475099999996</v>
      </c>
      <c r="H60" s="76">
        <f t="shared" si="10"/>
        <v>0.31809712800099998</v>
      </c>
      <c r="I60" s="76">
        <f t="shared" si="11"/>
        <v>1.0764458502235357E-2</v>
      </c>
      <c r="J60" s="76">
        <f t="shared" si="12"/>
        <v>-8.0841083351787524E-3</v>
      </c>
      <c r="K60" s="76">
        <f t="shared" ca="1" si="4"/>
        <v>-2.1830618898234292E-2</v>
      </c>
      <c r="L60" s="76">
        <f t="shared" ca="1" si="13"/>
        <v>5.6206791729631315E-5</v>
      </c>
      <c r="M60" s="76">
        <f t="shared" ca="1" si="5"/>
        <v>482890130946932.81</v>
      </c>
      <c r="N60" s="76">
        <f t="shared" ca="1" si="6"/>
        <v>68227604668904.445</v>
      </c>
      <c r="O60" s="76">
        <f t="shared" ca="1" si="7"/>
        <v>459662971195.02704</v>
      </c>
      <c r="P60" s="50">
        <f t="shared" ca="1" si="14"/>
        <v>7.4971188952577851E-3</v>
      </c>
      <c r="Q60" s="50"/>
      <c r="R60" s="50"/>
      <c r="S60" s="50"/>
      <c r="T60" s="50"/>
    </row>
    <row r="61" spans="1:20">
      <c r="A61" s="83">
        <v>-7466.5</v>
      </c>
      <c r="B61" s="83">
        <v>-1.3729025005886797E-2</v>
      </c>
      <c r="C61" s="50"/>
      <c r="D61" s="84">
        <f t="shared" si="15"/>
        <v>-0.74665000000000004</v>
      </c>
      <c r="E61" s="84">
        <f t="shared" si="15"/>
        <v>-1.3729025005886797E-2</v>
      </c>
      <c r="F61" s="76">
        <f t="shared" si="8"/>
        <v>0.55748622250000002</v>
      </c>
      <c r="G61" s="76">
        <f t="shared" si="9"/>
        <v>-0.41624708802962501</v>
      </c>
      <c r="H61" s="76">
        <f t="shared" si="10"/>
        <v>0.31079088827731954</v>
      </c>
      <c r="I61" s="76">
        <f t="shared" si="11"/>
        <v>1.0250776520645377E-2</v>
      </c>
      <c r="J61" s="76">
        <f t="shared" si="12"/>
        <v>-7.6537422891398716E-3</v>
      </c>
      <c r="K61" s="76">
        <f t="shared" ca="1" si="4"/>
        <v>-2.1753683429320238E-2</v>
      </c>
      <c r="L61" s="76">
        <f t="shared" ca="1" si="13"/>
        <v>6.4395142812781291E-5</v>
      </c>
      <c r="M61" s="76">
        <f t="shared" ca="1" si="5"/>
        <v>482861770810238.63</v>
      </c>
      <c r="N61" s="76">
        <f t="shared" ca="1" si="6"/>
        <v>67669915365832.695</v>
      </c>
      <c r="O61" s="76">
        <f t="shared" ca="1" si="7"/>
        <v>472893799193.62408</v>
      </c>
      <c r="P61" s="50">
        <f t="shared" ca="1" si="14"/>
        <v>8.0246584234334416E-3</v>
      </c>
      <c r="Q61" s="50"/>
      <c r="R61" s="50"/>
      <c r="S61" s="50"/>
      <c r="T61" s="50"/>
    </row>
    <row r="62" spans="1:20">
      <c r="A62" s="83">
        <v>-7448</v>
      </c>
      <c r="B62" s="83">
        <v>-1.3970800006063655E-2</v>
      </c>
      <c r="C62" s="50"/>
      <c r="D62" s="84">
        <f t="shared" si="15"/>
        <v>-0.74480000000000002</v>
      </c>
      <c r="E62" s="84">
        <f t="shared" si="15"/>
        <v>-1.3970800006063655E-2</v>
      </c>
      <c r="F62" s="76">
        <f t="shared" si="8"/>
        <v>0.55472704000000006</v>
      </c>
      <c r="G62" s="76">
        <f t="shared" si="9"/>
        <v>-0.41316069939200006</v>
      </c>
      <c r="H62" s="76">
        <f t="shared" si="10"/>
        <v>0.30772208890716168</v>
      </c>
      <c r="I62" s="76">
        <f t="shared" si="11"/>
        <v>1.040545184451621E-2</v>
      </c>
      <c r="J62" s="76">
        <f t="shared" si="12"/>
        <v>-7.7499805337956735E-3</v>
      </c>
      <c r="K62" s="76">
        <f t="shared" ca="1" si="4"/>
        <v>-2.1720940588850934E-2</v>
      </c>
      <c r="L62" s="76">
        <f t="shared" ca="1" si="13"/>
        <v>6.0064679052966349E-5</v>
      </c>
      <c r="M62" s="76">
        <f t="shared" ca="1" si="5"/>
        <v>482848770674838.94</v>
      </c>
      <c r="N62" s="76">
        <f t="shared" ca="1" si="6"/>
        <v>67433605094358.32</v>
      </c>
      <c r="O62" s="76">
        <f t="shared" ca="1" si="7"/>
        <v>478563802925.36951</v>
      </c>
      <c r="P62" s="50">
        <f t="shared" ca="1" si="14"/>
        <v>7.7501405827872794E-3</v>
      </c>
      <c r="Q62" s="50"/>
      <c r="R62" s="50"/>
      <c r="S62" s="50"/>
      <c r="T62" s="50"/>
    </row>
    <row r="63" spans="1:20">
      <c r="A63" s="83">
        <v>-6548.5</v>
      </c>
      <c r="B63" s="83">
        <v>-1.5587250018143095E-3</v>
      </c>
      <c r="C63" s="50"/>
      <c r="D63" s="84">
        <f t="shared" si="15"/>
        <v>-0.65485000000000004</v>
      </c>
      <c r="E63" s="84">
        <f t="shared" si="15"/>
        <v>-1.5587250018143095E-3</v>
      </c>
      <c r="F63" s="76">
        <f t="shared" si="8"/>
        <v>0.42882852250000003</v>
      </c>
      <c r="G63" s="76">
        <f t="shared" si="9"/>
        <v>-0.28081835795912502</v>
      </c>
      <c r="H63" s="76">
        <f t="shared" si="10"/>
        <v>0.18389390170953304</v>
      </c>
      <c r="I63" s="76">
        <f t="shared" si="11"/>
        <v>1.0207310674381007E-3</v>
      </c>
      <c r="J63" s="76">
        <f t="shared" si="12"/>
        <v>-6.6842573951184027E-4</v>
      </c>
      <c r="K63" s="76">
        <f t="shared" ca="1" si="4"/>
        <v>-2.0112258620600364E-2</v>
      </c>
      <c r="L63" s="76">
        <f t="shared" ca="1" si="13"/>
        <v>3.4423360974342431E-4</v>
      </c>
      <c r="M63" s="76">
        <f t="shared" ca="1" si="5"/>
        <v>481541444981359.13</v>
      </c>
      <c r="N63" s="76">
        <f t="shared" ca="1" si="6"/>
        <v>56557297726739.68</v>
      </c>
      <c r="O63" s="76">
        <f t="shared" ca="1" si="7"/>
        <v>782261274734.86731</v>
      </c>
      <c r="P63" s="50">
        <f t="shared" ca="1" si="14"/>
        <v>1.8553533618786054E-2</v>
      </c>
      <c r="Q63" s="50"/>
      <c r="R63" s="50"/>
      <c r="S63" s="50"/>
      <c r="T63" s="50"/>
    </row>
    <row r="64" spans="1:20">
      <c r="A64" s="83">
        <v>-6517.5</v>
      </c>
      <c r="B64" s="83">
        <v>-1.3877375007723458E-2</v>
      </c>
      <c r="C64" s="50"/>
      <c r="D64" s="84">
        <f t="shared" si="15"/>
        <v>-0.65175000000000005</v>
      </c>
      <c r="E64" s="84">
        <f t="shared" si="15"/>
        <v>-1.3877375007723458E-2</v>
      </c>
      <c r="F64" s="76">
        <f t="shared" si="8"/>
        <v>0.42477806250000005</v>
      </c>
      <c r="G64" s="76">
        <f t="shared" si="9"/>
        <v>-0.27684910223437503</v>
      </c>
      <c r="H64" s="76">
        <f t="shared" si="10"/>
        <v>0.18043640238125394</v>
      </c>
      <c r="I64" s="76">
        <f t="shared" si="11"/>
        <v>9.0445791612837646E-3</v>
      </c>
      <c r="J64" s="76">
        <f t="shared" si="12"/>
        <v>-5.8948044683666944E-3</v>
      </c>
      <c r="K64" s="76">
        <f t="shared" ca="1" si="4"/>
        <v>-2.0056235263749597E-2</v>
      </c>
      <c r="L64" s="76">
        <f t="shared" ca="1" si="13"/>
        <v>3.8178314063499402E-5</v>
      </c>
      <c r="M64" s="76">
        <f t="shared" ca="1" si="5"/>
        <v>481472835719579.38</v>
      </c>
      <c r="N64" s="76">
        <f t="shared" ca="1" si="6"/>
        <v>56203502455511.477</v>
      </c>
      <c r="O64" s="76">
        <f t="shared" ca="1" si="7"/>
        <v>793604426725.33118</v>
      </c>
      <c r="P64" s="50">
        <f t="shared" ca="1" si="14"/>
        <v>6.1788602560261391E-3</v>
      </c>
      <c r="Q64" s="50"/>
      <c r="R64" s="50"/>
      <c r="S64" s="50"/>
      <c r="T64" s="50"/>
    </row>
    <row r="65" spans="1:20">
      <c r="A65" s="83">
        <v>-6390</v>
      </c>
      <c r="B65" s="83">
        <v>-1.7381500008923467E-2</v>
      </c>
      <c r="C65" s="50"/>
      <c r="D65" s="84">
        <f t="shared" si="15"/>
        <v>-0.63900000000000001</v>
      </c>
      <c r="E65" s="84">
        <f t="shared" si="15"/>
        <v>-1.7381500008923467E-2</v>
      </c>
      <c r="F65" s="76">
        <f t="shared" si="8"/>
        <v>0.40832099999999999</v>
      </c>
      <c r="G65" s="76">
        <f t="shared" si="9"/>
        <v>-0.26091711899999998</v>
      </c>
      <c r="H65" s="76">
        <f t="shared" si="10"/>
        <v>0.166726039041</v>
      </c>
      <c r="I65" s="76">
        <f t="shared" si="11"/>
        <v>1.1106778505702096E-2</v>
      </c>
      <c r="J65" s="76">
        <f t="shared" si="12"/>
        <v>-7.0972314651436396E-3</v>
      </c>
      <c r="K65" s="76">
        <f t="shared" ca="1" si="4"/>
        <v>-1.9825408597676942E-2</v>
      </c>
      <c r="L65" s="76">
        <f t="shared" ca="1" si="13"/>
        <v>5.9726891901830002E-6</v>
      </c>
      <c r="M65" s="76">
        <f t="shared" ca="1" si="5"/>
        <v>481174185227592.63</v>
      </c>
      <c r="N65" s="76">
        <f t="shared" ca="1" si="6"/>
        <v>54762815895595.414</v>
      </c>
      <c r="O65" s="76">
        <f t="shared" ca="1" si="7"/>
        <v>840794015840.32092</v>
      </c>
      <c r="P65" s="50">
        <f t="shared" ca="1" si="14"/>
        <v>2.4439085887534746E-3</v>
      </c>
      <c r="Q65" s="50"/>
      <c r="R65" s="50"/>
      <c r="S65" s="50"/>
      <c r="T65" s="50"/>
    </row>
    <row r="66" spans="1:20">
      <c r="A66" s="83">
        <v>-6368</v>
      </c>
      <c r="B66" s="83">
        <v>-1.5252800003509037E-2</v>
      </c>
      <c r="C66" s="50"/>
      <c r="D66" s="84">
        <f t="shared" si="15"/>
        <v>-0.63680000000000003</v>
      </c>
      <c r="E66" s="84">
        <f t="shared" si="15"/>
        <v>-1.5252800003509037E-2</v>
      </c>
      <c r="F66" s="76">
        <f t="shared" si="8"/>
        <v>0.40551424000000003</v>
      </c>
      <c r="G66" s="76">
        <f t="shared" si="9"/>
        <v>-0.25823146803200003</v>
      </c>
      <c r="H66" s="76">
        <f t="shared" si="10"/>
        <v>0.16444179884277763</v>
      </c>
      <c r="I66" s="76">
        <f t="shared" si="11"/>
        <v>9.7129830422345558E-3</v>
      </c>
      <c r="J66" s="76">
        <f t="shared" si="12"/>
        <v>-6.1852276012949658E-3</v>
      </c>
      <c r="K66" s="76">
        <f t="shared" ca="1" si="4"/>
        <v>-1.9785513276811734E-2</v>
      </c>
      <c r="L66" s="76">
        <f t="shared" ca="1" si="13"/>
        <v>2.054548961797445E-5</v>
      </c>
      <c r="M66" s="76">
        <f t="shared" ca="1" si="5"/>
        <v>481119974492971</v>
      </c>
      <c r="N66" s="76">
        <f t="shared" ca="1" si="6"/>
        <v>54516568499142.094</v>
      </c>
      <c r="O66" s="76">
        <f t="shared" ca="1" si="7"/>
        <v>849021703609.90735</v>
      </c>
      <c r="P66" s="50">
        <f t="shared" ca="1" si="14"/>
        <v>4.5327132733026972E-3</v>
      </c>
      <c r="Q66" s="50"/>
      <c r="R66" s="50"/>
      <c r="S66" s="50"/>
      <c r="T66" s="50"/>
    </row>
    <row r="67" spans="1:20">
      <c r="A67" s="83">
        <v>-6337</v>
      </c>
      <c r="B67" s="83">
        <v>-7.5714500053436495E-3</v>
      </c>
      <c r="C67" s="50"/>
      <c r="D67" s="84">
        <f t="shared" si="15"/>
        <v>-0.63370000000000004</v>
      </c>
      <c r="E67" s="84">
        <f t="shared" si="15"/>
        <v>-7.5714500053436495E-3</v>
      </c>
      <c r="F67" s="76">
        <f t="shared" si="8"/>
        <v>0.40157569000000004</v>
      </c>
      <c r="G67" s="76">
        <f t="shared" si="9"/>
        <v>-0.25447851475300004</v>
      </c>
      <c r="H67" s="76">
        <f t="shared" si="10"/>
        <v>0.16126303479897613</v>
      </c>
      <c r="I67" s="76">
        <f t="shared" si="11"/>
        <v>4.7980278683862707E-3</v>
      </c>
      <c r="J67" s="76">
        <f t="shared" si="12"/>
        <v>-3.0405102601963798E-3</v>
      </c>
      <c r="K67" s="76">
        <f t="shared" ca="1" si="4"/>
        <v>-1.9729263970183254E-2</v>
      </c>
      <c r="L67" s="76">
        <f t="shared" ca="1" si="13"/>
        <v>1.4781244040364889E-4</v>
      </c>
      <c r="M67" s="76">
        <f t="shared" ca="1" si="5"/>
        <v>481042249029651.13</v>
      </c>
      <c r="N67" s="76">
        <f t="shared" ca="1" si="6"/>
        <v>54170749134363.922</v>
      </c>
      <c r="O67" s="76">
        <f t="shared" ca="1" si="7"/>
        <v>860656758964.72498</v>
      </c>
      <c r="P67" s="50">
        <f t="shared" ca="1" si="14"/>
        <v>1.2157813964839604E-2</v>
      </c>
      <c r="Q67" s="50"/>
      <c r="R67" s="50"/>
      <c r="S67" s="50"/>
      <c r="T67" s="50"/>
    </row>
    <row r="68" spans="1:20">
      <c r="A68" s="83">
        <v>-5670.5</v>
      </c>
      <c r="B68" s="83">
        <v>-1.1422424999182113E-2</v>
      </c>
      <c r="C68" s="50"/>
      <c r="D68" s="84">
        <f t="shared" si="15"/>
        <v>-0.56705000000000005</v>
      </c>
      <c r="E68" s="84">
        <f t="shared" si="15"/>
        <v>-1.1422424999182113E-2</v>
      </c>
      <c r="F68" s="76">
        <f t="shared" si="8"/>
        <v>0.32154570250000009</v>
      </c>
      <c r="G68" s="76">
        <f t="shared" si="9"/>
        <v>-0.18233249060262507</v>
      </c>
      <c r="H68" s="76">
        <f t="shared" si="10"/>
        <v>0.10339163879621856</v>
      </c>
      <c r="I68" s="76">
        <f t="shared" si="11"/>
        <v>6.4770860957862175E-3</v>
      </c>
      <c r="J68" s="76">
        <f t="shared" si="12"/>
        <v>-3.6728316706155749E-3</v>
      </c>
      <c r="K68" s="76">
        <f t="shared" ca="1" si="4"/>
        <v>-1.8510517729875903E-2</v>
      </c>
      <c r="L68" s="76">
        <f t="shared" ca="1" si="13"/>
        <v>5.0241058558914163E-5</v>
      </c>
      <c r="M68" s="76">
        <f t="shared" ca="1" si="5"/>
        <v>478993464568602</v>
      </c>
      <c r="N68" s="76">
        <f t="shared" ca="1" si="6"/>
        <v>47060772944787.445</v>
      </c>
      <c r="O68" s="76">
        <f t="shared" ca="1" si="7"/>
        <v>1121387419846.5681</v>
      </c>
      <c r="P68" s="50">
        <f t="shared" ca="1" si="14"/>
        <v>7.0880927306937909E-3</v>
      </c>
      <c r="Q68" s="50"/>
      <c r="R68" s="50"/>
      <c r="S68" s="50"/>
      <c r="T68" s="50"/>
    </row>
    <row r="69" spans="1:20">
      <c r="A69" s="83">
        <v>-5642.5</v>
      </c>
      <c r="B69" s="83">
        <v>-2.0258625008864328E-2</v>
      </c>
      <c r="C69" s="50"/>
      <c r="D69" s="84">
        <f t="shared" si="15"/>
        <v>-0.56425000000000003</v>
      </c>
      <c r="E69" s="84">
        <f t="shared" si="15"/>
        <v>-2.0258625008864328E-2</v>
      </c>
      <c r="F69" s="76">
        <f t="shared" si="8"/>
        <v>0.31837806250000006</v>
      </c>
      <c r="G69" s="76">
        <f t="shared" si="9"/>
        <v>-0.17964482176562505</v>
      </c>
      <c r="H69" s="76">
        <f t="shared" si="10"/>
        <v>0.10136459068125395</v>
      </c>
      <c r="I69" s="76">
        <f t="shared" si="11"/>
        <v>1.1430929161251697E-2</v>
      </c>
      <c r="J69" s="76">
        <f t="shared" si="12"/>
        <v>-6.4499017792362702E-3</v>
      </c>
      <c r="K69" s="76">
        <f t="shared" ca="1" si="4"/>
        <v>-1.8458924966947052E-2</v>
      </c>
      <c r="L69" s="76">
        <f t="shared" ca="1" si="13"/>
        <v>3.2389202408770469E-6</v>
      </c>
      <c r="M69" s="76">
        <f t="shared" ca="1" si="5"/>
        <v>478891632392137.06</v>
      </c>
      <c r="N69" s="76">
        <f t="shared" ca="1" si="6"/>
        <v>46775483962417.813</v>
      </c>
      <c r="O69" s="76">
        <f t="shared" ca="1" si="7"/>
        <v>1132734977505.6619</v>
      </c>
      <c r="P69" s="50">
        <f t="shared" ca="1" si="14"/>
        <v>-1.7997000419172765E-3</v>
      </c>
      <c r="Q69" s="50"/>
      <c r="R69" s="50"/>
      <c r="S69" s="50"/>
      <c r="T69" s="50"/>
    </row>
    <row r="70" spans="1:20">
      <c r="A70" s="83">
        <v>-5620.5</v>
      </c>
      <c r="B70" s="83">
        <v>-1.1129925005661789E-2</v>
      </c>
      <c r="C70" s="50"/>
      <c r="D70" s="84">
        <f t="shared" si="15"/>
        <v>-0.56205000000000005</v>
      </c>
      <c r="E70" s="84">
        <f t="shared" si="15"/>
        <v>-1.1129925005661789E-2</v>
      </c>
      <c r="F70" s="76">
        <f t="shared" si="8"/>
        <v>0.31590020250000006</v>
      </c>
      <c r="G70" s="76">
        <f t="shared" si="9"/>
        <v>-0.17755170881512505</v>
      </c>
      <c r="H70" s="76">
        <f t="shared" si="10"/>
        <v>9.979293793954104E-2</v>
      </c>
      <c r="I70" s="76">
        <f t="shared" si="11"/>
        <v>6.2555743494322096E-3</v>
      </c>
      <c r="J70" s="76">
        <f t="shared" si="12"/>
        <v>-3.5159455630983738E-3</v>
      </c>
      <c r="K70" s="76">
        <f t="shared" ca="1" si="4"/>
        <v>-1.8418365586731565E-2</v>
      </c>
      <c r="L70" s="76">
        <f t="shared" ca="1" si="13"/>
        <v>5.3121366103784734E-5</v>
      </c>
      <c r="M70" s="76">
        <f t="shared" ca="1" si="5"/>
        <v>478810732069106.75</v>
      </c>
      <c r="N70" s="76">
        <f t="shared" ca="1" si="6"/>
        <v>46552075703927.156</v>
      </c>
      <c r="O70" s="76">
        <f t="shared" ca="1" si="7"/>
        <v>1141670556634.2664</v>
      </c>
      <c r="P70" s="50">
        <f t="shared" ca="1" si="14"/>
        <v>7.2884405810697758E-3</v>
      </c>
      <c r="Q70" s="50"/>
      <c r="R70" s="50"/>
      <c r="S70" s="50"/>
      <c r="T70" s="50"/>
    </row>
    <row r="71" spans="1:20">
      <c r="A71" s="83">
        <v>-5596</v>
      </c>
      <c r="B71" s="83">
        <v>-1.4736600001924671E-2</v>
      </c>
      <c r="C71" s="50"/>
      <c r="D71" s="84">
        <f t="shared" si="15"/>
        <v>-0.55959999999999999</v>
      </c>
      <c r="E71" s="84">
        <f t="shared" si="15"/>
        <v>-1.4736600001924671E-2</v>
      </c>
      <c r="F71" s="76">
        <f t="shared" si="8"/>
        <v>0.31315215999999996</v>
      </c>
      <c r="G71" s="76">
        <f t="shared" si="9"/>
        <v>-0.17523994873599996</v>
      </c>
      <c r="H71" s="76">
        <f t="shared" si="10"/>
        <v>9.8064275312665566E-2</v>
      </c>
      <c r="I71" s="76">
        <f t="shared" si="11"/>
        <v>8.246601361077046E-3</v>
      </c>
      <c r="J71" s="76">
        <f t="shared" si="12"/>
        <v>-4.614798121658715E-3</v>
      </c>
      <c r="K71" s="76">
        <f t="shared" ca="1" si="4"/>
        <v>-1.8373174184224492E-2</v>
      </c>
      <c r="L71" s="76">
        <f t="shared" ca="1" si="13"/>
        <v>1.3224671783369613E-5</v>
      </c>
      <c r="M71" s="76">
        <f t="shared" ca="1" si="5"/>
        <v>478719717733135.44</v>
      </c>
      <c r="N71" s="76">
        <f t="shared" ca="1" si="6"/>
        <v>46304053013907.859</v>
      </c>
      <c r="O71" s="76">
        <f t="shared" ca="1" si="7"/>
        <v>1151641603242.4844</v>
      </c>
      <c r="P71" s="50">
        <f t="shared" ca="1" si="14"/>
        <v>3.6365741822998211E-3</v>
      </c>
      <c r="Q71" s="50"/>
      <c r="R71" s="50"/>
      <c r="S71" s="50"/>
      <c r="T71" s="50"/>
    </row>
    <row r="72" spans="1:20">
      <c r="A72" s="83">
        <v>-5378.5</v>
      </c>
      <c r="B72" s="83">
        <v>-3.7142250002943911E-3</v>
      </c>
      <c r="C72" s="50"/>
      <c r="D72" s="84">
        <f t="shared" si="15"/>
        <v>-0.53785000000000005</v>
      </c>
      <c r="E72" s="84">
        <f t="shared" si="15"/>
        <v>-3.7142250002943911E-3</v>
      </c>
      <c r="F72" s="76">
        <f t="shared" si="8"/>
        <v>0.28928262250000003</v>
      </c>
      <c r="G72" s="76">
        <f t="shared" si="9"/>
        <v>-0.15559065851162504</v>
      </c>
      <c r="H72" s="76">
        <f t="shared" si="10"/>
        <v>8.3684435680477523E-2</v>
      </c>
      <c r="I72" s="76">
        <f t="shared" si="11"/>
        <v>1.9976959164083384E-3</v>
      </c>
      <c r="J72" s="76">
        <f t="shared" si="12"/>
        <v>-1.0744607486402249E-3</v>
      </c>
      <c r="K72" s="76">
        <f t="shared" ca="1" si="4"/>
        <v>-1.7970922485730303E-2</v>
      </c>
      <c r="L72" s="76">
        <f t="shared" ca="1" si="13"/>
        <v>2.0325342319123466E-4</v>
      </c>
      <c r="M72" s="76">
        <f t="shared" ca="1" si="5"/>
        <v>477869236184664.5</v>
      </c>
      <c r="N72" s="76">
        <f t="shared" ca="1" si="6"/>
        <v>44137735875723.313</v>
      </c>
      <c r="O72" s="76">
        <f t="shared" ca="1" si="7"/>
        <v>1241041210172.3386</v>
      </c>
      <c r="P72" s="50">
        <f t="shared" ca="1" si="14"/>
        <v>1.4256697485435912E-2</v>
      </c>
      <c r="Q72" s="50"/>
      <c r="R72" s="50"/>
      <c r="S72" s="50"/>
      <c r="T72" s="50"/>
    </row>
    <row r="73" spans="1:20">
      <c r="A73" s="83">
        <v>-5316.5</v>
      </c>
      <c r="B73" s="83">
        <v>-1.335152499814285E-2</v>
      </c>
      <c r="C73" s="50"/>
      <c r="D73" s="84">
        <f t="shared" si="15"/>
        <v>-0.53164999999999996</v>
      </c>
      <c r="E73" s="84">
        <f t="shared" si="15"/>
        <v>-1.335152499814285E-2</v>
      </c>
      <c r="F73" s="76">
        <f t="shared" si="8"/>
        <v>0.28265172249999998</v>
      </c>
      <c r="G73" s="76">
        <f t="shared" si="9"/>
        <v>-0.15027178826712498</v>
      </c>
      <c r="H73" s="76">
        <f t="shared" si="10"/>
        <v>7.9891996232216989E-2</v>
      </c>
      <c r="I73" s="76">
        <f t="shared" si="11"/>
        <v>7.0983382652626452E-3</v>
      </c>
      <c r="J73" s="76">
        <f t="shared" si="12"/>
        <v>-3.7738315387268852E-3</v>
      </c>
      <c r="K73" s="76">
        <f t="shared" ca="1" si="4"/>
        <v>-1.7855907755835114E-2</v>
      </c>
      <c r="L73" s="76">
        <f t="shared" ca="1" si="13"/>
        <v>2.0289464027795367E-5</v>
      </c>
      <c r="M73" s="76">
        <f t="shared" ca="1" si="5"/>
        <v>477612826367260.19</v>
      </c>
      <c r="N73" s="76">
        <f t="shared" ca="1" si="6"/>
        <v>43531832035407.281</v>
      </c>
      <c r="O73" s="76">
        <f t="shared" ca="1" si="7"/>
        <v>1266798133478.6658</v>
      </c>
      <c r="P73" s="50">
        <f t="shared" ca="1" si="14"/>
        <v>4.5043827576922643E-3</v>
      </c>
      <c r="Q73" s="50"/>
      <c r="R73" s="50"/>
      <c r="S73" s="50"/>
      <c r="T73" s="50"/>
    </row>
    <row r="74" spans="1:20">
      <c r="A74" s="83">
        <v>-4628.5</v>
      </c>
      <c r="B74" s="83">
        <v>1.1673274995700922E-2</v>
      </c>
      <c r="C74" s="50"/>
      <c r="D74" s="84">
        <f t="shared" si="15"/>
        <v>-0.46284999999999998</v>
      </c>
      <c r="E74" s="84">
        <f t="shared" si="15"/>
        <v>1.1673274995700922E-2</v>
      </c>
      <c r="F74" s="76">
        <f t="shared" si="8"/>
        <v>0.21423012249999998</v>
      </c>
      <c r="G74" s="76">
        <f t="shared" si="9"/>
        <v>-9.9156412199124994E-2</v>
      </c>
      <c r="H74" s="76">
        <f t="shared" si="10"/>
        <v>4.5894545386364997E-2</v>
      </c>
      <c r="I74" s="76">
        <f t="shared" si="11"/>
        <v>-5.4029753317601714E-3</v>
      </c>
      <c r="J74" s="76">
        <f t="shared" si="12"/>
        <v>2.5007671323051951E-3</v>
      </c>
      <c r="K74" s="76">
        <f t="shared" ca="1" si="4"/>
        <v>-1.6569197068443137E-2</v>
      </c>
      <c r="L74" s="76">
        <f t="shared" ca="1" si="13"/>
        <v>7.9763722829395754E-4</v>
      </c>
      <c r="M74" s="76">
        <f t="shared" ca="1" si="5"/>
        <v>474353255739229.63</v>
      </c>
      <c r="N74" s="76">
        <f t="shared" ca="1" si="6"/>
        <v>37147491708004.664</v>
      </c>
      <c r="O74" s="76">
        <f t="shared" ca="1" si="7"/>
        <v>1559150573984.2864</v>
      </c>
      <c r="P74" s="50">
        <f t="shared" ca="1" si="14"/>
        <v>2.8242472064144059E-2</v>
      </c>
      <c r="Q74" s="50"/>
      <c r="R74" s="50"/>
      <c r="S74" s="50"/>
      <c r="T74" s="50"/>
    </row>
    <row r="75" spans="1:20">
      <c r="A75" s="83">
        <v>-4547.5</v>
      </c>
      <c r="B75" s="83">
        <v>-7.3528749999240972E-3</v>
      </c>
      <c r="C75" s="50"/>
      <c r="D75" s="84">
        <f t="shared" si="15"/>
        <v>-0.45474999999999999</v>
      </c>
      <c r="E75" s="84">
        <f t="shared" si="15"/>
        <v>-7.3528749999240972E-3</v>
      </c>
      <c r="F75" s="76">
        <f t="shared" si="8"/>
        <v>0.20679756249999998</v>
      </c>
      <c r="G75" s="76">
        <f t="shared" si="9"/>
        <v>-9.4041191546874986E-2</v>
      </c>
      <c r="H75" s="76">
        <f t="shared" si="10"/>
        <v>4.2765231855941395E-2</v>
      </c>
      <c r="I75" s="76">
        <f t="shared" si="11"/>
        <v>3.3437199062154831E-3</v>
      </c>
      <c r="J75" s="76">
        <f t="shared" si="12"/>
        <v>-1.5205566273514908E-3</v>
      </c>
      <c r="K75" s="76">
        <f t="shared" ca="1" si="4"/>
        <v>-1.641645169330843E-2</v>
      </c>
      <c r="L75" s="76">
        <f t="shared" ca="1" si="13"/>
        <v>8.2148422476859676E-5</v>
      </c>
      <c r="M75" s="76">
        <f t="shared" ca="1" si="5"/>
        <v>473919701832164.88</v>
      </c>
      <c r="N75" s="76">
        <f t="shared" ca="1" si="6"/>
        <v>36436097887035.266</v>
      </c>
      <c r="O75" s="76">
        <f t="shared" ca="1" si="7"/>
        <v>1594197693728.6514</v>
      </c>
      <c r="P75" s="50">
        <f t="shared" ca="1" si="14"/>
        <v>9.0635766933843329E-3</v>
      </c>
      <c r="Q75" s="50"/>
      <c r="R75" s="50"/>
      <c r="S75" s="50"/>
      <c r="T75" s="50"/>
    </row>
    <row r="76" spans="1:20">
      <c r="A76" s="83">
        <v>-4523</v>
      </c>
      <c r="B76" s="83">
        <v>-9.9595500068971887E-3</v>
      </c>
      <c r="C76" s="50"/>
      <c r="D76" s="84">
        <f t="shared" si="15"/>
        <v>-0.45229999999999998</v>
      </c>
      <c r="E76" s="84">
        <f t="shared" si="15"/>
        <v>-9.9595500068971887E-3</v>
      </c>
      <c r="F76" s="76">
        <f t="shared" si="8"/>
        <v>0.20457528999999999</v>
      </c>
      <c r="G76" s="76">
        <f t="shared" si="9"/>
        <v>-9.2529403666999993E-2</v>
      </c>
      <c r="H76" s="76">
        <f t="shared" si="10"/>
        <v>4.1851049278584095E-2</v>
      </c>
      <c r="I76" s="76">
        <f t="shared" si="11"/>
        <v>4.5047044681195986E-3</v>
      </c>
      <c r="J76" s="76">
        <f t="shared" si="12"/>
        <v>-2.0374778309304943E-3</v>
      </c>
      <c r="K76" s="76">
        <f t="shared" ca="1" si="4"/>
        <v>-1.6370198744785566E-2</v>
      </c>
      <c r="L76" s="76">
        <f t="shared" ca="1" si="13"/>
        <v>4.1096417240589837E-5</v>
      </c>
      <c r="M76" s="76">
        <f t="shared" ca="1" si="5"/>
        <v>473786507724992.31</v>
      </c>
      <c r="N76" s="76">
        <f t="shared" ca="1" si="6"/>
        <v>36222565872376.938</v>
      </c>
      <c r="O76" s="76">
        <f t="shared" ca="1" si="7"/>
        <v>1604818167049.5745</v>
      </c>
      <c r="P76" s="50">
        <f t="shared" ca="1" si="14"/>
        <v>6.4106487378883768E-3</v>
      </c>
      <c r="Q76" s="50"/>
      <c r="R76" s="50"/>
      <c r="S76" s="50"/>
      <c r="T76" s="50"/>
    </row>
    <row r="77" spans="1:20">
      <c r="A77" s="83">
        <v>-4504.5</v>
      </c>
      <c r="B77" s="83">
        <v>-9.6013250004034489E-3</v>
      </c>
      <c r="C77" s="50"/>
      <c r="D77" s="84">
        <f t="shared" si="15"/>
        <v>-0.45045000000000002</v>
      </c>
      <c r="E77" s="84">
        <f t="shared" si="15"/>
        <v>-9.6013250004034489E-3</v>
      </c>
      <c r="F77" s="76">
        <f t="shared" si="8"/>
        <v>0.20290520250000002</v>
      </c>
      <c r="G77" s="76">
        <f t="shared" si="9"/>
        <v>-9.1398648466125013E-2</v>
      </c>
      <c r="H77" s="76">
        <f t="shared" si="10"/>
        <v>4.1170521201566015E-2</v>
      </c>
      <c r="I77" s="76">
        <f t="shared" si="11"/>
        <v>4.3249168464317336E-3</v>
      </c>
      <c r="J77" s="76">
        <f t="shared" si="12"/>
        <v>-1.9481587934751744E-3</v>
      </c>
      <c r="K77" s="76">
        <f t="shared" ca="1" si="4"/>
        <v>-1.6335256987569258E-2</v>
      </c>
      <c r="L77" s="76">
        <f t="shared" ca="1" si="13"/>
        <v>4.5345840007774866E-5</v>
      </c>
      <c r="M77" s="76">
        <f t="shared" ca="1" si="5"/>
        <v>473685299830752.06</v>
      </c>
      <c r="N77" s="76">
        <f t="shared" ca="1" si="6"/>
        <v>36061831647934.039</v>
      </c>
      <c r="O77" s="76">
        <f t="shared" ca="1" si="7"/>
        <v>1612843507934.936</v>
      </c>
      <c r="P77" s="50">
        <f t="shared" ca="1" si="14"/>
        <v>6.7339319871658095E-3</v>
      </c>
      <c r="Q77" s="50"/>
      <c r="R77" s="50"/>
      <c r="S77" s="50"/>
      <c r="T77" s="50"/>
    </row>
    <row r="78" spans="1:20">
      <c r="A78" s="83">
        <v>-4491.5</v>
      </c>
      <c r="B78" s="83">
        <v>-1.4025275006133597E-2</v>
      </c>
      <c r="C78" s="50"/>
      <c r="D78" s="84">
        <f t="shared" si="15"/>
        <v>-0.44914999999999999</v>
      </c>
      <c r="E78" s="84">
        <f t="shared" si="15"/>
        <v>-1.4025275006133597E-2</v>
      </c>
      <c r="F78" s="76">
        <f t="shared" si="8"/>
        <v>0.20173572249999999</v>
      </c>
      <c r="G78" s="76">
        <f t="shared" si="9"/>
        <v>-9.0609599760875001E-2</v>
      </c>
      <c r="H78" s="76">
        <f t="shared" si="10"/>
        <v>4.0697301732597002E-2</v>
      </c>
      <c r="I78" s="76">
        <f t="shared" si="11"/>
        <v>6.2994522690049048E-3</v>
      </c>
      <c r="J78" s="76">
        <f t="shared" si="12"/>
        <v>-2.8293989866235532E-3</v>
      </c>
      <c r="K78" s="76">
        <f t="shared" ca="1" si="4"/>
        <v>-1.6310695052403554E-2</v>
      </c>
      <c r="L78" s="76">
        <f t="shared" ca="1" si="13"/>
        <v>5.2231447878925694E-6</v>
      </c>
      <c r="M78" s="76">
        <f t="shared" ca="1" si="5"/>
        <v>473613855155070.81</v>
      </c>
      <c r="N78" s="76">
        <f t="shared" ca="1" si="6"/>
        <v>35949142532981.273</v>
      </c>
      <c r="O78" s="76">
        <f t="shared" ca="1" si="7"/>
        <v>1618485854036.9705</v>
      </c>
      <c r="P78" s="50">
        <f t="shared" ca="1" si="14"/>
        <v>2.2854200462699564E-3</v>
      </c>
      <c r="Q78" s="50"/>
      <c r="R78" s="50"/>
      <c r="S78" s="50"/>
      <c r="T78" s="50"/>
    </row>
    <row r="79" spans="1:20">
      <c r="A79" s="83">
        <v>-4445.5</v>
      </c>
      <c r="B79" s="83">
        <v>-2.7561750030145049E-3</v>
      </c>
      <c r="C79" s="50"/>
      <c r="D79" s="84">
        <f t="shared" si="15"/>
        <v>-0.44455</v>
      </c>
      <c r="E79" s="84">
        <f t="shared" si="15"/>
        <v>-2.7561750030145049E-3</v>
      </c>
      <c r="F79" s="76">
        <f t="shared" si="8"/>
        <v>0.1976247025</v>
      </c>
      <c r="G79" s="76">
        <f t="shared" si="9"/>
        <v>-8.7854061496374994E-2</v>
      </c>
      <c r="H79" s="76">
        <f t="shared" si="10"/>
        <v>3.9055523038213504E-2</v>
      </c>
      <c r="I79" s="76">
        <f t="shared" si="11"/>
        <v>1.2252575975900981E-3</v>
      </c>
      <c r="J79" s="76">
        <f t="shared" si="12"/>
        <v>-5.4468826500867807E-4</v>
      </c>
      <c r="K79" s="76">
        <f t="shared" ca="1" si="4"/>
        <v>-1.6223728793003701E-2</v>
      </c>
      <c r="L79" s="76">
        <f t="shared" ca="1" si="13"/>
        <v>1.8137500508625236E-4</v>
      </c>
      <c r="M79" s="76">
        <f t="shared" ca="1" si="5"/>
        <v>473358893866328.44</v>
      </c>
      <c r="N79" s="76">
        <f t="shared" ca="1" si="6"/>
        <v>35552111886299.57</v>
      </c>
      <c r="O79" s="76">
        <f t="shared" ca="1" si="7"/>
        <v>1638469789965.3262</v>
      </c>
      <c r="P79" s="50">
        <f t="shared" ca="1" si="14"/>
        <v>1.3467553789989196E-2</v>
      </c>
      <c r="Q79" s="50"/>
      <c r="R79" s="50"/>
      <c r="S79" s="50"/>
      <c r="T79" s="50"/>
    </row>
    <row r="80" spans="1:20">
      <c r="A80" s="83">
        <v>-4295.5</v>
      </c>
      <c r="B80" s="83">
        <v>-7.8786750018480234E-3</v>
      </c>
      <c r="C80" s="50"/>
      <c r="D80" s="84">
        <f t="shared" si="15"/>
        <v>-0.42954999999999999</v>
      </c>
      <c r="E80" s="84">
        <f t="shared" si="15"/>
        <v>-7.8786750018480234E-3</v>
      </c>
      <c r="F80" s="76">
        <f t="shared" si="8"/>
        <v>0.1845132025</v>
      </c>
      <c r="G80" s="76">
        <f t="shared" si="9"/>
        <v>-7.9257646133874995E-2</v>
      </c>
      <c r="H80" s="76">
        <f t="shared" si="10"/>
        <v>3.4045121896806009E-2</v>
      </c>
      <c r="I80" s="76">
        <f t="shared" si="11"/>
        <v>3.3842848470438183E-3</v>
      </c>
      <c r="J80" s="76">
        <f t="shared" si="12"/>
        <v>-1.4537195560476721E-3</v>
      </c>
      <c r="K80" s="76">
        <f t="shared" ca="1" si="4"/>
        <v>-1.5939549569363307E-2</v>
      </c>
      <c r="L80" s="76">
        <f t="shared" ca="1" si="13"/>
        <v>6.4977698793214711E-5</v>
      </c>
      <c r="M80" s="76">
        <f t="shared" ca="1" si="5"/>
        <v>472504161077415.19</v>
      </c>
      <c r="N80" s="76">
        <f t="shared" ca="1" si="6"/>
        <v>34275947747685.801</v>
      </c>
      <c r="O80" s="76">
        <f t="shared" ca="1" si="7"/>
        <v>1703819371705.8037</v>
      </c>
      <c r="P80" s="50">
        <f t="shared" ca="1" si="14"/>
        <v>8.0608745675152839E-3</v>
      </c>
      <c r="Q80" s="50"/>
      <c r="R80" s="50"/>
      <c r="S80" s="50"/>
      <c r="T80" s="50"/>
    </row>
    <row r="81" spans="1:20">
      <c r="A81" s="83">
        <v>-4293</v>
      </c>
      <c r="B81" s="83">
        <v>-9.7140500074601732E-3</v>
      </c>
      <c r="C81" s="50"/>
      <c r="D81" s="84">
        <f t="shared" si="15"/>
        <v>-0.42930000000000001</v>
      </c>
      <c r="E81" s="84">
        <f t="shared" si="15"/>
        <v>-9.7140500074601732E-3</v>
      </c>
      <c r="F81" s="76">
        <f t="shared" si="8"/>
        <v>0.18429849000000001</v>
      </c>
      <c r="G81" s="76">
        <f t="shared" si="9"/>
        <v>-7.9119341757E-2</v>
      </c>
      <c r="H81" s="76">
        <f t="shared" si="10"/>
        <v>3.3965933416280104E-2</v>
      </c>
      <c r="I81" s="76">
        <f t="shared" si="11"/>
        <v>4.1702416682026528E-3</v>
      </c>
      <c r="J81" s="76">
        <f t="shared" si="12"/>
        <v>-1.7902847481593989E-3</v>
      </c>
      <c r="K81" s="76">
        <f t="shared" ca="1" si="4"/>
        <v>-1.5934805551412985E-2</v>
      </c>
      <c r="L81" s="76">
        <f t="shared" ca="1" si="13"/>
        <v>3.8697799537619636E-5</v>
      </c>
      <c r="M81" s="76">
        <f t="shared" ca="1" si="5"/>
        <v>472489613268672.38</v>
      </c>
      <c r="N81" s="76">
        <f t="shared" ca="1" si="6"/>
        <v>34254917252167.605</v>
      </c>
      <c r="O81" s="76">
        <f t="shared" ca="1" si="7"/>
        <v>1704910702923.2656</v>
      </c>
      <c r="P81" s="50">
        <f t="shared" ca="1" si="14"/>
        <v>6.2207555439528113E-3</v>
      </c>
      <c r="Q81" s="50"/>
      <c r="R81" s="50"/>
      <c r="S81" s="50"/>
      <c r="T81" s="50"/>
    </row>
    <row r="82" spans="1:20">
      <c r="A82" s="83">
        <v>-4277.5</v>
      </c>
      <c r="B82" s="83">
        <v>-7.7733750003972091E-3</v>
      </c>
      <c r="C82" s="50"/>
      <c r="D82" s="84">
        <f t="shared" si="15"/>
        <v>-0.42775000000000002</v>
      </c>
      <c r="E82" s="84">
        <f t="shared" si="15"/>
        <v>-7.7733750003972091E-3</v>
      </c>
      <c r="F82" s="76">
        <f t="shared" si="8"/>
        <v>0.1829700625</v>
      </c>
      <c r="G82" s="76">
        <f t="shared" si="9"/>
        <v>-7.8265444234375009E-2</v>
      </c>
      <c r="H82" s="76">
        <f t="shared" si="10"/>
        <v>3.3478043771253907E-2</v>
      </c>
      <c r="I82" s="76">
        <f t="shared" si="11"/>
        <v>3.3250611564199064E-3</v>
      </c>
      <c r="J82" s="76">
        <f t="shared" si="12"/>
        <v>-1.4222949096586151E-3</v>
      </c>
      <c r="K82" s="76">
        <f t="shared" ca="1" si="4"/>
        <v>-1.5905387007024024E-2</v>
      </c>
      <c r="L82" s="76">
        <f t="shared" ca="1" si="13"/>
        <v>6.6129619275922673E-5</v>
      </c>
      <c r="M82" s="76">
        <f t="shared" ca="1" si="5"/>
        <v>472399195889551.75</v>
      </c>
      <c r="N82" s="76">
        <f t="shared" ca="1" si="6"/>
        <v>34124702388923.734</v>
      </c>
      <c r="O82" s="76">
        <f t="shared" ca="1" si="7"/>
        <v>1711678408878.9641</v>
      </c>
      <c r="P82" s="50">
        <f t="shared" ca="1" si="14"/>
        <v>8.1320120066268146E-3</v>
      </c>
      <c r="Q82" s="50"/>
      <c r="R82" s="50"/>
      <c r="S82" s="50"/>
      <c r="T82" s="50"/>
    </row>
    <row r="83" spans="1:20">
      <c r="A83" s="83">
        <v>-4270.5</v>
      </c>
      <c r="B83" s="83">
        <v>-4.2324250098317862E-3</v>
      </c>
      <c r="C83" s="50"/>
      <c r="D83" s="84">
        <f t="shared" si="15"/>
        <v>-0.42704999999999999</v>
      </c>
      <c r="E83" s="84">
        <f t="shared" si="15"/>
        <v>-4.2324250098317862E-3</v>
      </c>
      <c r="F83" s="76">
        <f t="shared" si="8"/>
        <v>0.18237170249999998</v>
      </c>
      <c r="G83" s="76">
        <f t="shared" si="9"/>
        <v>-7.7881835552624984E-2</v>
      </c>
      <c r="H83" s="76">
        <f t="shared" si="10"/>
        <v>3.3259437872748501E-2</v>
      </c>
      <c r="I83" s="76">
        <f t="shared" si="11"/>
        <v>1.8074571004486643E-3</v>
      </c>
      <c r="J83" s="76">
        <f t="shared" si="12"/>
        <v>-7.7187455474660204E-4</v>
      </c>
      <c r="K83" s="76">
        <f t="shared" ca="1" si="4"/>
        <v>-1.5892098032809759E-2</v>
      </c>
      <c r="L83" s="76">
        <f t="shared" ca="1" si="13"/>
        <v>1.3594797500276028E-4</v>
      </c>
      <c r="M83" s="76">
        <f t="shared" ca="1" si="5"/>
        <v>472358237515901.81</v>
      </c>
      <c r="N83" s="76">
        <f t="shared" ca="1" si="6"/>
        <v>34065993967919.859</v>
      </c>
      <c r="O83" s="76">
        <f t="shared" ca="1" si="7"/>
        <v>1714735600688.1333</v>
      </c>
      <c r="P83" s="50">
        <f t="shared" ca="1" si="14"/>
        <v>1.1659673022977973E-2</v>
      </c>
      <c r="Q83" s="50"/>
      <c r="R83" s="50"/>
      <c r="S83" s="50"/>
      <c r="T83" s="50"/>
    </row>
    <row r="84" spans="1:20">
      <c r="A84" s="83">
        <v>-4268.5</v>
      </c>
      <c r="B84" s="83">
        <v>-1.2207250038045458E-3</v>
      </c>
      <c r="C84" s="50"/>
      <c r="D84" s="84">
        <f t="shared" si="15"/>
        <v>-0.42685000000000001</v>
      </c>
      <c r="E84" s="84">
        <f t="shared" si="15"/>
        <v>-1.2207250038045458E-3</v>
      </c>
      <c r="F84" s="76">
        <f t="shared" si="8"/>
        <v>0.1822009225</v>
      </c>
      <c r="G84" s="76">
        <f t="shared" si="9"/>
        <v>-7.7772463769125E-2</v>
      </c>
      <c r="H84" s="76">
        <f t="shared" si="10"/>
        <v>3.3197176159851009E-2</v>
      </c>
      <c r="I84" s="76">
        <f t="shared" si="11"/>
        <v>5.210664678739704E-4</v>
      </c>
      <c r="J84" s="76">
        <f t="shared" si="12"/>
        <v>-2.2241722181200427E-4</v>
      </c>
      <c r="K84" s="76">
        <f t="shared" ca="1" si="4"/>
        <v>-1.5888300819608646E-2</v>
      </c>
      <c r="L84" s="76">
        <f t="shared" ca="1" si="13"/>
        <v>2.1513778031236131E-4</v>
      </c>
      <c r="M84" s="76">
        <f t="shared" ca="1" si="5"/>
        <v>472346520872090.19</v>
      </c>
      <c r="N84" s="76">
        <f t="shared" ca="1" si="6"/>
        <v>34049231360791.961</v>
      </c>
      <c r="O84" s="76">
        <f t="shared" ca="1" si="7"/>
        <v>1715609175179.6423</v>
      </c>
      <c r="P84" s="50">
        <f t="shared" ca="1" si="14"/>
        <v>1.46675758158041E-2</v>
      </c>
      <c r="Q84" s="50"/>
      <c r="R84" s="50"/>
      <c r="S84" s="50"/>
      <c r="T84" s="50"/>
    </row>
    <row r="85" spans="1:20">
      <c r="A85" s="83">
        <v>-4231.5</v>
      </c>
      <c r="B85" s="83">
        <v>-3.5042750023421831E-3</v>
      </c>
      <c r="C85" s="50"/>
      <c r="D85" s="84">
        <f t="shared" ref="D85:E116" si="16">A85/A$18</f>
        <v>-0.42315000000000003</v>
      </c>
      <c r="E85" s="84">
        <f t="shared" si="16"/>
        <v>-3.5042750023421831E-3</v>
      </c>
      <c r="F85" s="76">
        <f t="shared" si="8"/>
        <v>0.17905592250000002</v>
      </c>
      <c r="G85" s="76">
        <f t="shared" si="9"/>
        <v>-7.5767513605875011E-2</v>
      </c>
      <c r="H85" s="76">
        <f t="shared" si="10"/>
        <v>3.2061023382326012E-2</v>
      </c>
      <c r="I85" s="76">
        <f t="shared" si="11"/>
        <v>1.482833967241095E-3</v>
      </c>
      <c r="J85" s="76">
        <f t="shared" si="12"/>
        <v>-6.2746119323806937E-4</v>
      </c>
      <c r="K85" s="76">
        <f t="shared" ref="K85:K148" ca="1" si="17">+E$4+E$5*D85+E$6*D85^2</f>
        <v>-1.581802324076834E-2</v>
      </c>
      <c r="L85" s="76">
        <f t="shared" ca="1" si="13"/>
        <v>1.5162839567934327E-4</v>
      </c>
      <c r="M85" s="76">
        <f t="shared" ref="M85:M148" ca="1" si="18">(M$1-M$2*D85+M$3*F85)^2</f>
        <v>472128620813190.94</v>
      </c>
      <c r="N85" s="76">
        <f t="shared" ref="N85:N148" ca="1" si="19">(-M$2+M$4*D85-M$5*F85)^2</f>
        <v>33740022313832.137</v>
      </c>
      <c r="O85" s="76">
        <f t="shared" ref="O85:O148" ca="1" si="20">+(M$3-D85*M$5+F85*M$6)^2</f>
        <v>1731777415561.6921</v>
      </c>
      <c r="P85" s="50">
        <f t="shared" ca="1" si="14"/>
        <v>1.2313748238426157E-2</v>
      </c>
      <c r="Q85" s="50"/>
      <c r="R85" s="50"/>
      <c r="S85" s="50"/>
      <c r="T85" s="50"/>
    </row>
    <row r="86" spans="1:20">
      <c r="A86" s="83">
        <v>-4212.5</v>
      </c>
      <c r="B86" s="83">
        <v>-4.8931250057648867E-3</v>
      </c>
      <c r="C86" s="50"/>
      <c r="D86" s="84">
        <f t="shared" si="16"/>
        <v>-0.42125000000000001</v>
      </c>
      <c r="E86" s="84">
        <f t="shared" si="16"/>
        <v>-4.8931250057648867E-3</v>
      </c>
      <c r="F86" s="76">
        <f t="shared" ref="F86:F149" si="21">D86*D86</f>
        <v>0.17745156250000002</v>
      </c>
      <c r="G86" s="76">
        <f t="shared" ref="G86:G149" si="22">D86*F86</f>
        <v>-7.4751470703125017E-2</v>
      </c>
      <c r="H86" s="76">
        <f t="shared" ref="H86:H149" si="23">F86*F86</f>
        <v>3.1489057033691412E-2</v>
      </c>
      <c r="I86" s="76">
        <f t="shared" ref="I86:I149" si="24">E86*D86</f>
        <v>2.0612289086784585E-3</v>
      </c>
      <c r="J86" s="76">
        <f t="shared" ref="J86:J149" si="25">I86*D86</f>
        <v>-8.6829267778080067E-4</v>
      </c>
      <c r="K86" s="76">
        <f t="shared" ca="1" si="17"/>
        <v>-1.5781913271845232E-2</v>
      </c>
      <c r="L86" s="76">
        <f t="shared" ref="L86:L149" ca="1" si="26">+(K86-E86)^2</f>
        <v>1.1856570990352901E-4</v>
      </c>
      <c r="M86" s="76">
        <f t="shared" ca="1" si="18"/>
        <v>472015884334075.31</v>
      </c>
      <c r="N86" s="76">
        <f t="shared" ca="1" si="19"/>
        <v>33581901486599.535</v>
      </c>
      <c r="O86" s="76">
        <f t="shared" ca="1" si="20"/>
        <v>1740085091279.7742</v>
      </c>
      <c r="P86" s="50">
        <f t="shared" ref="P86:P149" ca="1" si="27">+E86-K86</f>
        <v>1.0888788266080345E-2</v>
      </c>
      <c r="Q86" s="50"/>
      <c r="R86" s="50"/>
      <c r="S86" s="50"/>
      <c r="T86" s="50"/>
    </row>
    <row r="87" spans="1:20">
      <c r="A87" s="83">
        <v>-4209.5</v>
      </c>
      <c r="B87" s="83">
        <v>-2.3755750007694587E-3</v>
      </c>
      <c r="C87" s="50"/>
      <c r="D87" s="84">
        <f t="shared" si="16"/>
        <v>-0.42094999999999999</v>
      </c>
      <c r="E87" s="84">
        <f t="shared" si="16"/>
        <v>-2.3755750007694587E-3</v>
      </c>
      <c r="F87" s="76">
        <f t="shared" si="21"/>
        <v>0.17719890250000001</v>
      </c>
      <c r="G87" s="76">
        <f t="shared" si="22"/>
        <v>-7.4591878007375004E-2</v>
      </c>
      <c r="H87" s="76">
        <f t="shared" si="23"/>
        <v>3.1399451047204506E-2</v>
      </c>
      <c r="I87" s="76">
        <f t="shared" si="24"/>
        <v>9.9999829657390366E-4</v>
      </c>
      <c r="J87" s="76">
        <f t="shared" si="25"/>
        <v>-4.2094928294278476E-4</v>
      </c>
      <c r="K87" s="76">
        <f t="shared" ca="1" si="17"/>
        <v>-1.5776210365244167E-2</v>
      </c>
      <c r="L87" s="76">
        <f t="shared" ca="1" si="26"/>
        <v>1.7957702817161019E-4</v>
      </c>
      <c r="M87" s="76">
        <f t="shared" ca="1" si="18"/>
        <v>471998031636855.88</v>
      </c>
      <c r="N87" s="76">
        <f t="shared" ca="1" si="19"/>
        <v>33556976064622.578</v>
      </c>
      <c r="O87" s="76">
        <f t="shared" ca="1" si="20"/>
        <v>1741397132538.8572</v>
      </c>
      <c r="P87" s="50">
        <f t="shared" ca="1" si="27"/>
        <v>1.3400635364474708E-2</v>
      </c>
      <c r="Q87" s="50"/>
      <c r="R87" s="50"/>
      <c r="S87" s="50"/>
      <c r="T87" s="50"/>
    </row>
    <row r="88" spans="1:20">
      <c r="A88" s="83">
        <v>-4196</v>
      </c>
      <c r="B88" s="83">
        <v>-1.0546600002271589E-2</v>
      </c>
      <c r="C88" s="50"/>
      <c r="D88" s="84">
        <f t="shared" si="16"/>
        <v>-0.41959999999999997</v>
      </c>
      <c r="E88" s="84">
        <f t="shared" si="16"/>
        <v>-1.0546600002271589E-2</v>
      </c>
      <c r="F88" s="76">
        <f t="shared" si="21"/>
        <v>0.17606415999999997</v>
      </c>
      <c r="G88" s="76">
        <f t="shared" si="22"/>
        <v>-7.3876521535999981E-2</v>
      </c>
      <c r="H88" s="76">
        <f t="shared" si="23"/>
        <v>3.0998588436505589E-2</v>
      </c>
      <c r="I88" s="76">
        <f t="shared" si="24"/>
        <v>4.4253533609531588E-3</v>
      </c>
      <c r="J88" s="76">
        <f t="shared" si="25"/>
        <v>-1.8568782702559454E-3</v>
      </c>
      <c r="K88" s="76">
        <f t="shared" ca="1" si="17"/>
        <v>-1.5750542788147477E-2</v>
      </c>
      <c r="L88" s="76">
        <f t="shared" ca="1" si="26"/>
        <v>2.70810205186697E-5</v>
      </c>
      <c r="M88" s="76">
        <f t="shared" ca="1" si="18"/>
        <v>471917518362965.13</v>
      </c>
      <c r="N88" s="76">
        <f t="shared" ca="1" si="19"/>
        <v>33444950018244.176</v>
      </c>
      <c r="O88" s="76">
        <f t="shared" ca="1" si="20"/>
        <v>1747302317999.1726</v>
      </c>
      <c r="P88" s="50">
        <f t="shared" ca="1" si="27"/>
        <v>5.2039427858758883E-3</v>
      </c>
      <c r="Q88" s="50"/>
      <c r="R88" s="50"/>
      <c r="S88" s="50"/>
      <c r="T88" s="50"/>
    </row>
    <row r="89" spans="1:20">
      <c r="A89" s="83">
        <v>-4193</v>
      </c>
      <c r="B89" s="83">
        <v>-1.3029050001932774E-2</v>
      </c>
      <c r="C89" s="50"/>
      <c r="D89" s="84">
        <f t="shared" si="16"/>
        <v>-0.41930000000000001</v>
      </c>
      <c r="E89" s="84">
        <f t="shared" si="16"/>
        <v>-1.3029050001932774E-2</v>
      </c>
      <c r="F89" s="76">
        <f t="shared" si="21"/>
        <v>0.17581249000000002</v>
      </c>
      <c r="G89" s="76">
        <f t="shared" si="22"/>
        <v>-7.3718177057000012E-2</v>
      </c>
      <c r="H89" s="76">
        <f t="shared" si="23"/>
        <v>3.0910031640000106E-2</v>
      </c>
      <c r="I89" s="76">
        <f t="shared" si="24"/>
        <v>5.4630806658104124E-3</v>
      </c>
      <c r="J89" s="76">
        <f t="shared" si="25"/>
        <v>-2.290669723174306E-3</v>
      </c>
      <c r="K89" s="76">
        <f t="shared" ca="1" si="17"/>
        <v>-1.5744837882705563E-2</v>
      </c>
      <c r="L89" s="76">
        <f t="shared" ca="1" si="26"/>
        <v>7.3755038133523557E-6</v>
      </c>
      <c r="M89" s="76">
        <f t="shared" ca="1" si="18"/>
        <v>471899587387836.56</v>
      </c>
      <c r="N89" s="76">
        <f t="shared" ca="1" si="19"/>
        <v>33420086073470.332</v>
      </c>
      <c r="O89" s="76">
        <f t="shared" ca="1" si="20"/>
        <v>1748614800832.343</v>
      </c>
      <c r="P89" s="50">
        <f t="shared" ca="1" si="27"/>
        <v>2.7157878807727888E-3</v>
      </c>
      <c r="Q89" s="50"/>
      <c r="R89" s="50"/>
      <c r="S89" s="50"/>
      <c r="T89" s="50"/>
    </row>
    <row r="90" spans="1:20">
      <c r="A90" s="83">
        <v>-4180.5</v>
      </c>
      <c r="B90" s="83">
        <v>-4.7059250064194202E-3</v>
      </c>
      <c r="C90" s="50"/>
      <c r="D90" s="84">
        <f t="shared" si="16"/>
        <v>-0.41804999999999998</v>
      </c>
      <c r="E90" s="84">
        <f t="shared" si="16"/>
        <v>-4.7059250064194202E-3</v>
      </c>
      <c r="F90" s="76">
        <f t="shared" si="21"/>
        <v>0.17476580249999998</v>
      </c>
      <c r="G90" s="76">
        <f t="shared" si="22"/>
        <v>-7.3060843735124989E-2</v>
      </c>
      <c r="H90" s="76">
        <f t="shared" si="23"/>
        <v>3.0543085723469001E-2</v>
      </c>
      <c r="I90" s="76">
        <f t="shared" si="24"/>
        <v>1.9673119489336385E-3</v>
      </c>
      <c r="J90" s="76">
        <f t="shared" si="25"/>
        <v>-8.2243476025170754E-4</v>
      </c>
      <c r="K90" s="76">
        <f t="shared" ca="1" si="17"/>
        <v>-1.5721063531491372E-2</v>
      </c>
      <c r="L90" s="76">
        <f t="shared" ca="1" si="26"/>
        <v>1.2133327672652429E-4</v>
      </c>
      <c r="M90" s="76">
        <f t="shared" ca="1" si="18"/>
        <v>471824721834528.94</v>
      </c>
      <c r="N90" s="76">
        <f t="shared" ca="1" si="19"/>
        <v>33316606519230.57</v>
      </c>
      <c r="O90" s="76">
        <f t="shared" ca="1" si="20"/>
        <v>1754084321893.856</v>
      </c>
      <c r="P90" s="50">
        <f t="shared" ca="1" si="27"/>
        <v>1.1015138525071952E-2</v>
      </c>
      <c r="Q90" s="50"/>
      <c r="R90" s="50"/>
      <c r="S90" s="50"/>
      <c r="T90" s="50"/>
    </row>
    <row r="91" spans="1:20">
      <c r="A91" s="83">
        <v>-4150.5</v>
      </c>
      <c r="B91" s="83">
        <v>-3.5304250050103292E-3</v>
      </c>
      <c r="C91" s="50"/>
      <c r="D91" s="84">
        <f t="shared" si="16"/>
        <v>-0.41504999999999997</v>
      </c>
      <c r="E91" s="84">
        <f t="shared" si="16"/>
        <v>-3.5304250050103292E-3</v>
      </c>
      <c r="F91" s="76">
        <f t="shared" si="21"/>
        <v>0.17226650249999997</v>
      </c>
      <c r="G91" s="76">
        <f t="shared" si="22"/>
        <v>-7.1499211862624978E-2</v>
      </c>
      <c r="H91" s="76">
        <f t="shared" si="23"/>
        <v>2.9675747883582498E-2</v>
      </c>
      <c r="I91" s="76">
        <f t="shared" si="24"/>
        <v>1.465302898329537E-3</v>
      </c>
      <c r="J91" s="76">
        <f t="shared" si="25"/>
        <v>-6.0817396795167426E-4</v>
      </c>
      <c r="K91" s="76">
        <f t="shared" ca="1" si="17"/>
        <v>-1.5663979345929963E-2</v>
      </c>
      <c r="L91" s="76">
        <f t="shared" ca="1" si="26"/>
        <v>1.4722314094404971E-4</v>
      </c>
      <c r="M91" s="76">
        <f t="shared" ca="1" si="18"/>
        <v>471644036933677.13</v>
      </c>
      <c r="N91" s="76">
        <f t="shared" ca="1" si="19"/>
        <v>33069045916466.914</v>
      </c>
      <c r="O91" s="76">
        <f t="shared" ca="1" si="20"/>
        <v>1767216550605.4626</v>
      </c>
      <c r="P91" s="50">
        <f t="shared" ca="1" si="27"/>
        <v>1.2133554340919634E-2</v>
      </c>
      <c r="Q91" s="50"/>
      <c r="R91" s="50"/>
      <c r="S91" s="50"/>
      <c r="T91" s="50"/>
    </row>
    <row r="92" spans="1:20">
      <c r="A92" s="83">
        <v>-4134.5</v>
      </c>
      <c r="B92" s="83">
        <v>-7.4368250061525032E-3</v>
      </c>
      <c r="C92" s="50"/>
      <c r="D92" s="84">
        <f t="shared" si="16"/>
        <v>-0.41344999999999998</v>
      </c>
      <c r="E92" s="84">
        <f t="shared" si="16"/>
        <v>-7.4368250061525032E-3</v>
      </c>
      <c r="F92" s="76">
        <f t="shared" si="21"/>
        <v>0.17094090249999999</v>
      </c>
      <c r="G92" s="76">
        <f t="shared" si="22"/>
        <v>-7.0675516138624994E-2</v>
      </c>
      <c r="H92" s="76">
        <f t="shared" si="23"/>
        <v>2.9220792147514503E-2</v>
      </c>
      <c r="I92" s="76">
        <f t="shared" si="24"/>
        <v>3.0747552987937525E-3</v>
      </c>
      <c r="J92" s="76">
        <f t="shared" si="25"/>
        <v>-1.271257578286277E-3</v>
      </c>
      <c r="K92" s="76">
        <f t="shared" ca="1" si="17"/>
        <v>-1.5633519586894497E-2</v>
      </c>
      <c r="L92" s="76">
        <f t="shared" ca="1" si="26"/>
        <v>6.7185802049965168E-5</v>
      </c>
      <c r="M92" s="76">
        <f t="shared" ca="1" si="18"/>
        <v>471547090249322.81</v>
      </c>
      <c r="N92" s="76">
        <f t="shared" ca="1" si="19"/>
        <v>32937469244753.898</v>
      </c>
      <c r="O92" s="76">
        <f t="shared" ca="1" si="20"/>
        <v>1774223387025.8738</v>
      </c>
      <c r="P92" s="50">
        <f t="shared" ca="1" si="27"/>
        <v>8.1966945807419936E-3</v>
      </c>
      <c r="Q92" s="50"/>
      <c r="R92" s="50"/>
      <c r="S92" s="50"/>
      <c r="T92" s="50"/>
    </row>
    <row r="93" spans="1:20">
      <c r="A93" s="83">
        <v>-4122.5</v>
      </c>
      <c r="B93" s="83">
        <v>-1.1366625003574882E-2</v>
      </c>
      <c r="C93" s="50"/>
      <c r="D93" s="84">
        <f t="shared" si="16"/>
        <v>-0.41225000000000001</v>
      </c>
      <c r="E93" s="84">
        <f t="shared" si="16"/>
        <v>-1.1366625003574882E-2</v>
      </c>
      <c r="F93" s="76">
        <f t="shared" si="21"/>
        <v>0.1699500625</v>
      </c>
      <c r="G93" s="76">
        <f t="shared" si="22"/>
        <v>-7.0061913265624998E-2</v>
      </c>
      <c r="H93" s="76">
        <f t="shared" si="23"/>
        <v>2.8883023743753906E-2</v>
      </c>
      <c r="I93" s="76">
        <f t="shared" si="24"/>
        <v>4.6858911577237448E-3</v>
      </c>
      <c r="J93" s="76">
        <f t="shared" si="25"/>
        <v>-1.9317586297716138E-3</v>
      </c>
      <c r="K93" s="76">
        <f t="shared" ca="1" si="17"/>
        <v>-1.5610667983673185E-2</v>
      </c>
      <c r="L93" s="76">
        <f t="shared" ca="1" si="26"/>
        <v>1.8011900816921684E-5</v>
      </c>
      <c r="M93" s="76">
        <f t="shared" ca="1" si="18"/>
        <v>471474114913724.25</v>
      </c>
      <c r="N93" s="76">
        <f t="shared" ca="1" si="19"/>
        <v>32838994496837.887</v>
      </c>
      <c r="O93" s="76">
        <f t="shared" ca="1" si="20"/>
        <v>1779479819503.1675</v>
      </c>
      <c r="P93" s="50">
        <f t="shared" ca="1" si="27"/>
        <v>4.2440429800983028E-3</v>
      </c>
      <c r="Q93" s="50"/>
      <c r="R93" s="50"/>
      <c r="S93" s="50"/>
      <c r="T93" s="50"/>
    </row>
    <row r="94" spans="1:20">
      <c r="A94" s="83">
        <v>-4122</v>
      </c>
      <c r="B94" s="83">
        <v>-2.7113700001791585E-2</v>
      </c>
      <c r="C94" s="50"/>
      <c r="D94" s="84">
        <f t="shared" si="16"/>
        <v>-0.41220000000000001</v>
      </c>
      <c r="E94" s="84">
        <f t="shared" si="16"/>
        <v>-2.7113700001791585E-2</v>
      </c>
      <c r="F94" s="76">
        <f t="shared" si="21"/>
        <v>0.16990884000000001</v>
      </c>
      <c r="G94" s="76">
        <f t="shared" si="22"/>
        <v>-7.0036423848000004E-2</v>
      </c>
      <c r="H94" s="76">
        <f t="shared" si="23"/>
        <v>2.88690139101456E-2</v>
      </c>
      <c r="I94" s="76">
        <f t="shared" si="24"/>
        <v>1.1176267140738492E-2</v>
      </c>
      <c r="J94" s="76">
        <f t="shared" si="25"/>
        <v>-4.6068573154124069E-3</v>
      </c>
      <c r="K94" s="76">
        <f t="shared" ca="1" si="17"/>
        <v>-1.5609715707349517E-2</v>
      </c>
      <c r="L94" s="76">
        <f t="shared" ca="1" si="26"/>
        <v>1.3234165464676978E-4</v>
      </c>
      <c r="M94" s="76">
        <f t="shared" ca="1" si="18"/>
        <v>471471069340358.25</v>
      </c>
      <c r="N94" s="76">
        <f t="shared" ca="1" si="19"/>
        <v>32834895244489.195</v>
      </c>
      <c r="O94" s="76">
        <f t="shared" ca="1" si="20"/>
        <v>1779698861291.5815</v>
      </c>
      <c r="P94" s="50">
        <f t="shared" ca="1" si="27"/>
        <v>-1.1503984294442068E-2</v>
      </c>
      <c r="Q94" s="50"/>
      <c r="R94" s="50"/>
      <c r="S94" s="50"/>
      <c r="T94" s="50"/>
    </row>
    <row r="95" spans="1:20">
      <c r="A95" s="83">
        <v>-4113</v>
      </c>
      <c r="B95" s="83">
        <v>-1.2561050003569108E-2</v>
      </c>
      <c r="C95" s="50"/>
      <c r="D95" s="84">
        <f t="shared" si="16"/>
        <v>-0.4113</v>
      </c>
      <c r="E95" s="84">
        <f t="shared" si="16"/>
        <v>-1.2561050003569108E-2</v>
      </c>
      <c r="F95" s="76">
        <f t="shared" si="21"/>
        <v>0.16916769000000001</v>
      </c>
      <c r="G95" s="76">
        <f t="shared" si="22"/>
        <v>-6.9578670896999997E-2</v>
      </c>
      <c r="H95" s="76">
        <f t="shared" si="23"/>
        <v>2.8617707339936103E-2</v>
      </c>
      <c r="I95" s="76">
        <f t="shared" si="24"/>
        <v>5.1663598664679743E-3</v>
      </c>
      <c r="J95" s="76">
        <f t="shared" si="25"/>
        <v>-2.1249238130782778E-3</v>
      </c>
      <c r="K95" s="76">
        <f t="shared" ca="1" si="17"/>
        <v>-1.5592573007251824E-2</v>
      </c>
      <c r="L95" s="76">
        <f t="shared" ca="1" si="26"/>
        <v>9.1901317218574816E-6</v>
      </c>
      <c r="M95" s="76">
        <f t="shared" ca="1" si="18"/>
        <v>471416181527019.31</v>
      </c>
      <c r="N95" s="76">
        <f t="shared" ca="1" si="19"/>
        <v>32761161512058.887</v>
      </c>
      <c r="O95" s="76">
        <f t="shared" ca="1" si="20"/>
        <v>1783641933388.3638</v>
      </c>
      <c r="P95" s="50">
        <f t="shared" ca="1" si="27"/>
        <v>3.0315230036827168E-3</v>
      </c>
      <c r="Q95" s="50"/>
      <c r="R95" s="50"/>
      <c r="S95" s="50"/>
      <c r="T95" s="50"/>
    </row>
    <row r="96" spans="1:20">
      <c r="A96" s="83">
        <v>-4113</v>
      </c>
      <c r="B96" s="83">
        <v>-8.5610500027542002E-3</v>
      </c>
      <c r="C96" s="50"/>
      <c r="D96" s="84">
        <f t="shared" si="16"/>
        <v>-0.4113</v>
      </c>
      <c r="E96" s="84">
        <f t="shared" si="16"/>
        <v>-8.5610500027542002E-3</v>
      </c>
      <c r="F96" s="76">
        <f t="shared" si="21"/>
        <v>0.16916769000000001</v>
      </c>
      <c r="G96" s="76">
        <f t="shared" si="22"/>
        <v>-6.9578670896999997E-2</v>
      </c>
      <c r="H96" s="76">
        <f t="shared" si="23"/>
        <v>2.8617707339936103E-2</v>
      </c>
      <c r="I96" s="76">
        <f t="shared" si="24"/>
        <v>3.5211598661328025E-3</v>
      </c>
      <c r="J96" s="76">
        <f t="shared" si="25"/>
        <v>-1.4482530529404216E-3</v>
      </c>
      <c r="K96" s="76">
        <f t="shared" ca="1" si="17"/>
        <v>-1.5592573007251824E-2</v>
      </c>
      <c r="L96" s="76">
        <f t="shared" ca="1" si="26"/>
        <v>4.9442315762779292E-5</v>
      </c>
      <c r="M96" s="76">
        <f t="shared" ca="1" si="18"/>
        <v>471416181527019.31</v>
      </c>
      <c r="N96" s="76">
        <f t="shared" ca="1" si="19"/>
        <v>32761161512058.887</v>
      </c>
      <c r="O96" s="76">
        <f t="shared" ca="1" si="20"/>
        <v>1783641933388.3638</v>
      </c>
      <c r="P96" s="50">
        <f t="shared" ca="1" si="27"/>
        <v>7.0315230044976241E-3</v>
      </c>
      <c r="Q96" s="50"/>
      <c r="R96" s="50"/>
      <c r="S96" s="50"/>
      <c r="T96" s="50"/>
    </row>
    <row r="97" spans="1:20">
      <c r="A97" s="83">
        <v>-4097.5</v>
      </c>
      <c r="B97" s="83">
        <v>-7.7203750042826869E-3</v>
      </c>
      <c r="C97" s="50"/>
      <c r="D97" s="84">
        <f t="shared" si="16"/>
        <v>-0.40975</v>
      </c>
      <c r="E97" s="84">
        <f t="shared" si="16"/>
        <v>-7.7203750042826869E-3</v>
      </c>
      <c r="F97" s="76">
        <f t="shared" si="21"/>
        <v>0.1678950625</v>
      </c>
      <c r="G97" s="76">
        <f t="shared" si="22"/>
        <v>-6.8795001859374996E-2</v>
      </c>
      <c r="H97" s="76">
        <f t="shared" si="23"/>
        <v>2.8188752011878905E-2</v>
      </c>
      <c r="I97" s="76">
        <f t="shared" si="24"/>
        <v>3.163423658004831E-3</v>
      </c>
      <c r="J97" s="76">
        <f t="shared" si="25"/>
        <v>-1.2962128438674795E-3</v>
      </c>
      <c r="K97" s="76">
        <f t="shared" ca="1" si="17"/>
        <v>-1.5563041800923836E-2</v>
      </c>
      <c r="L97" s="76">
        <f t="shared" ca="1" si="26"/>
        <v>6.1507422483137537E-5</v>
      </c>
      <c r="M97" s="76">
        <f t="shared" ca="1" si="18"/>
        <v>471321352794458.06</v>
      </c>
      <c r="N97" s="76">
        <f t="shared" ca="1" si="19"/>
        <v>32634410069899.789</v>
      </c>
      <c r="O97" s="76">
        <f t="shared" ca="1" si="20"/>
        <v>1790434173565.8745</v>
      </c>
      <c r="P97" s="50">
        <f t="shared" ca="1" si="27"/>
        <v>7.8426667966411488E-3</v>
      </c>
      <c r="Q97" s="50"/>
      <c r="R97" s="50"/>
      <c r="S97" s="50"/>
      <c r="T97" s="50"/>
    </row>
    <row r="98" spans="1:20">
      <c r="A98" s="83">
        <v>-4041.5</v>
      </c>
      <c r="B98" s="83">
        <v>-7.3927749981521629E-3</v>
      </c>
      <c r="C98" s="50"/>
      <c r="D98" s="84">
        <f t="shared" si="16"/>
        <v>-0.40415000000000001</v>
      </c>
      <c r="E98" s="84">
        <f t="shared" si="16"/>
        <v>-7.3927749981521629E-3</v>
      </c>
      <c r="F98" s="76">
        <f t="shared" si="21"/>
        <v>0.16333722250000002</v>
      </c>
      <c r="G98" s="76">
        <f t="shared" si="22"/>
        <v>-6.6012738473375007E-2</v>
      </c>
      <c r="H98" s="76">
        <f t="shared" si="23"/>
        <v>2.6679048254014511E-2</v>
      </c>
      <c r="I98" s="76">
        <f t="shared" si="24"/>
        <v>2.9877900155031965E-3</v>
      </c>
      <c r="J98" s="76">
        <f t="shared" si="25"/>
        <v>-1.2075153347656169E-3</v>
      </c>
      <c r="K98" s="76">
        <f t="shared" ca="1" si="17"/>
        <v>-1.5456267568311633E-2</v>
      </c>
      <c r="L98" s="76">
        <f t="shared" ca="1" si="26"/>
        <v>6.501991242901698E-5</v>
      </c>
      <c r="M98" s="76">
        <f t="shared" ca="1" si="18"/>
        <v>470975587269448.56</v>
      </c>
      <c r="N98" s="76">
        <f t="shared" ca="1" si="19"/>
        <v>32178936893694.25</v>
      </c>
      <c r="O98" s="76">
        <f t="shared" ca="1" si="20"/>
        <v>1814987658476.9636</v>
      </c>
      <c r="P98" s="50">
        <f t="shared" ca="1" si="27"/>
        <v>8.0634925701594702E-3</v>
      </c>
      <c r="Q98" s="50"/>
      <c r="R98" s="50"/>
      <c r="S98" s="50"/>
      <c r="T98" s="50"/>
    </row>
    <row r="99" spans="1:20">
      <c r="A99" s="83">
        <v>-3477.5</v>
      </c>
      <c r="B99" s="83">
        <v>-6.0933749991818331E-3</v>
      </c>
      <c r="C99" s="50"/>
      <c r="D99" s="84">
        <f t="shared" si="16"/>
        <v>-0.34775</v>
      </c>
      <c r="E99" s="84">
        <f t="shared" si="16"/>
        <v>-6.0933749991818331E-3</v>
      </c>
      <c r="F99" s="76">
        <f t="shared" si="21"/>
        <v>0.1209300625</v>
      </c>
      <c r="G99" s="76">
        <f t="shared" si="22"/>
        <v>-4.2053429234375002E-2</v>
      </c>
      <c r="H99" s="76">
        <f t="shared" si="23"/>
        <v>1.4624080016253907E-2</v>
      </c>
      <c r="I99" s="76">
        <f t="shared" si="24"/>
        <v>2.1189711559654826E-3</v>
      </c>
      <c r="J99" s="76">
        <f t="shared" si="25"/>
        <v>-7.3687221948699657E-4</v>
      </c>
      <c r="K99" s="76">
        <f t="shared" ca="1" si="17"/>
        <v>-1.4373838363109832E-2</v>
      </c>
      <c r="L99" s="76">
        <f t="shared" ca="1" si="26"/>
        <v>6.8566073521353794E-5</v>
      </c>
      <c r="M99" s="76">
        <f t="shared" ca="1" si="18"/>
        <v>467218615073026.75</v>
      </c>
      <c r="N99" s="76">
        <f t="shared" ca="1" si="19"/>
        <v>27804238886619.074</v>
      </c>
      <c r="O99" s="76">
        <f t="shared" ca="1" si="20"/>
        <v>2062858013058.4976</v>
      </c>
      <c r="P99" s="50">
        <f t="shared" ca="1" si="27"/>
        <v>8.2804633639279989E-3</v>
      </c>
      <c r="Q99" s="50"/>
      <c r="R99" s="50"/>
      <c r="S99" s="50"/>
      <c r="T99" s="50"/>
    </row>
    <row r="100" spans="1:20">
      <c r="A100" s="83">
        <v>-3424.5</v>
      </c>
      <c r="B100" s="83">
        <v>-1.328332500270335E-2</v>
      </c>
      <c r="C100" s="50"/>
      <c r="D100" s="84">
        <f t="shared" si="16"/>
        <v>-0.34244999999999998</v>
      </c>
      <c r="E100" s="84">
        <f t="shared" si="16"/>
        <v>-1.328332500270335E-2</v>
      </c>
      <c r="F100" s="76">
        <f t="shared" si="21"/>
        <v>0.11727200249999999</v>
      </c>
      <c r="G100" s="76">
        <f t="shared" si="22"/>
        <v>-4.0159797256124993E-2</v>
      </c>
      <c r="H100" s="76">
        <f t="shared" si="23"/>
        <v>1.3752722570360002E-2</v>
      </c>
      <c r="I100" s="76">
        <f t="shared" si="24"/>
        <v>4.5488746471757623E-3</v>
      </c>
      <c r="J100" s="76">
        <f t="shared" si="25"/>
        <v>-1.5577621229253397E-3</v>
      </c>
      <c r="K100" s="76">
        <f t="shared" ca="1" si="17"/>
        <v>-1.4271460481650983E-2</v>
      </c>
      <c r="L100" s="76">
        <f t="shared" ca="1" si="26"/>
        <v>9.7641172475506746E-7</v>
      </c>
      <c r="M100" s="76">
        <f t="shared" ca="1" si="18"/>
        <v>466840010791814.75</v>
      </c>
      <c r="N100" s="76">
        <f t="shared" ca="1" si="19"/>
        <v>27412731427380.582</v>
      </c>
      <c r="O100" s="76">
        <f t="shared" ca="1" si="20"/>
        <v>2086144774262.489</v>
      </c>
      <c r="P100" s="50">
        <f t="shared" ca="1" si="27"/>
        <v>9.8813547894763265E-4</v>
      </c>
      <c r="Q100" s="50"/>
      <c r="R100" s="50"/>
      <c r="S100" s="50"/>
      <c r="T100" s="50"/>
    </row>
    <row r="101" spans="1:20">
      <c r="A101" s="83">
        <v>-3409</v>
      </c>
      <c r="B101" s="83">
        <v>-1.6442650005046744E-2</v>
      </c>
      <c r="C101" s="50"/>
      <c r="D101" s="84">
        <f t="shared" si="16"/>
        <v>-0.34089999999999998</v>
      </c>
      <c r="E101" s="84">
        <f t="shared" si="16"/>
        <v>-1.6442650005046744E-2</v>
      </c>
      <c r="F101" s="76">
        <f t="shared" si="21"/>
        <v>0.11621280999999999</v>
      </c>
      <c r="G101" s="76">
        <f t="shared" si="22"/>
        <v>-3.9616946928999995E-2</v>
      </c>
      <c r="H101" s="76">
        <f t="shared" si="23"/>
        <v>1.3505417208096096E-2</v>
      </c>
      <c r="I101" s="76">
        <f t="shared" si="24"/>
        <v>5.6052993867204345E-3</v>
      </c>
      <c r="J101" s="76">
        <f t="shared" si="25"/>
        <v>-1.9108465609329961E-3</v>
      </c>
      <c r="K101" s="76">
        <f t="shared" ca="1" si="17"/>
        <v>-1.4241498343406224E-2</v>
      </c>
      <c r="L101" s="76">
        <f t="shared" ca="1" si="26"/>
        <v>4.8450686375428237E-6</v>
      </c>
      <c r="M101" s="76">
        <f t="shared" ca="1" si="18"/>
        <v>466728461160219.75</v>
      </c>
      <c r="N101" s="76">
        <f t="shared" ca="1" si="19"/>
        <v>27298861253518.77</v>
      </c>
      <c r="O101" s="76">
        <f t="shared" ca="1" si="20"/>
        <v>2092953049331.6682</v>
      </c>
      <c r="P101" s="50">
        <f t="shared" ca="1" si="27"/>
        <v>-2.2011516616405203E-3</v>
      </c>
      <c r="Q101" s="50"/>
      <c r="R101" s="50"/>
      <c r="S101" s="50"/>
      <c r="T101" s="50"/>
    </row>
    <row r="102" spans="1:20">
      <c r="A102" s="83">
        <v>-3350</v>
      </c>
      <c r="B102" s="83">
        <v>-5.5975000068428926E-3</v>
      </c>
      <c r="C102" s="50"/>
      <c r="D102" s="84">
        <f t="shared" si="16"/>
        <v>-0.33500000000000002</v>
      </c>
      <c r="E102" s="84">
        <f t="shared" si="16"/>
        <v>-5.5975000068428926E-3</v>
      </c>
      <c r="F102" s="76">
        <f t="shared" si="21"/>
        <v>0.11222500000000002</v>
      </c>
      <c r="G102" s="76">
        <f t="shared" si="22"/>
        <v>-3.7595375000000007E-2</v>
      </c>
      <c r="H102" s="76">
        <f t="shared" si="23"/>
        <v>1.2594450625000005E-2</v>
      </c>
      <c r="I102" s="76">
        <f t="shared" si="24"/>
        <v>1.875162502292369E-3</v>
      </c>
      <c r="J102" s="76">
        <f t="shared" si="25"/>
        <v>-6.2817943826794361E-4</v>
      </c>
      <c r="K102" s="76">
        <f t="shared" ca="1" si="17"/>
        <v>-1.4127360167443561E-2</v>
      </c>
      <c r="L102" s="76">
        <f t="shared" ca="1" si="26"/>
        <v>7.2758514359402466E-5</v>
      </c>
      <c r="M102" s="76">
        <f t="shared" ca="1" si="18"/>
        <v>466300437921732.63</v>
      </c>
      <c r="N102" s="76">
        <f t="shared" ca="1" si="19"/>
        <v>26868009560731.336</v>
      </c>
      <c r="O102" s="76">
        <f t="shared" ca="1" si="20"/>
        <v>2118858641948.0183</v>
      </c>
      <c r="P102" s="50">
        <f t="shared" ca="1" si="27"/>
        <v>8.5298601606006684E-3</v>
      </c>
      <c r="Q102" s="50"/>
      <c r="R102" s="50"/>
      <c r="S102" s="50"/>
      <c r="T102" s="50"/>
    </row>
    <row r="103" spans="1:20">
      <c r="A103" s="83">
        <v>-3341</v>
      </c>
      <c r="B103" s="83">
        <v>-9.0448500050115399E-3</v>
      </c>
      <c r="C103" s="50"/>
      <c r="D103" s="84">
        <f t="shared" si="16"/>
        <v>-0.33410000000000001</v>
      </c>
      <c r="E103" s="84">
        <f t="shared" si="16"/>
        <v>-9.0448500050115399E-3</v>
      </c>
      <c r="F103" s="76">
        <f t="shared" si="21"/>
        <v>0.11162281</v>
      </c>
      <c r="G103" s="76">
        <f t="shared" si="22"/>
        <v>-3.7293180820999999E-2</v>
      </c>
      <c r="H103" s="76">
        <f t="shared" si="23"/>
        <v>1.2459651712296101E-2</v>
      </c>
      <c r="I103" s="76">
        <f t="shared" si="24"/>
        <v>3.0218843866743556E-3</v>
      </c>
      <c r="J103" s="76">
        <f t="shared" si="25"/>
        <v>-1.0096115735879023E-3</v>
      </c>
      <c r="K103" s="76">
        <f t="shared" ca="1" si="17"/>
        <v>-1.4109936902775134E-2</v>
      </c>
      <c r="L103" s="76">
        <f t="shared" ca="1" si="26"/>
        <v>2.5655105281896432E-5</v>
      </c>
      <c r="M103" s="76">
        <f t="shared" ca="1" si="18"/>
        <v>466234671084319.81</v>
      </c>
      <c r="N103" s="76">
        <f t="shared" ca="1" si="19"/>
        <v>26802646318166.063</v>
      </c>
      <c r="O103" s="76">
        <f t="shared" ca="1" si="20"/>
        <v>2122808846798.5698</v>
      </c>
      <c r="P103" s="50">
        <f t="shared" ca="1" si="27"/>
        <v>5.0650868977635943E-3</v>
      </c>
      <c r="Q103" s="50"/>
      <c r="R103" s="50"/>
      <c r="S103" s="50"/>
      <c r="T103" s="50"/>
    </row>
    <row r="104" spans="1:20">
      <c r="A104" s="83">
        <v>-3281.5</v>
      </c>
      <c r="B104" s="83">
        <v>-3.946775002987124E-3</v>
      </c>
      <c r="C104" s="50"/>
      <c r="D104" s="84">
        <f t="shared" si="16"/>
        <v>-0.32815</v>
      </c>
      <c r="E104" s="84">
        <f t="shared" si="16"/>
        <v>-3.946775002987124E-3</v>
      </c>
      <c r="F104" s="76">
        <f t="shared" si="21"/>
        <v>0.1076824225</v>
      </c>
      <c r="G104" s="76">
        <f t="shared" si="22"/>
        <v>-3.5335986943375003E-2</v>
      </c>
      <c r="H104" s="76">
        <f t="shared" si="23"/>
        <v>1.1595504115468506E-2</v>
      </c>
      <c r="I104" s="76">
        <f t="shared" si="24"/>
        <v>1.2951342172302248E-3</v>
      </c>
      <c r="J104" s="76">
        <f t="shared" si="25"/>
        <v>-4.2499829338409826E-4</v>
      </c>
      <c r="K104" s="76">
        <f t="shared" ca="1" si="17"/>
        <v>-1.399466747347115E-2</v>
      </c>
      <c r="L104" s="76">
        <f t="shared" ca="1" si="26"/>
        <v>1.0096014309840958E-4</v>
      </c>
      <c r="M104" s="76">
        <f t="shared" ca="1" si="18"/>
        <v>465796718077974.56</v>
      </c>
      <c r="N104" s="76">
        <f t="shared" ca="1" si="19"/>
        <v>26372912731999.262</v>
      </c>
      <c r="O104" s="76">
        <f t="shared" ca="1" si="20"/>
        <v>2148912767464.1914</v>
      </c>
      <c r="P104" s="50">
        <f t="shared" ca="1" si="27"/>
        <v>1.0047892470484026E-2</v>
      </c>
      <c r="Q104" s="50"/>
      <c r="R104" s="50"/>
      <c r="S104" s="50"/>
      <c r="T104" s="50"/>
    </row>
    <row r="105" spans="1:20">
      <c r="A105" s="83">
        <v>-3213.5</v>
      </c>
      <c r="B105" s="83">
        <v>-4.5489750045817345E-3</v>
      </c>
      <c r="C105" s="50"/>
      <c r="D105" s="84">
        <f t="shared" si="16"/>
        <v>-0.32135000000000002</v>
      </c>
      <c r="E105" s="84">
        <f t="shared" si="16"/>
        <v>-4.5489750045817345E-3</v>
      </c>
      <c r="F105" s="76">
        <f t="shared" si="21"/>
        <v>0.10326582250000002</v>
      </c>
      <c r="G105" s="76">
        <f t="shared" si="22"/>
        <v>-3.318447206037501E-2</v>
      </c>
      <c r="H105" s="76">
        <f t="shared" si="23"/>
        <v>1.0663830096601511E-2</v>
      </c>
      <c r="I105" s="76">
        <f t="shared" si="24"/>
        <v>1.4618131177223405E-3</v>
      </c>
      <c r="J105" s="76">
        <f t="shared" si="25"/>
        <v>-4.6975364538007414E-4</v>
      </c>
      <c r="K105" s="76">
        <f t="shared" ca="1" si="17"/>
        <v>-1.3862755932835992E-2</v>
      </c>
      <c r="L105" s="76">
        <f t="shared" ca="1" si="26"/>
        <v>8.6746515179512737E-5</v>
      </c>
      <c r="M105" s="76">
        <f t="shared" ca="1" si="18"/>
        <v>465289483478573</v>
      </c>
      <c r="N105" s="76">
        <f t="shared" ca="1" si="19"/>
        <v>25886857502497.758</v>
      </c>
      <c r="O105" s="76">
        <f t="shared" ca="1" si="20"/>
        <v>2178718651187.7205</v>
      </c>
      <c r="P105" s="50">
        <f t="shared" ca="1" si="27"/>
        <v>9.3137809282542571E-3</v>
      </c>
      <c r="Q105" s="50"/>
      <c r="R105" s="50"/>
      <c r="S105" s="50"/>
      <c r="T105" s="50"/>
    </row>
    <row r="106" spans="1:20">
      <c r="A106" s="83">
        <v>-3192</v>
      </c>
      <c r="B106" s="83">
        <v>-5.6732000011834316E-3</v>
      </c>
      <c r="C106" s="50"/>
      <c r="D106" s="84">
        <f t="shared" si="16"/>
        <v>-0.31919999999999998</v>
      </c>
      <c r="E106" s="84">
        <f t="shared" si="16"/>
        <v>-5.6732000011834316E-3</v>
      </c>
      <c r="F106" s="76">
        <f t="shared" si="21"/>
        <v>0.10188863999999999</v>
      </c>
      <c r="G106" s="76">
        <f t="shared" si="22"/>
        <v>-3.2522853887999997E-2</v>
      </c>
      <c r="H106" s="76">
        <f t="shared" si="23"/>
        <v>1.0381294961049599E-2</v>
      </c>
      <c r="I106" s="76">
        <f t="shared" si="24"/>
        <v>1.8108854403777513E-3</v>
      </c>
      <c r="J106" s="76">
        <f t="shared" si="25"/>
        <v>-5.780346325685782E-4</v>
      </c>
      <c r="K106" s="76">
        <f t="shared" ca="1" si="17"/>
        <v>-1.3821009756280912E-2</v>
      </c>
      <c r="L106" s="76">
        <f t="shared" ca="1" si="26"/>
        <v>6.6386803805261661E-5</v>
      </c>
      <c r="M106" s="76">
        <f t="shared" ca="1" si="18"/>
        <v>465127618908912.06</v>
      </c>
      <c r="N106" s="76">
        <f t="shared" ca="1" si="19"/>
        <v>25734299567331.039</v>
      </c>
      <c r="O106" s="76">
        <f t="shared" ca="1" si="20"/>
        <v>2188135796944.4478</v>
      </c>
      <c r="P106" s="50">
        <f t="shared" ca="1" si="27"/>
        <v>8.14780975509748E-3</v>
      </c>
      <c r="Q106" s="50"/>
      <c r="R106" s="50"/>
      <c r="S106" s="50"/>
      <c r="T106" s="50"/>
    </row>
    <row r="107" spans="1:20">
      <c r="A107" s="83">
        <v>-3188</v>
      </c>
      <c r="B107" s="83">
        <v>-9.6498000057181343E-3</v>
      </c>
      <c r="C107" s="50"/>
      <c r="D107" s="84">
        <f t="shared" si="16"/>
        <v>-0.31879999999999997</v>
      </c>
      <c r="E107" s="84">
        <f t="shared" si="16"/>
        <v>-9.6498000057181343E-3</v>
      </c>
      <c r="F107" s="76">
        <f t="shared" si="21"/>
        <v>0.10163343999999998</v>
      </c>
      <c r="G107" s="76">
        <f t="shared" si="22"/>
        <v>-3.2400740671999988E-2</v>
      </c>
      <c r="H107" s="76">
        <f t="shared" si="23"/>
        <v>1.0329356126233596E-2</v>
      </c>
      <c r="I107" s="76">
        <f t="shared" si="24"/>
        <v>3.0763562418229412E-3</v>
      </c>
      <c r="J107" s="76">
        <f t="shared" si="25"/>
        <v>-9.8074236989315359E-4</v>
      </c>
      <c r="K107" s="76">
        <f t="shared" ca="1" si="17"/>
        <v>-1.3813240966347246E-2</v>
      </c>
      <c r="L107" s="76">
        <f t="shared" ca="1" si="26"/>
        <v>1.7334240632644263E-5</v>
      </c>
      <c r="M107" s="76">
        <f t="shared" ca="1" si="18"/>
        <v>465097425707782.38</v>
      </c>
      <c r="N107" s="76">
        <f t="shared" ca="1" si="19"/>
        <v>25705976009430.563</v>
      </c>
      <c r="O107" s="76">
        <f t="shared" ca="1" si="20"/>
        <v>2189887440401.0339</v>
      </c>
      <c r="P107" s="50">
        <f t="shared" ca="1" si="27"/>
        <v>4.1634409606291119E-3</v>
      </c>
      <c r="Q107" s="50"/>
      <c r="R107" s="50"/>
      <c r="S107" s="50"/>
      <c r="T107" s="50"/>
    </row>
    <row r="108" spans="1:20">
      <c r="A108" s="83">
        <v>-3185.5</v>
      </c>
      <c r="B108" s="83">
        <v>-4.3851750015164725E-3</v>
      </c>
      <c r="C108" s="50"/>
      <c r="D108" s="84">
        <f t="shared" si="16"/>
        <v>-0.31855</v>
      </c>
      <c r="E108" s="84">
        <f t="shared" si="16"/>
        <v>-4.3851750015164725E-3</v>
      </c>
      <c r="F108" s="76">
        <f t="shared" si="21"/>
        <v>0.1014741025</v>
      </c>
      <c r="G108" s="76">
        <f t="shared" si="22"/>
        <v>-3.2324575351375E-2</v>
      </c>
      <c r="H108" s="76">
        <f t="shared" si="23"/>
        <v>1.0296993478180505E-2</v>
      </c>
      <c r="I108" s="76">
        <f t="shared" si="24"/>
        <v>1.3968974967330722E-3</v>
      </c>
      <c r="J108" s="76">
        <f t="shared" si="25"/>
        <v>-4.4498169758432017E-4</v>
      </c>
      <c r="K108" s="76">
        <f t="shared" ca="1" si="17"/>
        <v>-1.3808385144546144E-2</v>
      </c>
      <c r="L108" s="76">
        <f t="shared" ca="1" si="26"/>
        <v>8.8796889399697277E-5</v>
      </c>
      <c r="M108" s="76">
        <f t="shared" ca="1" si="18"/>
        <v>465078542396147.81</v>
      </c>
      <c r="N108" s="76">
        <f t="shared" ca="1" si="19"/>
        <v>25688283229359.707</v>
      </c>
      <c r="O108" s="76">
        <f t="shared" ca="1" si="20"/>
        <v>2190982155267.6125</v>
      </c>
      <c r="P108" s="50">
        <f t="shared" ca="1" si="27"/>
        <v>9.423210143029671E-3</v>
      </c>
      <c r="Q108" s="50"/>
      <c r="R108" s="50"/>
      <c r="S108" s="50"/>
      <c r="T108" s="50"/>
    </row>
    <row r="109" spans="1:20">
      <c r="A109" s="83">
        <v>-3161</v>
      </c>
      <c r="B109" s="83">
        <v>-2.9918500076746568E-3</v>
      </c>
      <c r="C109" s="50"/>
      <c r="D109" s="84">
        <f t="shared" si="16"/>
        <v>-0.31609999999999999</v>
      </c>
      <c r="E109" s="84">
        <f t="shared" si="16"/>
        <v>-2.9918500076746568E-3</v>
      </c>
      <c r="F109" s="76">
        <f t="shared" si="21"/>
        <v>9.9919209999999994E-2</v>
      </c>
      <c r="G109" s="76">
        <f t="shared" si="22"/>
        <v>-3.1584462280999995E-2</v>
      </c>
      <c r="H109" s="76">
        <f t="shared" si="23"/>
        <v>9.9838485270240997E-3</v>
      </c>
      <c r="I109" s="76">
        <f t="shared" si="24"/>
        <v>9.4572378742595895E-4</v>
      </c>
      <c r="J109" s="76">
        <f t="shared" si="25"/>
        <v>-2.9894328920534563E-4</v>
      </c>
      <c r="K109" s="76">
        <f t="shared" ca="1" si="17"/>
        <v>-1.3760784735004162E-2</v>
      </c>
      <c r="L109" s="76">
        <f t="shared" ca="1" si="26"/>
        <v>1.159699551614834E-4</v>
      </c>
      <c r="M109" s="76">
        <f t="shared" ca="1" si="18"/>
        <v>464892974749674.13</v>
      </c>
      <c r="N109" s="76">
        <f t="shared" ca="1" si="19"/>
        <v>25515278147653.34</v>
      </c>
      <c r="O109" s="76">
        <f t="shared" ca="1" si="20"/>
        <v>2201707772413.98</v>
      </c>
      <c r="P109" s="50">
        <f t="shared" ca="1" si="27"/>
        <v>1.0768934727329505E-2</v>
      </c>
      <c r="Q109" s="50"/>
      <c r="R109" s="50"/>
      <c r="S109" s="50"/>
      <c r="T109" s="50"/>
    </row>
    <row r="110" spans="1:20">
      <c r="A110" s="83">
        <v>-3152</v>
      </c>
      <c r="B110" s="83">
        <v>5.5607999966014177E-3</v>
      </c>
      <c r="C110" s="50"/>
      <c r="D110" s="84">
        <f t="shared" si="16"/>
        <v>-0.31519999999999998</v>
      </c>
      <c r="E110" s="84">
        <f t="shared" si="16"/>
        <v>5.5607999966014177E-3</v>
      </c>
      <c r="F110" s="76">
        <f t="shared" si="21"/>
        <v>9.9351039999999988E-2</v>
      </c>
      <c r="G110" s="76">
        <f t="shared" si="22"/>
        <v>-3.1315447807999996E-2</v>
      </c>
      <c r="H110" s="76">
        <f t="shared" si="23"/>
        <v>9.8706291490815983E-3</v>
      </c>
      <c r="I110" s="76">
        <f t="shared" si="24"/>
        <v>-1.7527641589287668E-3</v>
      </c>
      <c r="J110" s="76">
        <f t="shared" si="25"/>
        <v>5.5247126289434726E-4</v>
      </c>
      <c r="K110" s="76">
        <f t="shared" ca="1" si="17"/>
        <v>-1.374329278289549E-2</v>
      </c>
      <c r="L110" s="76">
        <f t="shared" ca="1" si="26"/>
        <v>3.7264799803942458E-4</v>
      </c>
      <c r="M110" s="76">
        <f t="shared" ca="1" si="18"/>
        <v>464824574121383.94</v>
      </c>
      <c r="N110" s="76">
        <f t="shared" ca="1" si="19"/>
        <v>25451900215036.555</v>
      </c>
      <c r="O110" s="76">
        <f t="shared" ca="1" si="20"/>
        <v>2205646587359.4165</v>
      </c>
      <c r="P110" s="50">
        <f t="shared" ca="1" si="27"/>
        <v>1.9304092779496906E-2</v>
      </c>
      <c r="Q110" s="50"/>
      <c r="R110" s="50"/>
      <c r="S110" s="50"/>
      <c r="T110" s="50"/>
    </row>
    <row r="111" spans="1:20">
      <c r="A111" s="83">
        <v>-3111</v>
      </c>
      <c r="B111" s="83">
        <v>-2.6993499996024184E-3</v>
      </c>
      <c r="C111" s="50"/>
      <c r="D111" s="84">
        <f t="shared" si="16"/>
        <v>-0.31109999999999999</v>
      </c>
      <c r="E111" s="84">
        <f t="shared" si="16"/>
        <v>-2.6993499996024184E-3</v>
      </c>
      <c r="F111" s="76">
        <f t="shared" si="21"/>
        <v>9.6783209999999995E-2</v>
      </c>
      <c r="G111" s="76">
        <f t="shared" si="22"/>
        <v>-3.0109256630999996E-2</v>
      </c>
      <c r="H111" s="76">
        <f t="shared" si="23"/>
        <v>9.3669897379040981E-3</v>
      </c>
      <c r="I111" s="76">
        <f t="shared" si="24"/>
        <v>8.3976778487631232E-4</v>
      </c>
      <c r="J111" s="76">
        <f t="shared" si="25"/>
        <v>-2.6125175787502077E-4</v>
      </c>
      <c r="K111" s="76">
        <f t="shared" ca="1" si="17"/>
        <v>-1.3663565833150433E-2</v>
      </c>
      <c r="L111" s="76">
        <f t="shared" ca="1" si="26"/>
        <v>1.2021402884462498E-4</v>
      </c>
      <c r="M111" s="76">
        <f t="shared" ca="1" si="18"/>
        <v>464511388551921.69</v>
      </c>
      <c r="N111" s="76">
        <f t="shared" ca="1" si="19"/>
        <v>25164366125737.754</v>
      </c>
      <c r="O111" s="76">
        <f t="shared" ca="1" si="20"/>
        <v>2223581475032.2837</v>
      </c>
      <c r="P111" s="50">
        <f t="shared" ca="1" si="27"/>
        <v>1.0964215833548015E-2</v>
      </c>
      <c r="Q111" s="50"/>
      <c r="R111" s="50"/>
      <c r="S111" s="50"/>
      <c r="T111" s="50"/>
    </row>
    <row r="112" spans="1:20">
      <c r="A112" s="83">
        <v>-3083.5</v>
      </c>
      <c r="B112" s="83">
        <v>-1.7884750050143339E-3</v>
      </c>
      <c r="C112" s="50"/>
      <c r="D112" s="84">
        <f t="shared" si="16"/>
        <v>-0.30835000000000001</v>
      </c>
      <c r="E112" s="84">
        <f t="shared" si="16"/>
        <v>-1.7884750050143339E-3</v>
      </c>
      <c r="F112" s="76">
        <f t="shared" si="21"/>
        <v>9.5079722500000005E-2</v>
      </c>
      <c r="G112" s="76">
        <f t="shared" si="22"/>
        <v>-2.9317832432875002E-2</v>
      </c>
      <c r="H112" s="76">
        <f t="shared" si="23"/>
        <v>9.0401536306770076E-3</v>
      </c>
      <c r="I112" s="76">
        <f t="shared" si="24"/>
        <v>5.5147626779616986E-4</v>
      </c>
      <c r="J112" s="76">
        <f t="shared" si="25"/>
        <v>-1.7004770717494899E-4</v>
      </c>
      <c r="K112" s="76">
        <f t="shared" ca="1" si="17"/>
        <v>-1.3610052406529172E-2</v>
      </c>
      <c r="L112" s="76">
        <f t="shared" ca="1" si="26"/>
        <v>1.3974969226000631E-4</v>
      </c>
      <c r="M112" s="76">
        <f t="shared" ca="1" si="18"/>
        <v>464299871671469.31</v>
      </c>
      <c r="N112" s="76">
        <f t="shared" ca="1" si="19"/>
        <v>24972597304180.051</v>
      </c>
      <c r="O112" s="76">
        <f t="shared" ca="1" si="20"/>
        <v>2235602695043.0059</v>
      </c>
      <c r="P112" s="50">
        <f t="shared" ca="1" si="27"/>
        <v>1.1821577401514839E-2</v>
      </c>
      <c r="Q112" s="50"/>
      <c r="R112" s="50"/>
      <c r="S112" s="50"/>
      <c r="T112" s="50"/>
    </row>
    <row r="113" spans="1:20">
      <c r="A113" s="83">
        <v>-3055.5</v>
      </c>
      <c r="B113" s="83">
        <v>-1.0624675000144634E-2</v>
      </c>
      <c r="C113" s="50"/>
      <c r="D113" s="84">
        <f t="shared" si="16"/>
        <v>-0.30554999999999999</v>
      </c>
      <c r="E113" s="84">
        <f t="shared" si="16"/>
        <v>-1.0624675000144634E-2</v>
      </c>
      <c r="F113" s="76">
        <f t="shared" si="21"/>
        <v>9.3360802499999992E-2</v>
      </c>
      <c r="G113" s="76">
        <f t="shared" si="22"/>
        <v>-2.8526393203874997E-2</v>
      </c>
      <c r="H113" s="76">
        <f t="shared" si="23"/>
        <v>8.7162394434440044E-3</v>
      </c>
      <c r="I113" s="76">
        <f t="shared" si="24"/>
        <v>3.2463694462941928E-3</v>
      </c>
      <c r="J113" s="76">
        <f t="shared" si="25"/>
        <v>-9.9192818431519049E-4</v>
      </c>
      <c r="K113" s="76">
        <f t="shared" ca="1" si="17"/>
        <v>-1.3555534632770488E-2</v>
      </c>
      <c r="L113" s="76">
        <f t="shared" ca="1" si="26"/>
        <v>8.5899381861557541E-6</v>
      </c>
      <c r="M113" s="76">
        <f t="shared" ca="1" si="18"/>
        <v>464083311052720.38</v>
      </c>
      <c r="N113" s="76">
        <f t="shared" ca="1" si="19"/>
        <v>24778238552290.281</v>
      </c>
      <c r="O113" s="76">
        <f t="shared" ca="1" si="20"/>
        <v>2247835272120.5337</v>
      </c>
      <c r="P113" s="50">
        <f t="shared" ca="1" si="27"/>
        <v>2.9308596326258537E-3</v>
      </c>
      <c r="Q113" s="50"/>
      <c r="R113" s="50"/>
      <c r="S113" s="50"/>
      <c r="T113" s="50"/>
    </row>
    <row r="114" spans="1:20">
      <c r="A114" s="83">
        <v>-3039.5</v>
      </c>
      <c r="B114" s="83">
        <v>-8.5310750000644475E-3</v>
      </c>
      <c r="C114" s="50"/>
      <c r="D114" s="84">
        <f t="shared" si="16"/>
        <v>-0.30395</v>
      </c>
      <c r="E114" s="84">
        <f t="shared" si="16"/>
        <v>-8.5310750000644475E-3</v>
      </c>
      <c r="F114" s="76">
        <f t="shared" si="21"/>
        <v>9.2385602499999997E-2</v>
      </c>
      <c r="G114" s="76">
        <f t="shared" si="22"/>
        <v>-2.8080603879874998E-2</v>
      </c>
      <c r="H114" s="76">
        <f t="shared" si="23"/>
        <v>8.5350995492880048E-3</v>
      </c>
      <c r="I114" s="76">
        <f t="shared" si="24"/>
        <v>2.5930202462695886E-3</v>
      </c>
      <c r="J114" s="76">
        <f t="shared" si="25"/>
        <v>-7.8814850385364144E-4</v>
      </c>
      <c r="K114" s="76">
        <f t="shared" ca="1" si="17"/>
        <v>-1.3524367405214694E-2</v>
      </c>
      <c r="L114" s="76">
        <f t="shared" ca="1" si="26"/>
        <v>2.4932969043331134E-5</v>
      </c>
      <c r="M114" s="76">
        <f t="shared" ca="1" si="18"/>
        <v>463959019751387.94</v>
      </c>
      <c r="N114" s="76">
        <f t="shared" ca="1" si="19"/>
        <v>24667582021326.816</v>
      </c>
      <c r="O114" s="76">
        <f t="shared" ca="1" si="20"/>
        <v>2254821921879.3799</v>
      </c>
      <c r="P114" s="50">
        <f t="shared" ca="1" si="27"/>
        <v>4.9932924051502466E-3</v>
      </c>
      <c r="Q114" s="50"/>
      <c r="R114" s="50"/>
      <c r="S114" s="50"/>
      <c r="T114" s="50"/>
    </row>
    <row r="115" spans="1:20">
      <c r="A115" s="83">
        <v>-2859.5</v>
      </c>
      <c r="B115" s="83">
        <v>-2.4478075007209554E-2</v>
      </c>
      <c r="C115" s="50"/>
      <c r="D115" s="84">
        <f t="shared" si="16"/>
        <v>-0.28594999999999998</v>
      </c>
      <c r="E115" s="84">
        <f t="shared" si="16"/>
        <v>-2.4478075007209554E-2</v>
      </c>
      <c r="F115" s="76">
        <f t="shared" si="21"/>
        <v>8.1767402499999989E-2</v>
      </c>
      <c r="G115" s="76">
        <f t="shared" si="22"/>
        <v>-2.3381388744874994E-2</v>
      </c>
      <c r="H115" s="76">
        <f t="shared" si="23"/>
        <v>6.6859081115970042E-3</v>
      </c>
      <c r="I115" s="76">
        <f t="shared" si="24"/>
        <v>6.999505548311572E-3</v>
      </c>
      <c r="J115" s="76">
        <f t="shared" si="25"/>
        <v>-2.0015086115396938E-3</v>
      </c>
      <c r="K115" s="76">
        <f t="shared" ca="1" si="17"/>
        <v>-1.3173023781016873E-2</v>
      </c>
      <c r="L115" s="76">
        <f t="shared" ca="1" si="26"/>
        <v>1.2780418322684063E-4</v>
      </c>
      <c r="M115" s="76">
        <f t="shared" ca="1" si="18"/>
        <v>462533615676055.38</v>
      </c>
      <c r="N115" s="76">
        <f t="shared" ca="1" si="19"/>
        <v>23442921182277.289</v>
      </c>
      <c r="O115" s="76">
        <f t="shared" ca="1" si="20"/>
        <v>2333231729748.9473</v>
      </c>
      <c r="P115" s="50">
        <f t="shared" ca="1" si="27"/>
        <v>-1.1305051226192681E-2</v>
      </c>
      <c r="Q115" s="50"/>
      <c r="R115" s="50"/>
      <c r="S115" s="50"/>
      <c r="T115" s="50"/>
    </row>
    <row r="116" spans="1:20">
      <c r="A116" s="83">
        <v>-2330</v>
      </c>
      <c r="B116" s="83">
        <v>2.3694999981671572E-3</v>
      </c>
      <c r="C116" s="50"/>
      <c r="D116" s="84">
        <f t="shared" si="16"/>
        <v>-0.23300000000000001</v>
      </c>
      <c r="E116" s="84">
        <f t="shared" si="16"/>
        <v>2.3694999981671572E-3</v>
      </c>
      <c r="F116" s="76">
        <f t="shared" si="21"/>
        <v>5.4289000000000004E-2</v>
      </c>
      <c r="G116" s="76">
        <f t="shared" si="22"/>
        <v>-1.2649337000000002E-2</v>
      </c>
      <c r="H116" s="76">
        <f t="shared" si="23"/>
        <v>2.9472955210000005E-3</v>
      </c>
      <c r="I116" s="76">
        <f t="shared" si="24"/>
        <v>-5.520934995729476E-4</v>
      </c>
      <c r="J116" s="76">
        <f t="shared" si="25"/>
        <v>1.286377854004968E-4</v>
      </c>
      <c r="K116" s="76">
        <f t="shared" ca="1" si="17"/>
        <v>-1.2131902851838808E-2</v>
      </c>
      <c r="L116" s="76">
        <f t="shared" ca="1" si="26"/>
        <v>2.1029068461816112E-4</v>
      </c>
      <c r="M116" s="76">
        <f t="shared" ca="1" si="18"/>
        <v>458053606914634.5</v>
      </c>
      <c r="N116" s="76">
        <f t="shared" ca="1" si="19"/>
        <v>20052258505840.59</v>
      </c>
      <c r="O116" s="76">
        <f t="shared" ca="1" si="20"/>
        <v>2561193129946.6055</v>
      </c>
      <c r="P116" s="50">
        <f t="shared" ca="1" si="27"/>
        <v>1.4501402850005965E-2</v>
      </c>
      <c r="Q116" s="50"/>
      <c r="R116" s="50"/>
      <c r="S116" s="50"/>
      <c r="T116" s="50"/>
    </row>
    <row r="117" spans="1:20">
      <c r="A117" s="83">
        <v>-2317.5</v>
      </c>
      <c r="B117" s="83">
        <v>-6.3073750061448663E-3</v>
      </c>
      <c r="C117" s="50"/>
      <c r="D117" s="84">
        <f t="shared" ref="D117:E132" si="28">A117/A$18</f>
        <v>-0.23175000000000001</v>
      </c>
      <c r="E117" s="84">
        <f t="shared" si="28"/>
        <v>-6.3073750061448663E-3</v>
      </c>
      <c r="F117" s="76">
        <f t="shared" si="21"/>
        <v>5.3708062500000008E-2</v>
      </c>
      <c r="G117" s="76">
        <f t="shared" si="22"/>
        <v>-1.2446843484375003E-2</v>
      </c>
      <c r="H117" s="76">
        <f t="shared" si="23"/>
        <v>2.8845559775039073E-3</v>
      </c>
      <c r="I117" s="76">
        <f t="shared" si="24"/>
        <v>1.4617341576740729E-3</v>
      </c>
      <c r="J117" s="76">
        <f t="shared" si="25"/>
        <v>-3.3875689104096644E-4</v>
      </c>
      <c r="K117" s="76">
        <f t="shared" ca="1" si="17"/>
        <v>-1.2107188136859367E-2</v>
      </c>
      <c r="L117" s="76">
        <f t="shared" ca="1" si="26"/>
        <v>3.363783235120834E-5</v>
      </c>
      <c r="M117" s="76">
        <f t="shared" ca="1" si="18"/>
        <v>457942707458942.94</v>
      </c>
      <c r="N117" s="76">
        <f t="shared" ca="1" si="19"/>
        <v>19975973323629.113</v>
      </c>
      <c r="O117" s="76">
        <f t="shared" ca="1" si="20"/>
        <v>2566514301987.2422</v>
      </c>
      <c r="P117" s="50">
        <f t="shared" ca="1" si="27"/>
        <v>5.7998131307145009E-3</v>
      </c>
      <c r="Q117" s="50"/>
      <c r="R117" s="50"/>
      <c r="S117" s="50"/>
      <c r="T117" s="50"/>
    </row>
    <row r="118" spans="1:20">
      <c r="A118" s="83">
        <v>-2308</v>
      </c>
      <c r="B118" s="83">
        <v>-6.5018000095733441E-3</v>
      </c>
      <c r="C118" s="50"/>
      <c r="D118" s="84">
        <f t="shared" si="28"/>
        <v>-0.23080000000000001</v>
      </c>
      <c r="E118" s="84">
        <f t="shared" si="28"/>
        <v>-6.5018000095733441E-3</v>
      </c>
      <c r="F118" s="76">
        <f t="shared" si="21"/>
        <v>5.3268639999999999E-2</v>
      </c>
      <c r="G118" s="76">
        <f t="shared" si="22"/>
        <v>-1.2294402112000001E-2</v>
      </c>
      <c r="H118" s="76">
        <f t="shared" si="23"/>
        <v>2.8375480074496E-3</v>
      </c>
      <c r="I118" s="76">
        <f t="shared" si="24"/>
        <v>1.500615442209528E-3</v>
      </c>
      <c r="J118" s="76">
        <f t="shared" si="25"/>
        <v>-3.4634204406195908E-4</v>
      </c>
      <c r="K118" s="76">
        <f t="shared" ca="1" si="17"/>
        <v>-1.2088400733699855E-2</v>
      </c>
      <c r="L118" s="76">
        <f t="shared" ca="1" si="26"/>
        <v>3.121010765081086E-5</v>
      </c>
      <c r="M118" s="76">
        <f t="shared" ca="1" si="18"/>
        <v>457858266207567.06</v>
      </c>
      <c r="N118" s="76">
        <f t="shared" ca="1" si="19"/>
        <v>19918111078948.016</v>
      </c>
      <c r="O118" s="76">
        <f t="shared" ca="1" si="20"/>
        <v>2570556260013.397</v>
      </c>
      <c r="P118" s="50">
        <f t="shared" ca="1" si="27"/>
        <v>5.5866007241265111E-3</v>
      </c>
      <c r="Q118" s="50"/>
      <c r="R118" s="50"/>
      <c r="S118" s="50"/>
      <c r="T118" s="50"/>
    </row>
    <row r="119" spans="1:20">
      <c r="A119" s="83">
        <v>-2295.5</v>
      </c>
      <c r="B119" s="83">
        <v>-4.1786750080063939E-3</v>
      </c>
      <c r="C119" s="50"/>
      <c r="D119" s="84">
        <f t="shared" si="28"/>
        <v>-0.22955</v>
      </c>
      <c r="E119" s="84">
        <f t="shared" si="28"/>
        <v>-4.1786750080063939E-3</v>
      </c>
      <c r="F119" s="76">
        <f t="shared" si="21"/>
        <v>5.2693202500000001E-2</v>
      </c>
      <c r="G119" s="76">
        <f t="shared" si="22"/>
        <v>-1.2095724633875E-2</v>
      </c>
      <c r="H119" s="76">
        <f t="shared" si="23"/>
        <v>2.7765735897060063E-3</v>
      </c>
      <c r="I119" s="76">
        <f t="shared" si="24"/>
        <v>9.5921484808786774E-4</v>
      </c>
      <c r="J119" s="76">
        <f t="shared" si="25"/>
        <v>-2.2018776837857005E-4</v>
      </c>
      <c r="K119" s="76">
        <f t="shared" ca="1" si="17"/>
        <v>-1.2063674914049005E-2</v>
      </c>
      <c r="L119" s="76">
        <f t="shared" ca="1" si="26"/>
        <v>6.2173223518291985E-5</v>
      </c>
      <c r="M119" s="76">
        <f t="shared" ca="1" si="18"/>
        <v>457746951917273.94</v>
      </c>
      <c r="N119" s="76">
        <f t="shared" ca="1" si="19"/>
        <v>19842127076490.504</v>
      </c>
      <c r="O119" s="76">
        <f t="shared" ca="1" si="20"/>
        <v>2575871797725.6621</v>
      </c>
      <c r="P119" s="50">
        <f t="shared" ca="1" si="27"/>
        <v>7.8849999060426109E-3</v>
      </c>
      <c r="Q119" s="50"/>
      <c r="R119" s="50"/>
      <c r="S119" s="50"/>
      <c r="T119" s="50"/>
    </row>
    <row r="120" spans="1:20">
      <c r="A120" s="85">
        <v>-2280</v>
      </c>
      <c r="B120" s="85">
        <v>-2.3380000056931749E-3</v>
      </c>
      <c r="C120" s="50"/>
      <c r="D120" s="84">
        <f t="shared" si="28"/>
        <v>-0.22800000000000001</v>
      </c>
      <c r="E120" s="84">
        <f t="shared" si="28"/>
        <v>-2.3380000056931749E-3</v>
      </c>
      <c r="F120" s="76">
        <f t="shared" si="21"/>
        <v>5.1984000000000002E-2</v>
      </c>
      <c r="G120" s="76">
        <f t="shared" si="22"/>
        <v>-1.1852352000000002E-2</v>
      </c>
      <c r="H120" s="76">
        <f t="shared" si="23"/>
        <v>2.7023362560000003E-3</v>
      </c>
      <c r="I120" s="76">
        <f t="shared" si="24"/>
        <v>5.330640012980439E-4</v>
      </c>
      <c r="J120" s="76">
        <f t="shared" si="25"/>
        <v>-1.2153859229595401E-4</v>
      </c>
      <c r="K120" s="76">
        <f t="shared" ca="1" si="17"/>
        <v>-1.2033006135086692E-2</v>
      </c>
      <c r="L120" s="76">
        <f t="shared" ca="1" si="26"/>
        <v>9.3993143848977874E-5</v>
      </c>
      <c r="M120" s="76">
        <f t="shared" ca="1" si="18"/>
        <v>457608595039274.5</v>
      </c>
      <c r="N120" s="76">
        <f t="shared" ca="1" si="19"/>
        <v>19748144271882.398</v>
      </c>
      <c r="O120" s="76">
        <f t="shared" ca="1" si="20"/>
        <v>2582458563717.2217</v>
      </c>
      <c r="P120" s="50">
        <f t="shared" ca="1" si="27"/>
        <v>9.6950061293935175E-3</v>
      </c>
      <c r="Q120" s="50"/>
      <c r="R120" s="50"/>
      <c r="S120" s="50"/>
      <c r="T120" s="50"/>
    </row>
    <row r="121" spans="1:20">
      <c r="A121" s="85">
        <v>-2264.5</v>
      </c>
      <c r="B121" s="85">
        <v>-9.4973250015755184E-3</v>
      </c>
      <c r="C121" s="50"/>
      <c r="D121" s="84">
        <f t="shared" si="28"/>
        <v>-0.22645000000000001</v>
      </c>
      <c r="E121" s="84">
        <f t="shared" si="28"/>
        <v>-9.4973250015755184E-3</v>
      </c>
      <c r="F121" s="76">
        <f t="shared" si="21"/>
        <v>5.1279602500000007E-2</v>
      </c>
      <c r="G121" s="76">
        <f t="shared" si="22"/>
        <v>-1.1612265986125003E-2</v>
      </c>
      <c r="H121" s="76">
        <f t="shared" si="23"/>
        <v>2.6295976325580069E-3</v>
      </c>
      <c r="I121" s="76">
        <f t="shared" si="24"/>
        <v>2.1506692466067763E-3</v>
      </c>
      <c r="J121" s="76">
        <f t="shared" si="25"/>
        <v>-4.8701905089410452E-4</v>
      </c>
      <c r="K121" s="76">
        <f t="shared" ca="1" si="17"/>
        <v>-1.2002327654679632E-2</v>
      </c>
      <c r="L121" s="76">
        <f t="shared" ca="1" si="26"/>
        <v>6.2750382920586473E-6</v>
      </c>
      <c r="M121" s="76">
        <f t="shared" ca="1" si="18"/>
        <v>457469876113102.44</v>
      </c>
      <c r="N121" s="76">
        <f t="shared" ca="1" si="19"/>
        <v>19654423993408.801</v>
      </c>
      <c r="O121" s="76">
        <f t="shared" ca="1" si="20"/>
        <v>2589040298638.0576</v>
      </c>
      <c r="P121" s="50">
        <f t="shared" ca="1" si="27"/>
        <v>2.5050026531041134E-3</v>
      </c>
      <c r="Q121" s="50"/>
      <c r="R121" s="50"/>
      <c r="S121" s="50"/>
      <c r="T121" s="50"/>
    </row>
    <row r="122" spans="1:20">
      <c r="A122" s="85">
        <v>-2227.5</v>
      </c>
      <c r="B122" s="85">
        <v>-3.7808750057592988E-3</v>
      </c>
      <c r="C122" s="50"/>
      <c r="D122" s="84">
        <f t="shared" si="28"/>
        <v>-0.22275</v>
      </c>
      <c r="E122" s="84">
        <f t="shared" si="28"/>
        <v>-3.7808750057592988E-3</v>
      </c>
      <c r="F122" s="76">
        <f t="shared" si="21"/>
        <v>4.9617562500000004E-2</v>
      </c>
      <c r="G122" s="76">
        <f t="shared" si="22"/>
        <v>-1.1052312046875E-2</v>
      </c>
      <c r="H122" s="76">
        <f t="shared" si="23"/>
        <v>2.4619025084414068E-3</v>
      </c>
      <c r="I122" s="76">
        <f t="shared" si="24"/>
        <v>8.4218990753288383E-4</v>
      </c>
      <c r="J122" s="76">
        <f t="shared" si="25"/>
        <v>-1.8759780190294987E-4</v>
      </c>
      <c r="K122" s="76">
        <f t="shared" ca="1" si="17"/>
        <v>-1.1929055933382386E-2</v>
      </c>
      <c r="L122" s="76">
        <f t="shared" ca="1" si="26"/>
        <v>6.6392852429280643E-5</v>
      </c>
      <c r="M122" s="76">
        <f t="shared" ca="1" si="18"/>
        <v>457137278003526.75</v>
      </c>
      <c r="N122" s="76">
        <f t="shared" ca="1" si="19"/>
        <v>19431764259199.859</v>
      </c>
      <c r="O122" s="76">
        <f t="shared" ca="1" si="20"/>
        <v>2604730894907.8062</v>
      </c>
      <c r="P122" s="50">
        <f t="shared" ca="1" si="27"/>
        <v>8.1481809276230874E-3</v>
      </c>
      <c r="Q122" s="50"/>
      <c r="R122" s="50"/>
      <c r="S122" s="50"/>
      <c r="T122" s="50"/>
    </row>
    <row r="123" spans="1:20">
      <c r="A123" s="85">
        <v>-2218</v>
      </c>
      <c r="B123" s="85">
        <v>-8.1753000049502589E-3</v>
      </c>
      <c r="C123" s="50"/>
      <c r="D123" s="84">
        <f t="shared" si="28"/>
        <v>-0.2218</v>
      </c>
      <c r="E123" s="84">
        <f t="shared" si="28"/>
        <v>-8.1753000049502589E-3</v>
      </c>
      <c r="F123" s="76">
        <f t="shared" si="21"/>
        <v>4.9195240000000001E-2</v>
      </c>
      <c r="G123" s="76">
        <f t="shared" si="22"/>
        <v>-1.0911504232E-2</v>
      </c>
      <c r="H123" s="76">
        <f t="shared" si="23"/>
        <v>2.4201716386575999E-3</v>
      </c>
      <c r="I123" s="76">
        <f t="shared" si="24"/>
        <v>1.8132815410979674E-3</v>
      </c>
      <c r="J123" s="76">
        <f t="shared" si="25"/>
        <v>-4.0218584581552916E-4</v>
      </c>
      <c r="K123" s="76">
        <f t="shared" ca="1" si="17"/>
        <v>-1.191023400478995E-2</v>
      </c>
      <c r="L123" s="76">
        <f t="shared" ca="1" si="26"/>
        <v>1.3949731983158516E-5</v>
      </c>
      <c r="M123" s="76">
        <f t="shared" ca="1" si="18"/>
        <v>457051548789706.5</v>
      </c>
      <c r="N123" s="76">
        <f t="shared" ca="1" si="19"/>
        <v>19374835499086.684</v>
      </c>
      <c r="O123" s="76">
        <f t="shared" ca="1" si="20"/>
        <v>2608754804606.2095</v>
      </c>
      <c r="P123" s="50">
        <f t="shared" ca="1" si="27"/>
        <v>3.7349339998396913E-3</v>
      </c>
      <c r="Q123" s="50"/>
      <c r="R123" s="50"/>
      <c r="S123" s="50"/>
      <c r="T123" s="50"/>
    </row>
    <row r="124" spans="1:20">
      <c r="A124" s="85">
        <v>-2205.5</v>
      </c>
      <c r="B124" s="85">
        <v>-7.6521750015672296E-3</v>
      </c>
      <c r="C124" s="50"/>
      <c r="D124" s="84">
        <f t="shared" si="28"/>
        <v>-0.22055</v>
      </c>
      <c r="E124" s="84">
        <f t="shared" si="28"/>
        <v>-7.6521750015672296E-3</v>
      </c>
      <c r="F124" s="76">
        <f t="shared" si="21"/>
        <v>4.8642302499999998E-2</v>
      </c>
      <c r="G124" s="76">
        <f t="shared" si="22"/>
        <v>-1.0728059816374999E-2</v>
      </c>
      <c r="H124" s="76">
        <f t="shared" si="23"/>
        <v>2.366073592501506E-3</v>
      </c>
      <c r="I124" s="76">
        <f t="shared" si="24"/>
        <v>1.6876871965956525E-3</v>
      </c>
      <c r="J124" s="76">
        <f t="shared" si="25"/>
        <v>-3.7221941120917117E-4</v>
      </c>
      <c r="K124" s="76">
        <f t="shared" ca="1" si="17"/>
        <v>-1.1885462756937878E-2</v>
      </c>
      <c r="L124" s="76">
        <f t="shared" ca="1" si="26"/>
        <v>1.7920725219771065E-5</v>
      </c>
      <c r="M124" s="76">
        <f t="shared" ca="1" si="18"/>
        <v>456938540391853.31</v>
      </c>
      <c r="N124" s="76">
        <f t="shared" ca="1" si="19"/>
        <v>19300078830158.566</v>
      </c>
      <c r="O124" s="76">
        <f t="shared" ca="1" si="20"/>
        <v>2614046424306.6016</v>
      </c>
      <c r="P124" s="50">
        <f t="shared" ca="1" si="27"/>
        <v>4.2332877553706485E-3</v>
      </c>
      <c r="Q124" s="50"/>
      <c r="R124" s="50"/>
      <c r="S124" s="50"/>
      <c r="T124" s="50"/>
    </row>
    <row r="125" spans="1:20">
      <c r="A125" s="85">
        <v>-2165</v>
      </c>
      <c r="B125" s="85">
        <v>-1.1652500033960678E-3</v>
      </c>
      <c r="C125" s="50"/>
      <c r="D125" s="84">
        <f t="shared" si="28"/>
        <v>-0.2165</v>
      </c>
      <c r="E125" s="84">
        <f t="shared" si="28"/>
        <v>-1.1652500033960678E-3</v>
      </c>
      <c r="F125" s="76">
        <f t="shared" si="21"/>
        <v>4.6872249999999997E-2</v>
      </c>
      <c r="G125" s="76">
        <f t="shared" si="22"/>
        <v>-1.0147842124999999E-2</v>
      </c>
      <c r="H125" s="76">
        <f t="shared" si="23"/>
        <v>2.1970078200624996E-3</v>
      </c>
      <c r="I125" s="76">
        <f t="shared" si="24"/>
        <v>2.5227662573524867E-4</v>
      </c>
      <c r="J125" s="76">
        <f t="shared" si="25"/>
        <v>-5.4617889471681336E-5</v>
      </c>
      <c r="K125" s="76">
        <f t="shared" ca="1" si="17"/>
        <v>-1.1805160575393209E-2</v>
      </c>
      <c r="L125" s="76">
        <f t="shared" ca="1" si="26"/>
        <v>1.1320769698009654E-4</v>
      </c>
      <c r="M125" s="76">
        <f t="shared" ca="1" si="18"/>
        <v>456570780067697.69</v>
      </c>
      <c r="N125" s="76">
        <f t="shared" ca="1" si="19"/>
        <v>19059033187089.902</v>
      </c>
      <c r="O125" s="76">
        <f t="shared" ca="1" si="20"/>
        <v>2631167563665.0308</v>
      </c>
      <c r="P125" s="50">
        <f t="shared" ca="1" si="27"/>
        <v>1.0639910571997141E-2</v>
      </c>
      <c r="Q125" s="50"/>
      <c r="R125" s="50"/>
      <c r="S125" s="50"/>
      <c r="T125" s="50"/>
    </row>
    <row r="126" spans="1:20">
      <c r="A126" s="85">
        <v>-2112</v>
      </c>
      <c r="B126" s="85">
        <v>-3.5520000528777018E-4</v>
      </c>
      <c r="C126" s="50"/>
      <c r="D126" s="84">
        <f t="shared" si="28"/>
        <v>-0.2112</v>
      </c>
      <c r="E126" s="84">
        <f t="shared" si="28"/>
        <v>-3.5520000528777018E-4</v>
      </c>
      <c r="F126" s="76">
        <f t="shared" si="21"/>
        <v>4.4605439999999996E-2</v>
      </c>
      <c r="G126" s="76">
        <f t="shared" si="22"/>
        <v>-9.4206689279999999E-3</v>
      </c>
      <c r="H126" s="76">
        <f t="shared" si="23"/>
        <v>1.9896452775935995E-3</v>
      </c>
      <c r="I126" s="76">
        <f t="shared" si="24"/>
        <v>7.5018241116777063E-5</v>
      </c>
      <c r="J126" s="76">
        <f t="shared" si="25"/>
        <v>-1.5843852523863316E-5</v>
      </c>
      <c r="K126" s="76">
        <f t="shared" ca="1" si="17"/>
        <v>-1.1699973716825598E-2</v>
      </c>
      <c r="L126" s="76">
        <f t="shared" ca="1" si="26"/>
        <v>1.2870389056599977E-4</v>
      </c>
      <c r="M126" s="76">
        <f t="shared" ca="1" si="18"/>
        <v>456085793531041.88</v>
      </c>
      <c r="N126" s="76">
        <f t="shared" ca="1" si="19"/>
        <v>18746275931066.914</v>
      </c>
      <c r="O126" s="76">
        <f t="shared" ca="1" si="20"/>
        <v>2653517080547.9028</v>
      </c>
      <c r="P126" s="50">
        <f t="shared" ca="1" si="27"/>
        <v>1.1344773711537828E-2</v>
      </c>
      <c r="Q126" s="50"/>
      <c r="R126" s="50"/>
      <c r="S126" s="50"/>
      <c r="T126" s="50"/>
    </row>
    <row r="127" spans="1:20">
      <c r="A127" s="85">
        <v>-2047.5</v>
      </c>
      <c r="B127" s="85">
        <v>-5.7278750100522302E-3</v>
      </c>
      <c r="C127" s="50"/>
      <c r="D127" s="84">
        <f t="shared" si="28"/>
        <v>-0.20474999999999999</v>
      </c>
      <c r="E127" s="84">
        <f t="shared" si="28"/>
        <v>-5.7278750100522302E-3</v>
      </c>
      <c r="F127" s="76">
        <f t="shared" si="21"/>
        <v>4.1922562499999996E-2</v>
      </c>
      <c r="G127" s="76">
        <f t="shared" si="22"/>
        <v>-8.583644671874998E-3</v>
      </c>
      <c r="H127" s="76">
        <f t="shared" si="23"/>
        <v>1.757501246566406E-3</v>
      </c>
      <c r="I127" s="76">
        <f t="shared" si="24"/>
        <v>1.1727824083081941E-3</v>
      </c>
      <c r="J127" s="76">
        <f t="shared" si="25"/>
        <v>-2.4012719810110274E-4</v>
      </c>
      <c r="K127" s="76">
        <f t="shared" ca="1" si="17"/>
        <v>-1.1571810277282081E-2</v>
      </c>
      <c r="L127" s="76">
        <f t="shared" ca="1" si="26"/>
        <v>3.4151579407572829E-5</v>
      </c>
      <c r="M127" s="76">
        <f t="shared" ca="1" si="18"/>
        <v>455489894501812</v>
      </c>
      <c r="N127" s="76">
        <f t="shared" ca="1" si="19"/>
        <v>18369747841881.125</v>
      </c>
      <c r="O127" s="76">
        <f t="shared" ca="1" si="20"/>
        <v>2680627793591.999</v>
      </c>
      <c r="P127" s="50">
        <f t="shared" ca="1" si="27"/>
        <v>5.8439352672298508E-3</v>
      </c>
      <c r="Q127" s="50"/>
      <c r="R127" s="50"/>
      <c r="S127" s="50"/>
      <c r="T127" s="50"/>
    </row>
    <row r="128" spans="1:20">
      <c r="A128" s="85">
        <v>-2007</v>
      </c>
      <c r="B128" s="85">
        <v>-7.2409500062349252E-3</v>
      </c>
      <c r="C128" s="50"/>
      <c r="D128" s="84">
        <f t="shared" si="28"/>
        <v>-0.20069999999999999</v>
      </c>
      <c r="E128" s="84">
        <f t="shared" si="28"/>
        <v>-7.2409500062349252E-3</v>
      </c>
      <c r="F128" s="76">
        <f t="shared" si="21"/>
        <v>4.0280489999999995E-2</v>
      </c>
      <c r="G128" s="76">
        <f t="shared" si="22"/>
        <v>-8.0842943429999987E-3</v>
      </c>
      <c r="H128" s="76">
        <f t="shared" si="23"/>
        <v>1.6225178746400997E-3</v>
      </c>
      <c r="I128" s="76">
        <f t="shared" si="24"/>
        <v>1.4532586662513495E-3</v>
      </c>
      <c r="J128" s="76">
        <f t="shared" si="25"/>
        <v>-2.9166901431664584E-4</v>
      </c>
      <c r="K128" s="76">
        <f t="shared" ca="1" si="17"/>
        <v>-1.1491249700128872E-2</v>
      </c>
      <c r="L128" s="76">
        <f t="shared" ca="1" si="26"/>
        <v>1.8065047487914975E-5</v>
      </c>
      <c r="M128" s="76">
        <f t="shared" ca="1" si="18"/>
        <v>455112543906998.69</v>
      </c>
      <c r="N128" s="76">
        <f t="shared" ca="1" si="19"/>
        <v>18135610627816.102</v>
      </c>
      <c r="O128" s="76">
        <f t="shared" ca="1" si="20"/>
        <v>2697599790486.7109</v>
      </c>
      <c r="P128" s="50">
        <f t="shared" ca="1" si="27"/>
        <v>4.2502996938939466E-3</v>
      </c>
      <c r="Q128" s="50"/>
      <c r="R128" s="50"/>
      <c r="S128" s="50"/>
      <c r="T128" s="50"/>
    </row>
    <row r="129" spans="1:20">
      <c r="A129" s="85">
        <v>-2001</v>
      </c>
      <c r="B129" s="85">
        <v>-1.2058499996783212E-3</v>
      </c>
      <c r="C129" s="50"/>
      <c r="D129" s="84">
        <f t="shared" si="28"/>
        <v>-0.2001</v>
      </c>
      <c r="E129" s="84">
        <f t="shared" si="28"/>
        <v>-1.2058499996783212E-3</v>
      </c>
      <c r="F129" s="76">
        <f t="shared" si="21"/>
        <v>4.0040010000000001E-2</v>
      </c>
      <c r="G129" s="76">
        <f t="shared" si="22"/>
        <v>-8.0120060010000008E-3</v>
      </c>
      <c r="H129" s="76">
        <f t="shared" si="23"/>
        <v>1.6032024008001001E-3</v>
      </c>
      <c r="I129" s="76">
        <f t="shared" si="24"/>
        <v>2.4129058493563206E-4</v>
      </c>
      <c r="J129" s="76">
        <f t="shared" si="25"/>
        <v>-4.8282246045619977E-5</v>
      </c>
      <c r="K129" s="76">
        <f t="shared" ca="1" si="17"/>
        <v>-1.1479309166712925E-2</v>
      </c>
      <c r="L129" s="76">
        <f t="shared" ca="1" si="26"/>
        <v>1.0554396325672733E-4</v>
      </c>
      <c r="M129" s="76">
        <f t="shared" ca="1" si="18"/>
        <v>455056431637302.38</v>
      </c>
      <c r="N129" s="76">
        <f t="shared" ca="1" si="19"/>
        <v>18101073318037.059</v>
      </c>
      <c r="O129" s="76">
        <f t="shared" ca="1" si="20"/>
        <v>2700110744843.3789</v>
      </c>
      <c r="P129" s="50">
        <f t="shared" ca="1" si="27"/>
        <v>1.0273459167034604E-2</v>
      </c>
      <c r="Q129" s="50"/>
      <c r="R129" s="50"/>
      <c r="S129" s="50"/>
      <c r="T129" s="50"/>
    </row>
    <row r="130" spans="1:20">
      <c r="A130" s="85">
        <v>-1998</v>
      </c>
      <c r="B130" s="85">
        <v>4.3117000022903085E-3</v>
      </c>
      <c r="C130" s="50"/>
      <c r="D130" s="84">
        <f t="shared" si="28"/>
        <v>-0.19980000000000001</v>
      </c>
      <c r="E130" s="84">
        <f t="shared" si="28"/>
        <v>4.3117000022903085E-3</v>
      </c>
      <c r="F130" s="76">
        <f t="shared" si="21"/>
        <v>3.9920040000000004E-2</v>
      </c>
      <c r="G130" s="76">
        <f t="shared" si="22"/>
        <v>-7.9760239920000017E-3</v>
      </c>
      <c r="H130" s="76">
        <f t="shared" si="23"/>
        <v>1.5936095936016003E-3</v>
      </c>
      <c r="I130" s="76">
        <f t="shared" si="24"/>
        <v>-8.6147766045760368E-4</v>
      </c>
      <c r="J130" s="76">
        <f t="shared" si="25"/>
        <v>1.7212323655942921E-4</v>
      </c>
      <c r="K130" s="76">
        <f t="shared" ca="1" si="17"/>
        <v>-1.1473338354866539E-2</v>
      </c>
      <c r="L130" s="76">
        <f t="shared" ca="1" si="26"/>
        <v>2.4916743593691293E-4</v>
      </c>
      <c r="M130" s="76">
        <f t="shared" ca="1" si="18"/>
        <v>455028355338075.44</v>
      </c>
      <c r="N130" s="76">
        <f t="shared" ca="1" si="19"/>
        <v>18083819132055.055</v>
      </c>
      <c r="O130" s="76">
        <f t="shared" ca="1" si="20"/>
        <v>2701365888520.8823</v>
      </c>
      <c r="P130" s="50">
        <f t="shared" ca="1" si="27"/>
        <v>1.5785038357156847E-2</v>
      </c>
      <c r="Q130" s="50"/>
      <c r="R130" s="50"/>
      <c r="S130" s="50"/>
      <c r="T130" s="50"/>
    </row>
    <row r="131" spans="1:20">
      <c r="A131" s="85">
        <v>-1997.5</v>
      </c>
      <c r="B131" s="85">
        <v>-5.4353750019799918E-3</v>
      </c>
      <c r="C131" s="50"/>
      <c r="D131" s="84">
        <f t="shared" si="28"/>
        <v>-0.19975000000000001</v>
      </c>
      <c r="E131" s="84">
        <f t="shared" si="28"/>
        <v>-5.4353750019799918E-3</v>
      </c>
      <c r="F131" s="76">
        <f t="shared" si="21"/>
        <v>3.9900062500000007E-2</v>
      </c>
      <c r="G131" s="76">
        <f t="shared" si="22"/>
        <v>-7.9700374843750012E-3</v>
      </c>
      <c r="H131" s="76">
        <f t="shared" si="23"/>
        <v>1.5920149875039069E-3</v>
      </c>
      <c r="I131" s="76">
        <f t="shared" si="24"/>
        <v>1.0857161566455035E-3</v>
      </c>
      <c r="J131" s="76">
        <f t="shared" si="25"/>
        <v>-2.1687180228993934E-4</v>
      </c>
      <c r="K131" s="76">
        <f t="shared" ca="1" si="17"/>
        <v>-1.1472343184225763E-2</v>
      </c>
      <c r="L131" s="76">
        <f t="shared" ca="1" si="26"/>
        <v>3.6444984833447803E-5</v>
      </c>
      <c r="M131" s="76">
        <f t="shared" ca="1" si="18"/>
        <v>455023674648056.13</v>
      </c>
      <c r="N131" s="76">
        <f t="shared" ca="1" si="19"/>
        <v>18080944371982.934</v>
      </c>
      <c r="O131" s="76">
        <f t="shared" ca="1" si="20"/>
        <v>2701575057481.2056</v>
      </c>
      <c r="P131" s="50">
        <f t="shared" ca="1" si="27"/>
        <v>6.0369681822457708E-3</v>
      </c>
      <c r="Q131" s="50"/>
      <c r="R131" s="50"/>
      <c r="S131" s="50"/>
      <c r="T131" s="50"/>
    </row>
    <row r="132" spans="1:20">
      <c r="A132" s="85">
        <v>-1969.5</v>
      </c>
      <c r="B132" s="85">
        <v>-1.1271575000137091E-2</v>
      </c>
      <c r="C132" s="50"/>
      <c r="D132" s="84">
        <f t="shared" si="28"/>
        <v>-0.19694999999999999</v>
      </c>
      <c r="E132" s="84">
        <f t="shared" si="28"/>
        <v>-1.1271575000137091E-2</v>
      </c>
      <c r="F132" s="76">
        <f t="shared" si="21"/>
        <v>3.8789302499999997E-2</v>
      </c>
      <c r="G132" s="76">
        <f t="shared" si="22"/>
        <v>-7.6395531273749989E-3</v>
      </c>
      <c r="H132" s="76">
        <f t="shared" si="23"/>
        <v>1.5046099884365061E-3</v>
      </c>
      <c r="I132" s="76">
        <f t="shared" si="24"/>
        <v>2.2199366962769996E-3</v>
      </c>
      <c r="J132" s="76">
        <f t="shared" si="25"/>
        <v>-4.3721653233175505E-4</v>
      </c>
      <c r="K132" s="76">
        <f t="shared" ca="1" si="17"/>
        <v>-1.1416597516473571E-2</v>
      </c>
      <c r="L132" s="76">
        <f t="shared" ca="1" si="26"/>
        <v>2.1031530244564718E-8</v>
      </c>
      <c r="M132" s="76">
        <f t="shared" ca="1" si="18"/>
        <v>454760960305268.69</v>
      </c>
      <c r="N132" s="76">
        <f t="shared" ca="1" si="19"/>
        <v>17920385035264.934</v>
      </c>
      <c r="O132" s="76">
        <f t="shared" ca="1" si="20"/>
        <v>2713278590107.2173</v>
      </c>
      <c r="P132" s="50">
        <f t="shared" ca="1" si="27"/>
        <v>1.4502251633648038E-4</v>
      </c>
      <c r="Q132" s="50"/>
      <c r="R132" s="50"/>
      <c r="S132" s="50"/>
      <c r="T132" s="50"/>
    </row>
    <row r="133" spans="1:20">
      <c r="A133" s="85">
        <v>-1942</v>
      </c>
      <c r="B133" s="85">
        <v>6.3930000032996759E-4</v>
      </c>
      <c r="C133" s="50"/>
      <c r="D133" s="84">
        <f t="shared" ref="D133:E196" si="29">A133/A$18</f>
        <v>-0.19420000000000001</v>
      </c>
      <c r="E133" s="84">
        <f t="shared" si="29"/>
        <v>6.3930000032996759E-4</v>
      </c>
      <c r="F133" s="76">
        <f t="shared" si="21"/>
        <v>3.7713640000000007E-2</v>
      </c>
      <c r="G133" s="76">
        <f t="shared" si="22"/>
        <v>-7.3239888880000017E-3</v>
      </c>
      <c r="H133" s="76">
        <f t="shared" si="23"/>
        <v>1.4223186420496004E-3</v>
      </c>
      <c r="I133" s="76">
        <f t="shared" si="24"/>
        <v>-1.241520600640797E-4</v>
      </c>
      <c r="J133" s="76">
        <f t="shared" si="25"/>
        <v>2.411033006444428E-5</v>
      </c>
      <c r="K133" s="76">
        <f t="shared" ca="1" si="17"/>
        <v>-1.136181649161094E-2</v>
      </c>
      <c r="L133" s="76">
        <f t="shared" ca="1" si="26"/>
        <v>1.4402679705313604E-4</v>
      </c>
      <c r="M133" s="76">
        <f t="shared" ca="1" si="18"/>
        <v>454501798655856.81</v>
      </c>
      <c r="N133" s="76">
        <f t="shared" ca="1" si="19"/>
        <v>17763508873288.098</v>
      </c>
      <c r="O133" s="76">
        <f t="shared" ca="1" si="20"/>
        <v>2724753952078.8232</v>
      </c>
      <c r="P133" s="50">
        <f t="shared" ca="1" si="27"/>
        <v>1.2001116491940907E-2</v>
      </c>
      <c r="Q133" s="50"/>
      <c r="R133" s="50"/>
      <c r="S133" s="50"/>
      <c r="T133" s="50"/>
    </row>
    <row r="134" spans="1:20">
      <c r="A134" s="85">
        <v>-1939</v>
      </c>
      <c r="B134" s="85">
        <v>-5.8431500001461245E-3</v>
      </c>
      <c r="C134" s="50"/>
      <c r="D134" s="84">
        <f t="shared" si="29"/>
        <v>-0.19389999999999999</v>
      </c>
      <c r="E134" s="84">
        <f t="shared" si="29"/>
        <v>-5.8431500001461245E-3</v>
      </c>
      <c r="F134" s="76">
        <f t="shared" si="21"/>
        <v>3.7597209999999999E-2</v>
      </c>
      <c r="G134" s="76">
        <f t="shared" si="22"/>
        <v>-7.290099018999999E-3</v>
      </c>
      <c r="H134" s="76">
        <f t="shared" si="23"/>
        <v>1.4135501997840998E-3</v>
      </c>
      <c r="I134" s="76">
        <f t="shared" si="24"/>
        <v>1.1329867850283335E-3</v>
      </c>
      <c r="J134" s="76">
        <f t="shared" si="25"/>
        <v>-2.1968613761699383E-4</v>
      </c>
      <c r="K134" s="76">
        <f t="shared" ca="1" si="17"/>
        <v>-1.1355838532394226E-2</v>
      </c>
      <c r="L134" s="76">
        <f t="shared" ca="1" si="26"/>
        <v>3.0389734853579727E-5</v>
      </c>
      <c r="M134" s="76">
        <f t="shared" ca="1" si="18"/>
        <v>454473458257856</v>
      </c>
      <c r="N134" s="76">
        <f t="shared" ca="1" si="19"/>
        <v>17746443965785.496</v>
      </c>
      <c r="O134" s="76">
        <f t="shared" ca="1" si="20"/>
        <v>2726004648165.5229</v>
      </c>
      <c r="P134" s="50">
        <f t="shared" ca="1" si="27"/>
        <v>5.5126885322481015E-3</v>
      </c>
      <c r="Q134" s="50"/>
      <c r="R134" s="50"/>
      <c r="S134" s="50"/>
      <c r="T134" s="50"/>
    </row>
    <row r="135" spans="1:20">
      <c r="A135" s="85">
        <v>-1913.5</v>
      </c>
      <c r="B135" s="85">
        <v>-4.9439750000601634E-3</v>
      </c>
      <c r="C135" s="50"/>
      <c r="D135" s="84">
        <f t="shared" si="29"/>
        <v>-0.19134999999999999</v>
      </c>
      <c r="E135" s="84">
        <f t="shared" si="29"/>
        <v>-4.9439750000601634E-3</v>
      </c>
      <c r="F135" s="76">
        <f t="shared" si="21"/>
        <v>3.6614822499999998E-2</v>
      </c>
      <c r="G135" s="76">
        <f t="shared" si="22"/>
        <v>-7.0062462853749995E-3</v>
      </c>
      <c r="H135" s="76">
        <f t="shared" si="23"/>
        <v>1.3406452267065061E-3</v>
      </c>
      <c r="I135" s="76">
        <f t="shared" si="24"/>
        <v>9.4602961626151223E-4</v>
      </c>
      <c r="J135" s="76">
        <f t="shared" si="25"/>
        <v>-1.8102276707164037E-4</v>
      </c>
      <c r="K135" s="76">
        <f t="shared" ca="1" si="17"/>
        <v>-1.1305011205743174E-2</v>
      </c>
      <c r="L135" s="76">
        <f t="shared" ca="1" si="26"/>
        <v>4.0462781610010119E-5</v>
      </c>
      <c r="M135" s="76">
        <f t="shared" ca="1" si="18"/>
        <v>454232023380457.06</v>
      </c>
      <c r="N135" s="76">
        <f t="shared" ca="1" si="19"/>
        <v>17601779785429.613</v>
      </c>
      <c r="O135" s="76">
        <f t="shared" ca="1" si="20"/>
        <v>2736626249539.1514</v>
      </c>
      <c r="P135" s="50">
        <f t="shared" ca="1" si="27"/>
        <v>6.361036205683011E-3</v>
      </c>
      <c r="Q135" s="50"/>
      <c r="R135" s="50"/>
      <c r="S135" s="50"/>
      <c r="T135" s="50"/>
    </row>
    <row r="136" spans="1:20">
      <c r="A136" s="85">
        <v>-1911</v>
      </c>
      <c r="B136" s="85">
        <v>-3.6793500039493665E-3</v>
      </c>
      <c r="C136" s="50"/>
      <c r="D136" s="84">
        <f t="shared" si="29"/>
        <v>-0.19109999999999999</v>
      </c>
      <c r="E136" s="84">
        <f t="shared" si="29"/>
        <v>-3.6793500039493665E-3</v>
      </c>
      <c r="F136" s="76">
        <f t="shared" si="21"/>
        <v>3.6519209999999996E-2</v>
      </c>
      <c r="G136" s="76">
        <f t="shared" si="22"/>
        <v>-6.9788210309999991E-3</v>
      </c>
      <c r="H136" s="76">
        <f t="shared" si="23"/>
        <v>1.3336526990240997E-3</v>
      </c>
      <c r="I136" s="76">
        <f t="shared" si="24"/>
        <v>7.0312378575472392E-4</v>
      </c>
      <c r="J136" s="76">
        <f t="shared" si="25"/>
        <v>-1.3436695545772774E-4</v>
      </c>
      <c r="K136" s="76">
        <f t="shared" ca="1" si="17"/>
        <v>-1.1300026721181061E-2</v>
      </c>
      <c r="L136" s="76">
        <f t="shared" ca="1" si="26"/>
        <v>5.8074713628557228E-5</v>
      </c>
      <c r="M136" s="76">
        <f t="shared" ca="1" si="18"/>
        <v>454208301156073.25</v>
      </c>
      <c r="N136" s="76">
        <f t="shared" ca="1" si="19"/>
        <v>17587634322474.479</v>
      </c>
      <c r="O136" s="76">
        <f t="shared" ca="1" si="20"/>
        <v>2737666681004.1279</v>
      </c>
      <c r="P136" s="50">
        <f t="shared" ca="1" si="27"/>
        <v>7.620676717231694E-3</v>
      </c>
      <c r="Q136" s="50"/>
      <c r="R136" s="50"/>
      <c r="S136" s="50"/>
      <c r="T136" s="50"/>
    </row>
    <row r="137" spans="1:20">
      <c r="A137" s="85">
        <v>-1904.5</v>
      </c>
      <c r="B137" s="85">
        <v>-5.3913250012556091E-3</v>
      </c>
      <c r="C137" s="50"/>
      <c r="D137" s="84">
        <f t="shared" si="29"/>
        <v>-0.19045000000000001</v>
      </c>
      <c r="E137" s="84">
        <f t="shared" si="29"/>
        <v>-5.3913250012556091E-3</v>
      </c>
      <c r="F137" s="76">
        <f t="shared" si="21"/>
        <v>3.6271202500000002E-2</v>
      </c>
      <c r="G137" s="76">
        <f t="shared" si="22"/>
        <v>-6.9078505161250005E-3</v>
      </c>
      <c r="H137" s="76">
        <f t="shared" si="23"/>
        <v>1.3156001307960065E-3</v>
      </c>
      <c r="I137" s="76">
        <f t="shared" si="24"/>
        <v>1.0267778464891307E-3</v>
      </c>
      <c r="J137" s="76">
        <f t="shared" si="25"/>
        <v>-1.9554984086385497E-4</v>
      </c>
      <c r="K137" s="76">
        <f t="shared" ca="1" si="17"/>
        <v>-1.1287065880186331E-2</v>
      </c>
      <c r="L137" s="76">
        <f t="shared" ca="1" si="26"/>
        <v>3.47597605114948E-5</v>
      </c>
      <c r="M137" s="76">
        <f t="shared" ca="1" si="18"/>
        <v>454146579816628.19</v>
      </c>
      <c r="N137" s="76">
        <f t="shared" ca="1" si="19"/>
        <v>17550887265593.699</v>
      </c>
      <c r="O137" s="76">
        <f t="shared" ca="1" si="20"/>
        <v>2740371044580.042</v>
      </c>
      <c r="P137" s="50">
        <f t="shared" ca="1" si="27"/>
        <v>5.8957408789307216E-3</v>
      </c>
      <c r="Q137" s="50"/>
      <c r="R137" s="50"/>
      <c r="S137" s="50"/>
      <c r="T137" s="50"/>
    </row>
    <row r="138" spans="1:20">
      <c r="A138" s="85">
        <v>-1845.5</v>
      </c>
      <c r="B138" s="85">
        <v>4.4538250003824942E-3</v>
      </c>
      <c r="C138" s="50"/>
      <c r="D138" s="84">
        <f t="shared" si="29"/>
        <v>-0.18454999999999999</v>
      </c>
      <c r="E138" s="84">
        <f t="shared" si="29"/>
        <v>4.4538250003824942E-3</v>
      </c>
      <c r="F138" s="76">
        <f t="shared" si="21"/>
        <v>3.4058702499999996E-2</v>
      </c>
      <c r="G138" s="76">
        <f t="shared" si="22"/>
        <v>-6.2855335463749993E-3</v>
      </c>
      <c r="H138" s="76">
        <f t="shared" si="23"/>
        <v>1.1599952159835061E-3</v>
      </c>
      <c r="I138" s="76">
        <f t="shared" si="24"/>
        <v>-8.2195340382058921E-4</v>
      </c>
      <c r="J138" s="76">
        <f t="shared" si="25"/>
        <v>1.5169150067508973E-4</v>
      </c>
      <c r="K138" s="76">
        <f t="shared" ca="1" si="17"/>
        <v>-1.1169343298005549E-2</v>
      </c>
      <c r="L138" s="76">
        <f t="shared" ca="1" si="26"/>
        <v>2.4408338767975714E-4</v>
      </c>
      <c r="M138" s="76">
        <f t="shared" ca="1" si="18"/>
        <v>453583464847930.88</v>
      </c>
      <c r="N138" s="76">
        <f t="shared" ca="1" si="19"/>
        <v>17219391331170.951</v>
      </c>
      <c r="O138" s="76">
        <f t="shared" ca="1" si="20"/>
        <v>2764867682831.3022</v>
      </c>
      <c r="P138" s="50">
        <f t="shared" ca="1" si="27"/>
        <v>1.5623168298388043E-2</v>
      </c>
      <c r="Q138" s="50"/>
      <c r="R138" s="50"/>
      <c r="S138" s="50"/>
      <c r="T138" s="50"/>
    </row>
    <row r="139" spans="1:20">
      <c r="A139" s="85">
        <v>-1842.5</v>
      </c>
      <c r="B139" s="85">
        <v>-5.0286249970667996E-3</v>
      </c>
      <c r="C139" s="50"/>
      <c r="D139" s="84">
        <f t="shared" si="29"/>
        <v>-0.18425</v>
      </c>
      <c r="E139" s="84">
        <f t="shared" si="29"/>
        <v>-5.0286249970667996E-3</v>
      </c>
      <c r="F139" s="76">
        <f t="shared" si="21"/>
        <v>3.3948062500000001E-2</v>
      </c>
      <c r="G139" s="76">
        <f t="shared" si="22"/>
        <v>-6.2549305156249999E-3</v>
      </c>
      <c r="H139" s="76">
        <f t="shared" si="23"/>
        <v>1.1524709475039063E-3</v>
      </c>
      <c r="I139" s="76">
        <f t="shared" si="24"/>
        <v>9.2652415570955785E-4</v>
      </c>
      <c r="J139" s="76">
        <f t="shared" si="25"/>
        <v>-1.7071207568948604E-4</v>
      </c>
      <c r="K139" s="76">
        <f t="shared" ca="1" si="17"/>
        <v>-1.1163353648598388E-2</v>
      </c>
      <c r="L139" s="76">
        <f t="shared" ca="1" si="26"/>
        <v>3.763489562792258E-5</v>
      </c>
      <c r="M139" s="76">
        <f t="shared" ca="1" si="18"/>
        <v>453554693609107.13</v>
      </c>
      <c r="N139" s="76">
        <f t="shared" ca="1" si="19"/>
        <v>17202634319899.898</v>
      </c>
      <c r="O139" s="76">
        <f t="shared" ca="1" si="20"/>
        <v>2766110808507.7144</v>
      </c>
      <c r="P139" s="50">
        <f t="shared" ca="1" si="27"/>
        <v>6.1347286515315881E-3</v>
      </c>
      <c r="Q139" s="50"/>
      <c r="R139" s="50"/>
      <c r="S139" s="50"/>
      <c r="T139" s="50"/>
    </row>
    <row r="140" spans="1:20">
      <c r="A140" s="85">
        <v>-1833</v>
      </c>
      <c r="B140" s="85">
        <v>2.7769500011345372E-3</v>
      </c>
      <c r="C140" s="50"/>
      <c r="D140" s="84">
        <f t="shared" si="29"/>
        <v>-0.18329999999999999</v>
      </c>
      <c r="E140" s="84">
        <f t="shared" si="29"/>
        <v>2.7769500011345372E-3</v>
      </c>
      <c r="F140" s="76">
        <f t="shared" si="21"/>
        <v>3.3598889999999999E-2</v>
      </c>
      <c r="G140" s="76">
        <f t="shared" si="22"/>
        <v>-6.1586765369999992E-3</v>
      </c>
      <c r="H140" s="76">
        <f t="shared" si="23"/>
        <v>1.1288854092320999E-3</v>
      </c>
      <c r="I140" s="76">
        <f t="shared" si="24"/>
        <v>-5.0901493520796068E-4</v>
      </c>
      <c r="J140" s="76">
        <f t="shared" si="25"/>
        <v>9.3302437623619182E-5</v>
      </c>
      <c r="K140" s="76">
        <f t="shared" ca="1" si="17"/>
        <v>-1.1144384027876205E-2</v>
      </c>
      <c r="L140" s="76">
        <f t="shared" ca="1" si="26"/>
        <v>1.9380354114729246E-4</v>
      </c>
      <c r="M140" s="76">
        <f t="shared" ca="1" si="18"/>
        <v>453463496477284.06</v>
      </c>
      <c r="N140" s="76">
        <f t="shared" ca="1" si="19"/>
        <v>17149633368246.227</v>
      </c>
      <c r="O140" s="76">
        <f t="shared" ca="1" si="20"/>
        <v>2770045780268.1997</v>
      </c>
      <c r="P140" s="50">
        <f t="shared" ca="1" si="27"/>
        <v>1.3921334029010742E-2</v>
      </c>
      <c r="Q140" s="50"/>
      <c r="R140" s="50"/>
      <c r="S140" s="50"/>
      <c r="T140" s="50"/>
    </row>
    <row r="141" spans="1:20">
      <c r="A141" s="85">
        <v>-1830</v>
      </c>
      <c r="B141" s="85">
        <v>-7.0550000964431092E-4</v>
      </c>
      <c r="C141" s="50"/>
      <c r="D141" s="84">
        <f t="shared" si="29"/>
        <v>-0.183</v>
      </c>
      <c r="E141" s="84">
        <f t="shared" si="29"/>
        <v>-7.0550000964431092E-4</v>
      </c>
      <c r="F141" s="76">
        <f t="shared" si="21"/>
        <v>3.3488999999999998E-2</v>
      </c>
      <c r="G141" s="76">
        <f t="shared" si="22"/>
        <v>-6.1284869999999993E-3</v>
      </c>
      <c r="H141" s="76">
        <f t="shared" si="23"/>
        <v>1.1215131209999999E-3</v>
      </c>
      <c r="I141" s="76">
        <f t="shared" si="24"/>
        <v>1.291065017649089E-4</v>
      </c>
      <c r="J141" s="76">
        <f t="shared" si="25"/>
        <v>-2.3626489822978328E-5</v>
      </c>
      <c r="K141" s="76">
        <f t="shared" ca="1" si="17"/>
        <v>-1.1138392864195672E-2</v>
      </c>
      <c r="L141" s="76">
        <f t="shared" ca="1" si="26"/>
        <v>1.0884525331454885E-4</v>
      </c>
      <c r="M141" s="76">
        <f t="shared" ca="1" si="18"/>
        <v>453434669532470.06</v>
      </c>
      <c r="N141" s="76">
        <f t="shared" ca="1" si="19"/>
        <v>17132916087022.33</v>
      </c>
      <c r="O141" s="76">
        <f t="shared" ca="1" si="20"/>
        <v>2771287898656.2686</v>
      </c>
      <c r="P141" s="50">
        <f t="shared" ca="1" si="27"/>
        <v>1.0432892854551361E-2</v>
      </c>
      <c r="Q141" s="50"/>
      <c r="R141" s="50"/>
      <c r="S141" s="50"/>
      <c r="T141" s="50"/>
    </row>
    <row r="142" spans="1:20">
      <c r="A142" s="85">
        <v>-1827</v>
      </c>
      <c r="B142" s="85">
        <v>-3.1879500093054958E-3</v>
      </c>
      <c r="C142" s="50"/>
      <c r="D142" s="84">
        <f t="shared" si="29"/>
        <v>-0.1827</v>
      </c>
      <c r="E142" s="84">
        <f t="shared" si="29"/>
        <v>-3.1879500093054958E-3</v>
      </c>
      <c r="F142" s="76">
        <f t="shared" si="21"/>
        <v>3.3379289999999999E-2</v>
      </c>
      <c r="G142" s="76">
        <f t="shared" si="22"/>
        <v>-6.098396283E-3</v>
      </c>
      <c r="H142" s="76">
        <f t="shared" si="23"/>
        <v>1.1141770009041E-3</v>
      </c>
      <c r="I142" s="76">
        <f t="shared" si="24"/>
        <v>5.8243846670011411E-4</v>
      </c>
      <c r="J142" s="76">
        <f t="shared" si="25"/>
        <v>-1.0641150786611086E-4</v>
      </c>
      <c r="K142" s="76">
        <f t="shared" ca="1" si="17"/>
        <v>-1.1132401337089528E-2</v>
      </c>
      <c r="L142" s="76">
        <f t="shared" ca="1" si="26"/>
        <v>6.3114306899529477E-5</v>
      </c>
      <c r="M142" s="76">
        <f t="shared" ca="1" si="18"/>
        <v>453405829221734.88</v>
      </c>
      <c r="N142" s="76">
        <f t="shared" ca="1" si="19"/>
        <v>17116208335797.396</v>
      </c>
      <c r="O142" s="76">
        <f t="shared" ca="1" si="20"/>
        <v>2772529774389.8135</v>
      </c>
      <c r="P142" s="50">
        <f t="shared" ca="1" si="27"/>
        <v>7.9444513277840325E-3</v>
      </c>
      <c r="Q142" s="50"/>
      <c r="R142" s="50"/>
      <c r="S142" s="50"/>
      <c r="T142" s="50"/>
    </row>
    <row r="143" spans="1:20">
      <c r="A143" s="85">
        <v>-1771</v>
      </c>
      <c r="B143" s="85">
        <v>-2.8603500031749718E-3</v>
      </c>
      <c r="C143" s="50"/>
      <c r="D143" s="84">
        <f t="shared" si="29"/>
        <v>-0.17710000000000001</v>
      </c>
      <c r="E143" s="84">
        <f t="shared" si="29"/>
        <v>-2.8603500031749718E-3</v>
      </c>
      <c r="F143" s="76">
        <f t="shared" si="21"/>
        <v>3.1364410000000002E-2</v>
      </c>
      <c r="G143" s="76">
        <f t="shared" si="22"/>
        <v>-5.5546370110000007E-3</v>
      </c>
      <c r="H143" s="76">
        <f t="shared" si="23"/>
        <v>9.8372621464810016E-4</v>
      </c>
      <c r="I143" s="76">
        <f t="shared" si="24"/>
        <v>5.0656798556228757E-4</v>
      </c>
      <c r="J143" s="76">
        <f t="shared" si="25"/>
        <v>-8.9713190243081135E-5</v>
      </c>
      <c r="K143" s="76">
        <f t="shared" ca="1" si="17"/>
        <v>-1.1020492788985144E-2</v>
      </c>
      <c r="L143" s="76">
        <f t="shared" ca="1" si="26"/>
        <v>6.6587930284809803E-5</v>
      </c>
      <c r="M143" s="76">
        <f t="shared" ca="1" si="18"/>
        <v>452865025092486.75</v>
      </c>
      <c r="N143" s="76">
        <f t="shared" ca="1" si="19"/>
        <v>16806077047196.82</v>
      </c>
      <c r="O143" s="76">
        <f t="shared" ca="1" si="20"/>
        <v>2795666472228.0146</v>
      </c>
      <c r="P143" s="50">
        <f t="shared" ca="1" si="27"/>
        <v>8.1601427858101726E-3</v>
      </c>
      <c r="Q143" s="50"/>
      <c r="R143" s="50"/>
      <c r="S143" s="50"/>
      <c r="T143" s="50"/>
    </row>
    <row r="144" spans="1:20">
      <c r="A144" s="85">
        <v>-1736.5</v>
      </c>
      <c r="B144" s="85">
        <v>2.5914749930961989E-3</v>
      </c>
      <c r="C144" s="50"/>
      <c r="D144" s="84">
        <f t="shared" si="29"/>
        <v>-0.17365</v>
      </c>
      <c r="E144" s="84">
        <f t="shared" si="29"/>
        <v>2.5914749930961989E-3</v>
      </c>
      <c r="F144" s="76">
        <f t="shared" si="21"/>
        <v>3.0154322500000001E-2</v>
      </c>
      <c r="G144" s="76">
        <f t="shared" si="22"/>
        <v>-5.2362981021249998E-3</v>
      </c>
      <c r="H144" s="76">
        <f t="shared" si="23"/>
        <v>9.0928316543400633E-4</v>
      </c>
      <c r="I144" s="76">
        <f t="shared" si="24"/>
        <v>-4.5000963255115492E-4</v>
      </c>
      <c r="J144" s="76">
        <f t="shared" si="25"/>
        <v>7.8144172692508056E-5</v>
      </c>
      <c r="K144" s="76">
        <f t="shared" ca="1" si="17"/>
        <v>-1.0951486090684566E-2</v>
      </c>
      <c r="L144" s="76">
        <f t="shared" ca="1" si="26"/>
        <v>1.8341179491680027E-4</v>
      </c>
      <c r="M144" s="76">
        <f t="shared" ca="1" si="18"/>
        <v>452529536792241.75</v>
      </c>
      <c r="N144" s="76">
        <f t="shared" ca="1" si="19"/>
        <v>16616661037607.832</v>
      </c>
      <c r="O144" s="76">
        <f t="shared" ca="1" si="20"/>
        <v>2809877194966.7524</v>
      </c>
      <c r="P144" s="50">
        <f t="shared" ca="1" si="27"/>
        <v>1.3542961083780765E-2</v>
      </c>
      <c r="Q144" s="50"/>
      <c r="R144" s="50"/>
      <c r="S144" s="50"/>
      <c r="T144" s="50"/>
    </row>
    <row r="145" spans="1:20">
      <c r="A145" s="85">
        <v>-1733.5</v>
      </c>
      <c r="B145" s="85">
        <v>-1.189097500173375E-2</v>
      </c>
      <c r="C145" s="50"/>
      <c r="D145" s="84">
        <f t="shared" si="29"/>
        <v>-0.17335</v>
      </c>
      <c r="E145" s="84">
        <f t="shared" si="29"/>
        <v>-1.189097500173375E-2</v>
      </c>
      <c r="F145" s="76">
        <f t="shared" si="21"/>
        <v>3.0050222500000001E-2</v>
      </c>
      <c r="G145" s="76">
        <f t="shared" si="22"/>
        <v>-5.2092060703750002E-3</v>
      </c>
      <c r="H145" s="76">
        <f t="shared" si="23"/>
        <v>9.0301587229950635E-4</v>
      </c>
      <c r="I145" s="76">
        <f t="shared" si="24"/>
        <v>2.0613005165505457E-3</v>
      </c>
      <c r="J145" s="76">
        <f t="shared" si="25"/>
        <v>-3.5732644454403709E-4</v>
      </c>
      <c r="K145" s="76">
        <f t="shared" ca="1" si="17"/>
        <v>-1.0945483236813583E-2</v>
      </c>
      <c r="L145" s="76">
        <f t="shared" ca="1" si="26"/>
        <v>8.9395467753185205E-7</v>
      </c>
      <c r="M145" s="76">
        <f t="shared" ca="1" si="18"/>
        <v>452500280596764.13</v>
      </c>
      <c r="N145" s="76">
        <f t="shared" ca="1" si="19"/>
        <v>16600249294301.256</v>
      </c>
      <c r="O145" s="76">
        <f t="shared" ca="1" si="20"/>
        <v>2811111333193.1792</v>
      </c>
      <c r="P145" s="50">
        <f t="shared" ca="1" si="27"/>
        <v>-9.4549176492016683E-4</v>
      </c>
      <c r="Q145" s="50"/>
      <c r="R145" s="50"/>
      <c r="S145" s="50"/>
      <c r="T145" s="50"/>
    </row>
    <row r="146" spans="1:20">
      <c r="A146" s="85">
        <v>-1207</v>
      </c>
      <c r="B146" s="85">
        <v>-7.5609500054270029E-3</v>
      </c>
      <c r="C146" s="50"/>
      <c r="D146" s="84">
        <f t="shared" si="29"/>
        <v>-0.1207</v>
      </c>
      <c r="E146" s="84">
        <f t="shared" si="29"/>
        <v>-7.5609500054270029E-3</v>
      </c>
      <c r="F146" s="76">
        <f t="shared" si="21"/>
        <v>1.456849E-2</v>
      </c>
      <c r="G146" s="76">
        <f t="shared" si="22"/>
        <v>-1.7584167429999999E-3</v>
      </c>
      <c r="H146" s="76">
        <f t="shared" si="23"/>
        <v>2.122409008801E-4</v>
      </c>
      <c r="I146" s="76">
        <f t="shared" si="24"/>
        <v>9.1260666565503928E-4</v>
      </c>
      <c r="J146" s="76">
        <f t="shared" si="25"/>
        <v>-1.1015162454456324E-4</v>
      </c>
      <c r="K146" s="76">
        <f t="shared" ca="1" si="17"/>
        <v>-9.8863536920406562E-3</v>
      </c>
      <c r="L146" s="76">
        <f t="shared" ca="1" si="26"/>
        <v>5.4075023057163702E-6</v>
      </c>
      <c r="M146" s="76">
        <f t="shared" ca="1" si="18"/>
        <v>447160766223181.88</v>
      </c>
      <c r="N146" s="76">
        <f t="shared" ca="1" si="19"/>
        <v>13864777987670.738</v>
      </c>
      <c r="O146" s="76">
        <f t="shared" ca="1" si="20"/>
        <v>3023465649162.6504</v>
      </c>
      <c r="P146" s="50">
        <f t="shared" ca="1" si="27"/>
        <v>2.3254036866136533E-3</v>
      </c>
      <c r="Q146" s="50"/>
      <c r="R146" s="50"/>
      <c r="S146" s="50"/>
      <c r="T146" s="50"/>
    </row>
    <row r="147" spans="1:20">
      <c r="A147" s="85">
        <v>-1182</v>
      </c>
      <c r="B147" s="85">
        <v>5.0852999993367121E-3</v>
      </c>
      <c r="C147" s="50"/>
      <c r="D147" s="84">
        <f t="shared" si="29"/>
        <v>-0.1182</v>
      </c>
      <c r="E147" s="84">
        <f t="shared" si="29"/>
        <v>5.0852999993367121E-3</v>
      </c>
      <c r="F147" s="76">
        <f t="shared" si="21"/>
        <v>1.3971239999999999E-2</v>
      </c>
      <c r="G147" s="76">
        <f t="shared" si="22"/>
        <v>-1.6514005679999998E-3</v>
      </c>
      <c r="H147" s="76">
        <f t="shared" si="23"/>
        <v>1.9519554713759999E-4</v>
      </c>
      <c r="I147" s="76">
        <f t="shared" si="24"/>
        <v>-6.0108245992159936E-4</v>
      </c>
      <c r="J147" s="76">
        <f t="shared" si="25"/>
        <v>7.1047946762733044E-5</v>
      </c>
      <c r="K147" s="76">
        <f t="shared" ca="1" si="17"/>
        <v>-9.8357842666100502E-3</v>
      </c>
      <c r="L147" s="76">
        <f t="shared" ca="1" si="26"/>
        <v>2.2263875567148404E-4</v>
      </c>
      <c r="M147" s="76">
        <f t="shared" ca="1" si="18"/>
        <v>446897155091899.56</v>
      </c>
      <c r="N147" s="76">
        <f t="shared" ca="1" si="19"/>
        <v>13741955063837.639</v>
      </c>
      <c r="O147" s="76">
        <f t="shared" ca="1" si="20"/>
        <v>3033323723124.3999</v>
      </c>
      <c r="P147" s="50">
        <f t="shared" ca="1" si="27"/>
        <v>1.4921084265946762E-2</v>
      </c>
      <c r="Q147" s="50"/>
      <c r="R147" s="50"/>
      <c r="S147" s="50"/>
      <c r="T147" s="50"/>
    </row>
    <row r="148" spans="1:20">
      <c r="A148" s="85">
        <v>-1101</v>
      </c>
      <c r="B148" s="85">
        <v>-3.9408500015269965E-3</v>
      </c>
      <c r="C148" s="50"/>
      <c r="D148" s="84">
        <f t="shared" si="29"/>
        <v>-0.1101</v>
      </c>
      <c r="E148" s="84">
        <f t="shared" si="29"/>
        <v>-3.9408500015269965E-3</v>
      </c>
      <c r="F148" s="76">
        <f t="shared" si="21"/>
        <v>1.2122010000000001E-2</v>
      </c>
      <c r="G148" s="76">
        <f t="shared" si="22"/>
        <v>-1.3346333010000001E-3</v>
      </c>
      <c r="H148" s="76">
        <f t="shared" si="23"/>
        <v>1.4694312644010003E-4</v>
      </c>
      <c r="I148" s="76">
        <f t="shared" si="24"/>
        <v>4.3388758516812233E-4</v>
      </c>
      <c r="J148" s="76">
        <f t="shared" si="25"/>
        <v>-4.777102312701027E-5</v>
      </c>
      <c r="K148" s="76">
        <f t="shared" ca="1" si="17"/>
        <v>-9.671765974199031E-3</v>
      </c>
      <c r="L148" s="76">
        <f t="shared" ca="1" si="26"/>
        <v>3.2843397885827452E-5</v>
      </c>
      <c r="M148" s="76">
        <f t="shared" ca="1" si="18"/>
        <v>446036831847389.56</v>
      </c>
      <c r="N148" s="76">
        <f t="shared" ca="1" si="19"/>
        <v>13348342715383.85</v>
      </c>
      <c r="O148" s="76">
        <f t="shared" ca="1" si="20"/>
        <v>3065112745581.8379</v>
      </c>
      <c r="P148" s="50">
        <f t="shared" ca="1" si="27"/>
        <v>5.7309159726720346E-3</v>
      </c>
      <c r="Q148" s="50"/>
      <c r="R148" s="50"/>
      <c r="S148" s="50"/>
      <c r="T148" s="50"/>
    </row>
    <row r="149" spans="1:20">
      <c r="A149" s="85">
        <v>-1098</v>
      </c>
      <c r="B149" s="85">
        <v>5.7669999659992754E-4</v>
      </c>
      <c r="C149" s="50"/>
      <c r="D149" s="84">
        <f t="shared" si="29"/>
        <v>-0.10979999999999999</v>
      </c>
      <c r="E149" s="84">
        <f t="shared" si="29"/>
        <v>5.7669999659992754E-4</v>
      </c>
      <c r="F149" s="76">
        <f t="shared" si="21"/>
        <v>1.2056039999999999E-2</v>
      </c>
      <c r="G149" s="76">
        <f t="shared" si="22"/>
        <v>-1.3237531919999999E-3</v>
      </c>
      <c r="H149" s="76">
        <f t="shared" si="23"/>
        <v>1.4534810048159996E-4</v>
      </c>
      <c r="I149" s="76">
        <f t="shared" si="24"/>
        <v>-6.3321659626672036E-5</v>
      </c>
      <c r="J149" s="76">
        <f t="shared" si="25"/>
        <v>6.9527182270085894E-6</v>
      </c>
      <c r="K149" s="76">
        <f t="shared" ref="K149:K212" ca="1" si="30">+E$4+E$5*D149+E$6*D149^2</f>
        <v>-9.6656861346697178E-3</v>
      </c>
      <c r="L149" s="76">
        <f t="shared" ca="1" si="26"/>
        <v>1.0490647366202478E-4</v>
      </c>
      <c r="M149" s="76">
        <f t="shared" ref="M149:M212" ca="1" si="31">(M$1-M$2*D149+M$3*F149)^2</f>
        <v>446004785629600.5</v>
      </c>
      <c r="N149" s="76">
        <f t="shared" ref="N149:N212" ca="1" si="32">(-M$2+M$4*D149-M$5*F149)^2</f>
        <v>13333891345760.998</v>
      </c>
      <c r="O149" s="76">
        <f t="shared" ref="O149:O212" ca="1" si="33">+(M$3-D149*M$5+F149*M$6)^2</f>
        <v>3066285627181.2031</v>
      </c>
      <c r="P149" s="50">
        <f t="shared" ca="1" si="27"/>
        <v>1.0242386131269645E-2</v>
      </c>
      <c r="Q149" s="50"/>
      <c r="R149" s="50"/>
      <c r="S149" s="50"/>
      <c r="T149" s="50"/>
    </row>
    <row r="150" spans="1:20">
      <c r="A150" s="85">
        <v>-1082.5</v>
      </c>
      <c r="B150" s="85">
        <v>-6.5826250065583736E-3</v>
      </c>
      <c r="C150" s="50"/>
      <c r="D150" s="84">
        <f t="shared" si="29"/>
        <v>-0.10825</v>
      </c>
      <c r="E150" s="84">
        <f t="shared" si="29"/>
        <v>-6.5826250065583736E-3</v>
      </c>
      <c r="F150" s="76">
        <f t="shared" ref="F150:F213" si="34">D150*D150</f>
        <v>1.1718062499999999E-2</v>
      </c>
      <c r="G150" s="76">
        <f t="shared" ref="G150:G213" si="35">D150*F150</f>
        <v>-1.2684802656249999E-3</v>
      </c>
      <c r="H150" s="76">
        <f t="shared" ref="H150:H213" si="36">F150*F150</f>
        <v>1.3731298875390623E-4</v>
      </c>
      <c r="I150" s="76">
        <f t="shared" ref="I150:I213" si="37">E150*D150</f>
        <v>7.1256915695994398E-4</v>
      </c>
      <c r="J150" s="76">
        <f t="shared" ref="J150:J213" si="38">I150*D150</f>
        <v>-7.7135611240913935E-5</v>
      </c>
      <c r="K150" s="76">
        <f t="shared" ca="1" si="30"/>
        <v>-9.6342678408630564E-3</v>
      </c>
      <c r="L150" s="76">
        <f t="shared" ref="L150:L213" ca="1" si="39">+(K150-E150)^2</f>
        <v>9.3125239881631178E-6</v>
      </c>
      <c r="M150" s="76">
        <f t="shared" ca="1" si="31"/>
        <v>445839006227125.19</v>
      </c>
      <c r="N150" s="76">
        <f t="shared" ca="1" si="32"/>
        <v>13259369947564.609</v>
      </c>
      <c r="O150" s="76">
        <f t="shared" ca="1" si="33"/>
        <v>3072340351217.7549</v>
      </c>
      <c r="P150" s="50">
        <f t="shared" ref="P150:P213" ca="1" si="40">+E150-K150</f>
        <v>3.0516428343046829E-3</v>
      </c>
      <c r="Q150" s="50"/>
      <c r="R150" s="50"/>
      <c r="S150" s="50"/>
      <c r="T150" s="50"/>
    </row>
    <row r="151" spans="1:20">
      <c r="A151" s="85">
        <v>-1076</v>
      </c>
      <c r="B151" s="85">
        <v>-2.9460000223480165E-4</v>
      </c>
      <c r="C151" s="50"/>
      <c r="D151" s="84">
        <f t="shared" si="29"/>
        <v>-0.1076</v>
      </c>
      <c r="E151" s="84">
        <f t="shared" si="29"/>
        <v>-2.9460000223480165E-4</v>
      </c>
      <c r="F151" s="76">
        <f t="shared" si="34"/>
        <v>1.1577759999999999E-2</v>
      </c>
      <c r="G151" s="76">
        <f t="shared" si="35"/>
        <v>-1.2457669759999999E-3</v>
      </c>
      <c r="H151" s="76">
        <f t="shared" si="36"/>
        <v>1.340445266176E-4</v>
      </c>
      <c r="I151" s="76">
        <f t="shared" si="37"/>
        <v>3.1698960240464658E-5</v>
      </c>
      <c r="J151" s="76">
        <f t="shared" si="38"/>
        <v>-3.4108081218739971E-6</v>
      </c>
      <c r="K151" s="76">
        <f t="shared" ca="1" si="30"/>
        <v>-9.6210895401166643E-3</v>
      </c>
      <c r="L151" s="76">
        <f t="shared" ca="1" si="39"/>
        <v>8.6983407100219844E-5</v>
      </c>
      <c r="M151" s="76">
        <f t="shared" ca="1" si="31"/>
        <v>445769382498731.94</v>
      </c>
      <c r="N151" s="76">
        <f t="shared" ca="1" si="32"/>
        <v>13228190812458.346</v>
      </c>
      <c r="O151" s="76">
        <f t="shared" ca="1" si="33"/>
        <v>3074876846751.4248</v>
      </c>
      <c r="P151" s="50">
        <f t="shared" ca="1" si="40"/>
        <v>9.3264895378818626E-3</v>
      </c>
      <c r="Q151" s="50"/>
      <c r="R151" s="50"/>
      <c r="S151" s="50"/>
      <c r="T151" s="50"/>
    </row>
    <row r="152" spans="1:20">
      <c r="A152" s="85">
        <v>-1060.5</v>
      </c>
      <c r="B152" s="85">
        <v>-1.4539250041707419E-3</v>
      </c>
      <c r="C152" s="50"/>
      <c r="D152" s="84">
        <f t="shared" si="29"/>
        <v>-0.10605000000000001</v>
      </c>
      <c r="E152" s="84">
        <f t="shared" si="29"/>
        <v>-1.4539250041707419E-3</v>
      </c>
      <c r="F152" s="76">
        <f t="shared" si="34"/>
        <v>1.1246602500000001E-2</v>
      </c>
      <c r="G152" s="76">
        <f t="shared" si="35"/>
        <v>-1.1927021951250003E-3</v>
      </c>
      <c r="H152" s="76">
        <f t="shared" si="36"/>
        <v>1.2648606779300627E-4</v>
      </c>
      <c r="I152" s="76">
        <f t="shared" si="37"/>
        <v>1.541887466923072E-4</v>
      </c>
      <c r="J152" s="76">
        <f t="shared" si="38"/>
        <v>-1.6351716586719179E-5</v>
      </c>
      <c r="K152" s="76">
        <f t="shared" ca="1" si="30"/>
        <v>-9.5896574765174571E-3</v>
      </c>
      <c r="L152" s="76">
        <f t="shared" ca="1" si="39"/>
        <v>6.6190142861596794E-5</v>
      </c>
      <c r="M152" s="76">
        <f t="shared" ca="1" si="31"/>
        <v>445603110394353.06</v>
      </c>
      <c r="N152" s="76">
        <f t="shared" ca="1" si="32"/>
        <v>13154011564189.713</v>
      </c>
      <c r="O152" s="76">
        <f t="shared" ca="1" si="33"/>
        <v>3080919230517.3521</v>
      </c>
      <c r="P152" s="50">
        <f t="shared" ca="1" si="40"/>
        <v>8.1357324723467152E-3</v>
      </c>
      <c r="Q152" s="50"/>
      <c r="R152" s="50"/>
      <c r="S152" s="50"/>
      <c r="T152" s="50"/>
    </row>
    <row r="153" spans="1:20">
      <c r="A153" s="85">
        <v>-1039</v>
      </c>
      <c r="B153" s="85">
        <v>-1.5781500042066909E-3</v>
      </c>
      <c r="C153" s="50"/>
      <c r="D153" s="84">
        <f t="shared" si="29"/>
        <v>-0.10390000000000001</v>
      </c>
      <c r="E153" s="84">
        <f t="shared" si="29"/>
        <v>-1.5781500042066909E-3</v>
      </c>
      <c r="F153" s="76">
        <f t="shared" si="34"/>
        <v>1.0795210000000001E-2</v>
      </c>
      <c r="G153" s="76">
        <f t="shared" si="35"/>
        <v>-1.1216223190000001E-3</v>
      </c>
      <c r="H153" s="76">
        <f t="shared" si="36"/>
        <v>1.1653655894410003E-4</v>
      </c>
      <c r="I153" s="76">
        <f t="shared" si="37"/>
        <v>1.6396978543707519E-4</v>
      </c>
      <c r="J153" s="76">
        <f t="shared" si="38"/>
        <v>-1.7036460706912115E-5</v>
      </c>
      <c r="K153" s="76">
        <f t="shared" ca="1" si="30"/>
        <v>-9.5460421010998275E-3</v>
      </c>
      <c r="L153" s="76">
        <f t="shared" ca="1" si="39"/>
        <v>6.3487304467732111E-5</v>
      </c>
      <c r="M153" s="76">
        <f t="shared" ca="1" si="31"/>
        <v>445371900665016.88</v>
      </c>
      <c r="N153" s="76">
        <f t="shared" ca="1" si="32"/>
        <v>13051516255728.658</v>
      </c>
      <c r="O153" s="76">
        <f t="shared" ca="1" si="33"/>
        <v>3089286111918.3931</v>
      </c>
      <c r="P153" s="50">
        <f t="shared" ca="1" si="40"/>
        <v>7.9678920968931366E-3</v>
      </c>
      <c r="Q153" s="50"/>
      <c r="R153" s="50"/>
      <c r="S153" s="50"/>
      <c r="T153" s="50"/>
    </row>
    <row r="154" spans="1:20">
      <c r="A154" s="85">
        <v>-1007.5</v>
      </c>
      <c r="B154" s="85">
        <v>-1.0643875008099712E-2</v>
      </c>
      <c r="C154" s="50"/>
      <c r="D154" s="84">
        <f t="shared" si="29"/>
        <v>-0.10075000000000001</v>
      </c>
      <c r="E154" s="84">
        <f t="shared" si="29"/>
        <v>-1.0643875008099712E-2</v>
      </c>
      <c r="F154" s="76">
        <f t="shared" si="34"/>
        <v>1.0150562500000002E-2</v>
      </c>
      <c r="G154" s="76">
        <f t="shared" si="35"/>
        <v>-1.0226691718750003E-3</v>
      </c>
      <c r="H154" s="76">
        <f t="shared" si="36"/>
        <v>1.0303391906640629E-4</v>
      </c>
      <c r="I154" s="76">
        <f t="shared" si="37"/>
        <v>1.072370407066046E-3</v>
      </c>
      <c r="J154" s="76">
        <f t="shared" si="38"/>
        <v>-1.0804131851190414E-4</v>
      </c>
      <c r="K154" s="76">
        <f t="shared" ca="1" si="30"/>
        <v>-9.4821067968324148E-3</v>
      </c>
      <c r="L154" s="76">
        <f t="shared" ca="1" si="39"/>
        <v>1.3497053767112163E-6</v>
      </c>
      <c r="M154" s="76">
        <f t="shared" ca="1" si="31"/>
        <v>445031947488481.63</v>
      </c>
      <c r="N154" s="76">
        <f t="shared" ca="1" si="32"/>
        <v>12902183615153.416</v>
      </c>
      <c r="O154" s="76">
        <f t="shared" ca="1" si="33"/>
        <v>3101513936847.9575</v>
      </c>
      <c r="P154" s="50">
        <f t="shared" ca="1" si="40"/>
        <v>-1.1617682112672976E-3</v>
      </c>
      <c r="Q154" s="50"/>
      <c r="R154" s="50"/>
      <c r="S154" s="50"/>
      <c r="T154" s="50"/>
    </row>
    <row r="155" spans="1:20">
      <c r="A155" s="85">
        <v>-995.5</v>
      </c>
      <c r="B155" s="85">
        <v>-1.5736750065116212E-3</v>
      </c>
      <c r="C155" s="50"/>
      <c r="D155" s="84">
        <f t="shared" si="29"/>
        <v>-9.955E-2</v>
      </c>
      <c r="E155" s="84">
        <f t="shared" si="29"/>
        <v>-1.5736750065116212E-3</v>
      </c>
      <c r="F155" s="76">
        <f t="shared" si="34"/>
        <v>9.9102024999999996E-3</v>
      </c>
      <c r="G155" s="76">
        <f t="shared" si="35"/>
        <v>-9.8656065887499996E-4</v>
      </c>
      <c r="H155" s="76">
        <f t="shared" si="36"/>
        <v>9.8212113591006244E-5</v>
      </c>
      <c r="I155" s="76">
        <f t="shared" si="37"/>
        <v>1.5665934689823189E-4</v>
      </c>
      <c r="J155" s="76">
        <f t="shared" si="38"/>
        <v>-1.5595437983718984E-5</v>
      </c>
      <c r="K155" s="76">
        <f t="shared" ca="1" si="30"/>
        <v>-9.4577399511021482E-3</v>
      </c>
      <c r="L155" s="76">
        <f t="shared" ca="1" si="39"/>
        <v>6.2158480050521236E-5</v>
      </c>
      <c r="M155" s="76">
        <f t="shared" ca="1" si="31"/>
        <v>444902065374923.31</v>
      </c>
      <c r="N155" s="76">
        <f t="shared" ca="1" si="32"/>
        <v>12845555625249.75</v>
      </c>
      <c r="O155" s="76">
        <f t="shared" ca="1" si="33"/>
        <v>3106162513977.127</v>
      </c>
      <c r="P155" s="50">
        <f t="shared" ca="1" si="40"/>
        <v>7.884064944590527E-3</v>
      </c>
      <c r="Q155" s="50"/>
      <c r="R155" s="50"/>
      <c r="S155" s="50"/>
      <c r="T155" s="50"/>
    </row>
    <row r="156" spans="1:20">
      <c r="A156" s="85">
        <v>-939.5</v>
      </c>
      <c r="B156" s="85">
        <v>-1.2460750076570548E-3</v>
      </c>
      <c r="C156" s="50"/>
      <c r="D156" s="84">
        <f t="shared" si="29"/>
        <v>-9.3950000000000006E-2</v>
      </c>
      <c r="E156" s="84">
        <f t="shared" si="29"/>
        <v>-1.2460750076570548E-3</v>
      </c>
      <c r="F156" s="76">
        <f t="shared" si="34"/>
        <v>8.8266025000000008E-3</v>
      </c>
      <c r="G156" s="76">
        <f t="shared" si="35"/>
        <v>-8.2925930487500008E-4</v>
      </c>
      <c r="H156" s="76">
        <f t="shared" si="36"/>
        <v>7.7908911693006259E-5</v>
      </c>
      <c r="I156" s="76">
        <f t="shared" si="37"/>
        <v>1.1706874696938031E-4</v>
      </c>
      <c r="J156" s="76">
        <f t="shared" si="38"/>
        <v>-1.0998608777773281E-5</v>
      </c>
      <c r="K156" s="76">
        <f t="shared" ca="1" si="30"/>
        <v>-9.3439511196541179E-3</v>
      </c>
      <c r="L156" s="76">
        <f t="shared" ca="1" si="39"/>
        <v>6.5575597525252674E-5</v>
      </c>
      <c r="M156" s="76">
        <f t="shared" ca="1" si="31"/>
        <v>444293208510645.94</v>
      </c>
      <c r="N156" s="76">
        <f t="shared" ca="1" si="32"/>
        <v>12583188400060.434</v>
      </c>
      <c r="O156" s="76">
        <f t="shared" ca="1" si="33"/>
        <v>3127784812603.9731</v>
      </c>
      <c r="P156" s="50">
        <f t="shared" ca="1" si="40"/>
        <v>8.097876111997063E-3</v>
      </c>
      <c r="Q156" s="50"/>
      <c r="R156" s="50"/>
      <c r="S156" s="50"/>
      <c r="T156" s="50"/>
    </row>
    <row r="157" spans="1:20">
      <c r="A157" s="85">
        <v>-872</v>
      </c>
      <c r="B157" s="85">
        <v>-1.1012000031769276E-3</v>
      </c>
      <c r="C157" s="50"/>
      <c r="D157" s="84">
        <f t="shared" si="29"/>
        <v>-8.72E-2</v>
      </c>
      <c r="E157" s="84">
        <f t="shared" si="29"/>
        <v>-1.1012000031769276E-3</v>
      </c>
      <c r="F157" s="76">
        <f t="shared" si="34"/>
        <v>7.6038399999999997E-3</v>
      </c>
      <c r="G157" s="76">
        <f t="shared" si="35"/>
        <v>-6.6305484800000002E-4</v>
      </c>
      <c r="H157" s="76">
        <f t="shared" si="36"/>
        <v>5.7818382745599999E-5</v>
      </c>
      <c r="I157" s="76">
        <f t="shared" si="37"/>
        <v>9.602464027702808E-5</v>
      </c>
      <c r="J157" s="76">
        <f t="shared" si="38"/>
        <v>-8.3733486321568478E-6</v>
      </c>
      <c r="K157" s="76">
        <f t="shared" ca="1" si="30"/>
        <v>-9.2066266274053472E-3</v>
      </c>
      <c r="L157" s="76">
        <f t="shared" ca="1" si="39"/>
        <v>6.5697940760750908E-5</v>
      </c>
      <c r="M157" s="76">
        <f t="shared" ca="1" si="31"/>
        <v>443553330434887.5</v>
      </c>
      <c r="N157" s="76">
        <f t="shared" ca="1" si="32"/>
        <v>12271080668315.516</v>
      </c>
      <c r="O157" s="76">
        <f t="shared" ca="1" si="33"/>
        <v>3153689698739.9648</v>
      </c>
      <c r="P157" s="50">
        <f t="shared" ca="1" si="40"/>
        <v>8.1054266242284196E-3</v>
      </c>
      <c r="Q157" s="50"/>
      <c r="R157" s="50"/>
      <c r="S157" s="50"/>
      <c r="T157" s="50"/>
    </row>
    <row r="158" spans="1:20">
      <c r="A158" s="85">
        <v>-868.5</v>
      </c>
      <c r="B158" s="85">
        <v>-5.3307250054785982E-3</v>
      </c>
      <c r="C158" s="50"/>
      <c r="D158" s="84">
        <f t="shared" si="29"/>
        <v>-8.6849999999999997E-2</v>
      </c>
      <c r="E158" s="84">
        <f t="shared" si="29"/>
        <v>-5.3307250054785982E-3</v>
      </c>
      <c r="F158" s="76">
        <f t="shared" si="34"/>
        <v>7.5429224999999994E-3</v>
      </c>
      <c r="G158" s="76">
        <f t="shared" si="35"/>
        <v>-6.5510281912499989E-4</v>
      </c>
      <c r="H158" s="76">
        <f t="shared" si="36"/>
        <v>5.6895679841006241E-5</v>
      </c>
      <c r="I158" s="76">
        <f t="shared" si="37"/>
        <v>4.6297346672581624E-4</v>
      </c>
      <c r="J158" s="76">
        <f t="shared" si="38"/>
        <v>-4.0209245585137141E-5</v>
      </c>
      <c r="K158" s="76">
        <f t="shared" ca="1" si="30"/>
        <v>-9.199501080885188E-3</v>
      </c>
      <c r="L158" s="76">
        <f t="shared" ca="1" si="39"/>
        <v>1.4967428321638415E-5</v>
      </c>
      <c r="M158" s="76">
        <f t="shared" ca="1" si="31"/>
        <v>443514788189013.88</v>
      </c>
      <c r="N158" s="76">
        <f t="shared" ca="1" si="32"/>
        <v>12255020287487.871</v>
      </c>
      <c r="O158" s="76">
        <f t="shared" ca="1" si="33"/>
        <v>3155028154376.7925</v>
      </c>
      <c r="P158" s="50">
        <f t="shared" ca="1" si="40"/>
        <v>3.8687760754065898E-3</v>
      </c>
      <c r="Q158" s="50"/>
      <c r="R158" s="50"/>
      <c r="S158" s="50"/>
      <c r="T158" s="50"/>
    </row>
    <row r="159" spans="1:20">
      <c r="A159" s="85">
        <v>-868</v>
      </c>
      <c r="B159" s="85">
        <v>-1.6077800006314646E-2</v>
      </c>
      <c r="C159" s="50"/>
      <c r="D159" s="84">
        <f t="shared" si="29"/>
        <v>-8.6800000000000002E-2</v>
      </c>
      <c r="E159" s="84">
        <f t="shared" si="29"/>
        <v>-1.6077800006314646E-2</v>
      </c>
      <c r="F159" s="76">
        <f t="shared" si="34"/>
        <v>7.5342400000000002E-3</v>
      </c>
      <c r="G159" s="76">
        <f t="shared" si="35"/>
        <v>-6.5397203200000004E-4</v>
      </c>
      <c r="H159" s="76">
        <f t="shared" si="36"/>
        <v>5.6764772377600002E-5</v>
      </c>
      <c r="I159" s="76">
        <f t="shared" si="37"/>
        <v>1.3955530405481114E-3</v>
      </c>
      <c r="J159" s="76">
        <f t="shared" si="38"/>
        <v>-1.2113400391957607E-4</v>
      </c>
      <c r="K159" s="76">
        <f t="shared" ca="1" si="30"/>
        <v>-9.1984831052873989E-3</v>
      </c>
      <c r="L159" s="76">
        <f t="shared" ca="1" si="39"/>
        <v>4.7325001024759133E-5</v>
      </c>
      <c r="M159" s="76">
        <f t="shared" ca="1" si="31"/>
        <v>443509280721093.75</v>
      </c>
      <c r="N159" s="76">
        <f t="shared" ca="1" si="32"/>
        <v>12252726935438.145</v>
      </c>
      <c r="O159" s="76">
        <f t="shared" ca="1" si="33"/>
        <v>3155219323741.1841</v>
      </c>
      <c r="P159" s="50">
        <f t="shared" ca="1" si="40"/>
        <v>-6.8793169010272475E-3</v>
      </c>
      <c r="Q159" s="50"/>
      <c r="R159" s="50"/>
      <c r="S159" s="50"/>
      <c r="T159" s="50"/>
    </row>
    <row r="160" spans="1:20">
      <c r="A160" s="85">
        <v>-850</v>
      </c>
      <c r="B160" s="85">
        <v>-7.9725000032340176E-3</v>
      </c>
      <c r="C160" s="50"/>
      <c r="D160" s="84">
        <f t="shared" si="29"/>
        <v>-8.5000000000000006E-2</v>
      </c>
      <c r="E160" s="84">
        <f t="shared" si="29"/>
        <v>-7.9725000032340176E-3</v>
      </c>
      <c r="F160" s="76">
        <f t="shared" si="34"/>
        <v>7.2250000000000014E-3</v>
      </c>
      <c r="G160" s="76">
        <f t="shared" si="35"/>
        <v>-6.141250000000002E-4</v>
      </c>
      <c r="H160" s="76">
        <f t="shared" si="36"/>
        <v>5.2200625000000018E-5</v>
      </c>
      <c r="I160" s="76">
        <f t="shared" si="37"/>
        <v>6.776625002748916E-4</v>
      </c>
      <c r="J160" s="76">
        <f t="shared" si="38"/>
        <v>-5.7601312523365788E-5</v>
      </c>
      <c r="K160" s="76">
        <f t="shared" ca="1" si="30"/>
        <v>-9.1618292603932155E-3</v>
      </c>
      <c r="L160" s="76">
        <f t="shared" ca="1" si="39"/>
        <v>1.4145040819348494E-6</v>
      </c>
      <c r="M160" s="76">
        <f t="shared" ca="1" si="31"/>
        <v>443310773386978.25</v>
      </c>
      <c r="N160" s="76">
        <f t="shared" ca="1" si="32"/>
        <v>12170330686244.371</v>
      </c>
      <c r="O160" s="76">
        <f t="shared" ca="1" si="33"/>
        <v>3162094982969.0879</v>
      </c>
      <c r="P160" s="50">
        <f t="shared" ca="1" si="40"/>
        <v>1.1893292571591978E-3</v>
      </c>
      <c r="Q160" s="50"/>
      <c r="R160" s="50"/>
      <c r="S160" s="50"/>
      <c r="T160" s="50"/>
    </row>
    <row r="161" spans="1:20">
      <c r="A161">
        <v>-816</v>
      </c>
      <c r="B161">
        <v>-7.736000043223612E-4</v>
      </c>
      <c r="C161" s="50"/>
      <c r="D161" s="84">
        <f t="shared" si="29"/>
        <v>-8.1600000000000006E-2</v>
      </c>
      <c r="E161" s="84">
        <f t="shared" si="29"/>
        <v>-7.736000043223612E-4</v>
      </c>
      <c r="F161" s="76">
        <f t="shared" si="34"/>
        <v>6.6585600000000009E-3</v>
      </c>
      <c r="G161" s="76">
        <f t="shared" si="35"/>
        <v>-5.4333849600000006E-4</v>
      </c>
      <c r="H161" s="76">
        <f t="shared" si="36"/>
        <v>4.4336421273600013E-5</v>
      </c>
      <c r="I161" s="76">
        <f t="shared" si="37"/>
        <v>6.3125760352704684E-5</v>
      </c>
      <c r="J161" s="76">
        <f t="shared" si="38"/>
        <v>-5.1510620447807023E-6</v>
      </c>
      <c r="K161" s="76">
        <f t="shared" ca="1" si="30"/>
        <v>-9.0925585235665293E-3</v>
      </c>
      <c r="L161" s="76">
        <f t="shared" ca="1" si="39"/>
        <v>6.9205070844905123E-5</v>
      </c>
      <c r="M161" s="76">
        <f t="shared" ca="1" si="31"/>
        <v>442934549784177.44</v>
      </c>
      <c r="N161" s="76">
        <f t="shared" ca="1" si="32"/>
        <v>12015565182917.186</v>
      </c>
      <c r="O161" s="76">
        <f t="shared" ca="1" si="33"/>
        <v>3175047985353.6011</v>
      </c>
      <c r="P161" s="50">
        <f t="shared" ca="1" si="40"/>
        <v>8.3189585192441681E-3</v>
      </c>
      <c r="Q161" s="50"/>
      <c r="R161" s="50"/>
      <c r="S161" s="50"/>
      <c r="T161" s="50"/>
    </row>
    <row r="162" spans="1:20">
      <c r="A162">
        <v>-800.5</v>
      </c>
      <c r="B162">
        <v>-4.9329250032315031E-3</v>
      </c>
      <c r="C162" s="50"/>
      <c r="D162" s="84">
        <f t="shared" si="29"/>
        <v>-8.0049999999999996E-2</v>
      </c>
      <c r="E162" s="84">
        <f t="shared" si="29"/>
        <v>-4.9329250032315031E-3</v>
      </c>
      <c r="F162" s="76">
        <f t="shared" si="34"/>
        <v>6.4080024999999992E-3</v>
      </c>
      <c r="G162" s="76">
        <f t="shared" si="35"/>
        <v>-5.1296060012499995E-4</v>
      </c>
      <c r="H162" s="76">
        <f t="shared" si="36"/>
        <v>4.1062496040006238E-5</v>
      </c>
      <c r="I162" s="76">
        <f t="shared" si="37"/>
        <v>3.9488064650868178E-4</v>
      </c>
      <c r="J162" s="76">
        <f t="shared" si="38"/>
        <v>-3.1610195753019978E-5</v>
      </c>
      <c r="K162" s="76">
        <f t="shared" ca="1" si="30"/>
        <v>-9.0609637260553964E-3</v>
      </c>
      <c r="L162" s="76">
        <f t="shared" ca="1" si="39"/>
        <v>1.7040703697133519E-5</v>
      </c>
      <c r="M162" s="76">
        <f t="shared" ca="1" si="31"/>
        <v>442762487492064.63</v>
      </c>
      <c r="N162" s="76">
        <f t="shared" ca="1" si="32"/>
        <v>11945388048874.971</v>
      </c>
      <c r="O162" s="76">
        <f t="shared" ca="1" si="33"/>
        <v>3180938025792.3657</v>
      </c>
      <c r="P162" s="50">
        <f t="shared" ca="1" si="40"/>
        <v>4.1280387228238933E-3</v>
      </c>
      <c r="Q162" s="50"/>
      <c r="R162" s="50"/>
      <c r="S162" s="50"/>
      <c r="T162" s="50"/>
    </row>
    <row r="163" spans="1:20">
      <c r="A163">
        <v>-794</v>
      </c>
      <c r="B163">
        <v>-4.644900000130292E-3</v>
      </c>
      <c r="C163" s="50"/>
      <c r="D163" s="84">
        <f t="shared" si="29"/>
        <v>-7.9399999999999998E-2</v>
      </c>
      <c r="E163" s="84">
        <f t="shared" si="29"/>
        <v>-4.644900000130292E-3</v>
      </c>
      <c r="F163" s="76">
        <f t="shared" si="34"/>
        <v>6.3043600000000002E-3</v>
      </c>
      <c r="G163" s="76">
        <f t="shared" si="35"/>
        <v>-5.0056618400000006E-4</v>
      </c>
      <c r="H163" s="76">
        <f t="shared" si="36"/>
        <v>3.9744955009600004E-5</v>
      </c>
      <c r="I163" s="76">
        <f t="shared" si="37"/>
        <v>3.6880506001034515E-4</v>
      </c>
      <c r="J163" s="76">
        <f t="shared" si="38"/>
        <v>-2.9283121764821405E-5</v>
      </c>
      <c r="K163" s="76">
        <f t="shared" ca="1" si="30"/>
        <v>-9.0477114076264829E-3</v>
      </c>
      <c r="L163" s="76">
        <f t="shared" ca="1" si="39"/>
        <v>1.9384748289978588E-5</v>
      </c>
      <c r="M163" s="76">
        <f t="shared" ca="1" si="31"/>
        <v>442690230169615.13</v>
      </c>
      <c r="N163" s="76">
        <f t="shared" ca="1" si="32"/>
        <v>11916029232079.65</v>
      </c>
      <c r="O163" s="76">
        <f t="shared" ca="1" si="33"/>
        <v>3183405231307.894</v>
      </c>
      <c r="P163" s="50">
        <f t="shared" ca="1" si="40"/>
        <v>4.4028114074961908E-3</v>
      </c>
      <c r="Q163" s="50"/>
      <c r="R163" s="50"/>
      <c r="S163" s="50"/>
      <c r="T163" s="50"/>
    </row>
    <row r="164" spans="1:20">
      <c r="A164">
        <v>-788</v>
      </c>
      <c r="B164">
        <v>2.3901999957161024E-3</v>
      </c>
      <c r="D164" s="84">
        <f t="shared" si="29"/>
        <v>-7.8799999999999995E-2</v>
      </c>
      <c r="E164" s="84">
        <f t="shared" si="29"/>
        <v>2.3901999957161024E-3</v>
      </c>
      <c r="F164" s="76">
        <f t="shared" si="34"/>
        <v>6.2094399999999992E-3</v>
      </c>
      <c r="G164" s="76">
        <f t="shared" si="35"/>
        <v>-4.8930387199999995E-4</v>
      </c>
      <c r="H164" s="76">
        <f t="shared" si="36"/>
        <v>3.8557145113599993E-5</v>
      </c>
      <c r="I164" s="76">
        <f t="shared" si="37"/>
        <v>-1.8834775966242886E-4</v>
      </c>
      <c r="J164" s="76">
        <f t="shared" si="38"/>
        <v>1.4841803461399393E-5</v>
      </c>
      <c r="K164" s="76">
        <f t="shared" ca="1" si="30"/>
        <v>-9.0354769840341135E-3</v>
      </c>
      <c r="L164" s="76">
        <f t="shared" ca="1" si="39"/>
        <v>1.3054609444559403E-4</v>
      </c>
      <c r="M164" s="76">
        <f t="shared" ca="1" si="31"/>
        <v>442623477538949</v>
      </c>
      <c r="N164" s="76">
        <f t="shared" ca="1" si="32"/>
        <v>11888965633087.873</v>
      </c>
      <c r="O164" s="76">
        <f t="shared" ca="1" si="33"/>
        <v>3185681173365.0757</v>
      </c>
      <c r="P164" s="50">
        <f t="shared" ca="1" si="40"/>
        <v>1.1425676979750216E-2</v>
      </c>
    </row>
    <row r="165" spans="1:20">
      <c r="A165">
        <v>-769.5</v>
      </c>
      <c r="B165">
        <v>-2.5157500931527466E-4</v>
      </c>
      <c r="D165" s="84">
        <f t="shared" si="29"/>
        <v>-7.6950000000000005E-2</v>
      </c>
      <c r="E165" s="84">
        <f t="shared" si="29"/>
        <v>-2.5157500931527466E-4</v>
      </c>
      <c r="F165" s="76">
        <f t="shared" si="34"/>
        <v>5.9213025000000004E-3</v>
      </c>
      <c r="G165" s="76">
        <f t="shared" si="35"/>
        <v>-4.5564422737500007E-4</v>
      </c>
      <c r="H165" s="76">
        <f t="shared" si="36"/>
        <v>3.5061823296506255E-5</v>
      </c>
      <c r="I165" s="76">
        <f t="shared" si="37"/>
        <v>1.9358696966810386E-5</v>
      </c>
      <c r="J165" s="76">
        <f t="shared" si="38"/>
        <v>-1.4896517315960592E-6</v>
      </c>
      <c r="K165" s="76">
        <f t="shared" ca="1" si="30"/>
        <v>-8.9977450266988789E-3</v>
      </c>
      <c r="L165" s="76">
        <f t="shared" ca="1" si="39"/>
        <v>7.6495489972979919E-5</v>
      </c>
      <c r="M165" s="76">
        <f t="shared" ca="1" si="31"/>
        <v>442417333362382.38</v>
      </c>
      <c r="N165" s="76">
        <f t="shared" ca="1" si="32"/>
        <v>11805742046633.479</v>
      </c>
      <c r="O165" s="76">
        <f t="shared" ca="1" si="33"/>
        <v>3192689700847.7314</v>
      </c>
      <c r="P165" s="50">
        <f t="shared" ca="1" si="40"/>
        <v>8.7461700173836043E-3</v>
      </c>
    </row>
    <row r="166" spans="1:20">
      <c r="A166">
        <v>-766</v>
      </c>
      <c r="B166">
        <v>-7.4811000013141893E-3</v>
      </c>
      <c r="D166" s="84">
        <f t="shared" si="29"/>
        <v>-7.6600000000000001E-2</v>
      </c>
      <c r="E166" s="84">
        <f t="shared" si="29"/>
        <v>-7.4811000013141893E-3</v>
      </c>
      <c r="F166" s="76">
        <f t="shared" si="34"/>
        <v>5.86756E-3</v>
      </c>
      <c r="G166" s="76">
        <f t="shared" si="35"/>
        <v>-4.4945509600000002E-4</v>
      </c>
      <c r="H166" s="76">
        <f t="shared" si="36"/>
        <v>3.4428260353599997E-5</v>
      </c>
      <c r="I166" s="76">
        <f t="shared" si="37"/>
        <v>5.7305226010066692E-4</v>
      </c>
      <c r="J166" s="76">
        <f t="shared" si="38"/>
        <v>-4.3895803123711089E-5</v>
      </c>
      <c r="K166" s="76">
        <f t="shared" ca="1" si="30"/>
        <v>-8.9906049936301097E-3</v>
      </c>
      <c r="L166" s="76">
        <f t="shared" ca="1" si="39"/>
        <v>2.278605321826687E-6</v>
      </c>
      <c r="M166" s="76">
        <f t="shared" ca="1" si="31"/>
        <v>442378278165407.69</v>
      </c>
      <c r="N166" s="76">
        <f t="shared" ca="1" si="32"/>
        <v>11790034818718.141</v>
      </c>
      <c r="O166" s="76">
        <f t="shared" ca="1" si="33"/>
        <v>3194014112251.646</v>
      </c>
      <c r="P166" s="50">
        <f t="shared" ca="1" si="40"/>
        <v>1.5095049923159205E-3</v>
      </c>
    </row>
    <row r="167" spans="1:20">
      <c r="A167">
        <v>-725.5</v>
      </c>
      <c r="B167">
        <v>-7.9941750009311363E-3</v>
      </c>
      <c r="D167" s="84">
        <f t="shared" si="29"/>
        <v>-7.2550000000000003E-2</v>
      </c>
      <c r="E167" s="84">
        <f t="shared" si="29"/>
        <v>-7.9941750009311363E-3</v>
      </c>
      <c r="F167" s="76">
        <f t="shared" si="34"/>
        <v>5.2635025000000004E-3</v>
      </c>
      <c r="G167" s="76">
        <f t="shared" si="35"/>
        <v>-3.8186710637500004E-4</v>
      </c>
      <c r="H167" s="76">
        <f t="shared" si="36"/>
        <v>2.7704458567506254E-5</v>
      </c>
      <c r="I167" s="76">
        <f t="shared" si="37"/>
        <v>5.7997739631755394E-4</v>
      </c>
      <c r="J167" s="76">
        <f t="shared" si="38"/>
        <v>-4.2077360102838543E-5</v>
      </c>
      <c r="K167" s="76">
        <f t="shared" ca="1" si="30"/>
        <v>-8.9079486318418208E-3</v>
      </c>
      <c r="L167" s="76">
        <f t="shared" ca="1" si="39"/>
        <v>8.3498224854769577E-7</v>
      </c>
      <c r="M167" s="76">
        <f t="shared" ca="1" si="31"/>
        <v>441925083206240.88</v>
      </c>
      <c r="N167" s="76">
        <f t="shared" ca="1" si="32"/>
        <v>11609152626333.805</v>
      </c>
      <c r="O167" s="76">
        <f t="shared" ca="1" si="33"/>
        <v>3209303918106.7979</v>
      </c>
      <c r="P167" s="50">
        <f t="shared" ca="1" si="40"/>
        <v>9.1377363091068448E-4</v>
      </c>
    </row>
    <row r="168" spans="1:20">
      <c r="A168">
        <v>-719.5</v>
      </c>
      <c r="B168">
        <v>-2.9590750054921955E-3</v>
      </c>
      <c r="D168" s="84">
        <f t="shared" si="29"/>
        <v>-7.195E-2</v>
      </c>
      <c r="E168" s="84">
        <f t="shared" si="29"/>
        <v>-2.9590750054921955E-3</v>
      </c>
      <c r="F168" s="76">
        <f t="shared" si="34"/>
        <v>5.1768025E-3</v>
      </c>
      <c r="G168" s="76">
        <f t="shared" si="35"/>
        <v>-3.72470939875E-4</v>
      </c>
      <c r="H168" s="76">
        <f t="shared" si="36"/>
        <v>2.6799284124006249E-5</v>
      </c>
      <c r="I168" s="76">
        <f t="shared" si="37"/>
        <v>2.1290544664516348E-4</v>
      </c>
      <c r="J168" s="76">
        <f t="shared" si="38"/>
        <v>-1.5318546886119511E-5</v>
      </c>
      <c r="K168" s="76">
        <f t="shared" ca="1" si="30"/>
        <v>-8.8956976118132712E-3</v>
      </c>
      <c r="L168" s="76">
        <f t="shared" ca="1" si="39"/>
        <v>3.5243487969882445E-5</v>
      </c>
      <c r="M168" s="76">
        <f t="shared" ca="1" si="31"/>
        <v>441857744428152.63</v>
      </c>
      <c r="N168" s="76">
        <f t="shared" ca="1" si="32"/>
        <v>11582491757970.625</v>
      </c>
      <c r="O168" s="76">
        <f t="shared" ca="1" si="33"/>
        <v>3211563486778.7451</v>
      </c>
      <c r="P168" s="50">
        <f t="shared" ca="1" si="40"/>
        <v>5.9366226063210757E-3</v>
      </c>
    </row>
    <row r="169" spans="1:20">
      <c r="A169">
        <v>-713.5</v>
      </c>
      <c r="B169">
        <v>-1.9239750035922043E-3</v>
      </c>
      <c r="D169" s="84">
        <f t="shared" si="29"/>
        <v>-7.1349999999999997E-2</v>
      </c>
      <c r="E169" s="84">
        <f t="shared" si="29"/>
        <v>-1.9239750035922043E-3</v>
      </c>
      <c r="F169" s="76">
        <f t="shared" si="34"/>
        <v>5.0908224999999998E-3</v>
      </c>
      <c r="G169" s="76">
        <f t="shared" si="35"/>
        <v>-3.6323018537499999E-4</v>
      </c>
      <c r="H169" s="76">
        <f t="shared" si="36"/>
        <v>2.5916473726506248E-5</v>
      </c>
      <c r="I169" s="76">
        <f t="shared" si="37"/>
        <v>1.3727561650630376E-4</v>
      </c>
      <c r="J169" s="76">
        <f t="shared" si="38"/>
        <v>-9.7946152377247725E-6</v>
      </c>
      <c r="K169" s="76">
        <f t="shared" ca="1" si="30"/>
        <v>-8.8834451380822837E-3</v>
      </c>
      <c r="L169" s="76">
        <f t="shared" ca="1" si="39"/>
        <v>4.8434224552859364E-5</v>
      </c>
      <c r="M169" s="76">
        <f t="shared" ca="1" si="31"/>
        <v>441790354388487.75</v>
      </c>
      <c r="N169" s="76">
        <f t="shared" ca="1" si="32"/>
        <v>11555866068078.35</v>
      </c>
      <c r="O169" s="76">
        <f t="shared" ca="1" si="33"/>
        <v>3213821606534.2041</v>
      </c>
      <c r="P169" s="50">
        <f t="shared" ca="1" si="40"/>
        <v>6.9594701344900794E-3</v>
      </c>
    </row>
    <row r="170" spans="1:20">
      <c r="A170">
        <v>-679</v>
      </c>
      <c r="B170">
        <v>-8.4721500024897978E-3</v>
      </c>
      <c r="D170" s="84">
        <f t="shared" si="29"/>
        <v>-6.7900000000000002E-2</v>
      </c>
      <c r="E170" s="84">
        <f t="shared" si="29"/>
        <v>-8.4721500024897978E-3</v>
      </c>
      <c r="F170" s="76">
        <f t="shared" si="34"/>
        <v>4.6104100000000005E-3</v>
      </c>
      <c r="G170" s="76">
        <f t="shared" si="35"/>
        <v>-3.1304683900000005E-4</v>
      </c>
      <c r="H170" s="76">
        <f t="shared" si="36"/>
        <v>2.1255880368100007E-5</v>
      </c>
      <c r="I170" s="76">
        <f t="shared" si="37"/>
        <v>5.7525898516905727E-4</v>
      </c>
      <c r="J170" s="76">
        <f t="shared" si="38"/>
        <v>-3.9060085092978991E-5</v>
      </c>
      <c r="K170" s="76">
        <f t="shared" ca="1" si="30"/>
        <v>-8.8129652032161408E-3</v>
      </c>
      <c r="L170" s="76">
        <f t="shared" ca="1" si="39"/>
        <v>1.161550010461375E-7</v>
      </c>
      <c r="M170" s="76">
        <f t="shared" ca="1" si="31"/>
        <v>441401867512924.69</v>
      </c>
      <c r="N170" s="76">
        <f t="shared" ca="1" si="32"/>
        <v>11403450249219.078</v>
      </c>
      <c r="O170" s="76">
        <f t="shared" ca="1" si="33"/>
        <v>3226777558640.9858</v>
      </c>
      <c r="P170" s="50">
        <f t="shared" ca="1" si="40"/>
        <v>3.4081520072634305E-4</v>
      </c>
    </row>
    <row r="171" spans="1:20">
      <c r="A171">
        <v>-679</v>
      </c>
      <c r="B171">
        <v>-4.4721500089508481E-3</v>
      </c>
      <c r="D171" s="84">
        <f t="shared" si="29"/>
        <v>-6.7900000000000002E-2</v>
      </c>
      <c r="E171" s="84">
        <f t="shared" si="29"/>
        <v>-4.4721500089508481E-3</v>
      </c>
      <c r="F171" s="76">
        <f t="shared" si="34"/>
        <v>4.6104100000000005E-3</v>
      </c>
      <c r="G171" s="76">
        <f t="shared" si="35"/>
        <v>-3.1304683900000005E-4</v>
      </c>
      <c r="H171" s="76">
        <f t="shared" si="36"/>
        <v>2.1255880368100007E-5</v>
      </c>
      <c r="I171" s="76">
        <f t="shared" si="37"/>
        <v>3.0365898560776261E-4</v>
      </c>
      <c r="J171" s="76">
        <f t="shared" si="38"/>
        <v>-2.061844512276708E-5</v>
      </c>
      <c r="K171" s="76">
        <f t="shared" ca="1" si="30"/>
        <v>-8.8129652032161408E-3</v>
      </c>
      <c r="L171" s="76">
        <f t="shared" ca="1" si="39"/>
        <v>1.884267655076443E-5</v>
      </c>
      <c r="M171" s="76">
        <f t="shared" ca="1" si="31"/>
        <v>441401867512924.69</v>
      </c>
      <c r="N171" s="76">
        <f t="shared" ca="1" si="32"/>
        <v>11403450249219.078</v>
      </c>
      <c r="O171" s="76">
        <f t="shared" ca="1" si="33"/>
        <v>3226777558640.9858</v>
      </c>
      <c r="P171" s="50">
        <f t="shared" ca="1" si="40"/>
        <v>4.3408151942652927E-3</v>
      </c>
    </row>
    <row r="172" spans="1:20">
      <c r="A172">
        <v>-679</v>
      </c>
      <c r="B172">
        <v>-1.4721500047016889E-3</v>
      </c>
      <c r="D172" s="84">
        <f t="shared" si="29"/>
        <v>-6.7900000000000002E-2</v>
      </c>
      <c r="E172" s="84">
        <f t="shared" si="29"/>
        <v>-1.4721500047016889E-3</v>
      </c>
      <c r="F172" s="76">
        <f t="shared" si="34"/>
        <v>4.6104100000000005E-3</v>
      </c>
      <c r="G172" s="76">
        <f t="shared" si="35"/>
        <v>-3.1304683900000005E-4</v>
      </c>
      <c r="H172" s="76">
        <f t="shared" si="36"/>
        <v>2.1255880368100007E-5</v>
      </c>
      <c r="I172" s="76">
        <f t="shared" si="37"/>
        <v>9.9958985319244673E-5</v>
      </c>
      <c r="J172" s="76">
        <f t="shared" si="38"/>
        <v>-6.7872151031767134E-6</v>
      </c>
      <c r="K172" s="76">
        <f t="shared" ca="1" si="30"/>
        <v>-8.8129652032161408E-3</v>
      </c>
      <c r="L172" s="76">
        <f t="shared" ca="1" si="39"/>
        <v>5.3887567778740772E-5</v>
      </c>
      <c r="M172" s="76">
        <f t="shared" ca="1" si="31"/>
        <v>441401867512924.69</v>
      </c>
      <c r="N172" s="76">
        <f t="shared" ca="1" si="32"/>
        <v>11403450249219.078</v>
      </c>
      <c r="O172" s="76">
        <f t="shared" ca="1" si="33"/>
        <v>3226777558640.9858</v>
      </c>
      <c r="P172" s="50">
        <f t="shared" ca="1" si="40"/>
        <v>7.3408151985144519E-3</v>
      </c>
    </row>
    <row r="173" spans="1:20">
      <c r="A173">
        <v>-679</v>
      </c>
      <c r="B173">
        <v>5.2784999570576474E-4</v>
      </c>
      <c r="D173" s="84">
        <f t="shared" si="29"/>
        <v>-6.7900000000000002E-2</v>
      </c>
      <c r="E173" s="84">
        <f t="shared" si="29"/>
        <v>5.2784999570576474E-4</v>
      </c>
      <c r="F173" s="76">
        <f t="shared" si="34"/>
        <v>4.6104100000000005E-3</v>
      </c>
      <c r="G173" s="76">
        <f t="shared" si="35"/>
        <v>-3.1304683900000005E-4</v>
      </c>
      <c r="H173" s="76">
        <f t="shared" si="36"/>
        <v>2.1255880368100007E-5</v>
      </c>
      <c r="I173" s="76">
        <f t="shared" si="37"/>
        <v>-3.5841014708421429E-5</v>
      </c>
      <c r="J173" s="76">
        <f t="shared" si="38"/>
        <v>2.4336048987018151E-6</v>
      </c>
      <c r="K173" s="76">
        <f t="shared" ca="1" si="30"/>
        <v>-8.8129652032161408E-3</v>
      </c>
      <c r="L173" s="76">
        <f t="shared" ca="1" si="39"/>
        <v>8.725082858041048E-5</v>
      </c>
      <c r="M173" s="76">
        <f t="shared" ca="1" si="31"/>
        <v>441401867512924.69</v>
      </c>
      <c r="N173" s="76">
        <f t="shared" ca="1" si="32"/>
        <v>11403450249219.078</v>
      </c>
      <c r="O173" s="76">
        <f t="shared" ca="1" si="33"/>
        <v>3226777558640.9858</v>
      </c>
      <c r="P173" s="50">
        <f t="shared" ca="1" si="40"/>
        <v>9.3408151989219056E-3</v>
      </c>
    </row>
    <row r="174" spans="1:20">
      <c r="A174">
        <v>-666.5</v>
      </c>
      <c r="B174">
        <v>5.8509749942459166E-3</v>
      </c>
      <c r="D174" s="84">
        <f t="shared" si="29"/>
        <v>-6.6650000000000001E-2</v>
      </c>
      <c r="E174" s="84">
        <f t="shared" si="29"/>
        <v>5.8509749942459166E-3</v>
      </c>
      <c r="F174" s="76">
        <f t="shared" si="34"/>
        <v>4.4422224999999997E-3</v>
      </c>
      <c r="G174" s="76">
        <f t="shared" si="35"/>
        <v>-2.9607412962499998E-4</v>
      </c>
      <c r="H174" s="76">
        <f t="shared" si="36"/>
        <v>1.9733340739506247E-5</v>
      </c>
      <c r="I174" s="76">
        <f t="shared" si="37"/>
        <v>-3.8996748336649035E-4</v>
      </c>
      <c r="J174" s="76">
        <f t="shared" si="38"/>
        <v>2.5991332766376583E-5</v>
      </c>
      <c r="K174" s="76">
        <f t="shared" ca="1" si="30"/>
        <v>-8.7874171331232109E-3</v>
      </c>
      <c r="L174" s="76">
        <f t="shared" ca="1" si="39"/>
        <v>2.1428252407462245E-4</v>
      </c>
      <c r="M174" s="76">
        <f t="shared" ca="1" si="31"/>
        <v>441260693701549.88</v>
      </c>
      <c r="N174" s="76">
        <f t="shared" ca="1" si="32"/>
        <v>11348513467615.594</v>
      </c>
      <c r="O174" s="76">
        <f t="shared" ca="1" si="33"/>
        <v>3231459814997.3281</v>
      </c>
      <c r="P174" s="50">
        <f t="shared" ca="1" si="40"/>
        <v>1.4638392127369127E-2</v>
      </c>
    </row>
    <row r="175" spans="1:20">
      <c r="A175">
        <v>-660.5</v>
      </c>
      <c r="B175">
        <v>6.8860749961459078E-3</v>
      </c>
      <c r="D175" s="84">
        <f t="shared" si="29"/>
        <v>-6.6049999999999998E-2</v>
      </c>
      <c r="E175" s="84">
        <f t="shared" si="29"/>
        <v>6.8860749961459078E-3</v>
      </c>
      <c r="F175" s="76">
        <f t="shared" si="34"/>
        <v>4.3626024999999999E-3</v>
      </c>
      <c r="G175" s="76">
        <f t="shared" si="35"/>
        <v>-2.8814989512499997E-4</v>
      </c>
      <c r="H175" s="76">
        <f t="shared" si="36"/>
        <v>1.903230057300625E-5</v>
      </c>
      <c r="I175" s="76">
        <f t="shared" si="37"/>
        <v>-4.5482525349543722E-4</v>
      </c>
      <c r="J175" s="76">
        <f t="shared" si="38"/>
        <v>3.0041207993373626E-5</v>
      </c>
      <c r="K175" s="76">
        <f t="shared" ca="1" si="30"/>
        <v>-8.7751518183540114E-3</v>
      </c>
      <c r="L175" s="76">
        <f t="shared" ca="1" si="39"/>
        <v>2.4527402533521127E-4</v>
      </c>
      <c r="M175" s="76">
        <f t="shared" ca="1" si="31"/>
        <v>441192851412879.06</v>
      </c>
      <c r="N175" s="76">
        <f t="shared" ca="1" si="32"/>
        <v>11322197841704.951</v>
      </c>
      <c r="O175" s="76">
        <f t="shared" ca="1" si="33"/>
        <v>3233705033520.0591</v>
      </c>
      <c r="P175" s="50">
        <f t="shared" ca="1" si="40"/>
        <v>1.5661226814499919E-2</v>
      </c>
    </row>
    <row r="176" spans="1:20">
      <c r="A176">
        <v>-651</v>
      </c>
      <c r="B176">
        <v>4.691649999585934E-3</v>
      </c>
      <c r="D176" s="84">
        <f t="shared" si="29"/>
        <v>-6.5100000000000005E-2</v>
      </c>
      <c r="E176" s="84">
        <f t="shared" si="29"/>
        <v>4.691649999585934E-3</v>
      </c>
      <c r="F176" s="76">
        <f t="shared" si="34"/>
        <v>4.2380100000000004E-3</v>
      </c>
      <c r="G176" s="76">
        <f t="shared" si="35"/>
        <v>-2.7589445100000004E-4</v>
      </c>
      <c r="H176" s="76">
        <f t="shared" si="36"/>
        <v>1.7960728760100003E-5</v>
      </c>
      <c r="I176" s="76">
        <f t="shared" si="37"/>
        <v>-3.0542641497304434E-4</v>
      </c>
      <c r="J176" s="76">
        <f t="shared" si="38"/>
        <v>1.9883259614745188E-5</v>
      </c>
      <c r="K176" s="76">
        <f t="shared" ca="1" si="30"/>
        <v>-8.7557287636127207E-3</v>
      </c>
      <c r="L176" s="76">
        <f t="shared" ca="1" si="39"/>
        <v>1.8083199560092617E-4</v>
      </c>
      <c r="M176" s="76">
        <f t="shared" ca="1" si="31"/>
        <v>441085329884381.25</v>
      </c>
      <c r="N176" s="76">
        <f t="shared" ca="1" si="32"/>
        <v>11280603058263.844</v>
      </c>
      <c r="O176" s="76">
        <f t="shared" ca="1" si="33"/>
        <v>3237256951317.043</v>
      </c>
      <c r="P176" s="50">
        <f t="shared" ca="1" si="40"/>
        <v>1.3447378763198655E-2</v>
      </c>
    </row>
    <row r="177" spans="1:16">
      <c r="A177">
        <v>-579.5</v>
      </c>
      <c r="B177">
        <v>-8.1400750059401616E-3</v>
      </c>
      <c r="D177" s="84">
        <f t="shared" si="29"/>
        <v>-5.7950000000000002E-2</v>
      </c>
      <c r="E177" s="84">
        <f t="shared" si="29"/>
        <v>-8.1400750059401616E-3</v>
      </c>
      <c r="F177" s="76">
        <f t="shared" si="34"/>
        <v>3.3582025E-3</v>
      </c>
      <c r="G177" s="76">
        <f t="shared" si="35"/>
        <v>-1.9460783487500001E-4</v>
      </c>
      <c r="H177" s="76">
        <f t="shared" si="36"/>
        <v>1.127752403100625E-5</v>
      </c>
      <c r="I177" s="76">
        <f t="shared" si="37"/>
        <v>4.717173465942324E-4</v>
      </c>
      <c r="J177" s="76">
        <f t="shared" si="38"/>
        <v>-2.7336020235135769E-5</v>
      </c>
      <c r="K177" s="76">
        <f t="shared" ca="1" si="30"/>
        <v>-8.6094277878435901E-3</v>
      </c>
      <c r="L177" s="76">
        <f t="shared" ca="1" si="39"/>
        <v>2.2029203388048724E-7</v>
      </c>
      <c r="M177" s="76">
        <f t="shared" ca="1" si="31"/>
        <v>440271981070539.44</v>
      </c>
      <c r="N177" s="76">
        <f t="shared" ca="1" si="32"/>
        <v>10970358572028.139</v>
      </c>
      <c r="O177" s="76">
        <f t="shared" ca="1" si="33"/>
        <v>3263870451659.0723</v>
      </c>
      <c r="P177" s="50">
        <f t="shared" ca="1" si="40"/>
        <v>4.6935278190342843E-4</v>
      </c>
    </row>
    <row r="178" spans="1:16">
      <c r="A178">
        <v>-576.5</v>
      </c>
      <c r="B178">
        <v>-6.2252500356407836E-4</v>
      </c>
      <c r="D178" s="84">
        <f t="shared" si="29"/>
        <v>-5.765E-2</v>
      </c>
      <c r="E178" s="84">
        <f t="shared" si="29"/>
        <v>-6.2252500356407836E-4</v>
      </c>
      <c r="F178" s="76">
        <f t="shared" si="34"/>
        <v>3.3235224999999999E-3</v>
      </c>
      <c r="G178" s="76">
        <f t="shared" si="35"/>
        <v>-1.9160107212499999E-4</v>
      </c>
      <c r="H178" s="76">
        <f t="shared" si="36"/>
        <v>1.1045801808006249E-5</v>
      </c>
      <c r="I178" s="76">
        <f t="shared" si="37"/>
        <v>3.5888566455469119E-5</v>
      </c>
      <c r="J178" s="76">
        <f t="shared" si="38"/>
        <v>-2.0689758561577947E-6</v>
      </c>
      <c r="K178" s="76">
        <f t="shared" ca="1" si="30"/>
        <v>-8.6032847728291124E-3</v>
      </c>
      <c r="L178" s="76">
        <f t="shared" ca="1" si="39"/>
        <v>6.3692526494719281E-5</v>
      </c>
      <c r="M178" s="76">
        <f t="shared" ca="1" si="31"/>
        <v>440237696210720.88</v>
      </c>
      <c r="N178" s="76">
        <f t="shared" ca="1" si="32"/>
        <v>10957449573850.004</v>
      </c>
      <c r="O178" s="76">
        <f t="shared" ca="1" si="33"/>
        <v>3264982462300.7129</v>
      </c>
      <c r="P178" s="50">
        <f t="shared" ca="1" si="40"/>
        <v>7.9807597692650341E-3</v>
      </c>
    </row>
    <row r="179" spans="1:16">
      <c r="A179">
        <v>-140</v>
      </c>
      <c r="B179">
        <v>-1.1818999999377411E-2</v>
      </c>
      <c r="D179" s="84">
        <f t="shared" si="29"/>
        <v>-1.4E-2</v>
      </c>
      <c r="E179" s="84">
        <f t="shared" si="29"/>
        <v>-1.1818999999377411E-2</v>
      </c>
      <c r="F179" s="76">
        <f t="shared" si="34"/>
        <v>1.9600000000000002E-4</v>
      </c>
      <c r="G179" s="76">
        <f t="shared" si="35"/>
        <v>-2.7440000000000003E-6</v>
      </c>
      <c r="H179" s="76">
        <f t="shared" si="36"/>
        <v>3.8416000000000011E-8</v>
      </c>
      <c r="I179" s="76">
        <f t="shared" si="37"/>
        <v>1.6546599999128376E-4</v>
      </c>
      <c r="J179" s="76">
        <f t="shared" si="38"/>
        <v>-2.3165239998779726E-6</v>
      </c>
      <c r="K179" s="76">
        <f t="shared" ca="1" si="30"/>
        <v>-7.7056027435019308E-3</v>
      </c>
      <c r="L179" s="76">
        <f t="shared" ca="1" si="39"/>
        <v>1.6920036984643928E-5</v>
      </c>
      <c r="M179" s="76">
        <f t="shared" ca="1" si="31"/>
        <v>435114348128644.38</v>
      </c>
      <c r="N179" s="76">
        <f t="shared" ca="1" si="32"/>
        <v>9170933838764.0742</v>
      </c>
      <c r="O179" s="76">
        <f t="shared" ca="1" si="33"/>
        <v>3422625368942.79</v>
      </c>
      <c r="P179" s="50">
        <f t="shared" ca="1" si="40"/>
        <v>-4.1133972558754801E-3</v>
      </c>
    </row>
    <row r="180" spans="1:16">
      <c r="A180">
        <v>-96.5</v>
      </c>
      <c r="B180">
        <v>-6.8145250043016858E-3</v>
      </c>
      <c r="D180" s="84">
        <f t="shared" si="29"/>
        <v>-9.6500000000000006E-3</v>
      </c>
      <c r="E180" s="84">
        <f t="shared" si="29"/>
        <v>-6.8145250043016858E-3</v>
      </c>
      <c r="F180" s="76">
        <f t="shared" si="34"/>
        <v>9.3122500000000015E-5</v>
      </c>
      <c r="G180" s="76">
        <f t="shared" si="35"/>
        <v>-8.9863212500000024E-7</v>
      </c>
      <c r="H180" s="76">
        <f t="shared" si="36"/>
        <v>8.6718000062500036E-9</v>
      </c>
      <c r="I180" s="76">
        <f t="shared" si="37"/>
        <v>6.5760166291511276E-5</v>
      </c>
      <c r="J180" s="76">
        <f t="shared" si="38"/>
        <v>-6.345856047130838E-7</v>
      </c>
      <c r="K180" s="76">
        <f t="shared" ca="1" si="30"/>
        <v>-7.6157214486589127E-3</v>
      </c>
      <c r="L180" s="76">
        <f t="shared" ca="1" si="39"/>
        <v>6.4191574245066301E-7</v>
      </c>
      <c r="M180" s="76">
        <f t="shared" ca="1" si="31"/>
        <v>434589196899740.94</v>
      </c>
      <c r="N180" s="76">
        <f t="shared" ca="1" si="32"/>
        <v>9002761050398.0391</v>
      </c>
      <c r="O180" s="76">
        <f t="shared" ca="1" si="33"/>
        <v>3437866011851.7544</v>
      </c>
      <c r="P180" s="50">
        <f t="shared" ca="1" si="40"/>
        <v>8.0119644435722691E-4</v>
      </c>
    </row>
    <row r="181" spans="1:16">
      <c r="A181">
        <v>-84</v>
      </c>
      <c r="B181">
        <v>-7.4914000069838949E-3</v>
      </c>
      <c r="D181" s="84">
        <f t="shared" si="29"/>
        <v>-8.3999999999999995E-3</v>
      </c>
      <c r="E181" s="84">
        <f t="shared" si="29"/>
        <v>-7.4914000069838949E-3</v>
      </c>
      <c r="F181" s="76">
        <f t="shared" si="34"/>
        <v>7.0559999999999989E-5</v>
      </c>
      <c r="G181" s="76">
        <f t="shared" si="35"/>
        <v>-5.9270399999999985E-7</v>
      </c>
      <c r="H181" s="76">
        <f t="shared" si="36"/>
        <v>4.9787135999999983E-9</v>
      </c>
      <c r="I181" s="76">
        <f t="shared" si="37"/>
        <v>6.2927760058664717E-5</v>
      </c>
      <c r="J181" s="76">
        <f t="shared" si="38"/>
        <v>-5.285931844927836E-7</v>
      </c>
      <c r="K181" s="76">
        <f t="shared" ca="1" si="30"/>
        <v>-7.5898793571525314E-3</v>
      </c>
      <c r="L181" s="76">
        <f t="shared" ca="1" si="39"/>
        <v>9.6981824096369358E-9</v>
      </c>
      <c r="M181" s="76">
        <f t="shared" ca="1" si="31"/>
        <v>434437806348797.56</v>
      </c>
      <c r="N181" s="76">
        <f t="shared" ca="1" si="32"/>
        <v>8954762151383.8711</v>
      </c>
      <c r="O181" s="76">
        <f t="shared" ca="1" si="33"/>
        <v>3442229189873.1973</v>
      </c>
      <c r="P181" s="50">
        <f t="shared" ca="1" si="40"/>
        <v>9.8479350168636549E-5</v>
      </c>
    </row>
    <row r="182" spans="1:16">
      <c r="A182">
        <v>-50</v>
      </c>
      <c r="B182">
        <v>-3.2924999977694824E-3</v>
      </c>
      <c r="D182" s="84">
        <f t="shared" si="29"/>
        <v>-5.0000000000000001E-3</v>
      </c>
      <c r="E182" s="84">
        <f t="shared" si="29"/>
        <v>-3.2924999977694824E-3</v>
      </c>
      <c r="F182" s="76">
        <f t="shared" si="34"/>
        <v>2.5000000000000001E-5</v>
      </c>
      <c r="G182" s="76">
        <f t="shared" si="35"/>
        <v>-1.2500000000000002E-7</v>
      </c>
      <c r="H182" s="76">
        <f t="shared" si="36"/>
        <v>6.2500000000000001E-10</v>
      </c>
      <c r="I182" s="76">
        <f t="shared" si="37"/>
        <v>1.6462499988847412E-5</v>
      </c>
      <c r="J182" s="76">
        <f t="shared" si="38"/>
        <v>-8.2312499944237058E-8</v>
      </c>
      <c r="K182" s="76">
        <f t="shared" ca="1" si="30"/>
        <v>-7.5195569473724515E-3</v>
      </c>
      <c r="L182" s="76">
        <f t="shared" ca="1" si="39"/>
        <v>1.7868010455186757E-5</v>
      </c>
      <c r="M182" s="76">
        <f t="shared" ca="1" si="31"/>
        <v>434024930125580.19</v>
      </c>
      <c r="N182" s="76">
        <f t="shared" ca="1" si="32"/>
        <v>8824941141798.4551</v>
      </c>
      <c r="O182" s="76">
        <f t="shared" ca="1" si="33"/>
        <v>3454059947944.7896</v>
      </c>
      <c r="P182" s="50">
        <f t="shared" ca="1" si="40"/>
        <v>4.227056949602969E-3</v>
      </c>
    </row>
    <row r="183" spans="1:16">
      <c r="A183">
        <v>-37.5</v>
      </c>
      <c r="B183">
        <v>-8.9693750051083043E-3</v>
      </c>
      <c r="D183" s="84">
        <f t="shared" si="29"/>
        <v>-3.7499999999999999E-3</v>
      </c>
      <c r="E183" s="84">
        <f t="shared" si="29"/>
        <v>-8.9693750051083043E-3</v>
      </c>
      <c r="F183" s="76">
        <f t="shared" si="34"/>
        <v>1.40625E-5</v>
      </c>
      <c r="G183" s="76">
        <f t="shared" si="35"/>
        <v>-5.2734374999999998E-8</v>
      </c>
      <c r="H183" s="76">
        <f t="shared" si="36"/>
        <v>1.9775390624999999E-10</v>
      </c>
      <c r="I183" s="76">
        <f t="shared" si="37"/>
        <v>3.3635156269156143E-5</v>
      </c>
      <c r="J183" s="76">
        <f t="shared" si="38"/>
        <v>-1.2613183600933554E-7</v>
      </c>
      <c r="K183" s="76">
        <f t="shared" ca="1" si="30"/>
        <v>-7.4936913846287726E-3</v>
      </c>
      <c r="L183" s="76">
        <f t="shared" ca="1" si="39"/>
        <v>2.1776421477515785E-6</v>
      </c>
      <c r="M183" s="76">
        <f t="shared" ca="1" si="31"/>
        <v>433872735590620.5</v>
      </c>
      <c r="N183" s="76">
        <f t="shared" ca="1" si="32"/>
        <v>8777483009754.0977</v>
      </c>
      <c r="O183" s="76">
        <f t="shared" ca="1" si="33"/>
        <v>3458395800878.0752</v>
      </c>
      <c r="P183" s="50">
        <f t="shared" ca="1" si="40"/>
        <v>-1.4756836204795317E-3</v>
      </c>
    </row>
    <row r="184" spans="1:16">
      <c r="A184">
        <v>-31</v>
      </c>
      <c r="B184">
        <v>4.3186499897274189E-3</v>
      </c>
      <c r="D184" s="84">
        <f t="shared" si="29"/>
        <v>-3.0999999999999999E-3</v>
      </c>
      <c r="E184" s="84">
        <f t="shared" si="29"/>
        <v>4.3186499897274189E-3</v>
      </c>
      <c r="F184" s="76">
        <f t="shared" si="34"/>
        <v>9.6099999999999995E-6</v>
      </c>
      <c r="G184" s="76">
        <f t="shared" si="35"/>
        <v>-2.9790999999999999E-8</v>
      </c>
      <c r="H184" s="76">
        <f t="shared" si="36"/>
        <v>9.2352099999999994E-11</v>
      </c>
      <c r="I184" s="76">
        <f t="shared" si="37"/>
        <v>-1.3387814968154999E-5</v>
      </c>
      <c r="J184" s="76">
        <f t="shared" si="38"/>
        <v>4.1502226401280492E-8</v>
      </c>
      <c r="K184" s="76">
        <f t="shared" ca="1" si="30"/>
        <v>-7.4802387984985712E-3</v>
      </c>
      <c r="L184" s="76">
        <f t="shared" ca="1" si="39"/>
        <v>1.3921377663692497E-4</v>
      </c>
      <c r="M184" s="76">
        <f t="shared" ca="1" si="31"/>
        <v>433793509130719.13</v>
      </c>
      <c r="N184" s="76">
        <f t="shared" ca="1" si="32"/>
        <v>8752862109618.4355</v>
      </c>
      <c r="O184" s="76">
        <f t="shared" ca="1" si="33"/>
        <v>3460647524915.5288</v>
      </c>
      <c r="P184" s="50">
        <f t="shared" ca="1" si="40"/>
        <v>1.179888878822599E-2</v>
      </c>
    </row>
    <row r="185" spans="1:16">
      <c r="A185">
        <v>-28</v>
      </c>
      <c r="B185">
        <v>1.8361999973421916E-3</v>
      </c>
      <c r="D185" s="84">
        <f t="shared" si="29"/>
        <v>-2.8E-3</v>
      </c>
      <c r="E185" s="84">
        <f t="shared" si="29"/>
        <v>1.8361999973421916E-3</v>
      </c>
      <c r="F185" s="76">
        <f t="shared" si="34"/>
        <v>7.8399999999999995E-6</v>
      </c>
      <c r="G185" s="76">
        <f t="shared" si="35"/>
        <v>-2.1951999999999997E-8</v>
      </c>
      <c r="H185" s="76">
        <f t="shared" si="36"/>
        <v>6.1465599999999989E-11</v>
      </c>
      <c r="I185" s="76">
        <f t="shared" si="37"/>
        <v>-5.1413599925581364E-6</v>
      </c>
      <c r="J185" s="76">
        <f t="shared" si="38"/>
        <v>1.4395807979162781E-8</v>
      </c>
      <c r="K185" s="76">
        <f t="shared" ca="1" si="30"/>
        <v>-7.4740293371684426E-3</v>
      </c>
      <c r="L185" s="76">
        <f t="shared" ca="1" si="39"/>
        <v>8.6680370261182327E-5</v>
      </c>
      <c r="M185" s="76">
        <f t="shared" ca="1" si="31"/>
        <v>433756923394124.63</v>
      </c>
      <c r="N185" s="76">
        <f t="shared" ca="1" si="32"/>
        <v>8741511839485.1973</v>
      </c>
      <c r="O185" s="76">
        <f t="shared" ca="1" si="33"/>
        <v>3461686107420.0264</v>
      </c>
      <c r="P185" s="50">
        <f t="shared" ca="1" si="40"/>
        <v>9.3102293345106342E-3</v>
      </c>
    </row>
    <row r="186" spans="1:16">
      <c r="A186">
        <v>-3.5</v>
      </c>
      <c r="B186">
        <v>-6.7704750035773031E-3</v>
      </c>
      <c r="D186" s="84">
        <f t="shared" si="29"/>
        <v>-3.5E-4</v>
      </c>
      <c r="E186" s="84">
        <f t="shared" si="29"/>
        <v>-6.7704750035773031E-3</v>
      </c>
      <c r="F186" s="76">
        <f t="shared" si="34"/>
        <v>1.2249999999999999E-7</v>
      </c>
      <c r="G186" s="76">
        <f t="shared" si="35"/>
        <v>-4.2874999999999994E-11</v>
      </c>
      <c r="H186" s="76">
        <f t="shared" si="36"/>
        <v>1.5006249999999997E-14</v>
      </c>
      <c r="I186" s="76">
        <f t="shared" si="37"/>
        <v>2.3696662512520563E-6</v>
      </c>
      <c r="J186" s="76">
        <f t="shared" si="38"/>
        <v>-8.2938318793821968E-10</v>
      </c>
      <c r="K186" s="76">
        <f t="shared" ca="1" si="30"/>
        <v>-7.4233051330832448E-3</v>
      </c>
      <c r="L186" s="76">
        <f t="shared" ca="1" si="39"/>
        <v>4.2618717799074454E-7</v>
      </c>
      <c r="M186" s="76">
        <f t="shared" ca="1" si="31"/>
        <v>433457674929605.69</v>
      </c>
      <c r="N186" s="76">
        <f t="shared" ca="1" si="32"/>
        <v>8649130273941.3486</v>
      </c>
      <c r="O186" s="76">
        <f t="shared" ca="1" si="33"/>
        <v>3470151876341.3872</v>
      </c>
      <c r="P186" s="50">
        <f t="shared" ca="1" si="40"/>
        <v>6.5283012950594164E-4</v>
      </c>
    </row>
    <row r="187" spans="1:16">
      <c r="A187">
        <v>0</v>
      </c>
      <c r="B187">
        <v>0</v>
      </c>
      <c r="D187" s="84">
        <f t="shared" si="29"/>
        <v>0</v>
      </c>
      <c r="E187" s="84">
        <f t="shared" si="29"/>
        <v>0</v>
      </c>
      <c r="F187" s="76">
        <f t="shared" si="34"/>
        <v>0</v>
      </c>
      <c r="G187" s="76">
        <f t="shared" si="35"/>
        <v>0</v>
      </c>
      <c r="H187" s="76">
        <f t="shared" si="36"/>
        <v>0</v>
      </c>
      <c r="I187" s="76">
        <f t="shared" si="37"/>
        <v>0</v>
      </c>
      <c r="J187" s="76">
        <f t="shared" si="38"/>
        <v>0</v>
      </c>
      <c r="K187" s="76">
        <f t="shared" ca="1" si="30"/>
        <v>-7.4160568395633892E-3</v>
      </c>
      <c r="L187" s="76">
        <f t="shared" ca="1" si="39"/>
        <v>5.4997899047634925E-5</v>
      </c>
      <c r="M187" s="76">
        <f t="shared" ca="1" si="31"/>
        <v>433414857553217.19</v>
      </c>
      <c r="N187" s="76">
        <f t="shared" ca="1" si="32"/>
        <v>8635978297993.1982</v>
      </c>
      <c r="O187" s="76">
        <f t="shared" ca="1" si="33"/>
        <v>3471358941443.8506</v>
      </c>
      <c r="P187" s="50">
        <f t="shared" ca="1" si="40"/>
        <v>7.4160568395633892E-3</v>
      </c>
    </row>
    <row r="188" spans="1:16">
      <c r="A188">
        <v>0</v>
      </c>
      <c r="B188">
        <v>1.999999993131496E-3</v>
      </c>
      <c r="D188" s="84">
        <f t="shared" si="29"/>
        <v>0</v>
      </c>
      <c r="E188" s="84">
        <f t="shared" si="29"/>
        <v>1.999999993131496E-3</v>
      </c>
      <c r="F188" s="76">
        <f t="shared" si="34"/>
        <v>0</v>
      </c>
      <c r="G188" s="76">
        <f t="shared" si="35"/>
        <v>0</v>
      </c>
      <c r="H188" s="76">
        <f t="shared" si="36"/>
        <v>0</v>
      </c>
      <c r="I188" s="76">
        <f t="shared" si="37"/>
        <v>0</v>
      </c>
      <c r="J188" s="76">
        <f t="shared" si="38"/>
        <v>0</v>
      </c>
      <c r="K188" s="76">
        <f t="shared" ca="1" si="30"/>
        <v>-7.4160568395633892E-3</v>
      </c>
      <c r="L188" s="76">
        <f t="shared" ca="1" si="39"/>
        <v>8.8662126276540018E-5</v>
      </c>
      <c r="M188" s="76">
        <f t="shared" ca="1" si="31"/>
        <v>433414857553217.19</v>
      </c>
      <c r="N188" s="76">
        <f t="shared" ca="1" si="32"/>
        <v>8635978297993.1982</v>
      </c>
      <c r="O188" s="76">
        <f t="shared" ca="1" si="33"/>
        <v>3471358941443.8506</v>
      </c>
      <c r="P188" s="50">
        <f t="shared" ca="1" si="40"/>
        <v>9.4160568326948843E-3</v>
      </c>
    </row>
    <row r="189" spans="1:16">
      <c r="A189">
        <v>25</v>
      </c>
      <c r="B189">
        <v>-1.0353750003559981E-2</v>
      </c>
      <c r="D189" s="84">
        <f t="shared" si="29"/>
        <v>2.5000000000000001E-3</v>
      </c>
      <c r="E189" s="84">
        <f t="shared" si="29"/>
        <v>-1.0353750003559981E-2</v>
      </c>
      <c r="F189" s="76">
        <f t="shared" si="34"/>
        <v>6.2500000000000003E-6</v>
      </c>
      <c r="G189" s="76">
        <f t="shared" si="35"/>
        <v>1.5625000000000003E-8</v>
      </c>
      <c r="H189" s="76">
        <f t="shared" si="36"/>
        <v>3.9062500000000001E-11</v>
      </c>
      <c r="I189" s="76">
        <f t="shared" si="37"/>
        <v>-2.5884375008899952E-5</v>
      </c>
      <c r="J189" s="76">
        <f t="shared" si="38"/>
        <v>-6.4710937522249876E-8</v>
      </c>
      <c r="K189" s="76">
        <f t="shared" ca="1" si="30"/>
        <v>-7.364268928824508E-3</v>
      </c>
      <c r="L189" s="76">
        <f t="shared" ca="1" si="39"/>
        <v>8.9369970962015564E-6</v>
      </c>
      <c r="M189" s="76">
        <f t="shared" ca="1" si="31"/>
        <v>433108528115235.44</v>
      </c>
      <c r="N189" s="76">
        <f t="shared" ca="1" si="32"/>
        <v>8542365173912.7227</v>
      </c>
      <c r="O189" s="76">
        <f t="shared" ca="1" si="33"/>
        <v>3479963830887.1572</v>
      </c>
      <c r="P189" s="50">
        <f t="shared" ca="1" si="40"/>
        <v>-2.9894810747354726E-3</v>
      </c>
    </row>
    <row r="190" spans="1:16">
      <c r="A190">
        <v>31</v>
      </c>
      <c r="B190">
        <v>-4.3186499970033765E-3</v>
      </c>
      <c r="D190" s="84">
        <f t="shared" si="29"/>
        <v>3.0999999999999999E-3</v>
      </c>
      <c r="E190" s="84">
        <f t="shared" si="29"/>
        <v>-4.3186499970033765E-3</v>
      </c>
      <c r="F190" s="76">
        <f t="shared" si="34"/>
        <v>9.6099999999999995E-6</v>
      </c>
      <c r="G190" s="76">
        <f t="shared" si="35"/>
        <v>2.9790999999999999E-8</v>
      </c>
      <c r="H190" s="76">
        <f t="shared" si="36"/>
        <v>9.2352099999999994E-11</v>
      </c>
      <c r="I190" s="76">
        <f t="shared" si="37"/>
        <v>-1.3387814990710466E-5</v>
      </c>
      <c r="J190" s="76">
        <f t="shared" si="38"/>
        <v>-4.1502226471202446E-8</v>
      </c>
      <c r="K190" s="76">
        <f t="shared" ca="1" si="30"/>
        <v>-7.3518360748492089E-3</v>
      </c>
      <c r="L190" s="76">
        <f t="shared" ca="1" si="39"/>
        <v>9.2002177828377841E-6</v>
      </c>
      <c r="M190" s="76">
        <f t="shared" ca="1" si="31"/>
        <v>433034880934473.44</v>
      </c>
      <c r="N190" s="76">
        <f t="shared" ca="1" si="32"/>
        <v>8519983981106.416</v>
      </c>
      <c r="O190" s="76">
        <f t="shared" ca="1" si="33"/>
        <v>3482024555079.0391</v>
      </c>
      <c r="P190" s="50">
        <f t="shared" ca="1" si="40"/>
        <v>3.0331860778458324E-3</v>
      </c>
    </row>
    <row r="191" spans="1:16">
      <c r="A191">
        <v>108.5</v>
      </c>
      <c r="B191">
        <v>-1.2115275007090531E-2</v>
      </c>
      <c r="D191" s="84">
        <f t="shared" si="29"/>
        <v>1.085E-2</v>
      </c>
      <c r="E191" s="84">
        <f t="shared" si="29"/>
        <v>-1.2115275007090531E-2</v>
      </c>
      <c r="F191" s="76">
        <f t="shared" si="34"/>
        <v>1.177225E-4</v>
      </c>
      <c r="G191" s="76">
        <f t="shared" si="35"/>
        <v>1.2772891250000001E-6</v>
      </c>
      <c r="H191" s="76">
        <f t="shared" si="36"/>
        <v>1.3858587006250001E-8</v>
      </c>
      <c r="I191" s="76">
        <f t="shared" si="37"/>
        <v>-1.3145073382693227E-4</v>
      </c>
      <c r="J191" s="76">
        <f t="shared" si="38"/>
        <v>-1.4262404620222152E-6</v>
      </c>
      <c r="K191" s="76">
        <f t="shared" ca="1" si="30"/>
        <v>-7.1911143877806455E-3</v>
      </c>
      <c r="L191" s="76">
        <f t="shared" ca="1" si="39"/>
        <v>2.4247357804762317E-5</v>
      </c>
      <c r="M191" s="76">
        <f t="shared" ca="1" si="31"/>
        <v>432079155221571.88</v>
      </c>
      <c r="N191" s="76">
        <f t="shared" ca="1" si="32"/>
        <v>8233875866488.4824</v>
      </c>
      <c r="O191" s="76">
        <f t="shared" ca="1" si="33"/>
        <v>3508486324097.4219</v>
      </c>
      <c r="P191" s="50">
        <f t="shared" ca="1" si="40"/>
        <v>-4.9241606193098858E-3</v>
      </c>
    </row>
    <row r="192" spans="1:16">
      <c r="A192">
        <v>121</v>
      </c>
      <c r="B192">
        <v>-8.7921500016818754E-3</v>
      </c>
      <c r="D192" s="84">
        <f t="shared" si="29"/>
        <v>1.21E-2</v>
      </c>
      <c r="E192" s="84">
        <f t="shared" si="29"/>
        <v>-8.7921500016818754E-3</v>
      </c>
      <c r="F192" s="76">
        <f t="shared" si="34"/>
        <v>1.4641E-4</v>
      </c>
      <c r="G192" s="76">
        <f t="shared" si="35"/>
        <v>1.7715609999999999E-6</v>
      </c>
      <c r="H192" s="76">
        <f t="shared" si="36"/>
        <v>2.14358881E-8</v>
      </c>
      <c r="I192" s="76">
        <f t="shared" si="37"/>
        <v>-1.0638501502035069E-4</v>
      </c>
      <c r="J192" s="76">
        <f t="shared" si="38"/>
        <v>-1.2872586817462433E-6</v>
      </c>
      <c r="K192" s="76">
        <f t="shared" ca="1" si="30"/>
        <v>-7.1651688209270412E-3</v>
      </c>
      <c r="L192" s="76">
        <f t="shared" ca="1" si="39"/>
        <v>2.6470677625303949E-6</v>
      </c>
      <c r="M192" s="76">
        <f t="shared" ca="1" si="31"/>
        <v>431924233556999.44</v>
      </c>
      <c r="N192" s="76">
        <f t="shared" ca="1" si="32"/>
        <v>8188246580950.2842</v>
      </c>
      <c r="O192" s="76">
        <f t="shared" ca="1" si="33"/>
        <v>3512727074171.395</v>
      </c>
      <c r="P192" s="50">
        <f t="shared" ca="1" si="40"/>
        <v>-1.6269811807548343E-3</v>
      </c>
    </row>
    <row r="193" spans="1:16">
      <c r="A193">
        <v>130</v>
      </c>
      <c r="B193">
        <v>-2.2395000050892122E-3</v>
      </c>
      <c r="D193" s="84">
        <f t="shared" si="29"/>
        <v>1.2999999999999999E-2</v>
      </c>
      <c r="E193" s="84">
        <f t="shared" si="29"/>
        <v>-2.2395000050892122E-3</v>
      </c>
      <c r="F193" s="76">
        <f t="shared" si="34"/>
        <v>1.6899999999999999E-4</v>
      </c>
      <c r="G193" s="76">
        <f t="shared" si="35"/>
        <v>2.1969999999999999E-6</v>
      </c>
      <c r="H193" s="76">
        <f t="shared" si="36"/>
        <v>2.8560999999999997E-8</v>
      </c>
      <c r="I193" s="76">
        <f t="shared" si="37"/>
        <v>-2.9113500066159756E-5</v>
      </c>
      <c r="J193" s="76">
        <f t="shared" si="38"/>
        <v>-3.784755008600768E-7</v>
      </c>
      <c r="K193" s="76">
        <f t="shared" ca="1" si="30"/>
        <v>-7.1464841059671411E-3</v>
      </c>
      <c r="L193" s="76">
        <f t="shared" ca="1" si="39"/>
        <v>2.4078492966268777E-5</v>
      </c>
      <c r="M193" s="76">
        <f t="shared" ca="1" si="31"/>
        <v>431812557325639.31</v>
      </c>
      <c r="N193" s="76">
        <f t="shared" ca="1" si="32"/>
        <v>8155482225192.6514</v>
      </c>
      <c r="O193" s="76">
        <f t="shared" ca="1" si="33"/>
        <v>3515775692296.8472</v>
      </c>
      <c r="P193" s="50">
        <f t="shared" ca="1" si="40"/>
        <v>4.9069841008779289E-3</v>
      </c>
    </row>
    <row r="194" spans="1:16">
      <c r="A194">
        <v>142.5</v>
      </c>
      <c r="B194">
        <v>-1.391637499909848E-2</v>
      </c>
      <c r="D194" s="84">
        <f t="shared" si="29"/>
        <v>1.4250000000000001E-2</v>
      </c>
      <c r="E194" s="84">
        <f t="shared" si="29"/>
        <v>-1.391637499909848E-2</v>
      </c>
      <c r="F194" s="76">
        <f t="shared" si="34"/>
        <v>2.0306250000000001E-4</v>
      </c>
      <c r="G194" s="76">
        <f t="shared" si="35"/>
        <v>2.8936406250000004E-6</v>
      </c>
      <c r="H194" s="76">
        <f t="shared" si="36"/>
        <v>4.1234378906250005E-8</v>
      </c>
      <c r="I194" s="76">
        <f t="shared" si="37"/>
        <v>-1.9830834373715334E-4</v>
      </c>
      <c r="J194" s="76">
        <f t="shared" si="38"/>
        <v>-2.8258938982544352E-6</v>
      </c>
      <c r="K194" s="76">
        <f t="shared" ca="1" si="30"/>
        <v>-7.1205276868210234E-3</v>
      </c>
      <c r="L194" s="76">
        <f t="shared" ca="1" si="39"/>
        <v>4.6183540691788727E-5</v>
      </c>
      <c r="M194" s="76">
        <f t="shared" ca="1" si="31"/>
        <v>431657267338086.19</v>
      </c>
      <c r="N194" s="76">
        <f t="shared" ca="1" si="32"/>
        <v>8110099303731.7871</v>
      </c>
      <c r="O194" s="76">
        <f t="shared" ca="1" si="33"/>
        <v>3520003311551.8794</v>
      </c>
      <c r="P194" s="50">
        <f t="shared" ca="1" si="40"/>
        <v>-6.7958473122774563E-3</v>
      </c>
    </row>
    <row r="195" spans="1:16">
      <c r="A195">
        <v>155</v>
      </c>
      <c r="B195">
        <v>-5.9324999892851338E-4</v>
      </c>
      <c r="D195" s="84">
        <f t="shared" si="29"/>
        <v>1.55E-2</v>
      </c>
      <c r="E195" s="84">
        <f t="shared" si="29"/>
        <v>-5.9324999892851338E-4</v>
      </c>
      <c r="F195" s="76">
        <f t="shared" si="34"/>
        <v>2.4024999999999999E-4</v>
      </c>
      <c r="G195" s="76">
        <f t="shared" si="35"/>
        <v>3.7238749999999996E-6</v>
      </c>
      <c r="H195" s="76">
        <f t="shared" si="36"/>
        <v>5.7720062499999992E-8</v>
      </c>
      <c r="I195" s="76">
        <f t="shared" si="37"/>
        <v>-9.1953749833919574E-6</v>
      </c>
      <c r="J195" s="76">
        <f t="shared" si="38"/>
        <v>-1.4252831224257534E-7</v>
      </c>
      <c r="K195" s="76">
        <f t="shared" ca="1" si="30"/>
        <v>-7.0945649582025141E-3</v>
      </c>
      <c r="L195" s="76">
        <f t="shared" ca="1" si="39"/>
        <v>4.2267096199679902E-5</v>
      </c>
      <c r="M195" s="76">
        <f t="shared" ca="1" si="31"/>
        <v>431501763386738.19</v>
      </c>
      <c r="N195" s="76">
        <f t="shared" ca="1" si="32"/>
        <v>8064859429441.3672</v>
      </c>
      <c r="O195" s="76">
        <f t="shared" ca="1" si="33"/>
        <v>3524223271613.228</v>
      </c>
      <c r="P195" s="50">
        <f t="shared" ca="1" si="40"/>
        <v>6.5013149592740007E-3</v>
      </c>
    </row>
    <row r="196" spans="1:16">
      <c r="A196">
        <v>207.5</v>
      </c>
      <c r="B196">
        <v>-3.6124998587183654E-5</v>
      </c>
      <c r="D196" s="84">
        <f t="shared" si="29"/>
        <v>2.0750000000000001E-2</v>
      </c>
      <c r="E196" s="84">
        <f t="shared" si="29"/>
        <v>-3.6124998587183654E-5</v>
      </c>
      <c r="F196" s="76">
        <f t="shared" si="34"/>
        <v>4.3056250000000006E-4</v>
      </c>
      <c r="G196" s="76">
        <f t="shared" si="35"/>
        <v>8.9341718750000022E-6</v>
      </c>
      <c r="H196" s="76">
        <f t="shared" si="36"/>
        <v>1.8538406640625007E-7</v>
      </c>
      <c r="I196" s="76">
        <f t="shared" si="37"/>
        <v>-7.4959372068406082E-7</v>
      </c>
      <c r="J196" s="76">
        <f t="shared" si="38"/>
        <v>-1.5554069704194261E-8</v>
      </c>
      <c r="K196" s="76">
        <f t="shared" ca="1" si="30"/>
        <v>-6.9854525985662578E-3</v>
      </c>
      <c r="L196" s="76">
        <f t="shared" ca="1" si="39"/>
        <v>4.8293154091830922E-5</v>
      </c>
      <c r="M196" s="76">
        <f t="shared" ca="1" si="31"/>
        <v>430846313260810.81</v>
      </c>
      <c r="N196" s="76">
        <f t="shared" ca="1" si="32"/>
        <v>7876410919150.0918</v>
      </c>
      <c r="O196" s="76">
        <f t="shared" ca="1" si="33"/>
        <v>3541863052717.4136</v>
      </c>
      <c r="P196" s="50">
        <f t="shared" ca="1" si="40"/>
        <v>6.9493275999790742E-3</v>
      </c>
    </row>
    <row r="197" spans="1:16">
      <c r="A197">
        <v>235.5</v>
      </c>
      <c r="B197">
        <v>-3.8723250036127865E-3</v>
      </c>
      <c r="D197" s="84">
        <f t="shared" ref="D197:E212" si="41">A197/A$18</f>
        <v>2.3550000000000001E-2</v>
      </c>
      <c r="E197" s="84">
        <f t="shared" si="41"/>
        <v>-3.8723250036127865E-3</v>
      </c>
      <c r="F197" s="76">
        <f t="shared" si="34"/>
        <v>5.5460250000000002E-4</v>
      </c>
      <c r="G197" s="76">
        <f t="shared" si="35"/>
        <v>1.3060888875000001E-5</v>
      </c>
      <c r="H197" s="76">
        <f t="shared" si="36"/>
        <v>3.0758393300625002E-7</v>
      </c>
      <c r="I197" s="76">
        <f t="shared" si="37"/>
        <v>-9.1193253835081134E-5</v>
      </c>
      <c r="J197" s="76">
        <f t="shared" si="38"/>
        <v>-2.1476011278161607E-6</v>
      </c>
      <c r="K197" s="76">
        <f t="shared" ca="1" si="30"/>
        <v>-6.9272138311311212E-3</v>
      </c>
      <c r="L197" s="76">
        <f t="shared" ca="1" si="39"/>
        <v>9.332345748496346E-6</v>
      </c>
      <c r="M197" s="76">
        <f t="shared" ca="1" si="31"/>
        <v>430495200883016.56</v>
      </c>
      <c r="N197" s="76">
        <f t="shared" ca="1" si="32"/>
        <v>7776932295389.3809</v>
      </c>
      <c r="O197" s="76">
        <f t="shared" ca="1" si="33"/>
        <v>3551215093620.9961</v>
      </c>
      <c r="P197" s="50">
        <f t="shared" ca="1" si="40"/>
        <v>3.0548888275183346E-3</v>
      </c>
    </row>
    <row r="198" spans="1:16">
      <c r="A198">
        <v>235.5</v>
      </c>
      <c r="B198">
        <v>-8.723250066395849E-4</v>
      </c>
      <c r="D198" s="84">
        <f t="shared" si="41"/>
        <v>2.3550000000000001E-2</v>
      </c>
      <c r="E198" s="84">
        <f t="shared" si="41"/>
        <v>-8.723250066395849E-4</v>
      </c>
      <c r="F198" s="76">
        <f t="shared" si="34"/>
        <v>5.5460250000000002E-4</v>
      </c>
      <c r="G198" s="76">
        <f t="shared" si="35"/>
        <v>1.3060888875000001E-5</v>
      </c>
      <c r="H198" s="76">
        <f t="shared" si="36"/>
        <v>3.0758393300625002E-7</v>
      </c>
      <c r="I198" s="76">
        <f t="shared" si="37"/>
        <v>-2.0543253906362227E-5</v>
      </c>
      <c r="J198" s="76">
        <f t="shared" si="38"/>
        <v>-4.8379362949483051E-7</v>
      </c>
      <c r="K198" s="76">
        <f t="shared" ca="1" si="30"/>
        <v>-6.9272138311311212E-3</v>
      </c>
      <c r="L198" s="76">
        <f t="shared" ca="1" si="39"/>
        <v>3.6661678676952501E-5</v>
      </c>
      <c r="M198" s="76">
        <f t="shared" ca="1" si="31"/>
        <v>430495200883016.56</v>
      </c>
      <c r="N198" s="76">
        <f t="shared" ca="1" si="32"/>
        <v>7776932295389.3809</v>
      </c>
      <c r="O198" s="76">
        <f t="shared" ca="1" si="33"/>
        <v>3551215093620.9961</v>
      </c>
      <c r="P198" s="50">
        <f t="shared" ca="1" si="40"/>
        <v>6.0548888244915363E-3</v>
      </c>
    </row>
    <row r="199" spans="1:16">
      <c r="A199">
        <v>291.5</v>
      </c>
      <c r="B199">
        <v>-7.5447249982971698E-3</v>
      </c>
      <c r="D199" s="84">
        <f t="shared" si="41"/>
        <v>2.9149999999999999E-2</v>
      </c>
      <c r="E199" s="84">
        <f t="shared" si="41"/>
        <v>-7.5447249982971698E-3</v>
      </c>
      <c r="F199" s="76">
        <f t="shared" si="34"/>
        <v>8.4972249999999997E-4</v>
      </c>
      <c r="G199" s="76">
        <f t="shared" si="35"/>
        <v>2.4769410874999998E-5</v>
      </c>
      <c r="H199" s="76">
        <f t="shared" si="36"/>
        <v>7.2202832700624992E-7</v>
      </c>
      <c r="I199" s="76">
        <f t="shared" si="37"/>
        <v>-2.1992873370036249E-4</v>
      </c>
      <c r="J199" s="76">
        <f t="shared" si="38"/>
        <v>-6.4109225873655665E-6</v>
      </c>
      <c r="K199" s="76">
        <f t="shared" ca="1" si="30"/>
        <v>-6.8106413210348308E-3</v>
      </c>
      <c r="L199" s="76">
        <f t="shared" ca="1" si="39"/>
        <v>5.38878845222998E-7</v>
      </c>
      <c r="M199" s="76">
        <f t="shared" ca="1" si="31"/>
        <v>429789771578278.38</v>
      </c>
      <c r="N199" s="76">
        <f t="shared" ca="1" si="32"/>
        <v>7580111325728.1143</v>
      </c>
      <c r="O199" s="76">
        <f t="shared" ca="1" si="33"/>
        <v>3569801645091.8511</v>
      </c>
      <c r="P199" s="50">
        <f t="shared" ca="1" si="40"/>
        <v>-7.3408367726233905E-4</v>
      </c>
    </row>
    <row r="200" spans="1:16">
      <c r="A200">
        <v>297.5</v>
      </c>
      <c r="B200">
        <v>-2.509625002858229E-3</v>
      </c>
      <c r="D200" s="84">
        <f t="shared" si="41"/>
        <v>2.9749999999999999E-2</v>
      </c>
      <c r="E200" s="84">
        <f t="shared" si="41"/>
        <v>-2.509625002858229E-3</v>
      </c>
      <c r="F200" s="76">
        <f t="shared" si="34"/>
        <v>8.8506249999999989E-4</v>
      </c>
      <c r="G200" s="76">
        <f t="shared" si="35"/>
        <v>2.6330609374999995E-5</v>
      </c>
      <c r="H200" s="76">
        <f t="shared" si="36"/>
        <v>7.8333562890624981E-7</v>
      </c>
      <c r="I200" s="76">
        <f t="shared" si="37"/>
        <v>-7.4661343835032314E-5</v>
      </c>
      <c r="J200" s="76">
        <f t="shared" si="38"/>
        <v>-2.2211749790922114E-6</v>
      </c>
      <c r="K200" s="76">
        <f t="shared" ca="1" si="30"/>
        <v>-6.7981438984428657E-3</v>
      </c>
      <c r="L200" s="76">
        <f t="shared" ca="1" si="39"/>
        <v>1.8391394317786472E-5</v>
      </c>
      <c r="M200" s="76">
        <f t="shared" ca="1" si="31"/>
        <v>429713936824695.88</v>
      </c>
      <c r="N200" s="76">
        <f t="shared" ca="1" si="32"/>
        <v>7559191912039.4727</v>
      </c>
      <c r="O200" s="76">
        <f t="shared" ca="1" si="33"/>
        <v>3571783715581.8892</v>
      </c>
      <c r="P200" s="50">
        <f t="shared" ca="1" si="40"/>
        <v>4.2885188955846367E-3</v>
      </c>
    </row>
    <row r="201" spans="1:16">
      <c r="A201">
        <v>307</v>
      </c>
      <c r="B201">
        <v>-6.0040500029572286E-3</v>
      </c>
      <c r="D201" s="84">
        <f t="shared" si="41"/>
        <v>3.0700000000000002E-2</v>
      </c>
      <c r="E201" s="84">
        <f t="shared" si="41"/>
        <v>-6.0040500029572286E-3</v>
      </c>
      <c r="F201" s="76">
        <f t="shared" si="34"/>
        <v>9.4249000000000015E-4</v>
      </c>
      <c r="G201" s="76">
        <f t="shared" si="35"/>
        <v>2.8934443000000006E-5</v>
      </c>
      <c r="H201" s="76">
        <f t="shared" si="36"/>
        <v>8.8828740010000025E-7</v>
      </c>
      <c r="I201" s="76">
        <f t="shared" si="37"/>
        <v>-1.8432433509078694E-4</v>
      </c>
      <c r="J201" s="76">
        <f t="shared" si="38"/>
        <v>-5.6587570872871592E-6</v>
      </c>
      <c r="K201" s="76">
        <f t="shared" ca="1" si="30"/>
        <v>-6.7783533396488611E-3</v>
      </c>
      <c r="L201" s="76">
        <f t="shared" ca="1" si="39"/>
        <v>5.9954565721179568E-7</v>
      </c>
      <c r="M201" s="76">
        <f t="shared" ca="1" si="31"/>
        <v>429593765088349.13</v>
      </c>
      <c r="N201" s="76">
        <f t="shared" ca="1" si="32"/>
        <v>7526136100196.0977</v>
      </c>
      <c r="O201" s="76">
        <f t="shared" ca="1" si="33"/>
        <v>3574918278466.0664</v>
      </c>
      <c r="P201" s="50">
        <f t="shared" ca="1" si="40"/>
        <v>7.7430333669163253E-4</v>
      </c>
    </row>
    <row r="202" spans="1:16">
      <c r="A202">
        <v>307</v>
      </c>
      <c r="B202">
        <v>-7.0405000587925315E-4</v>
      </c>
      <c r="D202" s="84">
        <f t="shared" si="41"/>
        <v>3.0700000000000002E-2</v>
      </c>
      <c r="E202" s="84">
        <f t="shared" si="41"/>
        <v>-7.0405000587925315E-4</v>
      </c>
      <c r="F202" s="76">
        <f t="shared" si="34"/>
        <v>9.4249000000000015E-4</v>
      </c>
      <c r="G202" s="76">
        <f t="shared" si="35"/>
        <v>2.8934443000000006E-5</v>
      </c>
      <c r="H202" s="76">
        <f t="shared" si="36"/>
        <v>8.8828740010000025E-7</v>
      </c>
      <c r="I202" s="76">
        <f t="shared" si="37"/>
        <v>-2.1614335180493071E-5</v>
      </c>
      <c r="J202" s="76">
        <f t="shared" si="38"/>
        <v>-6.6356009004113738E-7</v>
      </c>
      <c r="K202" s="76">
        <f t="shared" ca="1" si="30"/>
        <v>-6.7783533396488611E-3</v>
      </c>
      <c r="L202" s="76">
        <f t="shared" ca="1" si="39"/>
        <v>3.6897160990644572E-5</v>
      </c>
      <c r="M202" s="76">
        <f t="shared" ca="1" si="31"/>
        <v>429593765088349.13</v>
      </c>
      <c r="N202" s="76">
        <f t="shared" ca="1" si="32"/>
        <v>7526136100196.0977</v>
      </c>
      <c r="O202" s="76">
        <f t="shared" ca="1" si="33"/>
        <v>3574918278466.0664</v>
      </c>
      <c r="P202" s="50">
        <f t="shared" ca="1" si="40"/>
        <v>6.074303333769608E-3</v>
      </c>
    </row>
    <row r="203" spans="1:16">
      <c r="A203">
        <v>310</v>
      </c>
      <c r="B203">
        <v>-1.1865000051329844E-3</v>
      </c>
      <c r="D203" s="84">
        <f t="shared" si="41"/>
        <v>3.1E-2</v>
      </c>
      <c r="E203" s="84">
        <f t="shared" si="41"/>
        <v>-1.1865000051329844E-3</v>
      </c>
      <c r="F203" s="76">
        <f t="shared" si="34"/>
        <v>9.6099999999999994E-4</v>
      </c>
      <c r="G203" s="76">
        <f t="shared" si="35"/>
        <v>2.9790999999999996E-5</v>
      </c>
      <c r="H203" s="76">
        <f t="shared" si="36"/>
        <v>9.2352099999999987E-7</v>
      </c>
      <c r="I203" s="76">
        <f t="shared" si="37"/>
        <v>-3.6781500159122512E-5</v>
      </c>
      <c r="J203" s="76">
        <f t="shared" si="38"/>
        <v>-1.1402265049327979E-6</v>
      </c>
      <c r="K203" s="76">
        <f t="shared" ca="1" si="30"/>
        <v>-6.7721029323666989E-3</v>
      </c>
      <c r="L203" s="76">
        <f t="shared" ca="1" si="39"/>
        <v>3.1198960060721842E-5</v>
      </c>
      <c r="M203" s="76">
        <f t="shared" ca="1" si="31"/>
        <v>429555790648975.69</v>
      </c>
      <c r="N203" s="76">
        <f t="shared" ca="1" si="32"/>
        <v>7515714373848.5967</v>
      </c>
      <c r="O203" s="76">
        <f t="shared" ca="1" si="33"/>
        <v>3575907193181.8491</v>
      </c>
      <c r="P203" s="50">
        <f t="shared" ca="1" si="40"/>
        <v>5.5856029272337146E-3</v>
      </c>
    </row>
    <row r="204" spans="1:16">
      <c r="A204">
        <v>310.5</v>
      </c>
      <c r="B204">
        <v>-7.9335749978781678E-3</v>
      </c>
      <c r="D204" s="84">
        <f t="shared" si="41"/>
        <v>3.1050000000000001E-2</v>
      </c>
      <c r="E204" s="84">
        <f t="shared" si="41"/>
        <v>-7.9335749978781678E-3</v>
      </c>
      <c r="F204" s="76">
        <f t="shared" si="34"/>
        <v>9.6410250000000005E-4</v>
      </c>
      <c r="G204" s="76">
        <f t="shared" si="35"/>
        <v>2.9935382625000003E-5</v>
      </c>
      <c r="H204" s="76">
        <f t="shared" si="36"/>
        <v>9.2949363050625013E-7</v>
      </c>
      <c r="I204" s="76">
        <f t="shared" si="37"/>
        <v>-2.463375036841171E-4</v>
      </c>
      <c r="J204" s="76">
        <f t="shared" si="38"/>
        <v>-7.6487794893918366E-6</v>
      </c>
      <c r="K204" s="76">
        <f t="shared" ca="1" si="30"/>
        <v>-6.7710611624866258E-3</v>
      </c>
      <c r="L204" s="76">
        <f t="shared" ca="1" si="39"/>
        <v>1.3514384174767531E-6</v>
      </c>
      <c r="M204" s="76">
        <f t="shared" ca="1" si="31"/>
        <v>429549460387405.56</v>
      </c>
      <c r="N204" s="76">
        <f t="shared" ca="1" si="32"/>
        <v>7513978210240.9268</v>
      </c>
      <c r="O204" s="76">
        <f t="shared" ca="1" si="33"/>
        <v>3576071968061.7642</v>
      </c>
      <c r="P204" s="50">
        <f t="shared" ca="1" si="40"/>
        <v>-1.162513835391542E-3</v>
      </c>
    </row>
    <row r="205" spans="1:16">
      <c r="A205">
        <v>332</v>
      </c>
      <c r="B205">
        <v>-4.0578000043751672E-3</v>
      </c>
      <c r="D205" s="84">
        <f t="shared" si="41"/>
        <v>3.32E-2</v>
      </c>
      <c r="E205" s="84">
        <f t="shared" si="41"/>
        <v>-4.0578000043751672E-3</v>
      </c>
      <c r="F205" s="76">
        <f t="shared" si="34"/>
        <v>1.10224E-3</v>
      </c>
      <c r="G205" s="76">
        <f t="shared" si="35"/>
        <v>3.6594368000000002E-5</v>
      </c>
      <c r="H205" s="76">
        <f t="shared" si="36"/>
        <v>1.2149330176E-6</v>
      </c>
      <c r="I205" s="76">
        <f t="shared" si="37"/>
        <v>-1.3471896014525555E-4</v>
      </c>
      <c r="J205" s="76">
        <f t="shared" si="38"/>
        <v>-4.4726694768224844E-6</v>
      </c>
      <c r="K205" s="76">
        <f t="shared" ca="1" si="30"/>
        <v>-6.7262555076261022E-3</v>
      </c>
      <c r="L205" s="76">
        <f t="shared" ca="1" si="39"/>
        <v>7.1206547728302008E-6</v>
      </c>
      <c r="M205" s="76">
        <f t="shared" ca="1" si="31"/>
        <v>429276938082888.69</v>
      </c>
      <c r="N205" s="76">
        <f t="shared" ca="1" si="32"/>
        <v>7439536774041.9453</v>
      </c>
      <c r="O205" s="76">
        <f t="shared" ca="1" si="33"/>
        <v>3583145312727.8994</v>
      </c>
      <c r="P205" s="50">
        <f t="shared" ca="1" si="40"/>
        <v>2.668455503250935E-3</v>
      </c>
    </row>
    <row r="206" spans="1:16">
      <c r="A206">
        <v>350.5</v>
      </c>
      <c r="B206">
        <v>-2.6995750013156794E-3</v>
      </c>
      <c r="D206" s="84">
        <f t="shared" si="41"/>
        <v>3.5049999999999998E-2</v>
      </c>
      <c r="E206" s="84">
        <f t="shared" si="41"/>
        <v>-2.6995750013156794E-3</v>
      </c>
      <c r="F206" s="76">
        <f t="shared" si="34"/>
        <v>1.2285024999999998E-3</v>
      </c>
      <c r="G206" s="76">
        <f t="shared" si="35"/>
        <v>4.3059012624999986E-5</v>
      </c>
      <c r="H206" s="76">
        <f t="shared" si="36"/>
        <v>1.5092183925062495E-6</v>
      </c>
      <c r="I206" s="76">
        <f t="shared" si="37"/>
        <v>-9.4620103796114551E-5</v>
      </c>
      <c r="J206" s="76">
        <f t="shared" si="38"/>
        <v>-3.3164346380538148E-6</v>
      </c>
      <c r="K206" s="76">
        <f t="shared" ca="1" si="30"/>
        <v>-6.6876868637759579E-3</v>
      </c>
      <c r="L206" s="76">
        <f t="shared" ca="1" si="39"/>
        <v>1.590503622749639E-5</v>
      </c>
      <c r="M206" s="76">
        <f t="shared" ca="1" si="31"/>
        <v>429041940200280.06</v>
      </c>
      <c r="N206" s="76">
        <f t="shared" ca="1" si="32"/>
        <v>7375816335577.7666</v>
      </c>
      <c r="O206" s="76">
        <f t="shared" ca="1" si="33"/>
        <v>3589212898868.332</v>
      </c>
      <c r="P206" s="50">
        <f t="shared" ca="1" si="40"/>
        <v>3.9881118624602785E-3</v>
      </c>
    </row>
    <row r="207" spans="1:16">
      <c r="A207">
        <v>434.5</v>
      </c>
      <c r="B207">
        <v>-7.2081750040524639E-3</v>
      </c>
      <c r="D207" s="84">
        <f t="shared" si="41"/>
        <v>4.3450000000000003E-2</v>
      </c>
      <c r="E207" s="84">
        <f t="shared" si="41"/>
        <v>-7.2081750040524639E-3</v>
      </c>
      <c r="F207" s="76">
        <f t="shared" si="34"/>
        <v>1.8879025000000003E-3</v>
      </c>
      <c r="G207" s="76">
        <f t="shared" si="35"/>
        <v>8.2029363625000021E-5</v>
      </c>
      <c r="H207" s="76">
        <f t="shared" si="36"/>
        <v>3.5641758495062509E-6</v>
      </c>
      <c r="I207" s="76">
        <f t="shared" si="37"/>
        <v>-3.1319520392607958E-4</v>
      </c>
      <c r="J207" s="76">
        <f t="shared" si="38"/>
        <v>-1.3608331610588158E-5</v>
      </c>
      <c r="K207" s="76">
        <f t="shared" ca="1" si="30"/>
        <v>-6.5123905341973728E-3</v>
      </c>
      <c r="L207" s="76">
        <f t="shared" ca="1" si="39"/>
        <v>4.8411602849153022E-7</v>
      </c>
      <c r="M207" s="76">
        <f t="shared" ca="1" si="31"/>
        <v>427969094796194.94</v>
      </c>
      <c r="N207" s="76">
        <f t="shared" ca="1" si="32"/>
        <v>7090362653148.5156</v>
      </c>
      <c r="O207" s="76">
        <f t="shared" ca="1" si="33"/>
        <v>3616542907218.2861</v>
      </c>
      <c r="P207" s="50">
        <f t="shared" ca="1" si="40"/>
        <v>-6.957844698550911E-4</v>
      </c>
    </row>
    <row r="208" spans="1:16">
      <c r="A208">
        <v>503</v>
      </c>
      <c r="B208">
        <v>-1.5557450002233963E-2</v>
      </c>
      <c r="D208" s="84">
        <f t="shared" si="41"/>
        <v>5.0299999999999997E-2</v>
      </c>
      <c r="E208" s="84">
        <f t="shared" si="41"/>
        <v>-1.5557450002233963E-2</v>
      </c>
      <c r="F208" s="76">
        <f t="shared" si="34"/>
        <v>2.5300899999999996E-3</v>
      </c>
      <c r="G208" s="76">
        <f t="shared" si="35"/>
        <v>1.2726352699999997E-4</v>
      </c>
      <c r="H208" s="76">
        <f t="shared" si="36"/>
        <v>6.4013554080999976E-6</v>
      </c>
      <c r="I208" s="76">
        <f t="shared" si="37"/>
        <v>-7.8253973511236829E-4</v>
      </c>
      <c r="J208" s="76">
        <f t="shared" si="38"/>
        <v>-3.9361748676152125E-5</v>
      </c>
      <c r="K208" s="76">
        <f t="shared" ca="1" si="30"/>
        <v>-6.3692296381050615E-3</v>
      </c>
      <c r="L208" s="76">
        <f t="shared" ca="1" si="39"/>
        <v>8.4423393459793041E-5</v>
      </c>
      <c r="M208" s="76">
        <f t="shared" ca="1" si="31"/>
        <v>427087164555042.81</v>
      </c>
      <c r="N208" s="76">
        <f t="shared" ca="1" si="32"/>
        <v>6862258328936.4541</v>
      </c>
      <c r="O208" s="76">
        <f t="shared" ca="1" si="33"/>
        <v>3638560167590.3267</v>
      </c>
      <c r="P208" s="50">
        <f t="shared" ca="1" si="40"/>
        <v>-9.1882203641289011E-3</v>
      </c>
    </row>
    <row r="209" spans="1:16">
      <c r="A209">
        <v>534</v>
      </c>
      <c r="B209">
        <v>-8.8761000079102814E-3</v>
      </c>
      <c r="D209" s="84">
        <f t="shared" si="41"/>
        <v>5.3400000000000003E-2</v>
      </c>
      <c r="E209" s="84">
        <f t="shared" si="41"/>
        <v>-8.8761000079102814E-3</v>
      </c>
      <c r="F209" s="76">
        <f t="shared" si="34"/>
        <v>2.8515600000000004E-3</v>
      </c>
      <c r="G209" s="76">
        <f t="shared" si="35"/>
        <v>1.5227330400000003E-4</v>
      </c>
      <c r="H209" s="76">
        <f t="shared" si="36"/>
        <v>8.1313944336000028E-6</v>
      </c>
      <c r="I209" s="76">
        <f t="shared" si="37"/>
        <v>-4.7398374042240907E-4</v>
      </c>
      <c r="J209" s="76">
        <f t="shared" si="38"/>
        <v>-2.5310731738556646E-5</v>
      </c>
      <c r="K209" s="76">
        <f t="shared" ca="1" si="30"/>
        <v>-6.3043792183316624E-3</v>
      </c>
      <c r="L209" s="76">
        <f t="shared" ca="1" si="39"/>
        <v>6.6137478195508762E-6</v>
      </c>
      <c r="M209" s="76">
        <f t="shared" ca="1" si="31"/>
        <v>426685967612764.75</v>
      </c>
      <c r="N209" s="76">
        <f t="shared" ca="1" si="32"/>
        <v>6760402833196.377</v>
      </c>
      <c r="O209" s="76">
        <f t="shared" ca="1" si="33"/>
        <v>3648443712224.4443</v>
      </c>
      <c r="P209" s="50">
        <f t="shared" ca="1" si="40"/>
        <v>-2.5717207895786191E-3</v>
      </c>
    </row>
    <row r="210" spans="1:16">
      <c r="A210">
        <v>534</v>
      </c>
      <c r="B210">
        <v>-5.8761000036611222E-3</v>
      </c>
      <c r="D210" s="84">
        <f t="shared" si="41"/>
        <v>5.3400000000000003E-2</v>
      </c>
      <c r="E210" s="84">
        <f t="shared" si="41"/>
        <v>-5.8761000036611222E-3</v>
      </c>
      <c r="F210" s="76">
        <f t="shared" si="34"/>
        <v>2.8515600000000004E-3</v>
      </c>
      <c r="G210" s="76">
        <f t="shared" si="35"/>
        <v>1.5227330400000003E-4</v>
      </c>
      <c r="H210" s="76">
        <f t="shared" si="36"/>
        <v>8.1313944336000028E-6</v>
      </c>
      <c r="I210" s="76">
        <f t="shared" si="37"/>
        <v>-3.1378374019550394E-4</v>
      </c>
      <c r="J210" s="76">
        <f t="shared" si="38"/>
        <v>-1.6756051726439911E-5</v>
      </c>
      <c r="K210" s="76">
        <f t="shared" ca="1" si="30"/>
        <v>-6.3043792183316624E-3</v>
      </c>
      <c r="L210" s="76">
        <f t="shared" ca="1" si="39"/>
        <v>1.8342308571881464E-7</v>
      </c>
      <c r="M210" s="76">
        <f t="shared" ca="1" si="31"/>
        <v>426685967612764.75</v>
      </c>
      <c r="N210" s="76">
        <f t="shared" ca="1" si="32"/>
        <v>6760402833196.377</v>
      </c>
      <c r="O210" s="76">
        <f t="shared" ca="1" si="33"/>
        <v>3648443712224.4443</v>
      </c>
      <c r="P210" s="50">
        <f t="shared" ca="1" si="40"/>
        <v>4.2827921467054018E-4</v>
      </c>
    </row>
    <row r="211" spans="1:16">
      <c r="A211">
        <v>1001.5</v>
      </c>
      <c r="B211">
        <v>-2.3912250035209581E-3</v>
      </c>
      <c r="D211" s="84">
        <f t="shared" si="41"/>
        <v>0.10015</v>
      </c>
      <c r="E211" s="84">
        <f t="shared" si="41"/>
        <v>-2.3912250035209581E-3</v>
      </c>
      <c r="F211" s="76">
        <f t="shared" si="34"/>
        <v>1.0030022500000001E-2</v>
      </c>
      <c r="G211" s="76">
        <f t="shared" si="35"/>
        <v>1.004506753375E-3</v>
      </c>
      <c r="H211" s="76">
        <f t="shared" si="36"/>
        <v>1.0060135135050627E-4</v>
      </c>
      <c r="I211" s="76">
        <f t="shared" si="37"/>
        <v>-2.3948118410262395E-4</v>
      </c>
      <c r="J211" s="76">
        <f t="shared" si="38"/>
        <v>-2.3984040587877788E-5</v>
      </c>
      <c r="K211" s="76">
        <f t="shared" ca="1" si="30"/>
        <v>-5.3216877222754012E-3</v>
      </c>
      <c r="L211" s="76">
        <f t="shared" ca="1" si="39"/>
        <v>8.5876117460096831E-6</v>
      </c>
      <c r="M211" s="76">
        <f t="shared" ca="1" si="31"/>
        <v>420480425949271.56</v>
      </c>
      <c r="N211" s="76">
        <f t="shared" ca="1" si="32"/>
        <v>5326648752322.8672</v>
      </c>
      <c r="O211" s="76">
        <f t="shared" ca="1" si="33"/>
        <v>3791226094749.6558</v>
      </c>
      <c r="P211" s="50">
        <f t="shared" ca="1" si="40"/>
        <v>2.9304627187544431E-3</v>
      </c>
    </row>
    <row r="212" spans="1:16">
      <c r="A212">
        <v>1004.5</v>
      </c>
      <c r="B212">
        <v>7.1263249992625788E-3</v>
      </c>
      <c r="D212" s="84">
        <f t="shared" si="41"/>
        <v>0.10045</v>
      </c>
      <c r="E212" s="84">
        <f t="shared" si="41"/>
        <v>7.1263249992625788E-3</v>
      </c>
      <c r="F212" s="76">
        <f t="shared" si="34"/>
        <v>1.0090202499999999E-2</v>
      </c>
      <c r="G212" s="76">
        <f t="shared" si="35"/>
        <v>1.0135608411249999E-3</v>
      </c>
      <c r="H212" s="76">
        <f t="shared" si="36"/>
        <v>1.0181218649100624E-4</v>
      </c>
      <c r="I212" s="76">
        <f t="shared" si="37"/>
        <v>7.1583934617592605E-4</v>
      </c>
      <c r="J212" s="76">
        <f t="shared" si="38"/>
        <v>7.1906062323371763E-5</v>
      </c>
      <c r="K212" s="76">
        <f t="shared" ca="1" si="30"/>
        <v>-5.3153531819645798E-3</v>
      </c>
      <c r="L212" s="76">
        <f t="shared" ca="1" si="39"/>
        <v>1.5479535596522396E-4</v>
      </c>
      <c r="M212" s="76">
        <f t="shared" ca="1" si="31"/>
        <v>420439672595719.44</v>
      </c>
      <c r="N212" s="76">
        <f t="shared" ca="1" si="32"/>
        <v>5318059556415.0225</v>
      </c>
      <c r="O212" s="76">
        <f t="shared" ca="1" si="33"/>
        <v>3792103407067.5342</v>
      </c>
      <c r="P212" s="50">
        <f t="shared" ca="1" si="40"/>
        <v>1.2441678181227159E-2</v>
      </c>
    </row>
    <row r="213" spans="1:16">
      <c r="A213">
        <v>1026.5</v>
      </c>
      <c r="B213">
        <v>-8.7449749989900738E-3</v>
      </c>
      <c r="D213" s="84">
        <f t="shared" ref="D213:E276" si="42">A213/A$18</f>
        <v>0.10265000000000001</v>
      </c>
      <c r="E213" s="84">
        <f t="shared" si="42"/>
        <v>-8.7449749989900738E-3</v>
      </c>
      <c r="F213" s="76">
        <f t="shared" si="34"/>
        <v>1.0537022500000002E-2</v>
      </c>
      <c r="G213" s="76">
        <f t="shared" si="35"/>
        <v>1.0816253596250003E-3</v>
      </c>
      <c r="H213" s="76">
        <f t="shared" si="36"/>
        <v>1.1102884316550628E-4</v>
      </c>
      <c r="I213" s="76">
        <f t="shared" si="37"/>
        <v>-8.9767168364633112E-4</v>
      </c>
      <c r="J213" s="76">
        <f t="shared" si="38"/>
        <v>-9.2145998326295892E-5</v>
      </c>
      <c r="K213" s="76">
        <f t="shared" ref="K213:K276" ca="1" si="43">+E$4+E$5*D213+E$6*D213^2</f>
        <v>-5.2688887816804818E-3</v>
      </c>
      <c r="L213" s="76">
        <f t="shared" ca="1" si="39"/>
        <v>1.2083175390169708E-5</v>
      </c>
      <c r="M213" s="76">
        <f t="shared" ref="M213:M276" ca="1" si="44">(M$1-M$2*D213+M$3*F213)^2</f>
        <v>420140454930024.19</v>
      </c>
      <c r="N213" s="76">
        <f t="shared" ref="N213:N276" ca="1" si="45">(-M$2+M$4*D213-M$5*F213)^2</f>
        <v>5255307221250.9219</v>
      </c>
      <c r="O213" s="76">
        <f t="shared" ref="O213:O276" ca="1" si="46">+(M$3-D213*M$5+F213*M$6)^2</f>
        <v>3798521495436.4985</v>
      </c>
      <c r="P213" s="50">
        <f t="shared" ca="1" si="40"/>
        <v>-3.476086217309592E-3</v>
      </c>
    </row>
    <row r="214" spans="1:16">
      <c r="A214">
        <v>1073</v>
      </c>
      <c r="B214">
        <v>8.7770499958423898E-3</v>
      </c>
      <c r="D214" s="84">
        <f t="shared" si="42"/>
        <v>0.10730000000000001</v>
      </c>
      <c r="E214" s="84">
        <f t="shared" si="42"/>
        <v>8.7770499958423898E-3</v>
      </c>
      <c r="F214" s="76">
        <f t="shared" ref="F214:F277" si="47">D214*D214</f>
        <v>1.1513290000000001E-2</v>
      </c>
      <c r="G214" s="76">
        <f t="shared" ref="G214:G277" si="48">D214*F214</f>
        <v>1.2353760170000002E-3</v>
      </c>
      <c r="H214" s="76">
        <f t="shared" ref="H214:H277" si="49">F214*F214</f>
        <v>1.325558466241E-4</v>
      </c>
      <c r="I214" s="76">
        <f t="shared" ref="I214:I277" si="50">E214*D214</f>
        <v>9.417774645538885E-4</v>
      </c>
      <c r="J214" s="76">
        <f t="shared" ref="J214:J277" si="51">I214*D214</f>
        <v>1.0105272194663224E-4</v>
      </c>
      <c r="K214" s="76">
        <f t="shared" ca="1" si="43"/>
        <v>-5.1706156244352647E-3</v>
      </c>
      <c r="L214" s="76">
        <f t="shared" ref="L214:L277" ca="1" si="52">+(K214-E214)^2</f>
        <v>1.9453737625507522E-4</v>
      </c>
      <c r="M214" s="76">
        <f t="shared" ca="1" si="44"/>
        <v>419505937026574.88</v>
      </c>
      <c r="N214" s="76">
        <f t="shared" ca="1" si="45"/>
        <v>5124030548596.2598</v>
      </c>
      <c r="O214" s="76">
        <f t="shared" ca="1" si="46"/>
        <v>3811996734136.0688</v>
      </c>
      <c r="P214" s="50">
        <f t="shared" ref="P214:P277" ca="1" si="53">+E214-K214</f>
        <v>1.3947665620277654E-2</v>
      </c>
    </row>
    <row r="215" spans="1:16">
      <c r="A215">
        <v>1079</v>
      </c>
      <c r="B215">
        <v>-4.5878500022809021E-3</v>
      </c>
      <c r="D215" s="84">
        <f t="shared" si="42"/>
        <v>0.1079</v>
      </c>
      <c r="E215" s="84">
        <f t="shared" si="42"/>
        <v>-4.5878500022809021E-3</v>
      </c>
      <c r="F215" s="76">
        <f t="shared" si="47"/>
        <v>1.1642409999999999E-2</v>
      </c>
      <c r="G215" s="76">
        <f t="shared" si="48"/>
        <v>1.2562160389999997E-3</v>
      </c>
      <c r="H215" s="76">
        <f t="shared" si="49"/>
        <v>1.3554571060809997E-4</v>
      </c>
      <c r="I215" s="76">
        <f t="shared" si="50"/>
        <v>-4.950290152461093E-4</v>
      </c>
      <c r="J215" s="76">
        <f t="shared" si="51"/>
        <v>-5.341363074505519E-5</v>
      </c>
      <c r="K215" s="76">
        <f t="shared" ca="1" si="43"/>
        <v>-5.1579288571006144E-3</v>
      </c>
      <c r="L215" s="76">
        <f t="shared" ca="1" si="52"/>
        <v>3.2498990071255462E-7</v>
      </c>
      <c r="M215" s="76">
        <f t="shared" ca="1" si="44"/>
        <v>419423858285794.13</v>
      </c>
      <c r="N215" s="76">
        <f t="shared" ca="1" si="45"/>
        <v>5107225744547.9434</v>
      </c>
      <c r="O215" s="76">
        <f t="shared" ca="1" si="46"/>
        <v>3813726517547.5767</v>
      </c>
      <c r="P215" s="50">
        <f t="shared" ca="1" si="53"/>
        <v>5.7007885481971231E-4</v>
      </c>
    </row>
    <row r="216" spans="1:16">
      <c r="A216">
        <v>1079</v>
      </c>
      <c r="B216">
        <v>-3.6878500031889416E-3</v>
      </c>
      <c r="D216" s="84">
        <f t="shared" si="42"/>
        <v>0.1079</v>
      </c>
      <c r="E216" s="84">
        <f t="shared" si="42"/>
        <v>-3.6878500031889416E-3</v>
      </c>
      <c r="F216" s="76">
        <f t="shared" si="47"/>
        <v>1.1642409999999999E-2</v>
      </c>
      <c r="G216" s="76">
        <f t="shared" si="48"/>
        <v>1.2562160389999997E-3</v>
      </c>
      <c r="H216" s="76">
        <f t="shared" si="49"/>
        <v>1.3554571060809997E-4</v>
      </c>
      <c r="I216" s="76">
        <f t="shared" si="50"/>
        <v>-3.9791901534408678E-4</v>
      </c>
      <c r="J216" s="76">
        <f t="shared" si="51"/>
        <v>-4.2935461755626961E-5</v>
      </c>
      <c r="K216" s="76">
        <f t="shared" ca="1" si="43"/>
        <v>-5.1579288571006144E-3</v>
      </c>
      <c r="L216" s="76">
        <f t="shared" ca="1" si="52"/>
        <v>2.1611318367182575E-6</v>
      </c>
      <c r="M216" s="76">
        <f t="shared" ca="1" si="44"/>
        <v>419423858285794.13</v>
      </c>
      <c r="N216" s="76">
        <f t="shared" ca="1" si="45"/>
        <v>5107225744547.9434</v>
      </c>
      <c r="O216" s="76">
        <f t="shared" ca="1" si="46"/>
        <v>3813726517547.5767</v>
      </c>
      <c r="P216" s="50">
        <f t="shared" ca="1" si="53"/>
        <v>1.4700788539116728E-3</v>
      </c>
    </row>
    <row r="217" spans="1:16">
      <c r="A217">
        <v>1091.5</v>
      </c>
      <c r="B217">
        <v>-3.8647250039502978E-3</v>
      </c>
      <c r="D217" s="84">
        <f t="shared" si="42"/>
        <v>0.10915</v>
      </c>
      <c r="E217" s="84">
        <f t="shared" si="42"/>
        <v>-3.8647250039502978E-3</v>
      </c>
      <c r="F217" s="76">
        <f t="shared" si="47"/>
        <v>1.19137225E-2</v>
      </c>
      <c r="G217" s="76">
        <f t="shared" si="48"/>
        <v>1.3003828108749998E-3</v>
      </c>
      <c r="H217" s="76">
        <f t="shared" si="49"/>
        <v>1.4193678380700623E-4</v>
      </c>
      <c r="I217" s="76">
        <f t="shared" si="50"/>
        <v>-4.21834734181175E-4</v>
      </c>
      <c r="J217" s="76">
        <f t="shared" si="51"/>
        <v>-4.604326123587525E-5</v>
      </c>
      <c r="K217" s="76">
        <f t="shared" ca="1" si="43"/>
        <v>-5.131493422810521E-3</v>
      </c>
      <c r="L217" s="76">
        <f t="shared" ca="1" si="52"/>
        <v>1.6047022270216296E-6</v>
      </c>
      <c r="M217" s="76">
        <f t="shared" ca="1" si="44"/>
        <v>419252710260177.5</v>
      </c>
      <c r="N217" s="76">
        <f t="shared" ca="1" si="45"/>
        <v>5072314026021.0137</v>
      </c>
      <c r="O217" s="76">
        <f t="shared" ca="1" si="46"/>
        <v>3817323638033.9453</v>
      </c>
      <c r="P217" s="50">
        <f t="shared" ca="1" si="53"/>
        <v>1.2667684188602231E-3</v>
      </c>
    </row>
    <row r="218" spans="1:16">
      <c r="A218">
        <v>1098</v>
      </c>
      <c r="B218">
        <v>-1.3576700002886355E-2</v>
      </c>
      <c r="D218" s="84">
        <f t="shared" si="42"/>
        <v>0.10979999999999999</v>
      </c>
      <c r="E218" s="84">
        <f t="shared" si="42"/>
        <v>-1.3576700002886355E-2</v>
      </c>
      <c r="F218" s="76">
        <f t="shared" si="47"/>
        <v>1.2056039999999999E-2</v>
      </c>
      <c r="G218" s="76">
        <f t="shared" si="48"/>
        <v>1.3237531919999999E-3</v>
      </c>
      <c r="H218" s="76">
        <f t="shared" si="49"/>
        <v>1.4534810048159996E-4</v>
      </c>
      <c r="I218" s="76">
        <f t="shared" si="50"/>
        <v>-1.4907216603169218E-3</v>
      </c>
      <c r="J218" s="76">
        <f t="shared" si="51"/>
        <v>-1.6368123830279801E-4</v>
      </c>
      <c r="K218" s="76">
        <f t="shared" ca="1" si="43"/>
        <v>-5.1177445034761848E-3</v>
      </c>
      <c r="L218" s="76">
        <f t="shared" ca="1" si="52"/>
        <v>7.1553928141001566E-5</v>
      </c>
      <c r="M218" s="76">
        <f t="shared" ca="1" si="44"/>
        <v>419163632870615.94</v>
      </c>
      <c r="N218" s="76">
        <f t="shared" ca="1" si="45"/>
        <v>5054212389143.5283</v>
      </c>
      <c r="O218" s="76">
        <f t="shared" ca="1" si="46"/>
        <v>3819190614670.8765</v>
      </c>
      <c r="P218" s="50">
        <f t="shared" ca="1" si="53"/>
        <v>-8.4589554994101701E-3</v>
      </c>
    </row>
    <row r="219" spans="1:16">
      <c r="A219">
        <v>1110.5</v>
      </c>
      <c r="B219">
        <v>-2.5357500999234617E-4</v>
      </c>
      <c r="D219" s="84">
        <f t="shared" si="42"/>
        <v>0.11105</v>
      </c>
      <c r="E219" s="84">
        <f t="shared" si="42"/>
        <v>-2.5357500999234617E-4</v>
      </c>
      <c r="F219" s="76">
        <f t="shared" si="47"/>
        <v>1.2332102499999999E-2</v>
      </c>
      <c r="G219" s="76">
        <f t="shared" si="48"/>
        <v>1.3694799826249999E-3</v>
      </c>
      <c r="H219" s="76">
        <f t="shared" si="49"/>
        <v>1.5208075207050623E-4</v>
      </c>
      <c r="I219" s="76">
        <f t="shared" si="50"/>
        <v>-2.815950485965004E-5</v>
      </c>
      <c r="J219" s="76">
        <f t="shared" si="51"/>
        <v>-3.1271130146641366E-6</v>
      </c>
      <c r="K219" s="76">
        <f t="shared" ca="1" si="43"/>
        <v>-5.0912994787880583E-3</v>
      </c>
      <c r="L219" s="76">
        <f t="shared" ca="1" si="52"/>
        <v>2.3403578035984755E-5</v>
      </c>
      <c r="M219" s="76">
        <f t="shared" ca="1" si="44"/>
        <v>418992175645060.31</v>
      </c>
      <c r="N219" s="76">
        <f t="shared" ca="1" si="45"/>
        <v>5019502341699.9443</v>
      </c>
      <c r="O219" s="76">
        <f t="shared" ca="1" si="46"/>
        <v>3822774163997.8828</v>
      </c>
      <c r="P219" s="50">
        <f t="shared" ca="1" si="53"/>
        <v>4.8377244687957122E-3</v>
      </c>
    </row>
    <row r="220" spans="1:16">
      <c r="A220">
        <v>1160</v>
      </c>
      <c r="B220">
        <v>-8.2140000013168901E-3</v>
      </c>
      <c r="D220" s="84">
        <f t="shared" si="42"/>
        <v>0.11600000000000001</v>
      </c>
      <c r="E220" s="84">
        <f t="shared" si="42"/>
        <v>-8.2140000013168901E-3</v>
      </c>
      <c r="F220" s="76">
        <f t="shared" si="47"/>
        <v>1.3456000000000001E-2</v>
      </c>
      <c r="G220" s="76">
        <f t="shared" si="48"/>
        <v>1.5608960000000002E-3</v>
      </c>
      <c r="H220" s="76">
        <f t="shared" si="49"/>
        <v>1.8106393600000003E-4</v>
      </c>
      <c r="I220" s="76">
        <f t="shared" si="50"/>
        <v>-9.5282400015275933E-4</v>
      </c>
      <c r="J220" s="76">
        <f t="shared" si="51"/>
        <v>-1.1052758401772008E-4</v>
      </c>
      <c r="K220" s="76">
        <f t="shared" ca="1" si="43"/>
        <v>-4.9865152169566102E-3</v>
      </c>
      <c r="L220" s="76">
        <f t="shared" ca="1" si="52"/>
        <v>1.0416658033277122E-5</v>
      </c>
      <c r="M220" s="76">
        <f t="shared" ca="1" si="44"/>
        <v>418311210505143.63</v>
      </c>
      <c r="N220" s="76">
        <f t="shared" ca="1" si="45"/>
        <v>4883350601794.5156</v>
      </c>
      <c r="O220" s="76">
        <f t="shared" ca="1" si="46"/>
        <v>3836877006256.1582</v>
      </c>
      <c r="P220" s="50">
        <f t="shared" ca="1" si="53"/>
        <v>-3.2274847843602799E-3</v>
      </c>
    </row>
    <row r="221" spans="1:16">
      <c r="A221">
        <v>1194.5</v>
      </c>
      <c r="B221">
        <v>-1.7621750084799714E-3</v>
      </c>
      <c r="D221" s="84">
        <f t="shared" si="42"/>
        <v>0.11945</v>
      </c>
      <c r="E221" s="84">
        <f t="shared" si="42"/>
        <v>-1.7621750084799714E-3</v>
      </c>
      <c r="F221" s="76">
        <f t="shared" si="47"/>
        <v>1.42683025E-2</v>
      </c>
      <c r="G221" s="76">
        <f t="shared" si="48"/>
        <v>1.704348733625E-3</v>
      </c>
      <c r="H221" s="76">
        <f t="shared" si="49"/>
        <v>2.0358445623150625E-4</v>
      </c>
      <c r="I221" s="76">
        <f t="shared" si="50"/>
        <v>-2.1049180476293258E-4</v>
      </c>
      <c r="J221" s="76">
        <f t="shared" si="51"/>
        <v>-2.5143246078932296E-5</v>
      </c>
      <c r="K221" s="76">
        <f t="shared" ca="1" si="43"/>
        <v>-4.9134252502175818E-3</v>
      </c>
      <c r="L221" s="76">
        <f t="shared" ca="1" si="52"/>
        <v>9.9303780860513481E-6</v>
      </c>
      <c r="M221" s="76">
        <f t="shared" ca="1" si="44"/>
        <v>417834718548565.88</v>
      </c>
      <c r="N221" s="76">
        <f t="shared" ca="1" si="45"/>
        <v>4789681378048.6406</v>
      </c>
      <c r="O221" s="76">
        <f t="shared" ca="1" si="46"/>
        <v>3846622797375.6616</v>
      </c>
      <c r="P221" s="50">
        <f t="shared" ca="1" si="53"/>
        <v>3.1512502417376104E-3</v>
      </c>
    </row>
    <row r="222" spans="1:16">
      <c r="A222">
        <v>1268.5</v>
      </c>
      <c r="B222">
        <v>6.7072499950882047E-4</v>
      </c>
      <c r="D222" s="84">
        <f t="shared" si="42"/>
        <v>0.12684999999999999</v>
      </c>
      <c r="E222" s="84">
        <f t="shared" si="42"/>
        <v>6.7072499950882047E-4</v>
      </c>
      <c r="F222" s="76">
        <f t="shared" si="47"/>
        <v>1.6090922499999997E-2</v>
      </c>
      <c r="G222" s="76">
        <f t="shared" si="48"/>
        <v>2.0411335191249996E-3</v>
      </c>
      <c r="H222" s="76">
        <f t="shared" si="49"/>
        <v>2.5891778690100616E-4</v>
      </c>
      <c r="I222" s="76">
        <f t="shared" si="50"/>
        <v>8.508146618769387E-5</v>
      </c>
      <c r="J222" s="76">
        <f t="shared" si="51"/>
        <v>1.0792583985908967E-5</v>
      </c>
      <c r="K222" s="76">
        <f t="shared" ca="1" si="43"/>
        <v>-4.7564904599245034E-3</v>
      </c>
      <c r="L222" s="76">
        <f t="shared" ca="1" si="52"/>
        <v>2.9454667643112063E-5</v>
      </c>
      <c r="M222" s="76">
        <f t="shared" ca="1" si="44"/>
        <v>416807485513749</v>
      </c>
      <c r="N222" s="76">
        <f t="shared" ca="1" si="45"/>
        <v>4592145467012.1309</v>
      </c>
      <c r="O222" s="76">
        <f t="shared" ca="1" si="46"/>
        <v>3867293990430.3794</v>
      </c>
      <c r="P222" s="50">
        <f t="shared" ca="1" si="53"/>
        <v>5.4272154594333238E-3</v>
      </c>
    </row>
    <row r="223" spans="1:16">
      <c r="A223">
        <v>1383.5</v>
      </c>
      <c r="B223">
        <v>-1.1565250024432316E-3</v>
      </c>
      <c r="D223" s="84">
        <f t="shared" si="42"/>
        <v>0.13835</v>
      </c>
      <c r="E223" s="84">
        <f t="shared" si="42"/>
        <v>-1.1565250024432316E-3</v>
      </c>
      <c r="F223" s="76">
        <f t="shared" si="47"/>
        <v>1.9140722499999999E-2</v>
      </c>
      <c r="G223" s="76">
        <f t="shared" si="48"/>
        <v>2.6481189578749999E-3</v>
      </c>
      <c r="H223" s="76">
        <f t="shared" si="49"/>
        <v>3.6636725782200619E-4</v>
      </c>
      <c r="I223" s="76">
        <f t="shared" si="50"/>
        <v>-1.6000523408802109E-4</v>
      </c>
      <c r="J223" s="76">
        <f t="shared" si="51"/>
        <v>-2.2136724136077717E-5</v>
      </c>
      <c r="K223" s="76">
        <f t="shared" ca="1" si="43"/>
        <v>-4.5121664764236381E-3</v>
      </c>
      <c r="L223" s="76">
        <f t="shared" ca="1" si="52"/>
        <v>1.1260329701897395E-5</v>
      </c>
      <c r="M223" s="76">
        <f t="shared" ca="1" si="44"/>
        <v>415197115567467.63</v>
      </c>
      <c r="N223" s="76">
        <f t="shared" ca="1" si="45"/>
        <v>4294252491743.269</v>
      </c>
      <c r="O223" s="76">
        <f t="shared" ca="1" si="46"/>
        <v>3898781899544.9902</v>
      </c>
      <c r="P223" s="50">
        <f t="shared" ca="1" si="53"/>
        <v>3.3556414739804065E-3</v>
      </c>
    </row>
    <row r="224" spans="1:16">
      <c r="A224">
        <v>1401</v>
      </c>
      <c r="B224">
        <v>-3.8041500083636492E-3</v>
      </c>
      <c r="D224" s="84">
        <f t="shared" si="42"/>
        <v>0.1401</v>
      </c>
      <c r="E224" s="84">
        <f t="shared" si="42"/>
        <v>-3.8041500083636492E-3</v>
      </c>
      <c r="F224" s="76">
        <f t="shared" si="47"/>
        <v>1.9628010000000001E-2</v>
      </c>
      <c r="G224" s="76">
        <f t="shared" si="48"/>
        <v>2.7498842010000002E-3</v>
      </c>
      <c r="H224" s="76">
        <f t="shared" si="49"/>
        <v>3.8525877656010005E-4</v>
      </c>
      <c r="I224" s="76">
        <f t="shared" si="50"/>
        <v>-5.3296141617174722E-4</v>
      </c>
      <c r="J224" s="76">
        <f t="shared" si="51"/>
        <v>-7.4667894405661792E-5</v>
      </c>
      <c r="K224" s="76">
        <f t="shared" ca="1" si="43"/>
        <v>-4.4749399235187951E-3</v>
      </c>
      <c r="L224" s="76">
        <f t="shared" ca="1" si="52"/>
        <v>4.499591102738478E-7</v>
      </c>
      <c r="M224" s="76">
        <f t="shared" ca="1" si="44"/>
        <v>414950572437887.69</v>
      </c>
      <c r="N224" s="76">
        <f t="shared" ca="1" si="45"/>
        <v>4249885091558.498</v>
      </c>
      <c r="O224" s="76">
        <f t="shared" ca="1" si="46"/>
        <v>3903505081395.5986</v>
      </c>
      <c r="P224" s="50">
        <f t="shared" ca="1" si="53"/>
        <v>6.7078991515514587E-4</v>
      </c>
    </row>
    <row r="225" spans="1:16">
      <c r="A225">
        <v>1411.5</v>
      </c>
      <c r="B225">
        <v>7.2749971877783537E-6</v>
      </c>
      <c r="D225" s="84">
        <f t="shared" si="42"/>
        <v>0.14115</v>
      </c>
      <c r="E225" s="84">
        <f t="shared" si="42"/>
        <v>7.2749971877783537E-6</v>
      </c>
      <c r="F225" s="76">
        <f t="shared" si="47"/>
        <v>1.99233225E-2</v>
      </c>
      <c r="G225" s="76">
        <f t="shared" si="48"/>
        <v>2.8121769708749998E-3</v>
      </c>
      <c r="H225" s="76">
        <f t="shared" si="49"/>
        <v>3.9693877943900623E-4</v>
      </c>
      <c r="I225" s="76">
        <f t="shared" si="50"/>
        <v>1.0268658530549146E-6</v>
      </c>
      <c r="J225" s="76">
        <f t="shared" si="51"/>
        <v>1.449421151587012E-7</v>
      </c>
      <c r="K225" s="76">
        <f t="shared" ca="1" si="43"/>
        <v>-4.4525980558242631E-3</v>
      </c>
      <c r="L225" s="76">
        <f t="shared" ca="1" si="52"/>
        <v>1.9890467648982948E-5</v>
      </c>
      <c r="M225" s="76">
        <f t="shared" ca="1" si="44"/>
        <v>414802458581018.25</v>
      </c>
      <c r="N225" s="76">
        <f t="shared" ca="1" si="45"/>
        <v>4223386419521.3491</v>
      </c>
      <c r="O225" s="76">
        <f t="shared" ca="1" si="46"/>
        <v>3906330260467.2358</v>
      </c>
      <c r="P225" s="50">
        <f t="shared" ca="1" si="53"/>
        <v>4.4598730530120414E-3</v>
      </c>
    </row>
    <row r="226" spans="1:16">
      <c r="A226">
        <v>1436.5</v>
      </c>
      <c r="B226">
        <v>5.6535249968874268E-3</v>
      </c>
      <c r="D226" s="84">
        <f t="shared" si="42"/>
        <v>0.14365</v>
      </c>
      <c r="E226" s="84">
        <f t="shared" si="42"/>
        <v>5.6535249968874268E-3</v>
      </c>
      <c r="F226" s="76">
        <f t="shared" si="47"/>
        <v>2.0635322500000001E-2</v>
      </c>
      <c r="G226" s="76">
        <f t="shared" si="48"/>
        <v>2.9642640771250003E-3</v>
      </c>
      <c r="H226" s="76">
        <f t="shared" si="49"/>
        <v>4.2581653467900629E-4</v>
      </c>
      <c r="I226" s="76">
        <f t="shared" si="50"/>
        <v>8.121288658028789E-4</v>
      </c>
      <c r="J226" s="76">
        <f t="shared" si="51"/>
        <v>1.1666231157258356E-4</v>
      </c>
      <c r="K226" s="76">
        <f t="shared" ca="1" si="43"/>
        <v>-4.3993852138404527E-3</v>
      </c>
      <c r="L226" s="76">
        <f t="shared" ca="1" si="52"/>
        <v>1.0106100370495686E-4</v>
      </c>
      <c r="M226" s="76">
        <f t="shared" ca="1" si="44"/>
        <v>414449239693927.88</v>
      </c>
      <c r="N226" s="76">
        <f t="shared" ca="1" si="45"/>
        <v>4160661391829.7725</v>
      </c>
      <c r="O226" s="76">
        <f t="shared" ca="1" si="46"/>
        <v>3913030468222.8999</v>
      </c>
      <c r="P226" s="50">
        <f t="shared" ca="1" si="53"/>
        <v>1.005291021072788E-2</v>
      </c>
    </row>
    <row r="227" spans="1:16">
      <c r="A227">
        <v>1445.5</v>
      </c>
      <c r="B227">
        <v>-5.793825002911035E-3</v>
      </c>
      <c r="D227" s="84">
        <f t="shared" si="42"/>
        <v>0.14455000000000001</v>
      </c>
      <c r="E227" s="84">
        <f t="shared" si="42"/>
        <v>-5.793825002911035E-3</v>
      </c>
      <c r="F227" s="76">
        <f t="shared" si="47"/>
        <v>2.0894702500000004E-2</v>
      </c>
      <c r="G227" s="76">
        <f t="shared" si="48"/>
        <v>3.0203292463750007E-3</v>
      </c>
      <c r="H227" s="76">
        <f t="shared" si="49"/>
        <v>4.3658859256350642E-4</v>
      </c>
      <c r="I227" s="76">
        <f t="shared" si="50"/>
        <v>-8.3749740417079013E-4</v>
      </c>
      <c r="J227" s="76">
        <f t="shared" si="51"/>
        <v>-1.2106024977288773E-4</v>
      </c>
      <c r="K227" s="76">
        <f t="shared" ca="1" si="43"/>
        <v>-4.3802224124909143E-3</v>
      </c>
      <c r="L227" s="76">
        <f t="shared" ca="1" si="52"/>
        <v>1.9982722836424757E-6</v>
      </c>
      <c r="M227" s="76">
        <f t="shared" ca="1" si="44"/>
        <v>414321885628173.69</v>
      </c>
      <c r="N227" s="76">
        <f t="shared" ca="1" si="45"/>
        <v>4138206781674.7817</v>
      </c>
      <c r="O227" s="76">
        <f t="shared" ca="1" si="46"/>
        <v>3915433421415.2051</v>
      </c>
      <c r="P227" s="50">
        <f t="shared" ca="1" si="53"/>
        <v>-1.4136025904201207E-3</v>
      </c>
    </row>
    <row r="228" spans="1:16">
      <c r="A228">
        <v>1448.5</v>
      </c>
      <c r="B228">
        <v>-8.2762750025722198E-3</v>
      </c>
      <c r="D228" s="84">
        <f t="shared" si="42"/>
        <v>0.14485000000000001</v>
      </c>
      <c r="E228" s="84">
        <f t="shared" si="42"/>
        <v>-8.2762750025722198E-3</v>
      </c>
      <c r="F228" s="76">
        <f t="shared" si="47"/>
        <v>2.0981522500000002E-2</v>
      </c>
      <c r="G228" s="76">
        <f t="shared" si="48"/>
        <v>3.0391735341250004E-3</v>
      </c>
      <c r="H228" s="76">
        <f t="shared" si="49"/>
        <v>4.4022428641800636E-4</v>
      </c>
      <c r="I228" s="76">
        <f t="shared" si="50"/>
        <v>-1.1988184341225861E-3</v>
      </c>
      <c r="J228" s="76">
        <f t="shared" si="51"/>
        <v>-1.736488501826566E-4</v>
      </c>
      <c r="K228" s="76">
        <f t="shared" ca="1" si="43"/>
        <v>-4.3738340851898483E-3</v>
      </c>
      <c r="L228" s="76">
        <f t="shared" ca="1" si="52"/>
        <v>1.5229045113660165E-5</v>
      </c>
      <c r="M228" s="76">
        <f t="shared" ca="1" si="44"/>
        <v>414279411317645.5</v>
      </c>
      <c r="N228" s="76">
        <f t="shared" ca="1" si="45"/>
        <v>4130736767091.3369</v>
      </c>
      <c r="O228" s="76">
        <f t="shared" ca="1" si="46"/>
        <v>3916233331118.4409</v>
      </c>
      <c r="P228" s="50">
        <f t="shared" ca="1" si="53"/>
        <v>-3.9024409173823715E-3</v>
      </c>
    </row>
    <row r="229" spans="1:16">
      <c r="A229">
        <v>1458</v>
      </c>
      <c r="B229">
        <v>2.5292999926023185E-3</v>
      </c>
      <c r="D229" s="84">
        <f t="shared" si="42"/>
        <v>0.14580000000000001</v>
      </c>
      <c r="E229" s="84">
        <f t="shared" si="42"/>
        <v>2.5292999926023185E-3</v>
      </c>
      <c r="F229" s="76">
        <f t="shared" si="47"/>
        <v>2.1257640000000005E-2</v>
      </c>
      <c r="G229" s="76">
        <f t="shared" si="48"/>
        <v>3.0993639120000011E-3</v>
      </c>
      <c r="H229" s="76">
        <f t="shared" si="49"/>
        <v>4.5188725836960017E-4</v>
      </c>
      <c r="I229" s="76">
        <f t="shared" si="50"/>
        <v>3.687719389214181E-4</v>
      </c>
      <c r="J229" s="76">
        <f t="shared" si="51"/>
        <v>5.3766948694742766E-5</v>
      </c>
      <c r="K229" s="76">
        <f t="shared" ca="1" si="43"/>
        <v>-4.353601984470299E-3</v>
      </c>
      <c r="L229" s="76">
        <f t="shared" ca="1" si="52"/>
        <v>4.737433962599015E-5</v>
      </c>
      <c r="M229" s="76">
        <f t="shared" ca="1" si="44"/>
        <v>414144833646864</v>
      </c>
      <c r="N229" s="76">
        <f t="shared" ca="1" si="45"/>
        <v>4107130694393.6074</v>
      </c>
      <c r="O229" s="76">
        <f t="shared" ca="1" si="46"/>
        <v>3918762830523.3853</v>
      </c>
      <c r="P229" s="50">
        <f t="shared" ca="1" si="53"/>
        <v>6.8829019770726176E-3</v>
      </c>
    </row>
    <row r="230" spans="1:16">
      <c r="A230">
        <v>1532.5</v>
      </c>
      <c r="B230">
        <v>-1.0784875004901551E-2</v>
      </c>
      <c r="D230" s="84">
        <f t="shared" si="42"/>
        <v>0.15325</v>
      </c>
      <c r="E230" s="84">
        <f t="shared" si="42"/>
        <v>-1.0784875004901551E-2</v>
      </c>
      <c r="F230" s="76">
        <f t="shared" si="47"/>
        <v>2.3485562499999998E-2</v>
      </c>
      <c r="G230" s="76">
        <f t="shared" si="48"/>
        <v>3.5991624531249997E-3</v>
      </c>
      <c r="H230" s="76">
        <f t="shared" si="49"/>
        <v>5.515716459414061E-4</v>
      </c>
      <c r="I230" s="76">
        <f t="shared" si="50"/>
        <v>-1.6527820945011625E-3</v>
      </c>
      <c r="J230" s="76">
        <f t="shared" si="51"/>
        <v>-2.5328885598230316E-4</v>
      </c>
      <c r="K230" s="76">
        <f t="shared" ca="1" si="43"/>
        <v>-4.1948133699624534E-3</v>
      </c>
      <c r="L230" s="76">
        <f t="shared" ca="1" si="52"/>
        <v>4.3428912352296168E-5</v>
      </c>
      <c r="M230" s="76">
        <f t="shared" ca="1" si="44"/>
        <v>413085479812108.25</v>
      </c>
      <c r="N230" s="76">
        <f t="shared" ca="1" si="45"/>
        <v>3924584073843.5825</v>
      </c>
      <c r="O230" s="76">
        <f t="shared" ca="1" si="46"/>
        <v>3938411822107.3232</v>
      </c>
      <c r="P230" s="50">
        <f t="shared" ca="1" si="53"/>
        <v>-6.5900616349390973E-3</v>
      </c>
    </row>
    <row r="231" spans="1:16">
      <c r="A231">
        <v>1579</v>
      </c>
      <c r="B231">
        <v>-1.0262850009894464E-2</v>
      </c>
      <c r="D231" s="84">
        <f t="shared" si="42"/>
        <v>0.15790000000000001</v>
      </c>
      <c r="E231" s="84">
        <f t="shared" si="42"/>
        <v>-1.0262850009894464E-2</v>
      </c>
      <c r="F231" s="76">
        <f t="shared" si="47"/>
        <v>2.4932410000000006E-2</v>
      </c>
      <c r="G231" s="76">
        <f t="shared" si="48"/>
        <v>3.9368275390000013E-3</v>
      </c>
      <c r="H231" s="76">
        <f t="shared" si="49"/>
        <v>6.2162506840810026E-4</v>
      </c>
      <c r="I231" s="76">
        <f t="shared" si="50"/>
        <v>-1.620504016562336E-3</v>
      </c>
      <c r="J231" s="76">
        <f t="shared" si="51"/>
        <v>-2.5587758421519288E-4</v>
      </c>
      <c r="K231" s="76">
        <f t="shared" ca="1" si="43"/>
        <v>-4.0955900970314554E-3</v>
      </c>
      <c r="L231" s="76">
        <f t="shared" ca="1" si="52"/>
        <v>3.8035094832807044E-5</v>
      </c>
      <c r="M231" s="76">
        <f t="shared" ca="1" si="44"/>
        <v>412420702169060.63</v>
      </c>
      <c r="N231" s="76">
        <f t="shared" ca="1" si="45"/>
        <v>3812952146362.751</v>
      </c>
      <c r="O231" s="76">
        <f t="shared" ca="1" si="46"/>
        <v>3950506433278.8667</v>
      </c>
      <c r="P231" s="50">
        <f t="shared" ca="1" si="53"/>
        <v>-6.1672599128630087E-3</v>
      </c>
    </row>
    <row r="232" spans="1:16">
      <c r="A232">
        <v>1582.5</v>
      </c>
      <c r="B232">
        <v>-8.4923750036978163E-3</v>
      </c>
      <c r="D232" s="84">
        <f t="shared" si="42"/>
        <v>0.15825</v>
      </c>
      <c r="E232" s="84">
        <f t="shared" si="42"/>
        <v>-8.4923750036978163E-3</v>
      </c>
      <c r="F232" s="76">
        <f t="shared" si="47"/>
        <v>2.5043062500000001E-2</v>
      </c>
      <c r="G232" s="76">
        <f t="shared" si="48"/>
        <v>3.9630646406250006E-3</v>
      </c>
      <c r="H232" s="76">
        <f t="shared" si="49"/>
        <v>6.2715497937890631E-4</v>
      </c>
      <c r="I232" s="76">
        <f t="shared" si="50"/>
        <v>-1.3439183443351794E-3</v>
      </c>
      <c r="J232" s="76">
        <f t="shared" si="51"/>
        <v>-2.1267507799104215E-4</v>
      </c>
      <c r="K232" s="76">
        <f t="shared" ca="1" si="43"/>
        <v>-4.0881181453342602E-3</v>
      </c>
      <c r="L232" s="76">
        <f t="shared" ca="1" si="52"/>
        <v>1.939747847444242E-5</v>
      </c>
      <c r="M232" s="76">
        <f t="shared" ca="1" si="44"/>
        <v>412370554383503.88</v>
      </c>
      <c r="N232" s="76">
        <f t="shared" ca="1" si="45"/>
        <v>3804621237762.3013</v>
      </c>
      <c r="O232" s="76">
        <f t="shared" ca="1" si="46"/>
        <v>3951411482745.6392</v>
      </c>
      <c r="P232" s="50">
        <f t="shared" ca="1" si="53"/>
        <v>-4.4042568583635561E-3</v>
      </c>
    </row>
    <row r="233" spans="1:16">
      <c r="A233">
        <v>1601</v>
      </c>
      <c r="B233">
        <v>-3.1341500070993789E-3</v>
      </c>
      <c r="D233" s="84">
        <f t="shared" si="42"/>
        <v>0.16009999999999999</v>
      </c>
      <c r="E233" s="84">
        <f t="shared" si="42"/>
        <v>-3.1341500070993789E-3</v>
      </c>
      <c r="F233" s="76">
        <f t="shared" si="47"/>
        <v>2.5632009999999997E-2</v>
      </c>
      <c r="G233" s="76">
        <f t="shared" si="48"/>
        <v>4.1036848009999996E-3</v>
      </c>
      <c r="H233" s="76">
        <f t="shared" si="49"/>
        <v>6.5699993664009981E-4</v>
      </c>
      <c r="I233" s="76">
        <f t="shared" si="50"/>
        <v>-5.0177741613661054E-4</v>
      </c>
      <c r="J233" s="76">
        <f t="shared" si="51"/>
        <v>-8.0334564323471342E-5</v>
      </c>
      <c r="K233" s="76">
        <f t="shared" ca="1" si="43"/>
        <v>-4.0486153260493865E-3</v>
      </c>
      <c r="L233" s="76">
        <f t="shared" ca="1" si="52"/>
        <v>8.3624681956233918E-7</v>
      </c>
      <c r="M233" s="76">
        <f t="shared" ca="1" si="44"/>
        <v>412105230290208.56</v>
      </c>
      <c r="N233" s="76">
        <f t="shared" ca="1" si="45"/>
        <v>3760752396348.209</v>
      </c>
      <c r="O233" s="76">
        <f t="shared" ca="1" si="46"/>
        <v>3956182963325.1733</v>
      </c>
      <c r="P233" s="50">
        <f t="shared" ca="1" si="53"/>
        <v>9.1446531895000762E-4</v>
      </c>
    </row>
    <row r="234" spans="1:16">
      <c r="A234">
        <v>1613.5</v>
      </c>
      <c r="B234">
        <v>-1.8110250020981766E-3</v>
      </c>
      <c r="D234" s="84">
        <f t="shared" si="42"/>
        <v>0.16134999999999999</v>
      </c>
      <c r="E234" s="84">
        <f t="shared" si="42"/>
        <v>-1.8110250020981766E-3</v>
      </c>
      <c r="F234" s="76">
        <f t="shared" si="47"/>
        <v>2.6033822499999998E-2</v>
      </c>
      <c r="G234" s="76">
        <f t="shared" si="48"/>
        <v>4.2005572603749991E-3</v>
      </c>
      <c r="H234" s="76">
        <f t="shared" si="49"/>
        <v>6.7775991396150609E-4</v>
      </c>
      <c r="I234" s="76">
        <f t="shared" si="50"/>
        <v>-2.9220888408854078E-4</v>
      </c>
      <c r="J234" s="76">
        <f t="shared" si="51"/>
        <v>-4.7147903447686055E-5</v>
      </c>
      <c r="K234" s="76">
        <f t="shared" ca="1" si="43"/>
        <v>-4.02191640819222E-3</v>
      </c>
      <c r="L234" s="76">
        <f t="shared" ca="1" si="52"/>
        <v>4.8880408095404965E-6</v>
      </c>
      <c r="M234" s="76">
        <f t="shared" ca="1" si="44"/>
        <v>411925712527535.13</v>
      </c>
      <c r="N234" s="76">
        <f t="shared" ca="1" si="45"/>
        <v>3731269146207.2622</v>
      </c>
      <c r="O234" s="76">
        <f t="shared" ca="1" si="46"/>
        <v>3959395161127.0845</v>
      </c>
      <c r="P234" s="50">
        <f t="shared" ca="1" si="53"/>
        <v>2.2108914060940434E-3</v>
      </c>
    </row>
    <row r="235" spans="1:16">
      <c r="A235">
        <v>1632</v>
      </c>
      <c r="B235">
        <v>-1.3452800005325116E-2</v>
      </c>
      <c r="D235" s="84">
        <f t="shared" si="42"/>
        <v>0.16320000000000001</v>
      </c>
      <c r="E235" s="84">
        <f t="shared" si="42"/>
        <v>-1.3452800005325116E-2</v>
      </c>
      <c r="F235" s="76">
        <f t="shared" si="47"/>
        <v>2.6634240000000003E-2</v>
      </c>
      <c r="G235" s="76">
        <f t="shared" si="48"/>
        <v>4.3467079680000005E-3</v>
      </c>
      <c r="H235" s="76">
        <f t="shared" si="49"/>
        <v>7.093827403776002E-4</v>
      </c>
      <c r="I235" s="76">
        <f t="shared" si="50"/>
        <v>-2.1954969608690591E-3</v>
      </c>
      <c r="J235" s="76">
        <f t="shared" si="51"/>
        <v>-3.5830510401383049E-4</v>
      </c>
      <c r="K235" s="76">
        <f t="shared" ca="1" si="43"/>
        <v>-3.9823904306198789E-3</v>
      </c>
      <c r="L235" s="76">
        <f t="shared" ca="1" si="52"/>
        <v>8.9688657512668632E-5</v>
      </c>
      <c r="M235" s="76">
        <f t="shared" ca="1" si="44"/>
        <v>411659664417538.38</v>
      </c>
      <c r="N235" s="76">
        <f t="shared" ca="1" si="45"/>
        <v>3687867247094.9404</v>
      </c>
      <c r="O235" s="76">
        <f t="shared" ca="1" si="46"/>
        <v>3964131754164.7642</v>
      </c>
      <c r="P235" s="50">
        <f t="shared" ca="1" si="53"/>
        <v>-9.4704095747052373E-3</v>
      </c>
    </row>
    <row r="236" spans="1:16">
      <c r="A236">
        <v>2239.5</v>
      </c>
      <c r="B236">
        <v>1.8510749941924587E-3</v>
      </c>
      <c r="D236" s="84">
        <f t="shared" si="42"/>
        <v>0.22395000000000001</v>
      </c>
      <c r="E236" s="84">
        <f t="shared" si="42"/>
        <v>1.8510749941924587E-3</v>
      </c>
      <c r="F236" s="76">
        <f t="shared" si="47"/>
        <v>5.0153602500000005E-2</v>
      </c>
      <c r="G236" s="76">
        <f t="shared" si="48"/>
        <v>1.1231899279875002E-2</v>
      </c>
      <c r="H236" s="76">
        <f t="shared" si="49"/>
        <v>2.5153838437280067E-3</v>
      </c>
      <c r="I236" s="76">
        <f t="shared" si="50"/>
        <v>4.1454824494940114E-4</v>
      </c>
      <c r="J236" s="76">
        <f t="shared" si="51"/>
        <v>9.2838079456418395E-5</v>
      </c>
      <c r="K236" s="76">
        <f t="shared" ca="1" si="43"/>
        <v>-2.6767645141471661E-3</v>
      </c>
      <c r="L236" s="76">
        <f t="shared" ca="1" si="52"/>
        <v>2.050133061328121E-5</v>
      </c>
      <c r="M236" s="76">
        <f t="shared" ca="1" si="44"/>
        <v>402686547827272.38</v>
      </c>
      <c r="N236" s="76">
        <f t="shared" ca="1" si="45"/>
        <v>2414629829355.0898</v>
      </c>
      <c r="O236" s="76">
        <f t="shared" ca="1" si="46"/>
        <v>4107832878193.9946</v>
      </c>
      <c r="P236" s="50">
        <f t="shared" ca="1" si="53"/>
        <v>4.5278395083396244E-3</v>
      </c>
    </row>
    <row r="237" spans="1:16">
      <c r="A237">
        <v>2252</v>
      </c>
      <c r="B237">
        <v>1.1174199993547518E-2</v>
      </c>
      <c r="D237" s="84">
        <f t="shared" si="42"/>
        <v>0.22520000000000001</v>
      </c>
      <c r="E237" s="84">
        <f t="shared" si="42"/>
        <v>1.1174199993547518E-2</v>
      </c>
      <c r="F237" s="76">
        <f t="shared" si="47"/>
        <v>5.0715040000000003E-2</v>
      </c>
      <c r="G237" s="76">
        <f t="shared" si="48"/>
        <v>1.1421027008000002E-2</v>
      </c>
      <c r="H237" s="76">
        <f t="shared" si="49"/>
        <v>2.5720152822016002E-3</v>
      </c>
      <c r="I237" s="76">
        <f t="shared" si="50"/>
        <v>2.5164298385469013E-3</v>
      </c>
      <c r="J237" s="76">
        <f t="shared" si="51"/>
        <v>5.6669999964076225E-4</v>
      </c>
      <c r="K237" s="76">
        <f t="shared" ca="1" si="43"/>
        <v>-2.6497433084402334E-3</v>
      </c>
      <c r="L237" s="76">
        <f t="shared" ca="1" si="52"/>
        <v>1.9110140841657199E-4</v>
      </c>
      <c r="M237" s="76">
        <f t="shared" ca="1" si="44"/>
        <v>402497160159543.38</v>
      </c>
      <c r="N237" s="76">
        <f t="shared" ca="1" si="45"/>
        <v>2391473616821.0303</v>
      </c>
      <c r="O237" s="76">
        <f t="shared" ca="1" si="46"/>
        <v>4110543371400.0605</v>
      </c>
      <c r="P237" s="50">
        <f t="shared" ca="1" si="53"/>
        <v>1.3823943301987751E-2</v>
      </c>
    </row>
    <row r="238" spans="1:16">
      <c r="A238">
        <v>2255</v>
      </c>
      <c r="B238">
        <v>6.9174999225651845E-4</v>
      </c>
      <c r="D238" s="84">
        <f t="shared" si="42"/>
        <v>0.22550000000000001</v>
      </c>
      <c r="E238" s="84">
        <f t="shared" si="42"/>
        <v>6.9174999225651845E-4</v>
      </c>
      <c r="F238" s="76">
        <f t="shared" si="47"/>
        <v>5.085025E-2</v>
      </c>
      <c r="G238" s="76">
        <f t="shared" si="48"/>
        <v>1.1466731375000001E-2</v>
      </c>
      <c r="H238" s="76">
        <f t="shared" si="49"/>
        <v>2.5857479250624999E-3</v>
      </c>
      <c r="I238" s="76">
        <f t="shared" si="50"/>
        <v>1.5598962325384492E-4</v>
      </c>
      <c r="J238" s="76">
        <f t="shared" si="51"/>
        <v>3.5175660043742028E-5</v>
      </c>
      <c r="K238" s="76">
        <f t="shared" ca="1" si="43"/>
        <v>-2.6432572802210781E-3</v>
      </c>
      <c r="L238" s="76">
        <f t="shared" ca="1" si="52"/>
        <v>1.1122273507478458E-5</v>
      </c>
      <c r="M238" s="76">
        <f t="shared" ca="1" si="44"/>
        <v>402451678986942.31</v>
      </c>
      <c r="N238" s="76">
        <f t="shared" ca="1" si="45"/>
        <v>2385934056514.1226</v>
      </c>
      <c r="O238" s="76">
        <f t="shared" ca="1" si="46"/>
        <v>4111192383587.8408</v>
      </c>
      <c r="P238" s="50">
        <f t="shared" ca="1" si="53"/>
        <v>3.3350072724775966E-3</v>
      </c>
    </row>
    <row r="239" spans="1:16">
      <c r="A239">
        <v>2432</v>
      </c>
      <c r="B239">
        <v>-5.7728000028873794E-3</v>
      </c>
      <c r="D239" s="84">
        <f t="shared" si="42"/>
        <v>0.2432</v>
      </c>
      <c r="E239" s="84">
        <f t="shared" si="42"/>
        <v>-5.7728000028873794E-3</v>
      </c>
      <c r="F239" s="76">
        <f t="shared" si="47"/>
        <v>5.9146240000000003E-2</v>
      </c>
      <c r="G239" s="76">
        <f t="shared" si="48"/>
        <v>1.4384365568000001E-2</v>
      </c>
      <c r="H239" s="76">
        <f t="shared" si="49"/>
        <v>3.4982777061376004E-3</v>
      </c>
      <c r="I239" s="76">
        <f t="shared" si="50"/>
        <v>-1.4039449607022106E-3</v>
      </c>
      <c r="J239" s="76">
        <f t="shared" si="51"/>
        <v>-3.4143941444277759E-4</v>
      </c>
      <c r="K239" s="76">
        <f t="shared" ca="1" si="43"/>
        <v>-2.25993835196162E-3</v>
      </c>
      <c r="L239" s="76">
        <f t="shared" ca="1" si="52"/>
        <v>1.2340196978544851E-5</v>
      </c>
      <c r="M239" s="76">
        <f t="shared" ca="1" si="44"/>
        <v>399749101310312.69</v>
      </c>
      <c r="N239" s="76">
        <f t="shared" ca="1" si="45"/>
        <v>2071317707567.9395</v>
      </c>
      <c r="O239" s="76">
        <f t="shared" ca="1" si="46"/>
        <v>4148446512909.7393</v>
      </c>
      <c r="P239" s="50">
        <f t="shared" ca="1" si="53"/>
        <v>-3.5128616509257594E-3</v>
      </c>
    </row>
    <row r="240" spans="1:16">
      <c r="A240">
        <v>2500</v>
      </c>
      <c r="B240">
        <v>-4.3749999967985786E-3</v>
      </c>
      <c r="D240" s="84">
        <f t="shared" si="42"/>
        <v>0.25</v>
      </c>
      <c r="E240" s="84">
        <f t="shared" si="42"/>
        <v>-4.3749999967985786E-3</v>
      </c>
      <c r="F240" s="76">
        <f t="shared" si="47"/>
        <v>6.25E-2</v>
      </c>
      <c r="G240" s="76">
        <f t="shared" si="48"/>
        <v>1.5625E-2</v>
      </c>
      <c r="H240" s="76">
        <f t="shared" si="49"/>
        <v>3.90625E-3</v>
      </c>
      <c r="I240" s="76">
        <f t="shared" si="50"/>
        <v>-1.0937499991996447E-3</v>
      </c>
      <c r="J240" s="76">
        <f t="shared" si="51"/>
        <v>-2.7343749979991117E-4</v>
      </c>
      <c r="K240" s="76">
        <f t="shared" ca="1" si="43"/>
        <v>-2.1123382123206451E-3</v>
      </c>
      <c r="L240" s="76">
        <f t="shared" ca="1" si="52"/>
        <v>5.1196383509368664E-6</v>
      </c>
      <c r="M240" s="76">
        <f t="shared" ca="1" si="44"/>
        <v>398700847755320.38</v>
      </c>
      <c r="N240" s="76">
        <f t="shared" ca="1" si="45"/>
        <v>1956791421043.6226</v>
      </c>
      <c r="O240" s="76">
        <f t="shared" ca="1" si="46"/>
        <v>4162212565289.6353</v>
      </c>
      <c r="P240" s="50">
        <f t="shared" ca="1" si="53"/>
        <v>-2.2626617844779336E-3</v>
      </c>
    </row>
    <row r="241" spans="1:16">
      <c r="A241">
        <v>2512.5</v>
      </c>
      <c r="B241">
        <v>-6.0518750033224933E-3</v>
      </c>
      <c r="D241" s="84">
        <f t="shared" si="42"/>
        <v>0.25124999999999997</v>
      </c>
      <c r="E241" s="84">
        <f t="shared" si="42"/>
        <v>-6.0518750033224933E-3</v>
      </c>
      <c r="F241" s="76">
        <f t="shared" si="47"/>
        <v>6.3126562499999983E-2</v>
      </c>
      <c r="G241" s="76">
        <f t="shared" si="48"/>
        <v>1.5860548828124994E-2</v>
      </c>
      <c r="H241" s="76">
        <f t="shared" si="49"/>
        <v>3.9849628930664037E-3</v>
      </c>
      <c r="I241" s="76">
        <f t="shared" si="50"/>
        <v>-1.5205335945847763E-3</v>
      </c>
      <c r="J241" s="76">
        <f t="shared" si="51"/>
        <v>-3.82034065639425E-4</v>
      </c>
      <c r="K241" s="76">
        <f t="shared" ca="1" si="43"/>
        <v>-2.0851855172090714E-3</v>
      </c>
      <c r="L241" s="76">
        <f t="shared" ca="1" si="52"/>
        <v>1.5734625479242763E-5</v>
      </c>
      <c r="M241" s="76">
        <f t="shared" ca="1" si="44"/>
        <v>398507555307742.81</v>
      </c>
      <c r="N241" s="76">
        <f t="shared" ca="1" si="45"/>
        <v>1936119073903.2715</v>
      </c>
      <c r="O241" s="76">
        <f t="shared" ca="1" si="46"/>
        <v>4164709868555.6938</v>
      </c>
      <c r="P241" s="50">
        <f t="shared" ca="1" si="53"/>
        <v>-3.9666894861134219E-3</v>
      </c>
    </row>
    <row r="242" spans="1:16">
      <c r="A242">
        <v>2513</v>
      </c>
      <c r="B242">
        <v>1.2010499995085411E-3</v>
      </c>
      <c r="D242" s="84">
        <f t="shared" si="42"/>
        <v>0.25130000000000002</v>
      </c>
      <c r="E242" s="84">
        <f t="shared" si="42"/>
        <v>1.2010499995085411E-3</v>
      </c>
      <c r="F242" s="76">
        <f t="shared" si="47"/>
        <v>6.315169000000001E-2</v>
      </c>
      <c r="G242" s="76">
        <f t="shared" si="48"/>
        <v>1.5870019697000005E-2</v>
      </c>
      <c r="H242" s="76">
        <f t="shared" si="49"/>
        <v>3.9881359498561012E-3</v>
      </c>
      <c r="I242" s="76">
        <f t="shared" si="50"/>
        <v>3.0182386487649638E-4</v>
      </c>
      <c r="J242" s="76">
        <f t="shared" si="51"/>
        <v>7.5848337243463552E-5</v>
      </c>
      <c r="K242" s="76">
        <f t="shared" ca="1" si="43"/>
        <v>-2.0840992781675808E-3</v>
      </c>
      <c r="L242" s="76">
        <f t="shared" ca="1" si="52"/>
        <v>1.0792205776615946E-5</v>
      </c>
      <c r="M242" s="76">
        <f t="shared" ca="1" si="44"/>
        <v>398499819749533.25</v>
      </c>
      <c r="N242" s="76">
        <f t="shared" ca="1" si="45"/>
        <v>1935294630700.8367</v>
      </c>
      <c r="O242" s="76">
        <f t="shared" ca="1" si="46"/>
        <v>4164809545639.8062</v>
      </c>
      <c r="P242" s="50">
        <f t="shared" ca="1" si="53"/>
        <v>3.2851492776761219E-3</v>
      </c>
    </row>
    <row r="243" spans="1:16">
      <c r="A243">
        <v>2534</v>
      </c>
      <c r="B243">
        <v>-2.1761000025435351E-3</v>
      </c>
      <c r="D243" s="84">
        <f t="shared" si="42"/>
        <v>0.25340000000000001</v>
      </c>
      <c r="E243" s="84">
        <f t="shared" si="42"/>
        <v>-2.1761000025435351E-3</v>
      </c>
      <c r="F243" s="76">
        <f t="shared" si="47"/>
        <v>6.4211560000000001E-2</v>
      </c>
      <c r="G243" s="76">
        <f t="shared" si="48"/>
        <v>1.6271209304000001E-2</v>
      </c>
      <c r="H243" s="76">
        <f t="shared" si="49"/>
        <v>4.1231244376336001E-3</v>
      </c>
      <c r="I243" s="76">
        <f t="shared" si="50"/>
        <v>-5.5142374064453181E-4</v>
      </c>
      <c r="J243" s="76">
        <f t="shared" si="51"/>
        <v>-1.3973077587932438E-4</v>
      </c>
      <c r="K243" s="76">
        <f t="shared" ca="1" si="43"/>
        <v>-2.0384681224993439E-3</v>
      </c>
      <c r="L243" s="76">
        <f t="shared" ca="1" si="52"/>
        <v>1.8942534404498638E-8</v>
      </c>
      <c r="M243" s="76">
        <f t="shared" ca="1" si="44"/>
        <v>398174658383632.63</v>
      </c>
      <c r="N243" s="76">
        <f t="shared" ca="1" si="45"/>
        <v>1900838076094.5325</v>
      </c>
      <c r="O243" s="76">
        <f t="shared" ca="1" si="46"/>
        <v>4168981032683.8467</v>
      </c>
      <c r="P243" s="50">
        <f t="shared" ca="1" si="53"/>
        <v>-1.376318800441912E-4</v>
      </c>
    </row>
    <row r="244" spans="1:16">
      <c r="A244">
        <v>2556</v>
      </c>
      <c r="B244">
        <v>-5.0474000017857179E-3</v>
      </c>
      <c r="D244" s="84">
        <f t="shared" si="42"/>
        <v>0.25559999999999999</v>
      </c>
      <c r="E244" s="84">
        <f t="shared" si="42"/>
        <v>-5.0474000017857179E-3</v>
      </c>
      <c r="F244" s="76">
        <f t="shared" si="47"/>
        <v>6.5331359999999991E-2</v>
      </c>
      <c r="G244" s="76">
        <f t="shared" si="48"/>
        <v>1.6698695615999997E-2</v>
      </c>
      <c r="H244" s="76">
        <f t="shared" si="49"/>
        <v>4.2681865994495987E-3</v>
      </c>
      <c r="I244" s="76">
        <f t="shared" si="50"/>
        <v>-1.2901154404564295E-3</v>
      </c>
      <c r="J244" s="76">
        <f t="shared" si="51"/>
        <v>-3.2975350658066333E-4</v>
      </c>
      <c r="K244" s="76">
        <f t="shared" ca="1" si="43"/>
        <v>-1.9906449546216042E-3</v>
      </c>
      <c r="L244" s="76">
        <f t="shared" ca="1" si="52"/>
        <v>9.3437514183632839E-6</v>
      </c>
      <c r="M244" s="76">
        <f t="shared" ca="1" si="44"/>
        <v>397833452379782.5</v>
      </c>
      <c r="N244" s="76">
        <f t="shared" ca="1" si="45"/>
        <v>1865096598110.7778</v>
      </c>
      <c r="O244" s="76">
        <f t="shared" ca="1" si="46"/>
        <v>4173319802391.0264</v>
      </c>
      <c r="P244" s="50">
        <f t="shared" ca="1" si="53"/>
        <v>-3.0567550471641137E-3</v>
      </c>
    </row>
    <row r="245" spans="1:16">
      <c r="A245">
        <v>2559</v>
      </c>
      <c r="B245">
        <v>7.4701499979710206E-3</v>
      </c>
      <c r="D245" s="84">
        <f t="shared" si="42"/>
        <v>0.25590000000000002</v>
      </c>
      <c r="E245" s="84">
        <f t="shared" si="42"/>
        <v>7.4701499979710206E-3</v>
      </c>
      <c r="F245" s="76">
        <f t="shared" si="47"/>
        <v>6.5484810000000004E-2</v>
      </c>
      <c r="G245" s="76">
        <f t="shared" si="48"/>
        <v>1.6757562879000001E-2</v>
      </c>
      <c r="H245" s="76">
        <f t="shared" si="49"/>
        <v>4.2882603407361003E-3</v>
      </c>
      <c r="I245" s="76">
        <f t="shared" si="50"/>
        <v>1.9116113844807844E-3</v>
      </c>
      <c r="J245" s="76">
        <f t="shared" si="51"/>
        <v>4.8918135328863271E-4</v>
      </c>
      <c r="K245" s="76">
        <f t="shared" ca="1" si="43"/>
        <v>-1.9841220992739923E-3</v>
      </c>
      <c r="L245" s="76">
        <f t="shared" ca="1" si="52"/>
        <v>8.9383260888745633E-5</v>
      </c>
      <c r="M245" s="76">
        <f t="shared" ca="1" si="44"/>
        <v>397786879880313.25</v>
      </c>
      <c r="N245" s="76">
        <f t="shared" ca="1" si="45"/>
        <v>1860250935797.4746</v>
      </c>
      <c r="O245" s="76">
        <f t="shared" ca="1" si="46"/>
        <v>4173908963680.5405</v>
      </c>
      <c r="P245" s="50">
        <f t="shared" ca="1" si="53"/>
        <v>9.4542720972450138E-3</v>
      </c>
    </row>
    <row r="246" spans="1:16">
      <c r="A246">
        <v>2562</v>
      </c>
      <c r="B246">
        <v>-2.0122999994782731E-3</v>
      </c>
      <c r="D246" s="84">
        <f t="shared" si="42"/>
        <v>0.25619999999999998</v>
      </c>
      <c r="E246" s="84">
        <f t="shared" si="42"/>
        <v>-2.0122999994782731E-3</v>
      </c>
      <c r="F246" s="76">
        <f t="shared" si="47"/>
        <v>6.5638439999999992E-2</v>
      </c>
      <c r="G246" s="76">
        <f t="shared" si="48"/>
        <v>1.6816568327999996E-2</v>
      </c>
      <c r="H246" s="76">
        <f t="shared" si="49"/>
        <v>4.3084048056335989E-3</v>
      </c>
      <c r="I246" s="76">
        <f t="shared" si="50"/>
        <v>-5.1555125986633358E-4</v>
      </c>
      <c r="J246" s="76">
        <f t="shared" si="51"/>
        <v>-1.3208423277775465E-4</v>
      </c>
      <c r="K246" s="76">
        <f t="shared" ca="1" si="43"/>
        <v>-1.9775988805007722E-3</v>
      </c>
      <c r="L246" s="76">
        <f t="shared" ca="1" si="52"/>
        <v>1.2041676582906703E-9</v>
      </c>
      <c r="M246" s="76">
        <f t="shared" ca="1" si="44"/>
        <v>397740296730220.94</v>
      </c>
      <c r="N246" s="76">
        <f t="shared" ca="1" si="45"/>
        <v>1855412030106.6624</v>
      </c>
      <c r="O246" s="76">
        <f t="shared" ca="1" si="46"/>
        <v>4174497527158.1431</v>
      </c>
      <c r="P246" s="50">
        <f t="shared" ca="1" si="53"/>
        <v>-3.4701118977500858E-5</v>
      </c>
    </row>
    <row r="247" spans="1:16">
      <c r="A247">
        <v>2590</v>
      </c>
      <c r="B247">
        <v>-5.848500004503876E-3</v>
      </c>
      <c r="D247" s="84">
        <f t="shared" si="42"/>
        <v>0.25900000000000001</v>
      </c>
      <c r="E247" s="84">
        <f t="shared" si="42"/>
        <v>-5.848500004503876E-3</v>
      </c>
      <c r="F247" s="76">
        <f t="shared" si="47"/>
        <v>6.7081000000000002E-2</v>
      </c>
      <c r="G247" s="76">
        <f t="shared" si="48"/>
        <v>1.7373979000000001E-2</v>
      </c>
      <c r="H247" s="76">
        <f t="shared" si="49"/>
        <v>4.4998605610000004E-3</v>
      </c>
      <c r="I247" s="76">
        <f t="shared" si="50"/>
        <v>-1.514761501166504E-3</v>
      </c>
      <c r="J247" s="76">
        <f t="shared" si="51"/>
        <v>-3.9232322880212458E-4</v>
      </c>
      <c r="K247" s="76">
        <f t="shared" ca="1" si="43"/>
        <v>-1.9166979800935267E-3</v>
      </c>
      <c r="L247" s="76">
        <f t="shared" ca="1" si="52"/>
        <v>1.5459067159157324E-5</v>
      </c>
      <c r="M247" s="76">
        <f t="shared" ca="1" si="44"/>
        <v>397305007494341.63</v>
      </c>
      <c r="N247" s="76">
        <f t="shared" ca="1" si="45"/>
        <v>1810574406593.6865</v>
      </c>
      <c r="O247" s="76">
        <f t="shared" ca="1" si="46"/>
        <v>4179961933884.4546</v>
      </c>
      <c r="P247" s="50">
        <f t="shared" ca="1" si="53"/>
        <v>-3.9318020244103495E-3</v>
      </c>
    </row>
    <row r="248" spans="1:16">
      <c r="A248">
        <v>2593</v>
      </c>
      <c r="B248">
        <v>-4.3309500033501536E-3</v>
      </c>
      <c r="D248" s="84">
        <f t="shared" si="42"/>
        <v>0.25929999999999997</v>
      </c>
      <c r="E248" s="84">
        <f t="shared" si="42"/>
        <v>-4.3309500033501536E-3</v>
      </c>
      <c r="F248" s="76">
        <f t="shared" si="47"/>
        <v>6.7236489999999982E-2</v>
      </c>
      <c r="G248" s="76">
        <f t="shared" si="48"/>
        <v>1.7434421856999994E-2</v>
      </c>
      <c r="H248" s="76">
        <f t="shared" si="49"/>
        <v>4.5207455875200973E-3</v>
      </c>
      <c r="I248" s="76">
        <f t="shared" si="50"/>
        <v>-1.1230153358686946E-3</v>
      </c>
      <c r="J248" s="76">
        <f t="shared" si="51"/>
        <v>-2.911978765907525E-4</v>
      </c>
      <c r="K248" s="76">
        <f t="shared" ca="1" si="43"/>
        <v>-1.9101710059223392E-3</v>
      </c>
      <c r="L248" s="76">
        <f t="shared" ca="1" si="52"/>
        <v>5.860170954387613E-6</v>
      </c>
      <c r="M248" s="76">
        <f t="shared" ca="1" si="44"/>
        <v>397258314425538.25</v>
      </c>
      <c r="N248" s="76">
        <f t="shared" ca="1" si="45"/>
        <v>1805805215497.1016</v>
      </c>
      <c r="O248" s="76">
        <f t="shared" ca="1" si="46"/>
        <v>4180544312080.7183</v>
      </c>
      <c r="P248" s="50">
        <f t="shared" ca="1" si="53"/>
        <v>-2.4207789974278141E-3</v>
      </c>
    </row>
    <row r="249" spans="1:16">
      <c r="A249">
        <v>2596.5</v>
      </c>
      <c r="B249">
        <v>9.4395249907393008E-3</v>
      </c>
      <c r="D249" s="84">
        <f t="shared" si="42"/>
        <v>0.25964999999999999</v>
      </c>
      <c r="E249" s="84">
        <f t="shared" si="42"/>
        <v>9.4395249907393008E-3</v>
      </c>
      <c r="F249" s="76">
        <f t="shared" si="47"/>
        <v>6.7418122499999997E-2</v>
      </c>
      <c r="G249" s="76">
        <f t="shared" si="48"/>
        <v>1.7505115507125E-2</v>
      </c>
      <c r="H249" s="76">
        <f t="shared" si="49"/>
        <v>4.5452032414250061E-3</v>
      </c>
      <c r="I249" s="76">
        <f t="shared" si="50"/>
        <v>2.4509726638454596E-3</v>
      </c>
      <c r="J249" s="76">
        <f t="shared" si="51"/>
        <v>6.3639505216747357E-4</v>
      </c>
      <c r="K249" s="76">
        <f t="shared" ca="1" si="43"/>
        <v>-1.9025557433930286E-3</v>
      </c>
      <c r="L249" s="76">
        <f t="shared" ca="1" si="52"/>
        <v>1.2864279537957575E-4</v>
      </c>
      <c r="M249" s="76">
        <f t="shared" ca="1" si="44"/>
        <v>397203825751273.75</v>
      </c>
      <c r="N249" s="76">
        <f t="shared" ca="1" si="45"/>
        <v>1800249673317.0488</v>
      </c>
      <c r="O249" s="76">
        <f t="shared" ca="1" si="46"/>
        <v>4181222995806.3398</v>
      </c>
      <c r="P249" s="50">
        <f t="shared" ca="1" si="53"/>
        <v>1.1342080734132329E-2</v>
      </c>
    </row>
    <row r="250" spans="1:16">
      <c r="A250">
        <v>2615</v>
      </c>
      <c r="B250">
        <v>1.7977499956032261E-3</v>
      </c>
      <c r="D250" s="84">
        <f t="shared" si="42"/>
        <v>0.26150000000000001</v>
      </c>
      <c r="E250" s="84">
        <f t="shared" si="42"/>
        <v>1.7977499956032261E-3</v>
      </c>
      <c r="F250" s="76">
        <f t="shared" si="47"/>
        <v>6.8382250000000006E-2</v>
      </c>
      <c r="G250" s="76">
        <f t="shared" si="48"/>
        <v>1.7881958375000003E-2</v>
      </c>
      <c r="H250" s="76">
        <f t="shared" si="49"/>
        <v>4.6761321150625007E-3</v>
      </c>
      <c r="I250" s="76">
        <f t="shared" si="50"/>
        <v>4.7011162385024365E-4</v>
      </c>
      <c r="J250" s="76">
        <f t="shared" si="51"/>
        <v>1.2293418963683873E-4</v>
      </c>
      <c r="K250" s="76">
        <f t="shared" ca="1" si="43"/>
        <v>-1.8622954239955467E-3</v>
      </c>
      <c r="L250" s="76">
        <f t="shared" ca="1" si="52"/>
        <v>1.3395932473525959E-5</v>
      </c>
      <c r="M250" s="76">
        <f t="shared" ca="1" si="44"/>
        <v>396915574119074.5</v>
      </c>
      <c r="N250" s="76">
        <f t="shared" ca="1" si="45"/>
        <v>1771036871543.1299</v>
      </c>
      <c r="O250" s="76">
        <f t="shared" ca="1" si="46"/>
        <v>4184796763875.8872</v>
      </c>
      <c r="P250" s="50">
        <f t="shared" ca="1" si="53"/>
        <v>3.6600454195987731E-3</v>
      </c>
    </row>
    <row r="251" spans="1:16">
      <c r="A251">
        <v>2618</v>
      </c>
      <c r="B251">
        <v>-4.684700004872866E-3</v>
      </c>
      <c r="D251" s="84">
        <f t="shared" si="42"/>
        <v>0.26179999999999998</v>
      </c>
      <c r="E251" s="84">
        <f t="shared" si="42"/>
        <v>-4.684700004872866E-3</v>
      </c>
      <c r="F251" s="76">
        <f t="shared" si="47"/>
        <v>6.8539239999999987E-2</v>
      </c>
      <c r="G251" s="76">
        <f t="shared" si="48"/>
        <v>1.7943573031999994E-2</v>
      </c>
      <c r="H251" s="76">
        <f t="shared" si="49"/>
        <v>4.6976274197775983E-3</v>
      </c>
      <c r="I251" s="76">
        <f t="shared" si="50"/>
        <v>-1.2264544612757163E-3</v>
      </c>
      <c r="J251" s="76">
        <f t="shared" si="51"/>
        <v>-3.2108577796198252E-4</v>
      </c>
      <c r="K251" s="76">
        <f t="shared" ca="1" si="43"/>
        <v>-1.8557654212776114E-3</v>
      </c>
      <c r="L251" s="76">
        <f t="shared" ca="1" si="52"/>
        <v>8.0028708782612568E-6</v>
      </c>
      <c r="M251" s="76">
        <f t="shared" ca="1" si="44"/>
        <v>396868792589431.31</v>
      </c>
      <c r="N251" s="76">
        <f t="shared" ca="1" si="45"/>
        <v>1766323764052.9001</v>
      </c>
      <c r="O251" s="76">
        <f t="shared" ca="1" si="46"/>
        <v>4185374143534.7822</v>
      </c>
      <c r="P251" s="50">
        <f t="shared" ca="1" si="53"/>
        <v>-2.8289345835952545E-3</v>
      </c>
    </row>
    <row r="252" spans="1:16">
      <c r="A252">
        <v>2621</v>
      </c>
      <c r="B252">
        <v>-1.3167149998480454E-2</v>
      </c>
      <c r="D252" s="84">
        <f t="shared" si="42"/>
        <v>0.2621</v>
      </c>
      <c r="E252" s="84">
        <f t="shared" si="42"/>
        <v>-1.3167149998480454E-2</v>
      </c>
      <c r="F252" s="76">
        <f t="shared" si="47"/>
        <v>6.8696409999999999E-2</v>
      </c>
      <c r="G252" s="76">
        <f t="shared" si="48"/>
        <v>1.8005329061000001E-2</v>
      </c>
      <c r="H252" s="76">
        <f t="shared" si="49"/>
        <v>4.7191967468881001E-3</v>
      </c>
      <c r="I252" s="76">
        <f t="shared" si="50"/>
        <v>-3.4511100146017268E-3</v>
      </c>
      <c r="J252" s="76">
        <f t="shared" si="51"/>
        <v>-9.0453593482711257E-4</v>
      </c>
      <c r="K252" s="76">
        <f t="shared" ca="1" si="43"/>
        <v>-1.8492350551340643E-3</v>
      </c>
      <c r="L252" s="76">
        <f t="shared" ca="1" si="52"/>
        <v>1.280951986648235E-4</v>
      </c>
      <c r="M252" s="76">
        <f t="shared" ca="1" si="44"/>
        <v>396822000455504.94</v>
      </c>
      <c r="N252" s="76">
        <f t="shared" ca="1" si="45"/>
        <v>1761617378330.0874</v>
      </c>
      <c r="O252" s="76">
        <f t="shared" ca="1" si="46"/>
        <v>4185950922749.2549</v>
      </c>
      <c r="P252" s="50">
        <f t="shared" ca="1" si="53"/>
        <v>-1.1317914943346389E-2</v>
      </c>
    </row>
    <row r="253" spans="1:16">
      <c r="A253">
        <v>2621</v>
      </c>
      <c r="B253">
        <v>2.8328499975032173E-3</v>
      </c>
      <c r="D253" s="84">
        <f t="shared" si="42"/>
        <v>0.2621</v>
      </c>
      <c r="E253" s="84">
        <f t="shared" si="42"/>
        <v>2.8328499975032173E-3</v>
      </c>
      <c r="F253" s="76">
        <f t="shared" si="47"/>
        <v>6.8696409999999999E-2</v>
      </c>
      <c r="G253" s="76">
        <f t="shared" si="48"/>
        <v>1.8005329061000001E-2</v>
      </c>
      <c r="H253" s="76">
        <f t="shared" si="49"/>
        <v>4.7191967468881001E-3</v>
      </c>
      <c r="I253" s="76">
        <f t="shared" si="50"/>
        <v>7.4248998434559325E-4</v>
      </c>
      <c r="J253" s="76">
        <f t="shared" si="51"/>
        <v>1.9460662489698E-4</v>
      </c>
      <c r="K253" s="76">
        <f t="shared" ca="1" si="43"/>
        <v>-1.8492350551340643E-3</v>
      </c>
      <c r="L253" s="76">
        <f t="shared" ca="1" si="52"/>
        <v>2.1921920440129455E-5</v>
      </c>
      <c r="M253" s="76">
        <f t="shared" ca="1" si="44"/>
        <v>396822000455504.94</v>
      </c>
      <c r="N253" s="76">
        <f t="shared" ca="1" si="45"/>
        <v>1761617378330.0874</v>
      </c>
      <c r="O253" s="76">
        <f t="shared" ca="1" si="46"/>
        <v>4185950922749.2549</v>
      </c>
      <c r="P253" s="50">
        <f t="shared" ca="1" si="53"/>
        <v>4.6820850526372816E-3</v>
      </c>
    </row>
    <row r="254" spans="1:16">
      <c r="A254">
        <v>2627.5</v>
      </c>
      <c r="B254">
        <v>-1.6879125003470108E-2</v>
      </c>
      <c r="D254" s="84">
        <f t="shared" si="42"/>
        <v>0.26274999999999998</v>
      </c>
      <c r="E254" s="84">
        <f t="shared" si="42"/>
        <v>-1.6879125003470108E-2</v>
      </c>
      <c r="F254" s="76">
        <f t="shared" si="47"/>
        <v>6.9037562499999997E-2</v>
      </c>
      <c r="G254" s="76">
        <f t="shared" si="48"/>
        <v>1.8139619546874999E-2</v>
      </c>
      <c r="H254" s="76">
        <f t="shared" si="49"/>
        <v>4.7661850359414061E-3</v>
      </c>
      <c r="I254" s="76">
        <f t="shared" si="50"/>
        <v>-4.4349900946617704E-3</v>
      </c>
      <c r="J254" s="76">
        <f t="shared" si="51"/>
        <v>-1.1652936473723801E-3</v>
      </c>
      <c r="K254" s="76">
        <f t="shared" ca="1" si="43"/>
        <v>-1.8350846817379697E-3</v>
      </c>
      <c r="L254" s="76">
        <f t="shared" ca="1" si="52"/>
        <v>2.2632314920190244E-4</v>
      </c>
      <c r="M254" s="76">
        <f t="shared" ca="1" si="44"/>
        <v>396720581131342.69</v>
      </c>
      <c r="N254" s="76">
        <f t="shared" ca="1" si="45"/>
        <v>1751443260224.6108</v>
      </c>
      <c r="O254" s="76">
        <f t="shared" ca="1" si="46"/>
        <v>4187198550558.9702</v>
      </c>
      <c r="P254" s="50">
        <f t="shared" ca="1" si="53"/>
        <v>-1.5044040321732139E-2</v>
      </c>
    </row>
    <row r="255" spans="1:16">
      <c r="A255">
        <v>2630.5</v>
      </c>
      <c r="B255">
        <v>-9.3615750010940246E-3</v>
      </c>
      <c r="D255" s="84">
        <f t="shared" si="42"/>
        <v>0.26305000000000001</v>
      </c>
      <c r="E255" s="84">
        <f t="shared" si="42"/>
        <v>-9.3615750010940246E-3</v>
      </c>
      <c r="F255" s="76">
        <f t="shared" si="47"/>
        <v>6.91953025E-2</v>
      </c>
      <c r="G255" s="76">
        <f t="shared" si="48"/>
        <v>1.8201824322625001E-2</v>
      </c>
      <c r="H255" s="76">
        <f t="shared" si="49"/>
        <v>4.7879898880665061E-3</v>
      </c>
      <c r="I255" s="76">
        <f t="shared" si="50"/>
        <v>-2.4625623040377834E-3</v>
      </c>
      <c r="J255" s="76">
        <f t="shared" si="51"/>
        <v>-6.4777701407713897E-4</v>
      </c>
      <c r="K255" s="76">
        <f t="shared" ca="1" si="43"/>
        <v>-1.8285531647466585E-3</v>
      </c>
      <c r="L255" s="76">
        <f t="shared" ca="1" si="52"/>
        <v>5.6746417986886248E-5</v>
      </c>
      <c r="M255" s="76">
        <f t="shared" ca="1" si="44"/>
        <v>396673755432779.94</v>
      </c>
      <c r="N255" s="76">
        <f t="shared" ca="1" si="45"/>
        <v>1746758148418.5586</v>
      </c>
      <c r="O255" s="76">
        <f t="shared" ca="1" si="46"/>
        <v>4187773427493.7271</v>
      </c>
      <c r="P255" s="50">
        <f t="shared" ca="1" si="53"/>
        <v>-7.5330218363473663E-3</v>
      </c>
    </row>
    <row r="256" spans="1:16">
      <c r="A256">
        <v>2649</v>
      </c>
      <c r="B256">
        <v>2.9966499932925217E-3</v>
      </c>
      <c r="D256" s="84">
        <f t="shared" si="42"/>
        <v>0.26490000000000002</v>
      </c>
      <c r="E256" s="84">
        <f t="shared" si="42"/>
        <v>2.9966499932925217E-3</v>
      </c>
      <c r="F256" s="76">
        <f t="shared" si="47"/>
        <v>7.0172010000000007E-2</v>
      </c>
      <c r="G256" s="76">
        <f t="shared" si="48"/>
        <v>1.8588565449000005E-2</v>
      </c>
      <c r="H256" s="76">
        <f t="shared" si="49"/>
        <v>4.9241109874401008E-3</v>
      </c>
      <c r="I256" s="76">
        <f t="shared" si="50"/>
        <v>7.9381258322318911E-4</v>
      </c>
      <c r="J256" s="76">
        <f t="shared" si="51"/>
        <v>2.1028095329582281E-4</v>
      </c>
      <c r="K256" s="76">
        <f t="shared" ca="1" si="43"/>
        <v>-1.7882674459371172E-3</v>
      </c>
      <c r="L256" s="76">
        <f t="shared" ca="1" si="52"/>
        <v>2.289543490024392E-5</v>
      </c>
      <c r="M256" s="76">
        <f t="shared" ca="1" si="44"/>
        <v>396384762940861.44</v>
      </c>
      <c r="N256" s="76">
        <f t="shared" ca="1" si="45"/>
        <v>1718014927659.053</v>
      </c>
      <c r="O256" s="76">
        <f t="shared" ca="1" si="46"/>
        <v>4191305216600.3867</v>
      </c>
      <c r="P256" s="50">
        <f t="shared" ca="1" si="53"/>
        <v>4.7849174392296384E-3</v>
      </c>
    </row>
    <row r="257" spans="1:16">
      <c r="A257">
        <v>2655.5</v>
      </c>
      <c r="B257">
        <v>-9.7153250098926947E-3</v>
      </c>
      <c r="D257" s="84">
        <f t="shared" si="42"/>
        <v>0.26555000000000001</v>
      </c>
      <c r="E257" s="84">
        <f t="shared" si="42"/>
        <v>-9.7153250098926947E-3</v>
      </c>
      <c r="F257" s="76">
        <f t="shared" si="47"/>
        <v>7.0516802500000003E-2</v>
      </c>
      <c r="G257" s="76">
        <f t="shared" si="48"/>
        <v>1.8725736903875002E-2</v>
      </c>
      <c r="H257" s="76">
        <f t="shared" si="49"/>
        <v>4.9726194348240068E-3</v>
      </c>
      <c r="I257" s="76">
        <f t="shared" si="50"/>
        <v>-2.5799045563770053E-3</v>
      </c>
      <c r="J257" s="76">
        <f t="shared" si="51"/>
        <v>-6.8509365494591381E-4</v>
      </c>
      <c r="K257" s="76">
        <f t="shared" ca="1" si="43"/>
        <v>-1.77410972326758E-3</v>
      </c>
      <c r="L257" s="76">
        <f t="shared" ca="1" si="52"/>
        <v>6.3062900228528387E-5</v>
      </c>
      <c r="M257" s="76">
        <f t="shared" ca="1" si="44"/>
        <v>396283129497423.44</v>
      </c>
      <c r="N257" s="76">
        <f t="shared" ca="1" si="45"/>
        <v>1707976497022.874</v>
      </c>
      <c r="O257" s="76">
        <f t="shared" ca="1" si="46"/>
        <v>4192540684094.0459</v>
      </c>
      <c r="P257" s="50">
        <f t="shared" ca="1" si="53"/>
        <v>-7.941215286625114E-3</v>
      </c>
    </row>
    <row r="258" spans="1:16">
      <c r="A258">
        <v>2668</v>
      </c>
      <c r="B258">
        <v>-6.3922000044840388E-3</v>
      </c>
      <c r="D258" s="84">
        <f t="shared" si="42"/>
        <v>0.26679999999999998</v>
      </c>
      <c r="E258" s="84">
        <f t="shared" si="42"/>
        <v>-6.3922000044840388E-3</v>
      </c>
      <c r="F258" s="76">
        <f t="shared" si="47"/>
        <v>7.1182239999999994E-2</v>
      </c>
      <c r="G258" s="76">
        <f t="shared" si="48"/>
        <v>1.8991421631999995E-2</v>
      </c>
      <c r="H258" s="76">
        <f t="shared" si="49"/>
        <v>5.0669112914175987E-3</v>
      </c>
      <c r="I258" s="76">
        <f t="shared" si="50"/>
        <v>-1.7054389611963414E-3</v>
      </c>
      <c r="J258" s="76">
        <f t="shared" si="51"/>
        <v>-4.5501111484718386E-4</v>
      </c>
      <c r="K258" s="76">
        <f t="shared" ca="1" si="43"/>
        <v>-1.746878538319454E-3</v>
      </c>
      <c r="L258" s="76">
        <f t="shared" ca="1" si="52"/>
        <v>2.157901152400949E-5</v>
      </c>
      <c r="M258" s="76">
        <f t="shared" ca="1" si="44"/>
        <v>396087541061385.56</v>
      </c>
      <c r="N258" s="76">
        <f t="shared" ca="1" si="45"/>
        <v>1688760205291.019</v>
      </c>
      <c r="O258" s="76">
        <f t="shared" ca="1" si="46"/>
        <v>4194908637755.6982</v>
      </c>
      <c r="P258" s="50">
        <f t="shared" ca="1" si="53"/>
        <v>-4.6453214661645852E-3</v>
      </c>
    </row>
    <row r="259" spans="1:16">
      <c r="A259">
        <v>2696</v>
      </c>
      <c r="B259">
        <v>-3.2284000044455752E-3</v>
      </c>
      <c r="D259" s="84">
        <f t="shared" si="42"/>
        <v>0.26960000000000001</v>
      </c>
      <c r="E259" s="84">
        <f t="shared" si="42"/>
        <v>-3.2284000044455752E-3</v>
      </c>
      <c r="F259" s="76">
        <f t="shared" si="47"/>
        <v>7.2684159999999998E-2</v>
      </c>
      <c r="G259" s="76">
        <f t="shared" si="48"/>
        <v>1.9595649536000001E-2</v>
      </c>
      <c r="H259" s="76">
        <f t="shared" si="49"/>
        <v>5.2829871149056001E-3</v>
      </c>
      <c r="I259" s="76">
        <f t="shared" si="50"/>
        <v>-8.7037664119852707E-4</v>
      </c>
      <c r="J259" s="76">
        <f t="shared" si="51"/>
        <v>-2.346535424671229E-4</v>
      </c>
      <c r="K259" s="76">
        <f t="shared" ca="1" si="43"/>
        <v>-1.6858577882222353E-3</v>
      </c>
      <c r="L259" s="76">
        <f t="shared" ca="1" si="52"/>
        <v>2.3794364888312128E-6</v>
      </c>
      <c r="M259" s="76">
        <f t="shared" ca="1" si="44"/>
        <v>395648757639579.63</v>
      </c>
      <c r="N259" s="76">
        <f t="shared" ca="1" si="45"/>
        <v>1646137133668.7424</v>
      </c>
      <c r="O259" s="76">
        <f t="shared" ca="1" si="46"/>
        <v>4200174874160.4937</v>
      </c>
      <c r="P259" s="50">
        <f t="shared" ca="1" si="53"/>
        <v>-1.5425422162233398E-3</v>
      </c>
    </row>
    <row r="260" spans="1:16">
      <c r="A260">
        <v>2702</v>
      </c>
      <c r="B260">
        <v>-1.1193300000741147E-2</v>
      </c>
      <c r="D260" s="84">
        <f t="shared" si="42"/>
        <v>0.2702</v>
      </c>
      <c r="E260" s="84">
        <f t="shared" si="42"/>
        <v>-1.1193300000741147E-2</v>
      </c>
      <c r="F260" s="76">
        <f t="shared" si="47"/>
        <v>7.3008039999999996E-2</v>
      </c>
      <c r="G260" s="76">
        <f t="shared" si="48"/>
        <v>1.9726772407999998E-2</v>
      </c>
      <c r="H260" s="76">
        <f t="shared" si="49"/>
        <v>5.3301739046415992E-3</v>
      </c>
      <c r="I260" s="76">
        <f t="shared" si="50"/>
        <v>-3.0244296602002577E-3</v>
      </c>
      <c r="J260" s="76">
        <f t="shared" si="51"/>
        <v>-8.1720089418610962E-4</v>
      </c>
      <c r="K260" s="76">
        <f t="shared" ca="1" si="43"/>
        <v>-1.672777794377826E-3</v>
      </c>
      <c r="L260" s="76">
        <f t="shared" ca="1" si="52"/>
        <v>9.0640343081857113E-5</v>
      </c>
      <c r="M260" s="76">
        <f t="shared" ca="1" si="44"/>
        <v>395554613071693.5</v>
      </c>
      <c r="N260" s="76">
        <f t="shared" ca="1" si="45"/>
        <v>1637079326181.417</v>
      </c>
      <c r="O260" s="76">
        <f t="shared" ca="1" si="46"/>
        <v>4201296513470.9922</v>
      </c>
      <c r="P260" s="50">
        <f t="shared" ca="1" si="53"/>
        <v>-9.5205222063633205E-3</v>
      </c>
    </row>
    <row r="261" spans="1:16">
      <c r="A261">
        <v>2702</v>
      </c>
      <c r="B261">
        <v>2.8066999948350713E-3</v>
      </c>
      <c r="D261" s="84">
        <f t="shared" si="42"/>
        <v>0.2702</v>
      </c>
      <c r="E261" s="84">
        <f t="shared" si="42"/>
        <v>2.8066999948350713E-3</v>
      </c>
      <c r="F261" s="76">
        <f t="shared" si="47"/>
        <v>7.3008039999999996E-2</v>
      </c>
      <c r="G261" s="76">
        <f t="shared" si="48"/>
        <v>1.9726772407999998E-2</v>
      </c>
      <c r="H261" s="76">
        <f t="shared" si="49"/>
        <v>5.3301739046415992E-3</v>
      </c>
      <c r="I261" s="76">
        <f t="shared" si="50"/>
        <v>7.5837033860443623E-4</v>
      </c>
      <c r="J261" s="76">
        <f t="shared" si="51"/>
        <v>2.0491166549091867E-4</v>
      </c>
      <c r="K261" s="76">
        <f t="shared" ca="1" si="43"/>
        <v>-1.672777794377826E-3</v>
      </c>
      <c r="L261" s="76">
        <f t="shared" ca="1" si="52"/>
        <v>2.0065721264051667E-5</v>
      </c>
      <c r="M261" s="76">
        <f t="shared" ca="1" si="44"/>
        <v>395554613071693.5</v>
      </c>
      <c r="N261" s="76">
        <f t="shared" ca="1" si="45"/>
        <v>1637079326181.417</v>
      </c>
      <c r="O261" s="76">
        <f t="shared" ca="1" si="46"/>
        <v>4201296513470.9922</v>
      </c>
      <c r="P261" s="50">
        <f t="shared" ca="1" si="53"/>
        <v>4.4794777892128972E-3</v>
      </c>
    </row>
    <row r="262" spans="1:16">
      <c r="A262">
        <v>2705</v>
      </c>
      <c r="B262">
        <v>3.3242499994230457E-3</v>
      </c>
      <c r="D262" s="84">
        <f t="shared" si="42"/>
        <v>0.27050000000000002</v>
      </c>
      <c r="E262" s="84">
        <f t="shared" si="42"/>
        <v>3.3242499994230457E-3</v>
      </c>
      <c r="F262" s="76">
        <f t="shared" si="47"/>
        <v>7.3170250000000006E-2</v>
      </c>
      <c r="G262" s="76">
        <f t="shared" si="48"/>
        <v>1.9792552625000005E-2</v>
      </c>
      <c r="H262" s="76">
        <f t="shared" si="49"/>
        <v>5.3538854850625007E-3</v>
      </c>
      <c r="I262" s="76">
        <f t="shared" si="50"/>
        <v>8.9920962484393396E-4</v>
      </c>
      <c r="J262" s="76">
        <f t="shared" si="51"/>
        <v>2.4323620352028415E-4</v>
      </c>
      <c r="K262" s="76">
        <f t="shared" ca="1" si="43"/>
        <v>-1.6662372523172056E-3</v>
      </c>
      <c r="L262" s="76">
        <f t="shared" ca="1" si="52"/>
        <v>2.4904963009781965E-5</v>
      </c>
      <c r="M262" s="76">
        <f t="shared" ca="1" si="44"/>
        <v>395507524979773.06</v>
      </c>
      <c r="N262" s="76">
        <f t="shared" ca="1" si="45"/>
        <v>1632560431702.2688</v>
      </c>
      <c r="O262" s="76">
        <f t="shared" ca="1" si="46"/>
        <v>4201856427048.8613</v>
      </c>
      <c r="P262" s="50">
        <f t="shared" ca="1" si="53"/>
        <v>4.9904872517402511E-3</v>
      </c>
    </row>
    <row r="263" spans="1:16">
      <c r="A263">
        <v>2705.5</v>
      </c>
      <c r="B263">
        <v>-8.4228250052547082E-3</v>
      </c>
      <c r="D263" s="84">
        <f t="shared" si="42"/>
        <v>0.27055000000000001</v>
      </c>
      <c r="E263" s="84">
        <f t="shared" si="42"/>
        <v>-8.4228250052547082E-3</v>
      </c>
      <c r="F263" s="76">
        <f t="shared" si="47"/>
        <v>7.3197302500000005E-2</v>
      </c>
      <c r="G263" s="76">
        <f t="shared" si="48"/>
        <v>1.9803530191375002E-2</v>
      </c>
      <c r="H263" s="76">
        <f t="shared" si="49"/>
        <v>5.3578450932765071E-3</v>
      </c>
      <c r="I263" s="76">
        <f t="shared" si="50"/>
        <v>-2.2787953051716615E-3</v>
      </c>
      <c r="J263" s="76">
        <f t="shared" si="51"/>
        <v>-6.1652806981419303E-4</v>
      </c>
      <c r="K263" s="76">
        <f t="shared" ca="1" si="43"/>
        <v>-1.6651471266407238E-3</v>
      </c>
      <c r="L263" s="76">
        <f t="shared" ca="1" si="52"/>
        <v>4.5666210311108805E-5</v>
      </c>
      <c r="M263" s="76">
        <f t="shared" ca="1" si="44"/>
        <v>395499675940106.31</v>
      </c>
      <c r="N263" s="76">
        <f t="shared" ca="1" si="45"/>
        <v>1631807931189.8054</v>
      </c>
      <c r="O263" s="76">
        <f t="shared" ca="1" si="46"/>
        <v>4201949687238.1035</v>
      </c>
      <c r="P263" s="50">
        <f t="shared" ca="1" si="53"/>
        <v>-6.7576778786139846E-3</v>
      </c>
    </row>
    <row r="264" spans="1:16">
      <c r="A264">
        <v>2727</v>
      </c>
      <c r="B264">
        <v>-5.4705000366084278E-4</v>
      </c>
      <c r="D264" s="84">
        <f t="shared" si="42"/>
        <v>0.2727</v>
      </c>
      <c r="E264" s="84">
        <f t="shared" si="42"/>
        <v>-5.4705000366084278E-4</v>
      </c>
      <c r="F264" s="76">
        <f t="shared" si="47"/>
        <v>7.4365290000000001E-2</v>
      </c>
      <c r="G264" s="76">
        <f t="shared" si="48"/>
        <v>2.0279414583000002E-2</v>
      </c>
      <c r="H264" s="76">
        <f t="shared" si="49"/>
        <v>5.5301963567840999E-3</v>
      </c>
      <c r="I264" s="76">
        <f t="shared" si="50"/>
        <v>-1.4918053599831182E-4</v>
      </c>
      <c r="J264" s="76">
        <f t="shared" si="51"/>
        <v>-4.0681532166739636E-5</v>
      </c>
      <c r="K264" s="76">
        <f t="shared" ca="1" si="43"/>
        <v>-1.6182621725345867E-3</v>
      </c>
      <c r="L264" s="76">
        <f t="shared" ca="1" si="52"/>
        <v>1.1474955107431906E-6</v>
      </c>
      <c r="M264" s="76">
        <f t="shared" ca="1" si="44"/>
        <v>395161890542141.94</v>
      </c>
      <c r="N264" s="76">
        <f t="shared" ca="1" si="45"/>
        <v>1599625578780.4272</v>
      </c>
      <c r="O264" s="76">
        <f t="shared" ca="1" si="46"/>
        <v>4205943989346.7305</v>
      </c>
      <c r="P264" s="50">
        <f t="shared" ca="1" si="53"/>
        <v>1.071212168873744E-3</v>
      </c>
    </row>
    <row r="265" spans="1:16">
      <c r="A265">
        <v>2755</v>
      </c>
      <c r="B265">
        <v>-5.3832500052521937E-3</v>
      </c>
      <c r="D265" s="84">
        <f t="shared" si="42"/>
        <v>0.27550000000000002</v>
      </c>
      <c r="E265" s="84">
        <f t="shared" si="42"/>
        <v>-5.3832500052521937E-3</v>
      </c>
      <c r="F265" s="76">
        <f t="shared" si="47"/>
        <v>7.5900250000000016E-2</v>
      </c>
      <c r="G265" s="76">
        <f t="shared" si="48"/>
        <v>2.0910518875000006E-2</v>
      </c>
      <c r="H265" s="76">
        <f t="shared" si="49"/>
        <v>5.7608479500625021E-3</v>
      </c>
      <c r="I265" s="76">
        <f t="shared" si="50"/>
        <v>-1.4830853764469796E-3</v>
      </c>
      <c r="J265" s="76">
        <f t="shared" si="51"/>
        <v>-4.0859002121114288E-4</v>
      </c>
      <c r="K265" s="76">
        <f t="shared" ca="1" si="43"/>
        <v>-1.5571747136476656E-3</v>
      </c>
      <c r="L265" s="76">
        <f t="shared" ca="1" si="52"/>
        <v>1.4638852137026673E-5</v>
      </c>
      <c r="M265" s="76">
        <f t="shared" ca="1" si="44"/>
        <v>394721174225493.25</v>
      </c>
      <c r="N265" s="76">
        <f t="shared" ca="1" si="45"/>
        <v>1558226210759.1504</v>
      </c>
      <c r="O265" s="76">
        <f t="shared" ca="1" si="46"/>
        <v>4211099266963.0591</v>
      </c>
      <c r="P265" s="50">
        <f t="shared" ca="1" si="53"/>
        <v>-3.8260752916045278E-3</v>
      </c>
    </row>
    <row r="266" spans="1:16">
      <c r="A266">
        <v>2761</v>
      </c>
      <c r="B266">
        <v>-1.3481500063790008E-3</v>
      </c>
      <c r="D266" s="84">
        <f t="shared" si="42"/>
        <v>0.27610000000000001</v>
      </c>
      <c r="E266" s="84">
        <f t="shared" si="42"/>
        <v>-1.3481500063790008E-3</v>
      </c>
      <c r="F266" s="76">
        <f t="shared" si="47"/>
        <v>7.6231210000000008E-2</v>
      </c>
      <c r="G266" s="76">
        <f t="shared" si="48"/>
        <v>2.1047437081000004E-2</v>
      </c>
      <c r="H266" s="76">
        <f t="shared" si="49"/>
        <v>5.8111973780641014E-3</v>
      </c>
      <c r="I266" s="76">
        <f t="shared" si="50"/>
        <v>-3.7222421676124214E-4</v>
      </c>
      <c r="J266" s="76">
        <f t="shared" si="51"/>
        <v>-1.0277110624777896E-4</v>
      </c>
      <c r="K266" s="76">
        <f t="shared" ca="1" si="43"/>
        <v>-1.5440804250626057E-3</v>
      </c>
      <c r="L266" s="76">
        <f t="shared" ca="1" si="52"/>
        <v>3.8388728965532717E-8</v>
      </c>
      <c r="M266" s="76">
        <f t="shared" ca="1" si="44"/>
        <v>394626615997539.5</v>
      </c>
      <c r="N266" s="76">
        <f t="shared" ca="1" si="45"/>
        <v>1549430232051.3103</v>
      </c>
      <c r="O266" s="76">
        <f t="shared" ca="1" si="46"/>
        <v>4212197100970.3877</v>
      </c>
      <c r="P266" s="50">
        <f t="shared" ca="1" si="53"/>
        <v>1.9593041868360491E-4</v>
      </c>
    </row>
    <row r="267" spans="1:16">
      <c r="A267">
        <v>2786</v>
      </c>
      <c r="B267">
        <v>-2.7019000044674613E-3</v>
      </c>
      <c r="D267" s="84">
        <f t="shared" si="42"/>
        <v>0.27860000000000001</v>
      </c>
      <c r="E267" s="84">
        <f t="shared" si="42"/>
        <v>-2.7019000044674613E-3</v>
      </c>
      <c r="F267" s="76">
        <f t="shared" si="47"/>
        <v>7.7617960000000014E-2</v>
      </c>
      <c r="G267" s="76">
        <f t="shared" si="48"/>
        <v>2.1624363656000005E-2</v>
      </c>
      <c r="H267" s="76">
        <f t="shared" si="49"/>
        <v>6.0245477145616025E-3</v>
      </c>
      <c r="I267" s="76">
        <f t="shared" si="50"/>
        <v>-7.5274934124463469E-4</v>
      </c>
      <c r="J267" s="76">
        <f t="shared" si="51"/>
        <v>-2.0971596647075523E-4</v>
      </c>
      <c r="K267" s="76">
        <f t="shared" ca="1" si="43"/>
        <v>-1.4895052417999903E-3</v>
      </c>
      <c r="L267" s="76">
        <f t="shared" ca="1" si="52"/>
        <v>1.4699010605435132E-6</v>
      </c>
      <c r="M267" s="76">
        <f t="shared" ca="1" si="44"/>
        <v>394232171907996.94</v>
      </c>
      <c r="N267" s="76">
        <f t="shared" ca="1" si="45"/>
        <v>1513065944209.0044</v>
      </c>
      <c r="O267" s="76">
        <f t="shared" ca="1" si="46"/>
        <v>4216745280930.5029</v>
      </c>
      <c r="P267" s="50">
        <f t="shared" ca="1" si="53"/>
        <v>-1.2123947626674709E-3</v>
      </c>
    </row>
    <row r="268" spans="1:16">
      <c r="A268">
        <v>3309.5</v>
      </c>
      <c r="B268">
        <v>-4.8894250066950917E-3</v>
      </c>
      <c r="D268" s="84">
        <f t="shared" si="42"/>
        <v>0.33095000000000002</v>
      </c>
      <c r="E268" s="84">
        <f t="shared" si="42"/>
        <v>-4.8894250066950917E-3</v>
      </c>
      <c r="F268" s="76">
        <f t="shared" si="47"/>
        <v>0.10952790250000001</v>
      </c>
      <c r="G268" s="76">
        <f t="shared" si="48"/>
        <v>3.6248259332375007E-2</v>
      </c>
      <c r="H268" s="76">
        <f t="shared" si="49"/>
        <v>1.1996361426049509E-2</v>
      </c>
      <c r="I268" s="76">
        <f t="shared" si="50"/>
        <v>-1.6181552059657408E-3</v>
      </c>
      <c r="J268" s="76">
        <f t="shared" si="51"/>
        <v>-5.3552846541436196E-4</v>
      </c>
      <c r="K268" s="76">
        <f t="shared" ca="1" si="43"/>
        <v>-3.4090346324026986E-4</v>
      </c>
      <c r="L268" s="76">
        <f t="shared" ca="1" si="52"/>
        <v>2.0689048231272635E-5</v>
      </c>
      <c r="M268" s="76">
        <f t="shared" ca="1" si="44"/>
        <v>385807625899545.69</v>
      </c>
      <c r="N268" s="76">
        <f t="shared" ca="1" si="45"/>
        <v>855697345198.90527</v>
      </c>
      <c r="O268" s="76">
        <f t="shared" ca="1" si="46"/>
        <v>4302187090964.8735</v>
      </c>
      <c r="P268" s="50">
        <f t="shared" ca="1" si="53"/>
        <v>-4.5485215434548218E-3</v>
      </c>
    </row>
    <row r="269" spans="1:16">
      <c r="A269">
        <v>3644.5</v>
      </c>
      <c r="B269">
        <v>-3.4296750091016293E-3</v>
      </c>
      <c r="D269" s="84">
        <f t="shared" si="42"/>
        <v>0.36445</v>
      </c>
      <c r="E269" s="84">
        <f t="shared" si="42"/>
        <v>-3.4296750091016293E-3</v>
      </c>
      <c r="F269" s="76">
        <f t="shared" si="47"/>
        <v>0.1328238025</v>
      </c>
      <c r="G269" s="76">
        <f t="shared" si="48"/>
        <v>4.8407634821124999E-2</v>
      </c>
      <c r="H269" s="76">
        <f t="shared" si="49"/>
        <v>1.7642162510559008E-2</v>
      </c>
      <c r="I269" s="76">
        <f t="shared" si="50"/>
        <v>-1.2499450570670888E-3</v>
      </c>
      <c r="J269" s="76">
        <f t="shared" si="51"/>
        <v>-4.5554247604810054E-4</v>
      </c>
      <c r="K269" s="76">
        <f t="shared" ca="1" si="43"/>
        <v>3.9992059492499675E-4</v>
      </c>
      <c r="L269" s="76">
        <f t="shared" ca="1" si="52"/>
        <v>1.4665802490380058E-5</v>
      </c>
      <c r="M269" s="76">
        <f t="shared" ca="1" si="44"/>
        <v>380255295626667.06</v>
      </c>
      <c r="N269" s="76">
        <f t="shared" ca="1" si="45"/>
        <v>536564129034.25696</v>
      </c>
      <c r="O269" s="76">
        <f t="shared" ca="1" si="46"/>
        <v>4346881898493.6226</v>
      </c>
      <c r="P269" s="50">
        <f t="shared" ca="1" si="53"/>
        <v>-3.8295956040266259E-3</v>
      </c>
    </row>
    <row r="270" spans="1:16">
      <c r="A270">
        <v>3667.5</v>
      </c>
      <c r="B270">
        <v>4.2048749965033494E-3</v>
      </c>
      <c r="D270" s="84">
        <f t="shared" si="42"/>
        <v>0.36675000000000002</v>
      </c>
      <c r="E270" s="84">
        <f t="shared" si="42"/>
        <v>4.2048749965033494E-3</v>
      </c>
      <c r="F270" s="76">
        <f t="shared" si="47"/>
        <v>0.13450556250000001</v>
      </c>
      <c r="G270" s="76">
        <f t="shared" si="48"/>
        <v>4.9329915046875006E-2</v>
      </c>
      <c r="H270" s="76">
        <f t="shared" si="49"/>
        <v>1.809174634344141E-2</v>
      </c>
      <c r="I270" s="76">
        <f t="shared" si="50"/>
        <v>1.5421379049676035E-3</v>
      </c>
      <c r="J270" s="76">
        <f t="shared" si="51"/>
        <v>5.6557907664686862E-4</v>
      </c>
      <c r="K270" s="76">
        <f t="shared" ca="1" si="43"/>
        <v>4.5094938922816838E-4</v>
      </c>
      <c r="L270" s="76">
        <f t="shared" ca="1" si="52"/>
        <v>1.4091957464956336E-5</v>
      </c>
      <c r="M270" s="76">
        <f t="shared" ca="1" si="44"/>
        <v>379869587074719.69</v>
      </c>
      <c r="N270" s="76">
        <f t="shared" ca="1" si="45"/>
        <v>517482885612.12024</v>
      </c>
      <c r="O270" s="76">
        <f t="shared" ca="1" si="46"/>
        <v>4349660403661.9087</v>
      </c>
      <c r="P270" s="50">
        <f t="shared" ca="1" si="53"/>
        <v>3.7539256072751811E-3</v>
      </c>
    </row>
    <row r="271" spans="1:16">
      <c r="A271">
        <v>3667.5</v>
      </c>
      <c r="B271">
        <v>4.2048749965033494E-3</v>
      </c>
      <c r="D271" s="84">
        <f t="shared" si="42"/>
        <v>0.36675000000000002</v>
      </c>
      <c r="E271" s="84">
        <f t="shared" si="42"/>
        <v>4.2048749965033494E-3</v>
      </c>
      <c r="F271" s="76">
        <f t="shared" si="47"/>
        <v>0.13450556250000001</v>
      </c>
      <c r="G271" s="76">
        <f t="shared" si="48"/>
        <v>4.9329915046875006E-2</v>
      </c>
      <c r="H271" s="76">
        <f t="shared" si="49"/>
        <v>1.809174634344141E-2</v>
      </c>
      <c r="I271" s="76">
        <f t="shared" si="50"/>
        <v>1.5421379049676035E-3</v>
      </c>
      <c r="J271" s="76">
        <f t="shared" si="51"/>
        <v>5.6557907664686862E-4</v>
      </c>
      <c r="K271" s="76">
        <f t="shared" ca="1" si="43"/>
        <v>4.5094938922816838E-4</v>
      </c>
      <c r="L271" s="76">
        <f t="shared" ca="1" si="52"/>
        <v>1.4091957464956336E-5</v>
      </c>
      <c r="M271" s="76">
        <f t="shared" ca="1" si="44"/>
        <v>379869587074719.69</v>
      </c>
      <c r="N271" s="76">
        <f t="shared" ca="1" si="45"/>
        <v>517482885612.12024</v>
      </c>
      <c r="O271" s="76">
        <f t="shared" ca="1" si="46"/>
        <v>4349660403661.9087</v>
      </c>
      <c r="P271" s="50">
        <f t="shared" ca="1" si="53"/>
        <v>3.7539256072751811E-3</v>
      </c>
    </row>
    <row r="272" spans="1:16">
      <c r="A272">
        <v>3713</v>
      </c>
      <c r="B272">
        <v>-8.7789500030339696E-3</v>
      </c>
      <c r="D272" s="84">
        <f t="shared" si="42"/>
        <v>0.37130000000000002</v>
      </c>
      <c r="E272" s="84">
        <f t="shared" si="42"/>
        <v>-8.7789500030339696E-3</v>
      </c>
      <c r="F272" s="76">
        <f t="shared" si="47"/>
        <v>0.13786369000000001</v>
      </c>
      <c r="G272" s="76">
        <f t="shared" si="48"/>
        <v>5.1188788097000004E-2</v>
      </c>
      <c r="H272" s="76">
        <f t="shared" si="49"/>
        <v>1.9006397020416104E-2</v>
      </c>
      <c r="I272" s="76">
        <f t="shared" si="50"/>
        <v>-3.2596241361265129E-3</v>
      </c>
      <c r="J272" s="76">
        <f t="shared" si="51"/>
        <v>-1.2102984417437742E-3</v>
      </c>
      <c r="K272" s="76">
        <f t="shared" ca="1" si="43"/>
        <v>5.5196058437306989E-4</v>
      </c>
      <c r="L272" s="76">
        <f t="shared" ca="1" si="52"/>
        <v>8.7065892390184772E-5</v>
      </c>
      <c r="M272" s="76">
        <f t="shared" ca="1" si="44"/>
        <v>379104870186363.44</v>
      </c>
      <c r="N272" s="76">
        <f t="shared" ca="1" si="45"/>
        <v>480792866981.1369</v>
      </c>
      <c r="O272" s="76">
        <f t="shared" ca="1" si="46"/>
        <v>4355046544073.3174</v>
      </c>
      <c r="P272" s="50">
        <f t="shared" ca="1" si="53"/>
        <v>-9.3309105874070392E-3</v>
      </c>
    </row>
    <row r="273" spans="1:16">
      <c r="A273">
        <v>3728.5</v>
      </c>
      <c r="B273">
        <v>8.0617249914212152E-3</v>
      </c>
      <c r="D273" s="84">
        <f t="shared" si="42"/>
        <v>0.37285000000000001</v>
      </c>
      <c r="E273" s="84">
        <f t="shared" si="42"/>
        <v>8.0617249914212152E-3</v>
      </c>
      <c r="F273" s="76">
        <f t="shared" si="47"/>
        <v>0.13901712250000001</v>
      </c>
      <c r="G273" s="76">
        <f t="shared" si="48"/>
        <v>5.1832534124125001E-2</v>
      </c>
      <c r="H273" s="76">
        <f t="shared" si="49"/>
        <v>1.9325760348180007E-2</v>
      </c>
      <c r="I273" s="76">
        <f t="shared" si="50"/>
        <v>3.0058141630514004E-3</v>
      </c>
      <c r="J273" s="76">
        <f t="shared" si="51"/>
        <v>1.1207178106937147E-3</v>
      </c>
      <c r="K273" s="76">
        <f t="shared" ca="1" si="43"/>
        <v>5.8639008145001232E-4</v>
      </c>
      <c r="L273" s="76">
        <f t="shared" ca="1" si="52"/>
        <v>5.5880632016234168E-5</v>
      </c>
      <c r="M273" s="76">
        <f t="shared" ca="1" si="44"/>
        <v>378843852423721</v>
      </c>
      <c r="N273" s="76">
        <f t="shared" ca="1" si="45"/>
        <v>468614082686.74615</v>
      </c>
      <c r="O273" s="76">
        <f t="shared" ca="1" si="46"/>
        <v>4356847832335.0967</v>
      </c>
      <c r="P273" s="50">
        <f t="shared" ca="1" si="53"/>
        <v>7.4753349099712027E-3</v>
      </c>
    </row>
    <row r="274" spans="1:16">
      <c r="A274">
        <v>3735</v>
      </c>
      <c r="B274">
        <v>5.3497499975492246E-3</v>
      </c>
      <c r="D274" s="84">
        <f t="shared" si="42"/>
        <v>0.3735</v>
      </c>
      <c r="E274" s="84">
        <f t="shared" si="42"/>
        <v>5.3497499975492246E-3</v>
      </c>
      <c r="F274" s="76">
        <f t="shared" si="47"/>
        <v>0.13950224999999999</v>
      </c>
      <c r="G274" s="76">
        <f t="shared" si="48"/>
        <v>5.2104090374999995E-2</v>
      </c>
      <c r="H274" s="76">
        <f t="shared" si="49"/>
        <v>1.94608777550625E-2</v>
      </c>
      <c r="I274" s="76">
        <f t="shared" si="50"/>
        <v>1.9981316240846353E-3</v>
      </c>
      <c r="J274" s="76">
        <f t="shared" si="51"/>
        <v>7.4630216159561125E-4</v>
      </c>
      <c r="K274" s="76">
        <f t="shared" ca="1" si="43"/>
        <v>6.0083114485813484E-4</v>
      </c>
      <c r="L274" s="76">
        <f t="shared" ca="1" si="52"/>
        <v>2.2552230269444859E-5</v>
      </c>
      <c r="M274" s="76">
        <f t="shared" ca="1" si="44"/>
        <v>378734316412098.88</v>
      </c>
      <c r="N274" s="76">
        <f t="shared" ca="1" si="45"/>
        <v>463555148353.67139</v>
      </c>
      <c r="O274" s="76">
        <f t="shared" ca="1" si="46"/>
        <v>4357598132271.5669</v>
      </c>
      <c r="P274" s="50">
        <f t="shared" ca="1" si="53"/>
        <v>4.74891885269109E-3</v>
      </c>
    </row>
    <row r="275" spans="1:16">
      <c r="A275">
        <v>3744</v>
      </c>
      <c r="B275">
        <v>-2.0976000014343299E-3</v>
      </c>
      <c r="D275" s="84">
        <f t="shared" si="42"/>
        <v>0.37440000000000001</v>
      </c>
      <c r="E275" s="84">
        <f t="shared" si="42"/>
        <v>-2.0976000014343299E-3</v>
      </c>
      <c r="F275" s="76">
        <f t="shared" si="47"/>
        <v>0.14017536</v>
      </c>
      <c r="G275" s="76">
        <f t="shared" si="48"/>
        <v>5.2481654783999999E-2</v>
      </c>
      <c r="H275" s="76">
        <f t="shared" si="49"/>
        <v>1.9649131551129601E-2</v>
      </c>
      <c r="I275" s="76">
        <f t="shared" si="50"/>
        <v>-7.8534144053701317E-4</v>
      </c>
      <c r="J275" s="76">
        <f t="shared" si="51"/>
        <v>-2.9403183533705776E-4</v>
      </c>
      <c r="K275" s="76">
        <f t="shared" ca="1" si="43"/>
        <v>6.2082927997170417E-4</v>
      </c>
      <c r="L275" s="76">
        <f t="shared" ca="1" si="52"/>
        <v>7.3898577580057264E-6</v>
      </c>
      <c r="M275" s="76">
        <f t="shared" ca="1" si="44"/>
        <v>378582576168511.19</v>
      </c>
      <c r="N275" s="76">
        <f t="shared" ca="1" si="45"/>
        <v>456597540103.35425</v>
      </c>
      <c r="O275" s="76">
        <f t="shared" ca="1" si="46"/>
        <v>4358632052325.1958</v>
      </c>
      <c r="P275" s="50">
        <f t="shared" ca="1" si="53"/>
        <v>-2.718429281406034E-3</v>
      </c>
    </row>
    <row r="276" spans="1:16">
      <c r="A276">
        <v>3744</v>
      </c>
      <c r="B276">
        <v>1.9023999993805774E-3</v>
      </c>
      <c r="D276" s="84">
        <f t="shared" si="42"/>
        <v>0.37440000000000001</v>
      </c>
      <c r="E276" s="84">
        <f t="shared" si="42"/>
        <v>1.9023999993805774E-3</v>
      </c>
      <c r="F276" s="76">
        <f t="shared" si="47"/>
        <v>0.14017536</v>
      </c>
      <c r="G276" s="76">
        <f t="shared" si="48"/>
        <v>5.2481654783999999E-2</v>
      </c>
      <c r="H276" s="76">
        <f t="shared" si="49"/>
        <v>1.9649131551129601E-2</v>
      </c>
      <c r="I276" s="76">
        <f t="shared" si="50"/>
        <v>7.1225855976808823E-4</v>
      </c>
      <c r="J276" s="76">
        <f t="shared" si="51"/>
        <v>2.6666960477717222E-4</v>
      </c>
      <c r="K276" s="76">
        <f t="shared" ca="1" si="43"/>
        <v>6.2082927997170417E-4</v>
      </c>
      <c r="L276" s="76">
        <f t="shared" ca="1" si="52"/>
        <v>1.6424235088461771E-6</v>
      </c>
      <c r="M276" s="76">
        <f t="shared" ca="1" si="44"/>
        <v>378582576168511.19</v>
      </c>
      <c r="N276" s="76">
        <f t="shared" ca="1" si="45"/>
        <v>456597540103.35425</v>
      </c>
      <c r="O276" s="76">
        <f t="shared" ca="1" si="46"/>
        <v>4358632052325.1958</v>
      </c>
      <c r="P276" s="50">
        <f t="shared" ca="1" si="53"/>
        <v>1.2815707194088733E-3</v>
      </c>
    </row>
    <row r="277" spans="1:16">
      <c r="A277">
        <v>3778</v>
      </c>
      <c r="B277">
        <v>8.1012999944505282E-3</v>
      </c>
      <c r="D277" s="84">
        <f t="shared" ref="D277:E340" si="54">A277/A$18</f>
        <v>0.37780000000000002</v>
      </c>
      <c r="E277" s="84">
        <f t="shared" si="54"/>
        <v>8.1012999944505282E-3</v>
      </c>
      <c r="F277" s="76">
        <f t="shared" si="47"/>
        <v>0.14273284000000003</v>
      </c>
      <c r="G277" s="76">
        <f t="shared" si="48"/>
        <v>5.3924466952000011E-2</v>
      </c>
      <c r="H277" s="76">
        <f t="shared" si="49"/>
        <v>2.037266361446561E-2</v>
      </c>
      <c r="I277" s="76">
        <f t="shared" si="50"/>
        <v>3.0606711379034097E-3</v>
      </c>
      <c r="J277" s="76">
        <f t="shared" si="51"/>
        <v>1.1563215558999082E-3</v>
      </c>
      <c r="K277" s="76">
        <f t="shared" ref="K277:K342" ca="1" si="55">+E$4+E$5*D277+E$6*D277^2</f>
        <v>6.9640730863637949E-4</v>
      </c>
      <c r="L277" s="76">
        <f t="shared" ca="1" si="52"/>
        <v>5.4832435688423869E-5</v>
      </c>
      <c r="M277" s="76">
        <f t="shared" ref="M277:M340" ca="1" si="56">(M$1-M$2*D277+M$3*F277)^2</f>
        <v>378008550430037.38</v>
      </c>
      <c r="N277" s="76">
        <f t="shared" ref="N277:N340" ca="1" si="57">(-M$2+M$4*D277-M$5*F277)^2</f>
        <v>430805786937.59277</v>
      </c>
      <c r="O277" s="76">
        <f t="shared" ref="O277:O340" ca="1" si="58">+(M$3-D277*M$5+F277*M$6)^2</f>
        <v>4362485989568.0723</v>
      </c>
      <c r="P277" s="50">
        <f t="shared" ca="1" si="53"/>
        <v>7.4048926858141483E-3</v>
      </c>
    </row>
    <row r="278" spans="1:16">
      <c r="A278">
        <v>3797</v>
      </c>
      <c r="B278">
        <v>2.7124499902129173E-3</v>
      </c>
      <c r="D278" s="84">
        <f t="shared" si="54"/>
        <v>0.37969999999999998</v>
      </c>
      <c r="E278" s="84">
        <f t="shared" si="54"/>
        <v>2.7124499902129173E-3</v>
      </c>
      <c r="F278" s="76">
        <f t="shared" ref="F278:F341" si="59">D278*D278</f>
        <v>0.14417208999999997</v>
      </c>
      <c r="G278" s="76">
        <f t="shared" ref="G278:G341" si="60">D278*F278</f>
        <v>5.4742142572999988E-2</v>
      </c>
      <c r="H278" s="76">
        <f t="shared" ref="H278:H341" si="61">F278*F278</f>
        <v>2.0785591534968093E-2</v>
      </c>
      <c r="I278" s="76">
        <f t="shared" ref="I278:I341" si="62">E278*D278</f>
        <v>1.0299172612838446E-3</v>
      </c>
      <c r="J278" s="76">
        <f t="shared" ref="J278:J341" si="63">I278*D278</f>
        <v>3.9105958410947576E-4</v>
      </c>
      <c r="K278" s="76">
        <f t="shared" ca="1" si="55"/>
        <v>7.386624210045903E-4</v>
      </c>
      <c r="L278" s="76">
        <f t="shared" ref="L278:L341" ca="1" si="64">+(K278-E278)^2</f>
        <v>3.8958373683613164E-6</v>
      </c>
      <c r="M278" s="76">
        <f t="shared" ca="1" si="56"/>
        <v>377687231781772.56</v>
      </c>
      <c r="N278" s="76">
        <f t="shared" ca="1" si="57"/>
        <v>416731346637.73029</v>
      </c>
      <c r="O278" s="76">
        <f t="shared" ca="1" si="58"/>
        <v>4364603826014.4575</v>
      </c>
      <c r="P278" s="50">
        <f t="shared" ref="P278:P341" ca="1" si="65">+E278-K278</f>
        <v>1.973787569208327E-3</v>
      </c>
    </row>
    <row r="279" spans="1:16">
      <c r="A279">
        <v>3818.5</v>
      </c>
      <c r="B279">
        <v>-1.4117750033619814E-3</v>
      </c>
      <c r="D279" s="84">
        <f t="shared" si="54"/>
        <v>0.38185000000000002</v>
      </c>
      <c r="E279" s="84">
        <f t="shared" si="54"/>
        <v>-1.4117750033619814E-3</v>
      </c>
      <c r="F279" s="76">
        <f t="shared" si="59"/>
        <v>0.14580942250000001</v>
      </c>
      <c r="G279" s="76">
        <f t="shared" si="60"/>
        <v>5.5677327981625009E-2</v>
      </c>
      <c r="H279" s="76">
        <f t="shared" si="61"/>
        <v>2.126038768978351E-2</v>
      </c>
      <c r="I279" s="76">
        <f t="shared" si="62"/>
        <v>-5.3908628503377266E-4</v>
      </c>
      <c r="J279" s="76">
        <f t="shared" si="63"/>
        <v>-2.0585009794014611E-4</v>
      </c>
      <c r="K279" s="76">
        <f t="shared" ca="1" si="55"/>
        <v>7.8649499729301986E-4</v>
      </c>
      <c r="L279" s="76">
        <f t="shared" ca="1" si="64"/>
        <v>4.8323909957797389E-6</v>
      </c>
      <c r="M279" s="76">
        <f t="shared" ca="1" si="56"/>
        <v>377323168860036.19</v>
      </c>
      <c r="N279" s="76">
        <f t="shared" ca="1" si="57"/>
        <v>401097108091.63342</v>
      </c>
      <c r="O279" s="76">
        <f t="shared" ca="1" si="58"/>
        <v>4366969309126.1436</v>
      </c>
      <c r="P279" s="50">
        <f t="shared" ca="1" si="65"/>
        <v>-2.1982700006550012E-3</v>
      </c>
    </row>
    <row r="280" spans="1:16">
      <c r="A280">
        <v>3819.5</v>
      </c>
      <c r="B280">
        <v>-3.9059249975252897E-3</v>
      </c>
      <c r="D280" s="84">
        <f t="shared" si="54"/>
        <v>0.38195000000000001</v>
      </c>
      <c r="E280" s="84">
        <f t="shared" si="54"/>
        <v>-3.9059249975252897E-3</v>
      </c>
      <c r="F280" s="76">
        <f t="shared" si="59"/>
        <v>0.14588580250000002</v>
      </c>
      <c r="G280" s="76">
        <f t="shared" si="60"/>
        <v>5.5721082264875009E-2</v>
      </c>
      <c r="H280" s="76">
        <f t="shared" si="61"/>
        <v>2.1282667371069014E-2</v>
      </c>
      <c r="I280" s="76">
        <f t="shared" si="62"/>
        <v>-1.4918680528047843E-3</v>
      </c>
      <c r="J280" s="76">
        <f t="shared" si="63"/>
        <v>-5.6981900276878742E-4</v>
      </c>
      <c r="K280" s="76">
        <f t="shared" ca="1" si="55"/>
        <v>7.8872022256519124E-4</v>
      </c>
      <c r="L280" s="76">
        <f t="shared" ca="1" si="64"/>
        <v>2.2039693742518405E-5</v>
      </c>
      <c r="M280" s="76">
        <f t="shared" ca="1" si="56"/>
        <v>377306223687515.75</v>
      </c>
      <c r="N280" s="76">
        <f t="shared" ca="1" si="57"/>
        <v>400377472228.87793</v>
      </c>
      <c r="O280" s="76">
        <f t="shared" ca="1" si="58"/>
        <v>4367078529720.0977</v>
      </c>
      <c r="P280" s="50">
        <f t="shared" ca="1" si="65"/>
        <v>-4.6946452200904813E-3</v>
      </c>
    </row>
    <row r="281" spans="1:16">
      <c r="A281">
        <v>3828</v>
      </c>
      <c r="B281">
        <v>-3.6061999999219552E-3</v>
      </c>
      <c r="D281" s="84">
        <f t="shared" si="54"/>
        <v>0.38279999999999997</v>
      </c>
      <c r="E281" s="84">
        <f t="shared" si="54"/>
        <v>-3.6061999999219552E-3</v>
      </c>
      <c r="F281" s="76">
        <f t="shared" si="59"/>
        <v>0.14653583999999997</v>
      </c>
      <c r="G281" s="76">
        <f t="shared" si="60"/>
        <v>5.6093919551999986E-2</v>
      </c>
      <c r="H281" s="76">
        <f t="shared" si="61"/>
        <v>2.1472752404505593E-2</v>
      </c>
      <c r="I281" s="76">
        <f t="shared" si="62"/>
        <v>-1.3804533599701243E-3</v>
      </c>
      <c r="J281" s="76">
        <f t="shared" si="63"/>
        <v>-5.2843754619656355E-4</v>
      </c>
      <c r="K281" s="76">
        <f t="shared" ca="1" si="55"/>
        <v>8.0763626774631495E-4</v>
      </c>
      <c r="L281" s="76">
        <f t="shared" ca="1" si="64"/>
        <v>1.9481950597783766E-5</v>
      </c>
      <c r="M281" s="76">
        <f t="shared" ca="1" si="56"/>
        <v>377162146647116.31</v>
      </c>
      <c r="N281" s="76">
        <f t="shared" ca="1" si="57"/>
        <v>394287594189.19025</v>
      </c>
      <c r="O281" s="76">
        <f t="shared" ca="1" si="58"/>
        <v>4368004025783.7935</v>
      </c>
      <c r="P281" s="50">
        <f t="shared" ca="1" si="65"/>
        <v>-4.4138362676682703E-3</v>
      </c>
    </row>
    <row r="282" spans="1:16">
      <c r="A282">
        <v>3881</v>
      </c>
      <c r="B282">
        <v>-1.3796150007692631E-2</v>
      </c>
      <c r="D282" s="84">
        <f t="shared" si="54"/>
        <v>0.3881</v>
      </c>
      <c r="E282" s="84">
        <f t="shared" si="54"/>
        <v>-1.3796150007692631E-2</v>
      </c>
      <c r="F282" s="76">
        <f t="shared" si="59"/>
        <v>0.15062160999999999</v>
      </c>
      <c r="G282" s="76">
        <f t="shared" si="60"/>
        <v>5.8456246840999995E-2</v>
      </c>
      <c r="H282" s="76">
        <f t="shared" si="61"/>
        <v>2.2686869398992098E-2</v>
      </c>
      <c r="I282" s="76">
        <f t="shared" si="62"/>
        <v>-5.3542858179855103E-3</v>
      </c>
      <c r="J282" s="76">
        <f t="shared" si="63"/>
        <v>-2.0779983259601766E-3</v>
      </c>
      <c r="K282" s="76">
        <f t="shared" ca="1" si="55"/>
        <v>9.2564918331416459E-4</v>
      </c>
      <c r="L282" s="76">
        <f t="shared" ca="1" si="64"/>
        <v>2.1673137142032837E-4</v>
      </c>
      <c r="M282" s="76">
        <f t="shared" ca="1" si="56"/>
        <v>376262048545760.25</v>
      </c>
      <c r="N282" s="76">
        <f t="shared" ca="1" si="57"/>
        <v>357404217174.05334</v>
      </c>
      <c r="O282" s="76">
        <f t="shared" ca="1" si="58"/>
        <v>4373658463319.7334</v>
      </c>
      <c r="P282" s="50">
        <f t="shared" ca="1" si="65"/>
        <v>-1.4721799191006796E-2</v>
      </c>
    </row>
    <row r="283" spans="1:16">
      <c r="A283">
        <v>3881</v>
      </c>
      <c r="B283">
        <v>1.2038499917252921E-3</v>
      </c>
      <c r="D283" s="84">
        <f t="shared" si="54"/>
        <v>0.3881</v>
      </c>
      <c r="E283" s="84">
        <f t="shared" si="54"/>
        <v>1.2038499917252921E-3</v>
      </c>
      <c r="F283" s="76">
        <f t="shared" si="59"/>
        <v>0.15062160999999999</v>
      </c>
      <c r="G283" s="76">
        <f t="shared" si="60"/>
        <v>5.8456246840999995E-2</v>
      </c>
      <c r="H283" s="76">
        <f t="shared" si="61"/>
        <v>2.2686869398992098E-2</v>
      </c>
      <c r="I283" s="76">
        <f t="shared" si="62"/>
        <v>4.6721418178858584E-4</v>
      </c>
      <c r="J283" s="76">
        <f t="shared" si="63"/>
        <v>1.8132582395215016E-4</v>
      </c>
      <c r="K283" s="76">
        <f t="shared" ca="1" si="55"/>
        <v>9.2564918331416459E-4</v>
      </c>
      <c r="L283" s="76">
        <f t="shared" ca="1" si="64"/>
        <v>7.7395689800604858E-8</v>
      </c>
      <c r="M283" s="76">
        <f t="shared" ca="1" si="56"/>
        <v>376262048545760.25</v>
      </c>
      <c r="N283" s="76">
        <f t="shared" ca="1" si="57"/>
        <v>357404217174.05334</v>
      </c>
      <c r="O283" s="76">
        <f t="shared" ca="1" si="58"/>
        <v>4373658463319.7334</v>
      </c>
      <c r="P283" s="50">
        <f t="shared" ca="1" si="65"/>
        <v>2.7820080841112747E-4</v>
      </c>
    </row>
    <row r="284" spans="1:16">
      <c r="A284">
        <v>3884</v>
      </c>
      <c r="B284">
        <v>-7.2786000018822961E-3</v>
      </c>
      <c r="D284" s="84">
        <f t="shared" si="54"/>
        <v>0.38840000000000002</v>
      </c>
      <c r="E284" s="84">
        <f t="shared" si="54"/>
        <v>-7.2786000018822961E-3</v>
      </c>
      <c r="F284" s="76">
        <f t="shared" si="59"/>
        <v>0.15085456000000003</v>
      </c>
      <c r="G284" s="76">
        <f t="shared" si="60"/>
        <v>5.8591911104000013E-2</v>
      </c>
      <c r="H284" s="76">
        <f t="shared" si="61"/>
        <v>2.2757098272793607E-2</v>
      </c>
      <c r="I284" s="76">
        <f t="shared" si="62"/>
        <v>-2.8270082407310842E-3</v>
      </c>
      <c r="J284" s="76">
        <f t="shared" si="63"/>
        <v>-1.0980100006999531E-3</v>
      </c>
      <c r="K284" s="76">
        <f t="shared" ca="1" si="55"/>
        <v>9.3233255163941852E-4</v>
      </c>
      <c r="L284" s="76">
        <f t="shared" ca="1" si="64"/>
        <v>6.7419413398482641E-5</v>
      </c>
      <c r="M284" s="76">
        <f t="shared" ca="1" si="56"/>
        <v>376211010328976.13</v>
      </c>
      <c r="N284" s="76">
        <f t="shared" ca="1" si="57"/>
        <v>355372483735.41229</v>
      </c>
      <c r="O284" s="76">
        <f t="shared" ca="1" si="58"/>
        <v>4373972526581.4082</v>
      </c>
      <c r="P284" s="50">
        <f t="shared" ca="1" si="65"/>
        <v>-8.2109325535217152E-3</v>
      </c>
    </row>
    <row r="285" spans="1:16">
      <c r="A285">
        <v>3884</v>
      </c>
      <c r="B285">
        <v>2.4721399997361004E-2</v>
      </c>
      <c r="D285" s="84">
        <f t="shared" si="54"/>
        <v>0.38840000000000002</v>
      </c>
      <c r="E285" s="84">
        <f t="shared" si="54"/>
        <v>2.4721399997361004E-2</v>
      </c>
      <c r="F285" s="76">
        <f t="shared" si="59"/>
        <v>0.15085456000000003</v>
      </c>
      <c r="G285" s="76">
        <f t="shared" si="60"/>
        <v>5.8591911104000013E-2</v>
      </c>
      <c r="H285" s="76">
        <f t="shared" si="61"/>
        <v>2.2757098272793607E-2</v>
      </c>
      <c r="I285" s="76">
        <f t="shared" si="62"/>
        <v>9.6017917589750149E-3</v>
      </c>
      <c r="J285" s="76">
        <f t="shared" si="63"/>
        <v>3.7293359191858961E-3</v>
      </c>
      <c r="K285" s="76">
        <f t="shared" ca="1" si="55"/>
        <v>9.3233255163941852E-4</v>
      </c>
      <c r="L285" s="76">
        <f t="shared" ca="1" si="64"/>
        <v>5.6591972993709049E-4</v>
      </c>
      <c r="M285" s="76">
        <f t="shared" ca="1" si="56"/>
        <v>376211010328976.13</v>
      </c>
      <c r="N285" s="76">
        <f t="shared" ca="1" si="57"/>
        <v>355372483735.41229</v>
      </c>
      <c r="O285" s="76">
        <f t="shared" ca="1" si="58"/>
        <v>4373972526581.4082</v>
      </c>
      <c r="P285" s="50">
        <f t="shared" ca="1" si="65"/>
        <v>2.3789067445721585E-2</v>
      </c>
    </row>
    <row r="286" spans="1:16">
      <c r="A286">
        <v>3891</v>
      </c>
      <c r="B286">
        <v>-1.7376500036334619E-3</v>
      </c>
      <c r="D286" s="84">
        <f t="shared" si="54"/>
        <v>0.3891</v>
      </c>
      <c r="E286" s="84">
        <f t="shared" si="54"/>
        <v>-1.7376500036334619E-3</v>
      </c>
      <c r="F286" s="76">
        <f t="shared" si="59"/>
        <v>0.15139880999999999</v>
      </c>
      <c r="G286" s="76">
        <f t="shared" si="60"/>
        <v>5.8909276970999999E-2</v>
      </c>
      <c r="H286" s="76">
        <f t="shared" si="61"/>
        <v>2.29215996694161E-2</v>
      </c>
      <c r="I286" s="76">
        <f t="shared" si="62"/>
        <v>-6.7611961641378003E-4</v>
      </c>
      <c r="J286" s="76">
        <f t="shared" si="63"/>
        <v>-2.6307814274660179E-4</v>
      </c>
      <c r="K286" s="76">
        <f t="shared" ca="1" si="55"/>
        <v>9.4792849105349486E-4</v>
      </c>
      <c r="L286" s="76">
        <f t="shared" ca="1" si="64"/>
        <v>7.212331851125061E-6</v>
      </c>
      <c r="M286" s="76">
        <f t="shared" ca="1" si="56"/>
        <v>376091884033621.81</v>
      </c>
      <c r="N286" s="76">
        <f t="shared" ca="1" si="57"/>
        <v>350655061437.68713</v>
      </c>
      <c r="O286" s="76">
        <f t="shared" ca="1" si="58"/>
        <v>4374702839240.8628</v>
      </c>
      <c r="P286" s="50">
        <f t="shared" ca="1" si="65"/>
        <v>-2.6855784946869569E-3</v>
      </c>
    </row>
    <row r="287" spans="1:16">
      <c r="A287">
        <v>3891</v>
      </c>
      <c r="B287">
        <v>5.2623500014306046E-3</v>
      </c>
      <c r="D287" s="84">
        <f t="shared" si="54"/>
        <v>0.3891</v>
      </c>
      <c r="E287" s="84">
        <f t="shared" si="54"/>
        <v>5.2623500014306046E-3</v>
      </c>
      <c r="F287" s="76">
        <f t="shared" si="59"/>
        <v>0.15139880999999999</v>
      </c>
      <c r="G287" s="76">
        <f t="shared" si="60"/>
        <v>5.8909276970999999E-2</v>
      </c>
      <c r="H287" s="76">
        <f t="shared" si="61"/>
        <v>2.29215996694161E-2</v>
      </c>
      <c r="I287" s="76">
        <f t="shared" si="62"/>
        <v>2.0475803855566485E-3</v>
      </c>
      <c r="J287" s="76">
        <f t="shared" si="63"/>
        <v>7.9671352802009195E-4</v>
      </c>
      <c r="K287" s="76">
        <f t="shared" ca="1" si="55"/>
        <v>9.4792849105349486E-4</v>
      </c>
      <c r="L287" s="76">
        <f t="shared" ca="1" si="64"/>
        <v>1.8614232969204703E-5</v>
      </c>
      <c r="M287" s="76">
        <f t="shared" ca="1" si="56"/>
        <v>376091884033621.81</v>
      </c>
      <c r="N287" s="76">
        <f t="shared" ca="1" si="57"/>
        <v>350655061437.68713</v>
      </c>
      <c r="O287" s="76">
        <f t="shared" ca="1" si="58"/>
        <v>4374702839240.8628</v>
      </c>
      <c r="P287" s="50">
        <f t="shared" ca="1" si="65"/>
        <v>4.3144215103771101E-3</v>
      </c>
    </row>
    <row r="288" spans="1:16">
      <c r="A288">
        <v>3899.5</v>
      </c>
      <c r="B288">
        <v>2.5620749947847798E-3</v>
      </c>
      <c r="D288" s="84">
        <f t="shared" si="54"/>
        <v>0.38995000000000002</v>
      </c>
      <c r="E288" s="84">
        <f t="shared" si="54"/>
        <v>2.5620749947847798E-3</v>
      </c>
      <c r="F288" s="76">
        <f t="shared" si="59"/>
        <v>0.15206100250000001</v>
      </c>
      <c r="G288" s="76">
        <f t="shared" si="60"/>
        <v>5.929618792487501E-2</v>
      </c>
      <c r="H288" s="76">
        <f t="shared" si="61"/>
        <v>2.3122548481305009E-2</v>
      </c>
      <c r="I288" s="76">
        <f t="shared" si="62"/>
        <v>9.9908114421632505E-4</v>
      </c>
      <c r="J288" s="76">
        <f t="shared" si="63"/>
        <v>3.8959169218715596E-4</v>
      </c>
      <c r="K288" s="76">
        <f t="shared" ca="1" si="55"/>
        <v>9.6686907755843502E-4</v>
      </c>
      <c r="L288" s="76">
        <f t="shared" ca="1" si="64"/>
        <v>2.5446819183539444E-6</v>
      </c>
      <c r="M288" s="76">
        <f t="shared" ca="1" si="56"/>
        <v>375947160844306.06</v>
      </c>
      <c r="N288" s="76">
        <f t="shared" ca="1" si="57"/>
        <v>344970570689.9292</v>
      </c>
      <c r="O288" s="76">
        <f t="shared" ca="1" si="58"/>
        <v>4375584938012.2422</v>
      </c>
      <c r="P288" s="50">
        <f t="shared" ca="1" si="65"/>
        <v>1.5952059172263449E-3</v>
      </c>
    </row>
    <row r="289" spans="1:16">
      <c r="A289">
        <v>3899.5</v>
      </c>
      <c r="B289">
        <v>3.5620749986264855E-3</v>
      </c>
      <c r="D289" s="84">
        <f t="shared" si="54"/>
        <v>0.38995000000000002</v>
      </c>
      <c r="E289" s="84">
        <f t="shared" si="54"/>
        <v>3.5620749986264855E-3</v>
      </c>
      <c r="F289" s="76">
        <f t="shared" si="59"/>
        <v>0.15206100250000001</v>
      </c>
      <c r="G289" s="76">
        <f t="shared" si="60"/>
        <v>5.929618792487501E-2</v>
      </c>
      <c r="H289" s="76">
        <f t="shared" si="61"/>
        <v>2.3122548481305009E-2</v>
      </c>
      <c r="I289" s="76">
        <f t="shared" si="62"/>
        <v>1.389031145714398E-3</v>
      </c>
      <c r="J289" s="76">
        <f t="shared" si="63"/>
        <v>5.4165269527132955E-4</v>
      </c>
      <c r="K289" s="76">
        <f t="shared" ca="1" si="55"/>
        <v>9.6686907755843502E-4</v>
      </c>
      <c r="L289" s="76">
        <f t="shared" ca="1" si="64"/>
        <v>6.7350937727466688E-6</v>
      </c>
      <c r="M289" s="76">
        <f t="shared" ca="1" si="56"/>
        <v>375947160844306.06</v>
      </c>
      <c r="N289" s="76">
        <f t="shared" ca="1" si="57"/>
        <v>344970570689.9292</v>
      </c>
      <c r="O289" s="76">
        <f t="shared" ca="1" si="58"/>
        <v>4375584938012.2422</v>
      </c>
      <c r="P289" s="50">
        <f t="shared" ca="1" si="65"/>
        <v>2.5952059210680506E-3</v>
      </c>
    </row>
    <row r="290" spans="1:16">
      <c r="A290">
        <v>3912</v>
      </c>
      <c r="B290">
        <v>-1.5114800000446849E-2</v>
      </c>
      <c r="D290" s="84">
        <f t="shared" si="54"/>
        <v>0.39119999999999999</v>
      </c>
      <c r="E290" s="84">
        <f t="shared" si="54"/>
        <v>-1.5114800000446849E-2</v>
      </c>
      <c r="F290" s="76">
        <f t="shared" si="59"/>
        <v>0.15303744</v>
      </c>
      <c r="G290" s="76">
        <f t="shared" si="60"/>
        <v>5.9868246527999998E-2</v>
      </c>
      <c r="H290" s="76">
        <f t="shared" si="61"/>
        <v>2.3420458041753599E-2</v>
      </c>
      <c r="I290" s="76">
        <f t="shared" si="62"/>
        <v>-5.9129097601748068E-3</v>
      </c>
      <c r="J290" s="76">
        <f t="shared" si="63"/>
        <v>-2.3131302981803845E-3</v>
      </c>
      <c r="K290" s="76">
        <f t="shared" ca="1" si="55"/>
        <v>9.9472818119897776E-4</v>
      </c>
      <c r="L290" s="76">
        <f t="shared" ca="1" si="64"/>
        <v>2.5951689823524102E-4</v>
      </c>
      <c r="M290" s="76">
        <f t="shared" ca="1" si="56"/>
        <v>375734193613661.06</v>
      </c>
      <c r="N290" s="76">
        <f t="shared" ca="1" si="57"/>
        <v>336698231362.35901</v>
      </c>
      <c r="O290" s="76">
        <f t="shared" ca="1" si="58"/>
        <v>4376872755750.3857</v>
      </c>
      <c r="P290" s="50">
        <f t="shared" ca="1" si="65"/>
        <v>-1.6109528181645825E-2</v>
      </c>
    </row>
    <row r="291" spans="1:16">
      <c r="A291">
        <v>3915</v>
      </c>
      <c r="B291">
        <v>-8.5972500019124709E-3</v>
      </c>
      <c r="D291" s="84">
        <f t="shared" si="54"/>
        <v>0.39150000000000001</v>
      </c>
      <c r="E291" s="84">
        <f t="shared" si="54"/>
        <v>-8.5972500019124709E-3</v>
      </c>
      <c r="F291" s="76">
        <f t="shared" si="59"/>
        <v>0.15327225</v>
      </c>
      <c r="G291" s="76">
        <f t="shared" si="60"/>
        <v>6.0006085875000004E-2</v>
      </c>
      <c r="H291" s="76">
        <f t="shared" si="61"/>
        <v>2.34923826200625E-2</v>
      </c>
      <c r="I291" s="76">
        <f t="shared" si="62"/>
        <v>-3.3658233757487325E-3</v>
      </c>
      <c r="J291" s="76">
        <f t="shared" si="63"/>
        <v>-1.3177198516056289E-3</v>
      </c>
      <c r="K291" s="76">
        <f t="shared" ca="1" si="55"/>
        <v>1.0014153049222008E-3</v>
      </c>
      <c r="L291" s="76">
        <f t="shared" ca="1" si="64"/>
        <v>9.2134375672631535E-5</v>
      </c>
      <c r="M291" s="76">
        <f t="shared" ca="1" si="56"/>
        <v>375683056871760.25</v>
      </c>
      <c r="N291" s="76">
        <f t="shared" ca="1" si="57"/>
        <v>334728306118.00031</v>
      </c>
      <c r="O291" s="76">
        <f t="shared" ca="1" si="58"/>
        <v>4377180168806.6709</v>
      </c>
      <c r="P291" s="50">
        <f t="shared" ca="1" si="65"/>
        <v>-9.5986653068346715E-3</v>
      </c>
    </row>
    <row r="292" spans="1:16">
      <c r="A292">
        <v>3928.5</v>
      </c>
      <c r="B292">
        <v>-1.2768275002599694E-2</v>
      </c>
      <c r="D292" s="84">
        <f t="shared" si="54"/>
        <v>0.39284999999999998</v>
      </c>
      <c r="E292" s="84">
        <f t="shared" si="54"/>
        <v>-1.2768275002599694E-2</v>
      </c>
      <c r="F292" s="76">
        <f t="shared" si="59"/>
        <v>0.15433112249999997</v>
      </c>
      <c r="G292" s="76">
        <f t="shared" si="60"/>
        <v>6.0628981474124988E-2</v>
      </c>
      <c r="H292" s="76">
        <f t="shared" si="61"/>
        <v>2.3818095372109997E-2</v>
      </c>
      <c r="I292" s="76">
        <f t="shared" si="62"/>
        <v>-5.0160168347712893E-3</v>
      </c>
      <c r="J292" s="76">
        <f t="shared" si="63"/>
        <v>-1.9705422135399011E-3</v>
      </c>
      <c r="K292" s="76">
        <f t="shared" ca="1" si="55"/>
        <v>1.0315118590686211E-3</v>
      </c>
      <c r="L292" s="76">
        <f t="shared" ca="1" si="64"/>
        <v>1.9043411742747344E-4</v>
      </c>
      <c r="M292" s="76">
        <f t="shared" ca="1" si="56"/>
        <v>375452823765757.88</v>
      </c>
      <c r="N292" s="76">
        <f t="shared" ca="1" si="57"/>
        <v>325937519129.93286</v>
      </c>
      <c r="O292" s="76">
        <f t="shared" ca="1" si="58"/>
        <v>4378555557541.4014</v>
      </c>
      <c r="P292" s="50">
        <f t="shared" ca="1" si="65"/>
        <v>-1.3799786861668314E-2</v>
      </c>
    </row>
    <row r="293" spans="1:16">
      <c r="A293">
        <v>3940</v>
      </c>
      <c r="B293">
        <v>-8.9510000034351833E-3</v>
      </c>
      <c r="D293" s="84">
        <f t="shared" si="54"/>
        <v>0.39400000000000002</v>
      </c>
      <c r="E293" s="84">
        <f t="shared" si="54"/>
        <v>-8.9510000034351833E-3</v>
      </c>
      <c r="F293" s="76">
        <f t="shared" si="59"/>
        <v>0.15523600000000001</v>
      </c>
      <c r="G293" s="76">
        <f t="shared" si="60"/>
        <v>6.1162984000000011E-2</v>
      </c>
      <c r="H293" s="76">
        <f t="shared" si="61"/>
        <v>2.4098215696000003E-2</v>
      </c>
      <c r="I293" s="76">
        <f t="shared" si="62"/>
        <v>-3.5266940013534624E-3</v>
      </c>
      <c r="J293" s="76">
        <f t="shared" si="63"/>
        <v>-1.3895174365332642E-3</v>
      </c>
      <c r="K293" s="76">
        <f t="shared" ca="1" si="55"/>
        <v>1.0571554691672113E-3</v>
      </c>
      <c r="L293" s="76">
        <f t="shared" ca="1" si="64"/>
        <v>1.0016317596378125E-4</v>
      </c>
      <c r="M293" s="76">
        <f t="shared" ca="1" si="56"/>
        <v>375256547399427.88</v>
      </c>
      <c r="N293" s="76">
        <f t="shared" ca="1" si="57"/>
        <v>318544337975.33777</v>
      </c>
      <c r="O293" s="76">
        <f t="shared" ca="1" si="58"/>
        <v>4379716894799.4692</v>
      </c>
      <c r="P293" s="50">
        <f t="shared" ca="1" si="65"/>
        <v>-1.0008155472602394E-2</v>
      </c>
    </row>
    <row r="294" spans="1:16">
      <c r="A294">
        <v>4451</v>
      </c>
      <c r="B294">
        <v>-1.4616500047850423E-3</v>
      </c>
      <c r="D294" s="84">
        <f t="shared" si="54"/>
        <v>0.4451</v>
      </c>
      <c r="E294" s="84">
        <f t="shared" si="54"/>
        <v>-1.4616500047850423E-3</v>
      </c>
      <c r="F294" s="76">
        <f t="shared" si="59"/>
        <v>0.19811401000000001</v>
      </c>
      <c r="G294" s="76">
        <f t="shared" si="60"/>
        <v>8.8180545851000006E-2</v>
      </c>
      <c r="H294" s="76">
        <f t="shared" si="61"/>
        <v>3.9249160958280106E-2</v>
      </c>
      <c r="I294" s="76">
        <f t="shared" si="62"/>
        <v>-6.5058041712982232E-4</v>
      </c>
      <c r="J294" s="76">
        <f t="shared" si="63"/>
        <v>-2.8957334366448392E-4</v>
      </c>
      <c r="K294" s="76">
        <f t="shared" ca="1" si="55"/>
        <v>2.2020144719358003E-3</v>
      </c>
      <c r="L294" s="76">
        <f t="shared" ca="1" si="64"/>
        <v>1.3422437397986204E-5</v>
      </c>
      <c r="M294" s="76">
        <f t="shared" ca="1" si="56"/>
        <v>366396384970137.5</v>
      </c>
      <c r="N294" s="76">
        <f t="shared" ca="1" si="57"/>
        <v>77009590123.380798</v>
      </c>
      <c r="O294" s="76">
        <f t="shared" ca="1" si="58"/>
        <v>4421709650316.2158</v>
      </c>
      <c r="P294" s="50">
        <f t="shared" ca="1" si="65"/>
        <v>-3.6636644767208426E-3</v>
      </c>
    </row>
    <row r="295" spans="1:16">
      <c r="A295">
        <v>4504</v>
      </c>
      <c r="B295">
        <v>-6.5159999940078706E-4</v>
      </c>
      <c r="D295" s="84">
        <f t="shared" si="54"/>
        <v>0.45040000000000002</v>
      </c>
      <c r="E295" s="84">
        <f t="shared" si="54"/>
        <v>-6.5159999940078706E-4</v>
      </c>
      <c r="F295" s="76">
        <f t="shared" si="59"/>
        <v>0.20286016000000001</v>
      </c>
      <c r="G295" s="76">
        <f t="shared" si="60"/>
        <v>9.1368216064000016E-2</v>
      </c>
      <c r="H295" s="76">
        <f t="shared" si="61"/>
        <v>4.1152244515225603E-2</v>
      </c>
      <c r="I295" s="76">
        <f t="shared" si="62"/>
        <v>-2.9348063973011452E-4</v>
      </c>
      <c r="J295" s="76">
        <f t="shared" si="63"/>
        <v>-1.3218368013444357E-4</v>
      </c>
      <c r="K295" s="76">
        <f t="shared" ca="1" si="55"/>
        <v>2.3213607153046091E-3</v>
      </c>
      <c r="L295" s="76">
        <f t="shared" ca="1" si="64"/>
        <v>8.8384954111816205E-6</v>
      </c>
      <c r="M295" s="76">
        <f t="shared" ca="1" si="56"/>
        <v>365462189354125.81</v>
      </c>
      <c r="N295" s="76">
        <f t="shared" ca="1" si="57"/>
        <v>61517271823.375427</v>
      </c>
      <c r="O295" s="76">
        <f t="shared" ca="1" si="58"/>
        <v>4424983247553.165</v>
      </c>
      <c r="P295" s="50">
        <f t="shared" ca="1" si="65"/>
        <v>-2.9729607147053962E-3</v>
      </c>
    </row>
    <row r="296" spans="1:16">
      <c r="A296">
        <v>4570</v>
      </c>
      <c r="B296">
        <v>-1.2655000027734786E-3</v>
      </c>
      <c r="D296" s="84">
        <f t="shared" si="54"/>
        <v>0.45700000000000002</v>
      </c>
      <c r="E296" s="84">
        <f t="shared" si="54"/>
        <v>-1.2655000027734786E-3</v>
      </c>
      <c r="F296" s="76">
        <f t="shared" si="59"/>
        <v>0.20884900000000001</v>
      </c>
      <c r="G296" s="76">
        <f t="shared" si="60"/>
        <v>9.5443993000000005E-2</v>
      </c>
      <c r="H296" s="76">
        <f t="shared" si="61"/>
        <v>4.3617904801000001E-2</v>
      </c>
      <c r="I296" s="76">
        <f t="shared" si="62"/>
        <v>-5.7833350126747978E-4</v>
      </c>
      <c r="J296" s="76">
        <f t="shared" si="63"/>
        <v>-2.6429841007923825E-4</v>
      </c>
      <c r="K296" s="76">
        <f t="shared" ca="1" si="55"/>
        <v>2.4701391402451871E-3</v>
      </c>
      <c r="L296" s="76">
        <f t="shared" ca="1" si="64"/>
        <v>1.3954999806853231E-5</v>
      </c>
      <c r="M296" s="76">
        <f t="shared" ca="1" si="56"/>
        <v>364294932528849.38</v>
      </c>
      <c r="N296" s="76">
        <f t="shared" ca="1" si="57"/>
        <v>44685480240.498985</v>
      </c>
      <c r="O296" s="76">
        <f t="shared" ca="1" si="58"/>
        <v>4428774130379.5156</v>
      </c>
      <c r="P296" s="50">
        <f t="shared" ca="1" si="65"/>
        <v>-3.7356391430186657E-3</v>
      </c>
    </row>
    <row r="297" spans="1:16">
      <c r="A297">
        <v>4622</v>
      </c>
      <c r="B297">
        <v>6.0386999975889921E-3</v>
      </c>
      <c r="D297" s="84">
        <f t="shared" si="54"/>
        <v>0.4622</v>
      </c>
      <c r="E297" s="84">
        <f t="shared" si="54"/>
        <v>6.0386999975889921E-3</v>
      </c>
      <c r="F297" s="76">
        <f t="shared" si="59"/>
        <v>0.21362883999999999</v>
      </c>
      <c r="G297" s="76">
        <f t="shared" si="60"/>
        <v>9.8739249847999991E-2</v>
      </c>
      <c r="H297" s="76">
        <f t="shared" si="61"/>
        <v>4.5637281279745597E-2</v>
      </c>
      <c r="I297" s="76">
        <f t="shared" si="62"/>
        <v>2.791087138885632E-3</v>
      </c>
      <c r="J297" s="76">
        <f t="shared" si="63"/>
        <v>1.2900404755929391E-3</v>
      </c>
      <c r="K297" s="76">
        <f t="shared" ca="1" si="55"/>
        <v>2.5874823931021904E-3</v>
      </c>
      <c r="L297" s="76">
        <f t="shared" ca="1" si="64"/>
        <v>1.1910902953519617E-5</v>
      </c>
      <c r="M297" s="76">
        <f t="shared" ca="1" si="56"/>
        <v>363372232073175</v>
      </c>
      <c r="N297" s="76">
        <f t="shared" ca="1" si="57"/>
        <v>33335597934.665051</v>
      </c>
      <c r="O297" s="76">
        <f t="shared" ca="1" si="58"/>
        <v>4431537453771.4697</v>
      </c>
      <c r="P297" s="50">
        <f t="shared" ca="1" si="65"/>
        <v>3.4512176044868017E-3</v>
      </c>
    </row>
    <row r="298" spans="1:16">
      <c r="A298">
        <v>4629</v>
      </c>
      <c r="B298">
        <v>-1.2420350009051617E-2</v>
      </c>
      <c r="D298" s="84">
        <f t="shared" si="54"/>
        <v>0.46289999999999998</v>
      </c>
      <c r="E298" s="84">
        <f t="shared" si="54"/>
        <v>-1.2420350009051617E-2</v>
      </c>
      <c r="F298" s="76">
        <f t="shared" si="59"/>
        <v>0.21427640999999997</v>
      </c>
      <c r="G298" s="76">
        <f t="shared" si="60"/>
        <v>9.9188550188999983E-2</v>
      </c>
      <c r="H298" s="76">
        <f t="shared" si="61"/>
        <v>4.5914379882488088E-2</v>
      </c>
      <c r="I298" s="76">
        <f t="shared" si="62"/>
        <v>-5.7493800191899935E-3</v>
      </c>
      <c r="J298" s="76">
        <f t="shared" si="63"/>
        <v>-2.6613880108830477E-3</v>
      </c>
      <c r="K298" s="76">
        <f t="shared" ca="1" si="55"/>
        <v>2.6032869388162684E-3</v>
      </c>
      <c r="L298" s="76">
        <f t="shared" ca="1" si="64"/>
        <v>2.2570966714134105E-4</v>
      </c>
      <c r="M298" s="76">
        <f t="shared" ca="1" si="56"/>
        <v>363247818434967.31</v>
      </c>
      <c r="N298" s="76">
        <f t="shared" ca="1" si="57"/>
        <v>31935860234.97496</v>
      </c>
      <c r="O298" s="76">
        <f t="shared" ca="1" si="58"/>
        <v>4431894389307.7334</v>
      </c>
      <c r="P298" s="50">
        <f t="shared" ca="1" si="65"/>
        <v>-1.5023636947867885E-2</v>
      </c>
    </row>
    <row r="299" spans="1:16">
      <c r="A299">
        <v>4672.5</v>
      </c>
      <c r="B299">
        <v>5.5841249995864928E-3</v>
      </c>
      <c r="D299" s="84">
        <f t="shared" si="54"/>
        <v>0.46725</v>
      </c>
      <c r="E299" s="84">
        <f t="shared" si="54"/>
        <v>5.5841249995864928E-3</v>
      </c>
      <c r="F299" s="76">
        <f t="shared" si="59"/>
        <v>0.21832256250000001</v>
      </c>
      <c r="G299" s="76">
        <f t="shared" si="60"/>
        <v>0.102011217328125</v>
      </c>
      <c r="H299" s="76">
        <f t="shared" si="61"/>
        <v>4.7664741296566414E-2</v>
      </c>
      <c r="I299" s="76">
        <f t="shared" si="62"/>
        <v>2.6091824060567887E-3</v>
      </c>
      <c r="J299" s="76">
        <f t="shared" si="63"/>
        <v>1.2191404792300344E-3</v>
      </c>
      <c r="K299" s="76">
        <f t="shared" ca="1" si="55"/>
        <v>2.7015452545351665E-3</v>
      </c>
      <c r="L299" s="76">
        <f t="shared" ca="1" si="64"/>
        <v>8.3092659865801696E-6</v>
      </c>
      <c r="M299" s="76">
        <f t="shared" ca="1" si="56"/>
        <v>362473595579002.06</v>
      </c>
      <c r="N299" s="76">
        <f t="shared" ca="1" si="57"/>
        <v>23916713918.71278</v>
      </c>
      <c r="O299" s="76">
        <f t="shared" ca="1" si="58"/>
        <v>4434032388475.0215</v>
      </c>
      <c r="P299" s="50">
        <f t="shared" ca="1" si="65"/>
        <v>2.8825797450513263E-3</v>
      </c>
    </row>
    <row r="300" spans="1:16">
      <c r="A300">
        <v>4719</v>
      </c>
      <c r="B300">
        <v>-8.8938500048243441E-3</v>
      </c>
      <c r="D300" s="84">
        <f t="shared" si="54"/>
        <v>0.47189999999999999</v>
      </c>
      <c r="E300" s="84">
        <f t="shared" si="54"/>
        <v>-8.8938500048243441E-3</v>
      </c>
      <c r="F300" s="76">
        <f t="shared" si="59"/>
        <v>0.22268960999999998</v>
      </c>
      <c r="G300" s="76">
        <f t="shared" si="60"/>
        <v>0.10508722695899998</v>
      </c>
      <c r="H300" s="76">
        <f t="shared" si="61"/>
        <v>4.959066240195209E-2</v>
      </c>
      <c r="I300" s="76">
        <f t="shared" si="62"/>
        <v>-4.1970078172766075E-3</v>
      </c>
      <c r="J300" s="76">
        <f t="shared" si="63"/>
        <v>-1.9805679889728311E-3</v>
      </c>
      <c r="K300" s="76">
        <f t="shared" ca="1" si="55"/>
        <v>2.806664502275155E-3</v>
      </c>
      <c r="L300" s="76">
        <f t="shared" ca="1" si="64"/>
        <v>1.3690203973084586E-4</v>
      </c>
      <c r="M300" s="76">
        <f t="shared" ca="1" si="56"/>
        <v>361643925790141</v>
      </c>
      <c r="N300" s="76">
        <f t="shared" ca="1" si="57"/>
        <v>16634350265.362492</v>
      </c>
      <c r="O300" s="76">
        <f t="shared" ca="1" si="58"/>
        <v>4436165156771.5244</v>
      </c>
      <c r="P300" s="50">
        <f t="shared" ca="1" si="65"/>
        <v>-1.17005145070995E-2</v>
      </c>
    </row>
    <row r="301" spans="1:16">
      <c r="A301">
        <v>4781.5</v>
      </c>
      <c r="B301">
        <v>-5.7822500821202993E-4</v>
      </c>
      <c r="D301" s="84">
        <f t="shared" si="54"/>
        <v>0.47815000000000002</v>
      </c>
      <c r="E301" s="84">
        <f t="shared" si="54"/>
        <v>-5.7822500821202993E-4</v>
      </c>
      <c r="F301" s="76">
        <f t="shared" si="59"/>
        <v>0.22862742250000001</v>
      </c>
      <c r="G301" s="76">
        <f t="shared" si="60"/>
        <v>0.109318202068375</v>
      </c>
      <c r="H301" s="76">
        <f t="shared" si="61"/>
        <v>5.2270498318993511E-2</v>
      </c>
      <c r="I301" s="76">
        <f t="shared" si="62"/>
        <v>-2.7647828767658213E-4</v>
      </c>
      <c r="J301" s="76">
        <f t="shared" si="63"/>
        <v>-1.3219809325255776E-4</v>
      </c>
      <c r="K301" s="76">
        <f t="shared" ca="1" si="55"/>
        <v>2.9480913602517736E-3</v>
      </c>
      <c r="L301" s="76">
        <f t="shared" ca="1" si="64"/>
        <v>1.2434907130495748E-5</v>
      </c>
      <c r="M301" s="76">
        <f t="shared" ca="1" si="56"/>
        <v>360525455647129.44</v>
      </c>
      <c r="N301" s="76">
        <f t="shared" ca="1" si="57"/>
        <v>8935241954.2408142</v>
      </c>
      <c r="O301" s="76">
        <f t="shared" ca="1" si="58"/>
        <v>4438783048879.1445</v>
      </c>
      <c r="P301" s="50">
        <f t="shared" ca="1" si="65"/>
        <v>-3.5263163684638036E-3</v>
      </c>
    </row>
    <row r="302" spans="1:16">
      <c r="A302">
        <v>4784.5</v>
      </c>
      <c r="B302">
        <v>3.9324993849731982E-5</v>
      </c>
      <c r="D302" s="84">
        <f t="shared" si="54"/>
        <v>0.47844999999999999</v>
      </c>
      <c r="E302" s="84">
        <f t="shared" si="54"/>
        <v>3.9324993849731982E-5</v>
      </c>
      <c r="F302" s="76">
        <f t="shared" si="59"/>
        <v>0.22891440249999997</v>
      </c>
      <c r="G302" s="76">
        <f t="shared" si="60"/>
        <v>0.10952409587612498</v>
      </c>
      <c r="H302" s="76">
        <f t="shared" si="61"/>
        <v>5.2401803671931993E-2</v>
      </c>
      <c r="I302" s="76">
        <f t="shared" si="62"/>
        <v>1.8815043307404265E-5</v>
      </c>
      <c r="J302" s="76">
        <f t="shared" si="63"/>
        <v>9.0020574704275711E-6</v>
      </c>
      <c r="K302" s="76">
        <f t="shared" ca="1" si="55"/>
        <v>2.95488381683089E-3</v>
      </c>
      <c r="L302" s="76">
        <f t="shared" ca="1" si="64"/>
        <v>8.500483250263275E-6</v>
      </c>
      <c r="M302" s="76">
        <f t="shared" ca="1" si="56"/>
        <v>360471673629552.56</v>
      </c>
      <c r="N302" s="76">
        <f t="shared" ca="1" si="57"/>
        <v>8625715819.0738029</v>
      </c>
      <c r="O302" s="76">
        <f t="shared" ca="1" si="58"/>
        <v>4438901529390.4834</v>
      </c>
      <c r="P302" s="50">
        <f t="shared" ca="1" si="65"/>
        <v>-2.915558822981158E-3</v>
      </c>
    </row>
    <row r="303" spans="1:16">
      <c r="A303">
        <v>4797</v>
      </c>
      <c r="B303">
        <v>-1.1375500034773722E-3</v>
      </c>
      <c r="D303" s="84">
        <f t="shared" si="54"/>
        <v>0.47970000000000002</v>
      </c>
      <c r="E303" s="84">
        <f t="shared" si="54"/>
        <v>-1.1375500034773722E-3</v>
      </c>
      <c r="F303" s="76">
        <f t="shared" si="59"/>
        <v>0.23011209000000002</v>
      </c>
      <c r="G303" s="76">
        <f t="shared" si="60"/>
        <v>0.11038476957300002</v>
      </c>
      <c r="H303" s="76">
        <f t="shared" si="61"/>
        <v>5.2951573964168108E-2</v>
      </c>
      <c r="I303" s="76">
        <f t="shared" si="62"/>
        <v>-5.4568273666809547E-4</v>
      </c>
      <c r="J303" s="76">
        <f t="shared" si="63"/>
        <v>-2.6176400877968542E-4</v>
      </c>
      <c r="K303" s="76">
        <f t="shared" ca="1" si="55"/>
        <v>2.9831896311167615E-3</v>
      </c>
      <c r="L303" s="76">
        <f t="shared" ca="1" si="64"/>
        <v>1.6980495136114997E-5</v>
      </c>
      <c r="M303" s="76">
        <f t="shared" ca="1" si="56"/>
        <v>360247488040356.75</v>
      </c>
      <c r="N303" s="76">
        <f t="shared" ca="1" si="57"/>
        <v>7395060484.670085</v>
      </c>
      <c r="O303" s="76">
        <f t="shared" ca="1" si="58"/>
        <v>4439388117818.0273</v>
      </c>
      <c r="P303" s="50">
        <f t="shared" ca="1" si="65"/>
        <v>-4.1207396345941342E-3</v>
      </c>
    </row>
    <row r="304" spans="1:16">
      <c r="A304">
        <v>4800</v>
      </c>
      <c r="B304">
        <v>-1.1200000008102506E-3</v>
      </c>
      <c r="D304" s="84">
        <f t="shared" si="54"/>
        <v>0.48</v>
      </c>
      <c r="E304" s="84">
        <f t="shared" si="54"/>
        <v>-1.1200000008102506E-3</v>
      </c>
      <c r="F304" s="76">
        <f t="shared" si="59"/>
        <v>0.23039999999999999</v>
      </c>
      <c r="G304" s="76">
        <f t="shared" si="60"/>
        <v>0.110592</v>
      </c>
      <c r="H304" s="76">
        <f t="shared" si="61"/>
        <v>5.3084159999999998E-2</v>
      </c>
      <c r="I304" s="76">
        <f t="shared" si="62"/>
        <v>-5.3760000038892029E-4</v>
      </c>
      <c r="J304" s="76">
        <f t="shared" si="63"/>
        <v>-2.580480001866817E-4</v>
      </c>
      <c r="K304" s="76">
        <f t="shared" ca="1" si="55"/>
        <v>2.9899839653948633E-3</v>
      </c>
      <c r="L304" s="76">
        <f t="shared" ca="1" si="64"/>
        <v>1.6891968202463117E-5</v>
      </c>
      <c r="M304" s="76">
        <f t="shared" ca="1" si="56"/>
        <v>360193660990262.5</v>
      </c>
      <c r="N304" s="76">
        <f t="shared" ca="1" si="57"/>
        <v>7113863296.9200726</v>
      </c>
      <c r="O304" s="76">
        <f t="shared" ca="1" si="58"/>
        <v>4439503199613.7441</v>
      </c>
      <c r="P304" s="50">
        <f t="shared" ca="1" si="65"/>
        <v>-4.1099839662051135E-3</v>
      </c>
    </row>
    <row r="305" spans="1:16">
      <c r="A305">
        <v>4826.5</v>
      </c>
      <c r="B305">
        <v>-5.149749995325692E-4</v>
      </c>
      <c r="D305" s="84">
        <f t="shared" si="54"/>
        <v>0.48265000000000002</v>
      </c>
      <c r="E305" s="84">
        <f t="shared" si="54"/>
        <v>-5.149749995325692E-4</v>
      </c>
      <c r="F305" s="76">
        <f t="shared" si="59"/>
        <v>0.23295102250000002</v>
      </c>
      <c r="G305" s="76">
        <f t="shared" si="60"/>
        <v>0.11243381100962502</v>
      </c>
      <c r="H305" s="76">
        <f t="shared" si="61"/>
        <v>5.4266178883795514E-2</v>
      </c>
      <c r="I305" s="76">
        <f t="shared" si="62"/>
        <v>-2.4855268352439456E-4</v>
      </c>
      <c r="J305" s="76">
        <f t="shared" si="63"/>
        <v>-1.1996395270304904E-4</v>
      </c>
      <c r="K305" s="76">
        <f t="shared" ca="1" si="55"/>
        <v>3.050016368627559E-3</v>
      </c>
      <c r="L305" s="76">
        <f t="shared" ca="1" si="64"/>
        <v>1.2709163455056224E-5</v>
      </c>
      <c r="M305" s="76">
        <f t="shared" ca="1" si="56"/>
        <v>359717810880720.19</v>
      </c>
      <c r="N305" s="76">
        <f t="shared" ca="1" si="57"/>
        <v>4867677532.612545</v>
      </c>
      <c r="O305" s="76">
        <f t="shared" ca="1" si="58"/>
        <v>4440491179841.6777</v>
      </c>
      <c r="P305" s="50">
        <f t="shared" ca="1" si="65"/>
        <v>-3.5649913681601282E-3</v>
      </c>
    </row>
    <row r="306" spans="1:16">
      <c r="A306">
        <v>4829.5</v>
      </c>
      <c r="B306">
        <v>-5.9974250034429133E-3</v>
      </c>
      <c r="D306" s="84">
        <f t="shared" si="54"/>
        <v>0.48294999999999999</v>
      </c>
      <c r="E306" s="84">
        <f t="shared" si="54"/>
        <v>-5.9974250034429133E-3</v>
      </c>
      <c r="F306" s="76">
        <f t="shared" si="59"/>
        <v>0.23324070249999998</v>
      </c>
      <c r="G306" s="76">
        <f t="shared" si="60"/>
        <v>0.11264359727237498</v>
      </c>
      <c r="H306" s="76">
        <f t="shared" si="61"/>
        <v>5.44012253026935E-2</v>
      </c>
      <c r="I306" s="76">
        <f t="shared" si="62"/>
        <v>-2.896456405412755E-3</v>
      </c>
      <c r="J306" s="76">
        <f t="shared" si="63"/>
        <v>-1.39884362099409E-3</v>
      </c>
      <c r="K306" s="76">
        <f t="shared" ca="1" si="55"/>
        <v>3.056814276590822E-3</v>
      </c>
      <c r="L306" s="76">
        <f t="shared" ca="1" si="64"/>
        <v>8.1979248940105802E-5</v>
      </c>
      <c r="M306" s="76">
        <f t="shared" ca="1" si="56"/>
        <v>359663898334090.69</v>
      </c>
      <c r="N306" s="76">
        <f t="shared" ca="1" si="57"/>
        <v>4640275083.6578531</v>
      </c>
      <c r="O306" s="76">
        <f t="shared" ca="1" si="58"/>
        <v>4440599791240.085</v>
      </c>
      <c r="P306" s="50">
        <f t="shared" ca="1" si="65"/>
        <v>-9.0542392800337344E-3</v>
      </c>
    </row>
    <row r="307" spans="1:16">
      <c r="A307">
        <v>4830.5</v>
      </c>
      <c r="B307">
        <v>1.3508424992323853E-2</v>
      </c>
      <c r="D307" s="84">
        <f t="shared" si="54"/>
        <v>0.48304999999999998</v>
      </c>
      <c r="E307" s="84">
        <f t="shared" si="54"/>
        <v>1.3508424992323853E-2</v>
      </c>
      <c r="F307" s="76">
        <f t="shared" si="59"/>
        <v>0.23333730249999998</v>
      </c>
      <c r="G307" s="76">
        <f t="shared" si="60"/>
        <v>0.11271358397262499</v>
      </c>
      <c r="H307" s="76">
        <f t="shared" si="61"/>
        <v>5.4446296737976498E-2</v>
      </c>
      <c r="I307" s="76">
        <f t="shared" si="62"/>
        <v>6.5252446925420371E-3</v>
      </c>
      <c r="J307" s="76">
        <f t="shared" si="63"/>
        <v>3.1520194487324308E-3</v>
      </c>
      <c r="K307" s="76">
        <f t="shared" ca="1" si="55"/>
        <v>3.059080326673156E-3</v>
      </c>
      <c r="L307" s="76">
        <f t="shared" ca="1" si="64"/>
        <v>1.0918880394156268E-4</v>
      </c>
      <c r="M307" s="76">
        <f t="shared" ca="1" si="56"/>
        <v>359645925556388.06</v>
      </c>
      <c r="N307" s="76">
        <f t="shared" ca="1" si="57"/>
        <v>4565688064.6825819</v>
      </c>
      <c r="O307" s="76">
        <f t="shared" ca="1" si="58"/>
        <v>4440635848787.4336</v>
      </c>
      <c r="P307" s="50">
        <f t="shared" ca="1" si="65"/>
        <v>1.0449344665650697E-2</v>
      </c>
    </row>
    <row r="308" spans="1:16">
      <c r="A308">
        <v>4862</v>
      </c>
      <c r="B308">
        <v>1.4426999987335876E-3</v>
      </c>
      <c r="D308" s="84">
        <f t="shared" si="54"/>
        <v>0.48620000000000002</v>
      </c>
      <c r="E308" s="84">
        <f t="shared" si="54"/>
        <v>1.4426999987335876E-3</v>
      </c>
      <c r="F308" s="76">
        <f t="shared" si="59"/>
        <v>0.23639044000000001</v>
      </c>
      <c r="G308" s="76">
        <f t="shared" si="60"/>
        <v>0.11493303192800002</v>
      </c>
      <c r="H308" s="76">
        <f t="shared" si="61"/>
        <v>5.5880440123393604E-2</v>
      </c>
      <c r="I308" s="76">
        <f t="shared" si="62"/>
        <v>7.0144073938427029E-4</v>
      </c>
      <c r="J308" s="76">
        <f t="shared" si="63"/>
        <v>3.4104048748863223E-4</v>
      </c>
      <c r="K308" s="76">
        <f t="shared" ca="1" si="55"/>
        <v>3.1304815740982516E-3</v>
      </c>
      <c r="L308" s="76">
        <f t="shared" ca="1" si="64"/>
        <v>2.8486066461404274E-6</v>
      </c>
      <c r="M308" s="76">
        <f t="shared" ca="1" si="56"/>
        <v>359079290041897.5</v>
      </c>
      <c r="N308" s="76">
        <f t="shared" ca="1" si="57"/>
        <v>2526483614.9222765</v>
      </c>
      <c r="O308" s="76">
        <f t="shared" ca="1" si="58"/>
        <v>4441734224799.124</v>
      </c>
      <c r="P308" s="50">
        <f t="shared" ca="1" si="65"/>
        <v>-1.6877815753646641E-3</v>
      </c>
    </row>
    <row r="309" spans="1:16">
      <c r="A309">
        <v>4901</v>
      </c>
      <c r="B309">
        <v>-6.8291499992483296E-3</v>
      </c>
      <c r="D309" s="84">
        <f t="shared" si="54"/>
        <v>0.49009999999999998</v>
      </c>
      <c r="E309" s="84">
        <f t="shared" si="54"/>
        <v>-6.8291499992483296E-3</v>
      </c>
      <c r="F309" s="76">
        <f t="shared" si="59"/>
        <v>0.24019800999999999</v>
      </c>
      <c r="G309" s="76">
        <f t="shared" si="60"/>
        <v>0.11772104470099999</v>
      </c>
      <c r="H309" s="76">
        <f t="shared" si="61"/>
        <v>5.7695084007960092E-2</v>
      </c>
      <c r="I309" s="76">
        <f t="shared" si="62"/>
        <v>-3.3469664146316062E-3</v>
      </c>
      <c r="J309" s="76">
        <f t="shared" si="63"/>
        <v>-1.6403482398109502E-3</v>
      </c>
      <c r="K309" s="76">
        <f t="shared" ca="1" si="55"/>
        <v>3.2189386317912102E-3</v>
      </c>
      <c r="L309" s="76">
        <f t="shared" ca="1" si="64"/>
        <v>1.0096408513722606E-4</v>
      </c>
      <c r="M309" s="76">
        <f t="shared" ca="1" si="56"/>
        <v>358376420685498.94</v>
      </c>
      <c r="N309" s="76">
        <f t="shared" ca="1" si="57"/>
        <v>833097520.85185146</v>
      </c>
      <c r="O309" s="76">
        <f t="shared" ca="1" si="58"/>
        <v>4442993546837.4697</v>
      </c>
      <c r="P309" s="50">
        <f t="shared" ca="1" si="65"/>
        <v>-1.004808863103954E-2</v>
      </c>
    </row>
    <row r="310" spans="1:16">
      <c r="A310">
        <v>4997.5</v>
      </c>
      <c r="B310">
        <v>-1.4625009498558939E-5</v>
      </c>
      <c r="D310" s="84">
        <f t="shared" si="54"/>
        <v>0.49975000000000003</v>
      </c>
      <c r="E310" s="84">
        <f t="shared" si="54"/>
        <v>-1.4625009498558939E-5</v>
      </c>
      <c r="F310" s="76">
        <f t="shared" si="59"/>
        <v>0.24975006250000004</v>
      </c>
      <c r="G310" s="76">
        <f t="shared" si="60"/>
        <v>0.12481259373437502</v>
      </c>
      <c r="H310" s="76">
        <f t="shared" si="61"/>
        <v>6.2375093718753924E-2</v>
      </c>
      <c r="I310" s="76">
        <f t="shared" si="62"/>
        <v>-7.3088484969048302E-6</v>
      </c>
      <c r="J310" s="76">
        <f t="shared" si="63"/>
        <v>-3.6525970363281891E-6</v>
      </c>
      <c r="K310" s="76">
        <f t="shared" ca="1" si="55"/>
        <v>3.4380771498067749E-3</v>
      </c>
      <c r="L310" s="76">
        <f t="shared" ca="1" si="64"/>
        <v>1.1921152200871714E-5</v>
      </c>
      <c r="M310" s="76">
        <f t="shared" ca="1" si="56"/>
        <v>356631027878548</v>
      </c>
      <c r="N310" s="76">
        <f t="shared" ca="1" si="57"/>
        <v>574494776.66452849</v>
      </c>
      <c r="O310" s="76">
        <f t="shared" ca="1" si="58"/>
        <v>4445630992662.5332</v>
      </c>
      <c r="P310" s="50">
        <f t="shared" ca="1" si="65"/>
        <v>-3.4527021593053339E-3</v>
      </c>
    </row>
    <row r="311" spans="1:16">
      <c r="A311">
        <v>5045</v>
      </c>
      <c r="B311">
        <v>-9.8675000481307507E-4</v>
      </c>
      <c r="D311" s="84">
        <f t="shared" si="54"/>
        <v>0.50449999999999995</v>
      </c>
      <c r="E311" s="84">
        <f t="shared" si="54"/>
        <v>-9.8675000481307507E-4</v>
      </c>
      <c r="F311" s="76">
        <f t="shared" si="59"/>
        <v>0.25452024999999995</v>
      </c>
      <c r="G311" s="76">
        <f t="shared" si="60"/>
        <v>0.12840546612499995</v>
      </c>
      <c r="H311" s="76">
        <f t="shared" si="61"/>
        <v>6.4780557660062479E-2</v>
      </c>
      <c r="I311" s="76">
        <f t="shared" si="62"/>
        <v>-4.9781537742819631E-4</v>
      </c>
      <c r="J311" s="76">
        <f t="shared" si="63"/>
        <v>-2.51147857912525E-4</v>
      </c>
      <c r="K311" s="76">
        <f t="shared" ca="1" si="55"/>
        <v>3.5460813614425152E-3</v>
      </c>
      <c r="L311" s="76">
        <f t="shared" ca="1" si="64"/>
        <v>2.0546560194910522E-5</v>
      </c>
      <c r="M311" s="76">
        <f t="shared" ca="1" si="56"/>
        <v>355768653944085.13</v>
      </c>
      <c r="N311" s="76">
        <f t="shared" ca="1" si="57"/>
        <v>2491082343.6465154</v>
      </c>
      <c r="O311" s="76">
        <f t="shared" ca="1" si="58"/>
        <v>4446678734852.6758</v>
      </c>
      <c r="P311" s="50">
        <f t="shared" ca="1" si="65"/>
        <v>-4.5328313662555903E-3</v>
      </c>
    </row>
    <row r="312" spans="1:16">
      <c r="A312">
        <v>5066</v>
      </c>
      <c r="B312">
        <v>-8.3639000004041009E-3</v>
      </c>
      <c r="D312" s="84">
        <f t="shared" si="54"/>
        <v>0.50660000000000005</v>
      </c>
      <c r="E312" s="84">
        <f t="shared" si="54"/>
        <v>-8.3639000004041009E-3</v>
      </c>
      <c r="F312" s="76">
        <f t="shared" si="59"/>
        <v>0.25664356000000005</v>
      </c>
      <c r="G312" s="76">
        <f t="shared" si="60"/>
        <v>0.13001562749600004</v>
      </c>
      <c r="H312" s="76">
        <f t="shared" si="61"/>
        <v>6.586591688947363E-2</v>
      </c>
      <c r="I312" s="76">
        <f t="shared" si="62"/>
        <v>-4.2371517402047176E-3</v>
      </c>
      <c r="J312" s="76">
        <f t="shared" si="63"/>
        <v>-2.1465410715877102E-3</v>
      </c>
      <c r="K312" s="76">
        <f t="shared" ca="1" si="55"/>
        <v>3.593859635613211E-3</v>
      </c>
      <c r="L312" s="76">
        <f t="shared" ca="1" si="64"/>
        <v>1.4298801551276488E-4</v>
      </c>
      <c r="M312" s="76">
        <f t="shared" ca="1" si="56"/>
        <v>355386716161444.94</v>
      </c>
      <c r="N312" s="76">
        <f t="shared" ca="1" si="57"/>
        <v>3765857464.2159271</v>
      </c>
      <c r="O312" s="76">
        <f t="shared" ca="1" si="58"/>
        <v>4447089246036.7744</v>
      </c>
      <c r="P312" s="50">
        <f t="shared" ca="1" si="65"/>
        <v>-1.1957759636017312E-2</v>
      </c>
    </row>
    <row r="313" spans="1:16">
      <c r="A313">
        <v>5630</v>
      </c>
      <c r="B313">
        <v>5.9354999975766987E-3</v>
      </c>
      <c r="D313" s="84">
        <f t="shared" si="54"/>
        <v>0.56299999999999994</v>
      </c>
      <c r="E313" s="84">
        <f t="shared" si="54"/>
        <v>5.9354999975766987E-3</v>
      </c>
      <c r="F313" s="76">
        <f t="shared" si="59"/>
        <v>0.31696899999999995</v>
      </c>
      <c r="G313" s="76">
        <f t="shared" si="60"/>
        <v>0.17845354699999996</v>
      </c>
      <c r="H313" s="76">
        <f t="shared" si="61"/>
        <v>0.10046934696099996</v>
      </c>
      <c r="I313" s="76">
        <f t="shared" si="62"/>
        <v>3.3416864986356809E-3</v>
      </c>
      <c r="J313" s="76">
        <f t="shared" si="63"/>
        <v>1.8813694987318882E-3</v>
      </c>
      <c r="K313" s="76">
        <f t="shared" ca="1" si="55"/>
        <v>4.8837091619101606E-3</v>
      </c>
      <c r="L313" s="76">
        <f t="shared" ca="1" si="64"/>
        <v>1.1062639619921146E-6</v>
      </c>
      <c r="M313" s="76">
        <f t="shared" ca="1" si="56"/>
        <v>344977299946099.44</v>
      </c>
      <c r="N313" s="76">
        <f t="shared" ca="1" si="57"/>
        <v>133944860455.80753</v>
      </c>
      <c r="O313" s="76">
        <f t="shared" ca="1" si="58"/>
        <v>4446017989050.1875</v>
      </c>
      <c r="P313" s="50">
        <f t="shared" ca="1" si="65"/>
        <v>1.0517908356665381E-3</v>
      </c>
    </row>
    <row r="314" spans="1:16">
      <c r="A314">
        <v>5645.5</v>
      </c>
      <c r="B314">
        <v>-1.4223824997316115E-2</v>
      </c>
      <c r="D314" s="84">
        <f t="shared" si="54"/>
        <v>0.56455</v>
      </c>
      <c r="E314" s="84">
        <f t="shared" si="54"/>
        <v>-1.4223824997316115E-2</v>
      </c>
      <c r="F314" s="76">
        <f t="shared" si="59"/>
        <v>0.3187167025</v>
      </c>
      <c r="G314" s="76">
        <f t="shared" si="60"/>
        <v>0.179931514396375</v>
      </c>
      <c r="H314" s="76">
        <f t="shared" si="61"/>
        <v>0.10158033645247351</v>
      </c>
      <c r="I314" s="76">
        <f t="shared" si="62"/>
        <v>-8.0300604022348118E-3</v>
      </c>
      <c r="J314" s="76">
        <f t="shared" si="63"/>
        <v>-4.5333706000816633E-3</v>
      </c>
      <c r="K314" s="76">
        <f t="shared" ca="1" si="55"/>
        <v>4.9193385086377227E-3</v>
      </c>
      <c r="L314" s="76">
        <f t="shared" ca="1" si="64"/>
        <v>3.664607090156829E-4</v>
      </c>
      <c r="M314" s="76">
        <f t="shared" ca="1" si="56"/>
        <v>344687195936174</v>
      </c>
      <c r="N314" s="76">
        <f t="shared" ca="1" si="57"/>
        <v>140080480119.05487</v>
      </c>
      <c r="O314" s="76">
        <f t="shared" ca="1" si="58"/>
        <v>4445659277021.5537</v>
      </c>
      <c r="P314" s="50">
        <f t="shared" ca="1" si="65"/>
        <v>-1.9143163505953839E-2</v>
      </c>
    </row>
    <row r="315" spans="1:16">
      <c r="A315">
        <v>5651.5</v>
      </c>
      <c r="B315">
        <v>1.8112749967258424E-3</v>
      </c>
      <c r="D315" s="84">
        <f t="shared" si="54"/>
        <v>0.56515000000000004</v>
      </c>
      <c r="E315" s="84">
        <f t="shared" si="54"/>
        <v>1.8112749967258424E-3</v>
      </c>
      <c r="F315" s="76">
        <f t="shared" si="59"/>
        <v>0.31939452250000006</v>
      </c>
      <c r="G315" s="76">
        <f t="shared" si="60"/>
        <v>0.18050581439087504</v>
      </c>
      <c r="H315" s="76">
        <f t="shared" si="61"/>
        <v>0.10201286100300304</v>
      </c>
      <c r="I315" s="76">
        <f t="shared" si="62"/>
        <v>1.0236420643996099E-3</v>
      </c>
      <c r="J315" s="76">
        <f t="shared" si="63"/>
        <v>5.7851131269543961E-4</v>
      </c>
      <c r="K315" s="76">
        <f t="shared" ca="1" si="55"/>
        <v>4.93313311837279E-3</v>
      </c>
      <c r="L315" s="76">
        <f t="shared" ca="1" si="64"/>
        <v>9.7459981316930089E-6</v>
      </c>
      <c r="M315" s="76">
        <f t="shared" ca="1" si="56"/>
        <v>344574841141334.81</v>
      </c>
      <c r="N315" s="76">
        <f t="shared" ca="1" si="57"/>
        <v>142491544859.66129</v>
      </c>
      <c r="O315" s="76">
        <f t="shared" ca="1" si="58"/>
        <v>4445515695890.0898</v>
      </c>
      <c r="P315" s="50">
        <f t="shared" ca="1" si="65"/>
        <v>-3.1218581216469476E-3</v>
      </c>
    </row>
    <row r="316" spans="1:16">
      <c r="A316">
        <v>5667</v>
      </c>
      <c r="B316">
        <v>-3.4805000177584589E-4</v>
      </c>
      <c r="D316" s="84">
        <f t="shared" si="54"/>
        <v>0.56669999999999998</v>
      </c>
      <c r="E316" s="84">
        <f t="shared" si="54"/>
        <v>-3.4805000177584589E-4</v>
      </c>
      <c r="F316" s="76">
        <f t="shared" si="59"/>
        <v>0.32114888999999996</v>
      </c>
      <c r="G316" s="76">
        <f t="shared" si="60"/>
        <v>0.18199507596299996</v>
      </c>
      <c r="H316" s="76">
        <f t="shared" si="61"/>
        <v>0.10313660954823207</v>
      </c>
      <c r="I316" s="76">
        <f t="shared" si="62"/>
        <v>-1.9723993600637187E-4</v>
      </c>
      <c r="J316" s="76">
        <f t="shared" si="63"/>
        <v>-1.1177587173481093E-4</v>
      </c>
      <c r="K316" s="76">
        <f t="shared" ca="1" si="55"/>
        <v>4.968775921943067E-3</v>
      </c>
      <c r="L316" s="76">
        <f t="shared" ca="1" si="64"/>
        <v>2.826863790312947E-5</v>
      </c>
      <c r="M316" s="76">
        <f t="shared" ca="1" si="56"/>
        <v>344284445609655.44</v>
      </c>
      <c r="N316" s="76">
        <f t="shared" ca="1" si="57"/>
        <v>148812971050.43018</v>
      </c>
      <c r="O316" s="76">
        <f t="shared" ca="1" si="58"/>
        <v>4445132573289.3379</v>
      </c>
      <c r="P316" s="50">
        <f t="shared" ca="1" si="65"/>
        <v>-5.3168259237189128E-3</v>
      </c>
    </row>
    <row r="317" spans="1:16">
      <c r="A317">
        <v>5770.5</v>
      </c>
      <c r="B317">
        <v>3.007424995303154E-3</v>
      </c>
      <c r="D317" s="84">
        <f t="shared" si="54"/>
        <v>0.57704999999999995</v>
      </c>
      <c r="E317" s="84">
        <f t="shared" si="54"/>
        <v>3.007424995303154E-3</v>
      </c>
      <c r="F317" s="76">
        <f t="shared" si="59"/>
        <v>0.33298670249999995</v>
      </c>
      <c r="G317" s="76">
        <f t="shared" si="60"/>
        <v>0.19214997667762496</v>
      </c>
      <c r="H317" s="76">
        <f t="shared" si="61"/>
        <v>0.11088014404182348</v>
      </c>
      <c r="I317" s="76">
        <f t="shared" si="62"/>
        <v>1.735434593539685E-3</v>
      </c>
      <c r="J317" s="76">
        <f t="shared" si="63"/>
        <v>1.0014325322020752E-3</v>
      </c>
      <c r="K317" s="76">
        <f t="shared" ca="1" si="55"/>
        <v>5.2070265423374363E-3</v>
      </c>
      <c r="L317" s="76">
        <f t="shared" ca="1" si="64"/>
        <v>4.8382469657156079E-6</v>
      </c>
      <c r="M317" s="76">
        <f t="shared" ca="1" si="56"/>
        <v>342339999019010.56</v>
      </c>
      <c r="N317" s="76">
        <f t="shared" ca="1" si="57"/>
        <v>194439907179.59918</v>
      </c>
      <c r="O317" s="76">
        <f t="shared" ca="1" si="58"/>
        <v>4442123401750.999</v>
      </c>
      <c r="P317" s="50">
        <f t="shared" ca="1" si="65"/>
        <v>-2.1996015470342823E-3</v>
      </c>
    </row>
    <row r="318" spans="1:16">
      <c r="A318">
        <v>5848</v>
      </c>
      <c r="B318">
        <v>4.2107999979634769E-3</v>
      </c>
      <c r="D318" s="84">
        <f t="shared" si="54"/>
        <v>0.58479999999999999</v>
      </c>
      <c r="E318" s="84">
        <f t="shared" si="54"/>
        <v>4.2107999979634769E-3</v>
      </c>
      <c r="F318" s="76">
        <f t="shared" si="59"/>
        <v>0.34199103999999997</v>
      </c>
      <c r="G318" s="76">
        <f t="shared" si="60"/>
        <v>0.19999636019199998</v>
      </c>
      <c r="H318" s="76">
        <f t="shared" si="61"/>
        <v>0.11695787144028158</v>
      </c>
      <c r="I318" s="76">
        <f t="shared" si="62"/>
        <v>2.4624758388090413E-3</v>
      </c>
      <c r="J318" s="76">
        <f t="shared" si="63"/>
        <v>1.4400558705355273E-3</v>
      </c>
      <c r="K318" s="76">
        <f t="shared" ca="1" si="55"/>
        <v>5.3857099849347698E-3</v>
      </c>
      <c r="L318" s="76">
        <f t="shared" ca="1" si="64"/>
        <v>1.3804134774848836E-6</v>
      </c>
      <c r="M318" s="76">
        <f t="shared" ca="1" si="56"/>
        <v>340877966973076.44</v>
      </c>
      <c r="N318" s="76">
        <f t="shared" ca="1" si="57"/>
        <v>232468506525.72284</v>
      </c>
      <c r="O318" s="76">
        <f t="shared" ca="1" si="58"/>
        <v>4439356960583.3877</v>
      </c>
      <c r="P318" s="50">
        <f t="shared" ca="1" si="65"/>
        <v>-1.1749099869712929E-3</v>
      </c>
    </row>
    <row r="319" spans="1:16">
      <c r="A319">
        <v>5848</v>
      </c>
      <c r="B319">
        <v>5.2107999945292249E-3</v>
      </c>
      <c r="D319" s="84">
        <f t="shared" si="54"/>
        <v>0.58479999999999999</v>
      </c>
      <c r="E319" s="84">
        <f t="shared" si="54"/>
        <v>5.2107999945292249E-3</v>
      </c>
      <c r="F319" s="76">
        <f t="shared" si="59"/>
        <v>0.34199103999999997</v>
      </c>
      <c r="G319" s="76">
        <f t="shared" si="60"/>
        <v>0.19999636019199998</v>
      </c>
      <c r="H319" s="76">
        <f t="shared" si="61"/>
        <v>0.11695787144028158</v>
      </c>
      <c r="I319" s="76">
        <f t="shared" si="62"/>
        <v>3.0472758368006907E-3</v>
      </c>
      <c r="J319" s="76">
        <f t="shared" si="63"/>
        <v>1.782046909361044E-3</v>
      </c>
      <c r="K319" s="76">
        <f t="shared" ca="1" si="55"/>
        <v>5.3857099849347698E-3</v>
      </c>
      <c r="L319" s="76">
        <f t="shared" ca="1" si="64"/>
        <v>3.0593504743667813E-8</v>
      </c>
      <c r="M319" s="76">
        <f t="shared" ca="1" si="56"/>
        <v>340877966973076.44</v>
      </c>
      <c r="N319" s="76">
        <f t="shared" ca="1" si="57"/>
        <v>232468506525.72284</v>
      </c>
      <c r="O319" s="76">
        <f t="shared" ca="1" si="58"/>
        <v>4439356960583.3877</v>
      </c>
      <c r="P319" s="50">
        <f t="shared" ca="1" si="65"/>
        <v>-1.749099904055449E-4</v>
      </c>
    </row>
    <row r="320" spans="1:16">
      <c r="A320">
        <v>5943</v>
      </c>
      <c r="B320">
        <v>-1.7334500007564202E-3</v>
      </c>
      <c r="D320" s="84">
        <f t="shared" si="54"/>
        <v>0.59430000000000005</v>
      </c>
      <c r="E320" s="84">
        <f t="shared" si="54"/>
        <v>-1.7334500007564202E-3</v>
      </c>
      <c r="F320" s="76">
        <f t="shared" si="59"/>
        <v>0.35319249000000008</v>
      </c>
      <c r="G320" s="76">
        <f t="shared" si="60"/>
        <v>0.20990229680700007</v>
      </c>
      <c r="H320" s="76">
        <f t="shared" si="61"/>
        <v>0.12474493499240016</v>
      </c>
      <c r="I320" s="76">
        <f t="shared" si="62"/>
        <v>-1.0301893354495407E-3</v>
      </c>
      <c r="J320" s="76">
        <f t="shared" si="63"/>
        <v>-6.122415220576621E-4</v>
      </c>
      <c r="K320" s="76">
        <f t="shared" ca="1" si="55"/>
        <v>5.6050721703992034E-3</v>
      </c>
      <c r="L320" s="76">
        <f t="shared" ca="1" si="64"/>
        <v>5.3853907656542646E-5</v>
      </c>
      <c r="M320" s="76">
        <f t="shared" ca="1" si="56"/>
        <v>339078822094236.5</v>
      </c>
      <c r="N320" s="76">
        <f t="shared" ca="1" si="57"/>
        <v>283553214591.04309</v>
      </c>
      <c r="O320" s="76">
        <f t="shared" ca="1" si="58"/>
        <v>4435366964759.0352</v>
      </c>
      <c r="P320" s="50">
        <f t="shared" ca="1" si="65"/>
        <v>-7.3385221711556236E-3</v>
      </c>
    </row>
    <row r="321" spans="1:16">
      <c r="A321">
        <v>5952.5</v>
      </c>
      <c r="B321">
        <v>-5.9278750049998052E-3</v>
      </c>
      <c r="D321" s="84">
        <f t="shared" si="54"/>
        <v>0.59524999999999995</v>
      </c>
      <c r="E321" s="84">
        <f t="shared" si="54"/>
        <v>-5.9278750049998052E-3</v>
      </c>
      <c r="F321" s="76">
        <f t="shared" si="59"/>
        <v>0.35432256249999994</v>
      </c>
      <c r="G321" s="76">
        <f t="shared" si="60"/>
        <v>0.21091050532812494</v>
      </c>
      <c r="H321" s="76">
        <f t="shared" si="61"/>
        <v>0.12554447829656637</v>
      </c>
      <c r="I321" s="76">
        <f t="shared" si="62"/>
        <v>-3.5285675967261336E-3</v>
      </c>
      <c r="J321" s="76">
        <f t="shared" si="63"/>
        <v>-2.1003798619512308E-3</v>
      </c>
      <c r="K321" s="76">
        <f t="shared" ca="1" si="55"/>
        <v>5.6270284328775368E-3</v>
      </c>
      <c r="L321" s="76">
        <f t="shared" ca="1" si="64"/>
        <v>1.3351579345866963E-4</v>
      </c>
      <c r="M321" s="76">
        <f t="shared" ca="1" si="56"/>
        <v>338898488421462.31</v>
      </c>
      <c r="N321" s="76">
        <f t="shared" ca="1" si="57"/>
        <v>288930643380.39874</v>
      </c>
      <c r="O321" s="76">
        <f t="shared" ca="1" si="58"/>
        <v>4434931715926.7793</v>
      </c>
      <c r="P321" s="50">
        <f t="shared" ca="1" si="65"/>
        <v>-1.1554903437877342E-2</v>
      </c>
    </row>
    <row r="322" spans="1:16">
      <c r="A322">
        <v>5980.5</v>
      </c>
      <c r="B322">
        <v>9.2359249974833801E-3</v>
      </c>
      <c r="D322" s="84">
        <f t="shared" si="54"/>
        <v>0.59804999999999997</v>
      </c>
      <c r="E322" s="84">
        <f t="shared" si="54"/>
        <v>9.2359249974833801E-3</v>
      </c>
      <c r="F322" s="76">
        <f t="shared" si="59"/>
        <v>0.35766380249999996</v>
      </c>
      <c r="G322" s="76">
        <f t="shared" si="60"/>
        <v>0.21390083708512497</v>
      </c>
      <c r="H322" s="76">
        <f t="shared" si="61"/>
        <v>0.12792339561875898</v>
      </c>
      <c r="I322" s="76">
        <f t="shared" si="62"/>
        <v>5.5235449447449351E-3</v>
      </c>
      <c r="J322" s="76">
        <f t="shared" si="63"/>
        <v>3.3033560542047083E-3</v>
      </c>
      <c r="K322" s="76">
        <f t="shared" ca="1" si="55"/>
        <v>5.6917628273777674E-3</v>
      </c>
      <c r="L322" s="76">
        <f t="shared" ca="1" si="64"/>
        <v>1.2561085488007727E-5</v>
      </c>
      <c r="M322" s="76">
        <f t="shared" ca="1" si="56"/>
        <v>338366537959843.19</v>
      </c>
      <c r="N322" s="76">
        <f t="shared" ca="1" si="57"/>
        <v>305063012674.67291</v>
      </c>
      <c r="O322" s="76">
        <f t="shared" ca="1" si="58"/>
        <v>4433610563194.5146</v>
      </c>
      <c r="P322" s="50">
        <f t="shared" ca="1" si="65"/>
        <v>3.5441621701056128E-3</v>
      </c>
    </row>
    <row r="323" spans="1:16">
      <c r="A323">
        <v>5999.5</v>
      </c>
      <c r="B323">
        <v>8.4707499627256766E-4</v>
      </c>
      <c r="D323" s="84">
        <f t="shared" si="54"/>
        <v>0.59994999999999998</v>
      </c>
      <c r="E323" s="84">
        <f t="shared" si="54"/>
        <v>8.4707499627256766E-4</v>
      </c>
      <c r="F323" s="76">
        <f t="shared" si="59"/>
        <v>0.35994000249999997</v>
      </c>
      <c r="G323" s="76">
        <f t="shared" si="60"/>
        <v>0.21594600449987497</v>
      </c>
      <c r="H323" s="76">
        <f t="shared" si="61"/>
        <v>0.12955680539969999</v>
      </c>
      <c r="I323" s="76">
        <f t="shared" si="62"/>
        <v>5.0820264401372692E-4</v>
      </c>
      <c r="J323" s="76">
        <f t="shared" si="63"/>
        <v>3.0489617627603546E-4</v>
      </c>
      <c r="K323" s="76">
        <f t="shared" ca="1" si="55"/>
        <v>5.735707767879801E-3</v>
      </c>
      <c r="L323" s="76">
        <f t="shared" ca="1" si="64"/>
        <v>2.3898730375632221E-5</v>
      </c>
      <c r="M323" s="76">
        <f t="shared" ca="1" si="56"/>
        <v>338005197750146.31</v>
      </c>
      <c r="N323" s="76">
        <f t="shared" ca="1" si="57"/>
        <v>316250258468.22272</v>
      </c>
      <c r="O323" s="76">
        <f t="shared" ca="1" si="58"/>
        <v>4432681491358.2275</v>
      </c>
      <c r="P323" s="50">
        <f t="shared" ca="1" si="65"/>
        <v>-4.8886327716072334E-3</v>
      </c>
    </row>
    <row r="324" spans="1:16">
      <c r="A324">
        <v>6028</v>
      </c>
      <c r="B324">
        <v>4.2638000013539568E-3</v>
      </c>
      <c r="D324" s="84">
        <f t="shared" si="54"/>
        <v>0.6028</v>
      </c>
      <c r="E324" s="84">
        <f t="shared" si="54"/>
        <v>4.2638000013539568E-3</v>
      </c>
      <c r="F324" s="76">
        <f t="shared" si="59"/>
        <v>0.36336784</v>
      </c>
      <c r="G324" s="76">
        <f t="shared" si="60"/>
        <v>0.219038133952</v>
      </c>
      <c r="H324" s="76">
        <f t="shared" si="61"/>
        <v>0.13203618714626561</v>
      </c>
      <c r="I324" s="76">
        <f t="shared" si="62"/>
        <v>2.5702186408161653E-3</v>
      </c>
      <c r="J324" s="76">
        <f t="shared" si="63"/>
        <v>1.5493277966839845E-3</v>
      </c>
      <c r="K324" s="76">
        <f t="shared" ca="1" si="55"/>
        <v>5.8016525112672508E-3</v>
      </c>
      <c r="L324" s="76">
        <f t="shared" ca="1" si="64"/>
        <v>2.364990342246618E-6</v>
      </c>
      <c r="M324" s="76">
        <f t="shared" ca="1" si="56"/>
        <v>337462622702123.69</v>
      </c>
      <c r="N324" s="76">
        <f t="shared" ca="1" si="57"/>
        <v>333394383703.03107</v>
      </c>
      <c r="O324" s="76">
        <f t="shared" ca="1" si="58"/>
        <v>4431238521413.6514</v>
      </c>
      <c r="P324" s="50">
        <f t="shared" ca="1" si="65"/>
        <v>-1.537852509913294E-3</v>
      </c>
    </row>
    <row r="325" spans="1:16">
      <c r="A325">
        <v>6031</v>
      </c>
      <c r="B325">
        <v>-2.1865000599063933E-4</v>
      </c>
      <c r="D325" s="84">
        <f t="shared" si="54"/>
        <v>0.60309999999999997</v>
      </c>
      <c r="E325" s="84">
        <f t="shared" si="54"/>
        <v>-2.1865000599063933E-4</v>
      </c>
      <c r="F325" s="76">
        <f t="shared" si="59"/>
        <v>0.36372960999999998</v>
      </c>
      <c r="G325" s="76">
        <f t="shared" si="60"/>
        <v>0.21936532779099999</v>
      </c>
      <c r="H325" s="76">
        <f t="shared" si="61"/>
        <v>0.1322992291907521</v>
      </c>
      <c r="I325" s="76">
        <f t="shared" si="62"/>
        <v>-1.3186781861295458E-4</v>
      </c>
      <c r="J325" s="76">
        <f t="shared" si="63"/>
        <v>-7.9529481405472903E-5</v>
      </c>
      <c r="K325" s="76">
        <f t="shared" ca="1" si="55"/>
        <v>5.8085959711872224E-3</v>
      </c>
      <c r="L325" s="76">
        <f t="shared" ca="1" si="64"/>
        <v>3.6327694069406718E-5</v>
      </c>
      <c r="M325" s="76">
        <f t="shared" ca="1" si="56"/>
        <v>337405470209417.75</v>
      </c>
      <c r="N325" s="76">
        <f t="shared" ca="1" si="57"/>
        <v>335224339367.82501</v>
      </c>
      <c r="O325" s="76">
        <f t="shared" ca="1" si="58"/>
        <v>4431083185050.7793</v>
      </c>
      <c r="P325" s="50">
        <f t="shared" ca="1" si="65"/>
        <v>-6.0272459771778617E-3</v>
      </c>
    </row>
    <row r="326" spans="1:16">
      <c r="A326">
        <v>6080</v>
      </c>
      <c r="B326">
        <v>-5.4320000053849071E-3</v>
      </c>
      <c r="D326" s="84">
        <f t="shared" si="54"/>
        <v>0.60799999999999998</v>
      </c>
      <c r="E326" s="84">
        <f t="shared" si="54"/>
        <v>-5.4320000053849071E-3</v>
      </c>
      <c r="F326" s="76">
        <f t="shared" si="59"/>
        <v>0.36966399999999999</v>
      </c>
      <c r="G326" s="76">
        <f t="shared" si="60"/>
        <v>0.224755712</v>
      </c>
      <c r="H326" s="76">
        <f t="shared" si="61"/>
        <v>0.13665147289599999</v>
      </c>
      <c r="I326" s="76">
        <f t="shared" si="62"/>
        <v>-3.3026560032740236E-3</v>
      </c>
      <c r="J326" s="76">
        <f t="shared" si="63"/>
        <v>-2.0080148499906064E-3</v>
      </c>
      <c r="K326" s="76">
        <f t="shared" ca="1" si="55"/>
        <v>5.9220572614608639E-3</v>
      </c>
      <c r="L326" s="76">
        <f t="shared" ca="1" si="64"/>
        <v>1.2891461641881328E-4</v>
      </c>
      <c r="M326" s="76">
        <f t="shared" ca="1" si="56"/>
        <v>336470923013292.31</v>
      </c>
      <c r="N326" s="76">
        <f t="shared" ca="1" si="57"/>
        <v>365794070281.11743</v>
      </c>
      <c r="O326" s="76">
        <f t="shared" ca="1" si="58"/>
        <v>4428453186894.7979</v>
      </c>
      <c r="P326" s="50">
        <f t="shared" ca="1" si="65"/>
        <v>-1.1354057266845772E-2</v>
      </c>
    </row>
    <row r="327" spans="1:16">
      <c r="A327">
        <v>6139</v>
      </c>
      <c r="B327">
        <v>-6.5868500096257776E-3</v>
      </c>
      <c r="D327" s="84">
        <f t="shared" si="54"/>
        <v>0.6139</v>
      </c>
      <c r="E327" s="84">
        <f t="shared" si="54"/>
        <v>-6.5868500096257776E-3</v>
      </c>
      <c r="F327" s="76">
        <f t="shared" si="59"/>
        <v>0.37687321000000001</v>
      </c>
      <c r="G327" s="76">
        <f t="shared" si="60"/>
        <v>0.23136246361900001</v>
      </c>
      <c r="H327" s="76">
        <f t="shared" si="61"/>
        <v>0.14203341641570411</v>
      </c>
      <c r="I327" s="76">
        <f t="shared" si="62"/>
        <v>-4.0436672209092648E-3</v>
      </c>
      <c r="J327" s="76">
        <f t="shared" si="63"/>
        <v>-2.4824073069161976E-3</v>
      </c>
      <c r="K327" s="76">
        <f t="shared" ca="1" si="55"/>
        <v>6.0588025697623261E-3</v>
      </c>
      <c r="L327" s="76">
        <f t="shared" ca="1" si="64"/>
        <v>1.5991252915858499E-4</v>
      </c>
      <c r="M327" s="76">
        <f t="shared" ca="1" si="56"/>
        <v>335343023571623.75</v>
      </c>
      <c r="N327" s="76">
        <f t="shared" ca="1" si="57"/>
        <v>404297298886.11682</v>
      </c>
      <c r="O327" s="76">
        <f t="shared" ca="1" si="58"/>
        <v>4425054447432.5947</v>
      </c>
      <c r="P327" s="50">
        <f t="shared" ca="1" si="65"/>
        <v>-1.2645652579388104E-2</v>
      </c>
    </row>
    <row r="328" spans="1:16">
      <c r="A328">
        <v>6143</v>
      </c>
      <c r="B328">
        <v>-5.5634500022279099E-3</v>
      </c>
      <c r="D328" s="84">
        <f t="shared" si="54"/>
        <v>0.61429999999999996</v>
      </c>
      <c r="E328" s="84">
        <f t="shared" si="54"/>
        <v>-5.5634500022279099E-3</v>
      </c>
      <c r="F328" s="76">
        <f t="shared" si="59"/>
        <v>0.37736448999999994</v>
      </c>
      <c r="G328" s="76">
        <f t="shared" si="60"/>
        <v>0.23181500620699994</v>
      </c>
      <c r="H328" s="76">
        <f t="shared" si="61"/>
        <v>0.14240395831296004</v>
      </c>
      <c r="I328" s="76">
        <f t="shared" si="62"/>
        <v>-3.4176273363686047E-3</v>
      </c>
      <c r="J328" s="76">
        <f t="shared" si="63"/>
        <v>-2.0994484727312338E-3</v>
      </c>
      <c r="K328" s="76">
        <f t="shared" ca="1" si="55"/>
        <v>6.0680785260802846E-3</v>
      </c>
      <c r="L328" s="76">
        <f t="shared" ca="1" si="64"/>
        <v>1.3529245590484739E-4</v>
      </c>
      <c r="M328" s="76">
        <f t="shared" ca="1" si="56"/>
        <v>335266452415752.88</v>
      </c>
      <c r="N328" s="76">
        <f t="shared" ca="1" si="57"/>
        <v>406974437500.70667</v>
      </c>
      <c r="O328" s="76">
        <f t="shared" ca="1" si="58"/>
        <v>4424814855622.0928</v>
      </c>
      <c r="P328" s="50">
        <f t="shared" ca="1" si="65"/>
        <v>-1.1631528528308194E-2</v>
      </c>
    </row>
    <row r="329" spans="1:16">
      <c r="A329">
        <v>6179.5</v>
      </c>
      <c r="B329">
        <v>-1.0099925006215926E-2</v>
      </c>
      <c r="D329" s="84">
        <f t="shared" si="54"/>
        <v>0.61795</v>
      </c>
      <c r="E329" s="84">
        <f t="shared" si="54"/>
        <v>-1.0099925006215926E-2</v>
      </c>
      <c r="F329" s="76">
        <f t="shared" si="59"/>
        <v>0.38186220250000003</v>
      </c>
      <c r="G329" s="76">
        <f t="shared" si="60"/>
        <v>0.23597174803487503</v>
      </c>
      <c r="H329" s="76">
        <f t="shared" si="61"/>
        <v>0.14581874169815104</v>
      </c>
      <c r="I329" s="76">
        <f t="shared" si="62"/>
        <v>-6.2412486575911313E-3</v>
      </c>
      <c r="J329" s="76">
        <f t="shared" si="63"/>
        <v>-3.8567796079584395E-3</v>
      </c>
      <c r="K329" s="76">
        <f t="shared" ca="1" si="55"/>
        <v>6.1527514738098513E-3</v>
      </c>
      <c r="L329" s="76">
        <f t="shared" ca="1" si="64"/>
        <v>2.6414949276438304E-4</v>
      </c>
      <c r="M329" s="76">
        <f t="shared" ca="1" si="56"/>
        <v>334567136947303.81</v>
      </c>
      <c r="N329" s="76">
        <f t="shared" ca="1" si="57"/>
        <v>431793458534.80115</v>
      </c>
      <c r="O329" s="76">
        <f t="shared" ca="1" si="58"/>
        <v>4422574831696.042</v>
      </c>
      <c r="P329" s="50">
        <f t="shared" ca="1" si="65"/>
        <v>-1.6252676480025777E-2</v>
      </c>
    </row>
    <row r="330" spans="1:16">
      <c r="A330">
        <v>6207.5</v>
      </c>
      <c r="B330">
        <v>-3.9361250019283034E-3</v>
      </c>
      <c r="D330" s="84">
        <f t="shared" si="54"/>
        <v>0.62075000000000002</v>
      </c>
      <c r="E330" s="84">
        <f t="shared" si="54"/>
        <v>-3.9361250019283034E-3</v>
      </c>
      <c r="F330" s="76">
        <f t="shared" si="59"/>
        <v>0.38533056250000003</v>
      </c>
      <c r="G330" s="76">
        <f t="shared" si="60"/>
        <v>0.23919394667187502</v>
      </c>
      <c r="H330" s="76">
        <f t="shared" si="61"/>
        <v>0.14847964239656644</v>
      </c>
      <c r="I330" s="76">
        <f t="shared" si="62"/>
        <v>-2.4433495949469945E-3</v>
      </c>
      <c r="J330" s="76">
        <f t="shared" si="63"/>
        <v>-1.5167092610633469E-3</v>
      </c>
      <c r="K330" s="76">
        <f t="shared" ca="1" si="55"/>
        <v>6.2177425275518183E-3</v>
      </c>
      <c r="L330" s="76">
        <f t="shared" ca="1" si="64"/>
        <v>1.0310102580623074E-4</v>
      </c>
      <c r="M330" s="76">
        <f t="shared" ca="1" si="56"/>
        <v>334029940666139.81</v>
      </c>
      <c r="N330" s="76">
        <f t="shared" ca="1" si="57"/>
        <v>451308134816.71216</v>
      </c>
      <c r="O330" s="76">
        <f t="shared" ca="1" si="58"/>
        <v>4420790823249.8486</v>
      </c>
      <c r="P330" s="50">
        <f t="shared" ca="1" si="65"/>
        <v>-1.0153867529480122E-2</v>
      </c>
    </row>
    <row r="331" spans="1:16">
      <c r="A331">
        <v>6207.5</v>
      </c>
      <c r="B331">
        <v>1.0638750027283095E-3</v>
      </c>
      <c r="D331" s="84">
        <f t="shared" si="54"/>
        <v>0.62075000000000002</v>
      </c>
      <c r="E331" s="84">
        <f t="shared" si="54"/>
        <v>1.0638750027283095E-3</v>
      </c>
      <c r="F331" s="76">
        <f t="shared" si="59"/>
        <v>0.38533056250000003</v>
      </c>
      <c r="G331" s="76">
        <f t="shared" si="60"/>
        <v>0.23919394667187502</v>
      </c>
      <c r="H331" s="76">
        <f t="shared" si="61"/>
        <v>0.14847964239656644</v>
      </c>
      <c r="I331" s="76">
        <f t="shared" si="62"/>
        <v>6.6040040794359818E-4</v>
      </c>
      <c r="J331" s="76">
        <f t="shared" si="63"/>
        <v>4.099435532309886E-4</v>
      </c>
      <c r="K331" s="76">
        <f t="shared" ca="1" si="55"/>
        <v>6.2177425275518183E-3</v>
      </c>
      <c r="L331" s="76">
        <f t="shared" ca="1" si="64"/>
        <v>2.6562350463430402E-5</v>
      </c>
      <c r="M331" s="76">
        <f t="shared" ca="1" si="56"/>
        <v>334029940666139.81</v>
      </c>
      <c r="N331" s="76">
        <f t="shared" ca="1" si="57"/>
        <v>451308134816.71216</v>
      </c>
      <c r="O331" s="76">
        <f t="shared" ca="1" si="58"/>
        <v>4420790823249.8486</v>
      </c>
      <c r="P331" s="50">
        <f t="shared" ca="1" si="65"/>
        <v>-5.1538675248235088E-3</v>
      </c>
    </row>
    <row r="332" spans="1:16">
      <c r="A332">
        <v>6784</v>
      </c>
      <c r="B332">
        <v>1.2686399997619446E-2</v>
      </c>
      <c r="D332" s="84">
        <f t="shared" si="54"/>
        <v>0.6784</v>
      </c>
      <c r="E332" s="84">
        <f t="shared" si="54"/>
        <v>1.2686399997619446E-2</v>
      </c>
      <c r="F332" s="76">
        <f t="shared" si="59"/>
        <v>0.46022656000000001</v>
      </c>
      <c r="G332" s="76">
        <f t="shared" si="60"/>
        <v>0.31221769830399998</v>
      </c>
      <c r="H332" s="76">
        <f t="shared" si="61"/>
        <v>0.2118084865294336</v>
      </c>
      <c r="I332" s="76">
        <f t="shared" si="62"/>
        <v>8.6064537583850319E-3</v>
      </c>
      <c r="J332" s="76">
        <f t="shared" si="63"/>
        <v>5.8386182296884057E-3</v>
      </c>
      <c r="K332" s="76">
        <f t="shared" ca="1" si="55"/>
        <v>7.5628981094345155E-3</v>
      </c>
      <c r="L332" s="76">
        <f t="shared" ca="1" si="64"/>
        <v>2.6250271598234552E-5</v>
      </c>
      <c r="M332" s="76">
        <f t="shared" ca="1" si="56"/>
        <v>322832013774096.5</v>
      </c>
      <c r="N332" s="76">
        <f t="shared" ca="1" si="57"/>
        <v>942684330399.07507</v>
      </c>
      <c r="O332" s="76">
        <f t="shared" ca="1" si="58"/>
        <v>4371462286688.6401</v>
      </c>
      <c r="P332" s="50">
        <f t="shared" ca="1" si="65"/>
        <v>5.1235018881849309E-3</v>
      </c>
    </row>
    <row r="333" spans="1:16">
      <c r="A333">
        <v>6827.5</v>
      </c>
      <c r="B333">
        <v>7.6908749979338609E-3</v>
      </c>
      <c r="D333" s="84">
        <f t="shared" si="54"/>
        <v>0.68274999999999997</v>
      </c>
      <c r="E333" s="84">
        <f t="shared" si="54"/>
        <v>7.6908749979338609E-3</v>
      </c>
      <c r="F333" s="76">
        <f t="shared" si="59"/>
        <v>0.46614756249999995</v>
      </c>
      <c r="G333" s="76">
        <f t="shared" si="60"/>
        <v>0.31826224829687494</v>
      </c>
      <c r="H333" s="76">
        <f t="shared" si="61"/>
        <v>0.21729355002469136</v>
      </c>
      <c r="I333" s="76">
        <f t="shared" si="62"/>
        <v>5.2509449048393437E-3</v>
      </c>
      <c r="J333" s="76">
        <f t="shared" si="63"/>
        <v>3.5850826337790616E-3</v>
      </c>
      <c r="K333" s="76">
        <f t="shared" ca="1" si="55"/>
        <v>7.6649418057337286E-3</v>
      </c>
      <c r="L333" s="76">
        <f t="shared" ca="1" si="64"/>
        <v>6.7253045768899916E-10</v>
      </c>
      <c r="M333" s="76">
        <f t="shared" ca="1" si="56"/>
        <v>321976783135736</v>
      </c>
      <c r="N333" s="76">
        <f t="shared" ca="1" si="57"/>
        <v>986526331172.39014</v>
      </c>
      <c r="O333" s="76">
        <f t="shared" ca="1" si="58"/>
        <v>4366771517021.0083</v>
      </c>
      <c r="P333" s="50">
        <f t="shared" ca="1" si="65"/>
        <v>2.5933192200132231E-5</v>
      </c>
    </row>
    <row r="334" spans="1:16">
      <c r="A334">
        <v>6886.5</v>
      </c>
      <c r="B334">
        <v>6.5360249936929904E-3</v>
      </c>
      <c r="D334" s="84">
        <f t="shared" si="54"/>
        <v>0.68864999999999998</v>
      </c>
      <c r="E334" s="84">
        <f t="shared" si="54"/>
        <v>6.5360249936929904E-3</v>
      </c>
      <c r="F334" s="76">
        <f t="shared" si="59"/>
        <v>0.47423882249999999</v>
      </c>
      <c r="G334" s="76">
        <f t="shared" si="60"/>
        <v>0.32658456511462497</v>
      </c>
      <c r="H334" s="76">
        <f t="shared" si="61"/>
        <v>0.2249024607661865</v>
      </c>
      <c r="I334" s="76">
        <f t="shared" si="62"/>
        <v>4.5010336119066779E-3</v>
      </c>
      <c r="J334" s="76">
        <f t="shared" si="63"/>
        <v>3.0996367968395338E-3</v>
      </c>
      <c r="K334" s="76">
        <f t="shared" ca="1" si="55"/>
        <v>7.8034680004745701E-3</v>
      </c>
      <c r="L334" s="76">
        <f t="shared" ca="1" si="64"/>
        <v>1.6064117754395314E-6</v>
      </c>
      <c r="M334" s="76">
        <f t="shared" ca="1" si="56"/>
        <v>320814591442449.31</v>
      </c>
      <c r="N334" s="76">
        <f t="shared" ca="1" si="57"/>
        <v>1047467950619.9862</v>
      </c>
      <c r="O334" s="76">
        <f t="shared" ca="1" si="58"/>
        <v>4360193799450.5898</v>
      </c>
      <c r="P334" s="50">
        <f t="shared" ca="1" si="65"/>
        <v>-1.2674430067815797E-3</v>
      </c>
    </row>
    <row r="335" spans="1:16">
      <c r="A335">
        <v>6967</v>
      </c>
      <c r="B335">
        <v>7.2569499970995821E-3</v>
      </c>
      <c r="D335" s="84">
        <f t="shared" si="54"/>
        <v>0.69669999999999999</v>
      </c>
      <c r="E335" s="84">
        <f t="shared" si="54"/>
        <v>7.2569499970995821E-3</v>
      </c>
      <c r="F335" s="76">
        <f t="shared" si="59"/>
        <v>0.48539088999999996</v>
      </c>
      <c r="G335" s="76">
        <f t="shared" si="60"/>
        <v>0.33817183306299997</v>
      </c>
      <c r="H335" s="76">
        <f t="shared" si="61"/>
        <v>0.23560431609499208</v>
      </c>
      <c r="I335" s="76">
        <f t="shared" si="62"/>
        <v>5.055917062979279E-3</v>
      </c>
      <c r="J335" s="76">
        <f t="shared" si="63"/>
        <v>3.5224574177776637E-3</v>
      </c>
      <c r="K335" s="76">
        <f t="shared" ca="1" si="55"/>
        <v>7.9927008118919028E-3</v>
      </c>
      <c r="L335" s="76">
        <f t="shared" ca="1" si="64"/>
        <v>5.4132926146756384E-7</v>
      </c>
      <c r="M335" s="76">
        <f t="shared" ca="1" si="56"/>
        <v>319224802069096</v>
      </c>
      <c r="N335" s="76">
        <f t="shared" ca="1" si="57"/>
        <v>1133341719329.353</v>
      </c>
      <c r="O335" s="76">
        <f t="shared" ca="1" si="58"/>
        <v>4350819864000.9253</v>
      </c>
      <c r="P335" s="50">
        <f t="shared" ca="1" si="65"/>
        <v>-7.3575081479232071E-4</v>
      </c>
    </row>
    <row r="336" spans="1:16">
      <c r="A336">
        <v>6998</v>
      </c>
      <c r="B336">
        <v>5.9382999970694073E-3</v>
      </c>
      <c r="D336" s="84">
        <f t="shared" si="54"/>
        <v>0.69979999999999998</v>
      </c>
      <c r="E336" s="84">
        <f t="shared" si="54"/>
        <v>5.9382999970694073E-3</v>
      </c>
      <c r="F336" s="76">
        <f t="shared" si="59"/>
        <v>0.48972003999999997</v>
      </c>
      <c r="G336" s="76">
        <f t="shared" si="60"/>
        <v>0.34270608399199998</v>
      </c>
      <c r="H336" s="76">
        <f t="shared" si="61"/>
        <v>0.23982571757760157</v>
      </c>
      <c r="I336" s="76">
        <f t="shared" si="62"/>
        <v>4.1556223379491707E-3</v>
      </c>
      <c r="J336" s="76">
        <f t="shared" si="63"/>
        <v>2.9081045120968297E-3</v>
      </c>
      <c r="K336" s="76">
        <f t="shared" ca="1" si="55"/>
        <v>8.0656428624859625E-3</v>
      </c>
      <c r="L336" s="76">
        <f t="shared" ca="1" si="64"/>
        <v>4.5255876670387193E-6</v>
      </c>
      <c r="M336" s="76">
        <f t="shared" ca="1" si="56"/>
        <v>318611339141507</v>
      </c>
      <c r="N336" s="76">
        <f t="shared" ca="1" si="57"/>
        <v>1167244178565.9465</v>
      </c>
      <c r="O336" s="76">
        <f t="shared" ca="1" si="58"/>
        <v>4347087420636.5811</v>
      </c>
      <c r="P336" s="50">
        <f t="shared" ca="1" si="65"/>
        <v>-2.1273428654165552E-3</v>
      </c>
    </row>
    <row r="337" spans="1:16">
      <c r="A337">
        <v>7001</v>
      </c>
      <c r="B337">
        <v>5.455849997815676E-3</v>
      </c>
      <c r="D337" s="84">
        <f t="shared" si="54"/>
        <v>0.70009999999999994</v>
      </c>
      <c r="E337" s="84">
        <f t="shared" si="54"/>
        <v>5.455849997815676E-3</v>
      </c>
      <c r="F337" s="76">
        <f t="shared" si="59"/>
        <v>0.4901400099999999</v>
      </c>
      <c r="G337" s="76">
        <f t="shared" si="60"/>
        <v>0.34314702100099992</v>
      </c>
      <c r="H337" s="76">
        <f t="shared" si="61"/>
        <v>0.24023722940280001</v>
      </c>
      <c r="I337" s="76">
        <f t="shared" si="62"/>
        <v>3.8196405834707544E-3</v>
      </c>
      <c r="J337" s="76">
        <f t="shared" si="63"/>
        <v>2.674130372487875E-3</v>
      </c>
      <c r="K337" s="76">
        <f t="shared" ca="1" si="55"/>
        <v>8.0727038300197548E-3</v>
      </c>
      <c r="L337" s="76">
        <f t="shared" ca="1" si="64"/>
        <v>6.8479239791211731E-6</v>
      </c>
      <c r="M337" s="76">
        <f t="shared" ca="1" si="56"/>
        <v>318551935236139.75</v>
      </c>
      <c r="N337" s="76">
        <f t="shared" ca="1" si="57"/>
        <v>1170549534659.197</v>
      </c>
      <c r="O337" s="76">
        <f t="shared" ca="1" si="58"/>
        <v>4346722604210.1362</v>
      </c>
      <c r="P337" s="50">
        <f t="shared" ca="1" si="65"/>
        <v>-2.6168538322040788E-3</v>
      </c>
    </row>
    <row r="338" spans="1:16">
      <c r="A338">
        <v>7016.5</v>
      </c>
      <c r="B338">
        <v>8.2965249966946431E-3</v>
      </c>
      <c r="D338" s="84">
        <f t="shared" si="54"/>
        <v>0.70165</v>
      </c>
      <c r="E338" s="84">
        <f t="shared" si="54"/>
        <v>8.2965249966946431E-3</v>
      </c>
      <c r="F338" s="76">
        <f t="shared" si="59"/>
        <v>0.49231272250000002</v>
      </c>
      <c r="G338" s="76">
        <f t="shared" si="60"/>
        <v>0.34543122174212504</v>
      </c>
      <c r="H338" s="76">
        <f t="shared" si="61"/>
        <v>0.24237181673536204</v>
      </c>
      <c r="I338" s="76">
        <f t="shared" si="62"/>
        <v>5.8212567639307966E-3</v>
      </c>
      <c r="J338" s="76">
        <f t="shared" si="63"/>
        <v>4.0844848084120432E-3</v>
      </c>
      <c r="K338" s="76">
        <f t="shared" ca="1" si="55"/>
        <v>8.1091912851828946E-3</v>
      </c>
      <c r="L338" s="76">
        <f t="shared" ca="1" si="64"/>
        <v>3.5093919468766986E-8</v>
      </c>
      <c r="M338" s="76">
        <f t="shared" ca="1" si="56"/>
        <v>318244912669137.81</v>
      </c>
      <c r="N338" s="76">
        <f t="shared" ca="1" si="57"/>
        <v>1187695874101.9956</v>
      </c>
      <c r="O338" s="76">
        <f t="shared" ca="1" si="58"/>
        <v>4344827571550.4673</v>
      </c>
      <c r="P338" s="50">
        <f t="shared" ca="1" si="65"/>
        <v>1.8733371151174842E-4</v>
      </c>
    </row>
    <row r="339" spans="1:16">
      <c r="A339">
        <v>7076.5</v>
      </c>
      <c r="B339">
        <v>8.6475249991053715E-3</v>
      </c>
      <c r="D339" s="84">
        <f t="shared" si="54"/>
        <v>0.70765</v>
      </c>
      <c r="E339" s="84">
        <f t="shared" si="54"/>
        <v>8.6475249991053715E-3</v>
      </c>
      <c r="F339" s="76">
        <f t="shared" si="59"/>
        <v>0.50076852250000004</v>
      </c>
      <c r="G339" s="76">
        <f t="shared" si="60"/>
        <v>0.35436884494712501</v>
      </c>
      <c r="H339" s="76">
        <f t="shared" si="61"/>
        <v>0.25076911312683303</v>
      </c>
      <c r="I339" s="76">
        <f t="shared" si="62"/>
        <v>6.1194210656169163E-3</v>
      </c>
      <c r="J339" s="76">
        <f t="shared" si="63"/>
        <v>4.3304083170838106E-3</v>
      </c>
      <c r="K339" s="76">
        <f t="shared" ca="1" si="55"/>
        <v>8.2505245092165079E-3</v>
      </c>
      <c r="L339" s="76">
        <f t="shared" ca="1" si="64"/>
        <v>1.5760938897199773E-7</v>
      </c>
      <c r="M339" s="76">
        <f t="shared" ca="1" si="56"/>
        <v>317054828059665.75</v>
      </c>
      <c r="N339" s="76">
        <f t="shared" ca="1" si="57"/>
        <v>1255150222474.5076</v>
      </c>
      <c r="O339" s="76">
        <f t="shared" ca="1" si="58"/>
        <v>4337331832006.7007</v>
      </c>
      <c r="P339" s="50">
        <f t="shared" ca="1" si="65"/>
        <v>3.9700048988886363E-4</v>
      </c>
    </row>
    <row r="340" spans="1:16">
      <c r="A340">
        <v>7148</v>
      </c>
      <c r="B340">
        <v>3.8157999952090904E-3</v>
      </c>
      <c r="D340" s="84">
        <f t="shared" si="54"/>
        <v>0.71479999999999999</v>
      </c>
      <c r="E340" s="84">
        <f t="shared" si="54"/>
        <v>3.8157999952090904E-3</v>
      </c>
      <c r="F340" s="76">
        <f t="shared" si="59"/>
        <v>0.51093904000000001</v>
      </c>
      <c r="G340" s="76">
        <f t="shared" si="60"/>
        <v>0.365219225792</v>
      </c>
      <c r="H340" s="76">
        <f t="shared" si="61"/>
        <v>0.26105870259612163</v>
      </c>
      <c r="I340" s="76">
        <f t="shared" si="62"/>
        <v>2.7275338365754576E-3</v>
      </c>
      <c r="J340" s="76">
        <f t="shared" si="63"/>
        <v>1.9496411863841371E-3</v>
      </c>
      <c r="K340" s="76">
        <f t="shared" ca="1" si="55"/>
        <v>8.4191364355476386E-3</v>
      </c>
      <c r="L340" s="76">
        <f t="shared" ca="1" si="64"/>
        <v>2.1190706382948776E-5</v>
      </c>
      <c r="M340" s="76">
        <f t="shared" ca="1" si="56"/>
        <v>315633330621800.38</v>
      </c>
      <c r="N340" s="76">
        <f t="shared" ca="1" si="57"/>
        <v>1337764863494.0801</v>
      </c>
      <c r="O340" s="76">
        <f t="shared" ca="1" si="58"/>
        <v>4328067778745.8398</v>
      </c>
      <c r="P340" s="50">
        <f t="shared" ca="1" si="65"/>
        <v>-4.6033364403385481E-3</v>
      </c>
    </row>
    <row r="341" spans="1:16">
      <c r="A341">
        <v>7178</v>
      </c>
      <c r="B341">
        <v>6.9912999970256351E-3</v>
      </c>
      <c r="D341" s="84">
        <f>A341/A$18</f>
        <v>0.71779999999999999</v>
      </c>
      <c r="E341" s="84">
        <f>B341/B$18</f>
        <v>6.9912999970256351E-3</v>
      </c>
      <c r="F341" s="76">
        <f t="shared" si="59"/>
        <v>0.51523684000000003</v>
      </c>
      <c r="G341" s="76">
        <f t="shared" si="60"/>
        <v>0.36983700375200002</v>
      </c>
      <c r="H341" s="76">
        <f t="shared" si="61"/>
        <v>0.26546900129318562</v>
      </c>
      <c r="I341" s="76">
        <f t="shared" si="62"/>
        <v>5.0183551378650011E-3</v>
      </c>
      <c r="J341" s="76">
        <f t="shared" si="63"/>
        <v>3.6021753179594977E-3</v>
      </c>
      <c r="K341" s="76">
        <f t="shared" ca="1" si="55"/>
        <v>8.4899441778428994E-3</v>
      </c>
      <c r="L341" s="76">
        <f t="shared" ca="1" si="64"/>
        <v>2.2459343806974492E-6</v>
      </c>
      <c r="M341" s="76">
        <f ca="1">(M$1-M$2*D341+M$3*F341)^2</f>
        <v>315035835333097.56</v>
      </c>
      <c r="N341" s="76">
        <f ca="1">(-M$2+M$4*D341-M$5*F341)^2</f>
        <v>1373146434216.4917</v>
      </c>
      <c r="O341" s="76">
        <f ca="1">+(M$3-D341*M$5+F341*M$6)^2</f>
        <v>4324073627031.2954</v>
      </c>
      <c r="P341" s="50">
        <f t="shared" ca="1" si="65"/>
        <v>-1.4986441808172643E-3</v>
      </c>
    </row>
    <row r="342" spans="1:16">
      <c r="A342">
        <v>7209</v>
      </c>
      <c r="B342">
        <v>1.2672649994783569E-2</v>
      </c>
      <c r="D342" s="84">
        <f>A342/A$18</f>
        <v>0.72089999999999999</v>
      </c>
      <c r="E342" s="84">
        <f>B342/B$18</f>
        <v>1.2672649994783569E-2</v>
      </c>
      <c r="F342" s="76">
        <f>D342*D342</f>
        <v>0.51969681000000001</v>
      </c>
      <c r="G342" s="76">
        <f>D342*F342</f>
        <v>0.374649430329</v>
      </c>
      <c r="H342" s="76">
        <f>F342*F342</f>
        <v>0.2700847743241761</v>
      </c>
      <c r="I342" s="76">
        <f>E342*D342</f>
        <v>9.1357133812394742E-3</v>
      </c>
      <c r="J342" s="76">
        <f>I342*D342</f>
        <v>6.5859357765355366E-3</v>
      </c>
      <c r="K342" s="76">
        <f t="shared" ca="1" si="55"/>
        <v>8.5631503580940078E-3</v>
      </c>
      <c r="L342" s="76">
        <f ca="1">+(K342-E342)^2</f>
        <v>1.6887987263951637E-5</v>
      </c>
      <c r="M342" s="76">
        <f ca="1">(M$1-M$2*D342+M$3*F342)^2</f>
        <v>314417768750753.81</v>
      </c>
      <c r="N342" s="76">
        <f ca="1">(-M$2+M$4*D342-M$5*F342)^2</f>
        <v>1410150984910.9316</v>
      </c>
      <c r="O342" s="76">
        <f ca="1">+(M$3-D342*M$5+F342*M$6)^2</f>
        <v>4319879941965.8403</v>
      </c>
      <c r="P342" s="50">
        <f ca="1">+E342-K342</f>
        <v>4.1094996366895613E-3</v>
      </c>
    </row>
    <row r="343" spans="1:16">
      <c r="A343">
        <v>8040.5</v>
      </c>
      <c r="B343">
        <v>2.8692499472526833E-4</v>
      </c>
      <c r="D343" s="84">
        <f t="shared" ref="D343:D406" si="66">A343/A$18</f>
        <v>0.80405000000000004</v>
      </c>
      <c r="E343" s="84">
        <f t="shared" ref="E343:E406" si="67">B343/B$18</f>
        <v>2.8692499472526833E-4</v>
      </c>
      <c r="F343" s="76">
        <f t="shared" ref="F343:F406" si="68">D343*D343</f>
        <v>0.64649640250000007</v>
      </c>
      <c r="G343" s="76">
        <f t="shared" ref="G343:G406" si="69">D343*F343</f>
        <v>0.51981543243012507</v>
      </c>
      <c r="H343" s="76">
        <f t="shared" ref="H343:H406" si="70">F343*F343</f>
        <v>0.41795759844544211</v>
      </c>
      <c r="I343" s="76">
        <f t="shared" ref="I343:I406" si="71">E343*D343</f>
        <v>2.3070204200885202E-4</v>
      </c>
      <c r="J343" s="76">
        <f t="shared" ref="J343:J406" si="72">I343*D343</f>
        <v>1.8549597687721748E-4</v>
      </c>
      <c r="K343" s="76">
        <f t="shared" ref="K343:K406" ca="1" si="73">+E$4+E$5*D343+E$6*D343^2</f>
        <v>1.0541208892174057E-2</v>
      </c>
      <c r="L343" s="76">
        <f t="shared" ref="L343:L406" ca="1" si="74">+(K343-E343)^2</f>
        <v>1.0515033824947751E-4</v>
      </c>
      <c r="M343" s="76">
        <f t="shared" ref="M343:M406" ca="1" si="75">(M$1-M$2*D343+M$3*F343)^2</f>
        <v>297604879335192.06</v>
      </c>
      <c r="N343" s="76">
        <f t="shared" ref="N343:N406" ca="1" si="76">(-M$2+M$4*D343-M$5*F343)^2</f>
        <v>2564994206723.6216</v>
      </c>
      <c r="O343" s="76">
        <f t="shared" ref="O343:O406" ca="1" si="77">+(M$3-D343*M$5+F343*M$6)^2</f>
        <v>4182614784682.5747</v>
      </c>
      <c r="P343" s="50">
        <f t="shared" ref="P343:P406" ca="1" si="78">+E343-K343</f>
        <v>-1.0254283897448788E-2</v>
      </c>
    </row>
    <row r="344" spans="1:16">
      <c r="A344">
        <v>8046.5</v>
      </c>
      <c r="B344">
        <v>1.2322024995228276E-2</v>
      </c>
      <c r="D344" s="84">
        <f t="shared" si="66"/>
        <v>0.80464999999999998</v>
      </c>
      <c r="E344" s="84">
        <f t="shared" si="67"/>
        <v>1.2322024995228276E-2</v>
      </c>
      <c r="F344" s="76">
        <f t="shared" si="68"/>
        <v>0.64746162249999994</v>
      </c>
      <c r="G344" s="76">
        <f t="shared" si="69"/>
        <v>0.52097999454462496</v>
      </c>
      <c r="H344" s="76">
        <f t="shared" si="70"/>
        <v>0.41920655261033246</v>
      </c>
      <c r="I344" s="76">
        <f t="shared" si="71"/>
        <v>9.914917412410431E-3</v>
      </c>
      <c r="J344" s="76">
        <f t="shared" si="72"/>
        <v>7.9780382958960522E-3</v>
      </c>
      <c r="K344" s="76">
        <f t="shared" ca="1" si="73"/>
        <v>1.0555583771466034E-2</v>
      </c>
      <c r="L344" s="76">
        <f t="shared" ca="1" si="74"/>
        <v>3.120314597006647E-6</v>
      </c>
      <c r="M344" s="76">
        <f t="shared" ca="1" si="75"/>
        <v>297482008767896.63</v>
      </c>
      <c r="N344" s="76">
        <f t="shared" ca="1" si="76"/>
        <v>2574424274101.8735</v>
      </c>
      <c r="O344" s="76">
        <f t="shared" ca="1" si="77"/>
        <v>4181453701385.292</v>
      </c>
      <c r="P344" s="50">
        <f t="shared" ca="1" si="78"/>
        <v>1.7664412237622419E-3</v>
      </c>
    </row>
    <row r="345" spans="1:16">
      <c r="A345">
        <v>8111.5</v>
      </c>
      <c r="B345">
        <v>7.2022749955067411E-3</v>
      </c>
      <c r="D345" s="84">
        <f t="shared" si="66"/>
        <v>0.81115000000000004</v>
      </c>
      <c r="E345" s="84">
        <f t="shared" si="67"/>
        <v>7.2022749955067411E-3</v>
      </c>
      <c r="F345" s="76">
        <f t="shared" si="68"/>
        <v>0.65796432250000003</v>
      </c>
      <c r="G345" s="76">
        <f t="shared" si="69"/>
        <v>0.53370776019587507</v>
      </c>
      <c r="H345" s="76">
        <f t="shared" si="70"/>
        <v>0.43291704968288403</v>
      </c>
      <c r="I345" s="76">
        <f t="shared" si="71"/>
        <v>5.8421253626052931E-3</v>
      </c>
      <c r="J345" s="76">
        <f t="shared" si="72"/>
        <v>4.7388399878772833E-3</v>
      </c>
      <c r="K345" s="76">
        <f t="shared" ca="1" si="73"/>
        <v>1.0711404808750779E-2</v>
      </c>
      <c r="L345" s="76">
        <f t="shared" ca="1" si="74"/>
        <v>1.2313992046198135E-5</v>
      </c>
      <c r="M345" s="76">
        <f t="shared" ca="1" si="75"/>
        <v>296149577652664.19</v>
      </c>
      <c r="N345" s="76">
        <f t="shared" ca="1" si="76"/>
        <v>2677552646946.8413</v>
      </c>
      <c r="O345" s="76">
        <f t="shared" ca="1" si="77"/>
        <v>4168721807981.1919</v>
      </c>
      <c r="P345" s="50">
        <f t="shared" ca="1" si="78"/>
        <v>-3.5091298132440378E-3</v>
      </c>
    </row>
    <row r="346" spans="1:16">
      <c r="A346">
        <v>8170.5</v>
      </c>
      <c r="B346">
        <v>4.7424997319467366E-5</v>
      </c>
      <c r="D346" s="84">
        <f t="shared" si="66"/>
        <v>0.81705000000000005</v>
      </c>
      <c r="E346" s="84">
        <f t="shared" si="67"/>
        <v>4.7424997319467366E-5</v>
      </c>
      <c r="F346" s="76">
        <f t="shared" si="68"/>
        <v>0.66757070250000006</v>
      </c>
      <c r="G346" s="76">
        <f t="shared" si="69"/>
        <v>0.54543864247762508</v>
      </c>
      <c r="H346" s="76">
        <f t="shared" si="70"/>
        <v>0.44565064283634359</v>
      </c>
      <c r="I346" s="76">
        <f t="shared" si="71"/>
        <v>3.8748594059870817E-5</v>
      </c>
      <c r="J346" s="76">
        <f t="shared" si="72"/>
        <v>3.1659538776617453E-5</v>
      </c>
      <c r="K346" s="76">
        <f t="shared" ca="1" si="73"/>
        <v>1.0852990077990829E-2</v>
      </c>
      <c r="L346" s="76">
        <f t="shared" ca="1" si="74"/>
        <v>1.1676023671262429E-4</v>
      </c>
      <c r="M346" s="76">
        <f t="shared" ca="1" si="75"/>
        <v>294938047641482.75</v>
      </c>
      <c r="N346" s="76">
        <f t="shared" ca="1" si="76"/>
        <v>2772689478409.501</v>
      </c>
      <c r="O346" s="76">
        <f t="shared" ca="1" si="77"/>
        <v>4156922638635.4951</v>
      </c>
      <c r="P346" s="50">
        <f t="shared" ca="1" si="78"/>
        <v>-1.0805565080671362E-2</v>
      </c>
    </row>
    <row r="347" spans="1:16">
      <c r="A347">
        <v>8218</v>
      </c>
      <c r="B347">
        <v>1.1075299997173715E-2</v>
      </c>
      <c r="D347" s="84">
        <f t="shared" si="66"/>
        <v>0.82179999999999997</v>
      </c>
      <c r="E347" s="84">
        <f t="shared" si="67"/>
        <v>1.1075299997173715E-2</v>
      </c>
      <c r="F347" s="76">
        <f t="shared" si="68"/>
        <v>0.67535523999999991</v>
      </c>
      <c r="G347" s="76">
        <f t="shared" si="69"/>
        <v>0.55500693623199993</v>
      </c>
      <c r="H347" s="76">
        <f t="shared" si="70"/>
        <v>0.45610470019545746</v>
      </c>
      <c r="I347" s="76">
        <f t="shared" si="71"/>
        <v>9.1016815376773596E-3</v>
      </c>
      <c r="J347" s="76">
        <f t="shared" si="72"/>
        <v>7.4797618876632542E-3</v>
      </c>
      <c r="K347" s="76">
        <f t="shared" ca="1" si="73"/>
        <v>1.0967080356219776E-2</v>
      </c>
      <c r="L347" s="76">
        <f t="shared" ca="1" si="74"/>
        <v>1.171149068819945E-8</v>
      </c>
      <c r="M347" s="76">
        <f t="shared" ca="1" si="75"/>
        <v>293961235698716.5</v>
      </c>
      <c r="N347" s="76">
        <f t="shared" ca="1" si="76"/>
        <v>2850331404629.209</v>
      </c>
      <c r="O347" s="76">
        <f t="shared" ca="1" si="77"/>
        <v>4147256346351.2144</v>
      </c>
      <c r="P347" s="50">
        <f t="shared" ca="1" si="78"/>
        <v>1.0821964095393891E-4</v>
      </c>
    </row>
    <row r="348" spans="1:16">
      <c r="A348">
        <v>8254</v>
      </c>
      <c r="B348">
        <v>3.2858999984455295E-3</v>
      </c>
      <c r="D348" s="84">
        <f t="shared" si="66"/>
        <v>0.82540000000000002</v>
      </c>
      <c r="E348" s="84">
        <f t="shared" si="67"/>
        <v>3.2858999984455295E-3</v>
      </c>
      <c r="F348" s="76">
        <f t="shared" si="68"/>
        <v>0.68128516000000006</v>
      </c>
      <c r="G348" s="76">
        <f t="shared" si="69"/>
        <v>0.56233277106400004</v>
      </c>
      <c r="H348" s="76">
        <f t="shared" si="70"/>
        <v>0.46414946923622569</v>
      </c>
      <c r="I348" s="76">
        <f t="shared" si="71"/>
        <v>2.7121818587169401E-3</v>
      </c>
      <c r="J348" s="76">
        <f t="shared" si="72"/>
        <v>2.2386349061849623E-3</v>
      </c>
      <c r="K348" s="76">
        <f t="shared" ca="1" si="73"/>
        <v>1.1053609469691179E-2</v>
      </c>
      <c r="L348" s="76">
        <f t="shared" ca="1" si="74"/>
        <v>6.0337310429679367E-5</v>
      </c>
      <c r="M348" s="76">
        <f t="shared" ca="1" si="75"/>
        <v>293220076317062.63</v>
      </c>
      <c r="N348" s="76">
        <f t="shared" ca="1" si="76"/>
        <v>2909795112073.2373</v>
      </c>
      <c r="O348" s="76">
        <f t="shared" ca="1" si="77"/>
        <v>4139831474199.0625</v>
      </c>
      <c r="P348" s="50">
        <f t="shared" ca="1" si="78"/>
        <v>-7.7677094712456495E-3</v>
      </c>
    </row>
    <row r="349" spans="1:16">
      <c r="A349">
        <v>8254</v>
      </c>
      <c r="B349">
        <v>1.1285900000075344E-2</v>
      </c>
      <c r="D349" s="84">
        <f t="shared" si="66"/>
        <v>0.82540000000000002</v>
      </c>
      <c r="E349" s="84">
        <f t="shared" si="67"/>
        <v>1.1285900000075344E-2</v>
      </c>
      <c r="F349" s="76">
        <f t="shared" si="68"/>
        <v>0.68128516000000006</v>
      </c>
      <c r="G349" s="76">
        <f t="shared" si="69"/>
        <v>0.56233277106400004</v>
      </c>
      <c r="H349" s="76">
        <f t="shared" si="70"/>
        <v>0.46414946923622569</v>
      </c>
      <c r="I349" s="76">
        <f t="shared" si="71"/>
        <v>9.3153818600621892E-3</v>
      </c>
      <c r="J349" s="76">
        <f t="shared" si="72"/>
        <v>7.6889161872953308E-3</v>
      </c>
      <c r="K349" s="76">
        <f t="shared" ca="1" si="73"/>
        <v>1.1053609469691179E-2</v>
      </c>
      <c r="L349" s="76">
        <f t="shared" ca="1" si="74"/>
        <v>5.3958890506156679E-8</v>
      </c>
      <c r="M349" s="76">
        <f t="shared" ca="1" si="75"/>
        <v>293220076317062.63</v>
      </c>
      <c r="N349" s="76">
        <f t="shared" ca="1" si="76"/>
        <v>2909795112073.2373</v>
      </c>
      <c r="O349" s="76">
        <f t="shared" ca="1" si="77"/>
        <v>4139831474199.0625</v>
      </c>
      <c r="P349" s="50">
        <f t="shared" ca="1" si="78"/>
        <v>2.3229053038416499E-4</v>
      </c>
    </row>
    <row r="350" spans="1:16">
      <c r="A350">
        <v>8258.5</v>
      </c>
      <c r="B350">
        <v>8.5622249971493147E-3</v>
      </c>
      <c r="D350" s="84">
        <f t="shared" si="66"/>
        <v>0.82584999999999997</v>
      </c>
      <c r="E350" s="84">
        <f t="shared" si="67"/>
        <v>8.5622249971493147E-3</v>
      </c>
      <c r="F350" s="76">
        <f t="shared" si="68"/>
        <v>0.68202822249999995</v>
      </c>
      <c r="G350" s="76">
        <f t="shared" si="69"/>
        <v>0.56325300755162488</v>
      </c>
      <c r="H350" s="76">
        <f t="shared" si="70"/>
        <v>0.46516249628650941</v>
      </c>
      <c r="I350" s="76">
        <f t="shared" si="71"/>
        <v>7.0711135138957614E-3</v>
      </c>
      <c r="J350" s="76">
        <f t="shared" si="72"/>
        <v>5.8396790954508143E-3</v>
      </c>
      <c r="K350" s="76">
        <f t="shared" ca="1" si="73"/>
        <v>1.1064429288559399E-2</v>
      </c>
      <c r="L350" s="76">
        <f t="shared" ca="1" si="74"/>
        <v>6.2610263159510432E-6</v>
      </c>
      <c r="M350" s="76">
        <f t="shared" ca="1" si="75"/>
        <v>293127380900713</v>
      </c>
      <c r="N350" s="76">
        <f t="shared" ca="1" si="76"/>
        <v>2917265478399.0068</v>
      </c>
      <c r="O350" s="76">
        <f t="shared" ca="1" si="77"/>
        <v>4138897386702.542</v>
      </c>
      <c r="P350" s="50">
        <f t="shared" ca="1" si="78"/>
        <v>-2.5022042914100845E-3</v>
      </c>
    </row>
    <row r="351" spans="1:16">
      <c r="A351">
        <v>8273</v>
      </c>
      <c r="B351">
        <v>5.8970499958377331E-3</v>
      </c>
      <c r="D351" s="84">
        <f t="shared" si="66"/>
        <v>0.82730000000000004</v>
      </c>
      <c r="E351" s="84">
        <f t="shared" si="67"/>
        <v>5.8970499958377331E-3</v>
      </c>
      <c r="F351" s="76">
        <f t="shared" si="68"/>
        <v>0.68442529000000007</v>
      </c>
      <c r="G351" s="76">
        <f t="shared" si="69"/>
        <v>0.56622504241700011</v>
      </c>
      <c r="H351" s="76">
        <f t="shared" si="70"/>
        <v>0.46843797759158418</v>
      </c>
      <c r="I351" s="76">
        <f t="shared" si="71"/>
        <v>4.8786294615565566E-3</v>
      </c>
      <c r="J351" s="76">
        <f t="shared" si="72"/>
        <v>4.0360901535457395E-3</v>
      </c>
      <c r="K351" s="76">
        <f t="shared" ca="1" si="73"/>
        <v>1.1099298711787872E-2</v>
      </c>
      <c r="L351" s="76">
        <f t="shared" ca="1" si="74"/>
        <v>2.7063391702604869E-5</v>
      </c>
      <c r="M351" s="76">
        <f t="shared" ca="1" si="75"/>
        <v>292828619680568.63</v>
      </c>
      <c r="N351" s="76">
        <f t="shared" ca="1" si="76"/>
        <v>2941393062849.2266</v>
      </c>
      <c r="O351" s="76">
        <f t="shared" ca="1" si="77"/>
        <v>4135878525203.6987</v>
      </c>
      <c r="P351" s="50">
        <f t="shared" ca="1" si="78"/>
        <v>-5.202248715950139E-3</v>
      </c>
    </row>
    <row r="352" spans="1:16">
      <c r="A352">
        <v>8273</v>
      </c>
      <c r="B352">
        <v>6.8970499924034812E-3</v>
      </c>
      <c r="D352" s="84">
        <f t="shared" si="66"/>
        <v>0.82730000000000004</v>
      </c>
      <c r="E352" s="84">
        <f t="shared" si="67"/>
        <v>6.8970499924034812E-3</v>
      </c>
      <c r="F352" s="76">
        <f t="shared" si="68"/>
        <v>0.68442529000000007</v>
      </c>
      <c r="G352" s="76">
        <f t="shared" si="69"/>
        <v>0.56622504241700011</v>
      </c>
      <c r="H352" s="76">
        <f t="shared" si="70"/>
        <v>0.46843797759158418</v>
      </c>
      <c r="I352" s="76">
        <f t="shared" si="71"/>
        <v>5.7059294587154001E-3</v>
      </c>
      <c r="J352" s="76">
        <f t="shared" si="72"/>
        <v>4.7205154411952503E-3</v>
      </c>
      <c r="K352" s="76">
        <f t="shared" ca="1" si="73"/>
        <v>1.1099298711787872E-2</v>
      </c>
      <c r="L352" s="76">
        <f t="shared" ca="1" si="74"/>
        <v>1.7658894299567755E-5</v>
      </c>
      <c r="M352" s="76">
        <f t="shared" ca="1" si="75"/>
        <v>292828619680568.63</v>
      </c>
      <c r="N352" s="76">
        <f t="shared" ca="1" si="76"/>
        <v>2941393062849.2266</v>
      </c>
      <c r="O352" s="76">
        <f t="shared" ca="1" si="77"/>
        <v>4135878525203.6987</v>
      </c>
      <c r="P352" s="50">
        <f t="shared" ca="1" si="78"/>
        <v>-4.202248719384391E-3</v>
      </c>
    </row>
    <row r="353" spans="1:16">
      <c r="A353">
        <v>8322.5</v>
      </c>
      <c r="B353">
        <v>-2.0633750027627684E-3</v>
      </c>
      <c r="D353" s="84">
        <f t="shared" si="66"/>
        <v>0.83225000000000005</v>
      </c>
      <c r="E353" s="84">
        <f t="shared" si="67"/>
        <v>-2.0633750027627684E-3</v>
      </c>
      <c r="F353" s="76">
        <f t="shared" si="68"/>
        <v>0.6926400625000001</v>
      </c>
      <c r="G353" s="76">
        <f t="shared" si="69"/>
        <v>0.57644969201562513</v>
      </c>
      <c r="H353" s="76">
        <f t="shared" si="70"/>
        <v>0.47975025618000405</v>
      </c>
      <c r="I353" s="76">
        <f t="shared" si="71"/>
        <v>-1.7172438460493142E-3</v>
      </c>
      <c r="J353" s="76">
        <f t="shared" si="72"/>
        <v>-1.4291761908745418E-3</v>
      </c>
      <c r="K353" s="76">
        <f t="shared" ca="1" si="73"/>
        <v>1.1218399671233765E-2</v>
      </c>
      <c r="L353" s="76">
        <f t="shared" ca="1" si="74"/>
        <v>1.7640553849081572E-4</v>
      </c>
      <c r="M353" s="76">
        <f t="shared" ca="1" si="75"/>
        <v>291807841745665.88</v>
      </c>
      <c r="N353" s="76">
        <f t="shared" ca="1" si="76"/>
        <v>3024406288509.7222</v>
      </c>
      <c r="O353" s="76">
        <f t="shared" ca="1" si="77"/>
        <v>4125469182536.7437</v>
      </c>
      <c r="P353" s="50">
        <f t="shared" ca="1" si="78"/>
        <v>-1.3281774673996534E-2</v>
      </c>
    </row>
    <row r="354" spans="1:16">
      <c r="A354">
        <v>8388</v>
      </c>
      <c r="B354">
        <v>-4.9302000043098815E-3</v>
      </c>
      <c r="D354" s="84">
        <f t="shared" si="66"/>
        <v>0.83879999999999999</v>
      </c>
      <c r="E354" s="84">
        <f t="shared" si="67"/>
        <v>-4.9302000043098815E-3</v>
      </c>
      <c r="F354" s="76">
        <f t="shared" si="68"/>
        <v>0.70358544000000001</v>
      </c>
      <c r="G354" s="76">
        <f t="shared" si="69"/>
        <v>0.59016746707199996</v>
      </c>
      <c r="H354" s="76">
        <f t="shared" si="70"/>
        <v>0.49503247137999362</v>
      </c>
      <c r="I354" s="76">
        <f t="shared" si="71"/>
        <v>-4.1354517636151287E-3</v>
      </c>
      <c r="J354" s="76">
        <f t="shared" si="72"/>
        <v>-3.4688169393203698E-3</v>
      </c>
      <c r="K354" s="76">
        <f t="shared" ca="1" si="73"/>
        <v>1.1376149994023074E-2</v>
      </c>
      <c r="L354" s="76">
        <f t="shared" ca="1" si="74"/>
        <v>2.6589705026813321E-4</v>
      </c>
      <c r="M354" s="76">
        <f t="shared" ca="1" si="75"/>
        <v>290455071256777</v>
      </c>
      <c r="N354" s="76">
        <f t="shared" ca="1" si="76"/>
        <v>3135780826981.5313</v>
      </c>
      <c r="O354" s="76">
        <f t="shared" ca="1" si="77"/>
        <v>4111449818593.9214</v>
      </c>
      <c r="P354" s="50">
        <f t="shared" ca="1" si="78"/>
        <v>-1.6306349998332956E-2</v>
      </c>
    </row>
    <row r="355" spans="1:16">
      <c r="A355">
        <v>8406.5</v>
      </c>
      <c r="B355">
        <v>-4.5719749978161417E-3</v>
      </c>
      <c r="D355" s="84">
        <f t="shared" si="66"/>
        <v>0.84065000000000001</v>
      </c>
      <c r="E355" s="84">
        <f t="shared" si="67"/>
        <v>-4.5719749978161417E-3</v>
      </c>
      <c r="F355" s="76">
        <f t="shared" si="68"/>
        <v>0.70669242249999997</v>
      </c>
      <c r="G355" s="76">
        <f t="shared" si="69"/>
        <v>0.59408098497462503</v>
      </c>
      <c r="H355" s="76">
        <f t="shared" si="70"/>
        <v>0.49941418001891846</v>
      </c>
      <c r="I355" s="76">
        <f t="shared" si="71"/>
        <v>-3.8434307819141394E-3</v>
      </c>
      <c r="J355" s="76">
        <f t="shared" si="72"/>
        <v>-3.2309800868161212E-3</v>
      </c>
      <c r="K355" s="76">
        <f t="shared" ca="1" si="73"/>
        <v>1.1420736804448337E-2</v>
      </c>
      <c r="L355" s="76">
        <f t="shared" ca="1" si="74"/>
        <v>2.5576683079028947E-4</v>
      </c>
      <c r="M355" s="76">
        <f t="shared" ca="1" si="75"/>
        <v>290072574002356.44</v>
      </c>
      <c r="N355" s="76">
        <f t="shared" ca="1" si="76"/>
        <v>3167551288584.9321</v>
      </c>
      <c r="O355" s="76">
        <f t="shared" ca="1" si="77"/>
        <v>4107439716178.6704</v>
      </c>
      <c r="P355" s="50">
        <f t="shared" ca="1" si="78"/>
        <v>-1.5992711802264477E-2</v>
      </c>
    </row>
    <row r="356" spans="1:16">
      <c r="A356">
        <v>8406.5</v>
      </c>
      <c r="B356">
        <v>3.4280249965377152E-3</v>
      </c>
      <c r="D356" s="84">
        <f t="shared" si="66"/>
        <v>0.84065000000000001</v>
      </c>
      <c r="E356" s="84">
        <f t="shared" si="67"/>
        <v>3.4280249965377152E-3</v>
      </c>
      <c r="F356" s="76">
        <f t="shared" si="68"/>
        <v>0.70669242249999997</v>
      </c>
      <c r="G356" s="76">
        <f t="shared" si="69"/>
        <v>0.59408098497462503</v>
      </c>
      <c r="H356" s="76">
        <f t="shared" si="70"/>
        <v>0.49941418001891846</v>
      </c>
      <c r="I356" s="76">
        <f t="shared" si="71"/>
        <v>2.8817692133394305E-3</v>
      </c>
      <c r="J356" s="76">
        <f t="shared" si="72"/>
        <v>2.4225592891937921E-3</v>
      </c>
      <c r="K356" s="76">
        <f t="shared" ca="1" si="73"/>
        <v>1.1420736804448337E-2</v>
      </c>
      <c r="L356" s="76">
        <f t="shared" ca="1" si="74"/>
        <v>6.3883442044313884E-5</v>
      </c>
      <c r="M356" s="76">
        <f t="shared" ca="1" si="75"/>
        <v>290072574002356.44</v>
      </c>
      <c r="N356" s="76">
        <f t="shared" ca="1" si="76"/>
        <v>3167551288584.9321</v>
      </c>
      <c r="O356" s="76">
        <f t="shared" ca="1" si="77"/>
        <v>4107439716178.6704</v>
      </c>
      <c r="P356" s="50">
        <f t="shared" ca="1" si="78"/>
        <v>-7.9927118079106216E-3</v>
      </c>
    </row>
    <row r="357" spans="1:16">
      <c r="A357">
        <v>8428.5</v>
      </c>
      <c r="B357">
        <v>1.5567249938612804E-3</v>
      </c>
      <c r="D357" s="84">
        <f t="shared" si="66"/>
        <v>0.84284999999999999</v>
      </c>
      <c r="E357" s="84">
        <f t="shared" si="67"/>
        <v>1.5567249938612804E-3</v>
      </c>
      <c r="F357" s="76">
        <f t="shared" si="68"/>
        <v>0.71039612249999995</v>
      </c>
      <c r="G357" s="76">
        <f t="shared" si="69"/>
        <v>0.59875737184912492</v>
      </c>
      <c r="H357" s="76">
        <f t="shared" si="70"/>
        <v>0.50466265086303497</v>
      </c>
      <c r="I357" s="76">
        <f t="shared" si="71"/>
        <v>1.3120856610759801E-3</v>
      </c>
      <c r="J357" s="76">
        <f t="shared" si="72"/>
        <v>1.1058913994378898E-3</v>
      </c>
      <c r="K357" s="76">
        <f t="shared" ca="1" si="73"/>
        <v>1.1473776946954168E-2</v>
      </c>
      <c r="L357" s="76">
        <f t="shared" ca="1" si="74"/>
        <v>9.8347919440343453E-5</v>
      </c>
      <c r="M357" s="76">
        <f t="shared" ca="1" si="75"/>
        <v>289617475422880.56</v>
      </c>
      <c r="N357" s="76">
        <f t="shared" ca="1" si="76"/>
        <v>3205511298122.5522</v>
      </c>
      <c r="O357" s="76">
        <f t="shared" ca="1" si="77"/>
        <v>4102642116003.7061</v>
      </c>
      <c r="P357" s="50">
        <f t="shared" ca="1" si="78"/>
        <v>-9.9170519530928872E-3</v>
      </c>
    </row>
    <row r="358" spans="1:16">
      <c r="A358">
        <v>9129</v>
      </c>
      <c r="B358">
        <v>7.9046500031836331E-3</v>
      </c>
      <c r="D358" s="84">
        <f t="shared" si="66"/>
        <v>0.91290000000000004</v>
      </c>
      <c r="E358" s="84">
        <f t="shared" si="67"/>
        <v>7.9046500031836331E-3</v>
      </c>
      <c r="F358" s="76">
        <f t="shared" si="68"/>
        <v>0.83338641000000013</v>
      </c>
      <c r="G358" s="76">
        <f t="shared" si="69"/>
        <v>0.76079845368900012</v>
      </c>
      <c r="H358" s="76">
        <f t="shared" si="70"/>
        <v>0.69453290837268833</v>
      </c>
      <c r="I358" s="76">
        <f t="shared" si="71"/>
        <v>7.216154987906339E-3</v>
      </c>
      <c r="J358" s="76">
        <f t="shared" si="72"/>
        <v>6.5876278884596969E-3</v>
      </c>
      <c r="K358" s="76">
        <f t="shared" ca="1" si="73"/>
        <v>1.31728418465199E-2</v>
      </c>
      <c r="L358" s="76">
        <f t="shared" ca="1" si="74"/>
        <v>2.7753845298194779E-5</v>
      </c>
      <c r="M358" s="76">
        <f t="shared" ca="1" si="75"/>
        <v>275000691223201.16</v>
      </c>
      <c r="N358" s="76">
        <f t="shared" ca="1" si="76"/>
        <v>4512491476889.9209</v>
      </c>
      <c r="O358" s="76">
        <f t="shared" ca="1" si="77"/>
        <v>3933876341606.5923</v>
      </c>
      <c r="P358" s="50">
        <f t="shared" ca="1" si="78"/>
        <v>-5.2681918433362673E-3</v>
      </c>
    </row>
    <row r="359" spans="1:16">
      <c r="A359">
        <v>9316</v>
      </c>
      <c r="B359">
        <v>3.4985999955097213E-3</v>
      </c>
      <c r="D359" s="84">
        <f t="shared" si="66"/>
        <v>0.93159999999999998</v>
      </c>
      <c r="E359" s="84">
        <f t="shared" si="67"/>
        <v>3.4985999955097213E-3</v>
      </c>
      <c r="F359" s="76">
        <f t="shared" si="68"/>
        <v>0.86787855999999997</v>
      </c>
      <c r="G359" s="76">
        <f t="shared" si="69"/>
        <v>0.80851566649599993</v>
      </c>
      <c r="H359" s="76">
        <f t="shared" si="70"/>
        <v>0.75321319490767358</v>
      </c>
      <c r="I359" s="76">
        <f t="shared" si="71"/>
        <v>3.2592957558168563E-3</v>
      </c>
      <c r="J359" s="76">
        <f t="shared" si="72"/>
        <v>3.0363599261189833E-3</v>
      </c>
      <c r="K359" s="76">
        <f t="shared" ca="1" si="73"/>
        <v>1.3629761754948911E-2</v>
      </c>
      <c r="L359" s="76">
        <f t="shared" ca="1" si="74"/>
        <v>1.0264043859592299E-4</v>
      </c>
      <c r="M359" s="76">
        <f t="shared" ca="1" si="75"/>
        <v>271060882414707.81</v>
      </c>
      <c r="N359" s="76">
        <f t="shared" ca="1" si="76"/>
        <v>4892297382513.6895</v>
      </c>
      <c r="O359" s="76">
        <f t="shared" ca="1" si="77"/>
        <v>3883734960582.5889</v>
      </c>
      <c r="P359" s="50">
        <f t="shared" ca="1" si="78"/>
        <v>-1.013116175943919E-2</v>
      </c>
    </row>
    <row r="360" spans="1:16">
      <c r="A360">
        <v>9346</v>
      </c>
      <c r="B360">
        <v>1.867409999249503E-2</v>
      </c>
      <c r="D360" s="84">
        <f t="shared" si="66"/>
        <v>0.93459999999999999</v>
      </c>
      <c r="E360" s="84">
        <f t="shared" si="67"/>
        <v>1.867409999249503E-2</v>
      </c>
      <c r="F360" s="76">
        <f t="shared" si="68"/>
        <v>0.87347715999999997</v>
      </c>
      <c r="G360" s="76">
        <f t="shared" si="69"/>
        <v>0.816351753736</v>
      </c>
      <c r="H360" s="76">
        <f t="shared" si="70"/>
        <v>0.7629623490416656</v>
      </c>
      <c r="I360" s="76">
        <f t="shared" si="71"/>
        <v>1.7452813852985857E-2</v>
      </c>
      <c r="J360" s="76">
        <f t="shared" si="72"/>
        <v>1.631139982700058E-2</v>
      </c>
      <c r="K360" s="76">
        <f t="shared" ca="1" si="73"/>
        <v>1.3703195852984032E-2</v>
      </c>
      <c r="L360" s="76">
        <f t="shared" ca="1" si="74"/>
        <v>2.4709887964207578E-5</v>
      </c>
      <c r="M360" s="76">
        <f t="shared" ca="1" si="75"/>
        <v>270427484260627</v>
      </c>
      <c r="N360" s="76">
        <f t="shared" ca="1" si="76"/>
        <v>4954388953499.7881</v>
      </c>
      <c r="O360" s="76">
        <f t="shared" ca="1" si="77"/>
        <v>3875498008637.2314</v>
      </c>
      <c r="P360" s="50">
        <f t="shared" ca="1" si="78"/>
        <v>4.9709041395109982E-3</v>
      </c>
    </row>
    <row r="361" spans="1:16">
      <c r="A361">
        <v>9368.5</v>
      </c>
      <c r="B361">
        <v>4.0557249958510511E-3</v>
      </c>
      <c r="D361" s="84">
        <f t="shared" si="66"/>
        <v>0.93684999999999996</v>
      </c>
      <c r="E361" s="84">
        <f t="shared" si="67"/>
        <v>4.0557249958510511E-3</v>
      </c>
      <c r="F361" s="76">
        <f t="shared" si="68"/>
        <v>0.87768792249999994</v>
      </c>
      <c r="G361" s="76">
        <f t="shared" si="69"/>
        <v>0.82226193019412486</v>
      </c>
      <c r="H361" s="76">
        <f t="shared" si="70"/>
        <v>0.77033608930236586</v>
      </c>
      <c r="I361" s="76">
        <f t="shared" si="71"/>
        <v>3.799605962363057E-3</v>
      </c>
      <c r="J361" s="76">
        <f t="shared" si="72"/>
        <v>3.5596608458398297E-3</v>
      </c>
      <c r="K361" s="76">
        <f t="shared" ca="1" si="73"/>
        <v>1.3758295276316012E-2</v>
      </c>
      <c r="L361" s="76">
        <f t="shared" ca="1" si="74"/>
        <v>9.4139870047361916E-5</v>
      </c>
      <c r="M361" s="76">
        <f t="shared" ca="1" si="75"/>
        <v>269952198654832.72</v>
      </c>
      <c r="N361" s="76">
        <f t="shared" ca="1" si="76"/>
        <v>5001165695649.9248</v>
      </c>
      <c r="O361" s="76">
        <f t="shared" ca="1" si="77"/>
        <v>3869285635569.8774</v>
      </c>
      <c r="P361" s="50">
        <f t="shared" ca="1" si="78"/>
        <v>-9.7025702804649609E-3</v>
      </c>
    </row>
    <row r="362" spans="1:16">
      <c r="A362">
        <v>9374</v>
      </c>
      <c r="B362">
        <v>8.8379000007989816E-3</v>
      </c>
      <c r="D362" s="84">
        <f t="shared" si="66"/>
        <v>0.93740000000000001</v>
      </c>
      <c r="E362" s="84">
        <f t="shared" si="67"/>
        <v>8.8379000007989816E-3</v>
      </c>
      <c r="F362" s="76">
        <f t="shared" si="68"/>
        <v>0.87871876000000004</v>
      </c>
      <c r="G362" s="76">
        <f t="shared" si="69"/>
        <v>0.82371096562400004</v>
      </c>
      <c r="H362" s="76">
        <f t="shared" si="70"/>
        <v>0.77214665917593772</v>
      </c>
      <c r="I362" s="76">
        <f t="shared" si="71"/>
        <v>8.2846474607489659E-3</v>
      </c>
      <c r="J362" s="76">
        <f t="shared" si="72"/>
        <v>7.7660285297060806E-3</v>
      </c>
      <c r="K362" s="76">
        <f t="shared" ca="1" si="73"/>
        <v>1.3771767133549601E-2</v>
      </c>
      <c r="L362" s="76">
        <f t="shared" ca="1" si="74"/>
        <v>2.4343044883636816E-5</v>
      </c>
      <c r="M362" s="76">
        <f t="shared" ca="1" si="75"/>
        <v>269835987046254.66</v>
      </c>
      <c r="N362" s="76">
        <f t="shared" ca="1" si="76"/>
        <v>5012627058736.2393</v>
      </c>
      <c r="O362" s="76">
        <f t="shared" ca="1" si="77"/>
        <v>3867762547843.7212</v>
      </c>
      <c r="P362" s="50">
        <f t="shared" ca="1" si="78"/>
        <v>-4.9338671327506193E-3</v>
      </c>
    </row>
    <row r="363" spans="1:16">
      <c r="A363">
        <v>9374.5</v>
      </c>
      <c r="B363">
        <v>1.4090824995946605E-2</v>
      </c>
      <c r="D363" s="84">
        <f t="shared" si="66"/>
        <v>0.93745000000000001</v>
      </c>
      <c r="E363" s="84">
        <f t="shared" si="67"/>
        <v>1.4090824995946605E-2</v>
      </c>
      <c r="F363" s="76">
        <f t="shared" si="68"/>
        <v>0.87881250249999998</v>
      </c>
      <c r="G363" s="76">
        <f t="shared" si="69"/>
        <v>0.82384278046862502</v>
      </c>
      <c r="H363" s="76">
        <f t="shared" si="70"/>
        <v>0.77231141455031249</v>
      </c>
      <c r="I363" s="76">
        <f t="shared" si="71"/>
        <v>1.3209443892450145E-2</v>
      </c>
      <c r="J363" s="76">
        <f t="shared" si="72"/>
        <v>1.2383193176977388E-2</v>
      </c>
      <c r="K363" s="76">
        <f t="shared" ca="1" si="73"/>
        <v>1.37729919084145E-2</v>
      </c>
      <c r="L363" s="76">
        <f t="shared" ca="1" si="74"/>
        <v>1.0101787153019062E-7</v>
      </c>
      <c r="M363" s="76">
        <f t="shared" ca="1" si="75"/>
        <v>269825421758898.69</v>
      </c>
      <c r="N363" s="76">
        <f t="shared" ca="1" si="76"/>
        <v>5013669527013.7451</v>
      </c>
      <c r="O363" s="76">
        <f t="shared" ca="1" si="77"/>
        <v>3867623997616.4385</v>
      </c>
      <c r="P363" s="50">
        <f t="shared" ca="1" si="78"/>
        <v>3.1783308753210483E-4</v>
      </c>
    </row>
    <row r="364" spans="1:16">
      <c r="A364">
        <v>9405</v>
      </c>
      <c r="B364">
        <v>8.5192499973345548E-3</v>
      </c>
      <c r="D364" s="84">
        <f t="shared" si="66"/>
        <v>0.9405</v>
      </c>
      <c r="E364" s="84">
        <f t="shared" si="67"/>
        <v>8.5192499973345548E-3</v>
      </c>
      <c r="F364" s="76">
        <f t="shared" si="68"/>
        <v>0.88454025000000003</v>
      </c>
      <c r="G364" s="76">
        <f t="shared" si="69"/>
        <v>0.83191010512500008</v>
      </c>
      <c r="H364" s="76">
        <f t="shared" si="70"/>
        <v>0.7824114538700625</v>
      </c>
      <c r="I364" s="76">
        <f t="shared" si="71"/>
        <v>8.0123546224931484E-3</v>
      </c>
      <c r="J364" s="76">
        <f t="shared" si="72"/>
        <v>7.5356195224548063E-3</v>
      </c>
      <c r="K364" s="76">
        <f t="shared" ca="1" si="73"/>
        <v>1.3847722265112926E-2</v>
      </c>
      <c r="L364" s="76">
        <f t="shared" ca="1" si="74"/>
        <v>2.8392616708483179E-5</v>
      </c>
      <c r="M364" s="76">
        <f t="shared" ca="1" si="75"/>
        <v>269180752323191.84</v>
      </c>
      <c r="N364" s="76">
        <f t="shared" ca="1" si="76"/>
        <v>5077425628667.5283</v>
      </c>
      <c r="O364" s="76">
        <f t="shared" ca="1" si="77"/>
        <v>3859144833851.2173</v>
      </c>
      <c r="P364" s="50">
        <f t="shared" ca="1" si="78"/>
        <v>-5.3284722677783714E-3</v>
      </c>
    </row>
    <row r="365" spans="1:16">
      <c r="A365">
        <v>9415.5</v>
      </c>
      <c r="B365">
        <v>6.8306749963085167E-3</v>
      </c>
      <c r="D365" s="84">
        <f t="shared" si="66"/>
        <v>0.94155</v>
      </c>
      <c r="E365" s="84">
        <f t="shared" si="67"/>
        <v>6.8306749963085167E-3</v>
      </c>
      <c r="F365" s="76">
        <f t="shared" si="68"/>
        <v>0.88651640249999997</v>
      </c>
      <c r="G365" s="76">
        <f t="shared" si="69"/>
        <v>0.83469951877387494</v>
      </c>
      <c r="H365" s="76">
        <f t="shared" si="70"/>
        <v>0.78591133190154194</v>
      </c>
      <c r="I365" s="76">
        <f t="shared" si="71"/>
        <v>6.4314220427742841E-3</v>
      </c>
      <c r="J365" s="76">
        <f t="shared" si="72"/>
        <v>6.0555054243741271E-3</v>
      </c>
      <c r="K365" s="76">
        <f t="shared" ca="1" si="73"/>
        <v>1.3873457801151389E-2</v>
      </c>
      <c r="L365" s="76">
        <f t="shared" ca="1" si="74"/>
        <v>4.9600789636190432E-5</v>
      </c>
      <c r="M365" s="76">
        <f t="shared" ca="1" si="75"/>
        <v>268958732270832.31</v>
      </c>
      <c r="N365" s="76">
        <f t="shared" ca="1" si="76"/>
        <v>5099449668019.8193</v>
      </c>
      <c r="O365" s="76">
        <f t="shared" ca="1" si="77"/>
        <v>3856213232813.5977</v>
      </c>
      <c r="P365" s="50">
        <f t="shared" ca="1" si="78"/>
        <v>-7.0427828048428721E-3</v>
      </c>
    </row>
    <row r="366" spans="1:16">
      <c r="A366">
        <v>9462</v>
      </c>
      <c r="B366">
        <v>9.3526999917230569E-3</v>
      </c>
      <c r="D366" s="84">
        <f t="shared" si="66"/>
        <v>0.94620000000000004</v>
      </c>
      <c r="E366" s="84">
        <f t="shared" si="67"/>
        <v>9.3526999917230569E-3</v>
      </c>
      <c r="F366" s="76">
        <f t="shared" si="68"/>
        <v>0.89529444000000002</v>
      </c>
      <c r="G366" s="76">
        <f t="shared" si="69"/>
        <v>0.84712759912800006</v>
      </c>
      <c r="H366" s="76">
        <f t="shared" si="70"/>
        <v>0.80155213429491368</v>
      </c>
      <c r="I366" s="76">
        <f t="shared" si="71"/>
        <v>8.8495247321683564E-3</v>
      </c>
      <c r="J366" s="76">
        <f t="shared" si="72"/>
        <v>8.3734203015776998E-3</v>
      </c>
      <c r="K366" s="76">
        <f t="shared" ca="1" si="73"/>
        <v>1.3987482975171326E-2</v>
      </c>
      <c r="L366" s="76">
        <f t="shared" ca="1" si="74"/>
        <v>2.1481213303661643E-5</v>
      </c>
      <c r="M366" s="76">
        <f t="shared" ca="1" si="75"/>
        <v>267974984868327.38</v>
      </c>
      <c r="N366" s="76">
        <f t="shared" ca="1" si="76"/>
        <v>5197445802866.2979</v>
      </c>
      <c r="O366" s="76">
        <f t="shared" ca="1" si="77"/>
        <v>3843153480194.7163</v>
      </c>
      <c r="P366" s="50">
        <f t="shared" ca="1" si="78"/>
        <v>-4.6347829834482695E-3</v>
      </c>
    </row>
    <row r="367" spans="1:16">
      <c r="A367">
        <v>9498.5</v>
      </c>
      <c r="B367">
        <v>-2.1837750027771108E-3</v>
      </c>
      <c r="D367" s="84">
        <f t="shared" si="66"/>
        <v>0.94984999999999997</v>
      </c>
      <c r="E367" s="84">
        <f t="shared" si="67"/>
        <v>-2.1837750027771108E-3</v>
      </c>
      <c r="F367" s="76">
        <f t="shared" si="68"/>
        <v>0.90221502249999996</v>
      </c>
      <c r="G367" s="76">
        <f t="shared" si="69"/>
        <v>0.85696893912162497</v>
      </c>
      <c r="H367" s="76">
        <f t="shared" si="70"/>
        <v>0.81399194682467546</v>
      </c>
      <c r="I367" s="76">
        <f t="shared" si="71"/>
        <v>-2.0742586863878388E-3</v>
      </c>
      <c r="J367" s="76">
        <f t="shared" si="72"/>
        <v>-1.9702346132654887E-3</v>
      </c>
      <c r="K367" s="76">
        <f t="shared" ca="1" si="73"/>
        <v>1.4077047772940427E-2</v>
      </c>
      <c r="L367" s="76">
        <f t="shared" ca="1" si="74"/>
        <v>2.6441435734329426E-4</v>
      </c>
      <c r="M367" s="76">
        <f t="shared" ca="1" si="75"/>
        <v>267202213374823.19</v>
      </c>
      <c r="N367" s="76">
        <f t="shared" ca="1" si="76"/>
        <v>5274892103870.1973</v>
      </c>
      <c r="O367" s="76">
        <f t="shared" ca="1" si="77"/>
        <v>3832814678581.9009</v>
      </c>
      <c r="P367" s="50">
        <f t="shared" ca="1" si="78"/>
        <v>-1.626082277571754E-2</v>
      </c>
    </row>
    <row r="368" spans="1:16">
      <c r="A368">
        <v>9501.5</v>
      </c>
      <c r="B368">
        <v>1.3337749987840652E-3</v>
      </c>
      <c r="D368" s="84">
        <f t="shared" si="66"/>
        <v>0.95015000000000005</v>
      </c>
      <c r="E368" s="84">
        <f t="shared" si="67"/>
        <v>1.3337749987840652E-3</v>
      </c>
      <c r="F368" s="76">
        <f t="shared" si="68"/>
        <v>0.90278502250000014</v>
      </c>
      <c r="G368" s="76">
        <f t="shared" si="69"/>
        <v>0.8577811891283752</v>
      </c>
      <c r="H368" s="76">
        <f t="shared" si="70"/>
        <v>0.8150207968503258</v>
      </c>
      <c r="I368" s="76">
        <f t="shared" si="71"/>
        <v>1.2672863150946796E-3</v>
      </c>
      <c r="J368" s="76">
        <f t="shared" si="72"/>
        <v>1.2041120922872098E-3</v>
      </c>
      <c r="K368" s="76">
        <f t="shared" ca="1" si="73"/>
        <v>1.4084411655719959E-2</v>
      </c>
      <c r="L368" s="76">
        <f t="shared" ca="1" si="74"/>
        <v>1.6257873515719735E-4</v>
      </c>
      <c r="M368" s="76">
        <f t="shared" ca="1" si="75"/>
        <v>267138675363763</v>
      </c>
      <c r="N368" s="76">
        <f t="shared" ca="1" si="76"/>
        <v>5281277985859.9502</v>
      </c>
      <c r="O368" s="76">
        <f t="shared" ca="1" si="77"/>
        <v>3831961500415.4521</v>
      </c>
      <c r="P368" s="50">
        <f t="shared" ca="1" si="78"/>
        <v>-1.2750636656935894E-2</v>
      </c>
    </row>
    <row r="369" spans="1:16">
      <c r="A369">
        <v>9501.5</v>
      </c>
      <c r="B369">
        <v>8.3337749965721741E-3</v>
      </c>
      <c r="D369" s="84">
        <f t="shared" si="66"/>
        <v>0.95015000000000005</v>
      </c>
      <c r="E369" s="84">
        <f t="shared" si="67"/>
        <v>8.3337749965721741E-3</v>
      </c>
      <c r="F369" s="76">
        <f t="shared" si="68"/>
        <v>0.90278502250000014</v>
      </c>
      <c r="G369" s="76">
        <f t="shared" si="69"/>
        <v>0.8577811891283752</v>
      </c>
      <c r="H369" s="76">
        <f t="shared" si="70"/>
        <v>0.8150207968503258</v>
      </c>
      <c r="I369" s="76">
        <f t="shared" si="71"/>
        <v>7.9183363129930514E-3</v>
      </c>
      <c r="J369" s="76">
        <f t="shared" si="72"/>
        <v>7.523607247790348E-3</v>
      </c>
      <c r="K369" s="76">
        <f t="shared" ca="1" si="73"/>
        <v>1.4084411655719959E-2</v>
      </c>
      <c r="L369" s="76">
        <f t="shared" ca="1" si="74"/>
        <v>3.3069821985534398E-5</v>
      </c>
      <c r="M369" s="76">
        <f t="shared" ca="1" si="75"/>
        <v>267138675363763</v>
      </c>
      <c r="N369" s="76">
        <f t="shared" ca="1" si="76"/>
        <v>5281277985859.9502</v>
      </c>
      <c r="O369" s="76">
        <f t="shared" ca="1" si="77"/>
        <v>3831961500415.4521</v>
      </c>
      <c r="P369" s="50">
        <f t="shared" ca="1" si="78"/>
        <v>-5.7506366591477849E-3</v>
      </c>
    </row>
    <row r="370" spans="1:16">
      <c r="A370">
        <v>9542</v>
      </c>
      <c r="B370">
        <v>8.2069999916711822E-4</v>
      </c>
      <c r="D370" s="84">
        <f t="shared" si="66"/>
        <v>0.95420000000000005</v>
      </c>
      <c r="E370" s="84">
        <f t="shared" si="67"/>
        <v>8.2069999916711822E-4</v>
      </c>
      <c r="F370" s="76">
        <f t="shared" si="68"/>
        <v>0.91049764000000011</v>
      </c>
      <c r="G370" s="76">
        <f t="shared" si="69"/>
        <v>0.86879684808800017</v>
      </c>
      <c r="H370" s="76">
        <f t="shared" si="70"/>
        <v>0.82900595244556985</v>
      </c>
      <c r="I370" s="76">
        <f t="shared" si="71"/>
        <v>7.831119392052642E-4</v>
      </c>
      <c r="J370" s="76">
        <f t="shared" si="72"/>
        <v>7.4724541238966311E-4</v>
      </c>
      <c r="K370" s="76">
        <f t="shared" ca="1" si="73"/>
        <v>1.4183859643525152E-2</v>
      </c>
      <c r="L370" s="76">
        <f t="shared" ca="1" si="74"/>
        <v>1.7857403568059913E-4</v>
      </c>
      <c r="M370" s="76">
        <f t="shared" ca="1" si="75"/>
        <v>266280580426165.75</v>
      </c>
      <c r="N370" s="76">
        <f t="shared" ca="1" si="76"/>
        <v>5367789957631.4199</v>
      </c>
      <c r="O370" s="76">
        <f t="shared" ca="1" si="77"/>
        <v>3820393022154.0039</v>
      </c>
      <c r="P370" s="50">
        <f t="shared" ca="1" si="78"/>
        <v>-1.3363159644358033E-2</v>
      </c>
    </row>
    <row r="371" spans="1:16">
      <c r="A371">
        <v>9548</v>
      </c>
      <c r="B371">
        <v>-3.1442000035895035E-3</v>
      </c>
      <c r="D371" s="84">
        <f t="shared" si="66"/>
        <v>0.95479999999999998</v>
      </c>
      <c r="E371" s="84">
        <f t="shared" si="67"/>
        <v>-3.1442000035895035E-3</v>
      </c>
      <c r="F371" s="76">
        <f t="shared" si="68"/>
        <v>0.91164303999999996</v>
      </c>
      <c r="G371" s="76">
        <f t="shared" si="69"/>
        <v>0.87043677459199997</v>
      </c>
      <c r="H371" s="76">
        <f t="shared" si="70"/>
        <v>0.83109303238044152</v>
      </c>
      <c r="I371" s="76">
        <f t="shared" si="71"/>
        <v>-3.0020821634272579E-3</v>
      </c>
      <c r="J371" s="76">
        <f t="shared" si="72"/>
        <v>-2.8663880496403457E-3</v>
      </c>
      <c r="K371" s="76">
        <f t="shared" ca="1" si="73"/>
        <v>1.4198598311852498E-2</v>
      </c>
      <c r="L371" s="76">
        <f t="shared" ca="1" si="74"/>
        <v>3.0077265341009793E-4</v>
      </c>
      <c r="M371" s="76">
        <f t="shared" ca="1" si="75"/>
        <v>266153403040327.41</v>
      </c>
      <c r="N371" s="76">
        <f t="shared" ca="1" si="76"/>
        <v>5380654343520.3945</v>
      </c>
      <c r="O371" s="76">
        <f t="shared" ca="1" si="77"/>
        <v>3818671182048.4194</v>
      </c>
      <c r="P371" s="50">
        <f t="shared" ca="1" si="78"/>
        <v>-1.7342798315442002E-2</v>
      </c>
    </row>
    <row r="372" spans="1:16">
      <c r="A372">
        <v>9573</v>
      </c>
      <c r="B372">
        <v>1.1502049994305708E-2</v>
      </c>
      <c r="D372" s="84">
        <f t="shared" si="66"/>
        <v>0.95730000000000004</v>
      </c>
      <c r="E372" s="84">
        <f t="shared" si="67"/>
        <v>1.1502049994305708E-2</v>
      </c>
      <c r="F372" s="76">
        <f t="shared" si="68"/>
        <v>0.91642329000000011</v>
      </c>
      <c r="G372" s="76">
        <f t="shared" si="69"/>
        <v>0.87729201551700009</v>
      </c>
      <c r="H372" s="76">
        <f t="shared" si="70"/>
        <v>0.83983164645442432</v>
      </c>
      <c r="I372" s="76">
        <f t="shared" si="71"/>
        <v>1.1010912459548855E-2</v>
      </c>
      <c r="J372" s="76">
        <f t="shared" si="72"/>
        <v>1.0540746497526119E-2</v>
      </c>
      <c r="K372" s="76">
        <f t="shared" ca="1" si="73"/>
        <v>1.4260025077374658E-2</v>
      </c>
      <c r="L372" s="76">
        <f t="shared" ca="1" si="74"/>
        <v>7.6064265588291831E-6</v>
      </c>
      <c r="M372" s="76">
        <f t="shared" ca="1" si="75"/>
        <v>265623353579422.91</v>
      </c>
      <c r="N372" s="76">
        <f t="shared" ca="1" si="76"/>
        <v>5434388247886.3506</v>
      </c>
      <c r="O372" s="76">
        <f t="shared" ca="1" si="77"/>
        <v>3811474720401.5801</v>
      </c>
      <c r="P372" s="50">
        <f t="shared" ca="1" si="78"/>
        <v>-2.7579750830689503E-3</v>
      </c>
    </row>
    <row r="373" spans="1:16">
      <c r="A373">
        <v>9585.5</v>
      </c>
      <c r="B373">
        <v>2.8251749972696416E-3</v>
      </c>
      <c r="D373" s="84">
        <f t="shared" si="66"/>
        <v>0.95855000000000001</v>
      </c>
      <c r="E373" s="84">
        <f t="shared" si="67"/>
        <v>2.8251749972696416E-3</v>
      </c>
      <c r="F373" s="76">
        <f t="shared" si="68"/>
        <v>0.91881810250000007</v>
      </c>
      <c r="G373" s="76">
        <f t="shared" si="69"/>
        <v>0.88073309215137507</v>
      </c>
      <c r="H373" s="76">
        <f t="shared" si="70"/>
        <v>0.84422670548170065</v>
      </c>
      <c r="I373" s="76">
        <f t="shared" si="71"/>
        <v>2.708071493632815E-3</v>
      </c>
      <c r="J373" s="76">
        <f t="shared" si="72"/>
        <v>2.595821930221735E-3</v>
      </c>
      <c r="K373" s="76">
        <f t="shared" ca="1" si="73"/>
        <v>1.4290747924344319E-2</v>
      </c>
      <c r="L373" s="76">
        <f t="shared" ca="1" si="74"/>
        <v>1.314593625460678E-4</v>
      </c>
      <c r="M373" s="76">
        <f t="shared" ca="1" si="75"/>
        <v>265358242435789.59</v>
      </c>
      <c r="N373" s="76">
        <f t="shared" ca="1" si="76"/>
        <v>5461335043733.1758</v>
      </c>
      <c r="O373" s="76">
        <f t="shared" ca="1" si="77"/>
        <v>3807863131916.6987</v>
      </c>
      <c r="P373" s="50">
        <f t="shared" ca="1" si="78"/>
        <v>-1.1465572927074678E-2</v>
      </c>
    </row>
    <row r="374" spans="1:16">
      <c r="A374">
        <v>10442</v>
      </c>
      <c r="B374">
        <v>6.0856999989482574E-3</v>
      </c>
      <c r="D374" s="84">
        <f t="shared" si="66"/>
        <v>1.0442</v>
      </c>
      <c r="E374" s="84">
        <f t="shared" si="67"/>
        <v>6.0856999989482574E-3</v>
      </c>
      <c r="F374" s="76">
        <f t="shared" si="68"/>
        <v>1.09035364</v>
      </c>
      <c r="G374" s="76">
        <f t="shared" si="69"/>
        <v>1.138547270888</v>
      </c>
      <c r="H374" s="76">
        <f t="shared" si="70"/>
        <v>1.1888710602612496</v>
      </c>
      <c r="I374" s="76">
        <f t="shared" si="71"/>
        <v>6.3546879389017709E-3</v>
      </c>
      <c r="J374" s="76">
        <f t="shared" si="72"/>
        <v>6.6355651458012291E-3</v>
      </c>
      <c r="K374" s="76">
        <f t="shared" ca="1" si="73"/>
        <v>1.6410905017383848E-2</v>
      </c>
      <c r="L374" s="76">
        <f t="shared" ca="1" si="74"/>
        <v>1.0660985867272749E-4</v>
      </c>
      <c r="M374" s="76">
        <f t="shared" ca="1" si="75"/>
        <v>247071946090348.88</v>
      </c>
      <c r="N374" s="76">
        <f t="shared" ca="1" si="76"/>
        <v>7428869047818.8789</v>
      </c>
      <c r="O374" s="76">
        <f t="shared" ca="1" si="77"/>
        <v>3540085350290.2217</v>
      </c>
      <c r="P374" s="50">
        <f t="shared" ca="1" si="78"/>
        <v>-1.032520501843559E-2</v>
      </c>
    </row>
    <row r="375" spans="1:16">
      <c r="A375">
        <v>10587</v>
      </c>
      <c r="B375">
        <v>4.339500010246411E-4</v>
      </c>
      <c r="D375" s="84">
        <f t="shared" si="66"/>
        <v>1.0587</v>
      </c>
      <c r="E375" s="84">
        <f t="shared" si="67"/>
        <v>4.339500010246411E-4</v>
      </c>
      <c r="F375" s="76">
        <f t="shared" si="68"/>
        <v>1.1208456899999999</v>
      </c>
      <c r="G375" s="76">
        <f t="shared" si="69"/>
        <v>1.1866393320029998</v>
      </c>
      <c r="H375" s="76">
        <f t="shared" si="70"/>
        <v>1.2562950607915759</v>
      </c>
      <c r="I375" s="76">
        <f t="shared" si="71"/>
        <v>4.5942286608478751E-4</v>
      </c>
      <c r="J375" s="76">
        <f t="shared" si="72"/>
        <v>4.8639098832396451E-4</v>
      </c>
      <c r="K375" s="76">
        <f t="shared" ca="1" si="73"/>
        <v>1.6772766109034349E-2</v>
      </c>
      <c r="L375" s="76">
        <f t="shared" ca="1" si="74"/>
        <v>2.6695691181135748E-4</v>
      </c>
      <c r="M375" s="76">
        <f t="shared" ca="1" si="75"/>
        <v>243956274541244.78</v>
      </c>
      <c r="N375" s="76">
        <f t="shared" ca="1" si="76"/>
        <v>7784360333263.8037</v>
      </c>
      <c r="O375" s="76">
        <f t="shared" ca="1" si="77"/>
        <v>3490999617830.2939</v>
      </c>
      <c r="P375" s="50">
        <f t="shared" ca="1" si="78"/>
        <v>-1.6338816108009708E-2</v>
      </c>
    </row>
    <row r="376" spans="1:16">
      <c r="A376">
        <v>10622.5</v>
      </c>
      <c r="B376">
        <v>7.7916249938425608E-3</v>
      </c>
      <c r="D376" s="84">
        <f t="shared" si="66"/>
        <v>1.0622499999999999</v>
      </c>
      <c r="E376" s="84">
        <f t="shared" si="67"/>
        <v>7.7916249938425608E-3</v>
      </c>
      <c r="F376" s="76">
        <f t="shared" si="68"/>
        <v>1.1283750624999997</v>
      </c>
      <c r="G376" s="76">
        <f t="shared" si="69"/>
        <v>1.1986164101406247</v>
      </c>
      <c r="H376" s="76">
        <f t="shared" si="70"/>
        <v>1.2732302816718784</v>
      </c>
      <c r="I376" s="76">
        <f t="shared" si="71"/>
        <v>8.2766536497092588E-3</v>
      </c>
      <c r="J376" s="76">
        <f t="shared" si="72"/>
        <v>8.791875339403659E-3</v>
      </c>
      <c r="K376" s="76">
        <f t="shared" ca="1" si="73"/>
        <v>1.6861489061114825E-2</v>
      </c>
      <c r="L376" s="76">
        <f t="shared" ca="1" si="74"/>
        <v>8.226243419879658E-5</v>
      </c>
      <c r="M376" s="76">
        <f t="shared" ca="1" si="75"/>
        <v>243192761198090.63</v>
      </c>
      <c r="N376" s="76">
        <f t="shared" ca="1" si="76"/>
        <v>7872327698551.7637</v>
      </c>
      <c r="O376" s="76">
        <f t="shared" ca="1" si="77"/>
        <v>3478826506452.4976</v>
      </c>
      <c r="P376" s="50">
        <f t="shared" ca="1" si="78"/>
        <v>-9.0698640672722645E-3</v>
      </c>
    </row>
    <row r="377" spans="1:16">
      <c r="A377">
        <v>10646</v>
      </c>
      <c r="B377">
        <v>4.2790999941644259E-3</v>
      </c>
      <c r="D377" s="84">
        <f t="shared" si="66"/>
        <v>1.0646</v>
      </c>
      <c r="E377" s="84">
        <f t="shared" si="67"/>
        <v>4.2790999941644259E-3</v>
      </c>
      <c r="F377" s="76">
        <f t="shared" si="68"/>
        <v>1.1333731599999999</v>
      </c>
      <c r="G377" s="76">
        <f t="shared" si="69"/>
        <v>1.2065890661359999</v>
      </c>
      <c r="H377" s="76">
        <f t="shared" si="70"/>
        <v>1.2845347198083854</v>
      </c>
      <c r="I377" s="76">
        <f t="shared" si="71"/>
        <v>4.5555298537874479E-3</v>
      </c>
      <c r="J377" s="76">
        <f t="shared" si="72"/>
        <v>4.8498170823421168E-3</v>
      </c>
      <c r="K377" s="76">
        <f t="shared" ca="1" si="73"/>
        <v>1.6920249150021129E-2</v>
      </c>
      <c r="L377" s="76">
        <f t="shared" ca="1" si="74"/>
        <v>1.5979865198061663E-4</v>
      </c>
      <c r="M377" s="76">
        <f t="shared" ca="1" si="75"/>
        <v>242687190277843.72</v>
      </c>
      <c r="N377" s="76">
        <f t="shared" ca="1" si="76"/>
        <v>7930759240022.7666</v>
      </c>
      <c r="O377" s="76">
        <f t="shared" ca="1" si="77"/>
        <v>3470735036652.7153</v>
      </c>
      <c r="P377" s="50">
        <f t="shared" ca="1" si="78"/>
        <v>-1.2641149155856703E-2</v>
      </c>
    </row>
    <row r="378" spans="1:16">
      <c r="A378">
        <v>10671</v>
      </c>
      <c r="B378">
        <v>1.1925350001547486E-2</v>
      </c>
      <c r="D378" s="84">
        <f t="shared" si="66"/>
        <v>1.0670999999999999</v>
      </c>
      <c r="E378" s="84">
        <f t="shared" si="67"/>
        <v>1.1925350001547486E-2</v>
      </c>
      <c r="F378" s="76">
        <f t="shared" si="68"/>
        <v>1.1387024099999998</v>
      </c>
      <c r="G378" s="76">
        <f t="shared" si="69"/>
        <v>1.2151093417109997</v>
      </c>
      <c r="H378" s="76">
        <f t="shared" si="70"/>
        <v>1.2966431785398078</v>
      </c>
      <c r="I378" s="76">
        <f t="shared" si="71"/>
        <v>1.2725540986651322E-2</v>
      </c>
      <c r="J378" s="76">
        <f t="shared" si="72"/>
        <v>1.3579424786855625E-2</v>
      </c>
      <c r="K378" s="76">
        <f t="shared" ca="1" si="73"/>
        <v>1.6982784363653046E-2</v>
      </c>
      <c r="L378" s="76">
        <f t="shared" ca="1" si="74"/>
        <v>2.5577642327006077E-5</v>
      </c>
      <c r="M378" s="76">
        <f t="shared" ca="1" si="75"/>
        <v>242149223294700.97</v>
      </c>
      <c r="N378" s="76">
        <f t="shared" ca="1" si="76"/>
        <v>7993094192321.4326</v>
      </c>
      <c r="O378" s="76">
        <f t="shared" ca="1" si="77"/>
        <v>3462098208633.7593</v>
      </c>
      <c r="P378" s="50">
        <f t="shared" ca="1" si="78"/>
        <v>-5.0574343621055604E-3</v>
      </c>
    </row>
    <row r="379" spans="1:16">
      <c r="A379">
        <v>10702</v>
      </c>
      <c r="B379">
        <v>1.0606699994241353E-2</v>
      </c>
      <c r="D379" s="84">
        <f t="shared" si="66"/>
        <v>1.0702</v>
      </c>
      <c r="E379" s="84">
        <f t="shared" si="67"/>
        <v>1.0606699994241353E-2</v>
      </c>
      <c r="F379" s="76">
        <f t="shared" si="68"/>
        <v>1.1453280400000001</v>
      </c>
      <c r="G379" s="76">
        <f t="shared" si="69"/>
        <v>1.2257300684080001</v>
      </c>
      <c r="H379" s="76">
        <f t="shared" si="70"/>
        <v>1.3117763192102418</v>
      </c>
      <c r="I379" s="76">
        <f t="shared" si="71"/>
        <v>1.1351290333837097E-2</v>
      </c>
      <c r="J379" s="76">
        <f t="shared" si="72"/>
        <v>1.2148150915272462E-2</v>
      </c>
      <c r="K379" s="76">
        <f t="shared" ca="1" si="73"/>
        <v>1.706036307893766E-2</v>
      </c>
      <c r="L379" s="76">
        <f t="shared" ca="1" si="74"/>
        <v>4.1649767210771855E-5</v>
      </c>
      <c r="M379" s="76">
        <f t="shared" ca="1" si="75"/>
        <v>241481967992298.06</v>
      </c>
      <c r="N379" s="76">
        <f t="shared" ca="1" si="76"/>
        <v>8070637154604.6045</v>
      </c>
      <c r="O379" s="76">
        <f t="shared" ca="1" si="77"/>
        <v>3451347413531.8433</v>
      </c>
      <c r="P379" s="50">
        <f t="shared" ca="1" si="78"/>
        <v>-6.4536630846963074E-3</v>
      </c>
    </row>
    <row r="380" spans="1:16">
      <c r="A380">
        <v>11540</v>
      </c>
      <c r="B380">
        <v>1.6508999993675388E-2</v>
      </c>
      <c r="D380" s="84">
        <f t="shared" si="66"/>
        <v>1.1539999999999999</v>
      </c>
      <c r="E380" s="84">
        <f t="shared" si="67"/>
        <v>1.6508999993675388E-2</v>
      </c>
      <c r="F380" s="76">
        <f t="shared" si="68"/>
        <v>1.3317159999999999</v>
      </c>
      <c r="G380" s="76">
        <f t="shared" si="69"/>
        <v>1.5368002639999998</v>
      </c>
      <c r="H380" s="76">
        <f t="shared" si="70"/>
        <v>1.7734675046559998</v>
      </c>
      <c r="I380" s="76">
        <f t="shared" si="71"/>
        <v>1.9051385992701397E-2</v>
      </c>
      <c r="J380" s="76">
        <f t="shared" si="72"/>
        <v>2.1985299435577411E-2</v>
      </c>
      <c r="K380" s="76">
        <f t="shared" ca="1" si="73"/>
        <v>1.9172193959957669E-2</v>
      </c>
      <c r="L380" s="76">
        <f t="shared" ca="1" si="74"/>
        <v>7.0926021020423481E-6</v>
      </c>
      <c r="M380" s="76">
        <f t="shared" ca="1" si="75"/>
        <v>223387592738425</v>
      </c>
      <c r="N380" s="76">
        <f t="shared" ca="1" si="76"/>
        <v>10265399917762.729</v>
      </c>
      <c r="O380" s="76">
        <f t="shared" ca="1" si="77"/>
        <v>3144572140645.4795</v>
      </c>
      <c r="P380" s="50">
        <f t="shared" ca="1" si="78"/>
        <v>-2.6631939662822811E-3</v>
      </c>
    </row>
    <row r="381" spans="1:16">
      <c r="A381">
        <v>11729.5</v>
      </c>
      <c r="B381">
        <v>6.3675749916001223E-3</v>
      </c>
      <c r="D381" s="84">
        <f t="shared" si="66"/>
        <v>1.1729499999999999</v>
      </c>
      <c r="E381" s="84">
        <f t="shared" si="67"/>
        <v>6.3675749916001223E-3</v>
      </c>
      <c r="F381" s="76">
        <f t="shared" si="68"/>
        <v>1.3758117024999998</v>
      </c>
      <c r="G381" s="76">
        <f t="shared" si="69"/>
        <v>1.6137583364473747</v>
      </c>
      <c r="H381" s="76">
        <f t="shared" si="70"/>
        <v>1.892857840735948</v>
      </c>
      <c r="I381" s="76">
        <f t="shared" si="71"/>
        <v>7.468847086397363E-3</v>
      </c>
      <c r="J381" s="76">
        <f t="shared" si="72"/>
        <v>8.7605841899897861E-3</v>
      </c>
      <c r="K381" s="76">
        <f t="shared" ca="1" si="73"/>
        <v>1.9653681269361453E-2</v>
      </c>
      <c r="L381" s="76">
        <f t="shared" ca="1" si="74"/>
        <v>1.7652062002396904E-4</v>
      </c>
      <c r="M381" s="76">
        <f t="shared" ca="1" si="75"/>
        <v>219286067181922.47</v>
      </c>
      <c r="N381" s="76">
        <f t="shared" ca="1" si="76"/>
        <v>10786423849035.674</v>
      </c>
      <c r="O381" s="76">
        <f t="shared" ca="1" si="77"/>
        <v>3071243611757.2227</v>
      </c>
      <c r="P381" s="50">
        <f t="shared" ca="1" si="78"/>
        <v>-1.328610627776133E-2</v>
      </c>
    </row>
    <row r="382" spans="1:16">
      <c r="A382">
        <v>11743</v>
      </c>
      <c r="B382">
        <v>1.5796549996593967E-2</v>
      </c>
      <c r="D382" s="84">
        <f t="shared" si="66"/>
        <v>1.1742999999999999</v>
      </c>
      <c r="E382" s="84">
        <f t="shared" si="67"/>
        <v>1.5796549996593967E-2</v>
      </c>
      <c r="F382" s="76">
        <f t="shared" si="68"/>
        <v>1.3789804899999998</v>
      </c>
      <c r="G382" s="76">
        <f t="shared" si="69"/>
        <v>1.6193367894069997</v>
      </c>
      <c r="H382" s="76">
        <f t="shared" si="70"/>
        <v>1.9015871918006395</v>
      </c>
      <c r="I382" s="76">
        <f t="shared" si="71"/>
        <v>1.8549888661000293E-2</v>
      </c>
      <c r="J382" s="76">
        <f t="shared" si="72"/>
        <v>2.1783134254612643E-2</v>
      </c>
      <c r="K382" s="76">
        <f t="shared" ca="1" si="73"/>
        <v>1.9688037807649064E-2</v>
      </c>
      <c r="L382" s="76">
        <f t="shared" ca="1" si="74"/>
        <v>1.5143677383590391E-5</v>
      </c>
      <c r="M382" s="76">
        <f t="shared" ca="1" si="75"/>
        <v>218993812953180.41</v>
      </c>
      <c r="N382" s="76">
        <f t="shared" ca="1" si="76"/>
        <v>10823866920053.449</v>
      </c>
      <c r="O382" s="76">
        <f t="shared" ca="1" si="77"/>
        <v>3065969261518.6167</v>
      </c>
      <c r="P382" s="50">
        <f t="shared" ca="1" si="78"/>
        <v>-3.8914878110550971E-3</v>
      </c>
    </row>
    <row r="383" spans="1:16">
      <c r="A383">
        <v>12722</v>
      </c>
      <c r="B383">
        <v>2.7423699997598305E-2</v>
      </c>
      <c r="D383" s="84">
        <f t="shared" si="66"/>
        <v>1.2722</v>
      </c>
      <c r="E383" s="84">
        <f t="shared" si="67"/>
        <v>2.7423699997598305E-2</v>
      </c>
      <c r="F383" s="76">
        <f t="shared" si="68"/>
        <v>1.61849284</v>
      </c>
      <c r="G383" s="76">
        <f t="shared" si="69"/>
        <v>2.0590465910480003</v>
      </c>
      <c r="H383" s="76">
        <f t="shared" si="70"/>
        <v>2.6195190731312659</v>
      </c>
      <c r="I383" s="76">
        <f t="shared" si="71"/>
        <v>3.4888431136944564E-2</v>
      </c>
      <c r="J383" s="76">
        <f t="shared" si="72"/>
        <v>4.4385062092420872E-2</v>
      </c>
      <c r="K383" s="76">
        <f t="shared" ca="1" si="73"/>
        <v>2.2199141133436819E-2</v>
      </c>
      <c r="L383" s="76">
        <f t="shared" ca="1" si="74"/>
        <v>2.7296015325088357E-5</v>
      </c>
      <c r="M383" s="76">
        <f t="shared" ca="1" si="75"/>
        <v>197809908287018.69</v>
      </c>
      <c r="N383" s="76">
        <f t="shared" ca="1" si="76"/>
        <v>13645620383446.74</v>
      </c>
      <c r="O383" s="76">
        <f t="shared" ca="1" si="77"/>
        <v>2667900428296.6333</v>
      </c>
      <c r="P383" s="50">
        <f t="shared" ca="1" si="78"/>
        <v>5.2245588641614861E-3</v>
      </c>
    </row>
    <row r="384" spans="1:16">
      <c r="A384">
        <v>12841</v>
      </c>
      <c r="B384">
        <v>1.8119849992217496E-2</v>
      </c>
      <c r="D384" s="84">
        <f t="shared" si="66"/>
        <v>1.2841</v>
      </c>
      <c r="E384" s="84">
        <f t="shared" si="67"/>
        <v>1.8119849992217496E-2</v>
      </c>
      <c r="F384" s="76">
        <f t="shared" si="68"/>
        <v>1.6489128100000001</v>
      </c>
      <c r="G384" s="76">
        <f t="shared" si="69"/>
        <v>2.117368939321</v>
      </c>
      <c r="H384" s="76">
        <f t="shared" si="70"/>
        <v>2.7189134549820966</v>
      </c>
      <c r="I384" s="76">
        <f t="shared" si="71"/>
        <v>2.3267699375006487E-2</v>
      </c>
      <c r="J384" s="76">
        <f t="shared" si="72"/>
        <v>2.9878052767445831E-2</v>
      </c>
      <c r="K384" s="76">
        <f t="shared" ca="1" si="73"/>
        <v>2.2507010389855055E-2</v>
      </c>
      <c r="L384" s="76">
        <f t="shared" ca="1" si="74"/>
        <v>1.9247176354599348E-5</v>
      </c>
      <c r="M384" s="76">
        <f t="shared" ca="1" si="75"/>
        <v>195240348503923.34</v>
      </c>
      <c r="N384" s="76">
        <f t="shared" ca="1" si="76"/>
        <v>14001816993622.201</v>
      </c>
      <c r="O384" s="76">
        <f t="shared" ca="1" si="77"/>
        <v>2617723441246.9019</v>
      </c>
      <c r="P384" s="50">
        <f t="shared" ca="1" si="78"/>
        <v>-4.3871603976375594E-3</v>
      </c>
    </row>
    <row r="385" spans="1:16">
      <c r="A385">
        <v>12841</v>
      </c>
      <c r="B385">
        <v>1.8319849994441029E-2</v>
      </c>
      <c r="D385" s="84">
        <f t="shared" si="66"/>
        <v>1.2841</v>
      </c>
      <c r="E385" s="84">
        <f t="shared" si="67"/>
        <v>1.8319849994441029E-2</v>
      </c>
      <c r="F385" s="76">
        <f t="shared" si="68"/>
        <v>1.6489128100000001</v>
      </c>
      <c r="G385" s="76">
        <f t="shared" si="69"/>
        <v>2.117368939321</v>
      </c>
      <c r="H385" s="76">
        <f t="shared" si="70"/>
        <v>2.7189134549820966</v>
      </c>
      <c r="I385" s="76">
        <f t="shared" si="71"/>
        <v>2.3524519377861725E-2</v>
      </c>
      <c r="J385" s="76">
        <f t="shared" si="72"/>
        <v>3.0207835333112242E-2</v>
      </c>
      <c r="K385" s="76">
        <f t="shared" ca="1" si="73"/>
        <v>2.2507010389855055E-2</v>
      </c>
      <c r="L385" s="76">
        <f t="shared" ca="1" si="74"/>
        <v>1.7532312176923747E-5</v>
      </c>
      <c r="M385" s="76">
        <f t="shared" ca="1" si="75"/>
        <v>195240348503923.34</v>
      </c>
      <c r="N385" s="76">
        <f t="shared" ca="1" si="76"/>
        <v>14001816993622.201</v>
      </c>
      <c r="O385" s="76">
        <f t="shared" ca="1" si="77"/>
        <v>2617723441246.9019</v>
      </c>
      <c r="P385" s="50">
        <f t="shared" ca="1" si="78"/>
        <v>-4.1871603954140267E-3</v>
      </c>
    </row>
    <row r="386" spans="1:16">
      <c r="A386">
        <v>12841</v>
      </c>
      <c r="B386">
        <v>1.8719849991612136E-2</v>
      </c>
      <c r="D386" s="84">
        <f t="shared" si="66"/>
        <v>1.2841</v>
      </c>
      <c r="E386" s="84">
        <f t="shared" si="67"/>
        <v>1.8719849991612136E-2</v>
      </c>
      <c r="F386" s="76">
        <f t="shared" si="68"/>
        <v>1.6489128100000001</v>
      </c>
      <c r="G386" s="76">
        <f t="shared" si="69"/>
        <v>2.117368939321</v>
      </c>
      <c r="H386" s="76">
        <f t="shared" si="70"/>
        <v>2.7189134549820966</v>
      </c>
      <c r="I386" s="76">
        <f t="shared" si="71"/>
        <v>2.4038159374229144E-2</v>
      </c>
      <c r="J386" s="76">
        <f t="shared" si="72"/>
        <v>3.0867400452447645E-2</v>
      </c>
      <c r="K386" s="76">
        <f t="shared" ca="1" si="73"/>
        <v>2.2507010389855055E-2</v>
      </c>
      <c r="L386" s="76">
        <f t="shared" ca="1" si="74"/>
        <v>1.4342583882019464E-5</v>
      </c>
      <c r="M386" s="76">
        <f t="shared" ca="1" si="75"/>
        <v>195240348503923.34</v>
      </c>
      <c r="N386" s="76">
        <f t="shared" ca="1" si="76"/>
        <v>14001816993622.201</v>
      </c>
      <c r="O386" s="76">
        <f t="shared" ca="1" si="77"/>
        <v>2617723441246.9019</v>
      </c>
      <c r="P386" s="50">
        <f t="shared" ca="1" si="78"/>
        <v>-3.787160398242919E-3</v>
      </c>
    </row>
    <row r="387" spans="1:16">
      <c r="A387">
        <v>12841.5</v>
      </c>
      <c r="B387">
        <v>1.8772775001707487E-2</v>
      </c>
      <c r="D387" s="84">
        <f t="shared" si="66"/>
        <v>1.2841499999999999</v>
      </c>
      <c r="E387" s="84">
        <f t="shared" si="67"/>
        <v>1.8772775001707487E-2</v>
      </c>
      <c r="F387" s="76">
        <f t="shared" si="68"/>
        <v>1.6490412224999997</v>
      </c>
      <c r="G387" s="76">
        <f t="shared" si="69"/>
        <v>2.1176162858733747</v>
      </c>
      <c r="H387" s="76">
        <f t="shared" si="70"/>
        <v>2.7193369535042935</v>
      </c>
      <c r="I387" s="76">
        <f t="shared" si="71"/>
        <v>2.4107059018442668E-2</v>
      </c>
      <c r="J387" s="76">
        <f t="shared" si="72"/>
        <v>3.0957079838533148E-2</v>
      </c>
      <c r="K387" s="76">
        <f t="shared" ca="1" si="73"/>
        <v>2.2508305164530455E-2</v>
      </c>
      <c r="L387" s="76">
        <f t="shared" ca="1" si="74"/>
        <v>1.3954185597360188E-5</v>
      </c>
      <c r="M387" s="76">
        <f t="shared" ca="1" si="75"/>
        <v>195229556364463.81</v>
      </c>
      <c r="N387" s="76">
        <f t="shared" ca="1" si="76"/>
        <v>14003319162125.873</v>
      </c>
      <c r="O387" s="76">
        <f t="shared" ca="1" si="77"/>
        <v>2617511937851.252</v>
      </c>
      <c r="P387" s="50">
        <f t="shared" ca="1" si="78"/>
        <v>-3.7355301628229677E-3</v>
      </c>
    </row>
    <row r="388" spans="1:16">
      <c r="A388">
        <v>12841.5</v>
      </c>
      <c r="B388">
        <v>1.9072775001404807E-2</v>
      </c>
      <c r="D388" s="84">
        <f t="shared" si="66"/>
        <v>1.2841499999999999</v>
      </c>
      <c r="E388" s="84">
        <f t="shared" si="67"/>
        <v>1.9072775001404807E-2</v>
      </c>
      <c r="F388" s="76">
        <f t="shared" si="68"/>
        <v>1.6490412224999997</v>
      </c>
      <c r="G388" s="76">
        <f t="shared" si="69"/>
        <v>2.1176162858733747</v>
      </c>
      <c r="H388" s="76">
        <f t="shared" si="70"/>
        <v>2.7193369535042935</v>
      </c>
      <c r="I388" s="76">
        <f t="shared" si="71"/>
        <v>2.4492304018053981E-2</v>
      </c>
      <c r="J388" s="76">
        <f t="shared" si="72"/>
        <v>3.1451792204784015E-2</v>
      </c>
      <c r="K388" s="76">
        <f t="shared" ca="1" si="73"/>
        <v>2.2508305164530455E-2</v>
      </c>
      <c r="L388" s="76">
        <f t="shared" ca="1" si="74"/>
        <v>1.1802867501746138E-5</v>
      </c>
      <c r="M388" s="76">
        <f t="shared" ca="1" si="75"/>
        <v>195229556364463.81</v>
      </c>
      <c r="N388" s="76">
        <f t="shared" ca="1" si="76"/>
        <v>14003319162125.873</v>
      </c>
      <c r="O388" s="76">
        <f t="shared" ca="1" si="77"/>
        <v>2617511937851.252</v>
      </c>
      <c r="P388" s="50">
        <f t="shared" ca="1" si="78"/>
        <v>-3.4355301631256475E-3</v>
      </c>
    </row>
    <row r="389" spans="1:16">
      <c r="A389">
        <v>12841.5</v>
      </c>
      <c r="B389">
        <v>1.9072775001404807E-2</v>
      </c>
      <c r="D389" s="84">
        <f t="shared" si="66"/>
        <v>1.2841499999999999</v>
      </c>
      <c r="E389" s="84">
        <f t="shared" si="67"/>
        <v>1.9072775001404807E-2</v>
      </c>
      <c r="F389" s="76">
        <f t="shared" si="68"/>
        <v>1.6490412224999997</v>
      </c>
      <c r="G389" s="76">
        <f t="shared" si="69"/>
        <v>2.1176162858733747</v>
      </c>
      <c r="H389" s="76">
        <f t="shared" si="70"/>
        <v>2.7193369535042935</v>
      </c>
      <c r="I389" s="76">
        <f t="shared" si="71"/>
        <v>2.4492304018053981E-2</v>
      </c>
      <c r="J389" s="76">
        <f t="shared" si="72"/>
        <v>3.1451792204784015E-2</v>
      </c>
      <c r="K389" s="76">
        <f t="shared" ca="1" si="73"/>
        <v>2.2508305164530455E-2</v>
      </c>
      <c r="L389" s="76">
        <f t="shared" ca="1" si="74"/>
        <v>1.1802867501746138E-5</v>
      </c>
      <c r="M389" s="76">
        <f t="shared" ca="1" si="75"/>
        <v>195229556364463.81</v>
      </c>
      <c r="N389" s="76">
        <f t="shared" ca="1" si="76"/>
        <v>14003319162125.873</v>
      </c>
      <c r="O389" s="76">
        <f t="shared" ca="1" si="77"/>
        <v>2617511937851.252</v>
      </c>
      <c r="P389" s="50">
        <f t="shared" ca="1" si="78"/>
        <v>-3.4355301631256475E-3</v>
      </c>
    </row>
    <row r="390" spans="1:16">
      <c r="A390">
        <v>12891</v>
      </c>
      <c r="B390">
        <v>1.8412350000289734E-2</v>
      </c>
      <c r="D390" s="84">
        <f t="shared" si="66"/>
        <v>1.2890999999999999</v>
      </c>
      <c r="E390" s="84">
        <f t="shared" si="67"/>
        <v>1.8412350000289734E-2</v>
      </c>
      <c r="F390" s="76">
        <f t="shared" si="68"/>
        <v>1.6617788099999997</v>
      </c>
      <c r="G390" s="76">
        <f t="shared" si="69"/>
        <v>2.1421990639709994</v>
      </c>
      <c r="H390" s="76">
        <f t="shared" si="70"/>
        <v>2.761508813365015</v>
      </c>
      <c r="I390" s="76">
        <f t="shared" si="71"/>
        <v>2.3735360385373494E-2</v>
      </c>
      <c r="J390" s="76">
        <f t="shared" si="72"/>
        <v>3.059725307278497E-2</v>
      </c>
      <c r="K390" s="76">
        <f t="shared" ca="1" si="73"/>
        <v>2.2636537828416355E-2</v>
      </c>
      <c r="L390" s="76">
        <f t="shared" ca="1" si="74"/>
        <v>1.7843762807293092E-5</v>
      </c>
      <c r="M390" s="76">
        <f t="shared" ca="1" si="75"/>
        <v>194161325955171</v>
      </c>
      <c r="N390" s="76">
        <f t="shared" ca="1" si="76"/>
        <v>14152260384829.119</v>
      </c>
      <c r="O390" s="76">
        <f t="shared" ca="1" si="77"/>
        <v>2596546060103.8726</v>
      </c>
      <c r="P390" s="50">
        <f t="shared" ca="1" si="78"/>
        <v>-4.2241878281266201E-3</v>
      </c>
    </row>
    <row r="391" spans="1:16">
      <c r="A391">
        <v>12891</v>
      </c>
      <c r="B391">
        <v>1.8712349999987055E-2</v>
      </c>
      <c r="D391" s="84">
        <f t="shared" si="66"/>
        <v>1.2890999999999999</v>
      </c>
      <c r="E391" s="84">
        <f t="shared" si="67"/>
        <v>1.8712349999987055E-2</v>
      </c>
      <c r="F391" s="76">
        <f t="shared" si="68"/>
        <v>1.6617788099999997</v>
      </c>
      <c r="G391" s="76">
        <f t="shared" si="69"/>
        <v>2.1421990639709994</v>
      </c>
      <c r="H391" s="76">
        <f t="shared" si="70"/>
        <v>2.761508813365015</v>
      </c>
      <c r="I391" s="76">
        <f t="shared" si="71"/>
        <v>2.4122090384983311E-2</v>
      </c>
      <c r="J391" s="76">
        <f t="shared" si="72"/>
        <v>3.1095786715281983E-2</v>
      </c>
      <c r="K391" s="76">
        <f t="shared" ca="1" si="73"/>
        <v>2.2636537828416355E-2</v>
      </c>
      <c r="L391" s="76">
        <f t="shared" ca="1" si="74"/>
        <v>1.5399250112792666E-5</v>
      </c>
      <c r="M391" s="76">
        <f t="shared" ca="1" si="75"/>
        <v>194161325955171</v>
      </c>
      <c r="N391" s="76">
        <f t="shared" ca="1" si="76"/>
        <v>14152260384829.119</v>
      </c>
      <c r="O391" s="76">
        <f t="shared" ca="1" si="77"/>
        <v>2596546060103.8726</v>
      </c>
      <c r="P391" s="50">
        <f t="shared" ca="1" si="78"/>
        <v>-3.9241878284293E-3</v>
      </c>
    </row>
    <row r="392" spans="1:16">
      <c r="A392">
        <v>12891</v>
      </c>
      <c r="B392">
        <v>1.891234999493463E-2</v>
      </c>
      <c r="D392" s="84">
        <f t="shared" si="66"/>
        <v>1.2890999999999999</v>
      </c>
      <c r="E392" s="84">
        <f t="shared" si="67"/>
        <v>1.891234999493463E-2</v>
      </c>
      <c r="F392" s="76">
        <f t="shared" si="68"/>
        <v>1.6617788099999997</v>
      </c>
      <c r="G392" s="76">
        <f t="shared" si="69"/>
        <v>2.1421990639709994</v>
      </c>
      <c r="H392" s="76">
        <f t="shared" si="70"/>
        <v>2.761508813365015</v>
      </c>
      <c r="I392" s="76">
        <f t="shared" si="71"/>
        <v>2.4379910378470229E-2</v>
      </c>
      <c r="J392" s="76">
        <f t="shared" si="72"/>
        <v>3.1428142468885971E-2</v>
      </c>
      <c r="K392" s="76">
        <f t="shared" ca="1" si="73"/>
        <v>2.2636537828416355E-2</v>
      </c>
      <c r="L392" s="76">
        <f t="shared" ca="1" si="74"/>
        <v>1.3869575019053305E-5</v>
      </c>
      <c r="M392" s="76">
        <f t="shared" ca="1" si="75"/>
        <v>194161325955171</v>
      </c>
      <c r="N392" s="76">
        <f t="shared" ca="1" si="76"/>
        <v>14152260384829.119</v>
      </c>
      <c r="O392" s="76">
        <f t="shared" ca="1" si="77"/>
        <v>2596546060103.8726</v>
      </c>
      <c r="P392" s="50">
        <f t="shared" ca="1" si="78"/>
        <v>-3.7241878334817249E-3</v>
      </c>
    </row>
    <row r="393" spans="1:16">
      <c r="A393">
        <v>12934.5</v>
      </c>
      <c r="B393">
        <v>1.951682499202434E-2</v>
      </c>
      <c r="D393" s="84">
        <f t="shared" si="66"/>
        <v>1.29345</v>
      </c>
      <c r="E393" s="84">
        <f t="shared" si="67"/>
        <v>1.951682499202434E-2</v>
      </c>
      <c r="F393" s="76">
        <f t="shared" si="68"/>
        <v>1.6730129025</v>
      </c>
      <c r="G393" s="76">
        <f t="shared" si="69"/>
        <v>2.1639585387386249</v>
      </c>
      <c r="H393" s="76">
        <f t="shared" si="70"/>
        <v>2.7989721719314744</v>
      </c>
      <c r="I393" s="76">
        <f t="shared" si="71"/>
        <v>2.5244037285933881E-2</v>
      </c>
      <c r="J393" s="76">
        <f t="shared" si="72"/>
        <v>3.2651900027491181E-2</v>
      </c>
      <c r="K393" s="76">
        <f t="shared" ca="1" si="73"/>
        <v>2.2749308819009762E-2</v>
      </c>
      <c r="L393" s="76">
        <f t="shared" ca="1" si="74"/>
        <v>1.0448951691722321E-5</v>
      </c>
      <c r="M393" s="76">
        <f t="shared" ca="1" si="75"/>
        <v>193222901772522.56</v>
      </c>
      <c r="N393" s="76">
        <f t="shared" ca="1" si="76"/>
        <v>14283515611922.168</v>
      </c>
      <c r="O393" s="76">
        <f t="shared" ca="1" si="77"/>
        <v>2578078163963.2793</v>
      </c>
      <c r="P393" s="50">
        <f t="shared" ca="1" si="78"/>
        <v>-3.2324838269854224E-3</v>
      </c>
    </row>
    <row r="394" spans="1:16">
      <c r="A394">
        <v>12934.5</v>
      </c>
      <c r="B394">
        <v>1.9616824996774085E-2</v>
      </c>
      <c r="D394" s="84">
        <f t="shared" si="66"/>
        <v>1.29345</v>
      </c>
      <c r="E394" s="84">
        <f t="shared" si="67"/>
        <v>1.9616824996774085E-2</v>
      </c>
      <c r="F394" s="76">
        <f t="shared" si="68"/>
        <v>1.6730129025</v>
      </c>
      <c r="G394" s="76">
        <f t="shared" si="69"/>
        <v>2.1639585387386249</v>
      </c>
      <c r="H394" s="76">
        <f t="shared" si="70"/>
        <v>2.7989721719314744</v>
      </c>
      <c r="I394" s="76">
        <f t="shared" si="71"/>
        <v>2.5373382292077439E-2</v>
      </c>
      <c r="J394" s="76">
        <f t="shared" si="72"/>
        <v>3.2819201325687559E-2</v>
      </c>
      <c r="K394" s="76">
        <f t="shared" ca="1" si="73"/>
        <v>2.2749308819009762E-2</v>
      </c>
      <c r="L394" s="76">
        <f t="shared" ca="1" si="74"/>
        <v>9.8124548965682375E-6</v>
      </c>
      <c r="M394" s="76">
        <f t="shared" ca="1" si="75"/>
        <v>193222901772522.56</v>
      </c>
      <c r="N394" s="76">
        <f t="shared" ca="1" si="76"/>
        <v>14283515611922.168</v>
      </c>
      <c r="O394" s="76">
        <f t="shared" ca="1" si="77"/>
        <v>2578078163963.2793</v>
      </c>
      <c r="P394" s="50">
        <f t="shared" ca="1" si="78"/>
        <v>-3.1324838222356773E-3</v>
      </c>
    </row>
    <row r="395" spans="1:16">
      <c r="A395">
        <v>12934.5</v>
      </c>
      <c r="B395">
        <v>1.9616824996774085E-2</v>
      </c>
      <c r="D395" s="84">
        <f t="shared" si="66"/>
        <v>1.29345</v>
      </c>
      <c r="E395" s="84">
        <f t="shared" si="67"/>
        <v>1.9616824996774085E-2</v>
      </c>
      <c r="F395" s="76">
        <f t="shared" si="68"/>
        <v>1.6730129025</v>
      </c>
      <c r="G395" s="76">
        <f t="shared" si="69"/>
        <v>2.1639585387386249</v>
      </c>
      <c r="H395" s="76">
        <f t="shared" si="70"/>
        <v>2.7989721719314744</v>
      </c>
      <c r="I395" s="76">
        <f t="shared" si="71"/>
        <v>2.5373382292077439E-2</v>
      </c>
      <c r="J395" s="76">
        <f t="shared" si="72"/>
        <v>3.2819201325687559E-2</v>
      </c>
      <c r="K395" s="76">
        <f t="shared" ca="1" si="73"/>
        <v>2.2749308819009762E-2</v>
      </c>
      <c r="L395" s="76">
        <f t="shared" ca="1" si="74"/>
        <v>9.8124548965682375E-6</v>
      </c>
      <c r="M395" s="76">
        <f t="shared" ca="1" si="75"/>
        <v>193222901772522.56</v>
      </c>
      <c r="N395" s="76">
        <f t="shared" ca="1" si="76"/>
        <v>14283515611922.168</v>
      </c>
      <c r="O395" s="76">
        <f t="shared" ca="1" si="77"/>
        <v>2578078163963.2793</v>
      </c>
      <c r="P395" s="50">
        <f t="shared" ca="1" si="78"/>
        <v>-3.1324838222356773E-3</v>
      </c>
    </row>
    <row r="396" spans="1:16">
      <c r="A396">
        <v>12990</v>
      </c>
      <c r="B396">
        <v>1.9891499992809258E-2</v>
      </c>
      <c r="D396" s="84">
        <f t="shared" si="66"/>
        <v>1.2989999999999999</v>
      </c>
      <c r="E396" s="84">
        <f t="shared" si="67"/>
        <v>1.9891499992809258E-2</v>
      </c>
      <c r="F396" s="76">
        <f t="shared" si="68"/>
        <v>1.6874009999999999</v>
      </c>
      <c r="G396" s="76">
        <f t="shared" si="69"/>
        <v>2.1919338989999999</v>
      </c>
      <c r="H396" s="76">
        <f t="shared" si="70"/>
        <v>2.8473221348009998</v>
      </c>
      <c r="I396" s="76">
        <f t="shared" si="71"/>
        <v>2.5839058490659227E-2</v>
      </c>
      <c r="J396" s="76">
        <f t="shared" si="72"/>
        <v>3.3564936979366335E-2</v>
      </c>
      <c r="K396" s="76">
        <f t="shared" ca="1" si="73"/>
        <v>2.2893299984054934E-2</v>
      </c>
      <c r="L396" s="76">
        <f t="shared" ca="1" si="74"/>
        <v>9.0108031874425366E-6</v>
      </c>
      <c r="M396" s="76">
        <f t="shared" ca="1" si="75"/>
        <v>192026065232694.75</v>
      </c>
      <c r="N396" s="76">
        <f t="shared" ca="1" si="76"/>
        <v>14451472246939.391</v>
      </c>
      <c r="O396" s="76">
        <f t="shared" ca="1" si="77"/>
        <v>2554458689095.791</v>
      </c>
      <c r="P396" s="50">
        <f t="shared" ca="1" si="78"/>
        <v>-3.0017999912456753E-3</v>
      </c>
    </row>
    <row r="397" spans="1:16">
      <c r="A397">
        <v>13863.5</v>
      </c>
      <c r="B397">
        <v>2.9851474995666649E-2</v>
      </c>
      <c r="D397" s="84">
        <f t="shared" si="66"/>
        <v>1.38635</v>
      </c>
      <c r="E397" s="84">
        <f t="shared" si="67"/>
        <v>2.9851474995666649E-2</v>
      </c>
      <c r="F397" s="76">
        <f t="shared" si="68"/>
        <v>1.9219663224999999</v>
      </c>
      <c r="G397" s="76">
        <f t="shared" si="69"/>
        <v>2.6645180111978748</v>
      </c>
      <c r="H397" s="76">
        <f t="shared" si="70"/>
        <v>3.6939545448241735</v>
      </c>
      <c r="I397" s="76">
        <f t="shared" si="71"/>
        <v>4.1384592360242459E-2</v>
      </c>
      <c r="J397" s="76">
        <f t="shared" si="72"/>
        <v>5.7373529618622132E-2</v>
      </c>
      <c r="K397" s="76">
        <f t="shared" ca="1" si="73"/>
        <v>2.517592337577336E-2</v>
      </c>
      <c r="L397" s="76">
        <f t="shared" ca="1" si="74"/>
        <v>2.1860782950286765E-5</v>
      </c>
      <c r="M397" s="76">
        <f t="shared" ca="1" si="75"/>
        <v>173280862339481.16</v>
      </c>
      <c r="N397" s="76">
        <f t="shared" ca="1" si="76"/>
        <v>17161945330986.67</v>
      </c>
      <c r="O397" s="76">
        <f t="shared" ca="1" si="77"/>
        <v>2176173562115.7808</v>
      </c>
      <c r="P397" s="50">
        <f t="shared" ca="1" si="78"/>
        <v>4.6755516198932895E-3</v>
      </c>
    </row>
    <row r="398" spans="1:16">
      <c r="A398">
        <v>13879</v>
      </c>
      <c r="B398">
        <v>3.2692149994545616E-2</v>
      </c>
      <c r="D398" s="84">
        <f t="shared" si="66"/>
        <v>1.3878999999999999</v>
      </c>
      <c r="E398" s="84">
        <f t="shared" si="67"/>
        <v>3.2692149994545616E-2</v>
      </c>
      <c r="F398" s="76">
        <f t="shared" si="68"/>
        <v>1.9262664099999998</v>
      </c>
      <c r="G398" s="76">
        <f t="shared" si="69"/>
        <v>2.6734651504389997</v>
      </c>
      <c r="H398" s="76">
        <f t="shared" si="70"/>
        <v>3.710502282294287</v>
      </c>
      <c r="I398" s="76">
        <f t="shared" si="71"/>
        <v>4.5373434977429856E-2</v>
      </c>
      <c r="J398" s="76">
        <f t="shared" si="72"/>
        <v>6.2973790405174895E-2</v>
      </c>
      <c r="K398" s="76">
        <f t="shared" ca="1" si="73"/>
        <v>2.5216706067361833E-2</v>
      </c>
      <c r="L398" s="76">
        <f t="shared" ca="1" si="74"/>
        <v>5.5882261908468896E-5</v>
      </c>
      <c r="M398" s="76">
        <f t="shared" ca="1" si="75"/>
        <v>172950172861368.44</v>
      </c>
      <c r="N398" s="76">
        <f t="shared" ca="1" si="76"/>
        <v>17211086268389.539</v>
      </c>
      <c r="O398" s="76">
        <f t="shared" ca="1" si="77"/>
        <v>2169381719791.1987</v>
      </c>
      <c r="P398" s="50">
        <f t="shared" ca="1" si="78"/>
        <v>7.4754439271837829E-3</v>
      </c>
    </row>
    <row r="399" spans="1:16">
      <c r="A399">
        <v>13982</v>
      </c>
      <c r="B399">
        <v>2.7794699999503791E-2</v>
      </c>
      <c r="D399" s="84">
        <f t="shared" si="66"/>
        <v>1.3982000000000001</v>
      </c>
      <c r="E399" s="84">
        <f t="shared" si="67"/>
        <v>2.7794699999503791E-2</v>
      </c>
      <c r="F399" s="76">
        <f t="shared" si="68"/>
        <v>1.9549632400000003</v>
      </c>
      <c r="G399" s="76">
        <f t="shared" si="69"/>
        <v>2.7334296021680005</v>
      </c>
      <c r="H399" s="76">
        <f t="shared" si="70"/>
        <v>3.8218812697512989</v>
      </c>
      <c r="I399" s="76">
        <f t="shared" si="71"/>
        <v>3.8862549539306207E-2</v>
      </c>
      <c r="J399" s="76">
        <f t="shared" si="72"/>
        <v>5.4337616765857945E-2</v>
      </c>
      <c r="K399" s="76">
        <f t="shared" ca="1" si="73"/>
        <v>2.5487960063669636E-2</v>
      </c>
      <c r="L399" s="76">
        <f t="shared" ca="1" si="74"/>
        <v>5.3210491315721631E-6</v>
      </c>
      <c r="M399" s="76">
        <f t="shared" ca="1" si="75"/>
        <v>170754767675945.72</v>
      </c>
      <c r="N399" s="76">
        <f t="shared" ca="1" si="76"/>
        <v>17538474341054.896</v>
      </c>
      <c r="O399" s="76">
        <f t="shared" ca="1" si="77"/>
        <v>2124209187530.5532</v>
      </c>
      <c r="P399" s="50">
        <f t="shared" ca="1" si="78"/>
        <v>2.3067399358341553E-3</v>
      </c>
    </row>
    <row r="400" spans="1:16">
      <c r="A400">
        <v>14022</v>
      </c>
      <c r="B400">
        <v>2.5028699994436465E-2</v>
      </c>
      <c r="D400" s="84">
        <f t="shared" si="66"/>
        <v>1.4021999999999999</v>
      </c>
      <c r="E400" s="84">
        <f t="shared" si="67"/>
        <v>2.5028699994436465E-2</v>
      </c>
      <c r="F400" s="76">
        <f t="shared" si="68"/>
        <v>1.9661648399999998</v>
      </c>
      <c r="G400" s="76">
        <f t="shared" si="69"/>
        <v>2.7569563386479996</v>
      </c>
      <c r="H400" s="76">
        <f t="shared" si="70"/>
        <v>3.8658041780522248</v>
      </c>
      <c r="I400" s="76">
        <f t="shared" si="71"/>
        <v>3.5095243132198806E-2</v>
      </c>
      <c r="J400" s="76">
        <f t="shared" si="72"/>
        <v>4.9210549919969163E-2</v>
      </c>
      <c r="K400" s="76">
        <f t="shared" ca="1" si="73"/>
        <v>2.5593416910041716E-2</v>
      </c>
      <c r="L400" s="76">
        <f t="shared" ca="1" si="74"/>
        <v>3.1890519477070837E-7</v>
      </c>
      <c r="M400" s="76">
        <f t="shared" ca="1" si="75"/>
        <v>169903185259298.19</v>
      </c>
      <c r="N400" s="76">
        <f t="shared" ca="1" si="76"/>
        <v>17666001955862.965</v>
      </c>
      <c r="O400" s="76">
        <f t="shared" ca="1" si="77"/>
        <v>2106650238219.4368</v>
      </c>
      <c r="P400" s="50">
        <f t="shared" ca="1" si="78"/>
        <v>-5.6471691560525117E-4</v>
      </c>
    </row>
    <row r="401" spans="1:16">
      <c r="A401">
        <v>14025</v>
      </c>
      <c r="B401">
        <v>2.254624999477528E-2</v>
      </c>
      <c r="D401" s="84">
        <f t="shared" si="66"/>
        <v>1.4025000000000001</v>
      </c>
      <c r="E401" s="84">
        <f t="shared" si="67"/>
        <v>2.254624999477528E-2</v>
      </c>
      <c r="F401" s="76">
        <f t="shared" si="68"/>
        <v>1.9670062500000003</v>
      </c>
      <c r="G401" s="76">
        <f t="shared" si="69"/>
        <v>2.7587262656250005</v>
      </c>
      <c r="H401" s="76">
        <f t="shared" si="70"/>
        <v>3.8691135875390636</v>
      </c>
      <c r="I401" s="76">
        <f t="shared" si="71"/>
        <v>3.1621115617672335E-2</v>
      </c>
      <c r="J401" s="76">
        <f t="shared" si="72"/>
        <v>4.4348614653785451E-2</v>
      </c>
      <c r="K401" s="76">
        <f t="shared" ca="1" si="73"/>
        <v>2.560132877806983E-2</v>
      </c>
      <c r="L401" s="76">
        <f t="shared" ca="1" si="74"/>
        <v>9.3335063721365082E-6</v>
      </c>
      <c r="M401" s="76">
        <f t="shared" ca="1" si="75"/>
        <v>169839339750106.06</v>
      </c>
      <c r="N401" s="76">
        <f t="shared" ca="1" si="76"/>
        <v>17675575113514.457</v>
      </c>
      <c r="O401" s="76">
        <f t="shared" ca="1" si="77"/>
        <v>2105333000529.3723</v>
      </c>
      <c r="P401" s="50">
        <f t="shared" ca="1" si="78"/>
        <v>-3.05507878329455E-3</v>
      </c>
    </row>
    <row r="402" spans="1:16">
      <c r="A402">
        <v>14081</v>
      </c>
      <c r="B402">
        <v>2.8873849994852208E-2</v>
      </c>
      <c r="D402" s="84">
        <f t="shared" si="66"/>
        <v>1.4080999999999999</v>
      </c>
      <c r="E402" s="84">
        <f t="shared" si="67"/>
        <v>2.8873849994852208E-2</v>
      </c>
      <c r="F402" s="76">
        <f t="shared" si="68"/>
        <v>1.9827456099999998</v>
      </c>
      <c r="G402" s="76">
        <f t="shared" si="69"/>
        <v>2.7919040934409995</v>
      </c>
      <c r="H402" s="76">
        <f t="shared" si="70"/>
        <v>3.9312801539742712</v>
      </c>
      <c r="I402" s="76">
        <f t="shared" si="71"/>
        <v>4.0657268177751393E-2</v>
      </c>
      <c r="J402" s="76">
        <f t="shared" si="72"/>
        <v>5.7249499321091732E-2</v>
      </c>
      <c r="K402" s="76">
        <f t="shared" ca="1" si="73"/>
        <v>2.5749083690050922E-2</v>
      </c>
      <c r="L402" s="76">
        <f t="shared" ca="1" si="74"/>
        <v>9.7641644596214837E-6</v>
      </c>
      <c r="M402" s="76">
        <f t="shared" ca="1" si="75"/>
        <v>168648160356891.25</v>
      </c>
      <c r="N402" s="76">
        <f t="shared" ca="1" si="76"/>
        <v>17854491681217.75</v>
      </c>
      <c r="O402" s="76">
        <f t="shared" ca="1" si="77"/>
        <v>2080737318240.0125</v>
      </c>
      <c r="P402" s="50">
        <f t="shared" ca="1" si="78"/>
        <v>3.1247663048012859E-3</v>
      </c>
    </row>
    <row r="403" spans="1:16">
      <c r="A403">
        <v>14105</v>
      </c>
      <c r="B403">
        <v>1.3014249991101678E-2</v>
      </c>
      <c r="D403" s="84">
        <f t="shared" si="66"/>
        <v>1.4105000000000001</v>
      </c>
      <c r="E403" s="84">
        <f t="shared" si="67"/>
        <v>1.3014249991101678E-2</v>
      </c>
      <c r="F403" s="76">
        <f t="shared" si="68"/>
        <v>1.9895102500000001</v>
      </c>
      <c r="G403" s="76">
        <f t="shared" si="69"/>
        <v>2.8062042076250004</v>
      </c>
      <c r="H403" s="76">
        <f t="shared" si="70"/>
        <v>3.9581510348550633</v>
      </c>
      <c r="I403" s="76">
        <f t="shared" si="71"/>
        <v>1.8356599612448919E-2</v>
      </c>
      <c r="J403" s="76">
        <f t="shared" si="72"/>
        <v>2.5891983753359202E-2</v>
      </c>
      <c r="K403" s="76">
        <f t="shared" ca="1" si="73"/>
        <v>2.5812445989155483E-2</v>
      </c>
      <c r="L403" s="76">
        <f t="shared" ca="1" si="74"/>
        <v>1.6379382080460042E-4</v>
      </c>
      <c r="M403" s="76">
        <f t="shared" ca="1" si="75"/>
        <v>168138010428759.75</v>
      </c>
      <c r="N403" s="76">
        <f t="shared" ca="1" si="76"/>
        <v>17931295557605.613</v>
      </c>
      <c r="O403" s="76">
        <f t="shared" ca="1" si="77"/>
        <v>2070192521951.7866</v>
      </c>
      <c r="P403" s="50">
        <f t="shared" ca="1" si="78"/>
        <v>-1.2798195998053805E-2</v>
      </c>
    </row>
    <row r="404" spans="1:16">
      <c r="A404">
        <v>15008</v>
      </c>
      <c r="B404">
        <v>2.0796799995878246E-2</v>
      </c>
      <c r="D404" s="84">
        <f t="shared" si="66"/>
        <v>1.5007999999999999</v>
      </c>
      <c r="E404" s="84">
        <f t="shared" si="67"/>
        <v>2.0796799995878246E-2</v>
      </c>
      <c r="F404" s="76">
        <f t="shared" si="68"/>
        <v>2.2524006399999998</v>
      </c>
      <c r="G404" s="76">
        <f t="shared" si="69"/>
        <v>3.3804028805119994</v>
      </c>
      <c r="H404" s="76">
        <f t="shared" si="70"/>
        <v>5.0733086430724086</v>
      </c>
      <c r="I404" s="76">
        <f t="shared" si="71"/>
        <v>3.1211837433814071E-2</v>
      </c>
      <c r="J404" s="76">
        <f t="shared" si="72"/>
        <v>4.6842725620668157E-2</v>
      </c>
      <c r="K404" s="76">
        <f t="shared" ca="1" si="73"/>
        <v>2.821335341923345E-2</v>
      </c>
      <c r="L404" s="76">
        <f t="shared" ca="1" si="74"/>
        <v>5.5005264681481803E-5</v>
      </c>
      <c r="M404" s="76">
        <f t="shared" ca="1" si="75"/>
        <v>149123976292435.38</v>
      </c>
      <c r="N404" s="76">
        <f t="shared" ca="1" si="76"/>
        <v>20869989876018.648</v>
      </c>
      <c r="O404" s="76">
        <f t="shared" ca="1" si="77"/>
        <v>1674026545754.9236</v>
      </c>
      <c r="P404" s="50">
        <f t="shared" ca="1" si="78"/>
        <v>-7.4165534233552044E-3</v>
      </c>
    </row>
    <row r="405" spans="1:16">
      <c r="A405">
        <v>15018</v>
      </c>
      <c r="B405">
        <v>2.3855300001741853E-2</v>
      </c>
      <c r="D405" s="84">
        <f t="shared" si="66"/>
        <v>1.5018</v>
      </c>
      <c r="E405" s="84">
        <f t="shared" si="67"/>
        <v>2.3855300001741853E-2</v>
      </c>
      <c r="F405" s="76">
        <f t="shared" si="68"/>
        <v>2.2554032400000001</v>
      </c>
      <c r="G405" s="76">
        <f t="shared" si="69"/>
        <v>3.3871645858320001</v>
      </c>
      <c r="H405" s="76">
        <f t="shared" si="70"/>
        <v>5.0868437750024986</v>
      </c>
      <c r="I405" s="76">
        <f t="shared" si="71"/>
        <v>3.5825889542615917E-2</v>
      </c>
      <c r="J405" s="76">
        <f t="shared" si="72"/>
        <v>5.3803320915100587E-2</v>
      </c>
      <c r="K405" s="76">
        <f t="shared" ca="1" si="73"/>
        <v>2.8240125878928105E-2</v>
      </c>
      <c r="L405" s="76">
        <f t="shared" ca="1" si="74"/>
        <v>1.922669797324219E-5</v>
      </c>
      <c r="M405" s="76">
        <f t="shared" ca="1" si="75"/>
        <v>148915644824906.88</v>
      </c>
      <c r="N405" s="76">
        <f t="shared" ca="1" si="76"/>
        <v>20903008897039.203</v>
      </c>
      <c r="O405" s="76">
        <f t="shared" ca="1" si="77"/>
        <v>1669669542909.7283</v>
      </c>
      <c r="P405" s="50">
        <f t="shared" ca="1" si="78"/>
        <v>-4.3848258771862526E-3</v>
      </c>
    </row>
    <row r="406" spans="1:16">
      <c r="A406">
        <v>15094.5</v>
      </c>
      <c r="B406">
        <v>2.8552825002407189E-2</v>
      </c>
      <c r="D406" s="84">
        <f t="shared" si="66"/>
        <v>1.50945</v>
      </c>
      <c r="E406" s="84">
        <f t="shared" si="67"/>
        <v>2.8552825002407189E-2</v>
      </c>
      <c r="F406" s="76">
        <f t="shared" si="68"/>
        <v>2.2784393024999998</v>
      </c>
      <c r="G406" s="76">
        <f t="shared" si="69"/>
        <v>3.4391902051586247</v>
      </c>
      <c r="H406" s="76">
        <f t="shared" si="70"/>
        <v>5.1912856551766859</v>
      </c>
      <c r="I406" s="76">
        <f t="shared" si="71"/>
        <v>4.3099061699883534E-2</v>
      </c>
      <c r="J406" s="76">
        <f t="shared" si="72"/>
        <v>6.5055878682889201E-2</v>
      </c>
      <c r="K406" s="76">
        <f t="shared" ca="1" si="73"/>
        <v>2.8445068799931982E-2</v>
      </c>
      <c r="L406" s="76">
        <f t="shared" ca="1" si="74"/>
        <v>1.1611399171877863E-8</v>
      </c>
      <c r="M406" s="76">
        <f t="shared" ca="1" si="75"/>
        <v>147323734356687.41</v>
      </c>
      <c r="N406" s="76">
        <f t="shared" ca="1" si="76"/>
        <v>21155904689884.813</v>
      </c>
      <c r="O406" s="76">
        <f t="shared" ca="1" si="77"/>
        <v>1636379143074.8967</v>
      </c>
      <c r="P406" s="50">
        <f t="shared" ca="1" si="78"/>
        <v>1.0775620247520726E-4</v>
      </c>
    </row>
    <row r="407" spans="1:16">
      <c r="A407">
        <v>15103.5</v>
      </c>
      <c r="B407">
        <v>3.5105474991723895E-2</v>
      </c>
      <c r="D407" s="84">
        <f t="shared" ref="D407:D470" si="79">A407/A$18</f>
        <v>1.5103500000000001</v>
      </c>
      <c r="E407" s="84">
        <f t="shared" ref="E407:E470" si="80">B407/B$18</f>
        <v>3.5105474991723895E-2</v>
      </c>
      <c r="F407" s="76">
        <f t="shared" ref="F407:F470" si="81">D407*D407</f>
        <v>2.2811571225000002</v>
      </c>
      <c r="G407" s="76">
        <f t="shared" ref="G407:G470" si="82">D407*F407</f>
        <v>3.4453456599678756</v>
      </c>
      <c r="H407" s="76">
        <f t="shared" ref="H407:H470" si="83">F407*F407</f>
        <v>5.2036778175324807</v>
      </c>
      <c r="I407" s="76">
        <f t="shared" ref="I407:I470" si="84">E407*D407</f>
        <v>5.3021554153750185E-2</v>
      </c>
      <c r="J407" s="76">
        <f t="shared" ref="J407:J470" si="85">I407*D407</f>
        <v>8.0081104316116591E-2</v>
      </c>
      <c r="K407" s="76">
        <f t="shared" ref="K407:K470" ca="1" si="86">+E$4+E$5*D407+E$6*D407^2</f>
        <v>2.8469195268259608E-2</v>
      </c>
      <c r="L407" s="76">
        <f t="shared" ref="L407:L470" ca="1" si="87">+(K407-E407)^2</f>
        <v>4.404020856806323E-5</v>
      </c>
      <c r="M407" s="76">
        <f t="shared" ref="M407:M470" ca="1" si="88">(M$1-M$2*D407+M$3*F407)^2</f>
        <v>147136665367012.91</v>
      </c>
      <c r="N407" s="76">
        <f t="shared" ref="N407:N470" ca="1" si="89">(-M$2+M$4*D407-M$5*F407)^2</f>
        <v>21185691564803.52</v>
      </c>
      <c r="O407" s="76">
        <f t="shared" ref="O407:O470" ca="1" si="90">+(M$3-D407*M$5+F407*M$6)^2</f>
        <v>1632467571280.0129</v>
      </c>
      <c r="P407" s="50">
        <f t="shared" ref="P407:P470" ca="1" si="91">+E407-K407</f>
        <v>6.6362797234642869E-3</v>
      </c>
    </row>
    <row r="408" spans="1:16">
      <c r="A408">
        <v>15116</v>
      </c>
      <c r="B408">
        <v>2.7428599998529535E-2</v>
      </c>
      <c r="D408" s="84">
        <f t="shared" si="79"/>
        <v>1.5116000000000001</v>
      </c>
      <c r="E408" s="84">
        <f t="shared" si="80"/>
        <v>2.7428599998529535E-2</v>
      </c>
      <c r="F408" s="76">
        <f t="shared" si="81"/>
        <v>2.2849345599999999</v>
      </c>
      <c r="G408" s="76">
        <f t="shared" si="82"/>
        <v>3.4539070808960002</v>
      </c>
      <c r="H408" s="76">
        <f t="shared" si="83"/>
        <v>5.2209259434823938</v>
      </c>
      <c r="I408" s="76">
        <f t="shared" si="84"/>
        <v>4.1461071757777246E-2</v>
      </c>
      <c r="J408" s="76">
        <f t="shared" si="85"/>
        <v>6.2672556069056085E-2</v>
      </c>
      <c r="K408" s="76">
        <f t="shared" ca="1" si="86"/>
        <v>2.8502709678194231E-2</v>
      </c>
      <c r="L408" s="76">
        <f t="shared" ca="1" si="87"/>
        <v>1.1537116039493964E-6</v>
      </c>
      <c r="M408" s="76">
        <f t="shared" ca="1" si="88"/>
        <v>146876923113639.16</v>
      </c>
      <c r="N408" s="76">
        <f t="shared" ca="1" si="89"/>
        <v>21227074073293.961</v>
      </c>
      <c r="O408" s="76">
        <f t="shared" ca="1" si="90"/>
        <v>1627036637727.8455</v>
      </c>
      <c r="P408" s="50">
        <f t="shared" ca="1" si="91"/>
        <v>-1.0741096796646962E-3</v>
      </c>
    </row>
    <row r="409" spans="1:16">
      <c r="A409">
        <v>15131.5</v>
      </c>
      <c r="B409">
        <v>2.8269274997001048E-2</v>
      </c>
      <c r="D409" s="84">
        <f t="shared" si="79"/>
        <v>1.51315</v>
      </c>
      <c r="E409" s="84">
        <f t="shared" si="80"/>
        <v>2.8269274997001048E-2</v>
      </c>
      <c r="F409" s="76">
        <f t="shared" si="81"/>
        <v>2.2896229225</v>
      </c>
      <c r="G409" s="76">
        <f t="shared" si="82"/>
        <v>3.4645429251808748</v>
      </c>
      <c r="H409" s="76">
        <f t="shared" si="83"/>
        <v>5.2423731272374408</v>
      </c>
      <c r="I409" s="76">
        <f t="shared" si="84"/>
        <v>4.2775653461712138E-2</v>
      </c>
      <c r="J409" s="76">
        <f t="shared" si="85"/>
        <v>6.4725980035589714E-2</v>
      </c>
      <c r="K409" s="76">
        <f t="shared" ca="1" si="86"/>
        <v>2.8544276309108427E-2</v>
      </c>
      <c r="L409" s="76">
        <f t="shared" ca="1" si="87"/>
        <v>7.5625721660779824E-8</v>
      </c>
      <c r="M409" s="76">
        <f t="shared" ca="1" si="88"/>
        <v>146554965620791.84</v>
      </c>
      <c r="N409" s="76">
        <f t="shared" ca="1" si="89"/>
        <v>21278407411578.617</v>
      </c>
      <c r="O409" s="76">
        <f t="shared" ca="1" si="90"/>
        <v>1620305242587.1846</v>
      </c>
      <c r="P409" s="50">
        <f t="shared" ca="1" si="91"/>
        <v>-2.7500131210737855E-4</v>
      </c>
    </row>
    <row r="410" spans="1:16">
      <c r="A410">
        <v>15159.5</v>
      </c>
      <c r="B410">
        <v>2.2433074998843949E-2</v>
      </c>
      <c r="D410" s="84">
        <f t="shared" si="79"/>
        <v>1.5159499999999999</v>
      </c>
      <c r="E410" s="84">
        <f t="shared" si="80"/>
        <v>2.2433074998843949E-2</v>
      </c>
      <c r="F410" s="76">
        <f t="shared" si="81"/>
        <v>2.2981044024999999</v>
      </c>
      <c r="G410" s="76">
        <f t="shared" si="82"/>
        <v>3.4838113689698749</v>
      </c>
      <c r="H410" s="76">
        <f t="shared" si="83"/>
        <v>5.2812838447898818</v>
      </c>
      <c r="I410" s="76">
        <f t="shared" si="84"/>
        <v>3.4007420044497486E-2</v>
      </c>
      <c r="J410" s="76">
        <f t="shared" si="85"/>
        <v>5.1553548416455958E-2</v>
      </c>
      <c r="K410" s="76">
        <f t="shared" ca="1" si="86"/>
        <v>2.8619389008365918E-2</v>
      </c>
      <c r="L410" s="76">
        <f t="shared" ca="1" si="87"/>
        <v>3.827048102440777E-5</v>
      </c>
      <c r="M410" s="76">
        <f t="shared" ca="1" si="88"/>
        <v>145973712084852.84</v>
      </c>
      <c r="N410" s="76">
        <f t="shared" ca="1" si="89"/>
        <v>21371191550495.434</v>
      </c>
      <c r="O410" s="76">
        <f t="shared" ca="1" si="90"/>
        <v>1608153819150.9409</v>
      </c>
      <c r="P410" s="50">
        <f t="shared" ca="1" si="91"/>
        <v>-6.1863140095219683E-3</v>
      </c>
    </row>
    <row r="411" spans="1:16">
      <c r="A411">
        <v>15232</v>
      </c>
      <c r="B411">
        <v>1.4107199996942654E-2</v>
      </c>
      <c r="D411" s="84">
        <f t="shared" si="79"/>
        <v>1.5232000000000001</v>
      </c>
      <c r="E411" s="84">
        <f t="shared" si="80"/>
        <v>1.4107199996942654E-2</v>
      </c>
      <c r="F411" s="76">
        <f t="shared" si="81"/>
        <v>2.3201382400000004</v>
      </c>
      <c r="G411" s="76">
        <f t="shared" si="82"/>
        <v>3.5340345671680007</v>
      </c>
      <c r="H411" s="76">
        <f t="shared" si="83"/>
        <v>5.383041452710299</v>
      </c>
      <c r="I411" s="76">
        <f t="shared" si="84"/>
        <v>2.1488087035343051E-2</v>
      </c>
      <c r="J411" s="76">
        <f t="shared" si="85"/>
        <v>3.2730654172234537E-2</v>
      </c>
      <c r="K411" s="76">
        <f t="shared" ca="1" si="86"/>
        <v>2.8814024359173074E-2</v>
      </c>
      <c r="L411" s="76">
        <f t="shared" ca="1" si="87"/>
        <v>2.1629068282149418E-4</v>
      </c>
      <c r="M411" s="76">
        <f t="shared" ca="1" si="88"/>
        <v>144470784034521.38</v>
      </c>
      <c r="N411" s="76">
        <f t="shared" ca="1" si="89"/>
        <v>21611747325660.09</v>
      </c>
      <c r="O411" s="76">
        <f t="shared" ca="1" si="90"/>
        <v>1576743770299.3489</v>
      </c>
      <c r="P411" s="50">
        <f t="shared" ca="1" si="91"/>
        <v>-1.470682436223042E-2</v>
      </c>
    </row>
    <row r="412" spans="1:16">
      <c r="A412">
        <v>15925.5</v>
      </c>
      <c r="B412">
        <v>2.3914174998935778E-2</v>
      </c>
      <c r="D412" s="84">
        <f t="shared" si="79"/>
        <v>1.5925499999999999</v>
      </c>
      <c r="E412" s="84">
        <f t="shared" si="80"/>
        <v>2.3914174998935778E-2</v>
      </c>
      <c r="F412" s="76">
        <f t="shared" si="81"/>
        <v>2.5362155024999997</v>
      </c>
      <c r="G412" s="76">
        <f t="shared" si="82"/>
        <v>4.0390499985063739</v>
      </c>
      <c r="H412" s="76">
        <f t="shared" si="83"/>
        <v>6.4323890751213257</v>
      </c>
      <c r="I412" s="76">
        <f t="shared" si="84"/>
        <v>3.808451939455517E-2</v>
      </c>
      <c r="J412" s="76">
        <f t="shared" si="85"/>
        <v>6.0651501361798831E-2</v>
      </c>
      <c r="K412" s="76">
        <f t="shared" ca="1" si="86"/>
        <v>3.0686537680647545E-2</v>
      </c>
      <c r="L412" s="76">
        <f t="shared" ca="1" si="87"/>
        <v>4.5864896292642203E-5</v>
      </c>
      <c r="M412" s="76">
        <f t="shared" ca="1" si="88"/>
        <v>130261471073351.75</v>
      </c>
      <c r="N412" s="76">
        <f t="shared" ca="1" si="89"/>
        <v>23932702095565.023</v>
      </c>
      <c r="O412" s="76">
        <f t="shared" ca="1" si="90"/>
        <v>1281467938237.8953</v>
      </c>
      <c r="P412" s="50">
        <f t="shared" ca="1" si="91"/>
        <v>-6.7723626817117674E-3</v>
      </c>
    </row>
    <row r="413" spans="1:16">
      <c r="A413">
        <v>16097</v>
      </c>
      <c r="B413">
        <v>1.9667449996632058E-2</v>
      </c>
      <c r="D413" s="84">
        <f t="shared" si="79"/>
        <v>1.6096999999999999</v>
      </c>
      <c r="E413" s="84">
        <f t="shared" si="80"/>
        <v>1.9667449996632058E-2</v>
      </c>
      <c r="F413" s="76">
        <f t="shared" si="81"/>
        <v>2.5911340899999997</v>
      </c>
      <c r="G413" s="76">
        <f t="shared" si="82"/>
        <v>4.1709485446729992</v>
      </c>
      <c r="H413" s="76">
        <f t="shared" si="83"/>
        <v>6.7139758723601268</v>
      </c>
      <c r="I413" s="76">
        <f t="shared" si="84"/>
        <v>3.1658694259578624E-2</v>
      </c>
      <c r="J413" s="76">
        <f t="shared" si="85"/>
        <v>5.0961000149643707E-2</v>
      </c>
      <c r="K413" s="76">
        <f t="shared" ca="1" si="86"/>
        <v>3.1152598522073329E-2</v>
      </c>
      <c r="L413" s="76">
        <f t="shared" ca="1" si="87"/>
        <v>1.3190863665144581E-4</v>
      </c>
      <c r="M413" s="76">
        <f t="shared" ca="1" si="88"/>
        <v>126798724396691.08</v>
      </c>
      <c r="N413" s="76">
        <f t="shared" ca="1" si="89"/>
        <v>24511325297183.668</v>
      </c>
      <c r="O413" s="76">
        <f t="shared" ca="1" si="90"/>
        <v>1210325385372.249</v>
      </c>
      <c r="P413" s="50">
        <f t="shared" ca="1" si="91"/>
        <v>-1.1485148525441271E-2</v>
      </c>
    </row>
    <row r="414" spans="1:16">
      <c r="A414">
        <v>16153</v>
      </c>
      <c r="B414">
        <v>2.6695049993577413E-2</v>
      </c>
      <c r="D414" s="84">
        <f t="shared" si="79"/>
        <v>1.6153</v>
      </c>
      <c r="E414" s="84">
        <f t="shared" si="80"/>
        <v>2.6695049993577413E-2</v>
      </c>
      <c r="F414" s="76">
        <f t="shared" si="81"/>
        <v>2.6091940899999999</v>
      </c>
      <c r="G414" s="76">
        <f t="shared" si="82"/>
        <v>4.2146312135769994</v>
      </c>
      <c r="H414" s="76">
        <f t="shared" si="83"/>
        <v>6.8078937992909276</v>
      </c>
      <c r="I414" s="76">
        <f t="shared" si="84"/>
        <v>4.3120514254625597E-2</v>
      </c>
      <c r="J414" s="76">
        <f t="shared" si="85"/>
        <v>6.9652566675496727E-2</v>
      </c>
      <c r="K414" s="76">
        <f t="shared" ca="1" si="86"/>
        <v>3.130503887853793E-2</v>
      </c>
      <c r="L414" s="76">
        <f t="shared" ca="1" si="87"/>
        <v>2.125199751945951E-5</v>
      </c>
      <c r="M414" s="76">
        <f t="shared" ca="1" si="88"/>
        <v>125672812310357.53</v>
      </c>
      <c r="N414" s="76">
        <f t="shared" ca="1" si="89"/>
        <v>24700588581853.516</v>
      </c>
      <c r="O414" s="76">
        <f t="shared" ca="1" si="90"/>
        <v>1187293797569.8372</v>
      </c>
      <c r="P414" s="50">
        <f t="shared" ca="1" si="91"/>
        <v>-4.609988884960517E-3</v>
      </c>
    </row>
    <row r="415" spans="1:16">
      <c r="A415">
        <v>16153.5</v>
      </c>
      <c r="B415">
        <v>2.9247974998725113E-2</v>
      </c>
      <c r="D415" s="84">
        <f t="shared" si="79"/>
        <v>1.6153500000000001</v>
      </c>
      <c r="E415" s="84">
        <f t="shared" si="80"/>
        <v>2.9247974998725113E-2</v>
      </c>
      <c r="F415" s="76">
        <f t="shared" si="81"/>
        <v>2.6093556225000003</v>
      </c>
      <c r="G415" s="76">
        <f t="shared" si="82"/>
        <v>4.2150226048053758</v>
      </c>
      <c r="H415" s="76">
        <f t="shared" si="83"/>
        <v>6.8087367646723642</v>
      </c>
      <c r="I415" s="76">
        <f t="shared" si="84"/>
        <v>4.7245716414190612E-2</v>
      </c>
      <c r="J415" s="76">
        <f t="shared" si="85"/>
        <v>7.631836800966281E-2</v>
      </c>
      <c r="K415" s="76">
        <f t="shared" ca="1" si="86"/>
        <v>3.1306400523525527E-2</v>
      </c>
      <c r="L415" s="76">
        <f t="shared" ca="1" si="87"/>
        <v>4.2371156411498604E-6</v>
      </c>
      <c r="M415" s="76">
        <f t="shared" ca="1" si="88"/>
        <v>125662770339097.25</v>
      </c>
      <c r="N415" s="76">
        <f t="shared" ca="1" si="89"/>
        <v>24702279112786.203</v>
      </c>
      <c r="O415" s="76">
        <f t="shared" ca="1" si="90"/>
        <v>1187088619797.0461</v>
      </c>
      <c r="P415" s="50">
        <f t="shared" ca="1" si="91"/>
        <v>-2.0584255248004141E-3</v>
      </c>
    </row>
    <row r="416" spans="1:16">
      <c r="A416">
        <v>16165.5</v>
      </c>
      <c r="B416">
        <v>2.7118174992210697E-2</v>
      </c>
      <c r="D416" s="84">
        <f t="shared" si="79"/>
        <v>1.6165499999999999</v>
      </c>
      <c r="E416" s="84">
        <f t="shared" si="80"/>
        <v>2.7118174992210697E-2</v>
      </c>
      <c r="F416" s="76">
        <f t="shared" si="81"/>
        <v>2.6132339024999998</v>
      </c>
      <c r="G416" s="76">
        <f t="shared" si="82"/>
        <v>4.224423265086374</v>
      </c>
      <c r="H416" s="76">
        <f t="shared" si="83"/>
        <v>6.8289914291753782</v>
      </c>
      <c r="I416" s="76">
        <f t="shared" si="84"/>
        <v>4.3837885783658201E-2</v>
      </c>
      <c r="J416" s="76">
        <f t="shared" si="85"/>
        <v>7.0866134263572661E-2</v>
      </c>
      <c r="K416" s="76">
        <f t="shared" ca="1" si="86"/>
        <v>3.1339083031774559E-2</v>
      </c>
      <c r="L416" s="76">
        <f t="shared" ca="1" si="87"/>
        <v>1.7816064678454839E-5</v>
      </c>
      <c r="M416" s="76">
        <f t="shared" ca="1" si="88"/>
        <v>125421820797649.34</v>
      </c>
      <c r="N416" s="76">
        <f t="shared" ca="1" si="89"/>
        <v>24742855402012.191</v>
      </c>
      <c r="O416" s="76">
        <f t="shared" ca="1" si="90"/>
        <v>1182166836788.0281</v>
      </c>
      <c r="P416" s="50">
        <f t="shared" ca="1" si="91"/>
        <v>-4.2209080395638615E-3</v>
      </c>
    </row>
    <row r="417" spans="1:16">
      <c r="A417">
        <v>16209</v>
      </c>
      <c r="B417">
        <v>2.9322649999812711E-2</v>
      </c>
      <c r="D417" s="84">
        <f t="shared" si="79"/>
        <v>1.6209</v>
      </c>
      <c r="E417" s="84">
        <f t="shared" si="80"/>
        <v>2.9322649999812711E-2</v>
      </c>
      <c r="F417" s="76">
        <f t="shared" si="81"/>
        <v>2.6273168099999999</v>
      </c>
      <c r="G417" s="76">
        <f t="shared" si="82"/>
        <v>4.2586178173290001</v>
      </c>
      <c r="H417" s="76">
        <f t="shared" si="83"/>
        <v>6.902793620108576</v>
      </c>
      <c r="I417" s="76">
        <f t="shared" si="84"/>
        <v>4.752908338469642E-2</v>
      </c>
      <c r="J417" s="76">
        <f t="shared" si="85"/>
        <v>7.7039891258254431E-2</v>
      </c>
      <c r="K417" s="76">
        <f t="shared" ca="1" si="86"/>
        <v>3.1457605868637217E-2</v>
      </c>
      <c r="L417" s="76">
        <f t="shared" ca="1" si="87"/>
        <v>4.5580365618282028E-6</v>
      </c>
      <c r="M417" s="76">
        <f t="shared" ca="1" si="88"/>
        <v>124549313014778.13</v>
      </c>
      <c r="N417" s="76">
        <f t="shared" ca="1" si="89"/>
        <v>24890000686639.91</v>
      </c>
      <c r="O417" s="76">
        <f t="shared" ca="1" si="90"/>
        <v>1164365789243.1956</v>
      </c>
      <c r="P417" s="50">
        <f t="shared" ca="1" si="91"/>
        <v>-2.1349558688245063E-3</v>
      </c>
    </row>
    <row r="418" spans="1:16">
      <c r="A418">
        <v>16227.5</v>
      </c>
      <c r="B418">
        <v>2.7980874991044402E-2</v>
      </c>
      <c r="D418" s="84">
        <f t="shared" si="79"/>
        <v>1.6227499999999999</v>
      </c>
      <c r="E418" s="84">
        <f t="shared" si="80"/>
        <v>2.7980874991044402E-2</v>
      </c>
      <c r="F418" s="76">
        <f t="shared" si="81"/>
        <v>2.6333175624999998</v>
      </c>
      <c r="G418" s="76">
        <f t="shared" si="82"/>
        <v>4.2732160745468741</v>
      </c>
      <c r="H418" s="76">
        <f t="shared" si="83"/>
        <v>6.9343613849709405</v>
      </c>
      <c r="I418" s="76">
        <f t="shared" si="84"/>
        <v>4.5405964891717304E-2</v>
      </c>
      <c r="J418" s="76">
        <f t="shared" si="85"/>
        <v>7.3682529528034252E-2</v>
      </c>
      <c r="K418" s="76">
        <f t="shared" ca="1" si="86"/>
        <v>3.1508035290877763E-2</v>
      </c>
      <c r="L418" s="76">
        <f t="shared" ca="1" si="87"/>
        <v>1.2440859780720565E-5</v>
      </c>
      <c r="M418" s="76">
        <f t="shared" ca="1" si="88"/>
        <v>124178693208169.34</v>
      </c>
      <c r="N418" s="76">
        <f t="shared" ca="1" si="89"/>
        <v>24952605900068.539</v>
      </c>
      <c r="O418" s="76">
        <f t="shared" ca="1" si="90"/>
        <v>1156814708995.1426</v>
      </c>
      <c r="P418" s="50">
        <f t="shared" ca="1" si="91"/>
        <v>-3.5271602998333609E-3</v>
      </c>
    </row>
    <row r="419" spans="1:16">
      <c r="A419">
        <v>16230.5</v>
      </c>
      <c r="B419">
        <v>2.6198424995527603E-2</v>
      </c>
      <c r="D419" s="84">
        <f t="shared" si="79"/>
        <v>1.6230500000000001</v>
      </c>
      <c r="E419" s="84">
        <f t="shared" si="80"/>
        <v>2.6198424995527603E-2</v>
      </c>
      <c r="F419" s="76">
        <f t="shared" si="81"/>
        <v>2.6342913025000003</v>
      </c>
      <c r="G419" s="76">
        <f t="shared" si="82"/>
        <v>4.2755864985226255</v>
      </c>
      <c r="H419" s="76">
        <f t="shared" si="83"/>
        <v>6.9394906664271483</v>
      </c>
      <c r="I419" s="76">
        <f t="shared" si="84"/>
        <v>4.2521353688991077E-2</v>
      </c>
      <c r="J419" s="76">
        <f t="shared" si="85"/>
        <v>6.9014283104916974E-2</v>
      </c>
      <c r="K419" s="76">
        <f t="shared" ca="1" si="86"/>
        <v>3.1516214337299987E-2</v>
      </c>
      <c r="L419" s="76">
        <f t="shared" ca="1" si="87"/>
        <v>2.827888348346797E-5</v>
      </c>
      <c r="M419" s="76">
        <f t="shared" ca="1" si="88"/>
        <v>124118617960050.02</v>
      </c>
      <c r="N419" s="76">
        <f t="shared" ca="1" si="89"/>
        <v>24962759542970.078</v>
      </c>
      <c r="O419" s="76">
        <f t="shared" ca="1" si="90"/>
        <v>1155591318733.74</v>
      </c>
      <c r="P419" s="50">
        <f t="shared" ca="1" si="91"/>
        <v>-5.3177893417723845E-3</v>
      </c>
    </row>
    <row r="420" spans="1:16">
      <c r="A420">
        <v>16277</v>
      </c>
      <c r="B420">
        <v>2.0720449996588286E-2</v>
      </c>
      <c r="D420" s="84">
        <f t="shared" si="79"/>
        <v>1.6276999999999999</v>
      </c>
      <c r="E420" s="84">
        <f t="shared" si="80"/>
        <v>2.0720449996588286E-2</v>
      </c>
      <c r="F420" s="76">
        <f t="shared" si="81"/>
        <v>2.6494072899999996</v>
      </c>
      <c r="G420" s="76">
        <f t="shared" si="82"/>
        <v>4.3124402459329989</v>
      </c>
      <c r="H420" s="76">
        <f t="shared" si="83"/>
        <v>7.0193589883051422</v>
      </c>
      <c r="I420" s="76">
        <f t="shared" si="84"/>
        <v>3.3726676459446749E-2</v>
      </c>
      <c r="J420" s="76">
        <f t="shared" si="85"/>
        <v>5.4896911273041471E-2</v>
      </c>
      <c r="K420" s="76">
        <f t="shared" ca="1" si="86"/>
        <v>3.1643036029894211E-2</v>
      </c>
      <c r="L420" s="76">
        <f t="shared" ca="1" si="87"/>
        <v>1.1930288565496967E-4</v>
      </c>
      <c r="M420" s="76">
        <f t="shared" ca="1" si="88"/>
        <v>123188358324173</v>
      </c>
      <c r="N420" s="76">
        <f t="shared" ca="1" si="89"/>
        <v>25120191633789.414</v>
      </c>
      <c r="O420" s="76">
        <f t="shared" ca="1" si="90"/>
        <v>1136668870353.1677</v>
      </c>
      <c r="P420" s="50">
        <f t="shared" ca="1" si="91"/>
        <v>-1.0922586033305925E-2</v>
      </c>
    </row>
    <row r="421" spans="1:16">
      <c r="A421">
        <v>16289.5</v>
      </c>
      <c r="B421">
        <v>2.5843574992904905E-2</v>
      </c>
      <c r="D421" s="84">
        <f t="shared" si="79"/>
        <v>1.6289499999999999</v>
      </c>
      <c r="E421" s="84">
        <f t="shared" si="80"/>
        <v>2.5843574992904905E-2</v>
      </c>
      <c r="F421" s="76">
        <f t="shared" si="81"/>
        <v>2.6534781024999998</v>
      </c>
      <c r="G421" s="76">
        <f t="shared" si="82"/>
        <v>4.3223831550673744</v>
      </c>
      <c r="H421" s="76">
        <f t="shared" si="83"/>
        <v>7.0409460404469995</v>
      </c>
      <c r="I421" s="76">
        <f t="shared" si="84"/>
        <v>4.2097891484692444E-2</v>
      </c>
      <c r="J421" s="76">
        <f t="shared" si="85"/>
        <v>6.8575360333989754E-2</v>
      </c>
      <c r="K421" s="76">
        <f t="shared" ca="1" si="86"/>
        <v>3.1677142773096967E-2</v>
      </c>
      <c r="L421" s="76">
        <f t="shared" ca="1" si="87"/>
        <v>3.4030513046094938E-5</v>
      </c>
      <c r="M421" s="76">
        <f t="shared" ca="1" si="88"/>
        <v>122938580579893.92</v>
      </c>
      <c r="N421" s="76">
        <f t="shared" ca="1" si="89"/>
        <v>25162528023045.324</v>
      </c>
      <c r="O421" s="76">
        <f t="shared" ca="1" si="90"/>
        <v>1131595190393.1084</v>
      </c>
      <c r="P421" s="50">
        <f t="shared" ca="1" si="91"/>
        <v>-5.8335677801920616E-3</v>
      </c>
    </row>
    <row r="422" spans="1:16">
      <c r="A422">
        <v>17103</v>
      </c>
      <c r="B422">
        <v>3.2252550001430791E-2</v>
      </c>
      <c r="D422" s="84">
        <f t="shared" si="79"/>
        <v>1.7102999999999999</v>
      </c>
      <c r="E422" s="84">
        <f t="shared" si="80"/>
        <v>3.2252550001430791E-2</v>
      </c>
      <c r="F422" s="76">
        <f t="shared" si="81"/>
        <v>2.9251260899999996</v>
      </c>
      <c r="G422" s="76">
        <f t="shared" si="82"/>
        <v>5.0028431517269993</v>
      </c>
      <c r="H422" s="76">
        <f t="shared" si="83"/>
        <v>8.5563626423986854</v>
      </c>
      <c r="I422" s="76">
        <f t="shared" si="84"/>
        <v>5.5161536267447082E-2</v>
      </c>
      <c r="J422" s="76">
        <f t="shared" si="85"/>
        <v>9.4342775478214735E-2</v>
      </c>
      <c r="K422" s="76">
        <f t="shared" ca="1" si="86"/>
        <v>3.3910376520837962E-2</v>
      </c>
      <c r="L422" s="76">
        <f t="shared" ca="1" si="87"/>
        <v>2.7483887684496959E-6</v>
      </c>
      <c r="M422" s="76">
        <f t="shared" ca="1" si="88"/>
        <v>106968969742434.14</v>
      </c>
      <c r="N422" s="76">
        <f t="shared" ca="1" si="89"/>
        <v>27928672896108.309</v>
      </c>
      <c r="O422" s="76">
        <f t="shared" ca="1" si="90"/>
        <v>815220826451.30432</v>
      </c>
      <c r="P422" s="50">
        <f t="shared" ca="1" si="91"/>
        <v>-1.6578265194071712E-3</v>
      </c>
    </row>
    <row r="423" spans="1:16">
      <c r="A423">
        <v>17222</v>
      </c>
      <c r="B423">
        <v>3.3748699999705423E-2</v>
      </c>
      <c r="D423" s="84">
        <f t="shared" si="79"/>
        <v>1.7222</v>
      </c>
      <c r="E423" s="84">
        <f t="shared" si="80"/>
        <v>3.3748699999705423E-2</v>
      </c>
      <c r="F423" s="76">
        <f t="shared" si="81"/>
        <v>2.9659728400000001</v>
      </c>
      <c r="G423" s="76">
        <f t="shared" si="82"/>
        <v>5.1079984250479997</v>
      </c>
      <c r="H423" s="76">
        <f t="shared" si="83"/>
        <v>8.7969948876176662</v>
      </c>
      <c r="I423" s="76">
        <f t="shared" si="84"/>
        <v>5.8122011139492676E-2</v>
      </c>
      <c r="J423" s="76">
        <f t="shared" si="85"/>
        <v>0.10009772758443428</v>
      </c>
      <c r="K423" s="76">
        <f t="shared" ca="1" si="86"/>
        <v>3.4239297771030214E-2</v>
      </c>
      <c r="L423" s="76">
        <f t="shared" ca="1" si="87"/>
        <v>2.40686173228852E-7</v>
      </c>
      <c r="M423" s="76">
        <f t="shared" ca="1" si="88"/>
        <v>104683712693362.73</v>
      </c>
      <c r="N423" s="76">
        <f t="shared" ca="1" si="89"/>
        <v>28334467930051.844</v>
      </c>
      <c r="O423" s="76">
        <f t="shared" ca="1" si="90"/>
        <v>771584866544.05078</v>
      </c>
      <c r="P423" s="50">
        <f t="shared" ca="1" si="91"/>
        <v>-4.905977713247911E-4</v>
      </c>
    </row>
    <row r="424" spans="1:16">
      <c r="A424">
        <v>17253</v>
      </c>
      <c r="B424">
        <v>2.4430049998045433E-2</v>
      </c>
      <c r="D424" s="84">
        <f t="shared" si="79"/>
        <v>1.7253000000000001</v>
      </c>
      <c r="E424" s="84">
        <f t="shared" si="80"/>
        <v>2.4430049998045433E-2</v>
      </c>
      <c r="F424" s="76">
        <f t="shared" si="81"/>
        <v>2.9766600900000002</v>
      </c>
      <c r="G424" s="76">
        <f t="shared" si="82"/>
        <v>5.1356316532770006</v>
      </c>
      <c r="H424" s="76">
        <f t="shared" si="83"/>
        <v>8.8605052913988089</v>
      </c>
      <c r="I424" s="76">
        <f t="shared" si="84"/>
        <v>4.2149165261627784E-2</v>
      </c>
      <c r="J424" s="76">
        <f t="shared" si="85"/>
        <v>7.2719954825886418E-2</v>
      </c>
      <c r="K424" s="76">
        <f t="shared" ca="1" si="86"/>
        <v>3.4325077023676556E-2</v>
      </c>
      <c r="L424" s="76">
        <f t="shared" ca="1" si="87"/>
        <v>9.7911559837970312E-5</v>
      </c>
      <c r="M424" s="76">
        <f t="shared" ca="1" si="88"/>
        <v>104090677040818.22</v>
      </c>
      <c r="N424" s="76">
        <f t="shared" ca="1" si="89"/>
        <v>28440200864006.477</v>
      </c>
      <c r="O424" s="76">
        <f t="shared" ca="1" si="90"/>
        <v>760344069850.0498</v>
      </c>
      <c r="P424" s="50">
        <f t="shared" ca="1" si="91"/>
        <v>-9.8950270256311229E-3</v>
      </c>
    </row>
    <row r="425" spans="1:16">
      <c r="A425">
        <v>17253</v>
      </c>
      <c r="B425">
        <v>3.0630049994215369E-2</v>
      </c>
      <c r="D425" s="84">
        <f t="shared" si="79"/>
        <v>1.7253000000000001</v>
      </c>
      <c r="E425" s="84">
        <f t="shared" si="80"/>
        <v>3.0630049994215369E-2</v>
      </c>
      <c r="F425" s="76">
        <f t="shared" si="81"/>
        <v>2.9766600900000002</v>
      </c>
      <c r="G425" s="76">
        <f t="shared" si="82"/>
        <v>5.1356316532770006</v>
      </c>
      <c r="H425" s="76">
        <f t="shared" si="83"/>
        <v>8.8605052913988089</v>
      </c>
      <c r="I425" s="76">
        <f t="shared" si="84"/>
        <v>5.2846025255019781E-2</v>
      </c>
      <c r="J425" s="76">
        <f t="shared" si="85"/>
        <v>9.1175247372485627E-2</v>
      </c>
      <c r="K425" s="76">
        <f t="shared" ca="1" si="86"/>
        <v>3.4325077023676556E-2</v>
      </c>
      <c r="L425" s="76">
        <f t="shared" ca="1" si="87"/>
        <v>1.3653224748448764E-5</v>
      </c>
      <c r="M425" s="76">
        <f t="shared" ca="1" si="88"/>
        <v>104090677040818.22</v>
      </c>
      <c r="N425" s="76">
        <f t="shared" ca="1" si="89"/>
        <v>28440200864006.477</v>
      </c>
      <c r="O425" s="76">
        <f t="shared" ca="1" si="90"/>
        <v>760344069850.0498</v>
      </c>
      <c r="P425" s="50">
        <f t="shared" ca="1" si="91"/>
        <v>-3.695027029461187E-3</v>
      </c>
    </row>
    <row r="426" spans="1:16">
      <c r="A426">
        <v>17253</v>
      </c>
      <c r="B426">
        <v>3.0830049996438902E-2</v>
      </c>
      <c r="D426" s="84">
        <f t="shared" si="79"/>
        <v>1.7253000000000001</v>
      </c>
      <c r="E426" s="84">
        <f t="shared" si="80"/>
        <v>3.0830049996438902E-2</v>
      </c>
      <c r="F426" s="76">
        <f t="shared" si="81"/>
        <v>2.9766600900000002</v>
      </c>
      <c r="G426" s="76">
        <f t="shared" si="82"/>
        <v>5.1356316532770006</v>
      </c>
      <c r="H426" s="76">
        <f t="shared" si="83"/>
        <v>8.8605052913988089</v>
      </c>
      <c r="I426" s="76">
        <f t="shared" si="84"/>
        <v>5.319108525885604E-2</v>
      </c>
      <c r="J426" s="76">
        <f t="shared" si="85"/>
        <v>9.1770579397104327E-2</v>
      </c>
      <c r="K426" s="76">
        <f t="shared" ca="1" si="86"/>
        <v>3.4325077023676556E-2</v>
      </c>
      <c r="L426" s="76">
        <f t="shared" ca="1" si="87"/>
        <v>1.2215213921121676E-5</v>
      </c>
      <c r="M426" s="76">
        <f t="shared" ca="1" si="88"/>
        <v>104090677040818.22</v>
      </c>
      <c r="N426" s="76">
        <f t="shared" ca="1" si="89"/>
        <v>28440200864006.477</v>
      </c>
      <c r="O426" s="76">
        <f t="shared" ca="1" si="90"/>
        <v>760344069850.0498</v>
      </c>
      <c r="P426" s="50">
        <f t="shared" ca="1" si="91"/>
        <v>-3.4950270272376543E-3</v>
      </c>
    </row>
    <row r="427" spans="1:16">
      <c r="A427">
        <v>17306</v>
      </c>
      <c r="B427">
        <v>4.0240100002847612E-2</v>
      </c>
      <c r="D427" s="84">
        <f t="shared" si="79"/>
        <v>1.7305999999999999</v>
      </c>
      <c r="E427" s="84">
        <f t="shared" si="80"/>
        <v>4.0240100002847612E-2</v>
      </c>
      <c r="F427" s="76">
        <f t="shared" si="81"/>
        <v>2.9949763599999999</v>
      </c>
      <c r="G427" s="76">
        <f t="shared" si="82"/>
        <v>5.1831060886159994</v>
      </c>
      <c r="H427" s="76">
        <f t="shared" si="83"/>
        <v>8.9698833969588492</v>
      </c>
      <c r="I427" s="76">
        <f t="shared" si="84"/>
        <v>6.9639517064928075E-2</v>
      </c>
      <c r="J427" s="76">
        <f t="shared" si="85"/>
        <v>0.12051814823256451</v>
      </c>
      <c r="K427" s="76">
        <f t="shared" ca="1" si="86"/>
        <v>3.4471821762242588E-2</v>
      </c>
      <c r="L427" s="76">
        <f t="shared" ca="1" si="87"/>
        <v>3.3273033861037385E-5</v>
      </c>
      <c r="M427" s="76">
        <f t="shared" ca="1" si="88"/>
        <v>103078995065678.61</v>
      </c>
      <c r="N427" s="76">
        <f t="shared" ca="1" si="89"/>
        <v>28620985417225.832</v>
      </c>
      <c r="O427" s="76">
        <f t="shared" ca="1" si="90"/>
        <v>741250349501.58215</v>
      </c>
      <c r="P427" s="50">
        <f t="shared" ca="1" si="91"/>
        <v>5.7682782406050237E-3</v>
      </c>
    </row>
    <row r="428" spans="1:16">
      <c r="A428">
        <v>17343</v>
      </c>
      <c r="B428">
        <v>3.2956549999653362E-2</v>
      </c>
      <c r="D428" s="84">
        <f t="shared" si="79"/>
        <v>1.7343</v>
      </c>
      <c r="E428" s="84">
        <f t="shared" si="80"/>
        <v>3.2956549999653362E-2</v>
      </c>
      <c r="F428" s="76">
        <f t="shared" si="81"/>
        <v>3.00779649</v>
      </c>
      <c r="G428" s="76">
        <f t="shared" si="82"/>
        <v>5.2164214526070003</v>
      </c>
      <c r="H428" s="76">
        <f t="shared" si="83"/>
        <v>9.0468397252563211</v>
      </c>
      <c r="I428" s="76">
        <f t="shared" si="84"/>
        <v>5.7156544664398824E-2</v>
      </c>
      <c r="J428" s="76">
        <f t="shared" si="85"/>
        <v>9.9126595411466872E-2</v>
      </c>
      <c r="K428" s="76">
        <f t="shared" ca="1" si="86"/>
        <v>3.4574333436111417E-2</v>
      </c>
      <c r="L428" s="76">
        <f t="shared" ca="1" si="87"/>
        <v>2.6172232472780333E-6</v>
      </c>
      <c r="M428" s="76">
        <f t="shared" ca="1" si="88"/>
        <v>102374399381239.81</v>
      </c>
      <c r="N428" s="76">
        <f t="shared" ca="1" si="89"/>
        <v>28747202597520.965</v>
      </c>
      <c r="O428" s="76">
        <f t="shared" ca="1" si="90"/>
        <v>728015288084.73694</v>
      </c>
      <c r="P428" s="50">
        <f t="shared" ca="1" si="91"/>
        <v>-1.6177834364580548E-3</v>
      </c>
    </row>
    <row r="429" spans="1:16">
      <c r="A429">
        <v>17356.5</v>
      </c>
      <c r="B429">
        <v>3.2785524992505088E-2</v>
      </c>
      <c r="D429" s="84">
        <f t="shared" si="79"/>
        <v>1.7356499999999999</v>
      </c>
      <c r="E429" s="84">
        <f t="shared" si="80"/>
        <v>3.2785524992505088E-2</v>
      </c>
      <c r="F429" s="76">
        <f t="shared" si="81"/>
        <v>3.0124809224999995</v>
      </c>
      <c r="G429" s="76">
        <f t="shared" si="82"/>
        <v>5.2286125131371239</v>
      </c>
      <c r="H429" s="76">
        <f t="shared" si="83"/>
        <v>9.0750413084264476</v>
      </c>
      <c r="I429" s="76">
        <f t="shared" si="84"/>
        <v>5.6904196453241455E-2</v>
      </c>
      <c r="J429" s="76">
        <f t="shared" si="85"/>
        <v>9.8765768574068533E-2</v>
      </c>
      <c r="K429" s="76">
        <f t="shared" ca="1" si="86"/>
        <v>3.4611750108889595E-2</v>
      </c>
      <c r="L429" s="76">
        <f t="shared" ca="1" si="87"/>
        <v>3.3350981757136061E-6</v>
      </c>
      <c r="M429" s="76">
        <f t="shared" ca="1" si="88"/>
        <v>102117662126217.98</v>
      </c>
      <c r="N429" s="76">
        <f t="shared" ca="1" si="89"/>
        <v>28793256258077.313</v>
      </c>
      <c r="O429" s="76">
        <f t="shared" ca="1" si="90"/>
        <v>723205885396.99854</v>
      </c>
      <c r="P429" s="50">
        <f t="shared" ca="1" si="91"/>
        <v>-1.826225116384507E-3</v>
      </c>
    </row>
    <row r="430" spans="1:16">
      <c r="A430">
        <v>17384.5</v>
      </c>
      <c r="B430">
        <v>2.5949324997782242E-2</v>
      </c>
      <c r="D430" s="84">
        <f t="shared" si="79"/>
        <v>1.7384500000000001</v>
      </c>
      <c r="E430" s="84">
        <f t="shared" si="80"/>
        <v>2.5949324997782242E-2</v>
      </c>
      <c r="F430" s="76">
        <f t="shared" si="81"/>
        <v>3.0222084025</v>
      </c>
      <c r="G430" s="76">
        <f t="shared" si="82"/>
        <v>5.2539581973261251</v>
      </c>
      <c r="H430" s="76">
        <f t="shared" si="83"/>
        <v>9.1337436281416018</v>
      </c>
      <c r="I430" s="76">
        <f t="shared" si="84"/>
        <v>4.5111604042394539E-2</v>
      </c>
      <c r="J430" s="76">
        <f t="shared" si="85"/>
        <v>7.8424268047500786E-2</v>
      </c>
      <c r="K430" s="76">
        <f t="shared" ca="1" si="86"/>
        <v>3.4689378520979093E-2</v>
      </c>
      <c r="L430" s="76">
        <f t="shared" ca="1" si="87"/>
        <v>7.6388535588345702E-5</v>
      </c>
      <c r="M430" s="76">
        <f t="shared" ca="1" si="88"/>
        <v>101585761190497.53</v>
      </c>
      <c r="N430" s="76">
        <f t="shared" ca="1" si="89"/>
        <v>28888776889411.203</v>
      </c>
      <c r="O430" s="76">
        <f t="shared" ca="1" si="90"/>
        <v>713264577081.28809</v>
      </c>
      <c r="P430" s="50">
        <f t="shared" ca="1" si="91"/>
        <v>-8.7400535231968515E-3</v>
      </c>
    </row>
    <row r="431" spans="1:16">
      <c r="A431">
        <v>17428</v>
      </c>
      <c r="B431">
        <v>3.9953799991053529E-2</v>
      </c>
      <c r="D431" s="84">
        <f t="shared" si="79"/>
        <v>1.7427999999999999</v>
      </c>
      <c r="E431" s="84">
        <f t="shared" si="80"/>
        <v>3.9953799991053529E-2</v>
      </c>
      <c r="F431" s="76">
        <f t="shared" si="81"/>
        <v>3.0373518399999995</v>
      </c>
      <c r="G431" s="76">
        <f t="shared" si="82"/>
        <v>5.2934967867519989</v>
      </c>
      <c r="H431" s="76">
        <f t="shared" si="83"/>
        <v>9.2255061999513828</v>
      </c>
      <c r="I431" s="76">
        <f t="shared" si="84"/>
        <v>6.9631482624408089E-2</v>
      </c>
      <c r="J431" s="76">
        <f t="shared" si="85"/>
        <v>0.12135374791781842</v>
      </c>
      <c r="K431" s="76">
        <f t="shared" ca="1" si="86"/>
        <v>3.4810042600963514E-2</v>
      </c>
      <c r="L431" s="76">
        <f t="shared" ca="1" si="87"/>
        <v>2.6458240088105639E-5</v>
      </c>
      <c r="M431" s="76">
        <f t="shared" ca="1" si="88"/>
        <v>100761006657799.45</v>
      </c>
      <c r="N431" s="76">
        <f t="shared" ca="1" si="89"/>
        <v>29037178620298.316</v>
      </c>
      <c r="O431" s="76">
        <f t="shared" ca="1" si="90"/>
        <v>697911341969.28857</v>
      </c>
      <c r="P431" s="50">
        <f t="shared" ca="1" si="91"/>
        <v>5.1437573900900146E-3</v>
      </c>
    </row>
    <row r="432" spans="1:16">
      <c r="A432">
        <v>17471.5</v>
      </c>
      <c r="B432">
        <v>3.19582750016707E-2</v>
      </c>
      <c r="D432" s="84">
        <f t="shared" si="79"/>
        <v>1.74715</v>
      </c>
      <c r="E432" s="84">
        <f t="shared" si="80"/>
        <v>3.19582750016707E-2</v>
      </c>
      <c r="F432" s="76">
        <f t="shared" si="81"/>
        <v>3.0525331224999999</v>
      </c>
      <c r="G432" s="76">
        <f t="shared" si="82"/>
        <v>5.333233244975875</v>
      </c>
      <c r="H432" s="76">
        <f t="shared" si="83"/>
        <v>9.3179584639595987</v>
      </c>
      <c r="I432" s="76">
        <f t="shared" si="84"/>
        <v>5.5835900169168964E-2</v>
      </c>
      <c r="J432" s="76">
        <f t="shared" si="85"/>
        <v>9.7553692980563558E-2</v>
      </c>
      <c r="K432" s="76">
        <f t="shared" ca="1" si="86"/>
        <v>3.4930783091182388E-2</v>
      </c>
      <c r="L432" s="76">
        <f t="shared" ca="1" si="87"/>
        <v>8.8358043422124274E-6</v>
      </c>
      <c r="M432" s="76">
        <f t="shared" ca="1" si="88"/>
        <v>99938204000430.25</v>
      </c>
      <c r="N432" s="76">
        <f t="shared" ca="1" si="89"/>
        <v>29185582188176.871</v>
      </c>
      <c r="O432" s="76">
        <f t="shared" ca="1" si="90"/>
        <v>682670786264.10364</v>
      </c>
      <c r="P432" s="50">
        <f t="shared" ca="1" si="91"/>
        <v>-2.9725080895116884E-3</v>
      </c>
    </row>
    <row r="433" spans="1:16">
      <c r="A433">
        <v>17483</v>
      </c>
      <c r="B433">
        <v>3.3775549993151799E-2</v>
      </c>
      <c r="D433" s="84">
        <f t="shared" si="79"/>
        <v>1.7483</v>
      </c>
      <c r="E433" s="84">
        <f t="shared" si="80"/>
        <v>3.3775549993151799E-2</v>
      </c>
      <c r="F433" s="76">
        <f t="shared" si="81"/>
        <v>3.0565528899999999</v>
      </c>
      <c r="G433" s="76">
        <f t="shared" si="82"/>
        <v>5.3437714175869999</v>
      </c>
      <c r="H433" s="76">
        <f t="shared" si="83"/>
        <v>9.3425155693673521</v>
      </c>
      <c r="I433" s="76">
        <f t="shared" si="84"/>
        <v>5.9049794053027287E-2</v>
      </c>
      <c r="J433" s="76">
        <f t="shared" si="85"/>
        <v>0.1032367549429076</v>
      </c>
      <c r="K433" s="76">
        <f t="shared" ca="1" si="86"/>
        <v>3.496271576126754E-2</v>
      </c>
      <c r="L433" s="76">
        <f t="shared" ca="1" si="87"/>
        <v>1.4093625609858387E-6</v>
      </c>
      <c r="M433" s="76">
        <f t="shared" ca="1" si="88"/>
        <v>99721009865036.5</v>
      </c>
      <c r="N433" s="76">
        <f t="shared" ca="1" si="89"/>
        <v>29224815257660.215</v>
      </c>
      <c r="O433" s="76">
        <f t="shared" ca="1" si="90"/>
        <v>678660734074.27136</v>
      </c>
      <c r="P433" s="50">
        <f t="shared" ca="1" si="91"/>
        <v>-1.1871657681157416E-3</v>
      </c>
    </row>
    <row r="434" spans="1:16">
      <c r="A434">
        <v>17486</v>
      </c>
      <c r="B434">
        <v>3.3293099993898068E-2</v>
      </c>
      <c r="D434" s="84">
        <f t="shared" si="79"/>
        <v>1.7485999999999999</v>
      </c>
      <c r="E434" s="84">
        <f t="shared" si="80"/>
        <v>3.3293099993898068E-2</v>
      </c>
      <c r="F434" s="76">
        <f t="shared" si="81"/>
        <v>3.05760196</v>
      </c>
      <c r="G434" s="76">
        <f t="shared" si="82"/>
        <v>5.3465227872559993</v>
      </c>
      <c r="H434" s="76">
        <f t="shared" si="83"/>
        <v>9.3489297457958411</v>
      </c>
      <c r="I434" s="76">
        <f t="shared" si="84"/>
        <v>5.8216314649330157E-2</v>
      </c>
      <c r="J434" s="76">
        <f t="shared" si="85"/>
        <v>0.1017970477958187</v>
      </c>
      <c r="K434" s="76">
        <f t="shared" ca="1" si="86"/>
        <v>3.4971046901307444E-2</v>
      </c>
      <c r="L434" s="76">
        <f t="shared" ca="1" si="87"/>
        <v>2.8155058240846905E-6</v>
      </c>
      <c r="M434" s="76">
        <f t="shared" ca="1" si="88"/>
        <v>99664373200228.938</v>
      </c>
      <c r="N434" s="76">
        <f t="shared" ca="1" si="89"/>
        <v>29235049952727.051</v>
      </c>
      <c r="O434" s="76">
        <f t="shared" ca="1" si="90"/>
        <v>677615953627.2594</v>
      </c>
      <c r="P434" s="50">
        <f t="shared" ca="1" si="91"/>
        <v>-1.6779469074093764E-3</v>
      </c>
    </row>
    <row r="435" spans="1:16">
      <c r="A435">
        <v>17490</v>
      </c>
      <c r="B435">
        <v>3.3316499990178272E-2</v>
      </c>
      <c r="D435" s="84">
        <f t="shared" si="79"/>
        <v>1.7490000000000001</v>
      </c>
      <c r="E435" s="84">
        <f t="shared" si="80"/>
        <v>3.3316499990178272E-2</v>
      </c>
      <c r="F435" s="76">
        <f t="shared" si="81"/>
        <v>3.0590010000000003</v>
      </c>
      <c r="G435" s="76">
        <f t="shared" si="82"/>
        <v>5.3501927490000005</v>
      </c>
      <c r="H435" s="76">
        <f t="shared" si="83"/>
        <v>9.3574871180010017</v>
      </c>
      <c r="I435" s="76">
        <f t="shared" si="84"/>
        <v>5.8270558482821803E-2</v>
      </c>
      <c r="J435" s="76">
        <f t="shared" si="85"/>
        <v>0.10191520678645534</v>
      </c>
      <c r="K435" s="76">
        <f t="shared" ca="1" si="86"/>
        <v>3.4982155653356051E-2</v>
      </c>
      <c r="L435" s="76">
        <f t="shared" ca="1" si="87"/>
        <v>2.7744087882762053E-6</v>
      </c>
      <c r="M435" s="76">
        <f t="shared" ca="1" si="88"/>
        <v>99588872260711.719</v>
      </c>
      <c r="N435" s="76">
        <f t="shared" ca="1" si="89"/>
        <v>29248696197747.234</v>
      </c>
      <c r="O435" s="76">
        <f t="shared" ca="1" si="90"/>
        <v>676223764670.41602</v>
      </c>
      <c r="P435" s="50">
        <f t="shared" ca="1" si="91"/>
        <v>-1.6656556631777786E-3</v>
      </c>
    </row>
    <row r="436" spans="1:16">
      <c r="A436">
        <v>17493</v>
      </c>
      <c r="B436">
        <v>2.8834049997385591E-2</v>
      </c>
      <c r="D436" s="84">
        <f t="shared" si="79"/>
        <v>1.7493000000000001</v>
      </c>
      <c r="E436" s="84">
        <f t="shared" si="80"/>
        <v>2.8834049997385591E-2</v>
      </c>
      <c r="F436" s="76">
        <f t="shared" si="81"/>
        <v>3.0600504900000001</v>
      </c>
      <c r="G436" s="76">
        <f t="shared" si="82"/>
        <v>5.3529463221569999</v>
      </c>
      <c r="H436" s="76">
        <f t="shared" si="83"/>
        <v>9.3639090013492403</v>
      </c>
      <c r="I436" s="76">
        <f t="shared" si="84"/>
        <v>5.0439403660426617E-2</v>
      </c>
      <c r="J436" s="76">
        <f t="shared" si="85"/>
        <v>8.8233648823184282E-2</v>
      </c>
      <c r="K436" s="76">
        <f t="shared" ca="1" si="86"/>
        <v>3.4990487641389033E-2</v>
      </c>
      <c r="L436" s="76">
        <f t="shared" ca="1" si="87"/>
        <v>3.7901724464502645E-5</v>
      </c>
      <c r="M436" s="76">
        <f t="shared" ca="1" si="88"/>
        <v>99532257523642.422</v>
      </c>
      <c r="N436" s="76">
        <f t="shared" ca="1" si="89"/>
        <v>29258930868984.762</v>
      </c>
      <c r="O436" s="76">
        <f t="shared" ca="1" si="90"/>
        <v>675180262454.40833</v>
      </c>
      <c r="P436" s="50">
        <f t="shared" ca="1" si="91"/>
        <v>-6.1564376440034416E-3</v>
      </c>
    </row>
    <row r="437" spans="1:16">
      <c r="A437">
        <v>17515</v>
      </c>
      <c r="B437">
        <v>3.1962749992089812E-2</v>
      </c>
      <c r="D437" s="84">
        <f t="shared" si="79"/>
        <v>1.7515000000000001</v>
      </c>
      <c r="E437" s="84">
        <f t="shared" si="80"/>
        <v>3.1962749992089812E-2</v>
      </c>
      <c r="F437" s="76">
        <f t="shared" si="81"/>
        <v>3.0677522500000003</v>
      </c>
      <c r="G437" s="76">
        <f t="shared" si="82"/>
        <v>5.3731680658750003</v>
      </c>
      <c r="H437" s="76">
        <f t="shared" si="83"/>
        <v>9.4111038673800635</v>
      </c>
      <c r="I437" s="76">
        <f t="shared" si="84"/>
        <v>5.598275661114531E-2</v>
      </c>
      <c r="J437" s="76">
        <f t="shared" si="85"/>
        <v>9.8053798204421019E-2</v>
      </c>
      <c r="K437" s="76">
        <f t="shared" ca="1" si="86"/>
        <v>3.5051599991635714E-2</v>
      </c>
      <c r="L437" s="76">
        <f t="shared" ca="1" si="87"/>
        <v>9.5409943196947195E-6</v>
      </c>
      <c r="M437" s="76">
        <f t="shared" ca="1" si="88"/>
        <v>99117370593129.063</v>
      </c>
      <c r="N437" s="76">
        <f t="shared" ca="1" si="89"/>
        <v>29333984703558.648</v>
      </c>
      <c r="O437" s="76">
        <f t="shared" ca="1" si="90"/>
        <v>667544720414.67151</v>
      </c>
      <c r="P437" s="50">
        <f t="shared" ca="1" si="91"/>
        <v>-3.0888499995459021E-3</v>
      </c>
    </row>
    <row r="438" spans="1:16">
      <c r="A438">
        <v>18281</v>
      </c>
      <c r="B438">
        <v>3.674384999612812E-2</v>
      </c>
      <c r="D438" s="84">
        <f t="shared" si="79"/>
        <v>1.8281000000000001</v>
      </c>
      <c r="E438" s="84">
        <f t="shared" si="80"/>
        <v>3.674384999612812E-2</v>
      </c>
      <c r="F438" s="76">
        <f t="shared" si="81"/>
        <v>3.3419496100000003</v>
      </c>
      <c r="G438" s="76">
        <f t="shared" si="82"/>
        <v>6.1094180820410005</v>
      </c>
      <c r="H438" s="76">
        <f t="shared" si="83"/>
        <v>11.168627195779154</v>
      </c>
      <c r="I438" s="76">
        <f t="shared" si="84"/>
        <v>6.7171432177921819E-2</v>
      </c>
      <c r="J438" s="76">
        <f t="shared" si="85"/>
        <v>0.12279609516445888</v>
      </c>
      <c r="K438" s="76">
        <f t="shared" ca="1" si="86"/>
        <v>3.7191607947497464E-2</v>
      </c>
      <c r="L438" s="76">
        <f t="shared" ca="1" si="87"/>
        <v>2.0048718301447221E-7</v>
      </c>
      <c r="M438" s="76">
        <f t="shared" ca="1" si="88"/>
        <v>85004581779341.109</v>
      </c>
      <c r="N438" s="76">
        <f t="shared" ca="1" si="89"/>
        <v>31944007201552.387</v>
      </c>
      <c r="O438" s="76">
        <f t="shared" ca="1" si="90"/>
        <v>421920392347.02295</v>
      </c>
      <c r="P438" s="50">
        <f t="shared" ca="1" si="91"/>
        <v>-4.4775795136934443E-4</v>
      </c>
    </row>
    <row r="439" spans="1:16">
      <c r="A439">
        <v>18284</v>
      </c>
      <c r="B439">
        <v>3.1961399996362161E-2</v>
      </c>
      <c r="D439" s="84">
        <f t="shared" si="79"/>
        <v>1.8284</v>
      </c>
      <c r="E439" s="84">
        <f t="shared" si="80"/>
        <v>3.1961399996362161E-2</v>
      </c>
      <c r="F439" s="76">
        <f t="shared" si="81"/>
        <v>3.3430465599999999</v>
      </c>
      <c r="G439" s="76">
        <f t="shared" si="82"/>
        <v>6.1124263303040003</v>
      </c>
      <c r="H439" s="76">
        <f t="shared" si="83"/>
        <v>11.175960302327832</v>
      </c>
      <c r="I439" s="76">
        <f t="shared" si="84"/>
        <v>5.8438223753348575E-2</v>
      </c>
      <c r="J439" s="76">
        <f t="shared" si="85"/>
        <v>0.10684844831062254</v>
      </c>
      <c r="K439" s="76">
        <f t="shared" ca="1" si="86"/>
        <v>3.7200035758749556E-2</v>
      </c>
      <c r="L439" s="76">
        <f t="shared" ca="1" si="87"/>
        <v>2.7443304650964159E-5</v>
      </c>
      <c r="M439" s="76">
        <f t="shared" ca="1" si="88"/>
        <v>84950647125316.844</v>
      </c>
      <c r="N439" s="76">
        <f t="shared" ca="1" si="89"/>
        <v>31954206532586.938</v>
      </c>
      <c r="O439" s="76">
        <f t="shared" ca="1" si="90"/>
        <v>421042675877.07776</v>
      </c>
      <c r="P439" s="50">
        <f t="shared" ca="1" si="91"/>
        <v>-5.2386357623873947E-3</v>
      </c>
    </row>
    <row r="440" spans="1:16">
      <c r="A440">
        <v>18429.5</v>
      </c>
      <c r="B440">
        <v>3.5562574994401075E-2</v>
      </c>
      <c r="D440" s="84">
        <f t="shared" si="79"/>
        <v>1.8429500000000001</v>
      </c>
      <c r="E440" s="84">
        <f t="shared" si="80"/>
        <v>3.5562574994401075E-2</v>
      </c>
      <c r="F440" s="76">
        <f t="shared" si="81"/>
        <v>3.3964647025000003</v>
      </c>
      <c r="G440" s="76">
        <f t="shared" si="82"/>
        <v>6.2595146234723762</v>
      </c>
      <c r="H440" s="76">
        <f t="shared" si="83"/>
        <v>11.535972475328416</v>
      </c>
      <c r="I440" s="76">
        <f t="shared" si="84"/>
        <v>6.554004758593146E-2</v>
      </c>
      <c r="J440" s="76">
        <f t="shared" si="85"/>
        <v>0.12078703069849239</v>
      </c>
      <c r="K440" s="76">
        <f t="shared" ca="1" si="86"/>
        <v>3.7609220851492625E-2</v>
      </c>
      <c r="L440" s="76">
        <f t="shared" ca="1" si="87"/>
        <v>4.1887592643500059E-6</v>
      </c>
      <c r="M440" s="76">
        <f t="shared" ca="1" si="88"/>
        <v>82348055541408.047</v>
      </c>
      <c r="N440" s="76">
        <f t="shared" ca="1" si="89"/>
        <v>32448550567628.578</v>
      </c>
      <c r="O440" s="76">
        <f t="shared" ca="1" si="90"/>
        <v>379339052608.24011</v>
      </c>
      <c r="P440" s="50">
        <f t="shared" ca="1" si="91"/>
        <v>-2.0466458570915502E-3</v>
      </c>
    </row>
    <row r="441" spans="1:16">
      <c r="A441">
        <v>18435</v>
      </c>
      <c r="B441">
        <v>3.534475000196835E-2</v>
      </c>
      <c r="D441" s="84">
        <f t="shared" si="79"/>
        <v>1.8434999999999999</v>
      </c>
      <c r="E441" s="84">
        <f t="shared" si="80"/>
        <v>3.534475000196835E-2</v>
      </c>
      <c r="F441" s="76">
        <f t="shared" si="81"/>
        <v>3.3984922499999999</v>
      </c>
      <c r="G441" s="76">
        <f t="shared" si="82"/>
        <v>6.2651204628749992</v>
      </c>
      <c r="H441" s="76">
        <f t="shared" si="83"/>
        <v>11.549749573310061</v>
      </c>
      <c r="I441" s="76">
        <f t="shared" si="84"/>
        <v>6.5158046628628646E-2</v>
      </c>
      <c r="J441" s="76">
        <f t="shared" si="85"/>
        <v>0.12011885895987691</v>
      </c>
      <c r="K441" s="76">
        <f t="shared" ca="1" si="86"/>
        <v>3.7624705097279006E-2</v>
      </c>
      <c r="L441" s="76">
        <f t="shared" ca="1" si="87"/>
        <v>5.1981952366330196E-6</v>
      </c>
      <c r="M441" s="76">
        <f t="shared" ca="1" si="88"/>
        <v>82250189324959.422</v>
      </c>
      <c r="N441" s="76">
        <f t="shared" ca="1" si="89"/>
        <v>32467223968222.254</v>
      </c>
      <c r="O441" s="76">
        <f t="shared" ca="1" si="90"/>
        <v>377796403019.82245</v>
      </c>
      <c r="P441" s="50">
        <f t="shared" ca="1" si="91"/>
        <v>-2.2799550953106554E-3</v>
      </c>
    </row>
    <row r="442" spans="1:16">
      <c r="A442">
        <v>18485.5</v>
      </c>
      <c r="B442">
        <v>2.0890174993837718E-2</v>
      </c>
      <c r="D442" s="84">
        <f t="shared" si="79"/>
        <v>1.8485499999999999</v>
      </c>
      <c r="E442" s="84">
        <f t="shared" si="80"/>
        <v>2.0890174993837718E-2</v>
      </c>
      <c r="F442" s="76">
        <f t="shared" si="81"/>
        <v>3.4171371024999995</v>
      </c>
      <c r="G442" s="76">
        <f t="shared" si="82"/>
        <v>6.3167487908263737</v>
      </c>
      <c r="H442" s="76">
        <f t="shared" si="83"/>
        <v>11.676825977282093</v>
      </c>
      <c r="I442" s="76">
        <f t="shared" si="84"/>
        <v>3.861653298485871E-2</v>
      </c>
      <c r="J442" s="76">
        <f t="shared" si="85"/>
        <v>7.1384592049160561E-2</v>
      </c>
      <c r="K442" s="76">
        <f t="shared" ca="1" si="86"/>
        <v>3.776693572497352E-2</v>
      </c>
      <c r="L442" s="76">
        <f t="shared" ca="1" si="87"/>
        <v>2.8482505277600747E-4</v>
      </c>
      <c r="M442" s="76">
        <f t="shared" ca="1" si="88"/>
        <v>81353369000168.547</v>
      </c>
      <c r="N442" s="76">
        <f t="shared" ca="1" si="89"/>
        <v>32638631833895.41</v>
      </c>
      <c r="O442" s="76">
        <f t="shared" ca="1" si="90"/>
        <v>363749342432.08441</v>
      </c>
      <c r="P442" s="50">
        <f t="shared" ca="1" si="91"/>
        <v>-1.6876760731135802E-2</v>
      </c>
    </row>
    <row r="443" spans="1:16">
      <c r="A443">
        <v>18491</v>
      </c>
      <c r="B443">
        <v>3.3672350000415463E-2</v>
      </c>
      <c r="D443" s="84">
        <f t="shared" si="79"/>
        <v>1.8491</v>
      </c>
      <c r="E443" s="84">
        <f t="shared" si="80"/>
        <v>3.3672350000415463E-2</v>
      </c>
      <c r="F443" s="76">
        <f t="shared" si="81"/>
        <v>3.4191708099999998</v>
      </c>
      <c r="G443" s="76">
        <f t="shared" si="82"/>
        <v>6.3223887447709997</v>
      </c>
      <c r="H443" s="76">
        <f t="shared" si="83"/>
        <v>11.690729027956055</v>
      </c>
      <c r="I443" s="76">
        <f t="shared" si="84"/>
        <v>6.2263542385768235E-2</v>
      </c>
      <c r="J443" s="76">
        <f t="shared" si="85"/>
        <v>0.11513151622552405</v>
      </c>
      <c r="K443" s="76">
        <f t="shared" ca="1" si="86"/>
        <v>3.7782432407991881E-2</v>
      </c>
      <c r="L443" s="76">
        <f t="shared" ca="1" si="87"/>
        <v>1.6892777397069167E-5</v>
      </c>
      <c r="M443" s="76">
        <f t="shared" ca="1" si="88"/>
        <v>81255888908140.438</v>
      </c>
      <c r="N443" s="76">
        <f t="shared" ca="1" si="89"/>
        <v>32657294695814.645</v>
      </c>
      <c r="O443" s="76">
        <f t="shared" ca="1" si="90"/>
        <v>362232311471.91357</v>
      </c>
      <c r="P443" s="50">
        <f t="shared" ca="1" si="91"/>
        <v>-4.1100824075764181E-3</v>
      </c>
    </row>
    <row r="444" spans="1:16">
      <c r="A444">
        <v>18491</v>
      </c>
      <c r="B444">
        <v>3.767235000123037E-2</v>
      </c>
      <c r="D444" s="84">
        <f t="shared" si="79"/>
        <v>1.8491</v>
      </c>
      <c r="E444" s="84">
        <f t="shared" si="80"/>
        <v>3.767235000123037E-2</v>
      </c>
      <c r="F444" s="76">
        <f t="shared" si="81"/>
        <v>3.4191708099999998</v>
      </c>
      <c r="G444" s="76">
        <f t="shared" si="82"/>
        <v>6.3223887447709997</v>
      </c>
      <c r="H444" s="76">
        <f t="shared" si="83"/>
        <v>11.690729027956055</v>
      </c>
      <c r="I444" s="76">
        <f t="shared" si="84"/>
        <v>6.9659942387275076E-2</v>
      </c>
      <c r="J444" s="76">
        <f t="shared" si="85"/>
        <v>0.12880819946831035</v>
      </c>
      <c r="K444" s="76">
        <f t="shared" ca="1" si="86"/>
        <v>3.7782432407991881E-2</v>
      </c>
      <c r="L444" s="76">
        <f t="shared" ca="1" si="87"/>
        <v>1.2118136278406723E-8</v>
      </c>
      <c r="M444" s="76">
        <f t="shared" ca="1" si="88"/>
        <v>81255888908140.438</v>
      </c>
      <c r="N444" s="76">
        <f t="shared" ca="1" si="89"/>
        <v>32657294695814.645</v>
      </c>
      <c r="O444" s="76">
        <f t="shared" ca="1" si="90"/>
        <v>362232311471.91357</v>
      </c>
      <c r="P444" s="50">
        <f t="shared" ca="1" si="91"/>
        <v>-1.1008240676151082E-4</v>
      </c>
    </row>
    <row r="445" spans="1:16">
      <c r="A445">
        <v>18492</v>
      </c>
      <c r="B445">
        <v>3.2178200002817903E-2</v>
      </c>
      <c r="D445" s="84">
        <f t="shared" si="79"/>
        <v>1.8492</v>
      </c>
      <c r="E445" s="84">
        <f t="shared" si="80"/>
        <v>3.2178200002817903E-2</v>
      </c>
      <c r="F445" s="76">
        <f t="shared" si="81"/>
        <v>3.4195406399999997</v>
      </c>
      <c r="G445" s="76">
        <f t="shared" si="82"/>
        <v>6.3234145514879989</v>
      </c>
      <c r="H445" s="76">
        <f t="shared" si="83"/>
        <v>11.693258188611608</v>
      </c>
      <c r="I445" s="76">
        <f t="shared" si="84"/>
        <v>5.9503927445210866E-2</v>
      </c>
      <c r="J445" s="76">
        <f t="shared" si="85"/>
        <v>0.11003466263168393</v>
      </c>
      <c r="K445" s="76">
        <f t="shared" ca="1" si="86"/>
        <v>3.7785250117959523E-2</v>
      </c>
      <c r="L445" s="76">
        <f t="shared" ca="1" si="87"/>
        <v>3.1439010993709661E-5</v>
      </c>
      <c r="M445" s="76">
        <f t="shared" ca="1" si="88"/>
        <v>81238169350283.547</v>
      </c>
      <c r="N445" s="76">
        <f t="shared" ca="1" si="89"/>
        <v>32660687829095.105</v>
      </c>
      <c r="O445" s="76">
        <f t="shared" ca="1" si="90"/>
        <v>361956760254.24597</v>
      </c>
      <c r="P445" s="50">
        <f t="shared" ca="1" si="91"/>
        <v>-5.6070501151416208E-3</v>
      </c>
    </row>
    <row r="446" spans="1:16">
      <c r="A446">
        <v>18498</v>
      </c>
      <c r="B446">
        <v>2.9213299996627029E-2</v>
      </c>
      <c r="D446" s="84">
        <f t="shared" si="79"/>
        <v>1.8498000000000001</v>
      </c>
      <c r="E446" s="84">
        <f t="shared" si="80"/>
        <v>2.9213299996627029E-2</v>
      </c>
      <c r="F446" s="76">
        <f t="shared" si="81"/>
        <v>3.4217600400000006</v>
      </c>
      <c r="G446" s="76">
        <f t="shared" si="82"/>
        <v>6.3295717219920018</v>
      </c>
      <c r="H446" s="76">
        <f t="shared" si="83"/>
        <v>11.708441771340805</v>
      </c>
      <c r="I446" s="76">
        <f t="shared" si="84"/>
        <v>5.4038762333760683E-2</v>
      </c>
      <c r="J446" s="76">
        <f t="shared" si="85"/>
        <v>9.9960902564990517E-2</v>
      </c>
      <c r="K446" s="76">
        <f t="shared" ca="1" si="86"/>
        <v>3.7802157225758443E-2</v>
      </c>
      <c r="L446" s="76">
        <f t="shared" ca="1" si="87"/>
        <v>7.3768468502402945E-5</v>
      </c>
      <c r="M446" s="76">
        <f t="shared" ca="1" si="88"/>
        <v>81131878483916.406</v>
      </c>
      <c r="N446" s="76">
        <f t="shared" ca="1" si="89"/>
        <v>32681045887073.34</v>
      </c>
      <c r="O446" s="76">
        <f t="shared" ca="1" si="90"/>
        <v>360305216410.03912</v>
      </c>
      <c r="P446" s="50">
        <f t="shared" ca="1" si="91"/>
        <v>-8.5888572291314136E-3</v>
      </c>
    </row>
    <row r="447" spans="1:16">
      <c r="A447">
        <v>18503.5</v>
      </c>
      <c r="B447">
        <v>3.1695475001470186E-2</v>
      </c>
      <c r="D447" s="84">
        <f t="shared" si="79"/>
        <v>1.8503499999999999</v>
      </c>
      <c r="E447" s="84">
        <f t="shared" si="80"/>
        <v>3.1695475001470186E-2</v>
      </c>
      <c r="F447" s="76">
        <f t="shared" si="81"/>
        <v>3.4237951224999996</v>
      </c>
      <c r="G447" s="76">
        <f t="shared" si="82"/>
        <v>6.3352193049178744</v>
      </c>
      <c r="H447" s="76">
        <f t="shared" si="83"/>
        <v>11.722373040854787</v>
      </c>
      <c r="I447" s="76">
        <f t="shared" si="84"/>
        <v>5.8647722168970358E-2</v>
      </c>
      <c r="J447" s="76">
        <f t="shared" si="85"/>
        <v>0.1085188127153543</v>
      </c>
      <c r="K447" s="76">
        <f t="shared" ca="1" si="86"/>
        <v>3.7817656684944648E-2</v>
      </c>
      <c r="L447" s="76">
        <f t="shared" ca="1" si="87"/>
        <v>3.7481108565470195E-5</v>
      </c>
      <c r="M447" s="76">
        <f t="shared" ca="1" si="88"/>
        <v>81034485097494.766</v>
      </c>
      <c r="N447" s="76">
        <f t="shared" ca="1" si="89"/>
        <v>32699706318906.07</v>
      </c>
      <c r="O447" s="76">
        <f t="shared" ca="1" si="90"/>
        <v>358793960057.32867</v>
      </c>
      <c r="P447" s="50">
        <f t="shared" ca="1" si="91"/>
        <v>-6.1221816834744619E-3</v>
      </c>
    </row>
    <row r="448" spans="1:16">
      <c r="A448">
        <v>18510.5</v>
      </c>
      <c r="B448">
        <v>2.9536424997786526E-2</v>
      </c>
      <c r="D448" s="84">
        <f t="shared" si="79"/>
        <v>1.8510500000000001</v>
      </c>
      <c r="E448" s="84">
        <f t="shared" si="80"/>
        <v>2.9536424997786526E-2</v>
      </c>
      <c r="F448" s="76">
        <f t="shared" si="81"/>
        <v>3.4263861025000004</v>
      </c>
      <c r="G448" s="76">
        <f t="shared" si="82"/>
        <v>6.3424119950326263</v>
      </c>
      <c r="H448" s="76">
        <f t="shared" si="83"/>
        <v>11.740121723405144</v>
      </c>
      <c r="I448" s="76">
        <f t="shared" si="84"/>
        <v>5.4673399492152754E-2</v>
      </c>
      <c r="J448" s="76">
        <f t="shared" si="85"/>
        <v>0.10120319612994937</v>
      </c>
      <c r="K448" s="76">
        <f t="shared" ca="1" si="86"/>
        <v>3.783738503601574E-2</v>
      </c>
      <c r="L448" s="76">
        <f t="shared" ca="1" si="87"/>
        <v>6.8905937556278359E-5</v>
      </c>
      <c r="M448" s="76">
        <f t="shared" ca="1" si="88"/>
        <v>80910585146070.906</v>
      </c>
      <c r="N448" s="76">
        <f t="shared" ca="1" si="89"/>
        <v>32723454399307.719</v>
      </c>
      <c r="O448" s="76">
        <f t="shared" ca="1" si="90"/>
        <v>356874227563.64191</v>
      </c>
      <c r="P448" s="50">
        <f t="shared" ca="1" si="91"/>
        <v>-8.3009600382292145E-3</v>
      </c>
    </row>
    <row r="449" spans="1:16">
      <c r="A449">
        <v>18525</v>
      </c>
      <c r="B449">
        <v>3.0471249992842786E-2</v>
      </c>
      <c r="D449" s="84">
        <f t="shared" si="79"/>
        <v>1.8525</v>
      </c>
      <c r="E449" s="84">
        <f t="shared" si="80"/>
        <v>3.0471249992842786E-2</v>
      </c>
      <c r="F449" s="76">
        <f t="shared" si="81"/>
        <v>3.4317562500000003</v>
      </c>
      <c r="G449" s="76">
        <f t="shared" si="82"/>
        <v>6.3573284531250005</v>
      </c>
      <c r="H449" s="76">
        <f t="shared" si="83"/>
        <v>11.776950959414064</v>
      </c>
      <c r="I449" s="76">
        <f t="shared" si="84"/>
        <v>5.6447990611741265E-2</v>
      </c>
      <c r="J449" s="76">
        <f t="shared" si="85"/>
        <v>0.10456990260825069</v>
      </c>
      <c r="K449" s="76">
        <f t="shared" ca="1" si="86"/>
        <v>3.787825720042122E-2</v>
      </c>
      <c r="L449" s="76">
        <f t="shared" ca="1" si="87"/>
        <v>5.4863755773118865E-5</v>
      </c>
      <c r="M449" s="76">
        <f t="shared" ca="1" si="88"/>
        <v>80654132465968.25</v>
      </c>
      <c r="N449" s="76">
        <f t="shared" ca="1" si="89"/>
        <v>32772641246917.348</v>
      </c>
      <c r="O449" s="76">
        <f t="shared" ca="1" si="90"/>
        <v>352910800375.54266</v>
      </c>
      <c r="P449" s="50">
        <f t="shared" ca="1" si="91"/>
        <v>-7.4070072075784338E-3</v>
      </c>
    </row>
    <row r="450" spans="1:16">
      <c r="A450">
        <v>18525</v>
      </c>
      <c r="B450">
        <v>3.2071249996079132E-2</v>
      </c>
      <c r="D450" s="84">
        <f t="shared" si="79"/>
        <v>1.8525</v>
      </c>
      <c r="E450" s="84">
        <f t="shared" si="80"/>
        <v>3.2071249996079132E-2</v>
      </c>
      <c r="F450" s="76">
        <f t="shared" si="81"/>
        <v>3.4317562500000003</v>
      </c>
      <c r="G450" s="76">
        <f t="shared" si="82"/>
        <v>6.3573284531250005</v>
      </c>
      <c r="H450" s="76">
        <f t="shared" si="83"/>
        <v>11.776950959414064</v>
      </c>
      <c r="I450" s="76">
        <f t="shared" si="84"/>
        <v>5.9411990617736596E-2</v>
      </c>
      <c r="J450" s="76">
        <f t="shared" si="85"/>
        <v>0.11006071261935704</v>
      </c>
      <c r="K450" s="76">
        <f t="shared" ca="1" si="86"/>
        <v>3.787825720042122E-2</v>
      </c>
      <c r="L450" s="76">
        <f t="shared" ca="1" si="87"/>
        <v>3.3721332671280908E-5</v>
      </c>
      <c r="M450" s="76">
        <f t="shared" ca="1" si="88"/>
        <v>80654132465968.25</v>
      </c>
      <c r="N450" s="76">
        <f t="shared" ca="1" si="89"/>
        <v>32772641246917.348</v>
      </c>
      <c r="O450" s="76">
        <f t="shared" ca="1" si="90"/>
        <v>352910800375.54266</v>
      </c>
      <c r="P450" s="50">
        <f t="shared" ca="1" si="91"/>
        <v>-5.8070072043420878E-3</v>
      </c>
    </row>
    <row r="451" spans="1:16">
      <c r="A451">
        <v>18525</v>
      </c>
      <c r="B451">
        <v>3.3771249996789265E-2</v>
      </c>
      <c r="D451" s="84">
        <f t="shared" si="79"/>
        <v>1.8525</v>
      </c>
      <c r="E451" s="84">
        <f t="shared" si="80"/>
        <v>3.3771249996789265E-2</v>
      </c>
      <c r="F451" s="76">
        <f t="shared" si="81"/>
        <v>3.4317562500000003</v>
      </c>
      <c r="G451" s="76">
        <f t="shared" si="82"/>
        <v>6.3573284531250005</v>
      </c>
      <c r="H451" s="76">
        <f t="shared" si="83"/>
        <v>11.776950959414064</v>
      </c>
      <c r="I451" s="76">
        <f t="shared" si="84"/>
        <v>6.2561240619052119E-2</v>
      </c>
      <c r="J451" s="76">
        <f t="shared" si="85"/>
        <v>0.11589469824679405</v>
      </c>
      <c r="K451" s="76">
        <f t="shared" ca="1" si="86"/>
        <v>3.787825720042122E-2</v>
      </c>
      <c r="L451" s="76">
        <f t="shared" ca="1" si="87"/>
        <v>1.6867508170684765E-5</v>
      </c>
      <c r="M451" s="76">
        <f t="shared" ca="1" si="88"/>
        <v>80654132465968.25</v>
      </c>
      <c r="N451" s="76">
        <f t="shared" ca="1" si="89"/>
        <v>32772641246917.348</v>
      </c>
      <c r="O451" s="76">
        <f t="shared" ca="1" si="90"/>
        <v>352910800375.54266</v>
      </c>
      <c r="P451" s="50">
        <f t="shared" ca="1" si="91"/>
        <v>-4.1070072036319544E-3</v>
      </c>
    </row>
    <row r="452" spans="1:16">
      <c r="A452">
        <v>18579</v>
      </c>
      <c r="B452">
        <v>3.1187149994366337E-2</v>
      </c>
      <c r="D452" s="84">
        <f t="shared" si="79"/>
        <v>1.8579000000000001</v>
      </c>
      <c r="E452" s="84">
        <f t="shared" si="80"/>
        <v>3.1187149994366337E-2</v>
      </c>
      <c r="F452" s="76">
        <f t="shared" si="81"/>
        <v>3.4517924100000004</v>
      </c>
      <c r="G452" s="76">
        <f t="shared" si="82"/>
        <v>6.4130851185390014</v>
      </c>
      <c r="H452" s="76">
        <f t="shared" si="83"/>
        <v>11.914870841733611</v>
      </c>
      <c r="I452" s="76">
        <f t="shared" si="84"/>
        <v>5.7942605974533219E-2</v>
      </c>
      <c r="J452" s="76">
        <f t="shared" si="85"/>
        <v>0.10765156764008528</v>
      </c>
      <c r="K452" s="76">
        <f t="shared" ca="1" si="86"/>
        <v>3.8030545462169968E-2</v>
      </c>
      <c r="L452" s="76">
        <f t="shared" ca="1" si="87"/>
        <v>4.6832061528755284E-5</v>
      </c>
      <c r="M452" s="76">
        <f t="shared" ca="1" si="88"/>
        <v>79701417617413.422</v>
      </c>
      <c r="N452" s="76">
        <f t="shared" ca="1" si="89"/>
        <v>32955751820414.758</v>
      </c>
      <c r="O452" s="76">
        <f t="shared" ca="1" si="90"/>
        <v>338307731173.97614</v>
      </c>
      <c r="P452" s="50">
        <f t="shared" ca="1" si="91"/>
        <v>-6.8433954678036313E-3</v>
      </c>
    </row>
    <row r="453" spans="1:16">
      <c r="A453">
        <v>18588.5</v>
      </c>
      <c r="B453">
        <v>3.2992724991345312E-2</v>
      </c>
      <c r="D453" s="84">
        <f t="shared" si="79"/>
        <v>1.8588499999999999</v>
      </c>
      <c r="E453" s="84">
        <f t="shared" si="80"/>
        <v>3.2992724991345312E-2</v>
      </c>
      <c r="F453" s="76">
        <f t="shared" si="81"/>
        <v>3.4553233224999995</v>
      </c>
      <c r="G453" s="76">
        <f t="shared" si="82"/>
        <v>6.4229277580291235</v>
      </c>
      <c r="H453" s="76">
        <f t="shared" si="83"/>
        <v>11.939259263012435</v>
      </c>
      <c r="I453" s="76">
        <f t="shared" si="84"/>
        <v>6.1328526850162234E-2</v>
      </c>
      <c r="J453" s="76">
        <f t="shared" si="85"/>
        <v>0.11400053213542406</v>
      </c>
      <c r="K453" s="76">
        <f t="shared" ca="1" si="86"/>
        <v>3.8057349095431264E-2</v>
      </c>
      <c r="L453" s="76">
        <f t="shared" ca="1" si="87"/>
        <v>2.5650417315688431E-5</v>
      </c>
      <c r="M453" s="76">
        <f t="shared" ca="1" si="88"/>
        <v>79534195401408.656</v>
      </c>
      <c r="N453" s="76">
        <f t="shared" ca="1" si="89"/>
        <v>32987954365179.844</v>
      </c>
      <c r="O453" s="76">
        <f t="shared" ca="1" si="90"/>
        <v>335764510852.54303</v>
      </c>
      <c r="P453" s="50">
        <f t="shared" ca="1" si="91"/>
        <v>-5.0646241040859519E-3</v>
      </c>
    </row>
    <row r="454" spans="1:16">
      <c r="A454">
        <v>18591</v>
      </c>
      <c r="B454">
        <v>3.4257349994732067E-2</v>
      </c>
      <c r="D454" s="84">
        <f t="shared" si="79"/>
        <v>1.8591</v>
      </c>
      <c r="E454" s="84">
        <f t="shared" si="80"/>
        <v>3.4257349994732067E-2</v>
      </c>
      <c r="F454" s="76">
        <f t="shared" si="81"/>
        <v>3.4562528100000001</v>
      </c>
      <c r="G454" s="76">
        <f t="shared" si="82"/>
        <v>6.4255195990710003</v>
      </c>
      <c r="H454" s="76">
        <f t="shared" si="83"/>
        <v>11.945683486632896</v>
      </c>
      <c r="I454" s="76">
        <f t="shared" si="84"/>
        <v>6.368783937520639E-2</v>
      </c>
      <c r="J454" s="76">
        <f t="shared" si="85"/>
        <v>0.1184020621824462</v>
      </c>
      <c r="K454" s="76">
        <f t="shared" ca="1" si="86"/>
        <v>3.8064403288840955E-2</v>
      </c>
      <c r="L454" s="76">
        <f t="shared" ca="1" si="87"/>
        <v>1.4493654784185334E-5</v>
      </c>
      <c r="M454" s="76">
        <f t="shared" ca="1" si="88"/>
        <v>79490208775408.375</v>
      </c>
      <c r="N454" s="76">
        <f t="shared" ca="1" si="89"/>
        <v>32996428143678.191</v>
      </c>
      <c r="O454" s="76">
        <f t="shared" ca="1" si="90"/>
        <v>335096535223.47089</v>
      </c>
      <c r="P454" s="50">
        <f t="shared" ca="1" si="91"/>
        <v>-3.8070532941088878E-3</v>
      </c>
    </row>
    <row r="455" spans="1:16">
      <c r="A455">
        <v>19509</v>
      </c>
      <c r="B455">
        <v>3.7627649995556567E-2</v>
      </c>
      <c r="D455" s="84">
        <f t="shared" si="79"/>
        <v>1.9509000000000001</v>
      </c>
      <c r="E455" s="84">
        <f t="shared" si="80"/>
        <v>3.7627649995556567E-2</v>
      </c>
      <c r="F455" s="76">
        <f t="shared" si="81"/>
        <v>3.8060108100000005</v>
      </c>
      <c r="G455" s="76">
        <f t="shared" si="82"/>
        <v>7.4251464892290011</v>
      </c>
      <c r="H455" s="76">
        <f t="shared" si="83"/>
        <v>14.48571828583686</v>
      </c>
      <c r="I455" s="76">
        <f t="shared" si="84"/>
        <v>7.3407782376331304E-2</v>
      </c>
      <c r="J455" s="76">
        <f t="shared" si="85"/>
        <v>0.14321124263798474</v>
      </c>
      <c r="K455" s="76">
        <f t="shared" ca="1" si="86"/>
        <v>4.0671764305842927E-2</v>
      </c>
      <c r="L455" s="76">
        <f t="shared" ca="1" si="87"/>
        <v>9.2666319340901992E-6</v>
      </c>
      <c r="M455" s="76">
        <f t="shared" ca="1" si="88"/>
        <v>63908843002076.211</v>
      </c>
      <c r="N455" s="76">
        <f t="shared" ca="1" si="89"/>
        <v>36087562628623.109</v>
      </c>
      <c r="O455" s="76">
        <f t="shared" ca="1" si="90"/>
        <v>129438299290.23506</v>
      </c>
      <c r="P455" s="50">
        <f t="shared" ca="1" si="91"/>
        <v>-3.0441143102863596E-3</v>
      </c>
    </row>
    <row r="456" spans="1:16">
      <c r="A456">
        <v>19536</v>
      </c>
      <c r="B456">
        <v>3.5885599994799122E-2</v>
      </c>
      <c r="D456" s="84">
        <f t="shared" si="79"/>
        <v>1.9536</v>
      </c>
      <c r="E456" s="84">
        <f t="shared" si="80"/>
        <v>3.5885599994799122E-2</v>
      </c>
      <c r="F456" s="76">
        <f t="shared" si="81"/>
        <v>3.8165529600000001</v>
      </c>
      <c r="G456" s="76">
        <f t="shared" si="82"/>
        <v>7.4560178626560001</v>
      </c>
      <c r="H456" s="76">
        <f t="shared" si="83"/>
        <v>14.566076496484762</v>
      </c>
      <c r="I456" s="76">
        <f t="shared" si="84"/>
        <v>7.0106108149839572E-2</v>
      </c>
      <c r="J456" s="76">
        <f t="shared" si="85"/>
        <v>0.13695929288152658</v>
      </c>
      <c r="K456" s="76">
        <f t="shared" ca="1" si="86"/>
        <v>4.0748966550380114E-2</v>
      </c>
      <c r="L456" s="76">
        <f t="shared" ca="1" si="87"/>
        <v>2.365233425394372E-5</v>
      </c>
      <c r="M456" s="76">
        <f t="shared" ca="1" si="88"/>
        <v>63468698676971.391</v>
      </c>
      <c r="N456" s="76">
        <f t="shared" ca="1" si="89"/>
        <v>36177733120716.875</v>
      </c>
      <c r="O456" s="76">
        <f t="shared" ca="1" si="90"/>
        <v>124686270708.35806</v>
      </c>
      <c r="P456" s="50">
        <f t="shared" ca="1" si="91"/>
        <v>-4.8633665555809918E-3</v>
      </c>
    </row>
    <row r="457" spans="1:16">
      <c r="A457">
        <v>19536</v>
      </c>
      <c r="B457">
        <v>3.6585599998943508E-2</v>
      </c>
      <c r="D457" s="84">
        <f t="shared" si="79"/>
        <v>1.9536</v>
      </c>
      <c r="E457" s="84">
        <f t="shared" si="80"/>
        <v>3.6585599998943508E-2</v>
      </c>
      <c r="F457" s="76">
        <f t="shared" si="81"/>
        <v>3.8165529600000001</v>
      </c>
      <c r="G457" s="76">
        <f t="shared" si="82"/>
        <v>7.4560178626560001</v>
      </c>
      <c r="H457" s="76">
        <f t="shared" si="83"/>
        <v>14.566076496484762</v>
      </c>
      <c r="I457" s="76">
        <f t="shared" si="84"/>
        <v>7.1473628157936037E-2</v>
      </c>
      <c r="J457" s="76">
        <f t="shared" si="85"/>
        <v>0.13963087996934384</v>
      </c>
      <c r="K457" s="76">
        <f t="shared" ca="1" si="86"/>
        <v>4.0748966550380114E-2</v>
      </c>
      <c r="L457" s="76">
        <f t="shared" ca="1" si="87"/>
        <v>1.7333621041621139E-5</v>
      </c>
      <c r="M457" s="76">
        <f t="shared" ca="1" si="88"/>
        <v>63468698676971.391</v>
      </c>
      <c r="N457" s="76">
        <f t="shared" ca="1" si="89"/>
        <v>36177733120716.875</v>
      </c>
      <c r="O457" s="76">
        <f t="shared" ca="1" si="90"/>
        <v>124686270708.35806</v>
      </c>
      <c r="P457" s="50">
        <f t="shared" ca="1" si="91"/>
        <v>-4.1633665514366064E-3</v>
      </c>
    </row>
    <row r="458" spans="1:16">
      <c r="A458">
        <v>19614.5</v>
      </c>
      <c r="B458">
        <v>4.7994824992201757E-2</v>
      </c>
      <c r="D458" s="84">
        <f t="shared" si="79"/>
        <v>1.9614499999999999</v>
      </c>
      <c r="E458" s="84">
        <f t="shared" si="80"/>
        <v>4.7994824992201757E-2</v>
      </c>
      <c r="F458" s="76">
        <f t="shared" si="81"/>
        <v>3.8472861024999996</v>
      </c>
      <c r="G458" s="76">
        <f t="shared" si="82"/>
        <v>7.5462593257486237</v>
      </c>
      <c r="H458" s="76">
        <f t="shared" si="83"/>
        <v>14.801610354489638</v>
      </c>
      <c r="I458" s="76">
        <f t="shared" si="84"/>
        <v>9.4139449480954138E-2</v>
      </c>
      <c r="J458" s="76">
        <f t="shared" si="85"/>
        <v>0.18464982318441747</v>
      </c>
      <c r="K458" s="76">
        <f t="shared" ca="1" si="86"/>
        <v>4.097359213912953E-2</v>
      </c>
      <c r="L458" s="76">
        <f t="shared" ca="1" si="87"/>
        <v>4.9297710777060756E-5</v>
      </c>
      <c r="M458" s="76">
        <f t="shared" ca="1" si="88"/>
        <v>62195225002528.125</v>
      </c>
      <c r="N458" s="76">
        <f t="shared" ca="1" si="89"/>
        <v>36439609404204.18</v>
      </c>
      <c r="O458" s="76">
        <f t="shared" ca="1" si="90"/>
        <v>111326934605.76184</v>
      </c>
      <c r="P458" s="50">
        <f t="shared" ca="1" si="91"/>
        <v>7.0212328530722262E-3</v>
      </c>
    </row>
    <row r="459" spans="1:16">
      <c r="A459">
        <v>19636.5</v>
      </c>
      <c r="B459">
        <v>3.4123524994356558E-2</v>
      </c>
      <c r="D459" s="84">
        <f t="shared" si="79"/>
        <v>1.9636499999999999</v>
      </c>
      <c r="E459" s="84">
        <f t="shared" si="80"/>
        <v>3.4123524994356558E-2</v>
      </c>
      <c r="F459" s="76">
        <f t="shared" si="81"/>
        <v>3.8559213224999995</v>
      </c>
      <c r="G459" s="76">
        <f t="shared" si="82"/>
        <v>7.5716799049271239</v>
      </c>
      <c r="H459" s="76">
        <f t="shared" si="83"/>
        <v>14.868129245310145</v>
      </c>
      <c r="I459" s="76">
        <f t="shared" si="84"/>
        <v>6.7006659855168252E-2</v>
      </c>
      <c r="J459" s="76">
        <f t="shared" si="85"/>
        <v>0.13157762762460112</v>
      </c>
      <c r="K459" s="76">
        <f t="shared" ca="1" si="86"/>
        <v>4.1036589174207799E-2</v>
      </c>
      <c r="L459" s="76">
        <f t="shared" ca="1" si="87"/>
        <v>4.779045635474232E-5</v>
      </c>
      <c r="M459" s="76">
        <f t="shared" ca="1" si="88"/>
        <v>61839995287952.07</v>
      </c>
      <c r="N459" s="76">
        <f t="shared" ca="1" si="89"/>
        <v>36512923665744.172</v>
      </c>
      <c r="O459" s="76">
        <f t="shared" ca="1" si="90"/>
        <v>107706070160.97743</v>
      </c>
      <c r="P459" s="50">
        <f t="shared" ca="1" si="91"/>
        <v>-6.9130641798512416E-3</v>
      </c>
    </row>
    <row r="460" spans="1:16">
      <c r="A460">
        <v>19710</v>
      </c>
      <c r="B460">
        <v>3.6203499999828637E-2</v>
      </c>
      <c r="D460" s="84">
        <f t="shared" si="79"/>
        <v>1.9710000000000001</v>
      </c>
      <c r="E460" s="84">
        <f t="shared" si="80"/>
        <v>3.6203499999828637E-2</v>
      </c>
      <c r="F460" s="76">
        <f t="shared" si="81"/>
        <v>3.8848410000000002</v>
      </c>
      <c r="G460" s="76">
        <f t="shared" si="82"/>
        <v>7.6570216110000011</v>
      </c>
      <c r="H460" s="76">
        <f t="shared" si="83"/>
        <v>15.091989595281001</v>
      </c>
      <c r="I460" s="76">
        <f t="shared" si="84"/>
        <v>7.135709849966225E-2</v>
      </c>
      <c r="J460" s="76">
        <f t="shared" si="85"/>
        <v>0.14064484114283429</v>
      </c>
      <c r="K460" s="76">
        <f t="shared" ca="1" si="86"/>
        <v>4.1247198262246182E-2</v>
      </c>
      <c r="L460" s="76">
        <f t="shared" ca="1" si="87"/>
        <v>2.5438892162313765E-5</v>
      </c>
      <c r="M460" s="76">
        <f t="shared" ca="1" si="88"/>
        <v>60658545138830.813</v>
      </c>
      <c r="N460" s="76">
        <f t="shared" ca="1" si="89"/>
        <v>36757606664387.469</v>
      </c>
      <c r="O460" s="76">
        <f t="shared" ca="1" si="90"/>
        <v>96005345377.503967</v>
      </c>
      <c r="P460" s="50">
        <f t="shared" ca="1" si="91"/>
        <v>-5.0436982624175453E-3</v>
      </c>
    </row>
    <row r="461" spans="1:16">
      <c r="A461">
        <v>19710</v>
      </c>
      <c r="B461">
        <v>3.6203499999828637E-2</v>
      </c>
      <c r="D461" s="84">
        <f t="shared" si="79"/>
        <v>1.9710000000000001</v>
      </c>
      <c r="E461" s="84">
        <f t="shared" si="80"/>
        <v>3.6203499999828637E-2</v>
      </c>
      <c r="F461" s="76">
        <f t="shared" si="81"/>
        <v>3.8848410000000002</v>
      </c>
      <c r="G461" s="76">
        <f t="shared" si="82"/>
        <v>7.6570216110000011</v>
      </c>
      <c r="H461" s="76">
        <f t="shared" si="83"/>
        <v>15.091989595281001</v>
      </c>
      <c r="I461" s="76">
        <f t="shared" si="84"/>
        <v>7.135709849966225E-2</v>
      </c>
      <c r="J461" s="76">
        <f t="shared" si="85"/>
        <v>0.14064484114283429</v>
      </c>
      <c r="K461" s="76">
        <f t="shared" ca="1" si="86"/>
        <v>4.1247198262246182E-2</v>
      </c>
      <c r="L461" s="76">
        <f t="shared" ca="1" si="87"/>
        <v>2.5438892162313765E-5</v>
      </c>
      <c r="M461" s="76">
        <f t="shared" ca="1" si="88"/>
        <v>60658545138830.813</v>
      </c>
      <c r="N461" s="76">
        <f t="shared" ca="1" si="89"/>
        <v>36757606664387.469</v>
      </c>
      <c r="O461" s="76">
        <f t="shared" ca="1" si="90"/>
        <v>96005345377.503967</v>
      </c>
      <c r="P461" s="50">
        <f t="shared" ca="1" si="91"/>
        <v>-5.0436982624175453E-3</v>
      </c>
    </row>
    <row r="462" spans="1:16">
      <c r="A462">
        <v>19742</v>
      </c>
      <c r="B462">
        <v>3.4490699996240437E-2</v>
      </c>
      <c r="D462" s="84">
        <f t="shared" si="79"/>
        <v>1.9742</v>
      </c>
      <c r="E462" s="84">
        <f t="shared" si="80"/>
        <v>3.4490699996240437E-2</v>
      </c>
      <c r="F462" s="76">
        <f t="shared" si="81"/>
        <v>3.8974656399999996</v>
      </c>
      <c r="G462" s="76">
        <f t="shared" si="82"/>
        <v>7.6943766664879991</v>
      </c>
      <c r="H462" s="76">
        <f t="shared" si="83"/>
        <v>15.190238414980607</v>
      </c>
      <c r="I462" s="76">
        <f t="shared" si="84"/>
        <v>6.8091539932577869E-2</v>
      </c>
      <c r="J462" s="76">
        <f t="shared" si="85"/>
        <v>0.13442631813489522</v>
      </c>
      <c r="K462" s="76">
        <f t="shared" ca="1" si="86"/>
        <v>4.1338960177353667E-2</v>
      </c>
      <c r="L462" s="76">
        <f t="shared" ca="1" si="87"/>
        <v>4.6898667508221017E-5</v>
      </c>
      <c r="M462" s="76">
        <f t="shared" ca="1" si="88"/>
        <v>60146757117200.922</v>
      </c>
      <c r="N462" s="76">
        <f t="shared" ca="1" si="89"/>
        <v>36864011306293.453</v>
      </c>
      <c r="O462" s="76">
        <f t="shared" ca="1" si="90"/>
        <v>91103603409.987381</v>
      </c>
      <c r="P462" s="50">
        <f t="shared" ca="1" si="91"/>
        <v>-6.8482601811132304E-3</v>
      </c>
    </row>
    <row r="463" spans="1:16">
      <c r="A463">
        <v>19810.5</v>
      </c>
      <c r="B463">
        <v>3.8141425000503659E-2</v>
      </c>
      <c r="D463" s="84">
        <f t="shared" si="79"/>
        <v>1.98105</v>
      </c>
      <c r="E463" s="84">
        <f t="shared" si="80"/>
        <v>3.8141425000503659E-2</v>
      </c>
      <c r="F463" s="76">
        <f t="shared" si="81"/>
        <v>3.9245591025</v>
      </c>
      <c r="G463" s="76">
        <f t="shared" si="82"/>
        <v>7.774747810007625</v>
      </c>
      <c r="H463" s="76">
        <f t="shared" si="83"/>
        <v>15.402164149015604</v>
      </c>
      <c r="I463" s="76">
        <f t="shared" si="84"/>
        <v>7.5560069997247778E-2</v>
      </c>
      <c r="J463" s="76">
        <f t="shared" si="85"/>
        <v>0.14968827666804771</v>
      </c>
      <c r="K463" s="76">
        <f t="shared" ca="1" si="86"/>
        <v>4.1535527022033635E-2</v>
      </c>
      <c r="L463" s="76">
        <f t="shared" ca="1" si="87"/>
        <v>1.1519928532553864E-5</v>
      </c>
      <c r="M463" s="76">
        <f t="shared" ca="1" si="88"/>
        <v>59056527730344.828</v>
      </c>
      <c r="N463" s="76">
        <f t="shared" ca="1" si="89"/>
        <v>37091524788846.531</v>
      </c>
      <c r="O463" s="76">
        <f t="shared" ca="1" si="90"/>
        <v>81008468095.889252</v>
      </c>
      <c r="P463" s="50">
        <f t="shared" ca="1" si="91"/>
        <v>-3.3941020215299753E-3</v>
      </c>
    </row>
    <row r="464" spans="1:16">
      <c r="A464">
        <v>20393</v>
      </c>
      <c r="B464">
        <v>3.679905000171857E-2</v>
      </c>
      <c r="D464" s="84">
        <f t="shared" si="79"/>
        <v>2.0392999999999999</v>
      </c>
      <c r="E464" s="84">
        <f t="shared" si="80"/>
        <v>3.679905000171857E-2</v>
      </c>
      <c r="F464" s="76">
        <f t="shared" si="81"/>
        <v>4.1587444899999992</v>
      </c>
      <c r="G464" s="76">
        <f t="shared" si="82"/>
        <v>8.4809276384569987</v>
      </c>
      <c r="H464" s="76">
        <f t="shared" si="83"/>
        <v>17.295155733105354</v>
      </c>
      <c r="I464" s="76">
        <f t="shared" si="84"/>
        <v>7.5044302668504675E-2</v>
      </c>
      <c r="J464" s="76">
        <f t="shared" si="85"/>
        <v>0.15303784643188156</v>
      </c>
      <c r="K464" s="76">
        <f t="shared" ca="1" si="86"/>
        <v>4.321471891666296E-2</v>
      </c>
      <c r="L464" s="76">
        <f t="shared" ca="1" si="87"/>
        <v>4.1160807626183729E-5</v>
      </c>
      <c r="M464" s="76">
        <f t="shared" ca="1" si="88"/>
        <v>50088466526401.813</v>
      </c>
      <c r="N464" s="76">
        <f t="shared" ca="1" si="89"/>
        <v>39010658937944.539</v>
      </c>
      <c r="O464" s="76">
        <f t="shared" ca="1" si="90"/>
        <v>18209543133.993446</v>
      </c>
      <c r="P464" s="50">
        <f t="shared" ca="1" si="91"/>
        <v>-6.4156689149443905E-3</v>
      </c>
    </row>
    <row r="465" spans="1:16">
      <c r="A465">
        <v>20629</v>
      </c>
      <c r="B465">
        <v>3.8779649992648046E-2</v>
      </c>
      <c r="D465" s="84">
        <f t="shared" si="79"/>
        <v>2.0629</v>
      </c>
      <c r="E465" s="84">
        <f t="shared" si="80"/>
        <v>3.8779649992648046E-2</v>
      </c>
      <c r="F465" s="76">
        <f t="shared" si="81"/>
        <v>4.2555564099999996</v>
      </c>
      <c r="G465" s="76">
        <f t="shared" si="82"/>
        <v>8.7787873181889982</v>
      </c>
      <c r="H465" s="76">
        <f t="shared" si="83"/>
        <v>18.109760358692085</v>
      </c>
      <c r="I465" s="76">
        <f t="shared" si="84"/>
        <v>7.9998539969833651E-2</v>
      </c>
      <c r="J465" s="76">
        <f t="shared" si="85"/>
        <v>0.16502898810376984</v>
      </c>
      <c r="K465" s="76">
        <f t="shared" ca="1" si="86"/>
        <v>4.3898943954854455E-2</v>
      </c>
      <c r="L465" s="76">
        <f t="shared" ca="1" si="87"/>
        <v>2.620717067148299E-5</v>
      </c>
      <c r="M465" s="76">
        <f t="shared" ca="1" si="88"/>
        <v>46616002112802.758</v>
      </c>
      <c r="N465" s="76">
        <f t="shared" ca="1" si="89"/>
        <v>39779425610627.414</v>
      </c>
      <c r="O465" s="76">
        <f t="shared" ca="1" si="90"/>
        <v>5273932484.390028</v>
      </c>
      <c r="P465" s="50">
        <f t="shared" ca="1" si="91"/>
        <v>-5.1192939622064088E-3</v>
      </c>
    </row>
    <row r="466" spans="1:16">
      <c r="A466">
        <v>20632</v>
      </c>
      <c r="B466">
        <v>3.8797199995315168E-2</v>
      </c>
      <c r="D466" s="84">
        <f t="shared" si="79"/>
        <v>2.0632000000000001</v>
      </c>
      <c r="E466" s="84">
        <f t="shared" si="80"/>
        <v>3.8797199995315168E-2</v>
      </c>
      <c r="F466" s="76">
        <f t="shared" si="81"/>
        <v>4.2567942400000005</v>
      </c>
      <c r="G466" s="76">
        <f t="shared" si="82"/>
        <v>8.7826178759680023</v>
      </c>
      <c r="H466" s="76">
        <f t="shared" si="83"/>
        <v>18.120297201697181</v>
      </c>
      <c r="I466" s="76">
        <f t="shared" si="84"/>
        <v>8.0046383030334262E-2</v>
      </c>
      <c r="J466" s="76">
        <f t="shared" si="85"/>
        <v>0.16515169746818567</v>
      </c>
      <c r="K466" s="76">
        <f t="shared" ca="1" si="86"/>
        <v>4.3907656207217136E-2</v>
      </c>
      <c r="L466" s="76">
        <f t="shared" ca="1" si="87"/>
        <v>2.6116762693767407E-5</v>
      </c>
      <c r="M466" s="76">
        <f t="shared" ca="1" si="88"/>
        <v>46572481133300.938</v>
      </c>
      <c r="N466" s="76">
        <f t="shared" ca="1" si="89"/>
        <v>39789162654241.078</v>
      </c>
      <c r="O466" s="76">
        <f t="shared" ca="1" si="90"/>
        <v>5158600529.3676338</v>
      </c>
      <c r="P466" s="50">
        <f t="shared" ca="1" si="91"/>
        <v>-5.1104562119019675E-3</v>
      </c>
    </row>
    <row r="467" spans="1:16">
      <c r="A467">
        <v>20635.5</v>
      </c>
      <c r="B467">
        <v>3.9167675000499003E-2</v>
      </c>
      <c r="D467" s="84">
        <f t="shared" si="79"/>
        <v>2.0635500000000002</v>
      </c>
      <c r="E467" s="84">
        <f t="shared" si="80"/>
        <v>3.9167675000499003E-2</v>
      </c>
      <c r="F467" s="76">
        <f t="shared" si="81"/>
        <v>4.2582386025000005</v>
      </c>
      <c r="G467" s="76">
        <f t="shared" si="82"/>
        <v>8.7870882681888762</v>
      </c>
      <c r="H467" s="76">
        <f t="shared" si="83"/>
        <v>18.132595995821159</v>
      </c>
      <c r="I467" s="76">
        <f t="shared" si="84"/>
        <v>8.0824455747279728E-2</v>
      </c>
      <c r="J467" s="76">
        <f t="shared" si="85"/>
        <v>0.1667853056572991</v>
      </c>
      <c r="K467" s="76">
        <f t="shared" ca="1" si="86"/>
        <v>4.3917820960969842E-2</v>
      </c>
      <c r="L467" s="76">
        <f t="shared" ca="1" si="87"/>
        <v>2.2563886645777429E-5</v>
      </c>
      <c r="M467" s="76">
        <f t="shared" ca="1" si="88"/>
        <v>46521726563879.813</v>
      </c>
      <c r="N467" s="76">
        <f t="shared" ca="1" si="89"/>
        <v>39800521388410.766</v>
      </c>
      <c r="O467" s="76">
        <f t="shared" ca="1" si="90"/>
        <v>5025630047.3782444</v>
      </c>
      <c r="P467" s="50">
        <f t="shared" ca="1" si="91"/>
        <v>-4.750145960470839E-3</v>
      </c>
    </row>
    <row r="468" spans="1:16">
      <c r="A468">
        <v>20638.5</v>
      </c>
      <c r="B468">
        <v>3.8785224991443101E-2</v>
      </c>
      <c r="D468" s="84">
        <f t="shared" si="79"/>
        <v>2.06385</v>
      </c>
      <c r="E468" s="84">
        <f t="shared" si="80"/>
        <v>3.8785224991443101E-2</v>
      </c>
      <c r="F468" s="76">
        <f t="shared" si="81"/>
        <v>4.2594768224999999</v>
      </c>
      <c r="G468" s="76">
        <f t="shared" si="82"/>
        <v>8.7909212401166243</v>
      </c>
      <c r="H468" s="76">
        <f t="shared" si="83"/>
        <v>18.143142801414697</v>
      </c>
      <c r="I468" s="76">
        <f t="shared" si="84"/>
        <v>8.0046886598589842E-2</v>
      </c>
      <c r="J468" s="76">
        <f t="shared" si="85"/>
        <v>0.16520476690649966</v>
      </c>
      <c r="K468" s="76">
        <f t="shared" ca="1" si="86"/>
        <v>4.3926534000754656E-2</v>
      </c>
      <c r="L468" s="76">
        <f t="shared" ca="1" si="87"/>
        <v>2.6433058329228165E-5</v>
      </c>
      <c r="M468" s="76">
        <f t="shared" ca="1" si="88"/>
        <v>46478239717424.477</v>
      </c>
      <c r="N468" s="76">
        <f t="shared" ca="1" si="89"/>
        <v>39810256459634.656</v>
      </c>
      <c r="O468" s="76">
        <f t="shared" ca="1" si="90"/>
        <v>4913013462.0795164</v>
      </c>
      <c r="P468" s="50">
        <f t="shared" ca="1" si="91"/>
        <v>-5.1413090093115552E-3</v>
      </c>
    </row>
    <row r="469" spans="1:16">
      <c r="A469">
        <v>20641.5</v>
      </c>
      <c r="B469">
        <v>3.8802774994110223E-2</v>
      </c>
      <c r="D469" s="84">
        <f t="shared" si="79"/>
        <v>2.0641500000000002</v>
      </c>
      <c r="E469" s="84">
        <f t="shared" si="80"/>
        <v>3.8802774994110223E-2</v>
      </c>
      <c r="F469" s="76">
        <f t="shared" si="81"/>
        <v>4.2607152225000009</v>
      </c>
      <c r="G469" s="76">
        <f t="shared" si="82"/>
        <v>8.7947553265233775</v>
      </c>
      <c r="H469" s="76">
        <f t="shared" si="83"/>
        <v>18.153694207243234</v>
      </c>
      <c r="I469" s="76">
        <f t="shared" si="84"/>
        <v>8.0094748004092622E-2</v>
      </c>
      <c r="J469" s="76">
        <f t="shared" si="85"/>
        <v>0.16532757409264781</v>
      </c>
      <c r="K469" s="76">
        <f t="shared" ca="1" si="86"/>
        <v>4.3935247403965094E-2</v>
      </c>
      <c r="L469" s="76">
        <f t="shared" ca="1" si="87"/>
        <v>2.6342273037921472E-5</v>
      </c>
      <c r="M469" s="76">
        <f t="shared" ca="1" si="88"/>
        <v>46434768634841.289</v>
      </c>
      <c r="N469" s="76">
        <f t="shared" ca="1" si="89"/>
        <v>39819990619304.055</v>
      </c>
      <c r="O469" s="76">
        <f t="shared" ca="1" si="90"/>
        <v>4801651311.6413937</v>
      </c>
      <c r="P469" s="50">
        <f t="shared" ca="1" si="91"/>
        <v>-5.1324724098548713E-3</v>
      </c>
    </row>
    <row r="470" spans="1:16">
      <c r="A470">
        <v>20644</v>
      </c>
      <c r="B470">
        <v>3.8867399998707697E-2</v>
      </c>
      <c r="D470" s="84">
        <f t="shared" si="79"/>
        <v>2.0644</v>
      </c>
      <c r="E470" s="84">
        <f t="shared" si="80"/>
        <v>3.8867399998707697E-2</v>
      </c>
      <c r="F470" s="76">
        <f t="shared" si="81"/>
        <v>4.2617473600000002</v>
      </c>
      <c r="G470" s="76">
        <f t="shared" si="82"/>
        <v>8.7979512499840009</v>
      </c>
      <c r="H470" s="76">
        <f t="shared" si="83"/>
        <v>18.162490560466971</v>
      </c>
      <c r="I470" s="76">
        <f t="shared" si="84"/>
        <v>8.0237860557332175E-2</v>
      </c>
      <c r="J470" s="76">
        <f t="shared" si="85"/>
        <v>0.16564303933455654</v>
      </c>
      <c r="K470" s="76">
        <f t="shared" ca="1" si="86"/>
        <v>4.3942508850923906E-2</v>
      </c>
      <c r="L470" s="76">
        <f t="shared" ca="1" si="87"/>
        <v>2.5756729861843328E-5</v>
      </c>
      <c r="M470" s="76">
        <f t="shared" ca="1" si="88"/>
        <v>46398554779164.961</v>
      </c>
      <c r="N470" s="76">
        <f t="shared" ca="1" si="89"/>
        <v>39828101722146.063</v>
      </c>
      <c r="O470" s="76">
        <f t="shared" ca="1" si="90"/>
        <v>4709808309.5995493</v>
      </c>
      <c r="P470" s="50">
        <f t="shared" ca="1" si="91"/>
        <v>-5.0751088522162091E-3</v>
      </c>
    </row>
    <row r="471" spans="1:16">
      <c r="A471">
        <v>20697</v>
      </c>
      <c r="B471">
        <v>4.0577449995907955E-2</v>
      </c>
      <c r="D471" s="84">
        <f t="shared" ref="D471:D534" si="92">A471/A$18</f>
        <v>2.0697000000000001</v>
      </c>
      <c r="E471" s="84">
        <f t="shared" ref="E471:E534" si="93">B471/B$18</f>
        <v>4.0577449995907955E-2</v>
      </c>
      <c r="F471" s="76">
        <f t="shared" ref="F471:F534" si="94">D471*D471</f>
        <v>4.2836580900000003</v>
      </c>
      <c r="G471" s="76">
        <f t="shared" ref="G471:G534" si="95">D471*F471</f>
        <v>8.8658871488730018</v>
      </c>
      <c r="H471" s="76">
        <f t="shared" ref="H471:H534" si="96">F471*F471</f>
        <v>18.349726632022449</v>
      </c>
      <c r="I471" s="76">
        <f t="shared" ref="I471:I534" si="97">E471*D471</f>
        <v>8.3983148256530693E-2</v>
      </c>
      <c r="J471" s="76">
        <f t="shared" ref="J471:J534" si="98">I471*D471</f>
        <v>0.17381992194654158</v>
      </c>
      <c r="K471" s="76">
        <f t="shared" ref="K471:K534" ca="1" si="99">+E$4+E$5*D471+E$6*D471^2</f>
        <v>4.4096510916252475E-2</v>
      </c>
      <c r="L471" s="76">
        <f t="shared" ref="L471:L534" ca="1" si="100">+(K471-E471)^2</f>
        <v>1.2383789761096022E-5</v>
      </c>
      <c r="M471" s="76">
        <f t="shared" ref="M471:M534" ca="1" si="101">(M$1-M$2*D471+M$3*F471)^2</f>
        <v>45633404928294.914</v>
      </c>
      <c r="N471" s="76">
        <f t="shared" ref="N471:N534" ca="1" si="102">(-M$2+M$4*D471-M$5*F471)^2</f>
        <v>39999907202366.945</v>
      </c>
      <c r="O471" s="76">
        <f t="shared" ref="O471:O534" ca="1" si="103">+(M$3-D471*M$5+F471*M$6)^2</f>
        <v>2968645523.2908344</v>
      </c>
      <c r="P471" s="50">
        <f t="shared" ref="P471:P534" ca="1" si="104">+E471-K471</f>
        <v>-3.5190609203445203E-3</v>
      </c>
    </row>
    <row r="472" spans="1:16">
      <c r="A472">
        <v>20700</v>
      </c>
      <c r="B472">
        <v>4.1094999993219972E-2</v>
      </c>
      <c r="D472" s="84">
        <f t="shared" si="92"/>
        <v>2.0699999999999998</v>
      </c>
      <c r="E472" s="84">
        <f t="shared" si="93"/>
        <v>4.1094999993219972E-2</v>
      </c>
      <c r="F472" s="76">
        <f t="shared" si="94"/>
        <v>4.2848999999999995</v>
      </c>
      <c r="G472" s="76">
        <f t="shared" si="95"/>
        <v>8.8697429999999979</v>
      </c>
      <c r="H472" s="76">
        <f t="shared" si="96"/>
        <v>18.360368009999995</v>
      </c>
      <c r="I472" s="76">
        <f t="shared" si="97"/>
        <v>8.5066649985965331E-2</v>
      </c>
      <c r="J472" s="76">
        <f t="shared" si="98"/>
        <v>0.17608796547094821</v>
      </c>
      <c r="K472" s="76">
        <f t="shared" ca="1" si="99"/>
        <v>4.4105231406262296E-2</v>
      </c>
      <c r="L472" s="76">
        <f t="shared" ca="1" si="100"/>
        <v>9.0614931600667912E-6</v>
      </c>
      <c r="M472" s="76">
        <f t="shared" ca="1" si="101"/>
        <v>45590242524616.703</v>
      </c>
      <c r="N472" s="76">
        <f t="shared" ca="1" si="102"/>
        <v>40009623432862.813</v>
      </c>
      <c r="O472" s="76">
        <f t="shared" ca="1" si="103"/>
        <v>2881894954.9865513</v>
      </c>
      <c r="P472" s="50">
        <f t="shared" ca="1" si="104"/>
        <v>-3.0102314130423247E-3</v>
      </c>
    </row>
    <row r="473" spans="1:16">
      <c r="A473">
        <v>20703.5</v>
      </c>
      <c r="B473">
        <v>3.5865474994352553E-2</v>
      </c>
      <c r="D473" s="84">
        <f t="shared" si="92"/>
        <v>2.0703499999999999</v>
      </c>
      <c r="E473" s="84">
        <f t="shared" si="93"/>
        <v>3.5865474994352553E-2</v>
      </c>
      <c r="F473" s="76">
        <f t="shared" si="94"/>
        <v>4.2863491224999999</v>
      </c>
      <c r="G473" s="76">
        <f t="shared" si="95"/>
        <v>8.8742429057678738</v>
      </c>
      <c r="H473" s="76">
        <f t="shared" si="96"/>
        <v>18.37278879995652</v>
      </c>
      <c r="I473" s="76">
        <f t="shared" si="97"/>
        <v>7.4254086154557808E-2</v>
      </c>
      <c r="J473" s="76">
        <f t="shared" si="98"/>
        <v>0.15373194727008876</v>
      </c>
      <c r="K473" s="76">
        <f t="shared" ca="1" si="99"/>
        <v>4.4115405770603348E-2</v>
      </c>
      <c r="L473" s="76">
        <f t="shared" ca="1" si="100"/>
        <v>6.8061357812930053E-5</v>
      </c>
      <c r="M473" s="76">
        <f t="shared" ca="1" si="101"/>
        <v>45539906477655.391</v>
      </c>
      <c r="N473" s="76">
        <f t="shared" ca="1" si="102"/>
        <v>40020957863021.078</v>
      </c>
      <c r="O473" s="76">
        <f t="shared" ca="1" si="103"/>
        <v>2782290949.1412497</v>
      </c>
      <c r="P473" s="50">
        <f t="shared" ca="1" si="104"/>
        <v>-8.2499307762507954E-3</v>
      </c>
    </row>
    <row r="474" spans="1:16">
      <c r="A474">
        <v>20728</v>
      </c>
      <c r="B474">
        <v>4.1258799996285234E-2</v>
      </c>
      <c r="D474" s="84">
        <f t="shared" si="92"/>
        <v>2.0728</v>
      </c>
      <c r="E474" s="84">
        <f t="shared" si="93"/>
        <v>4.1258799996285234E-2</v>
      </c>
      <c r="F474" s="76">
        <f t="shared" si="94"/>
        <v>4.2964998400000001</v>
      </c>
      <c r="G474" s="76">
        <f t="shared" si="95"/>
        <v>8.9057848683520007</v>
      </c>
      <c r="H474" s="76">
        <f t="shared" si="96"/>
        <v>18.459910875120027</v>
      </c>
      <c r="I474" s="76">
        <f t="shared" si="97"/>
        <v>8.552124063230003E-2</v>
      </c>
      <c r="J474" s="76">
        <f t="shared" si="98"/>
        <v>0.1772684275826315</v>
      </c>
      <c r="K474" s="76">
        <f t="shared" ca="1" si="99"/>
        <v>4.4186640171544507E-2</v>
      </c>
      <c r="L474" s="76">
        <f t="shared" ca="1" si="100"/>
        <v>8.5722480918622532E-6</v>
      </c>
      <c r="M474" s="76">
        <f t="shared" ca="1" si="101"/>
        <v>45188160804027.469</v>
      </c>
      <c r="N474" s="76">
        <f t="shared" ca="1" si="102"/>
        <v>40100263430504.492</v>
      </c>
      <c r="O474" s="76">
        <f t="shared" ca="1" si="103"/>
        <v>2133558440.188473</v>
      </c>
      <c r="P474" s="50">
        <f t="shared" ca="1" si="104"/>
        <v>-2.9278401752592734E-3</v>
      </c>
    </row>
    <row r="475" spans="1:16">
      <c r="A475">
        <v>20747</v>
      </c>
      <c r="B475">
        <v>3.4869949995481875E-2</v>
      </c>
      <c r="D475" s="84">
        <f t="shared" si="92"/>
        <v>2.0747</v>
      </c>
      <c r="E475" s="84">
        <f t="shared" si="93"/>
        <v>3.4869949995481875E-2</v>
      </c>
      <c r="F475" s="76">
        <f t="shared" si="94"/>
        <v>4.3043800899999995</v>
      </c>
      <c r="G475" s="76">
        <f t="shared" si="95"/>
        <v>8.9302973727229986</v>
      </c>
      <c r="H475" s="76">
        <f t="shared" si="96"/>
        <v>18.527687959188405</v>
      </c>
      <c r="I475" s="76">
        <f t="shared" si="97"/>
        <v>7.2344685255626248E-2</v>
      </c>
      <c r="J475" s="76">
        <f t="shared" si="98"/>
        <v>0.15009351849984778</v>
      </c>
      <c r="K475" s="76">
        <f t="shared" ca="1" si="99"/>
        <v>4.4241899863648591E-2</v>
      </c>
      <c r="L475" s="76">
        <f t="shared" ca="1" si="100"/>
        <v>8.783344433143014E-5</v>
      </c>
      <c r="M475" s="76">
        <f t="shared" ca="1" si="101"/>
        <v>44916110892288.766</v>
      </c>
      <c r="N475" s="76">
        <f t="shared" ca="1" si="102"/>
        <v>40161722820707.063</v>
      </c>
      <c r="O475" s="76">
        <f t="shared" ca="1" si="103"/>
        <v>1689068478.9240832</v>
      </c>
      <c r="P475" s="50">
        <f t="shared" ca="1" si="104"/>
        <v>-9.3719498681667165E-3</v>
      </c>
    </row>
    <row r="476" spans="1:16">
      <c r="A476">
        <v>20780</v>
      </c>
      <c r="B476">
        <v>4.026299999532057E-2</v>
      </c>
      <c r="D476" s="84">
        <f t="shared" si="92"/>
        <v>2.0779999999999998</v>
      </c>
      <c r="E476" s="84">
        <f t="shared" si="93"/>
        <v>4.026299999532057E-2</v>
      </c>
      <c r="F476" s="76">
        <f t="shared" si="94"/>
        <v>4.3180839999999989</v>
      </c>
      <c r="G476" s="76">
        <f t="shared" si="95"/>
        <v>8.9729785519999972</v>
      </c>
      <c r="H476" s="76">
        <f t="shared" si="96"/>
        <v>18.645849431055989</v>
      </c>
      <c r="I476" s="76">
        <f t="shared" si="97"/>
        <v>8.3666513990276137E-2</v>
      </c>
      <c r="J476" s="76">
        <f t="shared" si="98"/>
        <v>0.1738590160717938</v>
      </c>
      <c r="K476" s="76">
        <f t="shared" ca="1" si="99"/>
        <v>4.4337911870193647E-2</v>
      </c>
      <c r="L476" s="76">
        <f t="shared" ca="1" si="100"/>
        <v>1.6604906787981619E-5</v>
      </c>
      <c r="M476" s="76">
        <f t="shared" ca="1" si="101"/>
        <v>44445129094419.945</v>
      </c>
      <c r="N476" s="76">
        <f t="shared" ca="1" si="102"/>
        <v>40268378414965.133</v>
      </c>
      <c r="O476" s="76">
        <f t="shared" ca="1" si="103"/>
        <v>1039356253.4508606</v>
      </c>
      <c r="P476" s="50">
        <f t="shared" ca="1" si="104"/>
        <v>-4.0749118748730773E-3</v>
      </c>
    </row>
    <row r="477" spans="1:16">
      <c r="A477">
        <v>20780</v>
      </c>
      <c r="B477">
        <v>4.0362999992794357E-2</v>
      </c>
      <c r="D477" s="84">
        <f t="shared" si="92"/>
        <v>2.0779999999999998</v>
      </c>
      <c r="E477" s="84">
        <f t="shared" si="93"/>
        <v>4.0362999992794357E-2</v>
      </c>
      <c r="F477" s="76">
        <f t="shared" si="94"/>
        <v>4.3180839999999989</v>
      </c>
      <c r="G477" s="76">
        <f t="shared" si="95"/>
        <v>8.9729785519999972</v>
      </c>
      <c r="H477" s="76">
        <f t="shared" si="96"/>
        <v>18.645849431055989</v>
      </c>
      <c r="I477" s="76">
        <f t="shared" si="97"/>
        <v>8.3874313985026663E-2</v>
      </c>
      <c r="J477" s="76">
        <f t="shared" si="98"/>
        <v>0.1742908244608854</v>
      </c>
      <c r="K477" s="76">
        <f t="shared" ca="1" si="99"/>
        <v>4.4337911870193647E-2</v>
      </c>
      <c r="L477" s="76">
        <f t="shared" ca="1" si="100"/>
        <v>1.5799924433089945E-5</v>
      </c>
      <c r="M477" s="76">
        <f t="shared" ca="1" si="101"/>
        <v>44445129094419.945</v>
      </c>
      <c r="N477" s="76">
        <f t="shared" ca="1" si="102"/>
        <v>40268378414965.133</v>
      </c>
      <c r="O477" s="76">
        <f t="shared" ca="1" si="103"/>
        <v>1039356253.4508606</v>
      </c>
      <c r="P477" s="50">
        <f t="shared" ca="1" si="104"/>
        <v>-3.9749118773992898E-3</v>
      </c>
    </row>
    <row r="478" spans="1:16">
      <c r="A478">
        <v>20798.5</v>
      </c>
      <c r="B478">
        <v>3.9221224993525539E-2</v>
      </c>
      <c r="D478" s="84">
        <f t="shared" si="92"/>
        <v>2.07985</v>
      </c>
      <c r="E478" s="84">
        <f t="shared" si="93"/>
        <v>3.9221224993525539E-2</v>
      </c>
      <c r="F478" s="76">
        <f t="shared" si="94"/>
        <v>4.3257760224999995</v>
      </c>
      <c r="G478" s="76">
        <f t="shared" si="95"/>
        <v>8.9969652603966246</v>
      </c>
      <c r="H478" s="76">
        <f t="shared" si="96"/>
        <v>18.712338196835915</v>
      </c>
      <c r="I478" s="76">
        <f t="shared" si="97"/>
        <v>8.1574264802784097E-2</v>
      </c>
      <c r="J478" s="76">
        <f t="shared" si="98"/>
        <v>0.16966223465007049</v>
      </c>
      <c r="K478" s="76">
        <f t="shared" ca="1" si="99"/>
        <v>4.4391756019273185E-2</v>
      </c>
      <c r="L478" s="76">
        <f t="shared" ca="1" si="100"/>
        <v>2.6734391088219005E-5</v>
      </c>
      <c r="M478" s="76">
        <f t="shared" ca="1" si="101"/>
        <v>44181943743873.773</v>
      </c>
      <c r="N478" s="76">
        <f t="shared" ca="1" si="102"/>
        <v>40328120088777.227</v>
      </c>
      <c r="O478" s="76">
        <f t="shared" ca="1" si="103"/>
        <v>743338157.91080725</v>
      </c>
      <c r="P478" s="50">
        <f t="shared" ca="1" si="104"/>
        <v>-5.1705310257476461E-3</v>
      </c>
    </row>
    <row r="479" spans="1:16">
      <c r="A479">
        <v>20798.5</v>
      </c>
      <c r="B479">
        <v>3.9421224995749071E-2</v>
      </c>
      <c r="D479" s="84">
        <f t="shared" si="92"/>
        <v>2.07985</v>
      </c>
      <c r="E479" s="84">
        <f t="shared" si="93"/>
        <v>3.9421224995749071E-2</v>
      </c>
      <c r="F479" s="76">
        <f t="shared" si="94"/>
        <v>4.3257760224999995</v>
      </c>
      <c r="G479" s="76">
        <f t="shared" si="95"/>
        <v>8.9969652603966246</v>
      </c>
      <c r="H479" s="76">
        <f t="shared" si="96"/>
        <v>18.712338196835915</v>
      </c>
      <c r="I479" s="76">
        <f t="shared" si="97"/>
        <v>8.1990234807408705E-2</v>
      </c>
      <c r="J479" s="76">
        <f t="shared" si="98"/>
        <v>0.170527389864189</v>
      </c>
      <c r="K479" s="76">
        <f t="shared" ca="1" si="99"/>
        <v>4.4391756019273185E-2</v>
      </c>
      <c r="L479" s="76">
        <f t="shared" ca="1" si="100"/>
        <v>2.470617865581567E-5</v>
      </c>
      <c r="M479" s="76">
        <f t="shared" ca="1" si="101"/>
        <v>44181943743873.773</v>
      </c>
      <c r="N479" s="76">
        <f t="shared" ca="1" si="102"/>
        <v>40328120088777.227</v>
      </c>
      <c r="O479" s="76">
        <f t="shared" ca="1" si="103"/>
        <v>743338157.91080725</v>
      </c>
      <c r="P479" s="50">
        <f t="shared" ca="1" si="104"/>
        <v>-4.9705310235241135E-3</v>
      </c>
    </row>
    <row r="480" spans="1:16">
      <c r="A480">
        <v>20824.5</v>
      </c>
      <c r="B480">
        <v>5.407332500180928E-2</v>
      </c>
      <c r="D480" s="84">
        <f t="shared" si="92"/>
        <v>2.0824500000000001</v>
      </c>
      <c r="E480" s="84">
        <f t="shared" si="93"/>
        <v>5.407332500180928E-2</v>
      </c>
      <c r="F480" s="76">
        <f t="shared" si="94"/>
        <v>4.3365980025000006</v>
      </c>
      <c r="G480" s="76">
        <f t="shared" si="95"/>
        <v>9.0307485103061271</v>
      </c>
      <c r="H480" s="76">
        <f t="shared" si="96"/>
        <v>18.806082235286997</v>
      </c>
      <c r="I480" s="76">
        <f t="shared" si="97"/>
        <v>0.11260499565001775</v>
      </c>
      <c r="J480" s="76">
        <f t="shared" si="98"/>
        <v>0.23449427319137947</v>
      </c>
      <c r="K480" s="76">
        <f t="shared" ca="1" si="99"/>
        <v>4.4467452237629601E-2</v>
      </c>
      <c r="L480" s="76">
        <f t="shared" ca="1" si="100"/>
        <v>9.2272791561608957E-5</v>
      </c>
      <c r="M480" s="76">
        <f t="shared" ca="1" si="101"/>
        <v>43813097300495.922</v>
      </c>
      <c r="N480" s="76">
        <f t="shared" ca="1" si="102"/>
        <v>40412020099102.875</v>
      </c>
      <c r="O480" s="76">
        <f t="shared" ca="1" si="103"/>
        <v>410570197.62162924</v>
      </c>
      <c r="P480" s="50">
        <f t="shared" ca="1" si="104"/>
        <v>9.6058727641796793E-3</v>
      </c>
    </row>
    <row r="481" spans="1:16">
      <c r="A481">
        <v>20826.5</v>
      </c>
      <c r="B481">
        <v>3.9585024998814333E-2</v>
      </c>
      <c r="D481" s="84">
        <f t="shared" si="92"/>
        <v>2.0826500000000001</v>
      </c>
      <c r="E481" s="84">
        <f t="shared" si="93"/>
        <v>3.9585024998814333E-2</v>
      </c>
      <c r="F481" s="76">
        <f t="shared" si="94"/>
        <v>4.3374310225000006</v>
      </c>
      <c r="G481" s="76">
        <f t="shared" si="95"/>
        <v>9.0333507190096274</v>
      </c>
      <c r="H481" s="76">
        <f t="shared" si="96"/>
        <v>18.813307874945401</v>
      </c>
      <c r="I481" s="76">
        <f t="shared" si="97"/>
        <v>8.2441752313780675E-2</v>
      </c>
      <c r="J481" s="76">
        <f t="shared" si="98"/>
        <v>0.17169731545629532</v>
      </c>
      <c r="K481" s="76">
        <f t="shared" ca="1" si="99"/>
        <v>4.447327615431447E-2</v>
      </c>
      <c r="L481" s="76">
        <f t="shared" ca="1" si="100"/>
        <v>2.3894999359248423E-5</v>
      </c>
      <c r="M481" s="76">
        <f t="shared" ca="1" si="101"/>
        <v>43784774728454.883</v>
      </c>
      <c r="N481" s="76">
        <f t="shared" ca="1" si="102"/>
        <v>40418470968715.359</v>
      </c>
      <c r="O481" s="76">
        <f t="shared" ca="1" si="103"/>
        <v>389014598.68238097</v>
      </c>
      <c r="P481" s="50">
        <f t="shared" ca="1" si="104"/>
        <v>-4.8882511555001368E-3</v>
      </c>
    </row>
    <row r="482" spans="1:16">
      <c r="A482">
        <v>20826.5</v>
      </c>
      <c r="B482">
        <v>3.9585024998814333E-2</v>
      </c>
      <c r="D482" s="84">
        <f t="shared" si="92"/>
        <v>2.0826500000000001</v>
      </c>
      <c r="E482" s="84">
        <f t="shared" si="93"/>
        <v>3.9585024998814333E-2</v>
      </c>
      <c r="F482" s="76">
        <f t="shared" si="94"/>
        <v>4.3374310225000006</v>
      </c>
      <c r="G482" s="76">
        <f t="shared" si="95"/>
        <v>9.0333507190096274</v>
      </c>
      <c r="H482" s="76">
        <f t="shared" si="96"/>
        <v>18.813307874945401</v>
      </c>
      <c r="I482" s="76">
        <f t="shared" si="97"/>
        <v>8.2441752313780675E-2</v>
      </c>
      <c r="J482" s="76">
        <f t="shared" si="98"/>
        <v>0.17169731545629532</v>
      </c>
      <c r="K482" s="76">
        <f t="shared" ca="1" si="99"/>
        <v>4.447327615431447E-2</v>
      </c>
      <c r="L482" s="76">
        <f t="shared" ca="1" si="100"/>
        <v>2.3894999359248423E-5</v>
      </c>
      <c r="M482" s="76">
        <f t="shared" ca="1" si="101"/>
        <v>43784774728454.883</v>
      </c>
      <c r="N482" s="76">
        <f t="shared" ca="1" si="102"/>
        <v>40418470968715.359</v>
      </c>
      <c r="O482" s="76">
        <f t="shared" ca="1" si="103"/>
        <v>389014598.68238097</v>
      </c>
      <c r="P482" s="50">
        <f t="shared" ca="1" si="104"/>
        <v>-4.8882511555001368E-3</v>
      </c>
    </row>
    <row r="483" spans="1:16">
      <c r="A483">
        <v>20840</v>
      </c>
      <c r="B483">
        <v>3.8913999997021165E-2</v>
      </c>
      <c r="D483" s="84">
        <f t="shared" si="92"/>
        <v>2.0840000000000001</v>
      </c>
      <c r="E483" s="84">
        <f t="shared" si="93"/>
        <v>3.8913999997021165E-2</v>
      </c>
      <c r="F483" s="76">
        <f t="shared" si="94"/>
        <v>4.3430560000000007</v>
      </c>
      <c r="G483" s="76">
        <f t="shared" si="95"/>
        <v>9.0509287040000022</v>
      </c>
      <c r="H483" s="76">
        <f t="shared" si="96"/>
        <v>18.862135419136006</v>
      </c>
      <c r="I483" s="76">
        <f t="shared" si="97"/>
        <v>8.1096775993792114E-2</v>
      </c>
      <c r="J483" s="76">
        <f t="shared" si="98"/>
        <v>0.16900568117106277</v>
      </c>
      <c r="K483" s="76">
        <f t="shared" ca="1" si="99"/>
        <v>4.4512591816760046E-2</v>
      </c>
      <c r="L483" s="76">
        <f t="shared" ca="1" si="100"/>
        <v>3.1344230364047116E-5</v>
      </c>
      <c r="M483" s="76">
        <f t="shared" ca="1" si="101"/>
        <v>43593785407964.281</v>
      </c>
      <c r="N483" s="76">
        <f t="shared" ca="1" si="102"/>
        <v>40462003172690.031</v>
      </c>
      <c r="O483" s="76">
        <f t="shared" ca="1" si="103"/>
        <v>258658120.38138032</v>
      </c>
      <c r="P483" s="50">
        <f t="shared" ca="1" si="104"/>
        <v>-5.5985918197388809E-3</v>
      </c>
    </row>
    <row r="484" spans="1:16">
      <c r="A484">
        <v>20867</v>
      </c>
      <c r="B484">
        <v>3.9571949993842281E-2</v>
      </c>
      <c r="D484" s="84">
        <f t="shared" si="92"/>
        <v>2.0867</v>
      </c>
      <c r="E484" s="84">
        <f t="shared" si="93"/>
        <v>3.9571949993842281E-2</v>
      </c>
      <c r="F484" s="76">
        <f t="shared" si="94"/>
        <v>4.3543168899999998</v>
      </c>
      <c r="G484" s="76">
        <f t="shared" si="95"/>
        <v>9.0861530543629989</v>
      </c>
      <c r="H484" s="76">
        <f t="shared" si="96"/>
        <v>18.960075578539271</v>
      </c>
      <c r="I484" s="76">
        <f t="shared" si="97"/>
        <v>8.2574788052150683E-2</v>
      </c>
      <c r="J484" s="76">
        <f t="shared" si="98"/>
        <v>0.17230881022842284</v>
      </c>
      <c r="K484" s="76">
        <f t="shared" ca="1" si="99"/>
        <v>4.4591245219756999E-2</v>
      </c>
      <c r="L484" s="76">
        <f t="shared" ca="1" si="100"/>
        <v>2.5193324564890274E-5</v>
      </c>
      <c r="M484" s="76">
        <f t="shared" ca="1" si="101"/>
        <v>43212791285440.727</v>
      </c>
      <c r="N484" s="76">
        <f t="shared" ca="1" si="102"/>
        <v>40549009011806.078</v>
      </c>
      <c r="O484" s="76">
        <f t="shared" ca="1" si="103"/>
        <v>77301787.797078982</v>
      </c>
      <c r="P484" s="50">
        <f t="shared" ca="1" si="104"/>
        <v>-5.0192952259147175E-3</v>
      </c>
    </row>
    <row r="485" spans="1:16">
      <c r="A485">
        <v>20868</v>
      </c>
      <c r="B485">
        <v>4.8077799998281989E-2</v>
      </c>
      <c r="D485" s="84">
        <f t="shared" si="92"/>
        <v>2.0868000000000002</v>
      </c>
      <c r="E485" s="84">
        <f t="shared" si="93"/>
        <v>4.8077799998281989E-2</v>
      </c>
      <c r="F485" s="76">
        <f t="shared" si="94"/>
        <v>4.3547342400000009</v>
      </c>
      <c r="G485" s="76">
        <f t="shared" si="95"/>
        <v>9.0874594120320022</v>
      </c>
      <c r="H485" s="76">
        <f t="shared" si="96"/>
        <v>18.963710301028385</v>
      </c>
      <c r="I485" s="76">
        <f t="shared" si="97"/>
        <v>0.10032875303641486</v>
      </c>
      <c r="J485" s="76">
        <f t="shared" si="98"/>
        <v>0.20936604183639057</v>
      </c>
      <c r="K485" s="76">
        <f t="shared" ca="1" si="99"/>
        <v>4.4594158874085618E-2</v>
      </c>
      <c r="L485" s="76">
        <f t="shared" ca="1" si="100"/>
        <v>1.2135755482192155E-5</v>
      </c>
      <c r="M485" s="76">
        <f t="shared" ca="1" si="101"/>
        <v>43198705647814.922</v>
      </c>
      <c r="N485" s="76">
        <f t="shared" ca="1" si="102"/>
        <v>40552229945141.789</v>
      </c>
      <c r="O485" s="76">
        <f t="shared" ca="1" si="103"/>
        <v>72622334.680841431</v>
      </c>
      <c r="P485" s="50">
        <f t="shared" ca="1" si="104"/>
        <v>3.4836411241963711E-3</v>
      </c>
    </row>
    <row r="486" spans="1:16">
      <c r="A486">
        <v>20890</v>
      </c>
      <c r="B486">
        <v>4.4206499995198101E-2</v>
      </c>
      <c r="D486" s="84">
        <f t="shared" si="92"/>
        <v>2.089</v>
      </c>
      <c r="E486" s="84">
        <f t="shared" si="93"/>
        <v>4.4206499995198101E-2</v>
      </c>
      <c r="F486" s="76">
        <f t="shared" si="94"/>
        <v>4.3639209999999995</v>
      </c>
      <c r="G486" s="76">
        <f t="shared" si="95"/>
        <v>9.1162309689999983</v>
      </c>
      <c r="H486" s="76">
        <f t="shared" si="96"/>
        <v>19.043806494240997</v>
      </c>
      <c r="I486" s="76">
        <f t="shared" si="97"/>
        <v>9.2347378489968837E-2</v>
      </c>
      <c r="J486" s="76">
        <f t="shared" si="98"/>
        <v>0.1929136736655449</v>
      </c>
      <c r="K486" s="76">
        <f t="shared" ca="1" si="99"/>
        <v>4.46582694856128E-2</v>
      </c>
      <c r="L486" s="76">
        <f t="shared" ca="1" si="100"/>
        <v>2.0409567246955735E-7</v>
      </c>
      <c r="M486" s="76">
        <f t="shared" ca="1" si="101"/>
        <v>42889279038535.18</v>
      </c>
      <c r="N486" s="76">
        <f t="shared" ca="1" si="102"/>
        <v>40623063159895.93</v>
      </c>
      <c r="O486" s="76">
        <f t="shared" ca="1" si="103"/>
        <v>6612835.3504974525</v>
      </c>
      <c r="P486" s="50">
        <f t="shared" ca="1" si="104"/>
        <v>-4.517694904146996E-4</v>
      </c>
    </row>
    <row r="487" spans="1:16">
      <c r="A487">
        <v>21742.5</v>
      </c>
      <c r="B487">
        <v>3.4443625001586042E-2</v>
      </c>
      <c r="D487" s="84">
        <f t="shared" si="92"/>
        <v>2.1742499999999998</v>
      </c>
      <c r="E487" s="84">
        <f t="shared" si="93"/>
        <v>3.4443625001586042E-2</v>
      </c>
      <c r="F487" s="76">
        <f t="shared" si="94"/>
        <v>4.7273630624999994</v>
      </c>
      <c r="G487" s="76">
        <f t="shared" si="95"/>
        <v>10.278469138640622</v>
      </c>
      <c r="H487" s="76">
        <f t="shared" si="96"/>
        <v>22.347961524689374</v>
      </c>
      <c r="I487" s="76">
        <f t="shared" si="97"/>
        <v>7.4889051659698447E-2</v>
      </c>
      <c r="J487" s="76">
        <f t="shared" si="98"/>
        <v>0.16282752057109934</v>
      </c>
      <c r="K487" s="76">
        <f t="shared" ca="1" si="99"/>
        <v>4.7157607786770021E-2</v>
      </c>
      <c r="L487" s="76">
        <f t="shared" ca="1" si="100"/>
        <v>1.6164535826195456E-4</v>
      </c>
      <c r="M487" s="76">
        <f t="shared" ca="1" si="101"/>
        <v>31599194813856.109</v>
      </c>
      <c r="N487" s="76">
        <f t="shared" ca="1" si="102"/>
        <v>43324595969056.063</v>
      </c>
      <c r="O487" s="76">
        <f t="shared" ca="1" si="103"/>
        <v>54982946463.317429</v>
      </c>
      <c r="P487" s="50">
        <f t="shared" ca="1" si="104"/>
        <v>-1.2713982785183979E-2</v>
      </c>
    </row>
    <row r="488" spans="1:16">
      <c r="A488">
        <v>21835.5</v>
      </c>
      <c r="B488">
        <v>4.8487674997886643E-2</v>
      </c>
      <c r="D488" s="84">
        <f t="shared" si="92"/>
        <v>2.1835499999999999</v>
      </c>
      <c r="E488" s="84">
        <f t="shared" si="93"/>
        <v>4.8487674997886643E-2</v>
      </c>
      <c r="F488" s="76">
        <f t="shared" si="94"/>
        <v>4.7678906024999996</v>
      </c>
      <c r="G488" s="76">
        <f t="shared" si="95"/>
        <v>10.410927525088873</v>
      </c>
      <c r="H488" s="76">
        <f t="shared" si="96"/>
        <v>22.732780797407809</v>
      </c>
      <c r="I488" s="76">
        <f t="shared" si="97"/>
        <v>0.10587526274163538</v>
      </c>
      <c r="J488" s="76">
        <f t="shared" si="98"/>
        <v>0.23118392995949791</v>
      </c>
      <c r="K488" s="76">
        <f t="shared" ca="1" si="99"/>
        <v>4.7432038238558127E-2</v>
      </c>
      <c r="L488" s="76">
        <f t="shared" ca="1" si="100"/>
        <v>1.1143689676456101E-6</v>
      </c>
      <c r="M488" s="76">
        <f t="shared" ca="1" si="101"/>
        <v>30453587785310.367</v>
      </c>
      <c r="N488" s="76">
        <f t="shared" ca="1" si="102"/>
        <v>43613822321479.813</v>
      </c>
      <c r="O488" s="76">
        <f t="shared" ca="1" si="103"/>
        <v>68178149527.437668</v>
      </c>
      <c r="P488" s="50">
        <f t="shared" ca="1" si="104"/>
        <v>1.0556367593285154E-3</v>
      </c>
    </row>
    <row r="489" spans="1:16">
      <c r="A489">
        <v>21946.5</v>
      </c>
      <c r="B489">
        <v>4.2637024998839479E-2</v>
      </c>
      <c r="D489" s="84">
        <f t="shared" si="92"/>
        <v>2.1946500000000002</v>
      </c>
      <c r="E489" s="84">
        <f t="shared" si="93"/>
        <v>4.2637024998839479E-2</v>
      </c>
      <c r="F489" s="76">
        <f t="shared" si="94"/>
        <v>4.8164886225000005</v>
      </c>
      <c r="G489" s="76">
        <f t="shared" si="95"/>
        <v>10.570506755369626</v>
      </c>
      <c r="H489" s="76">
        <f t="shared" si="96"/>
        <v>23.198562650671953</v>
      </c>
      <c r="I489" s="76">
        <f t="shared" si="97"/>
        <v>9.3573346913703073E-2</v>
      </c>
      <c r="J489" s="76">
        <f t="shared" si="98"/>
        <v>0.20536074580415847</v>
      </c>
      <c r="K489" s="76">
        <f t="shared" ca="1" si="99"/>
        <v>4.7760041451077158E-2</v>
      </c>
      <c r="L489" s="76">
        <f t="shared" ca="1" si="100"/>
        <v>2.6245297569897935E-5</v>
      </c>
      <c r="M489" s="76">
        <f t="shared" ca="1" si="101"/>
        <v>29109386504897.445</v>
      </c>
      <c r="N489" s="76">
        <f t="shared" ca="1" si="102"/>
        <v>43957509204568.375</v>
      </c>
      <c r="O489" s="76">
        <f t="shared" ca="1" si="103"/>
        <v>85898562336.167374</v>
      </c>
      <c r="P489" s="50">
        <f t="shared" ca="1" si="104"/>
        <v>-5.1230164522376789E-3</v>
      </c>
    </row>
    <row r="490" spans="1:16">
      <c r="A490">
        <v>21974.5</v>
      </c>
      <c r="B490">
        <v>4.3000824996852316E-2</v>
      </c>
      <c r="D490" s="84">
        <f t="shared" si="92"/>
        <v>2.1974499999999999</v>
      </c>
      <c r="E490" s="84">
        <f t="shared" si="93"/>
        <v>4.3000824996852316E-2</v>
      </c>
      <c r="F490" s="76">
        <f t="shared" si="94"/>
        <v>4.8287865024999999</v>
      </c>
      <c r="G490" s="76">
        <f t="shared" si="95"/>
        <v>10.611016899918624</v>
      </c>
      <c r="H490" s="76">
        <f t="shared" si="96"/>
        <v>23.317179086726181</v>
      </c>
      <c r="I490" s="76">
        <f t="shared" si="97"/>
        <v>9.4492162889333112E-2</v>
      </c>
      <c r="J490" s="76">
        <f t="shared" si="98"/>
        <v>0.20764180334116503</v>
      </c>
      <c r="K490" s="76">
        <f t="shared" ca="1" si="99"/>
        <v>4.7842859580874003E-2</v>
      </c>
      <c r="L490" s="76">
        <f t="shared" ca="1" si="100"/>
        <v>2.3445298912862073E-5</v>
      </c>
      <c r="M490" s="76">
        <f t="shared" ca="1" si="101"/>
        <v>28774322606268.172</v>
      </c>
      <c r="N490" s="76">
        <f t="shared" ca="1" si="102"/>
        <v>44043940038798.141</v>
      </c>
      <c r="O490" s="76">
        <f t="shared" ca="1" si="103"/>
        <v>90711916631.954147</v>
      </c>
      <c r="P490" s="50">
        <f t="shared" ca="1" si="104"/>
        <v>-4.8420345840216872E-3</v>
      </c>
    </row>
    <row r="491" spans="1:16">
      <c r="A491">
        <v>21974.5</v>
      </c>
      <c r="B491">
        <v>4.3700825000996701E-2</v>
      </c>
      <c r="D491" s="84">
        <f t="shared" si="92"/>
        <v>2.1974499999999999</v>
      </c>
      <c r="E491" s="84">
        <f t="shared" si="93"/>
        <v>4.3700825000996701E-2</v>
      </c>
      <c r="F491" s="76">
        <f t="shared" si="94"/>
        <v>4.8287865024999999</v>
      </c>
      <c r="G491" s="76">
        <f t="shared" si="95"/>
        <v>10.611016899918624</v>
      </c>
      <c r="H491" s="76">
        <f t="shared" si="96"/>
        <v>23.317179086726181</v>
      </c>
      <c r="I491" s="76">
        <f t="shared" si="97"/>
        <v>9.6030377898440197E-2</v>
      </c>
      <c r="J491" s="76">
        <f t="shared" si="98"/>
        <v>0.21102195391292741</v>
      </c>
      <c r="K491" s="76">
        <f t="shared" ca="1" si="99"/>
        <v>4.7842859580874003E-2</v>
      </c>
      <c r="L491" s="76">
        <f t="shared" ca="1" si="100"/>
        <v>1.7156450460899335E-5</v>
      </c>
      <c r="M491" s="76">
        <f t="shared" ca="1" si="101"/>
        <v>28774322606268.172</v>
      </c>
      <c r="N491" s="76">
        <f t="shared" ca="1" si="102"/>
        <v>44043940038798.141</v>
      </c>
      <c r="O491" s="76">
        <f t="shared" ca="1" si="103"/>
        <v>90711916631.954147</v>
      </c>
      <c r="P491" s="50">
        <f t="shared" ca="1" si="104"/>
        <v>-4.1420345798773017E-3</v>
      </c>
    </row>
    <row r="492" spans="1:16">
      <c r="A492">
        <v>21974.5</v>
      </c>
      <c r="B492">
        <v>4.4900824999785982E-2</v>
      </c>
      <c r="D492" s="84">
        <f t="shared" si="92"/>
        <v>2.1974499999999999</v>
      </c>
      <c r="E492" s="84">
        <f t="shared" si="93"/>
        <v>4.4900824999785982E-2</v>
      </c>
      <c r="F492" s="76">
        <f t="shared" si="94"/>
        <v>4.8287865024999999</v>
      </c>
      <c r="G492" s="76">
        <f t="shared" si="95"/>
        <v>10.611016899918624</v>
      </c>
      <c r="H492" s="76">
        <f t="shared" si="96"/>
        <v>23.317179086726181</v>
      </c>
      <c r="I492" s="76">
        <f t="shared" si="97"/>
        <v>9.8667317895779705E-2</v>
      </c>
      <c r="J492" s="76">
        <f t="shared" si="98"/>
        <v>0.2168164977100811</v>
      </c>
      <c r="K492" s="76">
        <f t="shared" ca="1" si="99"/>
        <v>4.7842859580874003E-2</v>
      </c>
      <c r="L492" s="76">
        <f t="shared" ca="1" si="100"/>
        <v>8.6555674763177669E-6</v>
      </c>
      <c r="M492" s="76">
        <f t="shared" ca="1" si="101"/>
        <v>28774322606268.172</v>
      </c>
      <c r="N492" s="76">
        <f t="shared" ca="1" si="102"/>
        <v>44043940038798.141</v>
      </c>
      <c r="O492" s="76">
        <f t="shared" ca="1" si="103"/>
        <v>90711916631.954147</v>
      </c>
      <c r="P492" s="50">
        <f t="shared" ca="1" si="104"/>
        <v>-2.9420345810880211E-3</v>
      </c>
    </row>
    <row r="493" spans="1:16">
      <c r="A493">
        <v>21997</v>
      </c>
      <c r="B493">
        <v>4.6182449994375929E-2</v>
      </c>
      <c r="D493" s="84">
        <f t="shared" si="92"/>
        <v>2.1997</v>
      </c>
      <c r="E493" s="84">
        <f t="shared" si="93"/>
        <v>4.6182449994375929E-2</v>
      </c>
      <c r="F493" s="76">
        <f t="shared" si="94"/>
        <v>4.8386800899999995</v>
      </c>
      <c r="G493" s="76">
        <f t="shared" si="95"/>
        <v>10.643644593972999</v>
      </c>
      <c r="H493" s="76">
        <f t="shared" si="96"/>
        <v>23.412825013362404</v>
      </c>
      <c r="I493" s="76">
        <f t="shared" si="97"/>
        <v>0.10158753525262873</v>
      </c>
      <c r="J493" s="76">
        <f t="shared" si="98"/>
        <v>0.22346210129520741</v>
      </c>
      <c r="K493" s="76">
        <f t="shared" ca="1" si="99"/>
        <v>4.7909432804988092E-2</v>
      </c>
      <c r="L493" s="76">
        <f t="shared" ca="1" si="100"/>
        <v>2.9824696281498848E-6</v>
      </c>
      <c r="M493" s="76">
        <f t="shared" ca="1" si="101"/>
        <v>28506254268670.813</v>
      </c>
      <c r="N493" s="76">
        <f t="shared" ca="1" si="102"/>
        <v>44113315243588.055</v>
      </c>
      <c r="O493" s="76">
        <f t="shared" ca="1" si="103"/>
        <v>94680948755.189255</v>
      </c>
      <c r="P493" s="50">
        <f t="shared" ca="1" si="104"/>
        <v>-1.7269828106121626E-3</v>
      </c>
    </row>
    <row r="494" spans="1:16">
      <c r="A494">
        <v>21999</v>
      </c>
      <c r="B494">
        <v>4.139414999372093E-2</v>
      </c>
      <c r="D494" s="84">
        <f t="shared" si="92"/>
        <v>2.1999</v>
      </c>
      <c r="E494" s="84">
        <f t="shared" si="93"/>
        <v>4.139414999372093E-2</v>
      </c>
      <c r="F494" s="76">
        <f t="shared" si="94"/>
        <v>4.8395600099999996</v>
      </c>
      <c r="G494" s="76">
        <f t="shared" si="95"/>
        <v>10.646548065998999</v>
      </c>
      <c r="H494" s="76">
        <f t="shared" si="96"/>
        <v>23.421341090391195</v>
      </c>
      <c r="I494" s="76">
        <f t="shared" si="97"/>
        <v>9.1062990571186678E-2</v>
      </c>
      <c r="J494" s="76">
        <f t="shared" si="98"/>
        <v>0.20032947295755357</v>
      </c>
      <c r="K494" s="76">
        <f t="shared" ca="1" si="99"/>
        <v>4.7915351414234614E-2</v>
      </c>
      <c r="L494" s="76">
        <f t="shared" ca="1" si="100"/>
        <v>4.2526067966909687E-5</v>
      </c>
      <c r="M494" s="76">
        <f t="shared" ca="1" si="101"/>
        <v>28482476941132.809</v>
      </c>
      <c r="N494" s="76">
        <f t="shared" ca="1" si="102"/>
        <v>44119478547485.477</v>
      </c>
      <c r="O494" s="76">
        <f t="shared" ca="1" si="103"/>
        <v>95038126937.922318</v>
      </c>
      <c r="P494" s="50">
        <f t="shared" ca="1" si="104"/>
        <v>-6.5212014205136837E-3</v>
      </c>
    </row>
    <row r="495" spans="1:16">
      <c r="A495">
        <v>21999</v>
      </c>
      <c r="B495">
        <v>4.2994149996957276E-2</v>
      </c>
      <c r="D495" s="84">
        <f t="shared" si="92"/>
        <v>2.1999</v>
      </c>
      <c r="E495" s="84">
        <f t="shared" si="93"/>
        <v>4.2994149996957276E-2</v>
      </c>
      <c r="F495" s="76">
        <f t="shared" si="94"/>
        <v>4.8395600099999996</v>
      </c>
      <c r="G495" s="76">
        <f t="shared" si="95"/>
        <v>10.646548065998999</v>
      </c>
      <c r="H495" s="76">
        <f t="shared" si="96"/>
        <v>23.421341090391195</v>
      </c>
      <c r="I495" s="76">
        <f t="shared" si="97"/>
        <v>9.4582830578306312E-2</v>
      </c>
      <c r="J495" s="76">
        <f t="shared" si="98"/>
        <v>0.20807276898921606</v>
      </c>
      <c r="K495" s="76">
        <f t="shared" ca="1" si="99"/>
        <v>4.7915351414234614E-2</v>
      </c>
      <c r="L495" s="76">
        <f t="shared" ca="1" si="100"/>
        <v>2.4218223389412478E-5</v>
      </c>
      <c r="M495" s="76">
        <f t="shared" ca="1" si="101"/>
        <v>28482476941132.809</v>
      </c>
      <c r="N495" s="76">
        <f t="shared" ca="1" si="102"/>
        <v>44119478547485.477</v>
      </c>
      <c r="O495" s="76">
        <f t="shared" ca="1" si="103"/>
        <v>95038126937.922318</v>
      </c>
      <c r="P495" s="50">
        <f t="shared" ca="1" si="104"/>
        <v>-4.9212014172773377E-3</v>
      </c>
    </row>
    <row r="496" spans="1:16">
      <c r="A496">
        <v>21999</v>
      </c>
      <c r="B496">
        <v>4.3794149998575449E-2</v>
      </c>
      <c r="D496" s="84">
        <f t="shared" si="92"/>
        <v>2.1999</v>
      </c>
      <c r="E496" s="84">
        <f t="shared" si="93"/>
        <v>4.3794149998575449E-2</v>
      </c>
      <c r="F496" s="76">
        <f t="shared" si="94"/>
        <v>4.8395600099999996</v>
      </c>
      <c r="G496" s="76">
        <f t="shared" si="95"/>
        <v>10.646548065998999</v>
      </c>
      <c r="H496" s="76">
        <f t="shared" si="96"/>
        <v>23.421341090391195</v>
      </c>
      <c r="I496" s="76">
        <f t="shared" si="97"/>
        <v>9.634275058186613E-2</v>
      </c>
      <c r="J496" s="76">
        <f t="shared" si="98"/>
        <v>0.21194441700504729</v>
      </c>
      <c r="K496" s="76">
        <f t="shared" ca="1" si="99"/>
        <v>4.7915351414234614E-2</v>
      </c>
      <c r="L496" s="76">
        <f t="shared" ca="1" si="100"/>
        <v>1.6984301108431102E-5</v>
      </c>
      <c r="M496" s="76">
        <f t="shared" ca="1" si="101"/>
        <v>28482476941132.809</v>
      </c>
      <c r="N496" s="76">
        <f t="shared" ca="1" si="102"/>
        <v>44119478547485.477</v>
      </c>
      <c r="O496" s="76">
        <f t="shared" ca="1" si="103"/>
        <v>95038126937.922318</v>
      </c>
      <c r="P496" s="50">
        <f t="shared" ca="1" si="104"/>
        <v>-4.1212014156591648E-3</v>
      </c>
    </row>
    <row r="497" spans="1:16">
      <c r="A497">
        <v>22025</v>
      </c>
      <c r="B497">
        <v>4.334625000046799E-2</v>
      </c>
      <c r="D497" s="84">
        <f t="shared" si="92"/>
        <v>2.2025000000000001</v>
      </c>
      <c r="E497" s="84">
        <f t="shared" si="93"/>
        <v>4.334625000046799E-2</v>
      </c>
      <c r="F497" s="76">
        <f t="shared" si="94"/>
        <v>4.8510062500000002</v>
      </c>
      <c r="G497" s="76">
        <f t="shared" si="95"/>
        <v>10.684341265625001</v>
      </c>
      <c r="H497" s="76">
        <f t="shared" si="96"/>
        <v>23.532261637539065</v>
      </c>
      <c r="I497" s="76">
        <f t="shared" si="97"/>
        <v>9.5470115626030749E-2</v>
      </c>
      <c r="J497" s="76">
        <f t="shared" si="98"/>
        <v>0.21027292966633274</v>
      </c>
      <c r="K497" s="76">
        <f t="shared" ca="1" si="99"/>
        <v>4.7992308032986292E-2</v>
      </c>
      <c r="L497" s="76">
        <f t="shared" ca="1" si="100"/>
        <v>2.1585855241527836E-5</v>
      </c>
      <c r="M497" s="76">
        <f t="shared" ca="1" si="101"/>
        <v>28174130464486.621</v>
      </c>
      <c r="N497" s="76">
        <f t="shared" ca="1" si="102"/>
        <v>44199551108739.352</v>
      </c>
      <c r="O497" s="76">
        <f t="shared" ca="1" si="103"/>
        <v>99746633498.037292</v>
      </c>
      <c r="P497" s="50">
        <f t="shared" ca="1" si="104"/>
        <v>-4.6460580325183021E-3</v>
      </c>
    </row>
    <row r="498" spans="1:16">
      <c r="A498">
        <v>22078</v>
      </c>
      <c r="B498">
        <v>4.2156299998168834E-2</v>
      </c>
      <c r="D498" s="84">
        <f t="shared" si="92"/>
        <v>2.2078000000000002</v>
      </c>
      <c r="E498" s="84">
        <f t="shared" si="93"/>
        <v>4.2156299998168834E-2</v>
      </c>
      <c r="F498" s="76">
        <f t="shared" si="94"/>
        <v>4.8743808400000006</v>
      </c>
      <c r="G498" s="76">
        <f t="shared" si="95"/>
        <v>10.761658018552003</v>
      </c>
      <c r="H498" s="76">
        <f t="shared" si="96"/>
        <v>23.75958857335911</v>
      </c>
      <c r="I498" s="76">
        <f t="shared" si="97"/>
        <v>9.3072679135957154E-2</v>
      </c>
      <c r="J498" s="76">
        <f t="shared" si="98"/>
        <v>0.20548586099636623</v>
      </c>
      <c r="K498" s="76">
        <f t="shared" ca="1" si="99"/>
        <v>4.8149265677276544E-2</v>
      </c>
      <c r="L498" s="76">
        <f t="shared" ca="1" si="100"/>
        <v>3.591563763096294E-5</v>
      </c>
      <c r="M498" s="76">
        <f t="shared" ca="1" si="101"/>
        <v>27549956152101.992</v>
      </c>
      <c r="N498" s="76">
        <f t="shared" ca="1" si="102"/>
        <v>44362484683949.102</v>
      </c>
      <c r="O498" s="76">
        <f t="shared" ca="1" si="103"/>
        <v>109721388369.87947</v>
      </c>
      <c r="P498" s="50">
        <f t="shared" ca="1" si="104"/>
        <v>-5.9929656791077104E-3</v>
      </c>
    </row>
    <row r="499" spans="1:16">
      <c r="A499">
        <v>22078</v>
      </c>
      <c r="B499">
        <v>5.1156299996364396E-2</v>
      </c>
      <c r="D499" s="84">
        <f t="shared" si="92"/>
        <v>2.2078000000000002</v>
      </c>
      <c r="E499" s="84">
        <f t="shared" si="93"/>
        <v>5.1156299996364396E-2</v>
      </c>
      <c r="F499" s="76">
        <f t="shared" si="94"/>
        <v>4.8743808400000006</v>
      </c>
      <c r="G499" s="76">
        <f t="shared" si="95"/>
        <v>10.761658018552003</v>
      </c>
      <c r="H499" s="76">
        <f t="shared" si="96"/>
        <v>23.75958857335911</v>
      </c>
      <c r="I499" s="76">
        <f t="shared" si="97"/>
        <v>0.11294287913197333</v>
      </c>
      <c r="J499" s="76">
        <f t="shared" si="98"/>
        <v>0.24935528854757075</v>
      </c>
      <c r="K499" s="76">
        <f t="shared" ca="1" si="99"/>
        <v>4.8149265677276544E-2</v>
      </c>
      <c r="L499" s="76">
        <f t="shared" ca="1" si="100"/>
        <v>9.0422553961721427E-6</v>
      </c>
      <c r="M499" s="76">
        <f t="shared" ca="1" si="101"/>
        <v>27549956152101.992</v>
      </c>
      <c r="N499" s="76">
        <f t="shared" ca="1" si="102"/>
        <v>44362484683949.102</v>
      </c>
      <c r="O499" s="76">
        <f t="shared" ca="1" si="103"/>
        <v>109721388369.87947</v>
      </c>
      <c r="P499" s="50">
        <f t="shared" ca="1" si="104"/>
        <v>3.0070343190878521E-3</v>
      </c>
    </row>
    <row r="500" spans="1:16">
      <c r="A500">
        <v>22871</v>
      </c>
      <c r="B500">
        <v>4.7295349999330938E-2</v>
      </c>
      <c r="D500" s="84">
        <f t="shared" si="92"/>
        <v>2.2871000000000001</v>
      </c>
      <c r="E500" s="84">
        <f t="shared" si="93"/>
        <v>4.7295349999330938E-2</v>
      </c>
      <c r="F500" s="76">
        <f t="shared" si="94"/>
        <v>5.2308264100000006</v>
      </c>
      <c r="G500" s="76">
        <f t="shared" si="95"/>
        <v>11.963423082311001</v>
      </c>
      <c r="H500" s="76">
        <f t="shared" si="96"/>
        <v>27.361544931553496</v>
      </c>
      <c r="I500" s="76">
        <f t="shared" si="97"/>
        <v>0.10816919498346979</v>
      </c>
      <c r="J500" s="76">
        <f t="shared" si="98"/>
        <v>0.24739376584669376</v>
      </c>
      <c r="K500" s="76">
        <f t="shared" ca="1" si="99"/>
        <v>5.0511252647558333E-2</v>
      </c>
      <c r="L500" s="76">
        <f t="shared" ca="1" si="100"/>
        <v>1.0342029842875972E-5</v>
      </c>
      <c r="M500" s="76">
        <f t="shared" ca="1" si="101"/>
        <v>18936870715711.184</v>
      </c>
      <c r="N500" s="76">
        <f t="shared" ca="1" si="102"/>
        <v>46751209144953.523</v>
      </c>
      <c r="O500" s="76">
        <f t="shared" ca="1" si="103"/>
        <v>322307868692.54803</v>
      </c>
      <c r="P500" s="50">
        <f t="shared" ca="1" si="104"/>
        <v>-3.215902648227395E-3</v>
      </c>
    </row>
    <row r="501" spans="1:16">
      <c r="A501">
        <v>22874</v>
      </c>
      <c r="B501">
        <v>4.5312899994314648E-2</v>
      </c>
      <c r="D501" s="84">
        <f t="shared" si="92"/>
        <v>2.2873999999999999</v>
      </c>
      <c r="E501" s="84">
        <f t="shared" si="93"/>
        <v>4.5312899994314648E-2</v>
      </c>
      <c r="F501" s="76">
        <f t="shared" si="94"/>
        <v>5.2321987599999993</v>
      </c>
      <c r="G501" s="76">
        <f t="shared" si="95"/>
        <v>11.968131443623998</v>
      </c>
      <c r="H501" s="76">
        <f t="shared" si="96"/>
        <v>27.375903864145531</v>
      </c>
      <c r="I501" s="76">
        <f t="shared" si="97"/>
        <v>0.10364872744699533</v>
      </c>
      <c r="J501" s="76">
        <f t="shared" si="98"/>
        <v>0.23708609916225709</v>
      </c>
      <c r="K501" s="76">
        <f t="shared" ca="1" si="99"/>
        <v>5.0520236499993355E-2</v>
      </c>
      <c r="L501" s="76">
        <f t="shared" ca="1" si="100"/>
        <v>2.7116353483374129E-5</v>
      </c>
      <c r="M501" s="76">
        <f t="shared" ca="1" si="101"/>
        <v>18906956089244.418</v>
      </c>
      <c r="N501" s="76">
        <f t="shared" ca="1" si="102"/>
        <v>46760062670505.742</v>
      </c>
      <c r="O501" s="76">
        <f t="shared" ca="1" si="103"/>
        <v>323348073941.97729</v>
      </c>
      <c r="P501" s="50">
        <f t="shared" ca="1" si="104"/>
        <v>-5.2073365056787072E-3</v>
      </c>
    </row>
    <row r="502" spans="1:16">
      <c r="A502">
        <v>22874</v>
      </c>
      <c r="B502">
        <v>4.6012899991183076E-2</v>
      </c>
      <c r="D502" s="84">
        <f t="shared" si="92"/>
        <v>2.2873999999999999</v>
      </c>
      <c r="E502" s="84">
        <f t="shared" si="93"/>
        <v>4.6012899991183076E-2</v>
      </c>
      <c r="F502" s="76">
        <f t="shared" si="94"/>
        <v>5.2321987599999993</v>
      </c>
      <c r="G502" s="76">
        <f t="shared" si="95"/>
        <v>11.968131443623998</v>
      </c>
      <c r="H502" s="76">
        <f t="shared" si="96"/>
        <v>27.375903864145531</v>
      </c>
      <c r="I502" s="76">
        <f t="shared" si="97"/>
        <v>0.10524990743983216</v>
      </c>
      <c r="J502" s="76">
        <f t="shared" si="98"/>
        <v>0.24074863827787207</v>
      </c>
      <c r="K502" s="76">
        <f t="shared" ca="1" si="99"/>
        <v>5.0520236499993355E-2</v>
      </c>
      <c r="L502" s="76">
        <f t="shared" ca="1" si="100"/>
        <v>2.0316082403654036E-5</v>
      </c>
      <c r="M502" s="76">
        <f t="shared" ca="1" si="101"/>
        <v>18906956089244.418</v>
      </c>
      <c r="N502" s="76">
        <f t="shared" ca="1" si="102"/>
        <v>46760062670505.742</v>
      </c>
      <c r="O502" s="76">
        <f t="shared" ca="1" si="103"/>
        <v>323348073941.97729</v>
      </c>
      <c r="P502" s="50">
        <f t="shared" ca="1" si="104"/>
        <v>-4.5073365088102793E-3</v>
      </c>
    </row>
    <row r="503" spans="1:16">
      <c r="A503">
        <v>22874</v>
      </c>
      <c r="B503">
        <v>4.771289999189321E-2</v>
      </c>
      <c r="D503" s="84">
        <f t="shared" si="92"/>
        <v>2.2873999999999999</v>
      </c>
      <c r="E503" s="84">
        <f t="shared" si="93"/>
        <v>4.771289999189321E-2</v>
      </c>
      <c r="F503" s="76">
        <f t="shared" si="94"/>
        <v>5.2321987599999993</v>
      </c>
      <c r="G503" s="76">
        <f t="shared" si="95"/>
        <v>11.968131443623998</v>
      </c>
      <c r="H503" s="76">
        <f t="shared" si="96"/>
        <v>27.375903864145531</v>
      </c>
      <c r="I503" s="76">
        <f t="shared" si="97"/>
        <v>0.10913848744145652</v>
      </c>
      <c r="J503" s="76">
        <f t="shared" si="98"/>
        <v>0.24964337617358762</v>
      </c>
      <c r="K503" s="76">
        <f t="shared" ca="1" si="99"/>
        <v>5.0520236499993355E-2</v>
      </c>
      <c r="L503" s="76">
        <f t="shared" ca="1" si="100"/>
        <v>7.8811382697119198E-6</v>
      </c>
      <c r="M503" s="76">
        <f t="shared" ca="1" si="101"/>
        <v>18906956089244.418</v>
      </c>
      <c r="N503" s="76">
        <f t="shared" ca="1" si="102"/>
        <v>46760062670505.742</v>
      </c>
      <c r="O503" s="76">
        <f t="shared" ca="1" si="103"/>
        <v>323348073941.97729</v>
      </c>
      <c r="P503" s="50">
        <f t="shared" ca="1" si="104"/>
        <v>-2.8073365081001458E-3</v>
      </c>
    </row>
    <row r="504" spans="1:16">
      <c r="A504">
        <v>22913</v>
      </c>
      <c r="B504">
        <v>4.6041049994528294E-2</v>
      </c>
      <c r="D504" s="84">
        <f t="shared" si="92"/>
        <v>2.2913000000000001</v>
      </c>
      <c r="E504" s="84">
        <f t="shared" si="93"/>
        <v>4.6041049994528294E-2</v>
      </c>
      <c r="F504" s="76">
        <f t="shared" si="94"/>
        <v>5.2500556900000008</v>
      </c>
      <c r="G504" s="76">
        <f t="shared" si="95"/>
        <v>12.029452602497003</v>
      </c>
      <c r="H504" s="76">
        <f t="shared" si="96"/>
        <v>27.563084748101385</v>
      </c>
      <c r="I504" s="76">
        <f t="shared" si="97"/>
        <v>0.10549385785246268</v>
      </c>
      <c r="J504" s="76">
        <f t="shared" si="98"/>
        <v>0.24171807649734775</v>
      </c>
      <c r="K504" s="76">
        <f t="shared" ca="1" si="99"/>
        <v>5.0637059653379231E-2</v>
      </c>
      <c r="L504" s="76">
        <f t="shared" ca="1" si="100"/>
        <v>2.1123304784251108E-5</v>
      </c>
      <c r="M504" s="76">
        <f t="shared" ca="1" si="101"/>
        <v>18519955130211.344</v>
      </c>
      <c r="N504" s="76">
        <f t="shared" ca="1" si="102"/>
        <v>46875027246756.008</v>
      </c>
      <c r="O504" s="76">
        <f t="shared" ca="1" si="103"/>
        <v>337039777982.9386</v>
      </c>
      <c r="P504" s="50">
        <f t="shared" ca="1" si="104"/>
        <v>-4.5960096588509372E-3</v>
      </c>
    </row>
    <row r="505" spans="1:16">
      <c r="A505">
        <v>22926.5</v>
      </c>
      <c r="B505">
        <v>4.6470024994050618E-2</v>
      </c>
      <c r="D505" s="84">
        <f t="shared" si="92"/>
        <v>2.2926500000000001</v>
      </c>
      <c r="E505" s="84">
        <f t="shared" si="93"/>
        <v>4.6470024994050618E-2</v>
      </c>
      <c r="F505" s="76">
        <f t="shared" si="94"/>
        <v>5.2562440225000007</v>
      </c>
      <c r="G505" s="76">
        <f t="shared" si="95"/>
        <v>12.050727858184628</v>
      </c>
      <c r="H505" s="76">
        <f t="shared" si="96"/>
        <v>27.628101224066988</v>
      </c>
      <c r="I505" s="76">
        <f t="shared" si="97"/>
        <v>0.10653950280261015</v>
      </c>
      <c r="J505" s="76">
        <f t="shared" si="98"/>
        <v>0.24425779110040419</v>
      </c>
      <c r="K505" s="76">
        <f t="shared" ca="1" si="99"/>
        <v>5.0677512747126952E-2</v>
      </c>
      <c r="L505" s="76">
        <f t="shared" ca="1" si="100"/>
        <v>1.7702953192287332E-5</v>
      </c>
      <c r="M505" s="76">
        <f t="shared" ca="1" si="101"/>
        <v>18386812376924.34</v>
      </c>
      <c r="N505" s="76">
        <f t="shared" ca="1" si="102"/>
        <v>46914765726796.508</v>
      </c>
      <c r="O505" s="76">
        <f t="shared" ca="1" si="103"/>
        <v>341852563439.42603</v>
      </c>
      <c r="P505" s="50">
        <f t="shared" ca="1" si="104"/>
        <v>-4.2074877530763333E-3</v>
      </c>
    </row>
    <row r="506" spans="1:16">
      <c r="A506">
        <v>23007</v>
      </c>
      <c r="B506">
        <v>4.5690949998970609E-2</v>
      </c>
      <c r="D506" s="84">
        <f t="shared" si="92"/>
        <v>2.3007</v>
      </c>
      <c r="E506" s="84">
        <f t="shared" si="93"/>
        <v>4.5690949998970609E-2</v>
      </c>
      <c r="F506" s="76">
        <f t="shared" si="94"/>
        <v>5.2932204899999995</v>
      </c>
      <c r="G506" s="76">
        <f t="shared" si="95"/>
        <v>12.178112381342999</v>
      </c>
      <c r="H506" s="76">
        <f t="shared" si="96"/>
        <v>28.018183155755835</v>
      </c>
      <c r="I506" s="76">
        <f t="shared" si="97"/>
        <v>0.10512116866263167</v>
      </c>
      <c r="J506" s="76">
        <f t="shared" si="98"/>
        <v>0.24185227274211668</v>
      </c>
      <c r="K506" s="76">
        <f t="shared" ca="1" si="99"/>
        <v>5.091888582697017E-2</v>
      </c>
      <c r="L506" s="76">
        <f t="shared" ca="1" si="100"/>
        <v>2.7331313021681454E-5</v>
      </c>
      <c r="M506" s="76">
        <f t="shared" ca="1" si="101"/>
        <v>17601675474250.945</v>
      </c>
      <c r="N506" s="76">
        <f t="shared" ca="1" si="102"/>
        <v>47151112780950.336</v>
      </c>
      <c r="O506" s="76">
        <f t="shared" ca="1" si="103"/>
        <v>371339499799.46783</v>
      </c>
      <c r="P506" s="50">
        <f t="shared" ca="1" si="104"/>
        <v>-5.2279358279995608E-3</v>
      </c>
    </row>
    <row r="507" spans="1:16">
      <c r="A507">
        <v>23007</v>
      </c>
      <c r="B507">
        <v>4.6290949998365249E-2</v>
      </c>
      <c r="D507" s="84">
        <f t="shared" si="92"/>
        <v>2.3007</v>
      </c>
      <c r="E507" s="84">
        <f t="shared" si="93"/>
        <v>4.6290949998365249E-2</v>
      </c>
      <c r="F507" s="76">
        <f t="shared" si="94"/>
        <v>5.2932204899999995</v>
      </c>
      <c r="G507" s="76">
        <f t="shared" si="95"/>
        <v>12.178112381342999</v>
      </c>
      <c r="H507" s="76">
        <f t="shared" si="96"/>
        <v>28.018183155755835</v>
      </c>
      <c r="I507" s="76">
        <f t="shared" si="97"/>
        <v>0.10650158866123893</v>
      </c>
      <c r="J507" s="76">
        <f t="shared" si="98"/>
        <v>0.24502820503291242</v>
      </c>
      <c r="K507" s="76">
        <f t="shared" ca="1" si="99"/>
        <v>5.091888582697017E-2</v>
      </c>
      <c r="L507" s="76">
        <f t="shared" ca="1" si="100"/>
        <v>2.1417790033685111E-5</v>
      </c>
      <c r="M507" s="76">
        <f t="shared" ca="1" si="101"/>
        <v>17601675474250.945</v>
      </c>
      <c r="N507" s="76">
        <f t="shared" ca="1" si="102"/>
        <v>47151112780950.336</v>
      </c>
      <c r="O507" s="76">
        <f t="shared" ca="1" si="103"/>
        <v>371339499799.46783</v>
      </c>
      <c r="P507" s="50">
        <f t="shared" ca="1" si="104"/>
        <v>-4.6279358286049205E-3</v>
      </c>
    </row>
    <row r="508" spans="1:16">
      <c r="A508">
        <v>23007</v>
      </c>
      <c r="B508">
        <v>4.659094999806257E-2</v>
      </c>
      <c r="D508" s="84">
        <f t="shared" si="92"/>
        <v>2.3007</v>
      </c>
      <c r="E508" s="84">
        <f t="shared" si="93"/>
        <v>4.659094999806257E-2</v>
      </c>
      <c r="F508" s="76">
        <f t="shared" si="94"/>
        <v>5.2932204899999995</v>
      </c>
      <c r="G508" s="76">
        <f t="shared" si="95"/>
        <v>12.178112381342999</v>
      </c>
      <c r="H508" s="76">
        <f t="shared" si="96"/>
        <v>28.018183155755835</v>
      </c>
      <c r="I508" s="76">
        <f t="shared" si="97"/>
        <v>0.10719179866054256</v>
      </c>
      <c r="J508" s="76">
        <f t="shared" si="98"/>
        <v>0.24661617117831025</v>
      </c>
      <c r="K508" s="76">
        <f t="shared" ca="1" si="99"/>
        <v>5.091888582697017E-2</v>
      </c>
      <c r="L508" s="76">
        <f t="shared" ca="1" si="100"/>
        <v>1.8731028539142116E-5</v>
      </c>
      <c r="M508" s="76">
        <f t="shared" ca="1" si="101"/>
        <v>17601675474250.945</v>
      </c>
      <c r="N508" s="76">
        <f t="shared" ca="1" si="102"/>
        <v>47151112780950.336</v>
      </c>
      <c r="O508" s="76">
        <f t="shared" ca="1" si="103"/>
        <v>371339499799.46783</v>
      </c>
      <c r="P508" s="50">
        <f t="shared" ca="1" si="104"/>
        <v>-4.3279358289076003E-3</v>
      </c>
    </row>
    <row r="509" spans="1:16">
      <c r="A509">
        <v>23013.5</v>
      </c>
      <c r="B509">
        <v>4.577897499257233E-2</v>
      </c>
      <c r="D509" s="84">
        <f t="shared" si="92"/>
        <v>2.3013499999999998</v>
      </c>
      <c r="E509" s="84">
        <f t="shared" si="93"/>
        <v>4.577897499257233E-2</v>
      </c>
      <c r="F509" s="76">
        <f t="shared" si="94"/>
        <v>5.2962118224999992</v>
      </c>
      <c r="G509" s="76">
        <f t="shared" si="95"/>
        <v>12.188437077710372</v>
      </c>
      <c r="H509" s="76">
        <f t="shared" si="96"/>
        <v>28.049859668788763</v>
      </c>
      <c r="I509" s="76">
        <f t="shared" si="97"/>
        <v>0.10535344409915633</v>
      </c>
      <c r="J509" s="76">
        <f t="shared" si="98"/>
        <v>0.2424551485775934</v>
      </c>
      <c r="K509" s="76">
        <f t="shared" ca="1" si="99"/>
        <v>5.0938386996379988E-2</v>
      </c>
      <c r="L509" s="76">
        <f t="shared" ca="1" si="100"/>
        <v>2.6619532225034549E-5</v>
      </c>
      <c r="M509" s="76">
        <f t="shared" ca="1" si="101"/>
        <v>17538938539894.816</v>
      </c>
      <c r="N509" s="76">
        <f t="shared" ca="1" si="102"/>
        <v>47170150740910.453</v>
      </c>
      <c r="O509" s="76">
        <f t="shared" ca="1" si="103"/>
        <v>373779660247.17877</v>
      </c>
      <c r="P509" s="50">
        <f t="shared" ca="1" si="104"/>
        <v>-5.1594120038076577E-3</v>
      </c>
    </row>
    <row r="510" spans="1:16">
      <c r="A510">
        <v>23013.5</v>
      </c>
      <c r="B510">
        <v>4.607897499226965E-2</v>
      </c>
      <c r="D510" s="84">
        <f t="shared" si="92"/>
        <v>2.3013499999999998</v>
      </c>
      <c r="E510" s="84">
        <f t="shared" si="93"/>
        <v>4.607897499226965E-2</v>
      </c>
      <c r="F510" s="76">
        <f t="shared" si="94"/>
        <v>5.2962118224999992</v>
      </c>
      <c r="G510" s="76">
        <f t="shared" si="95"/>
        <v>12.188437077710372</v>
      </c>
      <c r="H510" s="76">
        <f t="shared" si="96"/>
        <v>28.049859668788763</v>
      </c>
      <c r="I510" s="76">
        <f t="shared" si="97"/>
        <v>0.10604384909845975</v>
      </c>
      <c r="J510" s="76">
        <f t="shared" si="98"/>
        <v>0.24404401212274032</v>
      </c>
      <c r="K510" s="76">
        <f t="shared" ca="1" si="99"/>
        <v>5.0938386996379988E-2</v>
      </c>
      <c r="L510" s="76">
        <f t="shared" ca="1" si="100"/>
        <v>2.3613885025691648E-5</v>
      </c>
      <c r="M510" s="76">
        <f t="shared" ca="1" si="101"/>
        <v>17538938539894.816</v>
      </c>
      <c r="N510" s="76">
        <f t="shared" ca="1" si="102"/>
        <v>47170150740910.453</v>
      </c>
      <c r="O510" s="76">
        <f t="shared" ca="1" si="103"/>
        <v>373779660247.17877</v>
      </c>
      <c r="P510" s="50">
        <f t="shared" ca="1" si="104"/>
        <v>-4.8594120041103375E-3</v>
      </c>
    </row>
    <row r="511" spans="1:16">
      <c r="A511">
        <v>23013.5</v>
      </c>
      <c r="B511">
        <v>4.6878974993887823E-2</v>
      </c>
      <c r="D511" s="84">
        <f t="shared" si="92"/>
        <v>2.3013499999999998</v>
      </c>
      <c r="E511" s="84">
        <f t="shared" si="93"/>
        <v>4.6878974993887823E-2</v>
      </c>
      <c r="F511" s="76">
        <f t="shared" si="94"/>
        <v>5.2962118224999992</v>
      </c>
      <c r="G511" s="76">
        <f t="shared" si="95"/>
        <v>12.188437077710372</v>
      </c>
      <c r="H511" s="76">
        <f t="shared" si="96"/>
        <v>28.049859668788763</v>
      </c>
      <c r="I511" s="76">
        <f t="shared" si="97"/>
        <v>0.10788492910218374</v>
      </c>
      <c r="J511" s="76">
        <f t="shared" si="98"/>
        <v>0.24828098158931053</v>
      </c>
      <c r="K511" s="76">
        <f t="shared" ca="1" si="99"/>
        <v>5.0938386996379988E-2</v>
      </c>
      <c r="L511" s="76">
        <f t="shared" ca="1" si="100"/>
        <v>1.6478825805977444E-5</v>
      </c>
      <c r="M511" s="76">
        <f t="shared" ca="1" si="101"/>
        <v>17538938539894.816</v>
      </c>
      <c r="N511" s="76">
        <f t="shared" ca="1" si="102"/>
        <v>47170150740910.453</v>
      </c>
      <c r="O511" s="76">
        <f t="shared" ca="1" si="103"/>
        <v>373779660247.17877</v>
      </c>
      <c r="P511" s="50">
        <f t="shared" ca="1" si="104"/>
        <v>-4.0594120024921646E-3</v>
      </c>
    </row>
    <row r="512" spans="1:16">
      <c r="A512">
        <v>23035.5</v>
      </c>
      <c r="B512">
        <v>4.6307674994750414E-2</v>
      </c>
      <c r="D512" s="84">
        <f t="shared" si="92"/>
        <v>2.30355</v>
      </c>
      <c r="E512" s="84">
        <f t="shared" si="93"/>
        <v>4.6307674994750414E-2</v>
      </c>
      <c r="F512" s="76">
        <f t="shared" si="94"/>
        <v>5.3063426025</v>
      </c>
      <c r="G512" s="76">
        <f t="shared" si="95"/>
        <v>12.223425501988874</v>
      </c>
      <c r="H512" s="76">
        <f t="shared" si="96"/>
        <v>28.157271815106473</v>
      </c>
      <c r="I512" s="76">
        <f t="shared" si="97"/>
        <v>0.10667204473415731</v>
      </c>
      <c r="J512" s="76">
        <f t="shared" si="98"/>
        <v>0.24572438864736806</v>
      </c>
      <c r="K512" s="76">
        <f t="shared" ca="1" si="99"/>
        <v>5.100440361370788E-2</v>
      </c>
      <c r="L512" s="76">
        <f t="shared" ca="1" si="100"/>
        <v>2.2059259720134105E-5</v>
      </c>
      <c r="M512" s="76">
        <f t="shared" ca="1" si="101"/>
        <v>17327331981974.48</v>
      </c>
      <c r="N512" s="76">
        <f t="shared" ca="1" si="102"/>
        <v>47234535680667.367</v>
      </c>
      <c r="O512" s="76">
        <f t="shared" ca="1" si="103"/>
        <v>382104698842.70813</v>
      </c>
      <c r="P512" s="50">
        <f t="shared" ca="1" si="104"/>
        <v>-4.6967286189574659E-3</v>
      </c>
    </row>
    <row r="513" spans="1:16">
      <c r="A513">
        <v>23054</v>
      </c>
      <c r="B513">
        <v>4.5865899999625981E-2</v>
      </c>
      <c r="D513" s="84">
        <f t="shared" si="92"/>
        <v>2.3054000000000001</v>
      </c>
      <c r="E513" s="84">
        <f t="shared" si="93"/>
        <v>4.5865899999625981E-2</v>
      </c>
      <c r="F513" s="76">
        <f t="shared" si="94"/>
        <v>5.3148691600000006</v>
      </c>
      <c r="G513" s="76">
        <f t="shared" si="95"/>
        <v>12.252899361464003</v>
      </c>
      <c r="H513" s="76">
        <f t="shared" si="96"/>
        <v>28.247834187919114</v>
      </c>
      <c r="I513" s="76">
        <f t="shared" si="97"/>
        <v>0.10573924585913774</v>
      </c>
      <c r="J513" s="76">
        <f t="shared" si="98"/>
        <v>0.24377125740365616</v>
      </c>
      <c r="K513" s="76">
        <f t="shared" ca="1" si="99"/>
        <v>5.1059932714960975E-2</v>
      </c>
      <c r="L513" s="76">
        <f t="shared" ca="1" si="100"/>
        <v>2.6977975847970209E-5</v>
      </c>
      <c r="M513" s="76">
        <f t="shared" ca="1" si="101"/>
        <v>17150268530934.314</v>
      </c>
      <c r="N513" s="76">
        <f t="shared" ca="1" si="102"/>
        <v>47288616201553.797</v>
      </c>
      <c r="O513" s="76">
        <f t="shared" ca="1" si="103"/>
        <v>389184396994.75867</v>
      </c>
      <c r="P513" s="50">
        <f t="shared" ca="1" si="104"/>
        <v>-5.1940327153349938E-3</v>
      </c>
    </row>
    <row r="514" spans="1:16">
      <c r="A514">
        <v>23092</v>
      </c>
      <c r="B514">
        <v>4.8088199997437187E-2</v>
      </c>
      <c r="D514" s="84">
        <f t="shared" si="92"/>
        <v>2.3092000000000001</v>
      </c>
      <c r="E514" s="84">
        <f t="shared" si="93"/>
        <v>4.8088199997437187E-2</v>
      </c>
      <c r="F514" s="76">
        <f t="shared" si="94"/>
        <v>5.3324046400000009</v>
      </c>
      <c r="G514" s="76">
        <f t="shared" si="95"/>
        <v>12.313588794688004</v>
      </c>
      <c r="H514" s="76">
        <f t="shared" si="96"/>
        <v>28.434539244693539</v>
      </c>
      <c r="I514" s="76">
        <f t="shared" si="97"/>
        <v>0.11104527143408195</v>
      </c>
      <c r="J514" s="76">
        <f t="shared" si="98"/>
        <v>0.25642574079558206</v>
      </c>
      <c r="K514" s="76">
        <f t="shared" ca="1" si="99"/>
        <v>5.1174035839106985E-2</v>
      </c>
      <c r="L514" s="76">
        <f t="shared" ca="1" si="100"/>
        <v>9.5223828417339528E-6</v>
      </c>
      <c r="M514" s="76">
        <f t="shared" ca="1" si="101"/>
        <v>16789095032527.219</v>
      </c>
      <c r="N514" s="76">
        <f t="shared" ca="1" si="102"/>
        <v>47399524021995.594</v>
      </c>
      <c r="O514" s="76">
        <f t="shared" ca="1" si="103"/>
        <v>403954039226.07227</v>
      </c>
      <c r="P514" s="50">
        <f t="shared" ca="1" si="104"/>
        <v>-3.0858358416697984E-3</v>
      </c>
    </row>
    <row r="515" spans="1:16">
      <c r="A515">
        <v>23104.5</v>
      </c>
      <c r="B515">
        <v>5.0411324991728179E-2</v>
      </c>
      <c r="D515" s="84">
        <f t="shared" si="92"/>
        <v>2.3104499999999999</v>
      </c>
      <c r="E515" s="84">
        <f t="shared" si="93"/>
        <v>5.0411324991728179E-2</v>
      </c>
      <c r="F515" s="76">
        <f t="shared" si="94"/>
        <v>5.3381792024999992</v>
      </c>
      <c r="G515" s="76">
        <f t="shared" si="95"/>
        <v>12.333596138416123</v>
      </c>
      <c r="H515" s="76">
        <f t="shared" si="96"/>
        <v>28.496157198003527</v>
      </c>
      <c r="I515" s="76">
        <f t="shared" si="97"/>
        <v>0.11647284582713836</v>
      </c>
      <c r="J515" s="76">
        <f t="shared" si="98"/>
        <v>0.26910468664131182</v>
      </c>
      <c r="K515" s="76">
        <f t="shared" ca="1" si="99"/>
        <v>5.1211582506657666E-2</v>
      </c>
      <c r="L515" s="76">
        <f t="shared" ca="1" si="100"/>
        <v>6.4041209020111745E-7</v>
      </c>
      <c r="M515" s="76">
        <f t="shared" ca="1" si="101"/>
        <v>16671032044532.705</v>
      </c>
      <c r="N515" s="76">
        <f t="shared" ca="1" si="102"/>
        <v>47435954795199.625</v>
      </c>
      <c r="O515" s="76">
        <f t="shared" ca="1" si="103"/>
        <v>408879613748.89185</v>
      </c>
      <c r="P515" s="50">
        <f t="shared" ca="1" si="104"/>
        <v>-8.002575149294866E-4</v>
      </c>
    </row>
    <row r="516" spans="1:16">
      <c r="A516">
        <v>23194.5</v>
      </c>
      <c r="B516">
        <v>5.793782499677036E-2</v>
      </c>
      <c r="D516" s="84">
        <f t="shared" si="92"/>
        <v>2.3194499999999998</v>
      </c>
      <c r="E516" s="84">
        <f t="shared" si="93"/>
        <v>5.793782499677036E-2</v>
      </c>
      <c r="F516" s="76">
        <f t="shared" si="94"/>
        <v>5.3798483024999992</v>
      </c>
      <c r="G516" s="76">
        <f t="shared" si="95"/>
        <v>12.478289145233623</v>
      </c>
      <c r="H516" s="76">
        <f t="shared" si="96"/>
        <v>28.942767757912122</v>
      </c>
      <c r="I516" s="76">
        <f t="shared" si="97"/>
        <v>0.13438388818875899</v>
      </c>
      <c r="J516" s="76">
        <f t="shared" si="98"/>
        <v>0.31169670945941702</v>
      </c>
      <c r="K516" s="76">
        <f t="shared" ca="1" si="99"/>
        <v>5.1482104768647563E-2</v>
      </c>
      <c r="L516" s="76">
        <f t="shared" ca="1" si="100"/>
        <v>4.1676323663793851E-5</v>
      </c>
      <c r="M516" s="76">
        <f t="shared" ca="1" si="101"/>
        <v>15831908255862.785</v>
      </c>
      <c r="N516" s="76">
        <f t="shared" ca="1" si="102"/>
        <v>47697490458506.219</v>
      </c>
      <c r="O516" s="76">
        <f t="shared" ca="1" si="103"/>
        <v>445331888092.74213</v>
      </c>
      <c r="P516" s="50">
        <f t="shared" ca="1" si="104"/>
        <v>6.4557202281227966E-3</v>
      </c>
    </row>
    <row r="517" spans="1:16">
      <c r="A517">
        <v>23917</v>
      </c>
      <c r="B517">
        <v>4.2414449992065784E-2</v>
      </c>
      <c r="D517" s="84">
        <f t="shared" si="92"/>
        <v>2.3917000000000002</v>
      </c>
      <c r="E517" s="84">
        <f t="shared" si="93"/>
        <v>4.2414449992065784E-2</v>
      </c>
      <c r="F517" s="76">
        <f t="shared" si="94"/>
        <v>5.7202288900000005</v>
      </c>
      <c r="G517" s="76">
        <f t="shared" si="95"/>
        <v>13.681071436213003</v>
      </c>
      <c r="H517" s="76">
        <f t="shared" si="96"/>
        <v>32.721018553990639</v>
      </c>
      <c r="I517" s="76">
        <f t="shared" si="97"/>
        <v>0.10144264004602374</v>
      </c>
      <c r="J517" s="76">
        <f t="shared" si="98"/>
        <v>0.24262036219807501</v>
      </c>
      <c r="K517" s="76">
        <f t="shared" ca="1" si="99"/>
        <v>5.3665649715732067E-2</v>
      </c>
      <c r="L517" s="76">
        <f t="shared" ca="1" si="100"/>
        <v>1.2658949522182826E-4</v>
      </c>
      <c r="M517" s="76">
        <f t="shared" ca="1" si="101"/>
        <v>9812110197070.457</v>
      </c>
      <c r="N517" s="76">
        <f t="shared" ca="1" si="102"/>
        <v>49746443810084.719</v>
      </c>
      <c r="O517" s="76">
        <f t="shared" ca="1" si="103"/>
        <v>803478322331.46887</v>
      </c>
      <c r="P517" s="50">
        <f t="shared" ca="1" si="104"/>
        <v>-1.1251199723666283E-2</v>
      </c>
    </row>
    <row r="518" spans="1:16">
      <c r="A518">
        <v>23957.5</v>
      </c>
      <c r="B518">
        <v>4.6901374997105449E-2</v>
      </c>
      <c r="D518" s="84">
        <f t="shared" si="92"/>
        <v>2.39575</v>
      </c>
      <c r="E518" s="84">
        <f t="shared" si="93"/>
        <v>4.6901374997105449E-2</v>
      </c>
      <c r="F518" s="76">
        <f t="shared" si="94"/>
        <v>5.7396180625</v>
      </c>
      <c r="G518" s="76">
        <f t="shared" si="95"/>
        <v>13.750689973234374</v>
      </c>
      <c r="H518" s="76">
        <f t="shared" si="96"/>
        <v>32.943215503376251</v>
      </c>
      <c r="I518" s="76">
        <f t="shared" si="97"/>
        <v>0.11236396914931539</v>
      </c>
      <c r="J518" s="76">
        <f t="shared" si="98"/>
        <v>0.26919597908947235</v>
      </c>
      <c r="K518" s="76">
        <f t="shared" ca="1" si="99"/>
        <v>5.3788673031985916E-2</v>
      </c>
      <c r="L518" s="76">
        <f t="shared" ca="1" si="100"/>
        <v>4.7434874221268334E-5</v>
      </c>
      <c r="M518" s="76">
        <f t="shared" ca="1" si="101"/>
        <v>9513535415387.1973</v>
      </c>
      <c r="N518" s="76">
        <f t="shared" ca="1" si="102"/>
        <v>49858535993075.797</v>
      </c>
      <c r="O518" s="76">
        <f t="shared" ca="1" si="103"/>
        <v>827148292585.89563</v>
      </c>
      <c r="P518" s="50">
        <f t="shared" ca="1" si="104"/>
        <v>-6.8872980348804666E-3</v>
      </c>
    </row>
    <row r="519" spans="1:16">
      <c r="A519">
        <v>24044.5</v>
      </c>
      <c r="B519">
        <v>4.6910324999771547E-2</v>
      </c>
      <c r="D519" s="84">
        <f t="shared" si="92"/>
        <v>2.4044500000000002</v>
      </c>
      <c r="E519" s="84">
        <f t="shared" si="93"/>
        <v>4.6910324999771547E-2</v>
      </c>
      <c r="F519" s="76">
        <f t="shared" si="94"/>
        <v>5.7813798025000009</v>
      </c>
      <c r="G519" s="76">
        <f t="shared" si="95"/>
        <v>13.901038666121128</v>
      </c>
      <c r="H519" s="76">
        <f t="shared" si="96"/>
        <v>33.42435242075495</v>
      </c>
      <c r="I519" s="76">
        <f t="shared" si="97"/>
        <v>0.1127935309457007</v>
      </c>
      <c r="J519" s="76">
        <f t="shared" si="98"/>
        <v>0.27120640548239006</v>
      </c>
      <c r="K519" s="76">
        <f t="shared" ca="1" si="99"/>
        <v>5.4053169302007695E-2</v>
      </c>
      <c r="L519" s="76">
        <f t="shared" ca="1" si="100"/>
        <v>5.1020224725987408E-5</v>
      </c>
      <c r="M519" s="76">
        <f t="shared" ca="1" si="101"/>
        <v>8886518995058.1934</v>
      </c>
      <c r="N519" s="76">
        <f t="shared" ca="1" si="102"/>
        <v>50098300193493.258</v>
      </c>
      <c r="O519" s="76">
        <f t="shared" ca="1" si="103"/>
        <v>879337587698.83826</v>
      </c>
      <c r="P519" s="50">
        <f t="shared" ca="1" si="104"/>
        <v>-7.1428443022361482E-3</v>
      </c>
    </row>
    <row r="520" spans="1:16">
      <c r="A520">
        <v>24103</v>
      </c>
      <c r="B520">
        <v>5.3502549992117565E-2</v>
      </c>
      <c r="D520" s="84">
        <f t="shared" si="92"/>
        <v>2.4102999999999999</v>
      </c>
      <c r="E520" s="84">
        <f t="shared" si="93"/>
        <v>5.3502549992117565E-2</v>
      </c>
      <c r="F520" s="76">
        <f t="shared" si="94"/>
        <v>5.8095460899999996</v>
      </c>
      <c r="G520" s="76">
        <f t="shared" si="95"/>
        <v>14.002748940726999</v>
      </c>
      <c r="H520" s="76">
        <f t="shared" si="96"/>
        <v>33.750825771834286</v>
      </c>
      <c r="I520" s="76">
        <f t="shared" si="97"/>
        <v>0.12895719624600097</v>
      </c>
      <c r="J520" s="76">
        <f t="shared" si="98"/>
        <v>0.31082553011173614</v>
      </c>
      <c r="K520" s="76">
        <f t="shared" ca="1" si="99"/>
        <v>5.423119209707996E-2</v>
      </c>
      <c r="L520" s="76">
        <f t="shared" ca="1" si="100"/>
        <v>5.3091931712402918E-7</v>
      </c>
      <c r="M520" s="76">
        <f t="shared" ca="1" si="101"/>
        <v>8475998601457.1797</v>
      </c>
      <c r="N520" s="76">
        <f t="shared" ca="1" si="102"/>
        <v>50258727628678.898</v>
      </c>
      <c r="O520" s="76">
        <f t="shared" ca="1" si="103"/>
        <v>915469635725.68396</v>
      </c>
      <c r="P520" s="50">
        <f t="shared" ca="1" si="104"/>
        <v>-7.2864210496239451E-4</v>
      </c>
    </row>
    <row r="521" spans="1:16">
      <c r="A521">
        <v>24199.5</v>
      </c>
      <c r="B521">
        <v>5.1317074998223688E-2</v>
      </c>
      <c r="D521" s="84">
        <f t="shared" si="92"/>
        <v>2.41995</v>
      </c>
      <c r="E521" s="84">
        <f t="shared" si="93"/>
        <v>5.1317074998223688E-2</v>
      </c>
      <c r="F521" s="76">
        <f t="shared" si="94"/>
        <v>5.8561580025</v>
      </c>
      <c r="G521" s="76">
        <f t="shared" si="95"/>
        <v>14.171609558149875</v>
      </c>
      <c r="H521" s="76">
        <f t="shared" si="96"/>
        <v>34.294586550244787</v>
      </c>
      <c r="I521" s="76">
        <f t="shared" si="97"/>
        <v>0.12418475564195142</v>
      </c>
      <c r="J521" s="76">
        <f t="shared" si="98"/>
        <v>0.30052089941574034</v>
      </c>
      <c r="K521" s="76">
        <f t="shared" ca="1" si="99"/>
        <v>5.4525155627418206E-2</v>
      </c>
      <c r="L521" s="76">
        <f t="shared" ca="1" si="100"/>
        <v>1.0291781323413095E-5</v>
      </c>
      <c r="M521" s="76">
        <f t="shared" ca="1" si="101"/>
        <v>7818471432046.7031</v>
      </c>
      <c r="N521" s="76">
        <f t="shared" ca="1" si="102"/>
        <v>50521957291414.219</v>
      </c>
      <c r="O521" s="76">
        <f t="shared" ca="1" si="103"/>
        <v>976918836110.39868</v>
      </c>
      <c r="P521" s="50">
        <f t="shared" ca="1" si="104"/>
        <v>-3.208080629194518E-3</v>
      </c>
    </row>
    <row r="522" spans="1:16">
      <c r="A522">
        <v>24286.5</v>
      </c>
      <c r="B522">
        <v>5.5326024994428735E-2</v>
      </c>
      <c r="D522" s="84">
        <f t="shared" si="92"/>
        <v>2.4286500000000002</v>
      </c>
      <c r="E522" s="84">
        <f t="shared" si="93"/>
        <v>5.5326024994428735E-2</v>
      </c>
      <c r="F522" s="76">
        <f t="shared" si="94"/>
        <v>5.8983408225000007</v>
      </c>
      <c r="G522" s="76">
        <f t="shared" si="95"/>
        <v>14.325005438564627</v>
      </c>
      <c r="H522" s="76">
        <f t="shared" si="96"/>
        <v>34.790424458369984</v>
      </c>
      <c r="I522" s="76">
        <f t="shared" si="97"/>
        <v>0.13436755060271935</v>
      </c>
      <c r="J522" s="76">
        <f t="shared" si="98"/>
        <v>0.32633175177129436</v>
      </c>
      <c r="K522" s="76">
        <f t="shared" ca="1" si="99"/>
        <v>5.4790502071083089E-2</v>
      </c>
      <c r="L522" s="76">
        <f t="shared" ca="1" si="100"/>
        <v>2.8678480142866726E-7</v>
      </c>
      <c r="M522" s="76">
        <f t="shared" ca="1" si="101"/>
        <v>7246826190058.7373</v>
      </c>
      <c r="N522" s="76">
        <f t="shared" ca="1" si="102"/>
        <v>50757757651158.008</v>
      </c>
      <c r="O522" s="76">
        <f t="shared" ca="1" si="103"/>
        <v>1034311723744.5908</v>
      </c>
      <c r="P522" s="50">
        <f t="shared" ca="1" si="104"/>
        <v>5.3552292334564655E-4</v>
      </c>
    </row>
    <row r="523" spans="1:16">
      <c r="A523">
        <v>25192</v>
      </c>
      <c r="B523">
        <v>5.3373199996713083E-2</v>
      </c>
      <c r="D523" s="84">
        <f t="shared" si="92"/>
        <v>2.5192000000000001</v>
      </c>
      <c r="E523" s="84">
        <f t="shared" si="93"/>
        <v>5.3373199996713083E-2</v>
      </c>
      <c r="F523" s="76">
        <f t="shared" si="94"/>
        <v>6.3463686400000006</v>
      </c>
      <c r="G523" s="76">
        <f t="shared" si="95"/>
        <v>15.987771877888003</v>
      </c>
      <c r="H523" s="76">
        <f t="shared" si="96"/>
        <v>40.276394914775459</v>
      </c>
      <c r="I523" s="76">
        <f t="shared" si="97"/>
        <v>0.13445776543171961</v>
      </c>
      <c r="J523" s="76">
        <f t="shared" si="98"/>
        <v>0.33872600267558806</v>
      </c>
      <c r="K523" s="76">
        <f t="shared" ca="1" si="99"/>
        <v>5.757038526633157E-2</v>
      </c>
      <c r="L523" s="76">
        <f t="shared" ca="1" si="100"/>
        <v>1.7616364187502406E-5</v>
      </c>
      <c r="M523" s="76">
        <f t="shared" ca="1" si="101"/>
        <v>2531747557262.7417</v>
      </c>
      <c r="N523" s="76">
        <f t="shared" ca="1" si="102"/>
        <v>53123283366825.758</v>
      </c>
      <c r="O523" s="76">
        <f t="shared" ca="1" si="103"/>
        <v>1749516104316.9302</v>
      </c>
      <c r="P523" s="50">
        <f t="shared" ca="1" si="104"/>
        <v>-4.1971852696184864E-3</v>
      </c>
    </row>
    <row r="524" spans="1:16">
      <c r="A524">
        <v>25198</v>
      </c>
      <c r="B524">
        <v>5.8408299999427982E-2</v>
      </c>
      <c r="D524" s="84">
        <f t="shared" si="92"/>
        <v>2.5198</v>
      </c>
      <c r="E524" s="84">
        <f t="shared" si="93"/>
        <v>5.8408299999427982E-2</v>
      </c>
      <c r="F524" s="76">
        <f t="shared" si="94"/>
        <v>6.3493920400000006</v>
      </c>
      <c r="G524" s="76">
        <f t="shared" si="95"/>
        <v>15.999198062392002</v>
      </c>
      <c r="H524" s="76">
        <f t="shared" si="96"/>
        <v>40.314779277615372</v>
      </c>
      <c r="I524" s="76">
        <f t="shared" si="97"/>
        <v>0.14717723433855864</v>
      </c>
      <c r="J524" s="76">
        <f t="shared" si="98"/>
        <v>0.37085719508630005</v>
      </c>
      <c r="K524" s="76">
        <f t="shared" ca="1" si="99"/>
        <v>5.7588915675187403E-2</v>
      </c>
      <c r="L524" s="76">
        <f t="shared" ca="1" si="100"/>
        <v>6.7139067081118903E-7</v>
      </c>
      <c r="M524" s="76">
        <f t="shared" ca="1" si="101"/>
        <v>2508265082963.6924</v>
      </c>
      <c r="N524" s="76">
        <f t="shared" ca="1" si="102"/>
        <v>53138399649781.992</v>
      </c>
      <c r="O524" s="76">
        <f t="shared" ca="1" si="103"/>
        <v>1755004393480.1138</v>
      </c>
      <c r="P524" s="50">
        <f t="shared" ca="1" si="104"/>
        <v>8.1938432424057822E-4</v>
      </c>
    </row>
    <row r="525" spans="1:16">
      <c r="A525">
        <v>25219.5</v>
      </c>
      <c r="B525">
        <v>6.4284075000614394E-2</v>
      </c>
      <c r="D525" s="84">
        <f t="shared" si="92"/>
        <v>2.5219499999999999</v>
      </c>
      <c r="E525" s="84">
        <f t="shared" si="93"/>
        <v>6.4284075000614394E-2</v>
      </c>
      <c r="F525" s="76">
        <f t="shared" si="94"/>
        <v>6.3602318024999995</v>
      </c>
      <c r="G525" s="76">
        <f t="shared" si="95"/>
        <v>16.040186594314875</v>
      </c>
      <c r="H525" s="76">
        <f t="shared" si="96"/>
        <v>40.45254858153239</v>
      </c>
      <c r="I525" s="76">
        <f t="shared" si="97"/>
        <v>0.16212122294779946</v>
      </c>
      <c r="J525" s="76">
        <f t="shared" si="98"/>
        <v>0.40886161821320283</v>
      </c>
      <c r="K525" s="76">
        <f t="shared" ca="1" si="99"/>
        <v>5.7655328244442576E-2</v>
      </c>
      <c r="L525" s="76">
        <f t="shared" ca="1" si="100"/>
        <v>4.3940283557458394E-5</v>
      </c>
      <c r="M525" s="76">
        <f t="shared" ca="1" si="101"/>
        <v>2424983697746.8076</v>
      </c>
      <c r="N525" s="76">
        <f t="shared" ca="1" si="102"/>
        <v>53192504188523.906</v>
      </c>
      <c r="O525" s="76">
        <f t="shared" ca="1" si="103"/>
        <v>1774755037549.1877</v>
      </c>
      <c r="P525" s="50">
        <f t="shared" ca="1" si="104"/>
        <v>6.6287467561718175E-3</v>
      </c>
    </row>
    <row r="526" spans="1:16">
      <c r="A526">
        <v>25247.5</v>
      </c>
      <c r="B526">
        <v>5.8447874995181337E-2</v>
      </c>
      <c r="D526" s="84">
        <f t="shared" si="92"/>
        <v>2.52475</v>
      </c>
      <c r="E526" s="84">
        <f t="shared" si="93"/>
        <v>5.8447874995181337E-2</v>
      </c>
      <c r="F526" s="76">
        <f t="shared" si="94"/>
        <v>6.3743625625</v>
      </c>
      <c r="G526" s="76">
        <f t="shared" si="95"/>
        <v>16.093671879671874</v>
      </c>
      <c r="H526" s="76">
        <f t="shared" si="96"/>
        <v>40.632498078201564</v>
      </c>
      <c r="I526" s="76">
        <f t="shared" si="97"/>
        <v>0.1475662723940841</v>
      </c>
      <c r="J526" s="76">
        <f t="shared" si="98"/>
        <v>0.37256794622696382</v>
      </c>
      <c r="K526" s="76">
        <f t="shared" ca="1" si="99"/>
        <v>5.7741847016081732E-2</v>
      </c>
      <c r="L526" s="76">
        <f t="shared" ca="1" si="100"/>
        <v>4.9847550727147211E-7</v>
      </c>
      <c r="M526" s="76">
        <f t="shared" ca="1" si="101"/>
        <v>2318553477783.2598</v>
      </c>
      <c r="N526" s="76">
        <f t="shared" ca="1" si="102"/>
        <v>53262819995832.563</v>
      </c>
      <c r="O526" s="76">
        <f t="shared" ca="1" si="103"/>
        <v>1800674824352.7983</v>
      </c>
      <c r="P526" s="50">
        <f t="shared" ca="1" si="104"/>
        <v>7.0602797909960491E-4</v>
      </c>
    </row>
    <row r="527" spans="1:16">
      <c r="A527">
        <v>25259.5</v>
      </c>
      <c r="B527">
        <v>6.0518074998981319E-2</v>
      </c>
      <c r="D527" s="84">
        <f t="shared" si="92"/>
        <v>2.5259499999999999</v>
      </c>
      <c r="E527" s="84">
        <f t="shared" si="93"/>
        <v>6.0518074998981319E-2</v>
      </c>
      <c r="F527" s="76">
        <f t="shared" si="94"/>
        <v>6.3804234025</v>
      </c>
      <c r="G527" s="76">
        <f t="shared" si="95"/>
        <v>16.116630493544875</v>
      </c>
      <c r="H527" s="76">
        <f t="shared" si="96"/>
        <v>40.709802795169679</v>
      </c>
      <c r="I527" s="76">
        <f t="shared" si="97"/>
        <v>0.15286563154367686</v>
      </c>
      <c r="J527" s="76">
        <f t="shared" si="98"/>
        <v>0.38613094199775055</v>
      </c>
      <c r="K527" s="76">
        <f t="shared" ca="1" si="99"/>
        <v>5.7778936180990961E-2</v>
      </c>
      <c r="L527" s="76">
        <f t="shared" ca="1" si="100"/>
        <v>7.5028814642216163E-6</v>
      </c>
      <c r="M527" s="76">
        <f t="shared" ca="1" si="101"/>
        <v>2273644657341.2793</v>
      </c>
      <c r="N527" s="76">
        <f t="shared" ca="1" si="102"/>
        <v>53292904713556.414</v>
      </c>
      <c r="O527" s="76">
        <f t="shared" ca="1" si="103"/>
        <v>1811852059645.4148</v>
      </c>
      <c r="P527" s="50">
        <f t="shared" ca="1" si="104"/>
        <v>2.7391388179903581E-3</v>
      </c>
    </row>
    <row r="528" spans="1:16">
      <c r="A528">
        <v>25303.5</v>
      </c>
      <c r="B528">
        <v>5.7775474997470155E-2</v>
      </c>
      <c r="D528" s="84">
        <f t="shared" si="92"/>
        <v>2.5303499999999999</v>
      </c>
      <c r="E528" s="84">
        <f t="shared" si="93"/>
        <v>5.7775474997470155E-2</v>
      </c>
      <c r="F528" s="76">
        <f t="shared" si="94"/>
        <v>6.4026711224999993</v>
      </c>
      <c r="G528" s="76">
        <f t="shared" si="95"/>
        <v>16.200998874817873</v>
      </c>
      <c r="H528" s="76">
        <f t="shared" si="96"/>
        <v>40.994197502895403</v>
      </c>
      <c r="I528" s="76">
        <f t="shared" si="97"/>
        <v>0.14619217315984859</v>
      </c>
      <c r="J528" s="76">
        <f t="shared" si="98"/>
        <v>0.36991736535502284</v>
      </c>
      <c r="K528" s="76">
        <f t="shared" ca="1" si="99"/>
        <v>5.7914979534586061E-2</v>
      </c>
      <c r="L528" s="76">
        <f t="shared" ca="1" si="100"/>
        <v>1.9461515875923177E-8</v>
      </c>
      <c r="M528" s="76">
        <f t="shared" ca="1" si="101"/>
        <v>2112603046754.7307</v>
      </c>
      <c r="N528" s="76">
        <f t="shared" ca="1" si="102"/>
        <v>53402954795938.148</v>
      </c>
      <c r="O528" s="76">
        <f t="shared" ca="1" si="103"/>
        <v>1853189446450.7107</v>
      </c>
      <c r="P528" s="50">
        <f t="shared" ca="1" si="104"/>
        <v>-1.3950453711590594E-4</v>
      </c>
    </row>
    <row r="529" spans="1:16">
      <c r="A529">
        <v>25316</v>
      </c>
      <c r="B529">
        <v>6.1098599995602854E-2</v>
      </c>
      <c r="D529" s="84">
        <f t="shared" si="92"/>
        <v>2.5316000000000001</v>
      </c>
      <c r="E529" s="84">
        <f t="shared" si="93"/>
        <v>6.1098599995602854E-2</v>
      </c>
      <c r="F529" s="76">
        <f t="shared" si="94"/>
        <v>6.4089985600000006</v>
      </c>
      <c r="G529" s="76">
        <f t="shared" si="95"/>
        <v>16.225020754496001</v>
      </c>
      <c r="H529" s="76">
        <f t="shared" si="96"/>
        <v>41.075262542082079</v>
      </c>
      <c r="I529" s="76">
        <f t="shared" si="97"/>
        <v>0.1546772157488682</v>
      </c>
      <c r="J529" s="76">
        <f t="shared" si="98"/>
        <v>0.39158083938983473</v>
      </c>
      <c r="K529" s="76">
        <f t="shared" ca="1" si="99"/>
        <v>5.7953642473992276E-2</v>
      </c>
      <c r="L529" s="76">
        <f t="shared" ca="1" si="100"/>
        <v>9.8907578127349494E-6</v>
      </c>
      <c r="M529" s="76">
        <f t="shared" ca="1" si="101"/>
        <v>2067893573538.9961</v>
      </c>
      <c r="N529" s="76">
        <f t="shared" ca="1" si="102"/>
        <v>53434144190032.695</v>
      </c>
      <c r="O529" s="76">
        <f t="shared" ca="1" si="103"/>
        <v>1865034834899.0295</v>
      </c>
      <c r="P529" s="50">
        <f t="shared" ca="1" si="104"/>
        <v>3.144957521610578E-3</v>
      </c>
    </row>
    <row r="530" spans="1:16">
      <c r="A530">
        <v>25387.5</v>
      </c>
      <c r="B530">
        <v>5.8266874992114026E-2</v>
      </c>
      <c r="D530" s="84">
        <f t="shared" si="92"/>
        <v>2.5387499999999998</v>
      </c>
      <c r="E530" s="84">
        <f t="shared" si="93"/>
        <v>5.8266874992114026E-2</v>
      </c>
      <c r="F530" s="76">
        <f t="shared" si="94"/>
        <v>6.4452515624999993</v>
      </c>
      <c r="G530" s="76">
        <f t="shared" si="95"/>
        <v>16.362882404296872</v>
      </c>
      <c r="H530" s="76">
        <f t="shared" si="96"/>
        <v>41.54126770390868</v>
      </c>
      <c r="I530" s="76">
        <f t="shared" si="97"/>
        <v>0.14792502888622946</v>
      </c>
      <c r="J530" s="76">
        <f t="shared" si="98"/>
        <v>0.37554466708491502</v>
      </c>
      <c r="K530" s="76">
        <f t="shared" ca="1" si="99"/>
        <v>5.8174915750407591E-2</v>
      </c>
      <c r="L530" s="76">
        <f t="shared" ca="1" si="100"/>
        <v>8.456502135222574E-9</v>
      </c>
      <c r="M530" s="76">
        <f t="shared" ca="1" si="101"/>
        <v>1821043434355.603</v>
      </c>
      <c r="N530" s="76">
        <f t="shared" ca="1" si="102"/>
        <v>53611908705243.023</v>
      </c>
      <c r="O530" s="76">
        <f t="shared" ca="1" si="103"/>
        <v>1933660925008.0894</v>
      </c>
      <c r="P530" s="50">
        <f t="shared" ca="1" si="104"/>
        <v>9.1959241706435213E-5</v>
      </c>
    </row>
    <row r="531" spans="1:16">
      <c r="A531">
        <v>25390.5</v>
      </c>
      <c r="B531">
        <v>6.3784424994082656E-2</v>
      </c>
      <c r="D531" s="84">
        <f t="shared" si="92"/>
        <v>2.53905</v>
      </c>
      <c r="E531" s="84">
        <f t="shared" si="93"/>
        <v>6.3784424994082656E-2</v>
      </c>
      <c r="F531" s="76">
        <f t="shared" si="94"/>
        <v>6.4467749025000005</v>
      </c>
      <c r="G531" s="76">
        <f t="shared" si="95"/>
        <v>16.368683816192625</v>
      </c>
      <c r="H531" s="76">
        <f t="shared" si="96"/>
        <v>41.560906643503891</v>
      </c>
      <c r="I531" s="76">
        <f t="shared" si="97"/>
        <v>0.16195184428122558</v>
      </c>
      <c r="J531" s="76">
        <f t="shared" si="98"/>
        <v>0.41120383022224583</v>
      </c>
      <c r="K531" s="76">
        <f t="shared" ca="1" si="99"/>
        <v>5.8184204456358281E-2</v>
      </c>
      <c r="L531" s="76">
        <f t="shared" ca="1" si="100"/>
        <v>3.1362470071149888E-5</v>
      </c>
      <c r="M531" s="76">
        <f t="shared" ca="1" si="101"/>
        <v>1811017732231.9797</v>
      </c>
      <c r="N531" s="76">
        <f t="shared" ca="1" si="102"/>
        <v>53619343522836.594</v>
      </c>
      <c r="O531" s="76">
        <f t="shared" ca="1" si="103"/>
        <v>1936572851632.5039</v>
      </c>
      <c r="P531" s="50">
        <f t="shared" ca="1" si="104"/>
        <v>5.6002205377243749E-3</v>
      </c>
    </row>
    <row r="532" spans="1:16">
      <c r="A532">
        <v>25443.5</v>
      </c>
      <c r="B532">
        <v>5.0594474996614736E-2</v>
      </c>
      <c r="D532" s="84">
        <f t="shared" si="92"/>
        <v>2.5443500000000001</v>
      </c>
      <c r="E532" s="84">
        <f t="shared" si="93"/>
        <v>5.0594474996614736E-2</v>
      </c>
      <c r="F532" s="76">
        <f t="shared" si="94"/>
        <v>6.4737169225000004</v>
      </c>
      <c r="G532" s="76">
        <f t="shared" si="95"/>
        <v>16.471401651762879</v>
      </c>
      <c r="H532" s="76">
        <f t="shared" si="96"/>
        <v>41.909010792662876</v>
      </c>
      <c r="I532" s="76">
        <f t="shared" si="97"/>
        <v>0.12873005245763672</v>
      </c>
      <c r="J532" s="76">
        <f t="shared" si="98"/>
        <v>0.327534308970588</v>
      </c>
      <c r="K532" s="76">
        <f t="shared" ca="1" si="99"/>
        <v>5.8348364852998651E-2</v>
      </c>
      <c r="L532" s="76">
        <f t="shared" ca="1" si="100"/>
        <v>6.0122807904933374E-5</v>
      </c>
      <c r="M532" s="76">
        <f t="shared" ca="1" si="101"/>
        <v>1638318622036.6011</v>
      </c>
      <c r="N532" s="76">
        <f t="shared" ca="1" si="102"/>
        <v>53750374282344.688</v>
      </c>
      <c r="O532" s="76">
        <f t="shared" ca="1" si="103"/>
        <v>1988450908029.124</v>
      </c>
      <c r="P532" s="50">
        <f t="shared" ca="1" si="104"/>
        <v>-7.7538898563839151E-3</v>
      </c>
    </row>
    <row r="533" spans="1:16">
      <c r="A533">
        <v>25464.5</v>
      </c>
      <c r="B533">
        <v>5.621732500003418E-2</v>
      </c>
      <c r="D533" s="84">
        <f t="shared" si="92"/>
        <v>2.5464500000000001</v>
      </c>
      <c r="E533" s="84">
        <f t="shared" si="93"/>
        <v>5.621732500003418E-2</v>
      </c>
      <c r="F533" s="76">
        <f t="shared" si="94"/>
        <v>6.4844076025000001</v>
      </c>
      <c r="G533" s="76">
        <f t="shared" si="95"/>
        <v>16.512219739386126</v>
      </c>
      <c r="H533" s="76">
        <f t="shared" si="96"/>
        <v>42.047541955359797</v>
      </c>
      <c r="I533" s="76">
        <f t="shared" si="97"/>
        <v>0.14315460724633705</v>
      </c>
      <c r="J533" s="76">
        <f t="shared" si="98"/>
        <v>0.36453604962243502</v>
      </c>
      <c r="K533" s="76">
        <f t="shared" ca="1" si="99"/>
        <v>5.8413440914204244E-2</v>
      </c>
      <c r="L533" s="76">
        <f t="shared" ca="1" si="100"/>
        <v>4.8229251084710181E-6</v>
      </c>
      <c r="M533" s="76">
        <f t="shared" ca="1" si="101"/>
        <v>1572211304148.8076</v>
      </c>
      <c r="N533" s="76">
        <f t="shared" ca="1" si="102"/>
        <v>53802125422164.594</v>
      </c>
      <c r="O533" s="76">
        <f t="shared" ca="1" si="103"/>
        <v>2009234337293.8005</v>
      </c>
      <c r="P533" s="50">
        <f t="shared" ca="1" si="104"/>
        <v>-2.1961159141700645E-3</v>
      </c>
    </row>
    <row r="534" spans="1:16">
      <c r="A534">
        <v>25492.5</v>
      </c>
      <c r="B534">
        <v>4.9381124990759417E-2</v>
      </c>
      <c r="D534" s="84">
        <f t="shared" si="92"/>
        <v>2.5492499999999998</v>
      </c>
      <c r="E534" s="84">
        <f t="shared" si="93"/>
        <v>4.9381124990759417E-2</v>
      </c>
      <c r="F534" s="76">
        <f t="shared" si="94"/>
        <v>6.498675562499999</v>
      </c>
      <c r="G534" s="76">
        <f t="shared" si="95"/>
        <v>16.566748677703121</v>
      </c>
      <c r="H534" s="76">
        <f t="shared" si="96"/>
        <v>42.232784066634679</v>
      </c>
      <c r="I534" s="76">
        <f t="shared" si="97"/>
        <v>0.12588483288269345</v>
      </c>
      <c r="J534" s="76">
        <f t="shared" si="98"/>
        <v>0.32091191022620624</v>
      </c>
      <c r="K534" s="76">
        <f t="shared" ca="1" si="99"/>
        <v>5.8500236696919269E-2</v>
      </c>
      <c r="L534" s="76">
        <f t="shared" ca="1" si="100"/>
        <v>8.3158198309421651E-5</v>
      </c>
      <c r="M534" s="76">
        <f t="shared" ca="1" si="101"/>
        <v>1486123536830.0588</v>
      </c>
      <c r="N534" s="76">
        <f t="shared" ca="1" si="102"/>
        <v>53870979322583.344</v>
      </c>
      <c r="O534" s="76">
        <f t="shared" ca="1" si="103"/>
        <v>2037147701058.2195</v>
      </c>
      <c r="P534" s="50">
        <f t="shared" ca="1" si="104"/>
        <v>-9.119111706159852E-3</v>
      </c>
    </row>
    <row r="535" spans="1:16">
      <c r="A535">
        <v>26155.5</v>
      </c>
      <c r="B535">
        <v>6.9759674996021204E-2</v>
      </c>
      <c r="D535" s="84">
        <f t="shared" ref="D535:D589" si="105">A535/A$18</f>
        <v>2.6155499999999998</v>
      </c>
      <c r="E535" s="84">
        <f t="shared" ref="E535:E589" si="106">B535/B$18</f>
        <v>6.9759674996021204E-2</v>
      </c>
      <c r="F535" s="76">
        <f t="shared" ref="F535:F589" si="107">D535*D535</f>
        <v>6.841101802499999</v>
      </c>
      <c r="G535" s="76">
        <f t="shared" ref="G535:G589" si="108">D535*F535</f>
        <v>17.89324381952887</v>
      </c>
      <c r="H535" s="76">
        <f t="shared" ref="H535:H589" si="109">F535*F535</f>
        <v>46.800673872168737</v>
      </c>
      <c r="I535" s="76">
        <f t="shared" ref="I535:I589" si="110">E535*D535</f>
        <v>0.18245991793584324</v>
      </c>
      <c r="J535" s="76">
        <f t="shared" ref="J535:J589" si="111">I535*D535</f>
        <v>0.47723303835709474</v>
      </c>
      <c r="K535" s="76">
        <f t="shared" ref="K535:K589" ca="1" si="112">+E$4+E$5*D535+E$6*D535^2</f>
        <v>6.0564686685684738E-2</v>
      </c>
      <c r="L535" s="76">
        <f t="shared" ref="L535:L589" ca="1" si="113">+(K535-E535)^2</f>
        <v>8.4547810027224253E-5</v>
      </c>
      <c r="M535" s="76">
        <f t="shared" ref="M535:M589" ca="1" si="114">(M$1-M$2*D535+M$3*F535)^2</f>
        <v>149178498202.33054</v>
      </c>
      <c r="N535" s="76">
        <f t="shared" ref="N535:N589" ca="1" si="115">(-M$2+M$4*D535-M$5*F535)^2</f>
        <v>55451055228403.375</v>
      </c>
      <c r="O535" s="76">
        <f t="shared" ref="O535:O589" ca="1" si="116">+(M$3-D535*M$5+F535*M$6)^2</f>
        <v>2767592179641.001</v>
      </c>
      <c r="P535" s="50">
        <f t="shared" ref="P535:P589" ca="1" si="117">+E535-K535</f>
        <v>9.194988310336466E-3</v>
      </c>
    </row>
    <row r="536" spans="1:16">
      <c r="A536">
        <v>26321</v>
      </c>
      <c r="B536">
        <v>4.8477849995833822E-2</v>
      </c>
      <c r="D536" s="84">
        <f t="shared" si="105"/>
        <v>2.6320999999999999</v>
      </c>
      <c r="E536" s="84">
        <f t="shared" si="106"/>
        <v>4.8477849995833822E-2</v>
      </c>
      <c r="F536" s="76">
        <f t="shared" si="107"/>
        <v>6.9279504099999993</v>
      </c>
      <c r="G536" s="76">
        <f t="shared" si="108"/>
        <v>18.235058274160998</v>
      </c>
      <c r="H536" s="76">
        <f t="shared" si="109"/>
        <v>47.996496883419162</v>
      </c>
      <c r="I536" s="76">
        <f t="shared" si="110"/>
        <v>0.12759854897403419</v>
      </c>
      <c r="J536" s="76">
        <f t="shared" si="111"/>
        <v>0.33585214075455538</v>
      </c>
      <c r="K536" s="76">
        <f t="shared" ca="1" si="112"/>
        <v>6.1082789162569484E-2</v>
      </c>
      <c r="L536" s="76">
        <f t="shared" ca="1" si="113"/>
        <v>1.5888449139710674E-4</v>
      </c>
      <c r="M536" s="76">
        <f t="shared" ca="1" si="114"/>
        <v>30901447397.964729</v>
      </c>
      <c r="N536" s="76">
        <f t="shared" ca="1" si="115"/>
        <v>55830079129960.57</v>
      </c>
      <c r="O536" s="76">
        <f t="shared" ca="1" si="116"/>
        <v>2971456622462.5957</v>
      </c>
      <c r="P536" s="50">
        <f t="shared" ca="1" si="117"/>
        <v>-1.2604939166735663E-2</v>
      </c>
    </row>
    <row r="537" spans="1:16">
      <c r="A537">
        <v>26324</v>
      </c>
      <c r="B537">
        <v>5.6995399994775653E-2</v>
      </c>
      <c r="D537" s="84">
        <f t="shared" si="105"/>
        <v>2.6324000000000001</v>
      </c>
      <c r="E537" s="84">
        <f t="shared" si="106"/>
        <v>5.6995399994775653E-2</v>
      </c>
      <c r="F537" s="76">
        <f t="shared" si="107"/>
        <v>6.9295297600000003</v>
      </c>
      <c r="G537" s="76">
        <f t="shared" si="108"/>
        <v>18.241294140224003</v>
      </c>
      <c r="H537" s="76">
        <f t="shared" si="109"/>
        <v>48.018382694725659</v>
      </c>
      <c r="I537" s="76">
        <f t="shared" si="110"/>
        <v>0.15003469094624744</v>
      </c>
      <c r="J537" s="76">
        <f t="shared" si="111"/>
        <v>0.39495132044690179</v>
      </c>
      <c r="K537" s="76">
        <f t="shared" ca="1" si="112"/>
        <v>6.1092190954455741E-2</v>
      </c>
      <c r="L537" s="76">
        <f t="shared" ca="1" si="113"/>
        <v>1.6783696167316501E-5</v>
      </c>
      <c r="M537" s="76">
        <f t="shared" ca="1" si="114"/>
        <v>29571577776.117641</v>
      </c>
      <c r="N537" s="76">
        <f t="shared" ca="1" si="115"/>
        <v>55836891664468.969</v>
      </c>
      <c r="O537" s="76">
        <f t="shared" ca="1" si="116"/>
        <v>2975234055611.7729</v>
      </c>
      <c r="P537" s="50">
        <f t="shared" ca="1" si="117"/>
        <v>-4.0967909596800883E-3</v>
      </c>
    </row>
    <row r="538" spans="1:16">
      <c r="A538">
        <v>26326.5</v>
      </c>
      <c r="B538">
        <v>5.3260025000781752E-2</v>
      </c>
      <c r="D538" s="84">
        <f t="shared" si="105"/>
        <v>2.6326499999999999</v>
      </c>
      <c r="E538" s="84">
        <f t="shared" si="106"/>
        <v>5.3260025000781752E-2</v>
      </c>
      <c r="F538" s="76">
        <f t="shared" si="107"/>
        <v>6.9308460224999999</v>
      </c>
      <c r="G538" s="76">
        <f t="shared" si="108"/>
        <v>18.246491781134626</v>
      </c>
      <c r="H538" s="76">
        <f t="shared" si="109"/>
        <v>48.036626587604069</v>
      </c>
      <c r="I538" s="76">
        <f t="shared" si="110"/>
        <v>0.14021500481830806</v>
      </c>
      <c r="J538" s="76">
        <f t="shared" si="111"/>
        <v>0.36913703243491874</v>
      </c>
      <c r="K538" s="76">
        <f t="shared" ca="1" si="112"/>
        <v>6.1100026058644397E-2</v>
      </c>
      <c r="L538" s="76">
        <f t="shared" ca="1" si="113"/>
        <v>6.146561658728738E-5</v>
      </c>
      <c r="M538" s="76">
        <f t="shared" ca="1" si="114"/>
        <v>28485609494.903324</v>
      </c>
      <c r="N538" s="76">
        <f t="shared" ca="1" si="115"/>
        <v>55842567192557.531</v>
      </c>
      <c r="O538" s="76">
        <f t="shared" ca="1" si="116"/>
        <v>2978384162071.3979</v>
      </c>
      <c r="P538" s="50">
        <f t="shared" ca="1" si="117"/>
        <v>-7.8400010578626445E-3</v>
      </c>
    </row>
    <row r="539" spans="1:16">
      <c r="A539">
        <v>26328.5</v>
      </c>
      <c r="B539">
        <v>5.7971725000243168E-2</v>
      </c>
      <c r="D539" s="84">
        <f t="shared" si="105"/>
        <v>2.6328499999999999</v>
      </c>
      <c r="E539" s="84">
        <f t="shared" si="106"/>
        <v>5.7971725000243168E-2</v>
      </c>
      <c r="F539" s="76">
        <f t="shared" si="107"/>
        <v>6.9318991225</v>
      </c>
      <c r="G539" s="76">
        <f t="shared" si="108"/>
        <v>18.250650604674124</v>
      </c>
      <c r="H539" s="76">
        <f t="shared" si="109"/>
        <v>48.05122544451627</v>
      </c>
      <c r="I539" s="76">
        <f t="shared" si="110"/>
        <v>0.15263085616689023</v>
      </c>
      <c r="J539" s="76">
        <f t="shared" si="111"/>
        <v>0.40185414965899696</v>
      </c>
      <c r="K539" s="76">
        <f t="shared" ca="1" si="112"/>
        <v>6.1106294323708135E-2</v>
      </c>
      <c r="L539" s="76">
        <f t="shared" ca="1" si="113"/>
        <v>9.8255248436076206E-6</v>
      </c>
      <c r="M539" s="76">
        <f t="shared" ca="1" si="114"/>
        <v>27631405904.295856</v>
      </c>
      <c r="N539" s="76">
        <f t="shared" ca="1" si="115"/>
        <v>55847106578037.406</v>
      </c>
      <c r="O539" s="76">
        <f t="shared" ca="1" si="116"/>
        <v>2980905717450.7402</v>
      </c>
      <c r="P539" s="50">
        <f t="shared" ca="1" si="117"/>
        <v>-3.1345693234649669E-3</v>
      </c>
    </row>
    <row r="540" spans="1:16">
      <c r="A540">
        <v>26338</v>
      </c>
      <c r="B540">
        <v>5.6977299995196518E-2</v>
      </c>
      <c r="D540" s="84">
        <f t="shared" si="105"/>
        <v>2.6337999999999999</v>
      </c>
      <c r="E540" s="84">
        <f t="shared" si="106"/>
        <v>5.6977299995196518E-2</v>
      </c>
      <c r="F540" s="76">
        <f t="shared" si="107"/>
        <v>6.9369024399999999</v>
      </c>
      <c r="G540" s="76">
        <f t="shared" si="108"/>
        <v>18.270413646472001</v>
      </c>
      <c r="H540" s="76">
        <f t="shared" si="109"/>
        <v>48.12061546207795</v>
      </c>
      <c r="I540" s="76">
        <f t="shared" si="110"/>
        <v>0.15006681272734859</v>
      </c>
      <c r="J540" s="76">
        <f t="shared" si="111"/>
        <v>0.39524597136129069</v>
      </c>
      <c r="K540" s="76">
        <f t="shared" ca="1" si="112"/>
        <v>6.1136070788552418E-2</v>
      </c>
      <c r="L540" s="76">
        <f t="shared" ca="1" si="113"/>
        <v>1.7295374511670068E-5</v>
      </c>
      <c r="M540" s="76">
        <f t="shared" ca="1" si="114"/>
        <v>23750887682.371799</v>
      </c>
      <c r="N540" s="76">
        <f t="shared" ca="1" si="115"/>
        <v>55868656066852.07</v>
      </c>
      <c r="O540" s="76">
        <f t="shared" ca="1" si="116"/>
        <v>2992900961950.3184</v>
      </c>
      <c r="P540" s="50">
        <f t="shared" ca="1" si="117"/>
        <v>-4.1587707933559009E-3</v>
      </c>
    </row>
    <row r="541" spans="1:16">
      <c r="A541">
        <v>26341</v>
      </c>
      <c r="B541">
        <v>5.7194850000087172E-2</v>
      </c>
      <c r="D541" s="84">
        <f t="shared" si="105"/>
        <v>2.6341000000000001</v>
      </c>
      <c r="E541" s="84">
        <f t="shared" si="106"/>
        <v>5.7194850000087172E-2</v>
      </c>
      <c r="F541" s="76">
        <f t="shared" si="107"/>
        <v>6.9384828100000009</v>
      </c>
      <c r="G541" s="76">
        <f t="shared" si="108"/>
        <v>18.276657569821005</v>
      </c>
      <c r="H541" s="76">
        <f t="shared" si="109"/>
        <v>48.142543704665506</v>
      </c>
      <c r="I541" s="76">
        <f t="shared" si="110"/>
        <v>0.15065695438522964</v>
      </c>
      <c r="J541" s="76">
        <f t="shared" si="111"/>
        <v>0.39684548354613342</v>
      </c>
      <c r="K541" s="76">
        <f t="shared" ca="1" si="112"/>
        <v>6.1145474639850469E-2</v>
      </c>
      <c r="L541" s="76">
        <f t="shared" ca="1" si="113"/>
        <v>1.5607435044304886E-5</v>
      </c>
      <c r="M541" s="76">
        <f t="shared" ca="1" si="114"/>
        <v>22586224297.995003</v>
      </c>
      <c r="N541" s="76">
        <f t="shared" ca="1" si="115"/>
        <v>55875456844785.43</v>
      </c>
      <c r="O541" s="76">
        <f t="shared" ca="1" si="116"/>
        <v>2996695066566.397</v>
      </c>
      <c r="P541" s="50">
        <f t="shared" ca="1" si="117"/>
        <v>-3.9506246397632977E-3</v>
      </c>
    </row>
    <row r="542" spans="1:16">
      <c r="A542">
        <v>26352</v>
      </c>
      <c r="B542">
        <v>5.7159199997840915E-2</v>
      </c>
      <c r="D542" s="84">
        <f t="shared" si="105"/>
        <v>2.6352000000000002</v>
      </c>
      <c r="E542" s="84">
        <f t="shared" si="106"/>
        <v>5.7159199997840915E-2</v>
      </c>
      <c r="F542" s="76">
        <f t="shared" si="107"/>
        <v>6.9442790400000014</v>
      </c>
      <c r="G542" s="76">
        <f t="shared" si="108"/>
        <v>18.299564126208004</v>
      </c>
      <c r="H542" s="76">
        <f t="shared" si="109"/>
        <v>48.223011385383344</v>
      </c>
      <c r="I542" s="76">
        <f t="shared" si="110"/>
        <v>0.15062592383431039</v>
      </c>
      <c r="J542" s="76">
        <f t="shared" si="111"/>
        <v>0.3969294344881748</v>
      </c>
      <c r="K542" s="76">
        <f t="shared" ca="1" si="112"/>
        <v>6.1179958537251285E-2</v>
      </c>
      <c r="L542" s="76">
        <f t="shared" ca="1" si="113"/>
        <v>1.616649923224141E-5</v>
      </c>
      <c r="M542" s="76">
        <f t="shared" ca="1" si="114"/>
        <v>18565499002.080978</v>
      </c>
      <c r="N542" s="76">
        <f t="shared" ca="1" si="115"/>
        <v>55900375263990.578</v>
      </c>
      <c r="O542" s="76">
        <f t="shared" ca="1" si="116"/>
        <v>3010631991310.1499</v>
      </c>
      <c r="P542" s="50">
        <f t="shared" ca="1" si="117"/>
        <v>-4.0207585394103698E-3</v>
      </c>
    </row>
    <row r="543" spans="1:16">
      <c r="A543">
        <v>26395.5</v>
      </c>
      <c r="B543">
        <v>6.0163674992509186E-2</v>
      </c>
      <c r="D543" s="84">
        <f t="shared" si="105"/>
        <v>2.6395499999999998</v>
      </c>
      <c r="E543" s="84">
        <f t="shared" si="106"/>
        <v>6.0163674992509186E-2</v>
      </c>
      <c r="F543" s="76">
        <f t="shared" si="107"/>
        <v>6.9672242024999989</v>
      </c>
      <c r="G543" s="76">
        <f t="shared" si="108"/>
        <v>18.390336643708871</v>
      </c>
      <c r="H543" s="76">
        <f t="shared" si="109"/>
        <v>48.542213087901743</v>
      </c>
      <c r="I543" s="76">
        <f t="shared" si="110"/>
        <v>0.15880502832647761</v>
      </c>
      <c r="J543" s="76">
        <f t="shared" si="111"/>
        <v>0.41917381251915398</v>
      </c>
      <c r="K543" s="76">
        <f t="shared" ca="1" si="112"/>
        <v>6.1316374543154015E-2</v>
      </c>
      <c r="L543" s="76">
        <f t="shared" ca="1" si="113"/>
        <v>1.3287162540567893E-6</v>
      </c>
      <c r="M543" s="76">
        <f t="shared" ca="1" si="114"/>
        <v>6515950988.4166098</v>
      </c>
      <c r="N543" s="76">
        <f t="shared" ca="1" si="115"/>
        <v>55998642396841.172</v>
      </c>
      <c r="O543" s="76">
        <f t="shared" ca="1" si="116"/>
        <v>3066135121687.1611</v>
      </c>
      <c r="P543" s="50">
        <f t="shared" ca="1" si="117"/>
        <v>-1.1526995506448284E-3</v>
      </c>
    </row>
    <row r="544" spans="1:16">
      <c r="A544">
        <v>26406</v>
      </c>
      <c r="B544">
        <v>5.5875099998957012E-2</v>
      </c>
      <c r="D544" s="84">
        <f t="shared" si="105"/>
        <v>2.6406000000000001</v>
      </c>
      <c r="E544" s="84">
        <f t="shared" si="106"/>
        <v>5.5875099998957012E-2</v>
      </c>
      <c r="F544" s="76">
        <f t="shared" si="107"/>
        <v>6.9727683599999999</v>
      </c>
      <c r="G544" s="76">
        <f t="shared" si="108"/>
        <v>18.412292131415999</v>
      </c>
      <c r="H544" s="76">
        <f t="shared" si="109"/>
        <v>48.619498602217085</v>
      </c>
      <c r="I544" s="76">
        <f t="shared" si="110"/>
        <v>0.14754378905724588</v>
      </c>
      <c r="J544" s="76">
        <f t="shared" si="111"/>
        <v>0.38960412938456351</v>
      </c>
      <c r="K544" s="76">
        <f t="shared" ca="1" si="112"/>
        <v>6.1349313992485527E-2</v>
      </c>
      <c r="L544" s="76">
        <f t="shared" ca="1" si="113"/>
        <v>2.9967018846943411E-5</v>
      </c>
      <c r="M544" s="76">
        <f t="shared" ca="1" si="114"/>
        <v>4530119015.010231</v>
      </c>
      <c r="N544" s="76">
        <f t="shared" ca="1" si="115"/>
        <v>56022296442100.164</v>
      </c>
      <c r="O544" s="76">
        <f t="shared" ca="1" si="116"/>
        <v>3079625681425.6133</v>
      </c>
      <c r="P544" s="50">
        <f t="shared" ca="1" si="117"/>
        <v>-5.474213993528515E-3</v>
      </c>
    </row>
    <row r="545" spans="1:16">
      <c r="A545">
        <v>26429.5</v>
      </c>
      <c r="B545">
        <v>6.0362575000908691E-2</v>
      </c>
      <c r="D545" s="84">
        <f t="shared" si="105"/>
        <v>2.6429499999999999</v>
      </c>
      <c r="E545" s="84">
        <f t="shared" si="106"/>
        <v>6.0362575000908691E-2</v>
      </c>
      <c r="F545" s="76">
        <f t="shared" si="107"/>
        <v>6.9851847024999998</v>
      </c>
      <c r="G545" s="76">
        <f t="shared" si="108"/>
        <v>18.461493909472374</v>
      </c>
      <c r="H545" s="76">
        <f t="shared" si="109"/>
        <v>48.792805328040011</v>
      </c>
      <c r="I545" s="76">
        <f t="shared" si="110"/>
        <v>0.15953526759865161</v>
      </c>
      <c r="J545" s="76">
        <f t="shared" si="111"/>
        <v>0.42164373549985623</v>
      </c>
      <c r="K545" s="76">
        <f t="shared" ca="1" si="112"/>
        <v>6.1423051749238858E-2</v>
      </c>
      <c r="L545" s="76">
        <f t="shared" ca="1" si="113"/>
        <v>1.124610933748923E-6</v>
      </c>
      <c r="M545" s="76">
        <f t="shared" ca="1" si="114"/>
        <v>1388799005.4889545</v>
      </c>
      <c r="N545" s="76">
        <f t="shared" ca="1" si="115"/>
        <v>56075143823393.375</v>
      </c>
      <c r="O545" s="76">
        <f t="shared" ca="1" si="116"/>
        <v>3109950641966.8784</v>
      </c>
      <c r="P545" s="50">
        <f t="shared" ca="1" si="117"/>
        <v>-1.0604767483301664E-3</v>
      </c>
    </row>
    <row r="546" spans="1:16">
      <c r="A546">
        <v>26429.5</v>
      </c>
      <c r="B546">
        <v>6.1362574997474439E-2</v>
      </c>
      <c r="D546" s="84">
        <f t="shared" si="105"/>
        <v>2.6429499999999999</v>
      </c>
      <c r="E546" s="84">
        <f t="shared" si="106"/>
        <v>6.1362574997474439E-2</v>
      </c>
      <c r="F546" s="76">
        <f t="shared" si="107"/>
        <v>6.9851847024999998</v>
      </c>
      <c r="G546" s="76">
        <f t="shared" si="108"/>
        <v>18.461493909472374</v>
      </c>
      <c r="H546" s="76">
        <f t="shared" si="109"/>
        <v>48.792805328040011</v>
      </c>
      <c r="I546" s="76">
        <f t="shared" si="110"/>
        <v>0.16217821758957507</v>
      </c>
      <c r="J546" s="76">
        <f t="shared" si="111"/>
        <v>0.4286289201783674</v>
      </c>
      <c r="K546" s="76">
        <f t="shared" ca="1" si="112"/>
        <v>6.1423051749238858E-2</v>
      </c>
      <c r="L546" s="76">
        <f t="shared" ca="1" si="113"/>
        <v>3.6574375039750791E-9</v>
      </c>
      <c r="M546" s="76">
        <f t="shared" ca="1" si="114"/>
        <v>1388799005.4889545</v>
      </c>
      <c r="N546" s="76">
        <f t="shared" ca="1" si="115"/>
        <v>56075143823393.375</v>
      </c>
      <c r="O546" s="76">
        <f t="shared" ca="1" si="116"/>
        <v>3109950641966.8784</v>
      </c>
      <c r="P546" s="50">
        <f t="shared" ca="1" si="117"/>
        <v>-6.0476751764418357E-5</v>
      </c>
    </row>
    <row r="547" spans="1:16">
      <c r="A547">
        <v>26482.5</v>
      </c>
      <c r="B547">
        <v>5.5172624997794628E-2</v>
      </c>
      <c r="D547" s="84">
        <f t="shared" si="105"/>
        <v>2.64825</v>
      </c>
      <c r="E547" s="84">
        <f t="shared" si="106"/>
        <v>5.5172624997794628E-2</v>
      </c>
      <c r="F547" s="76">
        <f t="shared" si="107"/>
        <v>7.0132280624999996</v>
      </c>
      <c r="G547" s="76">
        <f t="shared" si="108"/>
        <v>18.572781216515622</v>
      </c>
      <c r="H547" s="76">
        <f t="shared" si="109"/>
        <v>49.185367856637498</v>
      </c>
      <c r="I547" s="76">
        <f t="shared" si="110"/>
        <v>0.14611090415040962</v>
      </c>
      <c r="J547" s="76">
        <f t="shared" si="111"/>
        <v>0.38693820191632228</v>
      </c>
      <c r="K547" s="76">
        <f t="shared" ca="1" si="112"/>
        <v>6.1589435785662852E-2</v>
      </c>
      <c r="L547" s="76">
        <f t="shared" ca="1" si="113"/>
        <v>4.1175460687302018E-5</v>
      </c>
      <c r="M547" s="76">
        <f t="shared" ca="1" si="114"/>
        <v>933776361.05487752</v>
      </c>
      <c r="N547" s="76">
        <f t="shared" ca="1" si="115"/>
        <v>56193860533868.922</v>
      </c>
      <c r="O547" s="76">
        <f t="shared" ca="1" si="116"/>
        <v>3179014186837.3438</v>
      </c>
      <c r="P547" s="50">
        <f t="shared" ca="1" si="117"/>
        <v>-6.416810787868224E-3</v>
      </c>
    </row>
    <row r="548" spans="1:16">
      <c r="A548">
        <v>26485.5</v>
      </c>
      <c r="B548">
        <v>6.6690175000985619E-2</v>
      </c>
      <c r="D548" s="84">
        <f t="shared" si="105"/>
        <v>2.6485500000000002</v>
      </c>
      <c r="E548" s="84">
        <f t="shared" si="106"/>
        <v>6.6690175000985619E-2</v>
      </c>
      <c r="F548" s="76">
        <f t="shared" si="107"/>
        <v>7.0148171025000012</v>
      </c>
      <c r="G548" s="76">
        <f t="shared" si="108"/>
        <v>18.579093836826381</v>
      </c>
      <c r="H548" s="76">
        <f t="shared" si="109"/>
        <v>49.207658981526514</v>
      </c>
      <c r="I548" s="76">
        <f t="shared" si="110"/>
        <v>0.17663226299886048</v>
      </c>
      <c r="J548" s="76">
        <f t="shared" si="111"/>
        <v>0.46781938016563196</v>
      </c>
      <c r="K548" s="76">
        <f t="shared" ca="1" si="112"/>
        <v>6.1598857141961103E-2</v>
      </c>
      <c r="L548" s="76">
        <f t="shared" ca="1" si="113"/>
        <v>2.5921517541621983E-5</v>
      </c>
      <c r="M548" s="76">
        <f t="shared" ca="1" si="114"/>
        <v>1183359908.5972803</v>
      </c>
      <c r="N548" s="76">
        <f t="shared" ca="1" si="115"/>
        <v>56200560794584.242</v>
      </c>
      <c r="O548" s="76">
        <f t="shared" ca="1" si="116"/>
        <v>3182951335916.9292</v>
      </c>
      <c r="P548" s="50">
        <f t="shared" ca="1" si="117"/>
        <v>5.0913178590245162E-3</v>
      </c>
    </row>
    <row r="549" spans="1:16">
      <c r="A549">
        <v>26488.5</v>
      </c>
      <c r="B549">
        <v>5.7207724996260367E-2</v>
      </c>
      <c r="D549" s="84">
        <f t="shared" si="105"/>
        <v>2.6488499999999999</v>
      </c>
      <c r="E549" s="84">
        <f t="shared" si="106"/>
        <v>5.7207724996260367E-2</v>
      </c>
      <c r="F549" s="76">
        <f t="shared" si="107"/>
        <v>7.0164063225</v>
      </c>
      <c r="G549" s="76">
        <f t="shared" si="108"/>
        <v>18.585407887354123</v>
      </c>
      <c r="H549" s="76">
        <f t="shared" si="109"/>
        <v>49.229957682417975</v>
      </c>
      <c r="I549" s="76">
        <f t="shared" si="110"/>
        <v>0.15153468235634426</v>
      </c>
      <c r="J549" s="76">
        <f t="shared" si="111"/>
        <v>0.40139264335960251</v>
      </c>
      <c r="K549" s="76">
        <f t="shared" ca="1" si="112"/>
        <v>6.1608278861684948E-2</v>
      </c>
      <c r="L549" s="76">
        <f t="shared" ca="1" si="113"/>
        <v>1.9364874322503218E-5</v>
      </c>
      <c r="M549" s="76">
        <f t="shared" ca="1" si="114"/>
        <v>1462494787.0405848</v>
      </c>
      <c r="N549" s="76">
        <f t="shared" ca="1" si="115"/>
        <v>56207258957393.984</v>
      </c>
      <c r="O549" s="76">
        <f t="shared" ca="1" si="116"/>
        <v>3186891480195.2061</v>
      </c>
      <c r="P549" s="50">
        <f t="shared" ca="1" si="117"/>
        <v>-4.4005538654245807E-3</v>
      </c>
    </row>
    <row r="550" spans="1:16">
      <c r="A550">
        <v>26491</v>
      </c>
      <c r="B550">
        <v>5.8472349999647122E-2</v>
      </c>
      <c r="D550" s="84">
        <f t="shared" si="105"/>
        <v>2.6490999999999998</v>
      </c>
      <c r="E550" s="84">
        <f t="shared" si="106"/>
        <v>5.8472349999647122E-2</v>
      </c>
      <c r="F550" s="76">
        <f t="shared" si="107"/>
        <v>7.0177308099999989</v>
      </c>
      <c r="G550" s="76">
        <f t="shared" si="108"/>
        <v>18.590670688770995</v>
      </c>
      <c r="H550" s="76">
        <f t="shared" si="109"/>
        <v>49.248545721623238</v>
      </c>
      <c r="I550" s="76">
        <f t="shared" si="110"/>
        <v>0.15489910238406518</v>
      </c>
      <c r="J550" s="76">
        <f t="shared" si="111"/>
        <v>0.41034321212562702</v>
      </c>
      <c r="K550" s="76">
        <f t="shared" ca="1" si="112"/>
        <v>6.1616130572404934E-2</v>
      </c>
      <c r="L550" s="76">
        <f t="shared" ca="1" si="113"/>
        <v>9.8833562896494374E-6</v>
      </c>
      <c r="M550" s="76">
        <f t="shared" ca="1" si="114"/>
        <v>1717686697.3647747</v>
      </c>
      <c r="N550" s="76">
        <f t="shared" ca="1" si="115"/>
        <v>56212839156846.641</v>
      </c>
      <c r="O550" s="76">
        <f t="shared" ca="1" si="116"/>
        <v>3190177222507.1367</v>
      </c>
      <c r="P550" s="50">
        <f t="shared" ca="1" si="117"/>
        <v>-3.1437805727578122E-3</v>
      </c>
    </row>
    <row r="551" spans="1:16">
      <c r="A551">
        <v>26501</v>
      </c>
      <c r="B551">
        <v>6.0530850001669023E-2</v>
      </c>
      <c r="D551" s="84">
        <f t="shared" si="105"/>
        <v>2.6501000000000001</v>
      </c>
      <c r="E551" s="84">
        <f t="shared" si="106"/>
        <v>6.0530850001669023E-2</v>
      </c>
      <c r="F551" s="76">
        <f t="shared" si="107"/>
        <v>7.0230300100000003</v>
      </c>
      <c r="G551" s="76">
        <f t="shared" si="108"/>
        <v>18.611731829501</v>
      </c>
      <c r="H551" s="76">
        <f t="shared" si="109"/>
        <v>49.322950521360603</v>
      </c>
      <c r="I551" s="76">
        <f t="shared" si="110"/>
        <v>0.16041280558942309</v>
      </c>
      <c r="J551" s="76">
        <f t="shared" si="111"/>
        <v>0.42510997609253015</v>
      </c>
      <c r="K551" s="76">
        <f t="shared" ca="1" si="112"/>
        <v>6.1647539939073889E-2</v>
      </c>
      <c r="L551" s="76">
        <f t="shared" ca="1" si="113"/>
        <v>1.2469964163012837E-6</v>
      </c>
      <c r="M551" s="76">
        <f t="shared" ca="1" si="114"/>
        <v>2943815112.9690332</v>
      </c>
      <c r="N551" s="76">
        <f t="shared" ca="1" si="115"/>
        <v>56235145377604.313</v>
      </c>
      <c r="O551" s="76">
        <f t="shared" ca="1" si="116"/>
        <v>3203341010940.7544</v>
      </c>
      <c r="P551" s="50">
        <f t="shared" ca="1" si="117"/>
        <v>-1.1166899374048661E-3</v>
      </c>
    </row>
    <row r="552" spans="1:16">
      <c r="A552">
        <v>26519.5</v>
      </c>
      <c r="B552">
        <v>5.98890749970451E-2</v>
      </c>
      <c r="D552" s="84">
        <f t="shared" si="105"/>
        <v>2.6519499999999998</v>
      </c>
      <c r="E552" s="84">
        <f t="shared" si="106"/>
        <v>5.98890749970451E-2</v>
      </c>
      <c r="F552" s="76">
        <f t="shared" si="107"/>
        <v>7.0328388024999988</v>
      </c>
      <c r="G552" s="76">
        <f t="shared" si="108"/>
        <v>18.650736862289872</v>
      </c>
      <c r="H552" s="76">
        <f t="shared" si="109"/>
        <v>49.46082162194962</v>
      </c>
      <c r="I552" s="76">
        <f t="shared" si="110"/>
        <v>0.15882283243841375</v>
      </c>
      <c r="J552" s="76">
        <f t="shared" si="111"/>
        <v>0.42119021048505129</v>
      </c>
      <c r="K552" s="76">
        <f t="shared" ca="1" si="112"/>
        <v>6.1705657912753252E-2</v>
      </c>
      <c r="L552" s="76">
        <f t="shared" ca="1" si="113"/>
        <v>3.299973489642732E-6</v>
      </c>
      <c r="M552" s="76">
        <f t="shared" ca="1" si="114"/>
        <v>6079144839.7322931</v>
      </c>
      <c r="N552" s="76">
        <f t="shared" ca="1" si="115"/>
        <v>56276350355028.82</v>
      </c>
      <c r="O552" s="76">
        <f t="shared" ca="1" si="116"/>
        <v>3227781939497.8945</v>
      </c>
      <c r="P552" s="50">
        <f t="shared" ca="1" si="117"/>
        <v>-1.8165829157081523E-3</v>
      </c>
    </row>
    <row r="553" spans="1:16">
      <c r="A553">
        <v>26537.5</v>
      </c>
      <c r="B553">
        <v>5.70943749989965E-2</v>
      </c>
      <c r="D553" s="84">
        <f t="shared" si="105"/>
        <v>2.6537500000000001</v>
      </c>
      <c r="E553" s="84">
        <f t="shared" si="106"/>
        <v>5.70943749989965E-2</v>
      </c>
      <c r="F553" s="76">
        <f t="shared" si="107"/>
        <v>7.0423890624999999</v>
      </c>
      <c r="G553" s="76">
        <f t="shared" si="108"/>
        <v>18.688739974609376</v>
      </c>
      <c r="H553" s="76">
        <f t="shared" si="109"/>
        <v>49.595243707619623</v>
      </c>
      <c r="I553" s="76">
        <f t="shared" si="110"/>
        <v>0.15151419765358695</v>
      </c>
      <c r="J553" s="76">
        <f t="shared" si="111"/>
        <v>0.4020808020232064</v>
      </c>
      <c r="K553" s="76">
        <f t="shared" ca="1" si="112"/>
        <v>6.1762218395421987E-2</v>
      </c>
      <c r="L553" s="76">
        <f t="shared" ca="1" si="113"/>
        <v>2.1788761973553033E-5</v>
      </c>
      <c r="M553" s="76">
        <f t="shared" ca="1" si="114"/>
        <v>10211543829.690958</v>
      </c>
      <c r="N553" s="76">
        <f t="shared" ca="1" si="115"/>
        <v>56316364927467.523</v>
      </c>
      <c r="O553" s="76">
        <f t="shared" ca="1" si="116"/>
        <v>3251672054114.6099</v>
      </c>
      <c r="P553" s="50">
        <f t="shared" ca="1" si="117"/>
        <v>-4.6678433964254876E-3</v>
      </c>
    </row>
    <row r="554" spans="1:16">
      <c r="A554">
        <v>26576.5</v>
      </c>
      <c r="B554">
        <v>5.1722524993238039E-2</v>
      </c>
      <c r="D554" s="84">
        <f t="shared" si="105"/>
        <v>2.6576499999999998</v>
      </c>
      <c r="E554" s="84">
        <f t="shared" si="106"/>
        <v>5.1722524993238039E-2</v>
      </c>
      <c r="F554" s="76">
        <f t="shared" si="107"/>
        <v>7.0631035224999996</v>
      </c>
      <c r="G554" s="76">
        <f t="shared" si="108"/>
        <v>18.771257076572123</v>
      </c>
      <c r="H554" s="76">
        <f t="shared" si="109"/>
        <v>49.887431369551905</v>
      </c>
      <c r="I554" s="76">
        <f t="shared" si="110"/>
        <v>0.13746036854827906</v>
      </c>
      <c r="J554" s="76">
        <f t="shared" si="111"/>
        <v>0.36532154847233383</v>
      </c>
      <c r="K554" s="76">
        <f t="shared" ca="1" si="112"/>
        <v>6.1884810990933709E-2</v>
      </c>
      <c r="L554" s="76">
        <f t="shared" ca="1" si="113"/>
        <v>1.0327205669896147E-4</v>
      </c>
      <c r="M554" s="76">
        <f t="shared" ca="1" si="114"/>
        <v>22833460222.434414</v>
      </c>
      <c r="N554" s="76">
        <f t="shared" ca="1" si="115"/>
        <v>56402802996064.023</v>
      </c>
      <c r="O554" s="76">
        <f t="shared" ca="1" si="116"/>
        <v>3303806396837.8672</v>
      </c>
      <c r="P554" s="50">
        <f t="shared" ca="1" si="117"/>
        <v>-1.0162285997695669E-2</v>
      </c>
    </row>
    <row r="555" spans="1:16">
      <c r="A555">
        <v>26582</v>
      </c>
      <c r="B555">
        <v>4.5504699999582954E-2</v>
      </c>
      <c r="D555" s="84">
        <f t="shared" si="105"/>
        <v>2.6581999999999999</v>
      </c>
      <c r="E555" s="84">
        <f t="shared" si="106"/>
        <v>4.5504699999582954E-2</v>
      </c>
      <c r="F555" s="76">
        <f t="shared" si="107"/>
        <v>7.0660272399999995</v>
      </c>
      <c r="G555" s="76">
        <f t="shared" si="108"/>
        <v>18.782913609367998</v>
      </c>
      <c r="H555" s="76">
        <f t="shared" si="109"/>
        <v>49.928740956422011</v>
      </c>
      <c r="I555" s="76">
        <f t="shared" si="110"/>
        <v>0.12096059353889141</v>
      </c>
      <c r="J555" s="76">
        <f t="shared" si="111"/>
        <v>0.32153744974508114</v>
      </c>
      <c r="K555" s="76">
        <f t="shared" ca="1" si="112"/>
        <v>6.1902104631879527E-2</v>
      </c>
      <c r="L555" s="76">
        <f t="shared" ca="1" si="113"/>
        <v>2.6887487867526113E-4</v>
      </c>
      <c r="M555" s="76">
        <f t="shared" ca="1" si="114"/>
        <v>25018091016.397293</v>
      </c>
      <c r="N555" s="76">
        <f t="shared" ca="1" si="115"/>
        <v>56414964293660.336</v>
      </c>
      <c r="O555" s="76">
        <f t="shared" ca="1" si="116"/>
        <v>3311199778016.7231</v>
      </c>
      <c r="P555" s="50">
        <f t="shared" ca="1" si="117"/>
        <v>-1.6397404632296574E-2</v>
      </c>
    </row>
    <row r="556" spans="1:16">
      <c r="A556">
        <v>26585</v>
      </c>
      <c r="B556">
        <v>5.7022249995497987E-2</v>
      </c>
      <c r="D556" s="84">
        <f t="shared" si="105"/>
        <v>2.6585000000000001</v>
      </c>
      <c r="E556" s="84">
        <f t="shared" si="106"/>
        <v>5.7022249995497987E-2</v>
      </c>
      <c r="F556" s="76">
        <f t="shared" si="107"/>
        <v>7.0676222500000003</v>
      </c>
      <c r="G556" s="76">
        <f t="shared" si="108"/>
        <v>18.789273751625</v>
      </c>
      <c r="H556" s="76">
        <f t="shared" si="109"/>
        <v>49.951284268695069</v>
      </c>
      <c r="I556" s="76">
        <f t="shared" si="110"/>
        <v>0.1515936516130314</v>
      </c>
      <c r="J556" s="76">
        <f t="shared" si="111"/>
        <v>0.40301172281324399</v>
      </c>
      <c r="K556" s="76">
        <f t="shared" ca="1" si="112"/>
        <v>6.1911538041793834E-2</v>
      </c>
      <c r="L556" s="76">
        <f t="shared" ca="1" si="113"/>
        <v>2.3905137599651466E-5</v>
      </c>
      <c r="M556" s="76">
        <f t="shared" ca="1" si="114"/>
        <v>26251921973.383244</v>
      </c>
      <c r="N556" s="76">
        <f t="shared" ca="1" si="115"/>
        <v>56421594736628.641</v>
      </c>
      <c r="O556" s="76">
        <f t="shared" ca="1" si="116"/>
        <v>3315236821507.3975</v>
      </c>
      <c r="P556" s="50">
        <f t="shared" ca="1" si="117"/>
        <v>-4.8892880462958477E-3</v>
      </c>
    </row>
    <row r="557" spans="1:16">
      <c r="A557">
        <v>27357</v>
      </c>
      <c r="B557">
        <v>6.3538449998304714E-2</v>
      </c>
      <c r="D557" s="84">
        <f t="shared" si="105"/>
        <v>2.7357</v>
      </c>
      <c r="E557" s="84">
        <f t="shared" si="106"/>
        <v>6.3538449998304714E-2</v>
      </c>
      <c r="F557" s="76">
        <f t="shared" si="107"/>
        <v>7.4840544900000001</v>
      </c>
      <c r="G557" s="76">
        <f t="shared" si="108"/>
        <v>20.474127868292999</v>
      </c>
      <c r="H557" s="76">
        <f t="shared" si="109"/>
        <v>56.011071609289161</v>
      </c>
      <c r="I557" s="76">
        <f t="shared" si="110"/>
        <v>0.1738221376603622</v>
      </c>
      <c r="J557" s="76">
        <f t="shared" si="111"/>
        <v>0.47552522199745284</v>
      </c>
      <c r="K557" s="76">
        <f t="shared" ca="1" si="112"/>
        <v>6.43511487232028E-2</v>
      </c>
      <c r="L557" s="76">
        <f t="shared" ca="1" si="113"/>
        <v>6.6047921745097587E-7</v>
      </c>
      <c r="M557" s="76">
        <f t="shared" ca="1" si="114"/>
        <v>1356692772644.5854</v>
      </c>
      <c r="N557" s="76">
        <f t="shared" ca="1" si="115"/>
        <v>58056385465988.852</v>
      </c>
      <c r="O557" s="76">
        <f t="shared" ca="1" si="116"/>
        <v>4457788786251.6943</v>
      </c>
      <c r="P557" s="50">
        <f t="shared" ca="1" si="117"/>
        <v>-8.1269872489808659E-4</v>
      </c>
    </row>
    <row r="558" spans="1:16">
      <c r="A558">
        <v>27416</v>
      </c>
      <c r="B558">
        <v>6.0383599993656389E-2</v>
      </c>
      <c r="D558" s="84">
        <f t="shared" si="105"/>
        <v>2.7416</v>
      </c>
      <c r="E558" s="84">
        <f t="shared" si="106"/>
        <v>6.0383599993656389E-2</v>
      </c>
      <c r="F558" s="76">
        <f t="shared" si="107"/>
        <v>7.5163705600000004</v>
      </c>
      <c r="G558" s="76">
        <f t="shared" si="108"/>
        <v>20.606881527296</v>
      </c>
      <c r="H558" s="76">
        <f t="shared" si="109"/>
        <v>56.495826395234722</v>
      </c>
      <c r="I558" s="76">
        <f t="shared" si="110"/>
        <v>0.16554767774260837</v>
      </c>
      <c r="J558" s="76">
        <f t="shared" si="111"/>
        <v>0.4538655132991351</v>
      </c>
      <c r="K558" s="76">
        <f t="shared" ca="1" si="112"/>
        <v>6.453858556430779E-2</v>
      </c>
      <c r="L558" s="76">
        <f t="shared" ca="1" si="113"/>
        <v>1.7263905092321349E-5</v>
      </c>
      <c r="M558" s="76">
        <f t="shared" ca="1" si="114"/>
        <v>1543358632962.4209</v>
      </c>
      <c r="N558" s="76">
        <f t="shared" ca="1" si="115"/>
        <v>58175363855052.469</v>
      </c>
      <c r="O558" s="76">
        <f t="shared" ca="1" si="116"/>
        <v>4553872704557.4189</v>
      </c>
      <c r="P558" s="50">
        <f t="shared" ca="1" si="117"/>
        <v>-4.1549855706514011E-3</v>
      </c>
    </row>
    <row r="559" spans="1:16">
      <c r="A559">
        <v>27419</v>
      </c>
      <c r="B559">
        <v>5.9901150001678616E-2</v>
      </c>
      <c r="D559" s="84">
        <f t="shared" si="105"/>
        <v>2.7418999999999998</v>
      </c>
      <c r="E559" s="84">
        <f t="shared" si="106"/>
        <v>5.9901150001678616E-2</v>
      </c>
      <c r="F559" s="76">
        <f t="shared" si="107"/>
        <v>7.5180156099999991</v>
      </c>
      <c r="G559" s="76">
        <f t="shared" si="108"/>
        <v>20.613647001058997</v>
      </c>
      <c r="H559" s="76">
        <f t="shared" si="109"/>
        <v>56.520558712203659</v>
      </c>
      <c r="I559" s="76">
        <f t="shared" si="110"/>
        <v>0.16424296318960258</v>
      </c>
      <c r="J559" s="76">
        <f t="shared" si="111"/>
        <v>0.45033778076957126</v>
      </c>
      <c r="K559" s="76">
        <f t="shared" ca="1" si="112"/>
        <v>6.4548120006541601E-2</v>
      </c>
      <c r="L559" s="76">
        <f t="shared" ca="1" si="113"/>
        <v>2.1594330226096292E-5</v>
      </c>
      <c r="M559" s="76">
        <f t="shared" ca="1" si="114"/>
        <v>1553180086863.7129</v>
      </c>
      <c r="N559" s="76">
        <f t="shared" ca="1" si="115"/>
        <v>58181390602392.18</v>
      </c>
      <c r="O559" s="76">
        <f t="shared" ca="1" si="116"/>
        <v>4558792602853.0195</v>
      </c>
      <c r="P559" s="50">
        <f t="shared" ca="1" si="117"/>
        <v>-4.6469700048629853E-3</v>
      </c>
    </row>
    <row r="560" spans="1:16">
      <c r="A560">
        <v>27518</v>
      </c>
      <c r="B560">
        <v>6.6980299998249393E-2</v>
      </c>
      <c r="D560" s="84">
        <f t="shared" si="105"/>
        <v>2.7517999999999998</v>
      </c>
      <c r="E560" s="84">
        <f t="shared" si="106"/>
        <v>6.6980299998249393E-2</v>
      </c>
      <c r="F560" s="76">
        <f t="shared" si="107"/>
        <v>7.572403239999999</v>
      </c>
      <c r="G560" s="76">
        <f t="shared" si="108"/>
        <v>20.837739235831997</v>
      </c>
      <c r="H560" s="76">
        <f t="shared" si="109"/>
        <v>57.341290829162482</v>
      </c>
      <c r="I560" s="76">
        <f t="shared" si="110"/>
        <v>0.18431638953518267</v>
      </c>
      <c r="J560" s="76">
        <f t="shared" si="111"/>
        <v>0.50720184072291563</v>
      </c>
      <c r="K560" s="76">
        <f t="shared" ca="1" si="112"/>
        <v>6.4862960482024543E-2</v>
      </c>
      <c r="L560" s="76">
        <f t="shared" ca="1" si="113"/>
        <v>4.4831266269672838E-6</v>
      </c>
      <c r="M560" s="76">
        <f t="shared" ca="1" si="114"/>
        <v>1895281934758.1733</v>
      </c>
      <c r="N560" s="76">
        <f t="shared" ca="1" si="115"/>
        <v>58379020562474.563</v>
      </c>
      <c r="O560" s="76">
        <f t="shared" ca="1" si="116"/>
        <v>4723020928388.7764</v>
      </c>
      <c r="P560" s="50">
        <f t="shared" ca="1" si="117"/>
        <v>2.1173395162248504E-3</v>
      </c>
    </row>
    <row r="561" spans="1:16">
      <c r="A561">
        <v>27566</v>
      </c>
      <c r="B561">
        <v>6.2961099996755365E-2</v>
      </c>
      <c r="D561" s="84">
        <f t="shared" si="105"/>
        <v>2.7566000000000002</v>
      </c>
      <c r="E561" s="84">
        <f t="shared" si="106"/>
        <v>6.2961099996755365E-2</v>
      </c>
      <c r="F561" s="76">
        <f t="shared" si="107"/>
        <v>7.5988435600000006</v>
      </c>
      <c r="G561" s="76">
        <f t="shared" si="108"/>
        <v>20.946972157496003</v>
      </c>
      <c r="H561" s="76">
        <f t="shared" si="109"/>
        <v>57.742423449353481</v>
      </c>
      <c r="I561" s="76">
        <f t="shared" si="110"/>
        <v>0.17355856825105584</v>
      </c>
      <c r="J561" s="76">
        <f t="shared" si="111"/>
        <v>0.47843154924086057</v>
      </c>
      <c r="K561" s="76">
        <f t="shared" ca="1" si="112"/>
        <v>6.5015752872370464E-2</v>
      </c>
      <c r="L561" s="76">
        <f t="shared" ca="1" si="113"/>
        <v>4.2215984392733929E-6</v>
      </c>
      <c r="M561" s="76">
        <f t="shared" ca="1" si="114"/>
        <v>2073774728777.1709</v>
      </c>
      <c r="N561" s="76">
        <f t="shared" ca="1" si="115"/>
        <v>58473963264000.297</v>
      </c>
      <c r="O561" s="76">
        <f t="shared" ca="1" si="116"/>
        <v>4803961713667.2998</v>
      </c>
      <c r="P561" s="50">
        <f t="shared" ca="1" si="117"/>
        <v>-2.0546528756150984E-3</v>
      </c>
    </row>
    <row r="562" spans="1:16">
      <c r="A562">
        <v>27602</v>
      </c>
      <c r="B562">
        <v>6.0471699995105155E-2</v>
      </c>
      <c r="D562" s="84">
        <f t="shared" si="105"/>
        <v>2.7602000000000002</v>
      </c>
      <c r="E562" s="84">
        <f t="shared" si="106"/>
        <v>6.0471699995105155E-2</v>
      </c>
      <c r="F562" s="76">
        <f t="shared" si="107"/>
        <v>7.6187040400000008</v>
      </c>
      <c r="G562" s="76">
        <f t="shared" si="108"/>
        <v>21.029146891208004</v>
      </c>
      <c r="H562" s="76">
        <f t="shared" si="109"/>
        <v>58.044651249112334</v>
      </c>
      <c r="I562" s="76">
        <f t="shared" si="110"/>
        <v>0.16691398632648927</v>
      </c>
      <c r="J562" s="76">
        <f t="shared" si="111"/>
        <v>0.46071598505837569</v>
      </c>
      <c r="K562" s="76">
        <f t="shared" ca="1" si="112"/>
        <v>6.5130408220632333E-2</v>
      </c>
      <c r="L562" s="76">
        <f t="shared" ca="1" si="113"/>
        <v>2.1703562330594587E-5</v>
      </c>
      <c r="M562" s="76">
        <f t="shared" ca="1" si="114"/>
        <v>2213082349106.8389</v>
      </c>
      <c r="N562" s="76">
        <f t="shared" ca="1" si="115"/>
        <v>58544792725622.008</v>
      </c>
      <c r="O562" s="76">
        <f t="shared" ca="1" si="116"/>
        <v>4865234558391.5176</v>
      </c>
      <c r="P562" s="50">
        <f t="shared" ca="1" si="117"/>
        <v>-4.6587082255271778E-3</v>
      </c>
    </row>
    <row r="563" spans="1:16">
      <c r="A563">
        <v>27620.5</v>
      </c>
      <c r="B563">
        <v>7.2829924996767659E-2</v>
      </c>
      <c r="D563" s="84">
        <f t="shared" si="105"/>
        <v>2.7620499999999999</v>
      </c>
      <c r="E563" s="84">
        <f t="shared" si="106"/>
        <v>7.2829924996767659E-2</v>
      </c>
      <c r="F563" s="76">
        <f t="shared" si="107"/>
        <v>7.6289202024999998</v>
      </c>
      <c r="G563" s="76">
        <f t="shared" si="108"/>
        <v>21.071459045315123</v>
      </c>
      <c r="H563" s="76">
        <f t="shared" si="109"/>
        <v>58.200423456112638</v>
      </c>
      <c r="I563" s="76">
        <f t="shared" si="110"/>
        <v>0.20115989433732209</v>
      </c>
      <c r="J563" s="76">
        <f t="shared" si="111"/>
        <v>0.55561368615440043</v>
      </c>
      <c r="K563" s="76">
        <f t="shared" ca="1" si="112"/>
        <v>6.5189348687037504E-2</v>
      </c>
      <c r="L563" s="76">
        <f t="shared" ca="1" si="113"/>
        <v>5.8378406344809664E-5</v>
      </c>
      <c r="M563" s="76">
        <f t="shared" ca="1" si="114"/>
        <v>2286489200775.8472</v>
      </c>
      <c r="N563" s="76">
        <f t="shared" ca="1" si="115"/>
        <v>58581065066677.164</v>
      </c>
      <c r="O563" s="76">
        <f t="shared" ca="1" si="116"/>
        <v>4896911819823.0557</v>
      </c>
      <c r="P563" s="50">
        <f t="shared" ca="1" si="117"/>
        <v>7.6405763097301543E-3</v>
      </c>
    </row>
    <row r="564" spans="1:16">
      <c r="A564">
        <v>27636.5</v>
      </c>
      <c r="B564">
        <v>6.0923525001271628E-2</v>
      </c>
      <c r="D564" s="84">
        <f t="shared" si="105"/>
        <v>2.7636500000000002</v>
      </c>
      <c r="E564" s="84">
        <f t="shared" si="106"/>
        <v>6.0923525001271628E-2</v>
      </c>
      <c r="F564" s="76">
        <f t="shared" si="107"/>
        <v>7.6377613225000012</v>
      </c>
      <c r="G564" s="76">
        <f t="shared" si="108"/>
        <v>21.108099078927129</v>
      </c>
      <c r="H564" s="76">
        <f t="shared" si="109"/>
        <v>58.335398019476969</v>
      </c>
      <c r="I564" s="76">
        <f t="shared" si="110"/>
        <v>0.16837129986976435</v>
      </c>
      <c r="J564" s="76">
        <f t="shared" si="111"/>
        <v>0.46531934288507426</v>
      </c>
      <c r="K564" s="76">
        <f t="shared" ca="1" si="112"/>
        <v>6.5240335370602143E-2</v>
      </c>
      <c r="L564" s="76">
        <f t="shared" ca="1" si="113"/>
        <v>1.8634851764759457E-5</v>
      </c>
      <c r="M564" s="76">
        <f t="shared" ca="1" si="114"/>
        <v>2350973566952.1025</v>
      </c>
      <c r="N564" s="76">
        <f t="shared" ca="1" si="115"/>
        <v>58612366592387.406</v>
      </c>
      <c r="O564" s="76">
        <f t="shared" ca="1" si="116"/>
        <v>4924412559669.1377</v>
      </c>
      <c r="P564" s="50">
        <f t="shared" ca="1" si="117"/>
        <v>-4.3168103693305149E-3</v>
      </c>
    </row>
    <row r="565" spans="1:16">
      <c r="A565">
        <v>27660.5</v>
      </c>
      <c r="B565">
        <v>6.5063924994319677E-2</v>
      </c>
      <c r="D565" s="84">
        <f t="shared" si="105"/>
        <v>2.7660499999999999</v>
      </c>
      <c r="E565" s="84">
        <f t="shared" si="106"/>
        <v>6.5063924994319677E-2</v>
      </c>
      <c r="F565" s="76">
        <f t="shared" si="107"/>
        <v>7.6510326024999991</v>
      </c>
      <c r="G565" s="76">
        <f t="shared" si="108"/>
        <v>21.163138730145121</v>
      </c>
      <c r="H565" s="76">
        <f t="shared" si="109"/>
        <v>58.538299884517912</v>
      </c>
      <c r="I565" s="76">
        <f t="shared" si="110"/>
        <v>0.17997006973053795</v>
      </c>
      <c r="J565" s="76">
        <f t="shared" si="111"/>
        <v>0.49780621137815445</v>
      </c>
      <c r="K565" s="76">
        <f t="shared" ca="1" si="112"/>
        <v>6.5316834778648247E-2</v>
      </c>
      <c r="L565" s="76">
        <f t="shared" ca="1" si="113"/>
        <v>6.3963359009123756E-8</v>
      </c>
      <c r="M565" s="76">
        <f t="shared" ca="1" si="114"/>
        <v>2449437423753.8306</v>
      </c>
      <c r="N565" s="76">
        <f t="shared" ca="1" si="115"/>
        <v>58659198491418.297</v>
      </c>
      <c r="O565" s="76">
        <f t="shared" ca="1" si="116"/>
        <v>4965845247108.791</v>
      </c>
      <c r="P565" s="50">
        <f t="shared" ca="1" si="117"/>
        <v>-2.5290978432856992E-4</v>
      </c>
    </row>
    <row r="566" spans="1:16">
      <c r="A566">
        <v>27682</v>
      </c>
      <c r="B566">
        <v>6.3739700002770405E-2</v>
      </c>
      <c r="D566" s="84">
        <f t="shared" si="105"/>
        <v>2.7682000000000002</v>
      </c>
      <c r="E566" s="84">
        <f t="shared" si="106"/>
        <v>6.3739700002770405E-2</v>
      </c>
      <c r="F566" s="76">
        <f t="shared" si="107"/>
        <v>7.6629312400000016</v>
      </c>
      <c r="G566" s="76">
        <f t="shared" si="108"/>
        <v>21.212526258568005</v>
      </c>
      <c r="H566" s="76">
        <f t="shared" si="109"/>
        <v>58.720515188967958</v>
      </c>
      <c r="I566" s="76">
        <f t="shared" si="110"/>
        <v>0.17644423754766905</v>
      </c>
      <c r="J566" s="76">
        <f t="shared" si="111"/>
        <v>0.4884329383794575</v>
      </c>
      <c r="K566" s="76">
        <f t="shared" ca="1" si="112"/>
        <v>6.5385385249528624E-2</v>
      </c>
      <c r="L566" s="76">
        <f t="shared" ca="1" si="113"/>
        <v>2.7082799313976601E-6</v>
      </c>
      <c r="M566" s="76">
        <f t="shared" ca="1" si="114"/>
        <v>2539417931910.8872</v>
      </c>
      <c r="N566" s="76">
        <f t="shared" ca="1" si="115"/>
        <v>58701029247614.695</v>
      </c>
      <c r="O566" s="76">
        <f t="shared" ca="1" si="116"/>
        <v>5003147465177.1865</v>
      </c>
      <c r="P566" s="50">
        <f t="shared" ca="1" si="117"/>
        <v>-1.6456852467582189E-3</v>
      </c>
    </row>
    <row r="567" spans="1:16">
      <c r="A567">
        <v>27682</v>
      </c>
      <c r="B567">
        <v>6.3739700002770405E-2</v>
      </c>
      <c r="D567" s="84">
        <f t="shared" si="105"/>
        <v>2.7682000000000002</v>
      </c>
      <c r="E567" s="84">
        <f t="shared" si="106"/>
        <v>6.3739700002770405E-2</v>
      </c>
      <c r="F567" s="76">
        <f t="shared" si="107"/>
        <v>7.6629312400000016</v>
      </c>
      <c r="G567" s="76">
        <f t="shared" si="108"/>
        <v>21.212526258568005</v>
      </c>
      <c r="H567" s="76">
        <f t="shared" si="109"/>
        <v>58.720515188967958</v>
      </c>
      <c r="I567" s="76">
        <f t="shared" si="110"/>
        <v>0.17644423754766905</v>
      </c>
      <c r="J567" s="76">
        <f t="shared" si="111"/>
        <v>0.4884329383794575</v>
      </c>
      <c r="K567" s="76">
        <f t="shared" ca="1" si="112"/>
        <v>6.5385385249528624E-2</v>
      </c>
      <c r="L567" s="76">
        <f t="shared" ca="1" si="113"/>
        <v>2.7082799313976601E-6</v>
      </c>
      <c r="M567" s="76">
        <f t="shared" ca="1" si="114"/>
        <v>2539417931910.8872</v>
      </c>
      <c r="N567" s="76">
        <f t="shared" ca="1" si="115"/>
        <v>58701029247614.695</v>
      </c>
      <c r="O567" s="76">
        <f t="shared" ca="1" si="116"/>
        <v>5003147465177.1865</v>
      </c>
      <c r="P567" s="50">
        <f t="shared" ca="1" si="117"/>
        <v>-1.6456852467582189E-3</v>
      </c>
    </row>
    <row r="568" spans="1:16">
      <c r="A568">
        <v>27682</v>
      </c>
      <c r="B568">
        <v>6.3739700002770405E-2</v>
      </c>
      <c r="D568" s="84">
        <f t="shared" si="105"/>
        <v>2.7682000000000002</v>
      </c>
      <c r="E568" s="84">
        <f t="shared" si="106"/>
        <v>6.3739700002770405E-2</v>
      </c>
      <c r="F568" s="76">
        <f t="shared" si="107"/>
        <v>7.6629312400000016</v>
      </c>
      <c r="G568" s="76">
        <f t="shared" si="108"/>
        <v>21.212526258568005</v>
      </c>
      <c r="H568" s="76">
        <f t="shared" si="109"/>
        <v>58.720515188967958</v>
      </c>
      <c r="I568" s="76">
        <f t="shared" si="110"/>
        <v>0.17644423754766905</v>
      </c>
      <c r="J568" s="76">
        <f t="shared" si="111"/>
        <v>0.4884329383794575</v>
      </c>
      <c r="K568" s="76">
        <f t="shared" ca="1" si="112"/>
        <v>6.5385385249528624E-2</v>
      </c>
      <c r="L568" s="76">
        <f t="shared" ca="1" si="113"/>
        <v>2.7082799313976601E-6</v>
      </c>
      <c r="M568" s="76">
        <f t="shared" ca="1" si="114"/>
        <v>2539417931910.8872</v>
      </c>
      <c r="N568" s="76">
        <f t="shared" ca="1" si="115"/>
        <v>58701029247614.695</v>
      </c>
      <c r="O568" s="76">
        <f t="shared" ca="1" si="116"/>
        <v>5003147465177.1865</v>
      </c>
      <c r="P568" s="50">
        <f t="shared" ca="1" si="117"/>
        <v>-1.6456852467582189E-3</v>
      </c>
    </row>
    <row r="569" spans="1:16">
      <c r="A569">
        <v>27682</v>
      </c>
      <c r="B569">
        <v>6.3739700002770405E-2</v>
      </c>
      <c r="D569" s="84">
        <f t="shared" si="105"/>
        <v>2.7682000000000002</v>
      </c>
      <c r="E569" s="84">
        <f t="shared" si="106"/>
        <v>6.3739700002770405E-2</v>
      </c>
      <c r="F569" s="76">
        <f t="shared" si="107"/>
        <v>7.6629312400000016</v>
      </c>
      <c r="G569" s="76">
        <f t="shared" si="108"/>
        <v>21.212526258568005</v>
      </c>
      <c r="H569" s="76">
        <f t="shared" si="109"/>
        <v>58.720515188967958</v>
      </c>
      <c r="I569" s="76">
        <f t="shared" si="110"/>
        <v>0.17644423754766905</v>
      </c>
      <c r="J569" s="76">
        <f t="shared" si="111"/>
        <v>0.4884329383794575</v>
      </c>
      <c r="K569" s="76">
        <f t="shared" ca="1" si="112"/>
        <v>6.5385385249528624E-2</v>
      </c>
      <c r="L569" s="76">
        <f t="shared" ca="1" si="113"/>
        <v>2.7082799313976601E-6</v>
      </c>
      <c r="M569" s="76">
        <f t="shared" ca="1" si="114"/>
        <v>2539417931910.8872</v>
      </c>
      <c r="N569" s="76">
        <f t="shared" ca="1" si="115"/>
        <v>58701029247614.695</v>
      </c>
      <c r="O569" s="76">
        <f t="shared" ca="1" si="116"/>
        <v>5003147465177.1865</v>
      </c>
      <c r="P569" s="50">
        <f t="shared" ca="1" si="117"/>
        <v>-1.6456852467582189E-3</v>
      </c>
    </row>
    <row r="570" spans="1:16">
      <c r="A570">
        <v>27683</v>
      </c>
      <c r="B570">
        <v>5.6445549998898059E-2</v>
      </c>
      <c r="D570" s="84">
        <f t="shared" si="105"/>
        <v>2.7683</v>
      </c>
      <c r="E570" s="84">
        <f t="shared" si="106"/>
        <v>5.6445549998898059E-2</v>
      </c>
      <c r="F570" s="76">
        <f t="shared" si="107"/>
        <v>7.6634848900000003</v>
      </c>
      <c r="G570" s="76">
        <f t="shared" si="108"/>
        <v>21.214825220987002</v>
      </c>
      <c r="H570" s="76">
        <f t="shared" si="109"/>
        <v>58.729000659258318</v>
      </c>
      <c r="I570" s="76">
        <f t="shared" si="110"/>
        <v>0.15625821606194951</v>
      </c>
      <c r="J570" s="76">
        <f t="shared" si="111"/>
        <v>0.43256961952429479</v>
      </c>
      <c r="K570" s="76">
        <f t="shared" ca="1" si="112"/>
        <v>6.5388574097805074E-2</v>
      </c>
      <c r="L570" s="76">
        <f t="shared" ca="1" si="113"/>
        <v>7.997768003363163E-5</v>
      </c>
      <c r="M570" s="76">
        <f t="shared" ca="1" si="114"/>
        <v>2543643909898.2085</v>
      </c>
      <c r="N570" s="76">
        <f t="shared" ca="1" si="115"/>
        <v>58702972036829.281</v>
      </c>
      <c r="O570" s="76">
        <f t="shared" ca="1" si="116"/>
        <v>5004886724195.6152</v>
      </c>
      <c r="P570" s="50">
        <f t="shared" ca="1" si="117"/>
        <v>-8.9430240989070153E-3</v>
      </c>
    </row>
    <row r="571" spans="1:16">
      <c r="A571">
        <v>27714</v>
      </c>
      <c r="B571">
        <v>5.9126899999682792E-2</v>
      </c>
      <c r="D571" s="84">
        <f t="shared" si="105"/>
        <v>2.7713999999999999</v>
      </c>
      <c r="E571" s="84">
        <f t="shared" si="106"/>
        <v>5.9126899999682792E-2</v>
      </c>
      <c r="F571" s="76">
        <f t="shared" si="107"/>
        <v>7.6806579599999996</v>
      </c>
      <c r="G571" s="76">
        <f t="shared" si="108"/>
        <v>21.286175470343998</v>
      </c>
      <c r="H571" s="76">
        <f t="shared" si="109"/>
        <v>58.992506698511356</v>
      </c>
      <c r="I571" s="76">
        <f t="shared" si="110"/>
        <v>0.16386429065912089</v>
      </c>
      <c r="J571" s="76">
        <f t="shared" si="111"/>
        <v>0.45413349513268764</v>
      </c>
      <c r="K571" s="76">
        <f t="shared" ca="1" si="112"/>
        <v>6.5487448423164105E-2</v>
      </c>
      <c r="L571" s="76">
        <f t="shared" ca="1" si="113"/>
        <v>4.0456576247450615E-5</v>
      </c>
      <c r="M571" s="76">
        <f t="shared" ca="1" si="114"/>
        <v>2676452354112.8325</v>
      </c>
      <c r="N571" s="76">
        <f t="shared" ca="1" si="115"/>
        <v>58763073723164.992</v>
      </c>
      <c r="O571" s="76">
        <f t="shared" ca="1" si="116"/>
        <v>5058992466041.1982</v>
      </c>
      <c r="P571" s="50">
        <f t="shared" ca="1" si="117"/>
        <v>-6.3605484234813131E-3</v>
      </c>
    </row>
    <row r="572" spans="1:16">
      <c r="A572">
        <v>27739</v>
      </c>
      <c r="B572">
        <v>5.5773150001186877E-2</v>
      </c>
      <c r="D572" s="84">
        <f t="shared" si="105"/>
        <v>2.7738999999999998</v>
      </c>
      <c r="E572" s="84">
        <f t="shared" si="106"/>
        <v>5.5773150001186877E-2</v>
      </c>
      <c r="F572" s="76">
        <f t="shared" si="107"/>
        <v>7.6945212099999987</v>
      </c>
      <c r="G572" s="76">
        <f t="shared" si="108"/>
        <v>21.343832384418995</v>
      </c>
      <c r="H572" s="76">
        <f t="shared" si="109"/>
        <v>59.20565665113984</v>
      </c>
      <c r="I572" s="76">
        <f t="shared" si="110"/>
        <v>0.15470914078829226</v>
      </c>
      <c r="J572" s="76">
        <f t="shared" si="111"/>
        <v>0.42914768563264388</v>
      </c>
      <c r="K572" s="76">
        <f t="shared" ca="1" si="112"/>
        <v>6.5567214048760925E-2</v>
      </c>
      <c r="L572" s="76">
        <f t="shared" ca="1" si="113"/>
        <v>9.5923690567982527E-5</v>
      </c>
      <c r="M572" s="76">
        <f t="shared" ca="1" si="114"/>
        <v>2786104616960.1919</v>
      </c>
      <c r="N572" s="76">
        <f t="shared" ca="1" si="115"/>
        <v>58811366538576.219</v>
      </c>
      <c r="O572" s="76">
        <f t="shared" ca="1" si="116"/>
        <v>5102892996509.5791</v>
      </c>
      <c r="P572" s="50">
        <f t="shared" ca="1" si="117"/>
        <v>-9.794064047574047E-3</v>
      </c>
    </row>
    <row r="573" spans="1:16">
      <c r="A573">
        <v>27751.5</v>
      </c>
      <c r="B573">
        <v>6.2096274996292777E-2</v>
      </c>
      <c r="D573" s="84">
        <f t="shared" si="105"/>
        <v>2.77515</v>
      </c>
      <c r="E573" s="84">
        <f t="shared" si="106"/>
        <v>6.2096274996292777E-2</v>
      </c>
      <c r="F573" s="76">
        <f t="shared" si="107"/>
        <v>7.7014575225000002</v>
      </c>
      <c r="G573" s="76">
        <f t="shared" si="108"/>
        <v>21.372699843565876</v>
      </c>
      <c r="H573" s="76">
        <f t="shared" si="109"/>
        <v>59.312447970871837</v>
      </c>
      <c r="I573" s="76">
        <f t="shared" si="110"/>
        <v>0.17232647755596189</v>
      </c>
      <c r="J573" s="76">
        <f t="shared" si="111"/>
        <v>0.47823182418942767</v>
      </c>
      <c r="K573" s="76">
        <f t="shared" ca="1" si="112"/>
        <v>6.5607106325767939E-2</v>
      </c>
      <c r="L573" s="76">
        <f t="shared" ca="1" si="113"/>
        <v>1.2325936624024329E-5</v>
      </c>
      <c r="M573" s="76">
        <f t="shared" ca="1" si="114"/>
        <v>2841785688263.9434</v>
      </c>
      <c r="N573" s="76">
        <f t="shared" ca="1" si="115"/>
        <v>58835453846889.148</v>
      </c>
      <c r="O573" s="76">
        <f t="shared" ca="1" si="116"/>
        <v>5124932832168.1279</v>
      </c>
      <c r="P573" s="50">
        <f t="shared" ca="1" si="117"/>
        <v>-3.5108313294751614E-3</v>
      </c>
    </row>
    <row r="574" spans="1:16">
      <c r="A574">
        <v>28544</v>
      </c>
      <c r="B574">
        <v>6.8082399993727449E-2</v>
      </c>
      <c r="D574" s="84">
        <f t="shared" si="105"/>
        <v>2.8544</v>
      </c>
      <c r="E574" s="84">
        <f t="shared" si="106"/>
        <v>6.8082399993727449E-2</v>
      </c>
      <c r="F574" s="76">
        <f t="shared" si="107"/>
        <v>8.147599360000001</v>
      </c>
      <c r="G574" s="76">
        <f t="shared" si="108"/>
        <v>23.256507613184002</v>
      </c>
      <c r="H574" s="76">
        <f t="shared" si="109"/>
        <v>66.383375331072429</v>
      </c>
      <c r="I574" s="76">
        <f t="shared" si="110"/>
        <v>0.19433440254209564</v>
      </c>
      <c r="J574" s="76">
        <f t="shared" si="111"/>
        <v>0.55470811861615776</v>
      </c>
      <c r="K574" s="76">
        <f t="shared" ca="1" si="112"/>
        <v>6.8149157349709916E-2</v>
      </c>
      <c r="L574" s="76">
        <f t="shared" ca="1" si="113"/>
        <v>4.4565445777697355E-9</v>
      </c>
      <c r="M574" s="76">
        <f t="shared" ca="1" si="114"/>
        <v>7561866458019.6104</v>
      </c>
      <c r="N574" s="76">
        <f t="shared" ca="1" si="115"/>
        <v>60280959513434.18</v>
      </c>
      <c r="O574" s="76">
        <f t="shared" ca="1" si="116"/>
        <v>6647782168387.6621</v>
      </c>
      <c r="P574" s="50">
        <f t="shared" ca="1" si="117"/>
        <v>-6.6757355982466349E-5</v>
      </c>
    </row>
    <row r="575" spans="1:16">
      <c r="A575">
        <v>28544</v>
      </c>
      <c r="B575">
        <v>6.8082399993727449E-2</v>
      </c>
      <c r="D575" s="84">
        <f t="shared" si="105"/>
        <v>2.8544</v>
      </c>
      <c r="E575" s="84">
        <f t="shared" si="106"/>
        <v>6.8082399993727449E-2</v>
      </c>
      <c r="F575" s="76">
        <f t="shared" si="107"/>
        <v>8.147599360000001</v>
      </c>
      <c r="G575" s="76">
        <f t="shared" si="108"/>
        <v>23.256507613184002</v>
      </c>
      <c r="H575" s="76">
        <f t="shared" si="109"/>
        <v>66.383375331072429</v>
      </c>
      <c r="I575" s="76">
        <f t="shared" si="110"/>
        <v>0.19433440254209564</v>
      </c>
      <c r="J575" s="76">
        <f t="shared" si="111"/>
        <v>0.55470811861615776</v>
      </c>
      <c r="K575" s="76">
        <f t="shared" ca="1" si="112"/>
        <v>6.8149157349709916E-2</v>
      </c>
      <c r="L575" s="76">
        <f t="shared" ca="1" si="113"/>
        <v>4.4565445777697355E-9</v>
      </c>
      <c r="M575" s="76">
        <f t="shared" ca="1" si="114"/>
        <v>7561866458019.6104</v>
      </c>
      <c r="N575" s="76">
        <f t="shared" ca="1" si="115"/>
        <v>60280959513434.18</v>
      </c>
      <c r="O575" s="76">
        <f t="shared" ca="1" si="116"/>
        <v>6647782168387.6621</v>
      </c>
      <c r="P575" s="50">
        <f t="shared" ca="1" si="117"/>
        <v>-6.6757355982466349E-5</v>
      </c>
    </row>
    <row r="576" spans="1:16">
      <c r="A576">
        <v>28544</v>
      </c>
      <c r="B576">
        <v>6.8112399996607564E-2</v>
      </c>
      <c r="D576" s="84">
        <f t="shared" si="105"/>
        <v>2.8544</v>
      </c>
      <c r="E576" s="84">
        <f t="shared" si="106"/>
        <v>6.8112399996607564E-2</v>
      </c>
      <c r="F576" s="76">
        <f t="shared" si="107"/>
        <v>8.147599360000001</v>
      </c>
      <c r="G576" s="76">
        <f t="shared" si="108"/>
        <v>23.256507613184002</v>
      </c>
      <c r="H576" s="76">
        <f t="shared" si="109"/>
        <v>66.383375331072429</v>
      </c>
      <c r="I576" s="76">
        <f t="shared" si="110"/>
        <v>0.19442003455031664</v>
      </c>
      <c r="J576" s="76">
        <f t="shared" si="111"/>
        <v>0.55495254662042381</v>
      </c>
      <c r="K576" s="76">
        <f t="shared" ca="1" si="112"/>
        <v>6.8149157349709916E-2</v>
      </c>
      <c r="L576" s="76">
        <f t="shared" ca="1" si="113"/>
        <v>1.3511030070909338E-9</v>
      </c>
      <c r="M576" s="76">
        <f t="shared" ca="1" si="114"/>
        <v>7561866458019.6104</v>
      </c>
      <c r="N576" s="76">
        <f t="shared" ca="1" si="115"/>
        <v>60280959513434.18</v>
      </c>
      <c r="O576" s="76">
        <f t="shared" ca="1" si="116"/>
        <v>6647782168387.6621</v>
      </c>
      <c r="P576" s="50">
        <f t="shared" ca="1" si="117"/>
        <v>-3.6757353102351287E-5</v>
      </c>
    </row>
    <row r="577" spans="1:16">
      <c r="A577">
        <v>28547.5</v>
      </c>
      <c r="B577">
        <v>6.8452874991635326E-2</v>
      </c>
      <c r="D577" s="84">
        <f t="shared" si="105"/>
        <v>2.8547500000000001</v>
      </c>
      <c r="E577" s="84">
        <f t="shared" si="106"/>
        <v>6.8452874991635326E-2</v>
      </c>
      <c r="F577" s="76">
        <f t="shared" si="107"/>
        <v>8.1495975625000003</v>
      </c>
      <c r="G577" s="76">
        <f t="shared" si="108"/>
        <v>23.265063641546877</v>
      </c>
      <c r="H577" s="76">
        <f t="shared" si="109"/>
        <v>66.415940430705945</v>
      </c>
      <c r="I577" s="76">
        <f t="shared" si="110"/>
        <v>0.19541584488237096</v>
      </c>
      <c r="J577" s="76">
        <f t="shared" si="111"/>
        <v>0.55786338317794848</v>
      </c>
      <c r="K577" s="76">
        <f t="shared" ca="1" si="112"/>
        <v>6.8160440323683222E-2</v>
      </c>
      <c r="L577" s="76">
        <f t="shared" ca="1" si="113"/>
        <v>8.5518035020257607E-8</v>
      </c>
      <c r="M577" s="76">
        <f t="shared" ca="1" si="114"/>
        <v>7588021266400.0586</v>
      </c>
      <c r="N577" s="76">
        <f t="shared" ca="1" si="115"/>
        <v>60286982043282.453</v>
      </c>
      <c r="O577" s="76">
        <f t="shared" ca="1" si="116"/>
        <v>6655071391015.6982</v>
      </c>
      <c r="P577" s="50">
        <f t="shared" ca="1" si="117"/>
        <v>2.9243466795210449E-4</v>
      </c>
    </row>
    <row r="578" spans="1:16">
      <c r="A578">
        <v>28547.5</v>
      </c>
      <c r="B578">
        <v>6.8452874991635326E-2</v>
      </c>
      <c r="D578" s="84">
        <f t="shared" si="105"/>
        <v>2.8547500000000001</v>
      </c>
      <c r="E578" s="84">
        <f t="shared" si="106"/>
        <v>6.8452874991635326E-2</v>
      </c>
      <c r="F578" s="76">
        <f t="shared" si="107"/>
        <v>8.1495975625000003</v>
      </c>
      <c r="G578" s="76">
        <f t="shared" si="108"/>
        <v>23.265063641546877</v>
      </c>
      <c r="H578" s="76">
        <f t="shared" si="109"/>
        <v>66.415940430705945</v>
      </c>
      <c r="I578" s="76">
        <f t="shared" si="110"/>
        <v>0.19541584488237096</v>
      </c>
      <c r="J578" s="76">
        <f t="shared" si="111"/>
        <v>0.55786338317794848</v>
      </c>
      <c r="K578" s="76">
        <f t="shared" ca="1" si="112"/>
        <v>6.8160440323683222E-2</v>
      </c>
      <c r="L578" s="76">
        <f t="shared" ca="1" si="113"/>
        <v>8.5518035020257607E-8</v>
      </c>
      <c r="M578" s="76">
        <f t="shared" ca="1" si="114"/>
        <v>7588021266400.0586</v>
      </c>
      <c r="N578" s="76">
        <f t="shared" ca="1" si="115"/>
        <v>60286982043282.453</v>
      </c>
      <c r="O578" s="76">
        <f t="shared" ca="1" si="116"/>
        <v>6655071391015.6982</v>
      </c>
      <c r="P578" s="50">
        <f t="shared" ca="1" si="117"/>
        <v>2.9243466795210449E-4</v>
      </c>
    </row>
    <row r="579" spans="1:16">
      <c r="A579">
        <v>28719</v>
      </c>
      <c r="B579">
        <v>5.6506150001951028E-2</v>
      </c>
      <c r="D579" s="84">
        <f t="shared" si="105"/>
        <v>2.8719000000000001</v>
      </c>
      <c r="E579" s="84">
        <f t="shared" si="106"/>
        <v>5.6506150001951028E-2</v>
      </c>
      <c r="F579" s="76">
        <f t="shared" si="107"/>
        <v>8.2478096100000009</v>
      </c>
      <c r="G579" s="76">
        <f t="shared" si="108"/>
        <v>23.686884418959004</v>
      </c>
      <c r="H579" s="76">
        <f t="shared" si="109"/>
        <v>68.026363362808368</v>
      </c>
      <c r="I579" s="76">
        <f t="shared" si="110"/>
        <v>0.16228001219060317</v>
      </c>
      <c r="J579" s="76">
        <f t="shared" si="111"/>
        <v>0.46605196701019325</v>
      </c>
      <c r="K579" s="76">
        <f t="shared" ca="1" si="112"/>
        <v>6.8713912010103892E-2</v>
      </c>
      <c r="L579" s="76">
        <f t="shared" ca="1" si="113"/>
        <v>1.4902945324770045E-4</v>
      </c>
      <c r="M579" s="76">
        <f t="shared" ca="1" si="114"/>
        <v>8928261613837.1133</v>
      </c>
      <c r="N579" s="76">
        <f t="shared" ca="1" si="115"/>
        <v>60578131621454.516</v>
      </c>
      <c r="O579" s="76">
        <f t="shared" ca="1" si="116"/>
        <v>7018518346444.3379</v>
      </c>
      <c r="P579" s="50">
        <f t="shared" ca="1" si="117"/>
        <v>-1.2207762008152864E-2</v>
      </c>
    </row>
    <row r="580" spans="1:16">
      <c r="A580">
        <v>28735.5</v>
      </c>
      <c r="B580">
        <v>6.9352674996480346E-2</v>
      </c>
      <c r="D580" s="84">
        <f t="shared" si="105"/>
        <v>2.8735499999999998</v>
      </c>
      <c r="E580" s="84">
        <f t="shared" si="106"/>
        <v>6.9352674996480346E-2</v>
      </c>
      <c r="F580" s="76">
        <f t="shared" si="107"/>
        <v>8.2572896024999984</v>
      </c>
      <c r="G580" s="76">
        <f t="shared" si="108"/>
        <v>23.727734537263871</v>
      </c>
      <c r="H580" s="76">
        <f t="shared" si="109"/>
        <v>68.182831579554588</v>
      </c>
      <c r="I580" s="76">
        <f t="shared" si="110"/>
        <v>0.1992883792361361</v>
      </c>
      <c r="J580" s="76">
        <f t="shared" si="111"/>
        <v>0.5726651221539989</v>
      </c>
      <c r="K580" s="76">
        <f t="shared" ca="1" si="112"/>
        <v>6.8767224102992547E-2</v>
      </c>
      <c r="L580" s="76">
        <f t="shared" ca="1" si="113"/>
        <v>3.4275274868566204E-7</v>
      </c>
      <c r="M580" s="76">
        <f t="shared" ca="1" si="114"/>
        <v>9063298519770.2207</v>
      </c>
      <c r="N580" s="76">
        <f t="shared" ca="1" si="115"/>
        <v>60605733184174.633</v>
      </c>
      <c r="O580" s="76">
        <f t="shared" ca="1" si="116"/>
        <v>7054138302076.2295</v>
      </c>
      <c r="P580" s="50">
        <f t="shared" ca="1" si="117"/>
        <v>5.8545089348779888E-4</v>
      </c>
    </row>
    <row r="581" spans="1:16">
      <c r="A581">
        <v>28746</v>
      </c>
      <c r="B581">
        <v>6.816409999737516E-2</v>
      </c>
      <c r="D581" s="84">
        <f t="shared" si="105"/>
        <v>2.8746</v>
      </c>
      <c r="E581" s="84">
        <f t="shared" si="106"/>
        <v>6.816409999737516E-2</v>
      </c>
      <c r="F581" s="76">
        <f t="shared" si="107"/>
        <v>8.2633251600000008</v>
      </c>
      <c r="G581" s="76">
        <f t="shared" si="108"/>
        <v>23.753754504936001</v>
      </c>
      <c r="H581" s="76">
        <f t="shared" si="109"/>
        <v>68.282542699889035</v>
      </c>
      <c r="I581" s="76">
        <f t="shared" si="110"/>
        <v>0.19594452185245465</v>
      </c>
      <c r="J581" s="76">
        <f t="shared" si="111"/>
        <v>0.56326212251706609</v>
      </c>
      <c r="K581" s="76">
        <f t="shared" ca="1" si="112"/>
        <v>6.8801155704238712E-2</v>
      </c>
      <c r="L581" s="76">
        <f t="shared" ca="1" si="113"/>
        <v>4.0583997364741899E-7</v>
      </c>
      <c r="M581" s="76">
        <f t="shared" ca="1" si="114"/>
        <v>9149790763770.7598</v>
      </c>
      <c r="N581" s="76">
        <f t="shared" ca="1" si="115"/>
        <v>60623260239309.203</v>
      </c>
      <c r="O581" s="76">
        <f t="shared" ca="1" si="116"/>
        <v>7076865601091.8467</v>
      </c>
      <c r="P581" s="50">
        <f t="shared" ca="1" si="117"/>
        <v>-6.3705570686355129E-4</v>
      </c>
    </row>
    <row r="582" spans="1:16">
      <c r="A582">
        <v>28746</v>
      </c>
      <c r="B582">
        <v>6.816409999737516E-2</v>
      </c>
      <c r="D582" s="84">
        <f t="shared" si="105"/>
        <v>2.8746</v>
      </c>
      <c r="E582" s="84">
        <f t="shared" si="106"/>
        <v>6.816409999737516E-2</v>
      </c>
      <c r="F582" s="76">
        <f t="shared" si="107"/>
        <v>8.2633251600000008</v>
      </c>
      <c r="G582" s="76">
        <f t="shared" si="108"/>
        <v>23.753754504936001</v>
      </c>
      <c r="H582" s="76">
        <f t="shared" si="109"/>
        <v>68.282542699889035</v>
      </c>
      <c r="I582" s="76">
        <f t="shared" si="110"/>
        <v>0.19594452185245465</v>
      </c>
      <c r="J582" s="76">
        <f t="shared" si="111"/>
        <v>0.56326212251706609</v>
      </c>
      <c r="K582" s="76">
        <f t="shared" ca="1" si="112"/>
        <v>6.8801155704238712E-2</v>
      </c>
      <c r="L582" s="76">
        <f t="shared" ca="1" si="113"/>
        <v>4.0583997364741899E-7</v>
      </c>
      <c r="M582" s="76">
        <f t="shared" ca="1" si="114"/>
        <v>9149790763770.7598</v>
      </c>
      <c r="N582" s="76">
        <f t="shared" ca="1" si="115"/>
        <v>60623260239309.203</v>
      </c>
      <c r="O582" s="76">
        <f t="shared" ca="1" si="116"/>
        <v>7076865601091.8467</v>
      </c>
      <c r="P582" s="50">
        <f t="shared" ca="1" si="117"/>
        <v>-6.3705570686355129E-4</v>
      </c>
    </row>
    <row r="583" spans="1:16">
      <c r="A583">
        <v>28746</v>
      </c>
      <c r="B583">
        <v>6.816409999737516E-2</v>
      </c>
      <c r="D583" s="84">
        <f t="shared" si="105"/>
        <v>2.8746</v>
      </c>
      <c r="E583" s="84">
        <f t="shared" si="106"/>
        <v>6.816409999737516E-2</v>
      </c>
      <c r="F583" s="76">
        <f t="shared" si="107"/>
        <v>8.2633251600000008</v>
      </c>
      <c r="G583" s="76">
        <f t="shared" si="108"/>
        <v>23.753754504936001</v>
      </c>
      <c r="H583" s="76">
        <f t="shared" si="109"/>
        <v>68.282542699889035</v>
      </c>
      <c r="I583" s="76">
        <f t="shared" si="110"/>
        <v>0.19594452185245465</v>
      </c>
      <c r="J583" s="76">
        <f t="shared" si="111"/>
        <v>0.56326212251706609</v>
      </c>
      <c r="K583" s="76">
        <f t="shared" ca="1" si="112"/>
        <v>6.8801155704238712E-2</v>
      </c>
      <c r="L583" s="76">
        <f t="shared" ca="1" si="113"/>
        <v>4.0583997364741899E-7</v>
      </c>
      <c r="M583" s="76">
        <f t="shared" ca="1" si="114"/>
        <v>9149790763770.7598</v>
      </c>
      <c r="N583" s="76">
        <f t="shared" ca="1" si="115"/>
        <v>60623260239309.203</v>
      </c>
      <c r="O583" s="76">
        <f t="shared" ca="1" si="116"/>
        <v>7076865601091.8467</v>
      </c>
      <c r="P583" s="50">
        <f t="shared" ca="1" si="117"/>
        <v>-6.3705570686355129E-4</v>
      </c>
    </row>
    <row r="584" spans="1:16">
      <c r="A584">
        <v>28746</v>
      </c>
      <c r="B584">
        <v>6.816409999737516E-2</v>
      </c>
      <c r="D584" s="84">
        <f t="shared" si="105"/>
        <v>2.8746</v>
      </c>
      <c r="E584" s="84">
        <f t="shared" si="106"/>
        <v>6.816409999737516E-2</v>
      </c>
      <c r="F584" s="76">
        <f t="shared" si="107"/>
        <v>8.2633251600000008</v>
      </c>
      <c r="G584" s="76">
        <f t="shared" si="108"/>
        <v>23.753754504936001</v>
      </c>
      <c r="H584" s="76">
        <f t="shared" si="109"/>
        <v>68.282542699889035</v>
      </c>
      <c r="I584" s="76">
        <f t="shared" si="110"/>
        <v>0.19594452185245465</v>
      </c>
      <c r="J584" s="76">
        <f t="shared" si="111"/>
        <v>0.56326212251706609</v>
      </c>
      <c r="K584" s="76">
        <f t="shared" ca="1" si="112"/>
        <v>6.8801155704238712E-2</v>
      </c>
      <c r="L584" s="76">
        <f t="shared" ca="1" si="113"/>
        <v>4.0583997364741899E-7</v>
      </c>
      <c r="M584" s="76">
        <f t="shared" ca="1" si="114"/>
        <v>9149790763770.7598</v>
      </c>
      <c r="N584" s="76">
        <f t="shared" ca="1" si="115"/>
        <v>60623260239309.203</v>
      </c>
      <c r="O584" s="76">
        <f t="shared" ca="1" si="116"/>
        <v>7076865601091.8467</v>
      </c>
      <c r="P584" s="50">
        <f t="shared" ca="1" si="117"/>
        <v>-6.3705570686355129E-4</v>
      </c>
    </row>
    <row r="585" spans="1:16">
      <c r="A585">
        <v>28750</v>
      </c>
      <c r="B585">
        <v>7.5187499998719431E-2</v>
      </c>
      <c r="D585" s="84">
        <f t="shared" si="105"/>
        <v>2.875</v>
      </c>
      <c r="E585" s="84">
        <f t="shared" si="106"/>
        <v>7.5187499998719431E-2</v>
      </c>
      <c r="F585" s="76">
        <f t="shared" si="107"/>
        <v>8.265625</v>
      </c>
      <c r="G585" s="76">
        <f t="shared" si="108"/>
        <v>23.763671875</v>
      </c>
      <c r="H585" s="76">
        <f t="shared" si="109"/>
        <v>68.320556640625</v>
      </c>
      <c r="I585" s="76">
        <f t="shared" si="110"/>
        <v>0.21616406249631837</v>
      </c>
      <c r="J585" s="76">
        <f t="shared" si="111"/>
        <v>0.6214716796769153</v>
      </c>
      <c r="K585" s="76">
        <f t="shared" ca="1" si="112"/>
        <v>6.8814083199561032E-2</v>
      </c>
      <c r="L585" s="76">
        <f t="shared" ca="1" si="113"/>
        <v>4.062044169579449E-5</v>
      </c>
      <c r="M585" s="76">
        <f t="shared" ca="1" si="114"/>
        <v>9182854781368.1621</v>
      </c>
      <c r="N585" s="76">
        <f t="shared" ca="1" si="115"/>
        <v>60629929521682.688</v>
      </c>
      <c r="O585" s="76">
        <f t="shared" ca="1" si="116"/>
        <v>7085535918777.0273</v>
      </c>
      <c r="P585" s="50">
        <f t="shared" ca="1" si="117"/>
        <v>6.373416799158399E-3</v>
      </c>
    </row>
    <row r="586" spans="1:16">
      <c r="A586">
        <v>28766.5</v>
      </c>
      <c r="B586">
        <v>6.8334024996147491E-2</v>
      </c>
      <c r="D586" s="84">
        <f t="shared" si="105"/>
        <v>2.8766500000000002</v>
      </c>
      <c r="E586" s="84">
        <f t="shared" si="106"/>
        <v>6.8334024996147491E-2</v>
      </c>
      <c r="F586" s="76">
        <f t="shared" si="107"/>
        <v>8.2751152225000002</v>
      </c>
      <c r="G586" s="76">
        <f t="shared" si="108"/>
        <v>23.804610204804625</v>
      </c>
      <c r="H586" s="76">
        <f t="shared" si="109"/>
        <v>68.477531945651222</v>
      </c>
      <c r="I586" s="76">
        <f t="shared" si="110"/>
        <v>0.19657307300516769</v>
      </c>
      <c r="J586" s="76">
        <f t="shared" si="111"/>
        <v>0.56547193046031563</v>
      </c>
      <c r="K586" s="76">
        <f t="shared" ca="1" si="112"/>
        <v>6.8867415947138536E-2</v>
      </c>
      <c r="L586" s="76">
        <f t="shared" ca="1" si="113"/>
        <v>2.8450590659913083E-7</v>
      </c>
      <c r="M586" s="76">
        <f t="shared" ca="1" si="114"/>
        <v>9319912672047.0293</v>
      </c>
      <c r="N586" s="76">
        <f t="shared" ca="1" si="115"/>
        <v>60657395437521.477</v>
      </c>
      <c r="O586" s="76">
        <f t="shared" ca="1" si="116"/>
        <v>7121372780050.4688</v>
      </c>
      <c r="P586" s="50">
        <f t="shared" ca="1" si="117"/>
        <v>-5.333909509910445E-4</v>
      </c>
    </row>
    <row r="587" spans="1:16">
      <c r="A587">
        <v>28782</v>
      </c>
      <c r="B587">
        <v>6.9574699991790112E-2</v>
      </c>
      <c r="D587" s="84">
        <f t="shared" si="105"/>
        <v>2.8782000000000001</v>
      </c>
      <c r="E587" s="84">
        <f t="shared" si="106"/>
        <v>6.9574699991790112E-2</v>
      </c>
      <c r="F587" s="76">
        <f t="shared" si="107"/>
        <v>8.2840352399999997</v>
      </c>
      <c r="G587" s="76">
        <f t="shared" si="108"/>
        <v>23.843110227768001</v>
      </c>
      <c r="H587" s="76">
        <f t="shared" si="109"/>
        <v>68.625239857561851</v>
      </c>
      <c r="I587" s="76">
        <f t="shared" si="110"/>
        <v>0.20024990151637032</v>
      </c>
      <c r="J587" s="76">
        <f t="shared" si="111"/>
        <v>0.57635926654441705</v>
      </c>
      <c r="K587" s="76">
        <f t="shared" ca="1" si="112"/>
        <v>6.8917526421378633E-2</v>
      </c>
      <c r="L587" s="76">
        <f t="shared" ca="1" si="113"/>
        <v>4.3187710164737107E-7</v>
      </c>
      <c r="M587" s="76">
        <f t="shared" ca="1" si="114"/>
        <v>9449645667997.3379</v>
      </c>
      <c r="N587" s="76">
        <f t="shared" ca="1" si="115"/>
        <v>60683130915238.328</v>
      </c>
      <c r="O587" s="76">
        <f t="shared" ca="1" si="116"/>
        <v>7155143123489.7451</v>
      </c>
      <c r="P587" s="50">
        <f t="shared" ca="1" si="117"/>
        <v>6.5717357041147895E-4</v>
      </c>
    </row>
    <row r="588" spans="1:16">
      <c r="A588">
        <v>28810</v>
      </c>
      <c r="B588">
        <v>6.9538499999907799E-2</v>
      </c>
      <c r="D588" s="84">
        <f t="shared" si="105"/>
        <v>2.8809999999999998</v>
      </c>
      <c r="E588" s="84">
        <f t="shared" si="106"/>
        <v>6.9538499999907799E-2</v>
      </c>
      <c r="F588" s="76">
        <f t="shared" si="107"/>
        <v>8.3001609999999992</v>
      </c>
      <c r="G588" s="76">
        <f t="shared" si="108"/>
        <v>23.912763840999997</v>
      </c>
      <c r="H588" s="76">
        <f t="shared" si="109"/>
        <v>68.892672625920994</v>
      </c>
      <c r="I588" s="76">
        <f t="shared" si="110"/>
        <v>0.20034041849973436</v>
      </c>
      <c r="J588" s="76">
        <f t="shared" si="111"/>
        <v>0.57718074569773459</v>
      </c>
      <c r="K588" s="76">
        <f t="shared" ca="1" si="112"/>
        <v>6.9008073160192626E-2</v>
      </c>
      <c r="L588" s="76">
        <f t="shared" ca="1" si="113"/>
        <v>2.8135263229022571E-7</v>
      </c>
      <c r="M588" s="76">
        <f t="shared" ca="1" si="114"/>
        <v>9686416337781.3477</v>
      </c>
      <c r="N588" s="76">
        <f t="shared" ca="1" si="115"/>
        <v>60729458993690.984</v>
      </c>
      <c r="O588" s="76">
        <f t="shared" ca="1" si="116"/>
        <v>7216406990274.376</v>
      </c>
      <c r="P588" s="50">
        <f t="shared" ca="1" si="117"/>
        <v>5.304268397151729E-4</v>
      </c>
    </row>
    <row r="589" spans="1:16">
      <c r="A589">
        <v>28880.5</v>
      </c>
      <c r="B589">
        <v>5.220092499803286E-2</v>
      </c>
      <c r="D589" s="84">
        <f t="shared" si="105"/>
        <v>2.8880499999999998</v>
      </c>
      <c r="E589" s="84">
        <f t="shared" si="106"/>
        <v>5.220092499803286E-2</v>
      </c>
      <c r="F589" s="76">
        <f t="shared" si="107"/>
        <v>8.3408328024999996</v>
      </c>
      <c r="G589" s="76">
        <f t="shared" si="108"/>
        <v>24.088742175260123</v>
      </c>
      <c r="H589" s="76">
        <f t="shared" si="109"/>
        <v>69.569491839259996</v>
      </c>
      <c r="I589" s="76">
        <f t="shared" si="110"/>
        <v>0.15075888144056879</v>
      </c>
      <c r="J589" s="76">
        <f t="shared" si="111"/>
        <v>0.43539918754443463</v>
      </c>
      <c r="K589" s="76">
        <f t="shared" ca="1" si="112"/>
        <v>6.9236197119849532E-2</v>
      </c>
      <c r="L589" s="76">
        <f t="shared" ca="1" si="113"/>
        <v>2.902004962643443E-4</v>
      </c>
      <c r="M589" s="76">
        <f t="shared" ca="1" si="114"/>
        <v>10296376121081.416</v>
      </c>
      <c r="N589" s="76">
        <f t="shared" ca="1" si="115"/>
        <v>60845182350295.82</v>
      </c>
      <c r="O589" s="76">
        <f t="shared" ca="1" si="116"/>
        <v>7372145066377.6328</v>
      </c>
      <c r="P589" s="50">
        <f t="shared" ca="1" si="117"/>
        <v>-1.7035272121816672E-2</v>
      </c>
    </row>
    <row r="590" spans="1:16">
      <c r="A590">
        <v>28883.5</v>
      </c>
      <c r="B590">
        <v>6.5718474994355347E-2</v>
      </c>
      <c r="D590" s="84">
        <f t="shared" ref="D590:D637" si="118">A590/A$18</f>
        <v>2.88835</v>
      </c>
      <c r="E590" s="84">
        <f t="shared" ref="E590:E637" si="119">B590/B$18</f>
        <v>6.5718474994355347E-2</v>
      </c>
      <c r="F590" s="76">
        <f t="shared" ref="F590:F637" si="120">D590*D590</f>
        <v>8.3425657224999998</v>
      </c>
      <c r="G590" s="76">
        <f t="shared" ref="G590:G637" si="121">D590*F590</f>
        <v>24.096249704582874</v>
      </c>
      <c r="H590" s="76">
        <f t="shared" ref="H590:H637" si="122">F590*F590</f>
        <v>69.598402834231948</v>
      </c>
      <c r="I590" s="76">
        <f t="shared" ref="I590:I637" si="123">E590*D590</f>
        <v>0.18981795724994627</v>
      </c>
      <c r="J590" s="76">
        <f t="shared" ref="J590:J637" si="124">I590*D590</f>
        <v>0.54826069682288225</v>
      </c>
      <c r="K590" s="76">
        <f t="shared" ref="K590:K637" ca="1" si="125">+E$4+E$5*D590+E$6*D590^2</f>
        <v>6.9245908974351844E-2</v>
      </c>
      <c r="L590" s="76">
        <f t="shared" ref="L590:L637" ca="1" si="126">+(K590-E590)^2</f>
        <v>1.2442790483233928E-5</v>
      </c>
      <c r="M590" s="76">
        <f t="shared" ref="M590:M637" ca="1" si="127">(M$1-M$2*D590+M$3*F590)^2</f>
        <v>10322771348417.637</v>
      </c>
      <c r="N590" s="76">
        <f t="shared" ref="N590:N637" ca="1" si="128">(-M$2+M$4*D590-M$5*F590)^2</f>
        <v>60850077361111.422</v>
      </c>
      <c r="O590" s="76">
        <f t="shared" ref="O590:O637" ca="1" si="129">+(M$3-D590*M$5+F590*M$6)^2</f>
        <v>7378819511997.4619</v>
      </c>
      <c r="P590" s="50">
        <f t="shared" ref="P590:P637" ca="1" si="130">+E590-K590</f>
        <v>-3.5274339799964971E-3</v>
      </c>
    </row>
    <row r="591" spans="1:16">
      <c r="A591">
        <v>28896</v>
      </c>
      <c r="B591">
        <v>7.2041599996737204E-2</v>
      </c>
      <c r="D591" s="84">
        <f t="shared" si="118"/>
        <v>2.8896000000000002</v>
      </c>
      <c r="E591" s="84">
        <f t="shared" si="119"/>
        <v>7.2041599996737204E-2</v>
      </c>
      <c r="F591" s="76">
        <f t="shared" si="120"/>
        <v>8.349788160000001</v>
      </c>
      <c r="G591" s="76">
        <f t="shared" si="121"/>
        <v>24.127547867136006</v>
      </c>
      <c r="H591" s="76">
        <f t="shared" si="122"/>
        <v>69.718962316876201</v>
      </c>
      <c r="I591" s="76">
        <f t="shared" si="123"/>
        <v>0.20817140735057185</v>
      </c>
      <c r="J591" s="76">
        <f t="shared" si="124"/>
        <v>0.60153209868021251</v>
      </c>
      <c r="K591" s="76">
        <f t="shared" ca="1" si="125"/>
        <v>6.9286378946651031E-2</v>
      </c>
      <c r="L591" s="76">
        <f t="shared" ca="1" si="126"/>
        <v>7.5912430348379564E-6</v>
      </c>
      <c r="M591" s="76">
        <f t="shared" ca="1" si="127"/>
        <v>10433138487512.861</v>
      </c>
      <c r="N591" s="76">
        <f t="shared" ca="1" si="128"/>
        <v>60870447384969.797</v>
      </c>
      <c r="O591" s="76">
        <f t="shared" ca="1" si="129"/>
        <v>7406671376698.7988</v>
      </c>
      <c r="P591" s="50">
        <f t="shared" ca="1" si="130"/>
        <v>2.7552210500861735E-3</v>
      </c>
    </row>
    <row r="592" spans="1:16">
      <c r="A592">
        <v>28899</v>
      </c>
      <c r="B592">
        <v>7.4559149994456675E-2</v>
      </c>
      <c r="D592" s="84">
        <f t="shared" si="118"/>
        <v>2.8898999999999999</v>
      </c>
      <c r="E592" s="84">
        <f t="shared" si="119"/>
        <v>7.4559149994456675E-2</v>
      </c>
      <c r="F592" s="76">
        <f t="shared" si="120"/>
        <v>8.3515220100000001</v>
      </c>
      <c r="G592" s="76">
        <f t="shared" si="121"/>
        <v>24.135063456699001</v>
      </c>
      <c r="H592" s="76">
        <f t="shared" si="122"/>
        <v>69.747919883514442</v>
      </c>
      <c r="I592" s="76">
        <f t="shared" si="123"/>
        <v>0.21546848756898035</v>
      </c>
      <c r="J592" s="76">
        <f t="shared" si="124"/>
        <v>0.62268238222559624</v>
      </c>
      <c r="K592" s="76">
        <f t="shared" ca="1" si="125"/>
        <v>6.9296092678852325E-2</v>
      </c>
      <c r="L592" s="76">
        <f t="shared" ca="1" si="126"/>
        <v>2.7699772307336464E-5</v>
      </c>
      <c r="M592" s="76">
        <f t="shared" ca="1" si="127"/>
        <v>10459719530871.184</v>
      </c>
      <c r="N592" s="76">
        <f t="shared" ca="1" si="128"/>
        <v>60875329983943.531</v>
      </c>
      <c r="O592" s="76">
        <f t="shared" ca="1" si="129"/>
        <v>7413365832263.7842</v>
      </c>
      <c r="P592" s="50">
        <f t="shared" ca="1" si="130"/>
        <v>5.2630573156043498E-3</v>
      </c>
    </row>
    <row r="593" spans="1:16">
      <c r="A593">
        <v>29687.5</v>
      </c>
      <c r="B593">
        <v>7.1221874990442302E-2</v>
      </c>
      <c r="D593" s="84">
        <f t="shared" si="118"/>
        <v>2.96875</v>
      </c>
      <c r="E593" s="84">
        <f t="shared" si="119"/>
        <v>7.1221874990442302E-2</v>
      </c>
      <c r="F593" s="76">
        <f t="shared" si="120"/>
        <v>8.8134765625</v>
      </c>
      <c r="G593" s="76">
        <f t="shared" si="121"/>
        <v>26.165008544921875</v>
      </c>
      <c r="H593" s="76">
        <f t="shared" si="122"/>
        <v>77.677369117736816</v>
      </c>
      <c r="I593" s="76">
        <f t="shared" si="123"/>
        <v>0.21143994137787558</v>
      </c>
      <c r="J593" s="76">
        <f t="shared" si="124"/>
        <v>0.62771232596556814</v>
      </c>
      <c r="K593" s="76">
        <f t="shared" ca="1" si="125"/>
        <v>7.1861786020500695E-2</v>
      </c>
      <c r="L593" s="76">
        <f t="shared" ca="1" si="126"/>
        <v>4.0948612639039386E-7</v>
      </c>
      <c r="M593" s="76">
        <f t="shared" ca="1" si="127"/>
        <v>18719123223832.727</v>
      </c>
      <c r="N593" s="76">
        <f t="shared" ca="1" si="128"/>
        <v>62074400914953.242</v>
      </c>
      <c r="O593" s="76">
        <f t="shared" ca="1" si="129"/>
        <v>9310819437743.4121</v>
      </c>
      <c r="P593" s="50">
        <f t="shared" ca="1" si="130"/>
        <v>-6.3991103005839323E-4</v>
      </c>
    </row>
    <row r="594" spans="1:16">
      <c r="A594">
        <v>29697</v>
      </c>
      <c r="B594">
        <v>7.4227449993486516E-2</v>
      </c>
      <c r="D594" s="84">
        <f t="shared" si="118"/>
        <v>2.9697</v>
      </c>
      <c r="E594" s="84">
        <f t="shared" si="119"/>
        <v>7.4227449993486516E-2</v>
      </c>
      <c r="F594" s="76">
        <f t="shared" si="120"/>
        <v>8.8191180899999999</v>
      </c>
      <c r="G594" s="76">
        <f t="shared" si="121"/>
        <v>26.190134991872998</v>
      </c>
      <c r="H594" s="76">
        <f t="shared" si="122"/>
        <v>77.776843885365253</v>
      </c>
      <c r="I594" s="76">
        <f t="shared" si="123"/>
        <v>0.2204332582456569</v>
      </c>
      <c r="J594" s="76">
        <f t="shared" si="124"/>
        <v>0.6546206470121273</v>
      </c>
      <c r="K594" s="76">
        <f t="shared" ca="1" si="125"/>
        <v>7.1892851051225004E-2</v>
      </c>
      <c r="L594" s="76">
        <f t="shared" ca="1" si="126"/>
        <v>5.4503522212085714E-6</v>
      </c>
      <c r="M594" s="76">
        <f t="shared" ca="1" si="127"/>
        <v>18834411155122.043</v>
      </c>
      <c r="N594" s="76">
        <f t="shared" ca="1" si="128"/>
        <v>62087813397793.234</v>
      </c>
      <c r="O594" s="76">
        <f t="shared" ca="1" si="129"/>
        <v>9335399750558.1699</v>
      </c>
      <c r="P594" s="50">
        <f t="shared" ca="1" si="130"/>
        <v>2.3345989422615121E-3</v>
      </c>
    </row>
    <row r="595" spans="1:16">
      <c r="A595">
        <v>29746</v>
      </c>
      <c r="B595">
        <v>7.5014100002590567E-2</v>
      </c>
      <c r="D595" s="84">
        <f t="shared" si="118"/>
        <v>2.9746000000000001</v>
      </c>
      <c r="E595" s="84">
        <f t="shared" si="119"/>
        <v>7.5014100002590567E-2</v>
      </c>
      <c r="F595" s="76">
        <f t="shared" si="120"/>
        <v>8.8482451600000012</v>
      </c>
      <c r="G595" s="76">
        <f t="shared" si="121"/>
        <v>26.319990052936003</v>
      </c>
      <c r="H595" s="76">
        <f t="shared" si="122"/>
        <v>78.29144241146345</v>
      </c>
      <c r="I595" s="76">
        <f t="shared" si="123"/>
        <v>0.22313694186770591</v>
      </c>
      <c r="J595" s="76">
        <f t="shared" si="124"/>
        <v>0.66374314727967809</v>
      </c>
      <c r="K595" s="76">
        <f t="shared" ca="1" si="125"/>
        <v>7.205313908522612E-2</v>
      </c>
      <c r="L595" s="76">
        <f t="shared" ca="1" si="126"/>
        <v>8.7672895541597063E-6</v>
      </c>
      <c r="M595" s="76">
        <f t="shared" ca="1" si="127"/>
        <v>19435145791839.09</v>
      </c>
      <c r="N595" s="76">
        <f t="shared" ca="1" si="128"/>
        <v>62156598362366.32</v>
      </c>
      <c r="O595" s="76">
        <f t="shared" ca="1" si="129"/>
        <v>9462850308851.4004</v>
      </c>
      <c r="P595" s="50">
        <f t="shared" ca="1" si="130"/>
        <v>2.9609609173644469E-3</v>
      </c>
    </row>
    <row r="596" spans="1:16">
      <c r="A596">
        <v>29782.5</v>
      </c>
      <c r="B596">
        <v>7.7477624996390659E-2</v>
      </c>
      <c r="D596" s="84">
        <f t="shared" si="118"/>
        <v>2.9782500000000001</v>
      </c>
      <c r="E596" s="84">
        <f t="shared" si="119"/>
        <v>7.7477624996390659E-2</v>
      </c>
      <c r="F596" s="76">
        <f t="shared" si="120"/>
        <v>8.8699730624999997</v>
      </c>
      <c r="G596" s="76">
        <f t="shared" si="121"/>
        <v>26.416997273390624</v>
      </c>
      <c r="H596" s="76">
        <f t="shared" si="122"/>
        <v>78.676422129475625</v>
      </c>
      <c r="I596" s="76">
        <f t="shared" si="123"/>
        <v>0.2307477366455005</v>
      </c>
      <c r="J596" s="76">
        <f t="shared" si="124"/>
        <v>0.68722444666446192</v>
      </c>
      <c r="K596" s="76">
        <f t="shared" ca="1" si="125"/>
        <v>7.2172600323550204E-2</v>
      </c>
      <c r="L596" s="76">
        <f t="shared" ca="1" si="126"/>
        <v>2.814328677944598E-5</v>
      </c>
      <c r="M596" s="76">
        <f t="shared" ca="1" si="127"/>
        <v>19889279212750.906</v>
      </c>
      <c r="N596" s="76">
        <f t="shared" ca="1" si="128"/>
        <v>62207405390175.594</v>
      </c>
      <c r="O596" s="76">
        <f t="shared" ca="1" si="129"/>
        <v>9558517288981.377</v>
      </c>
      <c r="P596" s="50">
        <f t="shared" ca="1" si="130"/>
        <v>5.3050246728404554E-3</v>
      </c>
    </row>
    <row r="597" spans="1:16">
      <c r="A597">
        <v>29832.5</v>
      </c>
      <c r="B597">
        <v>6.8770124998991378E-2</v>
      </c>
      <c r="D597" s="84">
        <f t="shared" si="118"/>
        <v>2.98325</v>
      </c>
      <c r="E597" s="84">
        <f t="shared" si="119"/>
        <v>6.8770124998991378E-2</v>
      </c>
      <c r="F597" s="76">
        <f t="shared" si="120"/>
        <v>8.8997805625000002</v>
      </c>
      <c r="G597" s="76">
        <f t="shared" si="121"/>
        <v>26.550270363078123</v>
      </c>
      <c r="H597" s="76">
        <f t="shared" si="122"/>
        <v>79.206094060652816</v>
      </c>
      <c r="I597" s="76">
        <f t="shared" si="123"/>
        <v>0.20515847540324103</v>
      </c>
      <c r="J597" s="76">
        <f t="shared" si="124"/>
        <v>0.61203902174671876</v>
      </c>
      <c r="K597" s="76">
        <f t="shared" ca="1" si="125"/>
        <v>7.2336333178598916E-2</v>
      </c>
      <c r="L597" s="76">
        <f t="shared" ca="1" si="126"/>
        <v>1.2717840780299714E-5</v>
      </c>
      <c r="M597" s="76">
        <f t="shared" ca="1" si="127"/>
        <v>20520622980122.445</v>
      </c>
      <c r="N597" s="76">
        <f t="shared" ca="1" si="128"/>
        <v>62276406128714.289</v>
      </c>
      <c r="O597" s="76">
        <f t="shared" ca="1" si="129"/>
        <v>9690583029031.8652</v>
      </c>
      <c r="P597" s="50">
        <f t="shared" ca="1" si="130"/>
        <v>-3.5662081796075384E-3</v>
      </c>
    </row>
    <row r="598" spans="1:16">
      <c r="A598">
        <v>29879</v>
      </c>
      <c r="B598">
        <v>7.4292149998655077E-2</v>
      </c>
      <c r="D598" s="84">
        <f t="shared" si="118"/>
        <v>2.9878999999999998</v>
      </c>
      <c r="E598" s="84">
        <f t="shared" si="119"/>
        <v>7.4292149998655077E-2</v>
      </c>
      <c r="F598" s="76">
        <f t="shared" si="120"/>
        <v>8.9275464099999979</v>
      </c>
      <c r="G598" s="76">
        <f t="shared" si="121"/>
        <v>26.674615918438992</v>
      </c>
      <c r="H598" s="76">
        <f t="shared" si="122"/>
        <v>79.701084902703855</v>
      </c>
      <c r="I598" s="76">
        <f t="shared" si="123"/>
        <v>0.22197751498098148</v>
      </c>
      <c r="J598" s="76">
        <f t="shared" si="124"/>
        <v>0.66324661701167453</v>
      </c>
      <c r="K598" s="76">
        <f t="shared" ca="1" si="125"/>
        <v>7.2488695332770164E-2</v>
      </c>
      <c r="L598" s="76">
        <f t="shared" ca="1" si="126"/>
        <v>3.252448731902062E-6</v>
      </c>
      <c r="M598" s="76">
        <f t="shared" ca="1" si="127"/>
        <v>21117393866323.332</v>
      </c>
      <c r="N598" s="76">
        <f t="shared" ca="1" si="128"/>
        <v>62339955489424.672</v>
      </c>
      <c r="O598" s="76">
        <f t="shared" ca="1" si="129"/>
        <v>9814461747347.1738</v>
      </c>
      <c r="P598" s="50">
        <f t="shared" ca="1" si="130"/>
        <v>1.8034546658849127E-3</v>
      </c>
    </row>
    <row r="599" spans="1:16">
      <c r="A599">
        <v>29904</v>
      </c>
      <c r="B599">
        <v>5.8938399997714441E-2</v>
      </c>
      <c r="D599" s="84">
        <f t="shared" si="118"/>
        <v>2.9904000000000002</v>
      </c>
      <c r="E599" s="84">
        <f t="shared" si="119"/>
        <v>5.8938399997714441E-2</v>
      </c>
      <c r="F599" s="76">
        <f t="shared" si="120"/>
        <v>8.9424921600000005</v>
      </c>
      <c r="G599" s="76">
        <f t="shared" si="121"/>
        <v>26.741628555264004</v>
      </c>
      <c r="H599" s="76">
        <f t="shared" si="122"/>
        <v>79.968166031661468</v>
      </c>
      <c r="I599" s="76">
        <f t="shared" si="123"/>
        <v>0.17624939135316528</v>
      </c>
      <c r="J599" s="76">
        <f t="shared" si="124"/>
        <v>0.52705617990250553</v>
      </c>
      <c r="K599" s="76">
        <f t="shared" ca="1" si="125"/>
        <v>7.2570646559603463E-2</v>
      </c>
      <c r="L599" s="76">
        <f t="shared" ca="1" si="126"/>
        <v>1.8583814632413506E-4</v>
      </c>
      <c r="M599" s="76">
        <f t="shared" ca="1" si="127"/>
        <v>21442082415195.191</v>
      </c>
      <c r="N599" s="76">
        <f t="shared" ca="1" si="128"/>
        <v>62373873958184.43</v>
      </c>
      <c r="O599" s="76">
        <f t="shared" ca="1" si="129"/>
        <v>9881486106903.8535</v>
      </c>
      <c r="P599" s="50">
        <f t="shared" ca="1" si="130"/>
        <v>-1.3632246561889022E-2</v>
      </c>
    </row>
    <row r="600" spans="1:16">
      <c r="A600">
        <v>29920.5</v>
      </c>
      <c r="B600">
        <v>7.4584924994269386E-2</v>
      </c>
      <c r="D600" s="84">
        <f t="shared" si="118"/>
        <v>2.9920499999999999</v>
      </c>
      <c r="E600" s="84">
        <f t="shared" si="119"/>
        <v>7.4584924994269386E-2</v>
      </c>
      <c r="F600" s="76">
        <f t="shared" si="120"/>
        <v>8.9523632024999991</v>
      </c>
      <c r="G600" s="76">
        <f t="shared" si="121"/>
        <v>26.785918320040121</v>
      </c>
      <c r="H600" s="76">
        <f t="shared" si="122"/>
        <v>80.144806909476046</v>
      </c>
      <c r="I600" s="76">
        <f t="shared" si="123"/>
        <v>0.22316182482910371</v>
      </c>
      <c r="J600" s="76">
        <f t="shared" si="124"/>
        <v>0.66771133797991977</v>
      </c>
      <c r="K600" s="76">
        <f t="shared" ca="1" si="125"/>
        <v>7.2624748194629343E-2</v>
      </c>
      <c r="L600" s="76">
        <f t="shared" ca="1" si="126"/>
        <v>3.8422930858470802E-6</v>
      </c>
      <c r="M600" s="76">
        <f t="shared" ca="1" si="127"/>
        <v>21657852560209.879</v>
      </c>
      <c r="N600" s="76">
        <f t="shared" ca="1" si="128"/>
        <v>62396165104389.844</v>
      </c>
      <c r="O600" s="76">
        <f t="shared" ca="1" si="129"/>
        <v>9925884634083.2969</v>
      </c>
      <c r="P600" s="50">
        <f t="shared" ca="1" si="130"/>
        <v>1.9601767996400427E-3</v>
      </c>
    </row>
    <row r="601" spans="1:16">
      <c r="A601">
        <v>29922.5</v>
      </c>
      <c r="B601">
        <v>7.8296624989889096E-2</v>
      </c>
      <c r="D601" s="84">
        <f t="shared" si="118"/>
        <v>2.9922499999999999</v>
      </c>
      <c r="E601" s="84">
        <f t="shared" si="119"/>
        <v>7.8296624989889096E-2</v>
      </c>
      <c r="F601" s="76">
        <f t="shared" si="120"/>
        <v>8.9535600624999994</v>
      </c>
      <c r="G601" s="76">
        <f t="shared" si="121"/>
        <v>26.791290097015622</v>
      </c>
      <c r="H601" s="76">
        <f t="shared" si="122"/>
        <v>80.166237792794988</v>
      </c>
      <c r="I601" s="76">
        <f t="shared" si="123"/>
        <v>0.23428307612599564</v>
      </c>
      <c r="J601" s="76">
        <f t="shared" si="124"/>
        <v>0.70103353453801043</v>
      </c>
      <c r="K601" s="76">
        <f t="shared" ca="1" si="125"/>
        <v>7.2631306715613408E-2</v>
      </c>
      <c r="L601" s="76">
        <f t="shared" ca="1" si="126"/>
        <v>3.2095831148842063E-5</v>
      </c>
      <c r="M601" s="76">
        <f t="shared" ca="1" si="127"/>
        <v>21684086340236.926</v>
      </c>
      <c r="N601" s="76">
        <f t="shared" ca="1" si="128"/>
        <v>62398861923361.852</v>
      </c>
      <c r="O601" s="76">
        <f t="shared" ca="1" si="129"/>
        <v>9931275063569.9082</v>
      </c>
      <c r="P601" s="50">
        <f t="shared" ca="1" si="130"/>
        <v>5.665318274275688E-3</v>
      </c>
    </row>
    <row r="602" spans="1:16">
      <c r="A602">
        <v>29966</v>
      </c>
      <c r="B602">
        <v>6.8301100000098813E-2</v>
      </c>
      <c r="D602" s="84">
        <f t="shared" si="118"/>
        <v>2.9965999999999999</v>
      </c>
      <c r="E602" s="84">
        <f t="shared" si="119"/>
        <v>6.8301100000098813E-2</v>
      </c>
      <c r="F602" s="76">
        <f t="shared" si="120"/>
        <v>8.9796115600000004</v>
      </c>
      <c r="G602" s="76">
        <f t="shared" si="121"/>
        <v>26.908304000695999</v>
      </c>
      <c r="H602" s="76">
        <f t="shared" si="122"/>
        <v>80.633423768485642</v>
      </c>
      <c r="I602" s="76">
        <f t="shared" si="123"/>
        <v>0.2046710762602961</v>
      </c>
      <c r="J602" s="76">
        <f t="shared" si="124"/>
        <v>0.61331734712160324</v>
      </c>
      <c r="K602" s="76">
        <f t="shared" ca="1" si="125"/>
        <v>7.2773994508691084E-2</v>
      </c>
      <c r="L602" s="76">
        <f t="shared" ca="1" si="126"/>
        <v>2.0006785284994889E-5</v>
      </c>
      <c r="M602" s="76">
        <f t="shared" ca="1" si="127"/>
        <v>22258947493296.383</v>
      </c>
      <c r="N602" s="76">
        <f t="shared" ca="1" si="128"/>
        <v>62457242686489.93</v>
      </c>
      <c r="O602" s="76">
        <f t="shared" ca="1" si="129"/>
        <v>10048988014034.377</v>
      </c>
      <c r="P602" s="50">
        <f t="shared" ca="1" si="130"/>
        <v>-4.4728945085922706E-3</v>
      </c>
    </row>
    <row r="603" spans="1:16">
      <c r="A603">
        <v>29991</v>
      </c>
      <c r="B603">
        <v>7.8947349997179117E-2</v>
      </c>
      <c r="D603" s="84">
        <f t="shared" si="118"/>
        <v>2.9990999999999999</v>
      </c>
      <c r="E603" s="84">
        <f t="shared" si="119"/>
        <v>7.8947349997179117E-2</v>
      </c>
      <c r="F603" s="76">
        <f t="shared" si="120"/>
        <v>8.9946008099999997</v>
      </c>
      <c r="G603" s="76">
        <f t="shared" si="121"/>
        <v>26.975707289270996</v>
      </c>
      <c r="H603" s="76">
        <f t="shared" si="122"/>
        <v>80.902843731252645</v>
      </c>
      <c r="I603" s="76">
        <f t="shared" si="123"/>
        <v>0.23677099737653989</v>
      </c>
      <c r="J603" s="76">
        <f t="shared" si="124"/>
        <v>0.71009989823198072</v>
      </c>
      <c r="K603" s="76">
        <f t="shared" ca="1" si="125"/>
        <v>7.2856033563380079E-2</v>
      </c>
      <c r="L603" s="76">
        <f t="shared" ca="1" si="126"/>
        <v>3.7104135896670228E-5</v>
      </c>
      <c r="M603" s="76">
        <f t="shared" ca="1" si="127"/>
        <v>22593033897225.324</v>
      </c>
      <c r="N603" s="76">
        <f t="shared" ca="1" si="128"/>
        <v>62490556679501.164</v>
      </c>
      <c r="O603" s="76">
        <f t="shared" ca="1" si="129"/>
        <v>10117047649949.568</v>
      </c>
      <c r="P603" s="50">
        <f t="shared" ca="1" si="130"/>
        <v>6.0913164337990378E-3</v>
      </c>
    </row>
    <row r="604" spans="1:16">
      <c r="A604">
        <v>29994</v>
      </c>
      <c r="B604">
        <v>6.5464899998914916E-2</v>
      </c>
      <c r="D604" s="84">
        <f t="shared" si="118"/>
        <v>2.9994000000000001</v>
      </c>
      <c r="E604" s="84">
        <f t="shared" si="119"/>
        <v>6.5464899998914916E-2</v>
      </c>
      <c r="F604" s="76">
        <f t="shared" si="120"/>
        <v>8.9964003600000009</v>
      </c>
      <c r="G604" s="76">
        <f t="shared" si="121"/>
        <v>26.983803239784002</v>
      </c>
      <c r="H604" s="76">
        <f t="shared" si="122"/>
        <v>80.935219437408151</v>
      </c>
      <c r="I604" s="76">
        <f t="shared" si="123"/>
        <v>0.19635542105674542</v>
      </c>
      <c r="J604" s="76">
        <f t="shared" si="124"/>
        <v>0.5889484499176022</v>
      </c>
      <c r="K604" s="76">
        <f t="shared" ca="1" si="125"/>
        <v>7.2865879945928941E-2</v>
      </c>
      <c r="L604" s="76">
        <f t="shared" ca="1" si="126"/>
        <v>5.477450417610372E-5</v>
      </c>
      <c r="M604" s="76">
        <f t="shared" ca="1" si="127"/>
        <v>22633306385883.906</v>
      </c>
      <c r="N604" s="76">
        <f t="shared" ca="1" si="128"/>
        <v>62494542666787.664</v>
      </c>
      <c r="O604" s="76">
        <f t="shared" ca="1" si="129"/>
        <v>10125234889108.609</v>
      </c>
      <c r="P604" s="50">
        <f t="shared" ca="1" si="130"/>
        <v>-7.4009799470140247E-3</v>
      </c>
    </row>
    <row r="605" spans="1:16">
      <c r="A605">
        <v>30009.5</v>
      </c>
      <c r="B605">
        <v>7.0305574998201337E-2</v>
      </c>
      <c r="D605" s="84">
        <f t="shared" si="118"/>
        <v>3.00095</v>
      </c>
      <c r="E605" s="84">
        <f t="shared" si="119"/>
        <v>7.0305574998201337E-2</v>
      </c>
      <c r="F605" s="76">
        <f t="shared" si="120"/>
        <v>9.0057009024999992</v>
      </c>
      <c r="G605" s="76">
        <f t="shared" si="121"/>
        <v>27.025658123357374</v>
      </c>
      <c r="H605" s="76">
        <f t="shared" si="122"/>
        <v>81.102648745289301</v>
      </c>
      <c r="I605" s="76">
        <f t="shared" si="123"/>
        <v>0.2109835152908523</v>
      </c>
      <c r="J605" s="76">
        <f t="shared" si="124"/>
        <v>0.63315098021208316</v>
      </c>
      <c r="K605" s="76">
        <f t="shared" ca="1" si="125"/>
        <v>7.2916758712003232E-2</v>
      </c>
      <c r="L605" s="76">
        <f t="shared" ca="1" si="126"/>
        <v>6.8182803872242601E-6</v>
      </c>
      <c r="M605" s="76">
        <f t="shared" ca="1" si="127"/>
        <v>22842003268594.898</v>
      </c>
      <c r="N605" s="76">
        <f t="shared" ca="1" si="128"/>
        <v>62515097002584.094</v>
      </c>
      <c r="O605" s="76">
        <f t="shared" ca="1" si="129"/>
        <v>10167604274402.105</v>
      </c>
      <c r="P605" s="50">
        <f t="shared" ca="1" si="130"/>
        <v>-2.6111837138018956E-3</v>
      </c>
    </row>
    <row r="606" spans="1:16">
      <c r="A606">
        <v>30839.5</v>
      </c>
      <c r="B606">
        <v>8.416107499942882E-2</v>
      </c>
      <c r="D606" s="84">
        <f t="shared" si="118"/>
        <v>3.0839500000000002</v>
      </c>
      <c r="E606" s="84">
        <f t="shared" si="119"/>
        <v>8.416107499942882E-2</v>
      </c>
      <c r="F606" s="76">
        <f t="shared" si="120"/>
        <v>9.5107476025000004</v>
      </c>
      <c r="G606" s="76">
        <f t="shared" si="121"/>
        <v>29.330670068729876</v>
      </c>
      <c r="H606" s="76">
        <f t="shared" si="122"/>
        <v>90.454319958459507</v>
      </c>
      <c r="I606" s="76">
        <f t="shared" si="123"/>
        <v>0.2595485472444885</v>
      </c>
      <c r="J606" s="76">
        <f t="shared" si="124"/>
        <v>0.8004347422746404</v>
      </c>
      <c r="K606" s="76">
        <f t="shared" ca="1" si="125"/>
        <v>7.5655403426813206E-2</v>
      </c>
      <c r="L606" s="76">
        <f t="shared" ca="1" si="126"/>
        <v>7.2346448901201369E-5</v>
      </c>
      <c r="M606" s="76">
        <f t="shared" ca="1" si="127"/>
        <v>35571982156292.453</v>
      </c>
      <c r="N606" s="76">
        <f t="shared" ca="1" si="128"/>
        <v>63517141097529</v>
      </c>
      <c r="O606" s="76">
        <f t="shared" ca="1" si="129"/>
        <v>12608902347999.205</v>
      </c>
      <c r="P606" s="50">
        <f t="shared" ca="1" si="130"/>
        <v>8.505671572615614E-3</v>
      </c>
    </row>
    <row r="607" spans="1:16">
      <c r="A607">
        <v>30848</v>
      </c>
      <c r="B607">
        <v>8.1660800002282485E-2</v>
      </c>
      <c r="D607" s="84">
        <f t="shared" si="118"/>
        <v>3.0848</v>
      </c>
      <c r="E607" s="84">
        <f t="shared" si="119"/>
        <v>8.1660800002282485E-2</v>
      </c>
      <c r="F607" s="76">
        <f t="shared" si="120"/>
        <v>9.5159910399999994</v>
      </c>
      <c r="G607" s="76">
        <f t="shared" si="121"/>
        <v>29.354929160191997</v>
      </c>
      <c r="H607" s="76">
        <f t="shared" si="122"/>
        <v>90.554085473360274</v>
      </c>
      <c r="I607" s="76">
        <f t="shared" si="123"/>
        <v>0.251907235847041</v>
      </c>
      <c r="J607" s="76">
        <f t="shared" si="124"/>
        <v>0.77708344114095207</v>
      </c>
      <c r="K607" s="76">
        <f t="shared" ca="1" si="125"/>
        <v>7.568359368974914E-2</v>
      </c>
      <c r="L607" s="76">
        <f t="shared" ca="1" si="126"/>
        <v>3.5726995302588471E-5</v>
      </c>
      <c r="M607" s="76">
        <f t="shared" ca="1" si="127"/>
        <v>35718461951093.875</v>
      </c>
      <c r="N607" s="76">
        <f t="shared" ca="1" si="128"/>
        <v>63526392951285.227</v>
      </c>
      <c r="O607" s="76">
        <f t="shared" ca="1" si="129"/>
        <v>12635701570200.15</v>
      </c>
      <c r="P607" s="50">
        <f t="shared" ca="1" si="130"/>
        <v>5.9772063125333452E-3</v>
      </c>
    </row>
    <row r="608" spans="1:16">
      <c r="A608">
        <v>30953.5</v>
      </c>
      <c r="B608">
        <v>8.3227974995679688E-2</v>
      </c>
      <c r="D608" s="84">
        <f t="shared" si="118"/>
        <v>3.0953499999999998</v>
      </c>
      <c r="E608" s="84">
        <f t="shared" si="119"/>
        <v>8.3227974995679688E-2</v>
      </c>
      <c r="F608" s="76">
        <f t="shared" si="120"/>
        <v>9.5811916224999987</v>
      </c>
      <c r="G608" s="76">
        <f t="shared" si="121"/>
        <v>29.657141488705371</v>
      </c>
      <c r="H608" s="76">
        <f t="shared" si="122"/>
        <v>91.799232907064152</v>
      </c>
      <c r="I608" s="76">
        <f t="shared" si="123"/>
        <v>0.25761971240287712</v>
      </c>
      <c r="J608" s="76">
        <f t="shared" si="124"/>
        <v>0.79742317678624564</v>
      </c>
      <c r="K608" s="76">
        <f t="shared" ca="1" si="125"/>
        <v>7.6033727429185266E-2</v>
      </c>
      <c r="L608" s="76">
        <f t="shared" ca="1" si="126"/>
        <v>5.1757198048010906E-5</v>
      </c>
      <c r="M608" s="76">
        <f t="shared" ca="1" si="127"/>
        <v>37564331799011.93</v>
      </c>
      <c r="N608" s="76">
        <f t="shared" ca="1" si="128"/>
        <v>63639505316770.445</v>
      </c>
      <c r="O608" s="76">
        <f t="shared" ca="1" si="129"/>
        <v>12971448200483.873</v>
      </c>
      <c r="P608" s="50">
        <f t="shared" ca="1" si="130"/>
        <v>7.1942475664944217E-3</v>
      </c>
    </row>
    <row r="609" spans="1:16">
      <c r="A609">
        <v>30956.5</v>
      </c>
      <c r="B609">
        <v>8.3445525000570342E-2</v>
      </c>
      <c r="D609" s="84">
        <f t="shared" si="118"/>
        <v>3.09565</v>
      </c>
      <c r="E609" s="84">
        <f t="shared" si="119"/>
        <v>8.3445525000570342E-2</v>
      </c>
      <c r="F609" s="76">
        <f t="shared" si="120"/>
        <v>9.5830489224999997</v>
      </c>
      <c r="G609" s="76">
        <f t="shared" si="121"/>
        <v>29.665765396937125</v>
      </c>
      <c r="H609" s="76">
        <f t="shared" si="122"/>
        <v>91.834826651028408</v>
      </c>
      <c r="I609" s="76">
        <f t="shared" si="123"/>
        <v>0.25831813946801557</v>
      </c>
      <c r="J609" s="76">
        <f t="shared" si="124"/>
        <v>0.7996625484441624</v>
      </c>
      <c r="K609" s="76">
        <f t="shared" ca="1" si="125"/>
        <v>7.6043690410783918E-2</v>
      </c>
      <c r="L609" s="76">
        <f t="shared" ca="1" si="126"/>
        <v>5.4787155294558763E-5</v>
      </c>
      <c r="M609" s="76">
        <f t="shared" ca="1" si="127"/>
        <v>37617575343685.078</v>
      </c>
      <c r="N609" s="76">
        <f t="shared" ca="1" si="128"/>
        <v>63642675198919.664</v>
      </c>
      <c r="O609" s="76">
        <f t="shared" ca="1" si="129"/>
        <v>12981080259261.326</v>
      </c>
      <c r="P609" s="50">
        <f t="shared" ca="1" si="130"/>
        <v>7.4018345897864241E-3</v>
      </c>
    </row>
    <row r="610" spans="1:16">
      <c r="A610">
        <v>30962.5</v>
      </c>
      <c r="B610">
        <v>8.0580624999129213E-2</v>
      </c>
      <c r="D610" s="84">
        <f t="shared" si="118"/>
        <v>3.0962499999999999</v>
      </c>
      <c r="E610" s="84">
        <f t="shared" si="119"/>
        <v>8.0580624999129213E-2</v>
      </c>
      <c r="F610" s="76">
        <f t="shared" si="120"/>
        <v>9.5867640625000003</v>
      </c>
      <c r="G610" s="76">
        <f t="shared" si="121"/>
        <v>29.683018228515625</v>
      </c>
      <c r="H610" s="76">
        <f t="shared" si="122"/>
        <v>91.90604519004151</v>
      </c>
      <c r="I610" s="76">
        <f t="shared" si="123"/>
        <v>0.24949776015355382</v>
      </c>
      <c r="J610" s="76">
        <f t="shared" si="124"/>
        <v>0.77250743987544102</v>
      </c>
      <c r="K610" s="76">
        <f t="shared" ca="1" si="125"/>
        <v>7.6063617464258063E-2</v>
      </c>
      <c r="L610" s="76">
        <f t="shared" ca="1" si="126"/>
        <v>2.0403357070082751E-5</v>
      </c>
      <c r="M610" s="76">
        <f t="shared" ca="1" si="127"/>
        <v>37724187912684.266</v>
      </c>
      <c r="N610" s="76">
        <f t="shared" ca="1" si="128"/>
        <v>63649007227496.086</v>
      </c>
      <c r="O610" s="76">
        <f t="shared" ca="1" si="129"/>
        <v>13000358486446.975</v>
      </c>
      <c r="P610" s="50">
        <f t="shared" ca="1" si="130"/>
        <v>4.5170075348711508E-3</v>
      </c>
    </row>
    <row r="611" spans="1:16">
      <c r="A611">
        <v>30966</v>
      </c>
      <c r="B611">
        <v>8.2251100000576116E-2</v>
      </c>
      <c r="D611" s="84">
        <f t="shared" si="118"/>
        <v>3.0966</v>
      </c>
      <c r="E611" s="84">
        <f t="shared" si="119"/>
        <v>8.2251100000576116E-2</v>
      </c>
      <c r="F611" s="76">
        <f t="shared" si="120"/>
        <v>9.5889315600000007</v>
      </c>
      <c r="G611" s="76">
        <f t="shared" si="121"/>
        <v>29.693085468696001</v>
      </c>
      <c r="H611" s="76">
        <f t="shared" si="122"/>
        <v>91.947608462364045</v>
      </c>
      <c r="I611" s="76">
        <f t="shared" si="123"/>
        <v>0.25469875626178401</v>
      </c>
      <c r="J611" s="76">
        <f t="shared" si="124"/>
        <v>0.7887001686402404</v>
      </c>
      <c r="K611" s="76">
        <f t="shared" ca="1" si="125"/>
        <v>7.6075242250112501E-2</v>
      </c>
      <c r="L611" s="76">
        <f t="shared" ca="1" si="126"/>
        <v>3.8141218953961501E-5</v>
      </c>
      <c r="M611" s="76">
        <f t="shared" ca="1" si="127"/>
        <v>37786455863286.789</v>
      </c>
      <c r="N611" s="76">
        <f t="shared" ca="1" si="128"/>
        <v>63652696147124.414</v>
      </c>
      <c r="O611" s="76">
        <f t="shared" ca="1" si="129"/>
        <v>13011612810067.27</v>
      </c>
      <c r="P611" s="50">
        <f t="shared" ca="1" si="130"/>
        <v>6.1758577504636147E-3</v>
      </c>
    </row>
    <row r="612" spans="1:16">
      <c r="A612">
        <v>30969</v>
      </c>
      <c r="B612">
        <v>8.3068649997585453E-2</v>
      </c>
      <c r="D612" s="84">
        <f t="shared" si="118"/>
        <v>3.0969000000000002</v>
      </c>
      <c r="E612" s="84">
        <f t="shared" si="119"/>
        <v>8.3068649997585453E-2</v>
      </c>
      <c r="F612" s="76">
        <f t="shared" si="120"/>
        <v>9.5907896100000016</v>
      </c>
      <c r="G612" s="76">
        <f t="shared" si="121"/>
        <v>29.701716343209007</v>
      </c>
      <c r="H612" s="76">
        <f t="shared" si="122"/>
        <v>91.983245343283983</v>
      </c>
      <c r="I612" s="76">
        <f t="shared" si="123"/>
        <v>0.2572553021775224</v>
      </c>
      <c r="J612" s="76">
        <f t="shared" si="124"/>
        <v>0.79669394531356919</v>
      </c>
      <c r="K612" s="76">
        <f t="shared" ca="1" si="125"/>
        <v>7.608520674598454E-2</v>
      </c>
      <c r="L612" s="76">
        <f t="shared" ca="1" si="126"/>
        <v>4.8768479648330329E-5</v>
      </c>
      <c r="M612" s="76">
        <f t="shared" ca="1" si="127"/>
        <v>37839873730768.344</v>
      </c>
      <c r="N612" s="76">
        <f t="shared" ca="1" si="128"/>
        <v>63655855284182.82</v>
      </c>
      <c r="O612" s="76">
        <f t="shared" ca="1" si="129"/>
        <v>13021264472092.928</v>
      </c>
      <c r="P612" s="50">
        <f t="shared" ca="1" si="130"/>
        <v>6.9834432516009126E-3</v>
      </c>
    </row>
    <row r="613" spans="1:16">
      <c r="A613">
        <v>31060</v>
      </c>
      <c r="B613">
        <v>8.2100999999966007E-2</v>
      </c>
      <c r="D613" s="84">
        <f t="shared" si="118"/>
        <v>3.1059999999999999</v>
      </c>
      <c r="E613" s="84">
        <f t="shared" si="119"/>
        <v>8.2100999999966007E-2</v>
      </c>
      <c r="F613" s="76">
        <f t="shared" si="120"/>
        <v>9.6472359999999995</v>
      </c>
      <c r="G613" s="76">
        <f t="shared" si="121"/>
        <v>29.964315015999997</v>
      </c>
      <c r="H613" s="76">
        <f t="shared" si="122"/>
        <v>93.069162439695987</v>
      </c>
      <c r="I613" s="76">
        <f t="shared" si="123"/>
        <v>0.25500570599989442</v>
      </c>
      <c r="J613" s="76">
        <f t="shared" si="124"/>
        <v>0.79204772283567204</v>
      </c>
      <c r="K613" s="76">
        <f t="shared" ca="1" si="125"/>
        <v>7.6387635828695288E-2</v>
      </c>
      <c r="L613" s="76">
        <f t="shared" ca="1" si="126"/>
        <v>3.2642530153559945E-5</v>
      </c>
      <c r="M613" s="76">
        <f t="shared" ca="1" si="127"/>
        <v>39480149173707.555</v>
      </c>
      <c r="N613" s="76">
        <f t="shared" ca="1" si="128"/>
        <v>63750455772036.641</v>
      </c>
      <c r="O613" s="76">
        <f t="shared" ca="1" si="129"/>
        <v>13316274751488.129</v>
      </c>
      <c r="P613" s="50">
        <f t="shared" ca="1" si="130"/>
        <v>5.7133641712707184E-3</v>
      </c>
    </row>
    <row r="614" spans="1:16">
      <c r="A614">
        <v>31158.5</v>
      </c>
      <c r="B614">
        <v>8.4727224995731376E-2</v>
      </c>
      <c r="D614" s="84">
        <f t="shared" si="118"/>
        <v>3.11585</v>
      </c>
      <c r="E614" s="84">
        <f t="shared" si="119"/>
        <v>8.4727224995731376E-2</v>
      </c>
      <c r="F614" s="76">
        <f t="shared" si="120"/>
        <v>9.7085212224999999</v>
      </c>
      <c r="G614" s="76">
        <f t="shared" si="121"/>
        <v>30.250295851126626</v>
      </c>
      <c r="H614" s="76">
        <f t="shared" si="122"/>
        <v>94.255384327732898</v>
      </c>
      <c r="I614" s="76">
        <f t="shared" si="123"/>
        <v>0.26399732400294962</v>
      </c>
      <c r="J614" s="76">
        <f t="shared" si="124"/>
        <v>0.82257606199459055</v>
      </c>
      <c r="K614" s="76">
        <f t="shared" ca="1" si="125"/>
        <v>7.6715367252565586E-2</v>
      </c>
      <c r="L614" s="76">
        <f t="shared" ca="1" si="126"/>
        <v>6.4189864496725621E-5</v>
      </c>
      <c r="M614" s="76">
        <f t="shared" ca="1" si="127"/>
        <v>41299303322608.961</v>
      </c>
      <c r="N614" s="76">
        <f t="shared" ca="1" si="128"/>
        <v>63850171977144.938</v>
      </c>
      <c r="O614" s="76">
        <f t="shared" ca="1" si="129"/>
        <v>13640521894857.982</v>
      </c>
      <c r="P614" s="50">
        <f t="shared" ca="1" si="130"/>
        <v>8.01185774316579E-3</v>
      </c>
    </row>
    <row r="615" spans="1:16">
      <c r="A615">
        <v>31161.5</v>
      </c>
      <c r="B615">
        <v>8.3844774999306537E-2</v>
      </c>
      <c r="D615" s="84">
        <f t="shared" si="118"/>
        <v>3.1161500000000002</v>
      </c>
      <c r="E615" s="84">
        <f t="shared" si="119"/>
        <v>8.3844774999306537E-2</v>
      </c>
      <c r="F615" s="76">
        <f t="shared" si="120"/>
        <v>9.7103908225000009</v>
      </c>
      <c r="G615" s="76">
        <f t="shared" si="121"/>
        <v>30.259034361533381</v>
      </c>
      <c r="H615" s="76">
        <f t="shared" si="122"/>
        <v>94.291689925692239</v>
      </c>
      <c r="I615" s="76">
        <f t="shared" si="123"/>
        <v>0.26127289561408906</v>
      </c>
      <c r="J615" s="76">
        <f t="shared" si="124"/>
        <v>0.81416553366784372</v>
      </c>
      <c r="K615" s="76">
        <f t="shared" ca="1" si="125"/>
        <v>7.6725355068247569E-2</v>
      </c>
      <c r="L615" s="76">
        <f t="shared" ca="1" si="126"/>
        <v>5.0686140154759681E-5</v>
      </c>
      <c r="M615" s="76">
        <f t="shared" ca="1" si="127"/>
        <v>41355424952039.25</v>
      </c>
      <c r="N615" s="76">
        <f t="shared" ca="1" si="128"/>
        <v>63853165213354.047</v>
      </c>
      <c r="O615" s="76">
        <f t="shared" ca="1" si="129"/>
        <v>13650478206479.631</v>
      </c>
      <c r="P615" s="50">
        <f t="shared" ca="1" si="130"/>
        <v>7.1194199310589679E-3</v>
      </c>
    </row>
    <row r="616" spans="1:16">
      <c r="A616">
        <v>32096</v>
      </c>
      <c r="B616">
        <v>8.8061599999491591E-2</v>
      </c>
      <c r="D616" s="84">
        <f t="shared" si="118"/>
        <v>3.2096</v>
      </c>
      <c r="E616" s="84">
        <f t="shared" si="119"/>
        <v>8.8061599999491591E-2</v>
      </c>
      <c r="F616" s="76">
        <f t="shared" si="120"/>
        <v>10.301532160000001</v>
      </c>
      <c r="G616" s="76">
        <f t="shared" si="121"/>
        <v>33.063797620736004</v>
      </c>
      <c r="H616" s="76">
        <f t="shared" si="122"/>
        <v>106.12156484351428</v>
      </c>
      <c r="I616" s="76">
        <f t="shared" si="123"/>
        <v>0.28264251135836821</v>
      </c>
      <c r="J616" s="76">
        <f t="shared" si="124"/>
        <v>0.90716940445581862</v>
      </c>
      <c r="K616" s="76">
        <f t="shared" ca="1" si="125"/>
        <v>7.9854248259036975E-2</v>
      </c>
      <c r="L616" s="76">
        <f t="shared" ca="1" si="126"/>
        <v>6.7360622591543416E-5</v>
      </c>
      <c r="M616" s="76">
        <f t="shared" ca="1" si="127"/>
        <v>60946596520989.266</v>
      </c>
      <c r="N616" s="76">
        <f t="shared" ca="1" si="128"/>
        <v>64658539202899.742</v>
      </c>
      <c r="O616" s="76">
        <f t="shared" ca="1" si="129"/>
        <v>16991386046603.818</v>
      </c>
      <c r="P616" s="50">
        <f t="shared" ca="1" si="130"/>
        <v>8.2073517404546159E-3</v>
      </c>
    </row>
    <row r="617" spans="1:16">
      <c r="A617">
        <v>34119.5</v>
      </c>
      <c r="B617">
        <v>9.9549074999231379E-2</v>
      </c>
      <c r="D617" s="84">
        <f t="shared" si="118"/>
        <v>3.41195</v>
      </c>
      <c r="E617" s="84">
        <f t="shared" si="119"/>
        <v>9.9549074999231379E-2</v>
      </c>
      <c r="F617" s="76">
        <f t="shared" si="120"/>
        <v>11.6414028025</v>
      </c>
      <c r="G617" s="76">
        <f t="shared" si="121"/>
        <v>39.719884291989878</v>
      </c>
      <c r="H617" s="76">
        <f t="shared" si="122"/>
        <v>135.52225921005484</v>
      </c>
      <c r="I617" s="76">
        <f t="shared" si="123"/>
        <v>0.33965646644362751</v>
      </c>
      <c r="J617" s="76">
        <f t="shared" si="124"/>
        <v>1.1588908806823348</v>
      </c>
      <c r="K617" s="76">
        <f t="shared" ca="1" si="125"/>
        <v>8.6750180961566434E-2</v>
      </c>
      <c r="L617" s="76">
        <f t="shared" ca="1" si="126"/>
        <v>1.6381168858737531E-4</v>
      </c>
      <c r="M617" s="76">
        <f t="shared" ca="1" si="127"/>
        <v>118763525103121.67</v>
      </c>
      <c r="N617" s="76">
        <f t="shared" ca="1" si="128"/>
        <v>65520073288973.609</v>
      </c>
      <c r="O617" s="76">
        <f t="shared" ca="1" si="129"/>
        <v>26005574041420.199</v>
      </c>
      <c r="P617" s="50">
        <f t="shared" ca="1" si="130"/>
        <v>1.2798894037664946E-2</v>
      </c>
    </row>
    <row r="618" spans="1:16">
      <c r="A618">
        <v>34333.5</v>
      </c>
      <c r="B618">
        <v>0.10130097500223201</v>
      </c>
      <c r="D618" s="84">
        <f t="shared" si="118"/>
        <v>3.4333499999999999</v>
      </c>
      <c r="E618" s="84">
        <f t="shared" si="119"/>
        <v>0.10130097500223201</v>
      </c>
      <c r="F618" s="76">
        <f t="shared" si="120"/>
        <v>11.7878922225</v>
      </c>
      <c r="G618" s="76">
        <f t="shared" si="121"/>
        <v>40.47195976212037</v>
      </c>
      <c r="H618" s="76">
        <f t="shared" si="122"/>
        <v>138.95440304927598</v>
      </c>
      <c r="I618" s="76">
        <f t="shared" si="123"/>
        <v>0.34780170252391324</v>
      </c>
      <c r="J618" s="76">
        <f t="shared" si="124"/>
        <v>1.1941249753604775</v>
      </c>
      <c r="K618" s="76">
        <f t="shared" ca="1" si="125"/>
        <v>8.7489144163694688E-2</v>
      </c>
      <c r="L618" s="76">
        <f t="shared" ca="1" si="126"/>
        <v>1.9076667111237052E-4</v>
      </c>
      <c r="M618" s="76">
        <f t="shared" ca="1" si="127"/>
        <v>126195771981859.31</v>
      </c>
      <c r="N618" s="76">
        <f t="shared" ca="1" si="128"/>
        <v>65539764616331.266</v>
      </c>
      <c r="O618" s="76">
        <f t="shared" ca="1" si="129"/>
        <v>27113961269514.805</v>
      </c>
      <c r="P618" s="50">
        <f t="shared" ca="1" si="130"/>
        <v>1.381183083853732E-2</v>
      </c>
    </row>
    <row r="619" spans="1:16">
      <c r="A619">
        <v>35201</v>
      </c>
      <c r="B619">
        <v>0.10452584999438841</v>
      </c>
      <c r="D619" s="84">
        <f t="shared" si="118"/>
        <v>3.5200999999999998</v>
      </c>
      <c r="E619" s="84">
        <f t="shared" si="119"/>
        <v>0.10452584999438841</v>
      </c>
      <c r="F619" s="76">
        <f t="shared" si="120"/>
        <v>12.391104009999998</v>
      </c>
      <c r="G619" s="76">
        <f t="shared" si="121"/>
        <v>43.617925225600992</v>
      </c>
      <c r="H619" s="76">
        <f t="shared" si="122"/>
        <v>153.53945858663803</v>
      </c>
      <c r="I619" s="76">
        <f t="shared" si="123"/>
        <v>0.36794144456524663</v>
      </c>
      <c r="J619" s="76">
        <f t="shared" si="124"/>
        <v>1.2951906790141245</v>
      </c>
      <c r="K619" s="76">
        <f t="shared" ca="1" si="125"/>
        <v>9.0503650187205437E-2</v>
      </c>
      <c r="L619" s="76">
        <f t="shared" ca="1" si="126"/>
        <v>1.966220874325622E-4</v>
      </c>
      <c r="M619" s="76">
        <f t="shared" ca="1" si="127"/>
        <v>159075175047166.84</v>
      </c>
      <c r="N619" s="76">
        <f t="shared" ca="1" si="128"/>
        <v>65479049928266.945</v>
      </c>
      <c r="O619" s="76">
        <f t="shared" ca="1" si="129"/>
        <v>31936112557631.328</v>
      </c>
      <c r="P619" s="50">
        <f t="shared" ca="1" si="130"/>
        <v>1.4022199807182972E-2</v>
      </c>
    </row>
    <row r="620" spans="1:16">
      <c r="A620">
        <v>35593</v>
      </c>
      <c r="B620">
        <v>0.10561904999485705</v>
      </c>
      <c r="D620" s="84">
        <f t="shared" si="118"/>
        <v>3.5592999999999999</v>
      </c>
      <c r="E620" s="84">
        <f t="shared" si="119"/>
        <v>0.10561904999485705</v>
      </c>
      <c r="F620" s="76">
        <f t="shared" si="120"/>
        <v>12.66861649</v>
      </c>
      <c r="G620" s="76">
        <f t="shared" si="121"/>
        <v>45.091406672856998</v>
      </c>
      <c r="H620" s="76">
        <f t="shared" si="122"/>
        <v>160.49384377069993</v>
      </c>
      <c r="I620" s="76">
        <f t="shared" si="123"/>
        <v>0.37592988464669469</v>
      </c>
      <c r="J620" s="76">
        <f t="shared" si="124"/>
        <v>1.3380472384229805</v>
      </c>
      <c r="K620" s="76">
        <f t="shared" ca="1" si="125"/>
        <v>9.1875793108424295E-2</v>
      </c>
      <c r="L620" s="76">
        <f t="shared" ca="1" si="126"/>
        <v>1.8887710984648136E-4</v>
      </c>
      <c r="M620" s="76">
        <f t="shared" ca="1" si="127"/>
        <v>175423339248339.31</v>
      </c>
      <c r="N620" s="76">
        <f t="shared" ca="1" si="128"/>
        <v>65377726328117.617</v>
      </c>
      <c r="O620" s="76">
        <f t="shared" ca="1" si="129"/>
        <v>34294753751038.098</v>
      </c>
      <c r="P620" s="50">
        <f t="shared" ca="1" si="130"/>
        <v>1.3743256886432756E-2</v>
      </c>
    </row>
    <row r="621" spans="1:16">
      <c r="A621">
        <v>36470</v>
      </c>
      <c r="B621">
        <v>0.10964949999470264</v>
      </c>
      <c r="D621" s="84">
        <f t="shared" si="118"/>
        <v>3.6469999999999998</v>
      </c>
      <c r="E621" s="84">
        <f t="shared" si="119"/>
        <v>0.10964949999470264</v>
      </c>
      <c r="F621" s="76">
        <f t="shared" si="120"/>
        <v>13.300608999999998</v>
      </c>
      <c r="G621" s="76">
        <f t="shared" si="121"/>
        <v>48.507321022999989</v>
      </c>
      <c r="H621" s="76">
        <f t="shared" si="122"/>
        <v>176.90619977088093</v>
      </c>
      <c r="I621" s="76">
        <f t="shared" si="123"/>
        <v>0.3998917264806805</v>
      </c>
      <c r="J621" s="76">
        <f t="shared" si="124"/>
        <v>1.4584051264750417</v>
      </c>
      <c r="K621" s="76">
        <f t="shared" ca="1" si="125"/>
        <v>9.4968082918504934E-2</v>
      </c>
      <c r="L621" s="76">
        <f t="shared" ca="1" si="126"/>
        <v>2.1554400736526952E-4</v>
      </c>
      <c r="M621" s="76">
        <f t="shared" ca="1" si="127"/>
        <v>215501637029701.06</v>
      </c>
      <c r="N621" s="76">
        <f t="shared" ca="1" si="128"/>
        <v>64985192617231.672</v>
      </c>
      <c r="O621" s="76">
        <f t="shared" ca="1" si="129"/>
        <v>39998159275055.945</v>
      </c>
      <c r="P621" s="50">
        <f t="shared" ca="1" si="130"/>
        <v>1.4681417076197703E-2</v>
      </c>
    </row>
    <row r="622" spans="1:16">
      <c r="A622">
        <v>36470.5</v>
      </c>
      <c r="B622">
        <v>0.11040242500166642</v>
      </c>
      <c r="D622" s="84">
        <f t="shared" si="118"/>
        <v>3.6470500000000001</v>
      </c>
      <c r="E622" s="84">
        <f t="shared" si="119"/>
        <v>0.11040242500166642</v>
      </c>
      <c r="F622" s="76">
        <f t="shared" si="120"/>
        <v>13.3009737025</v>
      </c>
      <c r="G622" s="76">
        <f t="shared" si="121"/>
        <v>48.509316141702627</v>
      </c>
      <c r="H622" s="76">
        <f t="shared" si="122"/>
        <v>176.91590143459658</v>
      </c>
      <c r="I622" s="76">
        <f t="shared" si="123"/>
        <v>0.40264316410232753</v>
      </c>
      <c r="J622" s="76">
        <f t="shared" si="124"/>
        <v>1.4684597516393936</v>
      </c>
      <c r="K622" s="76">
        <f t="shared" ca="1" si="125"/>
        <v>9.4969854770054388E-2</v>
      </c>
      <c r="L622" s="76">
        <f t="shared" ca="1" si="126"/>
        <v>2.3816422395363772E-4</v>
      </c>
      <c r="M622" s="76">
        <f t="shared" ca="1" si="127"/>
        <v>215525901762412.38</v>
      </c>
      <c r="N622" s="76">
        <f t="shared" ca="1" si="128"/>
        <v>64984903707635.68</v>
      </c>
      <c r="O622" s="76">
        <f t="shared" ca="1" si="129"/>
        <v>40001584245599.805</v>
      </c>
      <c r="P622" s="50">
        <f t="shared" ca="1" si="130"/>
        <v>1.5432570231612028E-2</v>
      </c>
    </row>
    <row r="623" spans="1:16">
      <c r="A623">
        <v>36482</v>
      </c>
      <c r="B623">
        <v>0.10911969999870053</v>
      </c>
      <c r="D623" s="84">
        <f t="shared" si="118"/>
        <v>3.6482000000000001</v>
      </c>
      <c r="E623" s="84">
        <f t="shared" si="119"/>
        <v>0.10911969999870053</v>
      </c>
      <c r="F623" s="76">
        <f t="shared" si="120"/>
        <v>13.309363240000001</v>
      </c>
      <c r="G623" s="76">
        <f t="shared" si="121"/>
        <v>48.555218972168007</v>
      </c>
      <c r="H623" s="76">
        <f t="shared" si="122"/>
        <v>177.13914985426334</v>
      </c>
      <c r="I623" s="76">
        <f t="shared" si="123"/>
        <v>0.39809048953525927</v>
      </c>
      <c r="J623" s="76">
        <f t="shared" si="124"/>
        <v>1.452313723922533</v>
      </c>
      <c r="K623" s="76">
        <f t="shared" ca="1" si="125"/>
        <v>9.5010610141954874E-2</v>
      </c>
      <c r="L623" s="76">
        <f t="shared" ca="1" si="126"/>
        <v>1.9906641658572305E-4</v>
      </c>
      <c r="M623" s="76">
        <f t="shared" ca="1" si="127"/>
        <v>216084443217775.03</v>
      </c>
      <c r="N623" s="76">
        <f t="shared" ca="1" si="128"/>
        <v>64978238378227.555</v>
      </c>
      <c r="O623" s="76">
        <f t="shared" ca="1" si="129"/>
        <v>40080414227589.445</v>
      </c>
      <c r="P623" s="50">
        <f t="shared" ca="1" si="130"/>
        <v>1.4109089856745652E-2</v>
      </c>
    </row>
    <row r="624" spans="1:16">
      <c r="A624">
        <v>38703.5</v>
      </c>
      <c r="B624">
        <v>0.12036547499883454</v>
      </c>
      <c r="D624" s="84">
        <f t="shared" si="118"/>
        <v>3.8703500000000002</v>
      </c>
      <c r="E624" s="84">
        <f t="shared" si="119"/>
        <v>0.12036547499883454</v>
      </c>
      <c r="F624" s="76">
        <f t="shared" si="120"/>
        <v>14.979609122500001</v>
      </c>
      <c r="G624" s="76">
        <f t="shared" si="121"/>
        <v>57.976330167267882</v>
      </c>
      <c r="H624" s="76">
        <f t="shared" si="122"/>
        <v>224.38868946288525</v>
      </c>
      <c r="I624" s="76">
        <f t="shared" si="123"/>
        <v>0.46585651616173929</v>
      </c>
      <c r="J624" s="76">
        <f t="shared" si="124"/>
        <v>1.8030277673265878</v>
      </c>
      <c r="K624" s="76">
        <f t="shared" ca="1" si="125"/>
        <v>0.10298364106130622</v>
      </c>
      <c r="L624" s="76">
        <f t="shared" ca="1" si="126"/>
        <v>3.0212815103181122E-4</v>
      </c>
      <c r="M624" s="76">
        <f t="shared" ca="1" si="127"/>
        <v>340940585181691.63</v>
      </c>
      <c r="N624" s="76">
        <f t="shared" ca="1" si="128"/>
        <v>62966528198398.07</v>
      </c>
      <c r="O624" s="76">
        <f t="shared" ca="1" si="129"/>
        <v>57415264711489.656</v>
      </c>
      <c r="P624" s="50">
        <f t="shared" ca="1" si="130"/>
        <v>1.7381833937528318E-2</v>
      </c>
    </row>
    <row r="625" spans="1:16">
      <c r="A625">
        <v>38772</v>
      </c>
      <c r="B625">
        <v>0.12031619999470422</v>
      </c>
      <c r="D625" s="84">
        <f t="shared" si="118"/>
        <v>3.8772000000000002</v>
      </c>
      <c r="E625" s="84">
        <f t="shared" si="119"/>
        <v>0.12031619999470422</v>
      </c>
      <c r="F625" s="76">
        <f t="shared" si="120"/>
        <v>15.032679840000002</v>
      </c>
      <c r="G625" s="76">
        <f t="shared" si="121"/>
        <v>58.284706275648013</v>
      </c>
      <c r="H625" s="76">
        <f t="shared" si="122"/>
        <v>225.98146317194249</v>
      </c>
      <c r="I625" s="76">
        <f t="shared" si="123"/>
        <v>0.46648997061946723</v>
      </c>
      <c r="J625" s="76">
        <f t="shared" si="124"/>
        <v>1.8086749140857985</v>
      </c>
      <c r="K625" s="76">
        <f t="shared" ca="1" si="125"/>
        <v>0.10323265679342086</v>
      </c>
      <c r="L625" s="76">
        <f t="shared" ca="1" si="126"/>
        <v>2.9184744831011481E-4</v>
      </c>
      <c r="M625" s="76">
        <f t="shared" ca="1" si="127"/>
        <v>345349659856950.25</v>
      </c>
      <c r="N625" s="76">
        <f t="shared" ca="1" si="128"/>
        <v>62881978139629.672</v>
      </c>
      <c r="O625" s="76">
        <f t="shared" ca="1" si="129"/>
        <v>58019934682635.484</v>
      </c>
      <c r="P625" s="50">
        <f t="shared" ca="1" si="130"/>
        <v>1.7083543201283358E-2</v>
      </c>
    </row>
    <row r="626" spans="1:16">
      <c r="A626">
        <v>38775</v>
      </c>
      <c r="B626">
        <v>0.12053374999959487</v>
      </c>
      <c r="D626" s="84">
        <f t="shared" si="118"/>
        <v>3.8774999999999999</v>
      </c>
      <c r="E626" s="84">
        <f t="shared" si="119"/>
        <v>0.12053374999959487</v>
      </c>
      <c r="F626" s="76">
        <f t="shared" si="120"/>
        <v>15.03500625</v>
      </c>
      <c r="G626" s="76">
        <f t="shared" si="121"/>
        <v>58.298236734375003</v>
      </c>
      <c r="H626" s="76">
        <f t="shared" si="122"/>
        <v>226.05141293753908</v>
      </c>
      <c r="I626" s="76">
        <f t="shared" si="123"/>
        <v>0.4673696156234291</v>
      </c>
      <c r="J626" s="76">
        <f t="shared" si="124"/>
        <v>1.8122256845798463</v>
      </c>
      <c r="K626" s="76">
        <f t="shared" ca="1" si="125"/>
        <v>0.10324356692272948</v>
      </c>
      <c r="L626" s="76">
        <f t="shared" ca="1" si="126"/>
        <v>2.9895043083152229E-4</v>
      </c>
      <c r="M626" s="76">
        <f t="shared" ca="1" si="127"/>
        <v>345543554049460.25</v>
      </c>
      <c r="N626" s="76">
        <f t="shared" ca="1" si="128"/>
        <v>62878245039283.734</v>
      </c>
      <c r="O626" s="76">
        <f t="shared" ca="1" si="129"/>
        <v>58046517388272.43</v>
      </c>
      <c r="P626" s="50">
        <f t="shared" ca="1" si="130"/>
        <v>1.729018307686539E-2</v>
      </c>
    </row>
    <row r="627" spans="1:16">
      <c r="A627">
        <v>38787.5</v>
      </c>
      <c r="B627">
        <v>0.12065687499853084</v>
      </c>
      <c r="D627" s="84">
        <f t="shared" si="118"/>
        <v>3.8787500000000001</v>
      </c>
      <c r="E627" s="84">
        <f t="shared" si="119"/>
        <v>0.12065687499853084</v>
      </c>
      <c r="F627" s="76">
        <f t="shared" si="120"/>
        <v>15.0447015625</v>
      </c>
      <c r="G627" s="76">
        <f t="shared" si="121"/>
        <v>58.35463618554688</v>
      </c>
      <c r="H627" s="76">
        <f t="shared" si="122"/>
        <v>226.34304510468993</v>
      </c>
      <c r="I627" s="76">
        <f t="shared" si="123"/>
        <v>0.46799785390055149</v>
      </c>
      <c r="J627" s="76">
        <f t="shared" si="124"/>
        <v>1.8152466758167642</v>
      </c>
      <c r="K627" s="76">
        <f t="shared" ca="1" si="125"/>
        <v>0.10328902970672162</v>
      </c>
      <c r="L627" s="76">
        <f t="shared" ca="1" si="126"/>
        <v>3.0164205008021978E-4</v>
      </c>
      <c r="M627" s="76">
        <f t="shared" ca="1" si="127"/>
        <v>346352166598547.88</v>
      </c>
      <c r="N627" s="76">
        <f t="shared" ca="1" si="128"/>
        <v>62862663219321.43</v>
      </c>
      <c r="O627" s="76">
        <f t="shared" ca="1" si="129"/>
        <v>58157369883413.594</v>
      </c>
      <c r="P627" s="50">
        <f t="shared" ca="1" si="130"/>
        <v>1.7367845291809222E-2</v>
      </c>
    </row>
    <row r="628" spans="1:16">
      <c r="A628">
        <v>38800</v>
      </c>
      <c r="B628">
        <v>0.12097999999969034</v>
      </c>
      <c r="D628" s="84">
        <f t="shared" si="118"/>
        <v>3.88</v>
      </c>
      <c r="E628" s="84">
        <f t="shared" si="119"/>
        <v>0.12097999999969034</v>
      </c>
      <c r="F628" s="76">
        <f t="shared" si="120"/>
        <v>15.054399999999999</v>
      </c>
      <c r="G628" s="76">
        <f t="shared" si="121"/>
        <v>58.411071999999997</v>
      </c>
      <c r="H628" s="76">
        <f t="shared" si="122"/>
        <v>226.63495935999998</v>
      </c>
      <c r="I628" s="76">
        <f t="shared" si="123"/>
        <v>0.46940239999879851</v>
      </c>
      <c r="J628" s="76">
        <f t="shared" si="124"/>
        <v>1.8212813119953382</v>
      </c>
      <c r="K628" s="76">
        <f t="shared" ca="1" si="125"/>
        <v>0.10333449880018615</v>
      </c>
      <c r="L628" s="76">
        <f t="shared" ca="1" si="126"/>
        <v>3.1136371258170365E-4</v>
      </c>
      <c r="M628" s="76">
        <f t="shared" ca="1" si="127"/>
        <v>347161941134495.25</v>
      </c>
      <c r="N628" s="76">
        <f t="shared" ca="1" si="128"/>
        <v>62847037484372.773</v>
      </c>
      <c r="O628" s="76">
        <f t="shared" ca="1" si="129"/>
        <v>58268369598754.664</v>
      </c>
      <c r="P628" s="50">
        <f t="shared" ca="1" si="130"/>
        <v>1.7645501199504185E-2</v>
      </c>
    </row>
    <row r="629" spans="1:16">
      <c r="A629">
        <v>38824.5</v>
      </c>
      <c r="B629">
        <v>0.1203733249931247</v>
      </c>
      <c r="D629" s="84">
        <f t="shared" si="118"/>
        <v>3.88245</v>
      </c>
      <c r="E629" s="84">
        <f t="shared" si="119"/>
        <v>0.1203733249931247</v>
      </c>
      <c r="F629" s="76">
        <f t="shared" si="120"/>
        <v>15.0734180025</v>
      </c>
      <c r="G629" s="76">
        <f t="shared" si="121"/>
        <v>58.521791723806125</v>
      </c>
      <c r="H629" s="76">
        <f t="shared" si="122"/>
        <v>227.20793027809111</v>
      </c>
      <c r="I629" s="76">
        <f t="shared" si="123"/>
        <v>0.467343415619557</v>
      </c>
      <c r="J629" s="76">
        <f t="shared" si="124"/>
        <v>1.8144374439721491</v>
      </c>
      <c r="K629" s="76">
        <f t="shared" ca="1" si="125"/>
        <v>0.10342363652589415</v>
      </c>
      <c r="L629" s="76">
        <f t="shared" ca="1" si="126"/>
        <v>2.8729193913616831E-4</v>
      </c>
      <c r="M629" s="76">
        <f t="shared" ca="1" si="127"/>
        <v>348752472825090.69</v>
      </c>
      <c r="N629" s="76">
        <f t="shared" ca="1" si="128"/>
        <v>62816283720792.563</v>
      </c>
      <c r="O629" s="76">
        <f t="shared" ca="1" si="129"/>
        <v>58486356551203.813</v>
      </c>
      <c r="P629" s="50">
        <f t="shared" ca="1" si="130"/>
        <v>1.694968846723055E-2</v>
      </c>
    </row>
    <row r="630" spans="1:16">
      <c r="A630">
        <v>38825</v>
      </c>
      <c r="B630">
        <v>0.12042625000322005</v>
      </c>
      <c r="D630" s="84">
        <f t="shared" si="118"/>
        <v>3.8824999999999998</v>
      </c>
      <c r="E630" s="84">
        <f t="shared" si="119"/>
        <v>0.12042625000322005</v>
      </c>
      <c r="F630" s="76">
        <f t="shared" si="120"/>
        <v>15.073806249999999</v>
      </c>
      <c r="G630" s="76">
        <f t="shared" si="121"/>
        <v>58.524052765624994</v>
      </c>
      <c r="H630" s="76">
        <f t="shared" si="122"/>
        <v>227.21963486253904</v>
      </c>
      <c r="I630" s="76">
        <f t="shared" si="123"/>
        <v>0.46755491563750179</v>
      </c>
      <c r="J630" s="76">
        <f t="shared" si="124"/>
        <v>1.8152819599626007</v>
      </c>
      <c r="K630" s="76">
        <f t="shared" ca="1" si="125"/>
        <v>0.10342545591553239</v>
      </c>
      <c r="L630" s="76">
        <f t="shared" ca="1" si="126"/>
        <v>2.8902699961195577E-4</v>
      </c>
      <c r="M630" s="76">
        <f t="shared" ca="1" si="127"/>
        <v>348784979205486.88</v>
      </c>
      <c r="N630" s="76">
        <f t="shared" ca="1" si="128"/>
        <v>62815654337954.695</v>
      </c>
      <c r="O630" s="76">
        <f t="shared" ca="1" si="129"/>
        <v>58490811164332.484</v>
      </c>
      <c r="P630" s="50">
        <f t="shared" ca="1" si="130"/>
        <v>1.7000794087687662E-2</v>
      </c>
    </row>
    <row r="631" spans="1:16">
      <c r="A631">
        <v>38836.5</v>
      </c>
      <c r="B631">
        <v>0.1212435249981354</v>
      </c>
      <c r="D631" s="84">
        <f t="shared" si="118"/>
        <v>3.8836499999999998</v>
      </c>
      <c r="E631" s="84">
        <f t="shared" si="119"/>
        <v>0.1212435249981354</v>
      </c>
      <c r="F631" s="76">
        <f t="shared" si="120"/>
        <v>15.082737322499998</v>
      </c>
      <c r="G631" s="76">
        <f t="shared" si="121"/>
        <v>58.576072802527115</v>
      </c>
      <c r="H631" s="76">
        <f t="shared" si="122"/>
        <v>227.4889651395344</v>
      </c>
      <c r="I631" s="76">
        <f t="shared" si="123"/>
        <v>0.47086741585900854</v>
      </c>
      <c r="J631" s="76">
        <f t="shared" si="124"/>
        <v>1.8286842396008385</v>
      </c>
      <c r="K631" s="76">
        <f t="shared" ca="1" si="125"/>
        <v>0.10346730466347498</v>
      </c>
      <c r="L631" s="76">
        <f t="shared" ca="1" si="126"/>
        <v>3.159940093863946E-4</v>
      </c>
      <c r="M631" s="76">
        <f t="shared" ca="1" si="127"/>
        <v>349533140193013.81</v>
      </c>
      <c r="N631" s="76">
        <f t="shared" ca="1" si="128"/>
        <v>62801159164772.352</v>
      </c>
      <c r="O631" s="76">
        <f t="shared" ca="1" si="129"/>
        <v>58593332451235.43</v>
      </c>
      <c r="P631" s="50">
        <f t="shared" ca="1" si="130"/>
        <v>1.777622033466042E-2</v>
      </c>
    </row>
    <row r="632" spans="1:16">
      <c r="A632">
        <v>38837</v>
      </c>
      <c r="B632">
        <v>0.12109644999873126</v>
      </c>
      <c r="D632" s="84">
        <f t="shared" si="118"/>
        <v>3.8837000000000002</v>
      </c>
      <c r="E632" s="84">
        <f t="shared" si="119"/>
        <v>0.12109644999873126</v>
      </c>
      <c r="F632" s="76">
        <f t="shared" si="120"/>
        <v>15.083125690000001</v>
      </c>
      <c r="G632" s="76">
        <f t="shared" si="121"/>
        <v>58.578335242253004</v>
      </c>
      <c r="H632" s="76">
        <f t="shared" si="122"/>
        <v>227.50068058033801</v>
      </c>
      <c r="I632" s="76">
        <f t="shared" si="123"/>
        <v>0.47030228286007258</v>
      </c>
      <c r="J632" s="76">
        <f t="shared" si="124"/>
        <v>1.826512975943664</v>
      </c>
      <c r="K632" s="76">
        <f t="shared" ca="1" si="125"/>
        <v>0.10346912429539697</v>
      </c>
      <c r="L632" s="76">
        <f t="shared" ca="1" si="126"/>
        <v>3.1072261145142984E-4</v>
      </c>
      <c r="M632" s="76">
        <f t="shared" ca="1" si="127"/>
        <v>349565691294659.25</v>
      </c>
      <c r="N632" s="76">
        <f t="shared" ca="1" si="128"/>
        <v>62800528097878.688</v>
      </c>
      <c r="O632" s="76">
        <f t="shared" ca="1" si="129"/>
        <v>58597792733379.75</v>
      </c>
      <c r="P632" s="50">
        <f t="shared" ca="1" si="130"/>
        <v>1.7627325703334293E-2</v>
      </c>
    </row>
    <row r="633" spans="1:16">
      <c r="A633">
        <v>38837.5</v>
      </c>
      <c r="B633">
        <v>0.12074937500437954</v>
      </c>
      <c r="D633" s="84">
        <f t="shared" si="118"/>
        <v>3.88375</v>
      </c>
      <c r="E633" s="84">
        <f t="shared" si="119"/>
        <v>0.12074937500437954</v>
      </c>
      <c r="F633" s="76">
        <f t="shared" si="120"/>
        <v>15.083514062500001</v>
      </c>
      <c r="G633" s="76">
        <f t="shared" si="121"/>
        <v>58.580597740234381</v>
      </c>
      <c r="H633" s="76">
        <f t="shared" si="122"/>
        <v>227.51239647363528</v>
      </c>
      <c r="I633" s="76">
        <f t="shared" si="123"/>
        <v>0.46896038517325905</v>
      </c>
      <c r="J633" s="76">
        <f t="shared" si="124"/>
        <v>1.8213248959166448</v>
      </c>
      <c r="K633" s="76">
        <f t="shared" ca="1" si="125"/>
        <v>0.1034709439374141</v>
      </c>
      <c r="L633" s="76">
        <f t="shared" ca="1" si="126"/>
        <v>2.9854418013587663E-4</v>
      </c>
      <c r="M633" s="76">
        <f t="shared" ca="1" si="127"/>
        <v>349598244260298.06</v>
      </c>
      <c r="N633" s="76">
        <f t="shared" ca="1" si="128"/>
        <v>62799896960829.813</v>
      </c>
      <c r="O633" s="76">
        <f t="shared" ca="1" si="129"/>
        <v>58602253251827.938</v>
      </c>
      <c r="P633" s="50">
        <f t="shared" ca="1" si="130"/>
        <v>1.7278431066965444E-2</v>
      </c>
    </row>
    <row r="634" spans="1:16">
      <c r="A634">
        <v>39091</v>
      </c>
      <c r="B634">
        <v>0.12123235000035493</v>
      </c>
      <c r="D634" s="84">
        <f t="shared" si="118"/>
        <v>3.9091</v>
      </c>
      <c r="E634" s="84">
        <f t="shared" si="119"/>
        <v>0.12123235000035493</v>
      </c>
      <c r="F634" s="76">
        <f t="shared" si="120"/>
        <v>15.28106281</v>
      </c>
      <c r="G634" s="76">
        <f t="shared" si="121"/>
        <v>59.735202630571003</v>
      </c>
      <c r="H634" s="76">
        <f t="shared" si="122"/>
        <v>233.51088060316511</v>
      </c>
      <c r="I634" s="76">
        <f t="shared" si="123"/>
        <v>0.47390937938638744</v>
      </c>
      <c r="J634" s="76">
        <f t="shared" si="124"/>
        <v>1.8525591549593272</v>
      </c>
      <c r="K634" s="76">
        <f t="shared" ca="1" si="125"/>
        <v>0.10439480247408021</v>
      </c>
      <c r="L634" s="76">
        <f t="shared" ca="1" si="126"/>
        <v>2.8350300669955969E-4</v>
      </c>
      <c r="M634" s="76">
        <f t="shared" ca="1" si="127"/>
        <v>366343703790787.81</v>
      </c>
      <c r="N634" s="76">
        <f t="shared" ca="1" si="128"/>
        <v>62470900539103.031</v>
      </c>
      <c r="O634" s="76">
        <f t="shared" ca="1" si="129"/>
        <v>60894333176450.336</v>
      </c>
      <c r="P634" s="50">
        <f t="shared" ca="1" si="130"/>
        <v>1.6837547526274713E-2</v>
      </c>
    </row>
    <row r="635" spans="1:16">
      <c r="A635">
        <v>39885</v>
      </c>
      <c r="B635">
        <v>0.12622724999528145</v>
      </c>
      <c r="D635" s="84">
        <f t="shared" si="118"/>
        <v>3.9885000000000002</v>
      </c>
      <c r="E635" s="84">
        <f t="shared" si="119"/>
        <v>0.12622724999528145</v>
      </c>
      <c r="F635" s="76">
        <f t="shared" si="120"/>
        <v>15.908132250000001</v>
      </c>
      <c r="G635" s="76">
        <f t="shared" si="121"/>
        <v>63.449585479125005</v>
      </c>
      <c r="H635" s="76">
        <f t="shared" si="122"/>
        <v>253.06867168349009</v>
      </c>
      <c r="I635" s="76">
        <f t="shared" si="123"/>
        <v>0.50345738660618011</v>
      </c>
      <c r="J635" s="76">
        <f t="shared" si="124"/>
        <v>2.0080397864787494</v>
      </c>
      <c r="K635" s="76">
        <f t="shared" ca="1" si="125"/>
        <v>0.10730525848364537</v>
      </c>
      <c r="L635" s="76">
        <f t="shared" ca="1" si="126"/>
        <v>3.5804176276642784E-4</v>
      </c>
      <c r="M635" s="76">
        <f t="shared" ca="1" si="127"/>
        <v>421964311023995.38</v>
      </c>
      <c r="N635" s="76">
        <f t="shared" ca="1" si="128"/>
        <v>61325434522598.578</v>
      </c>
      <c r="O635" s="76">
        <f t="shared" ca="1" si="129"/>
        <v>68477610407530.688</v>
      </c>
      <c r="P635" s="50">
        <f t="shared" ca="1" si="130"/>
        <v>1.892199151163608E-2</v>
      </c>
    </row>
    <row r="636" spans="1:16">
      <c r="A636">
        <v>40074</v>
      </c>
      <c r="B636">
        <v>0.12633289999939734</v>
      </c>
      <c r="D636" s="84">
        <f t="shared" si="118"/>
        <v>4.0073999999999996</v>
      </c>
      <c r="E636" s="84">
        <f t="shared" si="119"/>
        <v>0.12633289999939734</v>
      </c>
      <c r="F636" s="76">
        <f t="shared" si="120"/>
        <v>16.059254759999998</v>
      </c>
      <c r="G636" s="76">
        <f t="shared" si="121"/>
        <v>64.355857525223982</v>
      </c>
      <c r="H636" s="76">
        <f t="shared" si="122"/>
        <v>257.89966344658262</v>
      </c>
      <c r="I636" s="76">
        <f t="shared" si="123"/>
        <v>0.50626646345758486</v>
      </c>
      <c r="J636" s="76">
        <f t="shared" si="124"/>
        <v>2.0288122256599253</v>
      </c>
      <c r="K636" s="76">
        <f t="shared" ca="1" si="125"/>
        <v>0.10800180074708129</v>
      </c>
      <c r="L636" s="76">
        <f t="shared" ca="1" si="126"/>
        <v>3.3602919979826192E-4</v>
      </c>
      <c r="M636" s="76">
        <f t="shared" ca="1" si="127"/>
        <v>435927486762204.94</v>
      </c>
      <c r="N636" s="76">
        <f t="shared" ca="1" si="128"/>
        <v>61027473251314.609</v>
      </c>
      <c r="O636" s="76">
        <f t="shared" ca="1" si="129"/>
        <v>70375345030212.813</v>
      </c>
      <c r="P636" s="50">
        <f t="shared" ca="1" si="130"/>
        <v>1.8331099252316047E-2</v>
      </c>
    </row>
    <row r="637" spans="1:16">
      <c r="A637">
        <v>40080.5</v>
      </c>
      <c r="B637">
        <v>0.12482092499703867</v>
      </c>
      <c r="D637" s="84">
        <f t="shared" si="118"/>
        <v>4.0080499999999999</v>
      </c>
      <c r="E637" s="84">
        <f t="shared" si="119"/>
        <v>0.12482092499703867</v>
      </c>
      <c r="F637" s="76">
        <f t="shared" si="120"/>
        <v>16.064464802499998</v>
      </c>
      <c r="G637" s="76">
        <f t="shared" si="121"/>
        <v>64.387178151660109</v>
      </c>
      <c r="H637" s="76">
        <f t="shared" si="122"/>
        <v>258.06702939076132</v>
      </c>
      <c r="I637" s="76">
        <f t="shared" si="123"/>
        <v>0.50028850843438089</v>
      </c>
      <c r="J637" s="76">
        <f t="shared" si="124"/>
        <v>2.0051813562304202</v>
      </c>
      <c r="K637" s="76">
        <f t="shared" ca="1" si="125"/>
        <v>0.10802578156112795</v>
      </c>
      <c r="L637" s="76">
        <f t="shared" ca="1" si="126"/>
        <v>2.8207684303281503E-4</v>
      </c>
      <c r="M637" s="76">
        <f t="shared" ca="1" si="127"/>
        <v>436412733707265.75</v>
      </c>
      <c r="N637" s="76">
        <f t="shared" ca="1" si="128"/>
        <v>61017055119064.133</v>
      </c>
      <c r="O637" s="76">
        <f t="shared" ca="1" si="129"/>
        <v>70441257823749.375</v>
      </c>
      <c r="P637" s="50">
        <f t="shared" ca="1" si="130"/>
        <v>1.6795143435910723E-2</v>
      </c>
    </row>
  </sheetData>
  <phoneticPr fontId="1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L2308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</cols>
  <sheetData>
    <row r="1" spans="1:38" ht="20.25">
      <c r="A1" s="1" t="s">
        <v>1832</v>
      </c>
      <c r="T1" t="s">
        <v>1947</v>
      </c>
      <c r="Y1" t="s">
        <v>1938</v>
      </c>
      <c r="AK1">
        <v>-47426</v>
      </c>
      <c r="AL1">
        <v>-7.5442100005602697E-2</v>
      </c>
    </row>
    <row r="2" spans="1:38">
      <c r="A2" t="s">
        <v>1808</v>
      </c>
      <c r="B2" t="s">
        <v>1811</v>
      </c>
      <c r="T2" t="s">
        <v>1948</v>
      </c>
      <c r="U2">
        <f>C8*U15</f>
        <v>17365.741706612207</v>
      </c>
      <c r="V2" t="s">
        <v>1949</v>
      </c>
      <c r="X2">
        <v>-60000</v>
      </c>
      <c r="Y2">
        <f t="shared" ref="Y2:Y36" si="0">U$12+U$13*X2+U$14*SIN(2*PI()/U$15*(X2-U$16))</f>
        <v>-1.3872690355545315E-4</v>
      </c>
      <c r="AK2">
        <v>-44984.5</v>
      </c>
      <c r="AL2">
        <v>-5.8409325003594859E-2</v>
      </c>
    </row>
    <row r="3" spans="1:38" ht="13.5" thickBot="1">
      <c r="B3" t="s">
        <v>1810</v>
      </c>
      <c r="U3">
        <f>U2/365.2422</f>
        <v>47.545824952900311</v>
      </c>
      <c r="V3" t="s">
        <v>1950</v>
      </c>
      <c r="X3">
        <v>-57000</v>
      </c>
      <c r="Y3">
        <f t="shared" si="0"/>
        <v>-1.3183600700962693E-3</v>
      </c>
      <c r="AK3">
        <v>-44222</v>
      </c>
      <c r="AL3">
        <v>-6.9698700008302694E-2</v>
      </c>
    </row>
    <row r="4" spans="1:38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-3.3613218348550085E-3</v>
      </c>
      <c r="AK4">
        <v>-44135</v>
      </c>
      <c r="AL4">
        <v>-6.778975000634091E-2</v>
      </c>
    </row>
    <row r="5" spans="1:38">
      <c r="X5">
        <v>-51000</v>
      </c>
      <c r="Y5">
        <f t="shared" si="0"/>
        <v>-5.9643109972806439E-3</v>
      </c>
      <c r="AK5">
        <v>-40580</v>
      </c>
      <c r="AL5">
        <v>-6.8393000005016802E-2</v>
      </c>
    </row>
    <row r="6" spans="1:38">
      <c r="A6" s="8" t="s">
        <v>1784</v>
      </c>
      <c r="X6">
        <v>-48000</v>
      </c>
      <c r="Y6">
        <f t="shared" si="0"/>
        <v>-8.7565177269496083E-3</v>
      </c>
      <c r="AK6">
        <v>-40571</v>
      </c>
      <c r="AL6">
        <v>-7.1840350003185449E-2</v>
      </c>
    </row>
    <row r="7" spans="1:38">
      <c r="A7" t="s">
        <v>1785</v>
      </c>
      <c r="C7">
        <f>+C4</f>
        <v>41581.624000000003</v>
      </c>
      <c r="X7">
        <v>-45000</v>
      </c>
      <c r="Y7">
        <f t="shared" si="0"/>
        <v>-1.1344322918810655E-2</v>
      </c>
      <c r="AK7">
        <v>-40462</v>
      </c>
      <c r="AL7">
        <v>-7.270270000299206E-2</v>
      </c>
    </row>
    <row r="8" spans="1:38">
      <c r="A8" t="s">
        <v>1786</v>
      </c>
      <c r="C8">
        <f>+D4</f>
        <v>0.32149414999999998</v>
      </c>
      <c r="X8">
        <v>-42000</v>
      </c>
      <c r="Y8">
        <f t="shared" si="0"/>
        <v>-1.3358747097621259E-2</v>
      </c>
      <c r="AK8">
        <v>-40462</v>
      </c>
      <c r="AL8">
        <v>-7.210270000359742E-2</v>
      </c>
    </row>
    <row r="9" spans="1:38">
      <c r="A9" s="28" t="s">
        <v>1835</v>
      </c>
      <c r="B9" s="28"/>
      <c r="C9" s="28">
        <v>21</v>
      </c>
      <c r="D9" s="28" t="str">
        <f>"F"&amp;C9</f>
        <v>F21</v>
      </c>
      <c r="E9" s="28" t="str">
        <f>"G"&amp;C9</f>
        <v>G21</v>
      </c>
      <c r="X9">
        <v>-39000</v>
      </c>
      <c r="Y9">
        <f t="shared" si="0"/>
        <v>-1.4499929132611351E-2</v>
      </c>
      <c r="AK9">
        <v>-40443</v>
      </c>
      <c r="AL9">
        <v>-6.909155000539613E-2</v>
      </c>
    </row>
    <row r="10" spans="1:38" ht="13.5" thickBot="1">
      <c r="C10" s="7" t="s">
        <v>1803</v>
      </c>
      <c r="D10" s="7" t="s">
        <v>1804</v>
      </c>
      <c r="X10">
        <v>-36000</v>
      </c>
      <c r="Y10">
        <f t="shared" si="0"/>
        <v>-1.4573273065611113E-2</v>
      </c>
      <c r="AK10">
        <v>-40311</v>
      </c>
      <c r="AL10">
        <v>-7.0319350004865555E-2</v>
      </c>
    </row>
    <row r="11" spans="1:38" ht="13.5" thickBot="1">
      <c r="A11" t="s">
        <v>1799</v>
      </c>
      <c r="C11" s="31">
        <f ca="1">INTERCEPT(INDIRECT(E9):G508,INDIRECT(D9):$F508)</f>
        <v>3.4065132986250864E-3</v>
      </c>
      <c r="D11" s="6">
        <f>+E11*F11</f>
        <v>-7.5586604332389413E-3</v>
      </c>
      <c r="E11" s="12">
        <v>-7558.6604332389416</v>
      </c>
      <c r="F11">
        <v>9.9999999999999995E-7</v>
      </c>
      <c r="X11">
        <v>-33000</v>
      </c>
      <c r="Y11">
        <f t="shared" si="0"/>
        <v>-1.3512905725034687E-2</v>
      </c>
      <c r="AK11">
        <v>-24905.5</v>
      </c>
      <c r="AL11">
        <v>-5.1347175001865253E-2</v>
      </c>
    </row>
    <row r="12" spans="1:38">
      <c r="A12" t="s">
        <v>1800</v>
      </c>
      <c r="C12" s="31">
        <f ca="1">SLOPE(INDIRECT(E9):G508,INDIRECT(D9):$F508)</f>
        <v>2.2857811744567184E-6</v>
      </c>
      <c r="D12" s="6">
        <f>+E12*F12</f>
        <v>2.0765005889999329E-6</v>
      </c>
      <c r="E12" s="13">
        <v>2.0765005889999331</v>
      </c>
      <c r="F12">
        <v>9.9999999999999995E-7</v>
      </c>
      <c r="T12" t="s">
        <v>1940</v>
      </c>
      <c r="U12">
        <f>V12*W12</f>
        <v>5.0898479335058789E-4</v>
      </c>
      <c r="V12" s="12">
        <v>5.0898479335058789E-4</v>
      </c>
      <c r="W12">
        <v>1</v>
      </c>
      <c r="X12">
        <v>-30000</v>
      </c>
      <c r="Y12">
        <f t="shared" si="0"/>
        <v>-1.1389617422313333E-2</v>
      </c>
      <c r="AK12">
        <v>-24887</v>
      </c>
      <c r="AL12">
        <v>-5.1088950000121258E-2</v>
      </c>
    </row>
    <row r="13" spans="1:38" ht="13.5" thickBot="1">
      <c r="A13" t="s">
        <v>1802</v>
      </c>
      <c r="C13" s="6" t="s">
        <v>1797</v>
      </c>
      <c r="D13" s="6">
        <f>+E13*F13</f>
        <v>2.0765623496629527E-11</v>
      </c>
      <c r="E13" s="14">
        <v>2.0765623496629528</v>
      </c>
      <c r="F13">
        <v>9.9999999999999994E-12</v>
      </c>
      <c r="T13" t="s">
        <v>1941</v>
      </c>
      <c r="U13">
        <f>V13*W13</f>
        <v>1.5770542962840113E-7</v>
      </c>
      <c r="V13" s="13">
        <v>1.5770542962840115</v>
      </c>
      <c r="W13" s="92">
        <v>9.9999999999999995E-8</v>
      </c>
      <c r="X13">
        <v>-27000</v>
      </c>
      <c r="Y13">
        <f t="shared" si="0"/>
        <v>-8.4023285177225841E-3</v>
      </c>
      <c r="AK13">
        <v>-24865.5</v>
      </c>
      <c r="AL13">
        <v>-5.0613175008038525E-2</v>
      </c>
    </row>
    <row r="14" spans="1:38">
      <c r="A14" t="s">
        <v>1807</v>
      </c>
      <c r="D14">
        <f>2*D13</f>
        <v>4.1531246993259053E-11</v>
      </c>
      <c r="E14">
        <f>SUM(R21:R1109)</f>
        <v>1.3117779856486326E-2</v>
      </c>
      <c r="T14" t="s">
        <v>1942</v>
      </c>
      <c r="U14">
        <f>V14*W14</f>
        <v>9.4050515472231446E-3</v>
      </c>
      <c r="V14" s="13">
        <v>0.94050515472231444</v>
      </c>
      <c r="W14">
        <v>0.01</v>
      </c>
      <c r="X14">
        <v>-24000</v>
      </c>
      <c r="Y14">
        <f t="shared" si="0"/>
        <v>-4.8541105203643341E-3</v>
      </c>
      <c r="AK14">
        <v>-24828</v>
      </c>
      <c r="AL14">
        <v>-5.0943800000823103E-2</v>
      </c>
    </row>
    <row r="15" spans="1:38">
      <c r="A15" s="5" t="s">
        <v>1801</v>
      </c>
      <c r="C15" s="25">
        <f ca="1">(C7+C11)+(C8+C12)*INT(MAX(F21:F3035))</f>
        <v>54467.204552622774</v>
      </c>
      <c r="D15" s="27">
        <f>+C7+INT(MAX(F21:F1090))*C8+D11+D12*INT(MAX(F21:F3525))+D13*INT(MAX(F21:F3552)^2)</f>
        <v>54467.218558345943</v>
      </c>
      <c r="T15" t="s">
        <v>1944</v>
      </c>
      <c r="U15">
        <f>V15*W15</f>
        <v>54015.731566537703</v>
      </c>
      <c r="V15" s="13">
        <v>5.4015731566537699</v>
      </c>
      <c r="W15">
        <v>10000</v>
      </c>
      <c r="X15">
        <v>-21000</v>
      </c>
      <c r="Y15">
        <f t="shared" si="0"/>
        <v>-1.1156522642537458E-3</v>
      </c>
      <c r="AK15">
        <v>-24790.5</v>
      </c>
      <c r="AL15">
        <v>-5.0874425003712531E-2</v>
      </c>
    </row>
    <row r="16" spans="1:38" ht="13.5" thickBot="1">
      <c r="A16" s="8" t="s">
        <v>1787</v>
      </c>
      <c r="C16" s="26">
        <f ca="1">+C8+C12</f>
        <v>0.32149643578117443</v>
      </c>
      <c r="D16" s="86">
        <f>+C8+D12+2*D13*MAX(F21:F28)</f>
        <v>0.3214945460632731</v>
      </c>
      <c r="T16" t="s">
        <v>1943</v>
      </c>
      <c r="U16">
        <f>V16*W16</f>
        <v>-22550.590681514572</v>
      </c>
      <c r="V16" s="14">
        <v>-2.2550590681514571</v>
      </c>
      <c r="W16">
        <v>10000</v>
      </c>
      <c r="X16">
        <v>-18000</v>
      </c>
      <c r="Y16">
        <f t="shared" si="0"/>
        <v>2.41942486138606E-3</v>
      </c>
      <c r="AK16">
        <v>-24772</v>
      </c>
      <c r="AL16">
        <v>-5.1216200008639134E-2</v>
      </c>
    </row>
    <row r="17" spans="1:38" ht="13.5" thickBot="1">
      <c r="A17" s="31" t="s">
        <v>1831</v>
      </c>
      <c r="C17">
        <f>COUNT(C21:C1693)</f>
        <v>189</v>
      </c>
      <c r="T17" t="s">
        <v>1946</v>
      </c>
      <c r="V17">
        <f>SUM(V21:V754)</f>
        <v>1.0999186447255081E-3</v>
      </c>
      <c r="X17">
        <v>-15000</v>
      </c>
      <c r="Y17">
        <f t="shared" si="0"/>
        <v>5.382016091906419E-3</v>
      </c>
      <c r="AK17">
        <v>-24766</v>
      </c>
      <c r="AL17">
        <v>-5.1181100003304891E-2</v>
      </c>
    </row>
    <row r="18" spans="1:38" ht="14.25" thickTop="1" thickBot="1">
      <c r="A18" s="8" t="s">
        <v>1788</v>
      </c>
      <c r="C18" s="47">
        <f ca="1">+C15</f>
        <v>54467.204552622774</v>
      </c>
      <c r="D18" s="48">
        <f ca="1">C16</f>
        <v>0.32149643578117443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7.4720271049367928E-3</v>
      </c>
      <c r="AK18">
        <v>-24750.5</v>
      </c>
      <c r="AL18">
        <v>-5.1240425003925338E-2</v>
      </c>
    </row>
    <row r="19" spans="1:38" ht="13.5" thickBot="1">
      <c r="A19" s="8" t="s">
        <v>1829</v>
      </c>
      <c r="C19" s="29">
        <f>+D15</f>
        <v>54467.218558345943</v>
      </c>
      <c r="D19" s="30">
        <f>+D16</f>
        <v>0.3214945460632731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8.4945489586470083E-3</v>
      </c>
      <c r="AK19">
        <v>-24744</v>
      </c>
      <c r="AL19">
        <v>-5.1252400000521448E-2</v>
      </c>
    </row>
    <row r="20" spans="1:38" ht="13.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1795</v>
      </c>
      <c r="I20" s="9" t="s">
        <v>1838</v>
      </c>
      <c r="J20" s="10" t="s">
        <v>1812</v>
      </c>
      <c r="K20" s="10" t="s">
        <v>1778</v>
      </c>
      <c r="L20" s="10" t="s">
        <v>1779</v>
      </c>
      <c r="M20" s="10" t="s">
        <v>1839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/>
      <c r="X20">
        <v>-6000</v>
      </c>
      <c r="Y20">
        <f t="shared" si="0"/>
        <v>8.3833534344174114E-3</v>
      </c>
      <c r="AK20">
        <v>-24732</v>
      </c>
      <c r="AL20">
        <v>-5.0682200009759981E-2</v>
      </c>
    </row>
    <row r="21" spans="1:38">
      <c r="A21" s="90" t="s">
        <v>1917</v>
      </c>
      <c r="B21" s="91" t="s">
        <v>1817</v>
      </c>
      <c r="C21" s="90">
        <v>26334.366999999998</v>
      </c>
      <c r="D21" s="90" t="s">
        <v>1918</v>
      </c>
      <c r="E21">
        <f t="shared" ref="E21:E52" si="1">+(C21-C$7)/C$8</f>
        <v>-47426.234660879541</v>
      </c>
      <c r="F21">
        <f t="shared" ref="F21:F52" si="2">ROUND(2*E21,0)/2</f>
        <v>-47426</v>
      </c>
      <c r="G21">
        <f t="shared" ref="G21:G52" si="3">+C21-(C$7+F21*C$8)</f>
        <v>-7.5442100005602697E-2</v>
      </c>
      <c r="N21">
        <f t="shared" ref="N21:N62" si="4">G21</f>
        <v>-7.5442100005602697E-2</v>
      </c>
      <c r="P21">
        <f t="shared" ref="P21:P52" si="5">+D$11+D$12*F21+D$13*F21^2</f>
        <v>-5.9332207973506426E-2</v>
      </c>
      <c r="Q21" s="2">
        <f t="shared" ref="Q21:Q52" si="6">+C21-15018.5</f>
        <v>11315.866999999998</v>
      </c>
      <c r="R21">
        <f t="shared" ref="R21:R52" si="7">+(P21-G21)^2</f>
        <v>2.5952862128579893E-4</v>
      </c>
      <c r="T21">
        <f t="shared" ref="T21:T52" si="8">G21-P21</f>
        <v>-1.6109892032096271E-2</v>
      </c>
      <c r="U21">
        <f t="shared" ref="U21:U52" si="9">U$12+U$13*F21+U$14*SIN(2*PI()/U$15*(F21-U$16))</f>
        <v>-9.2794286349954895E-3</v>
      </c>
      <c r="V21">
        <f t="shared" ref="V21:V52" si="10">+(U21-T21)^2</f>
        <v>4.6655230219133545E-5</v>
      </c>
      <c r="X21">
        <v>-3000</v>
      </c>
      <c r="Y21">
        <f t="shared" si="0"/>
        <v>7.2088765324973651E-3</v>
      </c>
      <c r="AK21">
        <v>-24729</v>
      </c>
      <c r="AL21">
        <v>-5.1364650003961287E-2</v>
      </c>
    </row>
    <row r="22" spans="1:38">
      <c r="A22" s="90" t="s">
        <v>1919</v>
      </c>
      <c r="B22" s="91" t="s">
        <v>1814</v>
      </c>
      <c r="C22" s="90">
        <v>27119.312000000002</v>
      </c>
      <c r="D22" s="90" t="s">
        <v>1920</v>
      </c>
      <c r="E22">
        <f t="shared" si="1"/>
        <v>-44984.681680833084</v>
      </c>
      <c r="F22">
        <f t="shared" si="2"/>
        <v>-44984.5</v>
      </c>
      <c r="G22">
        <f t="shared" si="3"/>
        <v>-5.8409325003594859E-2</v>
      </c>
      <c r="N22">
        <f t="shared" si="4"/>
        <v>-5.8409325003594859E-2</v>
      </c>
      <c r="P22">
        <f t="shared" si="5"/>
        <v>-5.8947576654268391E-2</v>
      </c>
      <c r="Q22" s="2">
        <f t="shared" si="6"/>
        <v>12100.812000000002</v>
      </c>
      <c r="R22">
        <f t="shared" si="7"/>
        <v>2.8971483945278236E-7</v>
      </c>
      <c r="T22">
        <f t="shared" si="8"/>
        <v>5.3825165067353242E-4</v>
      </c>
      <c r="U22">
        <f t="shared" si="9"/>
        <v>-1.1356499372318345E-2</v>
      </c>
      <c r="V22">
        <f t="shared" si="10"/>
        <v>1.4148510189896632E-4</v>
      </c>
      <c r="X22">
        <v>0</v>
      </c>
      <c r="Y22">
        <f t="shared" si="0"/>
        <v>5.1697277483543089E-3</v>
      </c>
      <c r="AK22">
        <v>-24728.5</v>
      </c>
      <c r="AL22">
        <v>-5.0911725003970787E-2</v>
      </c>
    </row>
    <row r="23" spans="1:38">
      <c r="A23" s="90" t="s">
        <v>1921</v>
      </c>
      <c r="B23" s="91" t="s">
        <v>1817</v>
      </c>
      <c r="C23" s="90">
        <v>27364.44</v>
      </c>
      <c r="D23" s="90" t="s">
        <v>1920</v>
      </c>
      <c r="E23">
        <f t="shared" si="1"/>
        <v>-44222.216796168781</v>
      </c>
      <c r="F23">
        <f t="shared" si="2"/>
        <v>-44222</v>
      </c>
      <c r="G23">
        <f t="shared" si="3"/>
        <v>-6.9698700008302694E-2</v>
      </c>
      <c r="N23">
        <f t="shared" si="4"/>
        <v>-6.9698700008302694E-2</v>
      </c>
      <c r="P23">
        <f t="shared" si="5"/>
        <v>-5.8776721756900643E-2</v>
      </c>
      <c r="Q23" s="2">
        <f t="shared" si="6"/>
        <v>12345.939999999999</v>
      </c>
      <c r="R23">
        <f t="shared" si="7"/>
        <v>1.1928960892409941E-4</v>
      </c>
      <c r="T23">
        <f t="shared" si="8"/>
        <v>-1.0921978251402051E-2</v>
      </c>
      <c r="U23">
        <f t="shared" si="9"/>
        <v>-1.1935424344065738E-2</v>
      </c>
      <c r="V23">
        <f t="shared" si="10"/>
        <v>1.0270729827352944E-6</v>
      </c>
      <c r="X23">
        <v>3000</v>
      </c>
      <c r="Y23">
        <f t="shared" si="0"/>
        <v>2.5687486459247729E-3</v>
      </c>
      <c r="AK23">
        <v>-24725.5</v>
      </c>
      <c r="AL23">
        <v>-5.1194175008276943E-2</v>
      </c>
    </row>
    <row r="24" spans="1:38">
      <c r="A24" s="90" t="s">
        <v>1917</v>
      </c>
      <c r="B24" s="91" t="s">
        <v>1817</v>
      </c>
      <c r="C24" s="90">
        <v>27392.411899999999</v>
      </c>
      <c r="D24" s="90" t="s">
        <v>1918</v>
      </c>
      <c r="E24">
        <f t="shared" si="1"/>
        <v>-44135.21085842466</v>
      </c>
      <c r="F24">
        <f t="shared" si="2"/>
        <v>-44135</v>
      </c>
      <c r="G24">
        <f t="shared" si="3"/>
        <v>-6.778975000634091E-2</v>
      </c>
      <c r="N24">
        <f t="shared" si="4"/>
        <v>-6.778975000634091E-2</v>
      </c>
      <c r="P24">
        <f t="shared" si="5"/>
        <v>-5.8755692778648026E-2</v>
      </c>
      <c r="Q24" s="2">
        <f t="shared" si="6"/>
        <v>12373.911899999999</v>
      </c>
      <c r="R24">
        <f t="shared" si="7"/>
        <v>8.1614189993230033E-5</v>
      </c>
      <c r="T24">
        <f t="shared" si="8"/>
        <v>-9.0340572276928835E-3</v>
      </c>
      <c r="U24">
        <f t="shared" si="9"/>
        <v>-1.1998845304592635E-2</v>
      </c>
      <c r="V24">
        <f t="shared" si="10"/>
        <v>8.7899683409269273E-6</v>
      </c>
      <c r="X24">
        <v>6000</v>
      </c>
      <c r="Y24">
        <f t="shared" si="0"/>
        <v>-2.2349324750652912E-4</v>
      </c>
      <c r="AK24">
        <v>-24722.5</v>
      </c>
      <c r="AL24">
        <v>-5.1176625005609822E-2</v>
      </c>
    </row>
    <row r="25" spans="1:38">
      <c r="A25" s="90" t="s">
        <v>1922</v>
      </c>
      <c r="B25" s="91" t="s">
        <v>1817</v>
      </c>
      <c r="C25" s="90">
        <v>28535.323</v>
      </c>
      <c r="D25" s="90" t="s">
        <v>1918</v>
      </c>
      <c r="E25">
        <f t="shared" si="1"/>
        <v>-40580.212734819601</v>
      </c>
      <c r="F25">
        <f t="shared" si="2"/>
        <v>-40580</v>
      </c>
      <c r="G25">
        <f t="shared" si="3"/>
        <v>-6.8393000005016802E-2</v>
      </c>
      <c r="N25">
        <f t="shared" si="4"/>
        <v>-6.8393000005016802E-2</v>
      </c>
      <c r="P25">
        <f t="shared" si="5"/>
        <v>-5.7627546254261093E-2</v>
      </c>
      <c r="Q25" s="2">
        <f t="shared" si="6"/>
        <v>13516.823</v>
      </c>
      <c r="R25">
        <f t="shared" si="7"/>
        <v>1.1589499445966015E-4</v>
      </c>
      <c r="T25">
        <f t="shared" si="8"/>
        <v>-1.0765453750755709E-2</v>
      </c>
      <c r="U25">
        <f t="shared" si="9"/>
        <v>-1.4022464329606344E-2</v>
      </c>
      <c r="V25">
        <f t="shared" si="10"/>
        <v>1.060811791074495E-5</v>
      </c>
      <c r="X25">
        <v>9000</v>
      </c>
      <c r="Y25">
        <f t="shared" si="0"/>
        <v>-2.8133745880646408E-3</v>
      </c>
      <c r="AK25">
        <v>-23616</v>
      </c>
      <c r="AL25">
        <v>-4.9053600007027853E-2</v>
      </c>
    </row>
    <row r="26" spans="1:38">
      <c r="A26" s="90" t="s">
        <v>1922</v>
      </c>
      <c r="B26" s="91" t="s">
        <v>1817</v>
      </c>
      <c r="C26" s="90">
        <v>28538.213</v>
      </c>
      <c r="D26" s="90" t="s">
        <v>1918</v>
      </c>
      <c r="E26">
        <f t="shared" si="1"/>
        <v>-40571.223457720786</v>
      </c>
      <c r="F26">
        <f t="shared" si="2"/>
        <v>-40571</v>
      </c>
      <c r="G26">
        <f t="shared" si="3"/>
        <v>-7.1840350003185449E-2</v>
      </c>
      <c r="N26">
        <f t="shared" si="4"/>
        <v>-7.1840350003185449E-2</v>
      </c>
      <c r="P26">
        <f t="shared" si="5"/>
        <v>-5.7624024108971474E-2</v>
      </c>
      <c r="Q26" s="2">
        <f t="shared" si="6"/>
        <v>13519.713</v>
      </c>
      <c r="R26">
        <f t="shared" si="7"/>
        <v>2.0210392193049879E-4</v>
      </c>
      <c r="T26">
        <f t="shared" si="8"/>
        <v>-1.4216325894213976E-2</v>
      </c>
      <c r="U26">
        <f t="shared" si="9"/>
        <v>-1.402598751241307E-2</v>
      </c>
      <c r="V26">
        <f t="shared" si="10"/>
        <v>3.6228699586587117E-8</v>
      </c>
      <c r="X26">
        <v>12000</v>
      </c>
      <c r="Y26">
        <f t="shared" si="0"/>
        <v>-4.8316656306907034E-3</v>
      </c>
      <c r="AK26">
        <v>-23569.5</v>
      </c>
      <c r="AL26">
        <v>-4.8831575004442129E-2</v>
      </c>
    </row>
    <row r="27" spans="1:38">
      <c r="A27" s="90" t="s">
        <v>1922</v>
      </c>
      <c r="B27" s="91" t="s">
        <v>1817</v>
      </c>
      <c r="C27" s="90">
        <v>28573.255000000001</v>
      </c>
      <c r="D27" s="90" t="s">
        <v>1918</v>
      </c>
      <c r="E27">
        <f t="shared" si="1"/>
        <v>-40462.226140040191</v>
      </c>
      <c r="F27">
        <f t="shared" si="2"/>
        <v>-40462</v>
      </c>
      <c r="G27">
        <f t="shared" si="3"/>
        <v>-7.270270000299206E-2</v>
      </c>
      <c r="N27">
        <f t="shared" si="4"/>
        <v>-7.270270000299206E-2</v>
      </c>
      <c r="P27">
        <f t="shared" si="5"/>
        <v>-5.7581099928569947E-2</v>
      </c>
      <c r="Q27" s="2">
        <f t="shared" si="6"/>
        <v>13554.755000000001</v>
      </c>
      <c r="R27">
        <f t="shared" si="7"/>
        <v>2.2866278881076286E-4</v>
      </c>
      <c r="T27">
        <f t="shared" si="8"/>
        <v>-1.5121600074422113E-2</v>
      </c>
      <c r="U27">
        <f t="shared" si="9"/>
        <v>-1.4067947566907209E-2</v>
      </c>
      <c r="V27">
        <f t="shared" si="10"/>
        <v>1.1101836065924443E-6</v>
      </c>
      <c r="X27">
        <v>15000</v>
      </c>
      <c r="Y27">
        <f t="shared" si="0"/>
        <v>-5.9780391126375921E-3</v>
      </c>
      <c r="AK27">
        <v>-21568</v>
      </c>
      <c r="AL27">
        <v>-4.5542800005932804E-2</v>
      </c>
    </row>
    <row r="28" spans="1:38">
      <c r="A28" s="90" t="s">
        <v>1922</v>
      </c>
      <c r="B28" s="91" t="s">
        <v>1817</v>
      </c>
      <c r="C28" s="90">
        <v>28573.2556</v>
      </c>
      <c r="D28" s="90" t="s">
        <v>1918</v>
      </c>
      <c r="E28">
        <f t="shared" si="1"/>
        <v>-40462.224273754291</v>
      </c>
      <c r="F28">
        <f t="shared" si="2"/>
        <v>-40462</v>
      </c>
      <c r="G28">
        <f t="shared" si="3"/>
        <v>-7.210270000359742E-2</v>
      </c>
      <c r="N28">
        <f t="shared" si="4"/>
        <v>-7.210270000359742E-2</v>
      </c>
      <c r="P28">
        <f t="shared" si="5"/>
        <v>-5.7581099928569947E-2</v>
      </c>
      <c r="Q28" s="2">
        <f t="shared" si="6"/>
        <v>13554.7556</v>
      </c>
      <c r="R28">
        <f t="shared" si="7"/>
        <v>2.1087686873903791E-4</v>
      </c>
      <c r="T28">
        <f t="shared" si="8"/>
        <v>-1.4521600075027473E-2</v>
      </c>
      <c r="U28">
        <f t="shared" si="9"/>
        <v>-1.4067947566907209E-2</v>
      </c>
      <c r="V28">
        <f t="shared" si="10"/>
        <v>2.058005981238057E-7</v>
      </c>
      <c r="X28">
        <v>18000</v>
      </c>
      <c r="Y28">
        <f t="shared" si="0"/>
        <v>-6.0572732715827356E-3</v>
      </c>
      <c r="AK28">
        <v>-15679</v>
      </c>
      <c r="AL28">
        <v>-3.2032150003942661E-2</v>
      </c>
    </row>
    <row r="29" spans="1:38">
      <c r="A29" s="90" t="s">
        <v>1922</v>
      </c>
      <c r="B29" s="91" t="s">
        <v>1817</v>
      </c>
      <c r="C29" s="90">
        <v>28579.366999999998</v>
      </c>
      <c r="D29" s="90" t="s">
        <v>1918</v>
      </c>
      <c r="E29">
        <f t="shared" si="1"/>
        <v>-40443.214907642971</v>
      </c>
      <c r="F29">
        <f t="shared" si="2"/>
        <v>-40443</v>
      </c>
      <c r="G29">
        <f t="shared" si="3"/>
        <v>-6.909155000539613E-2</v>
      </c>
      <c r="N29">
        <f t="shared" si="4"/>
        <v>-6.909155000539613E-2</v>
      </c>
      <c r="P29">
        <f t="shared" si="5"/>
        <v>-5.7573567229989846E-2</v>
      </c>
      <c r="Q29" s="2">
        <f t="shared" si="6"/>
        <v>13560.866999999998</v>
      </c>
      <c r="R29">
        <f t="shared" si="7"/>
        <v>1.3266392721455585E-4</v>
      </c>
      <c r="T29">
        <f t="shared" si="8"/>
        <v>-1.1517982775406284E-2</v>
      </c>
      <c r="U29">
        <f t="shared" si="9"/>
        <v>-1.407512712247691E-2</v>
      </c>
      <c r="V29">
        <f t="shared" si="10"/>
        <v>6.538987211755261E-6</v>
      </c>
      <c r="X29">
        <v>21000</v>
      </c>
      <c r="Y29">
        <f t="shared" si="0"/>
        <v>-5.0027848973156243E-3</v>
      </c>
      <c r="AK29">
        <v>-15676.5</v>
      </c>
      <c r="AL29">
        <v>-3.2057525000709575E-2</v>
      </c>
    </row>
    <row r="30" spans="1:38">
      <c r="A30" s="90" t="s">
        <v>1923</v>
      </c>
      <c r="B30" s="91" t="s">
        <v>1817</v>
      </c>
      <c r="C30" s="90">
        <v>28621.803</v>
      </c>
      <c r="D30" s="90" t="s">
        <v>1920</v>
      </c>
      <c r="E30">
        <f t="shared" si="1"/>
        <v>-40311.21872668602</v>
      </c>
      <c r="F30">
        <f t="shared" si="2"/>
        <v>-40311</v>
      </c>
      <c r="G30">
        <f t="shared" si="3"/>
        <v>-7.0319350004865555E-2</v>
      </c>
      <c r="N30">
        <f t="shared" si="4"/>
        <v>-7.0319350004865555E-2</v>
      </c>
      <c r="P30">
        <f t="shared" si="5"/>
        <v>-5.7520820897341639E-2</v>
      </c>
      <c r="Q30" s="2">
        <f t="shared" si="6"/>
        <v>13603.303</v>
      </c>
      <c r="R30">
        <f t="shared" si="7"/>
        <v>1.6380234731613693E-4</v>
      </c>
      <c r="T30">
        <f t="shared" si="8"/>
        <v>-1.2798529107523916E-2</v>
      </c>
      <c r="U30">
        <f t="shared" si="9"/>
        <v>-1.4123896888604204E-2</v>
      </c>
      <c r="V30">
        <f t="shared" si="10"/>
        <v>1.7565997551256867E-6</v>
      </c>
      <c r="X30">
        <v>24000</v>
      </c>
      <c r="Y30">
        <f t="shared" si="0"/>
        <v>-2.8846556199382326E-3</v>
      </c>
      <c r="AK30">
        <v>-15676</v>
      </c>
      <c r="AL30">
        <v>-3.2334600000467617E-2</v>
      </c>
    </row>
    <row r="31" spans="1:38">
      <c r="A31" s="90" t="s">
        <v>1924</v>
      </c>
      <c r="B31" s="91" t="s">
        <v>1814</v>
      </c>
      <c r="C31" s="90">
        <v>33574.600100000003</v>
      </c>
      <c r="D31" s="90" t="s">
        <v>1915</v>
      </c>
      <c r="E31">
        <f t="shared" si="1"/>
        <v>-24905.659714181427</v>
      </c>
      <c r="F31">
        <f t="shared" si="2"/>
        <v>-24905.5</v>
      </c>
      <c r="G31">
        <f t="shared" si="3"/>
        <v>-5.1347175001865253E-2</v>
      </c>
      <c r="N31">
        <f t="shared" si="4"/>
        <v>-5.1347175001865253E-2</v>
      </c>
      <c r="P31">
        <f t="shared" si="5"/>
        <v>-4.639436329599566E-2</v>
      </c>
      <c r="Q31" s="2">
        <f t="shared" si="6"/>
        <v>18556.100100000003</v>
      </c>
      <c r="R31">
        <f t="shared" si="7"/>
        <v>2.453034379379887E-5</v>
      </c>
      <c r="T31">
        <f t="shared" si="8"/>
        <v>-4.9528117058695934E-3</v>
      </c>
      <c r="U31">
        <f t="shared" si="9"/>
        <v>-5.9629408464313884E-3</v>
      </c>
      <c r="V31">
        <f t="shared" si="10"/>
        <v>1.0203608806121107E-6</v>
      </c>
      <c r="X31">
        <v>27000</v>
      </c>
      <c r="Y31">
        <f t="shared" si="0"/>
        <v>9.8816096155951091E-5</v>
      </c>
      <c r="AK31">
        <v>-15673</v>
      </c>
      <c r="AL31">
        <v>-3.2327050001185853E-2</v>
      </c>
    </row>
    <row r="32" spans="1:38">
      <c r="A32" s="90" t="s">
        <v>1925</v>
      </c>
      <c r="B32" s="91" t="s">
        <v>1817</v>
      </c>
      <c r="C32" s="90">
        <v>33580.548000000003</v>
      </c>
      <c r="D32" s="90" t="s">
        <v>1915</v>
      </c>
      <c r="E32">
        <f t="shared" si="1"/>
        <v>-24887.158910978633</v>
      </c>
      <c r="F32">
        <f t="shared" si="2"/>
        <v>-24887</v>
      </c>
      <c r="G32">
        <f t="shared" si="3"/>
        <v>-5.1088950000121258E-2</v>
      </c>
      <c r="N32">
        <f t="shared" si="4"/>
        <v>-5.1088950000121258E-2</v>
      </c>
      <c r="P32">
        <f t="shared" si="5"/>
        <v>-4.6375076522796342E-2</v>
      </c>
      <c r="Q32" s="2">
        <f t="shared" si="6"/>
        <v>18562.048000000003</v>
      </c>
      <c r="R32">
        <f t="shared" si="7"/>
        <v>2.2220603160227297E-5</v>
      </c>
      <c r="T32">
        <f t="shared" si="8"/>
        <v>-4.7138734773249161E-3</v>
      </c>
      <c r="U32">
        <f t="shared" si="9"/>
        <v>-5.9405328516796783E-3</v>
      </c>
      <c r="V32">
        <f t="shared" si="10"/>
        <v>1.5046932206924165E-6</v>
      </c>
      <c r="X32">
        <v>30000</v>
      </c>
      <c r="Y32">
        <f t="shared" si="0"/>
        <v>3.6450188857195037E-3</v>
      </c>
      <c r="AK32">
        <v>-15670</v>
      </c>
      <c r="AL32">
        <v>-3.2289499999023974E-2</v>
      </c>
    </row>
    <row r="33" spans="1:38">
      <c r="A33" s="90" t="s">
        <v>1924</v>
      </c>
      <c r="B33" s="91" t="s">
        <v>1814</v>
      </c>
      <c r="C33" s="90">
        <v>33587.460599999999</v>
      </c>
      <c r="D33" s="90" t="s">
        <v>1915</v>
      </c>
      <c r="E33">
        <f t="shared" si="1"/>
        <v>-24865.657431091688</v>
      </c>
      <c r="F33">
        <f t="shared" si="2"/>
        <v>-24865.5</v>
      </c>
      <c r="G33">
        <f t="shared" si="3"/>
        <v>-5.0613175008038525E-2</v>
      </c>
      <c r="N33">
        <f t="shared" si="4"/>
        <v>-5.0613175008038525E-2</v>
      </c>
      <c r="P33">
        <f t="shared" si="5"/>
        <v>-4.6352644306317692E-2</v>
      </c>
      <c r="Q33" s="2">
        <f t="shared" si="6"/>
        <v>18568.960599999999</v>
      </c>
      <c r="R33">
        <f t="shared" si="7"/>
        <v>1.8152121860305811E-5</v>
      </c>
      <c r="T33">
        <f t="shared" si="8"/>
        <v>-4.2605307017208327E-3</v>
      </c>
      <c r="U33">
        <f t="shared" si="9"/>
        <v>-5.9144764449958892E-3</v>
      </c>
      <c r="V33">
        <f t="shared" si="10"/>
        <v>2.7355365216976792E-6</v>
      </c>
      <c r="X33">
        <v>33000</v>
      </c>
      <c r="Y33">
        <f t="shared" si="0"/>
        <v>7.3835068384186745E-3</v>
      </c>
      <c r="AK33">
        <v>-9855</v>
      </c>
      <c r="AL33">
        <v>-1.8151750002289191E-2</v>
      </c>
    </row>
    <row r="34" spans="1:38">
      <c r="A34" s="90" t="s">
        <v>1924</v>
      </c>
      <c r="B34" s="91" t="s">
        <v>1817</v>
      </c>
      <c r="C34" s="90">
        <v>33599.516300000003</v>
      </c>
      <c r="D34" s="90" t="s">
        <v>1915</v>
      </c>
      <c r="E34">
        <f t="shared" si="1"/>
        <v>-24828.158459492966</v>
      </c>
      <c r="F34">
        <f t="shared" si="2"/>
        <v>-24828</v>
      </c>
      <c r="G34">
        <f t="shared" si="3"/>
        <v>-5.0943800000823103E-2</v>
      </c>
      <c r="N34">
        <f t="shared" si="4"/>
        <v>-5.0943800000823103E-2</v>
      </c>
      <c r="P34">
        <f t="shared" si="5"/>
        <v>-4.6313472403401307E-2</v>
      </c>
      <c r="Q34" s="2">
        <f t="shared" si="6"/>
        <v>18581.016300000003</v>
      </c>
      <c r="R34">
        <f t="shared" si="7"/>
        <v>2.1439933659445902E-5</v>
      </c>
      <c r="T34">
        <f t="shared" si="8"/>
        <v>-4.6303275974217961E-3</v>
      </c>
      <c r="U34">
        <f t="shared" si="9"/>
        <v>-5.868991857029042E-3</v>
      </c>
      <c r="V34">
        <f t="shared" si="10"/>
        <v>1.5342891480283666E-6</v>
      </c>
      <c r="X34">
        <v>36000</v>
      </c>
      <c r="Y34">
        <f t="shared" si="0"/>
        <v>1.0920654985248312E-2</v>
      </c>
      <c r="AK34">
        <v>-7656</v>
      </c>
      <c r="AL34">
        <v>-1.4487600004940759E-2</v>
      </c>
    </row>
    <row r="35" spans="1:38">
      <c r="A35" s="90" t="s">
        <v>1925</v>
      </c>
      <c r="B35" s="91" t="s">
        <v>1814</v>
      </c>
      <c r="C35" s="90">
        <v>33611.572399999997</v>
      </c>
      <c r="D35" s="90" t="s">
        <v>1915</v>
      </c>
      <c r="E35">
        <f t="shared" si="1"/>
        <v>-24790.658243703678</v>
      </c>
      <c r="F35">
        <f t="shared" si="2"/>
        <v>-24790.5</v>
      </c>
      <c r="G35">
        <f t="shared" si="3"/>
        <v>-5.0874425003712531E-2</v>
      </c>
      <c r="N35">
        <f t="shared" si="4"/>
        <v>-5.0874425003712531E-2</v>
      </c>
      <c r="P35">
        <f t="shared" si="5"/>
        <v>-4.627424209716885E-2</v>
      </c>
      <c r="Q35" s="2">
        <f t="shared" si="6"/>
        <v>18593.072399999997</v>
      </c>
      <c r="R35">
        <f t="shared" si="7"/>
        <v>2.1161682773656674E-5</v>
      </c>
      <c r="T35">
        <f t="shared" si="8"/>
        <v>-4.6001829065436817E-3</v>
      </c>
      <c r="U35">
        <f t="shared" si="9"/>
        <v>-5.8234604145582253E-3</v>
      </c>
      <c r="V35">
        <f t="shared" si="10"/>
        <v>1.4964078616142719E-6</v>
      </c>
      <c r="X35">
        <v>39000</v>
      </c>
      <c r="Y35">
        <f t="shared" si="0"/>
        <v>1.3887108909839956E-2</v>
      </c>
      <c r="AK35">
        <v>-7644</v>
      </c>
      <c r="AL35">
        <v>-1.4217399999324698E-2</v>
      </c>
    </row>
    <row r="36" spans="1:38">
      <c r="A36" s="90" t="s">
        <v>1924</v>
      </c>
      <c r="B36" s="91" t="s">
        <v>1817</v>
      </c>
      <c r="C36" s="90">
        <v>33617.519699999997</v>
      </c>
      <c r="D36" s="90" t="s">
        <v>1915</v>
      </c>
      <c r="E36">
        <f t="shared" si="1"/>
        <v>-24772.159306786787</v>
      </c>
      <c r="F36">
        <f t="shared" si="2"/>
        <v>-24772</v>
      </c>
      <c r="G36">
        <f t="shared" si="3"/>
        <v>-5.1216200008639134E-2</v>
      </c>
      <c r="N36">
        <f t="shared" si="4"/>
        <v>-5.1216200008639134E-2</v>
      </c>
      <c r="P36">
        <f t="shared" si="5"/>
        <v>-4.6254866966241551E-2</v>
      </c>
      <c r="Q36" s="2">
        <f t="shared" si="6"/>
        <v>18599.019699999997</v>
      </c>
      <c r="R36">
        <f t="shared" si="7"/>
        <v>2.4614825557586063E-5</v>
      </c>
      <c r="T36">
        <f t="shared" si="8"/>
        <v>-4.9613330423975838E-3</v>
      </c>
      <c r="U36">
        <f t="shared" si="9"/>
        <v>-5.8009812078995511E-3</v>
      </c>
      <c r="V36">
        <f t="shared" si="10"/>
        <v>7.0500904183081904E-7</v>
      </c>
      <c r="X36">
        <v>42000</v>
      </c>
      <c r="Y36">
        <f t="shared" si="0"/>
        <v>1.5982308660488768E-2</v>
      </c>
      <c r="AK36">
        <v>-7525.5</v>
      </c>
      <c r="AL36">
        <v>-1.397417500265874E-2</v>
      </c>
    </row>
    <row r="37" spans="1:38">
      <c r="A37" s="90" t="s">
        <v>1924</v>
      </c>
      <c r="B37" s="91" t="s">
        <v>1817</v>
      </c>
      <c r="C37" s="90">
        <v>33619.448700000001</v>
      </c>
      <c r="D37" s="90" t="s">
        <v>1915</v>
      </c>
      <c r="E37">
        <f t="shared" si="1"/>
        <v>-24766.159197609049</v>
      </c>
      <c r="F37">
        <f t="shared" si="2"/>
        <v>-24766</v>
      </c>
      <c r="G37">
        <f t="shared" si="3"/>
        <v>-5.1181100003304891E-2</v>
      </c>
      <c r="N37">
        <f t="shared" si="4"/>
        <v>-5.1181100003304891E-2</v>
      </c>
      <c r="P37">
        <f t="shared" si="5"/>
        <v>-4.6248580087448213E-2</v>
      </c>
      <c r="Q37" s="2">
        <f t="shared" si="6"/>
        <v>18600.948700000001</v>
      </c>
      <c r="R37">
        <f t="shared" si="7"/>
        <v>2.4329752720322775E-5</v>
      </c>
      <c r="T37">
        <f t="shared" si="8"/>
        <v>-4.9325199158566785E-3</v>
      </c>
      <c r="U37">
        <f t="shared" si="9"/>
        <v>-5.7936882599278119E-3</v>
      </c>
      <c r="V37">
        <f t="shared" si="10"/>
        <v>7.4161091683021799E-7</v>
      </c>
      <c r="AK37">
        <v>-7516.5</v>
      </c>
      <c r="AL37">
        <v>-1.3321525002538692E-2</v>
      </c>
    </row>
    <row r="38" spans="1:38">
      <c r="A38" s="90" t="s">
        <v>1924</v>
      </c>
      <c r="B38" s="91" t="s">
        <v>1814</v>
      </c>
      <c r="C38" s="90">
        <v>33624.431799999998</v>
      </c>
      <c r="D38" s="90" t="s">
        <v>1915</v>
      </c>
      <c r="E38">
        <f t="shared" si="1"/>
        <v>-24750.659382138074</v>
      </c>
      <c r="F38">
        <f t="shared" si="2"/>
        <v>-24750.5</v>
      </c>
      <c r="G38">
        <f t="shared" si="3"/>
        <v>-5.1240425003925338E-2</v>
      </c>
      <c r="N38">
        <f t="shared" si="4"/>
        <v>-5.1240425003925338E-2</v>
      </c>
      <c r="P38">
        <f t="shared" si="5"/>
        <v>-4.6232332063754711E-2</v>
      </c>
      <c r="Q38" s="2">
        <f t="shared" si="6"/>
        <v>18605.931799999998</v>
      </c>
      <c r="R38">
        <f t="shared" si="7"/>
        <v>2.508099489738688E-5</v>
      </c>
      <c r="T38">
        <f t="shared" si="8"/>
        <v>-5.0080929401706276E-3</v>
      </c>
      <c r="U38">
        <f t="shared" si="9"/>
        <v>-5.7748427478721606E-3</v>
      </c>
      <c r="V38">
        <f t="shared" si="10"/>
        <v>5.8790526761033781E-7</v>
      </c>
      <c r="AK38">
        <v>-7516</v>
      </c>
      <c r="AL38">
        <v>-1.436860000831075E-2</v>
      </c>
    </row>
    <row r="39" spans="1:38">
      <c r="A39" s="90" t="s">
        <v>1924</v>
      </c>
      <c r="B39" s="91" t="s">
        <v>1817</v>
      </c>
      <c r="C39" s="90">
        <v>33626.521500000003</v>
      </c>
      <c r="D39" s="90" t="s">
        <v>1915</v>
      </c>
      <c r="E39">
        <f t="shared" si="1"/>
        <v>-24744.159419386018</v>
      </c>
      <c r="F39">
        <f t="shared" si="2"/>
        <v>-24744</v>
      </c>
      <c r="G39">
        <f t="shared" si="3"/>
        <v>-5.1252400000521448E-2</v>
      </c>
      <c r="N39">
        <f t="shared" si="4"/>
        <v>-5.1252400000521448E-2</v>
      </c>
      <c r="P39">
        <f t="shared" si="5"/>
        <v>-4.6225515406915212E-2</v>
      </c>
      <c r="Q39" s="2">
        <f t="shared" si="6"/>
        <v>18608.021500000003</v>
      </c>
      <c r="R39">
        <f t="shared" si="7"/>
        <v>2.5269568717435733E-5</v>
      </c>
      <c r="T39">
        <f t="shared" si="8"/>
        <v>-5.0268845936062359E-3</v>
      </c>
      <c r="U39">
        <f t="shared" si="9"/>
        <v>-5.7669374850969728E-3</v>
      </c>
      <c r="V39">
        <f t="shared" si="10"/>
        <v>5.4767828220380032E-7</v>
      </c>
      <c r="AK39">
        <v>-7513</v>
      </c>
      <c r="AL39">
        <v>-1.4351050005643629E-2</v>
      </c>
    </row>
    <row r="40" spans="1:38">
      <c r="A40" s="90" t="s">
        <v>1924</v>
      </c>
      <c r="B40" s="91" t="s">
        <v>1817</v>
      </c>
      <c r="C40" s="90">
        <v>33630.379999999997</v>
      </c>
      <c r="D40" s="90" t="s">
        <v>1915</v>
      </c>
      <c r="E40">
        <f t="shared" si="1"/>
        <v>-24732.157645792333</v>
      </c>
      <c r="F40">
        <f t="shared" si="2"/>
        <v>-24732</v>
      </c>
      <c r="G40">
        <f t="shared" si="3"/>
        <v>-5.0682200009759981E-2</v>
      </c>
      <c r="N40">
        <f t="shared" si="4"/>
        <v>-5.0682200009759981E-2</v>
      </c>
      <c r="P40">
        <f t="shared" si="5"/>
        <v>-4.6212926199704643E-2</v>
      </c>
      <c r="Q40" s="2">
        <f t="shared" si="6"/>
        <v>18611.879999999997</v>
      </c>
      <c r="R40">
        <f t="shared" si="7"/>
        <v>1.9974408389246559E-5</v>
      </c>
      <c r="T40">
        <f t="shared" si="8"/>
        <v>-4.4692738100553381E-3</v>
      </c>
      <c r="U40">
        <f t="shared" si="9"/>
        <v>-5.7523395917266889E-3</v>
      </c>
      <c r="V40">
        <f t="shared" si="10"/>
        <v>1.6462578000959144E-6</v>
      </c>
      <c r="AK40">
        <v>-7510</v>
      </c>
      <c r="AL40">
        <v>-1.4333500002976507E-2</v>
      </c>
    </row>
    <row r="41" spans="1:38">
      <c r="A41" s="90" t="s">
        <v>1924</v>
      </c>
      <c r="B41" s="91" t="s">
        <v>1912</v>
      </c>
      <c r="C41" s="90">
        <v>33631.343800000002</v>
      </c>
      <c r="D41" s="90" t="s">
        <v>1915</v>
      </c>
      <c r="E41">
        <f t="shared" si="1"/>
        <v>-24729.159768537007</v>
      </c>
      <c r="F41">
        <f t="shared" si="2"/>
        <v>-24729</v>
      </c>
      <c r="G41">
        <f t="shared" si="3"/>
        <v>-5.1364650003961287E-2</v>
      </c>
      <c r="N41">
        <f t="shared" si="4"/>
        <v>-5.1364650003961287E-2</v>
      </c>
      <c r="P41">
        <f t="shared" si="5"/>
        <v>-4.6209777963448939E-2</v>
      </c>
      <c r="Q41" s="2">
        <f t="shared" si="6"/>
        <v>18612.843800000002</v>
      </c>
      <c r="R41">
        <f t="shared" si="7"/>
        <v>2.6572705754055941E-5</v>
      </c>
      <c r="T41">
        <f t="shared" si="8"/>
        <v>-5.1548720405123483E-3</v>
      </c>
      <c r="U41">
        <f t="shared" si="9"/>
        <v>-5.7486893986482563E-3</v>
      </c>
      <c r="V41">
        <f t="shared" si="10"/>
        <v>3.5261905482350925E-7</v>
      </c>
      <c r="AK41">
        <v>-7466.5</v>
      </c>
      <c r="AL41">
        <v>-1.3729025005886797E-2</v>
      </c>
    </row>
    <row r="42" spans="1:38">
      <c r="A42" s="90" t="s">
        <v>1924</v>
      </c>
      <c r="B42" s="91" t="s">
        <v>1814</v>
      </c>
      <c r="C42" s="90">
        <v>33631.504999999997</v>
      </c>
      <c r="D42" s="90" t="s">
        <v>1915</v>
      </c>
      <c r="E42">
        <f t="shared" si="1"/>
        <v>-24728.65835972445</v>
      </c>
      <c r="F42">
        <f t="shared" si="2"/>
        <v>-24728.5</v>
      </c>
      <c r="G42">
        <f t="shared" si="3"/>
        <v>-5.0911725003970787E-2</v>
      </c>
      <c r="N42">
        <f t="shared" si="4"/>
        <v>-5.0911725003970787E-2</v>
      </c>
      <c r="P42">
        <f t="shared" si="5"/>
        <v>-4.6209253221066483E-2</v>
      </c>
      <c r="Q42" s="2">
        <f t="shared" si="6"/>
        <v>18613.004999999997</v>
      </c>
      <c r="R42">
        <f t="shared" si="7"/>
        <v>2.2113240869011179E-5</v>
      </c>
      <c r="T42">
        <f t="shared" si="8"/>
        <v>-4.7024717829043036E-3</v>
      </c>
      <c r="U42">
        <f t="shared" si="9"/>
        <v>-5.7480810052102302E-3</v>
      </c>
      <c r="V42">
        <f t="shared" si="10"/>
        <v>1.0932986457712045E-6</v>
      </c>
      <c r="AK42">
        <v>-7448</v>
      </c>
      <c r="AL42">
        <v>-1.3970800006063655E-2</v>
      </c>
    </row>
    <row r="43" spans="1:38">
      <c r="A43" s="90" t="s">
        <v>1924</v>
      </c>
      <c r="B43" s="91" t="s">
        <v>1814</v>
      </c>
      <c r="C43" s="90">
        <v>33632.4692</v>
      </c>
      <c r="D43" s="90" t="s">
        <v>1915</v>
      </c>
      <c r="E43">
        <f t="shared" si="1"/>
        <v>-24725.659238278535</v>
      </c>
      <c r="F43">
        <f t="shared" si="2"/>
        <v>-24725.5</v>
      </c>
      <c r="G43">
        <f t="shared" si="3"/>
        <v>-5.1194175008276943E-2</v>
      </c>
      <c r="N43">
        <f t="shared" si="4"/>
        <v>-5.1194175008276943E-2</v>
      </c>
      <c r="P43">
        <f t="shared" si="5"/>
        <v>-4.6206104548732689E-2</v>
      </c>
      <c r="Q43" s="2">
        <f t="shared" si="6"/>
        <v>18613.9692</v>
      </c>
      <c r="R43">
        <f t="shared" si="7"/>
        <v>2.4880846909378025E-5</v>
      </c>
      <c r="T43">
        <f t="shared" si="8"/>
        <v>-4.988070459544254E-3</v>
      </c>
      <c r="U43">
        <f t="shared" si="9"/>
        <v>-5.7444304771953631E-3</v>
      </c>
      <c r="V43">
        <f t="shared" si="10"/>
        <v>5.7208047630118597E-7</v>
      </c>
      <c r="AK43">
        <v>-6548.5</v>
      </c>
      <c r="AL43">
        <v>-1.5587250018143095E-3</v>
      </c>
    </row>
    <row r="44" spans="1:38">
      <c r="A44" s="90" t="s">
        <v>1924</v>
      </c>
      <c r="B44" s="91" t="s">
        <v>1814</v>
      </c>
      <c r="C44" s="90">
        <v>33633.433700000001</v>
      </c>
      <c r="D44" s="90" t="s">
        <v>1915</v>
      </c>
      <c r="E44">
        <f t="shared" si="1"/>
        <v>-24722.659183689666</v>
      </c>
      <c r="F44">
        <f t="shared" si="2"/>
        <v>-24722.5</v>
      </c>
      <c r="G44">
        <f t="shared" si="3"/>
        <v>-5.1176625005609822E-2</v>
      </c>
      <c r="N44">
        <f t="shared" si="4"/>
        <v>-5.1176625005609822E-2</v>
      </c>
      <c r="P44">
        <f t="shared" si="5"/>
        <v>-4.6202955502617674E-2</v>
      </c>
      <c r="Q44" s="2">
        <f t="shared" si="6"/>
        <v>18614.933700000001</v>
      </c>
      <c r="R44">
        <f t="shared" si="7"/>
        <v>2.473738832499416E-5</v>
      </c>
      <c r="T44">
        <f t="shared" si="8"/>
        <v>-4.9736695029921479E-3</v>
      </c>
      <c r="U44">
        <f t="shared" si="9"/>
        <v>-5.7407796625113007E-3</v>
      </c>
      <c r="V44">
        <f t="shared" si="10"/>
        <v>5.8845799683749996E-7</v>
      </c>
      <c r="AK44">
        <v>-6517.5</v>
      </c>
      <c r="AL44">
        <v>-1.3877375007723458E-2</v>
      </c>
    </row>
    <row r="45" spans="1:38">
      <c r="A45" s="90" t="s">
        <v>1934</v>
      </c>
      <c r="B45" s="91" t="s">
        <v>1817</v>
      </c>
      <c r="C45" s="90">
        <v>33989.169099999999</v>
      </c>
      <c r="D45" s="90" t="s">
        <v>1915</v>
      </c>
      <c r="E45">
        <f t="shared" si="1"/>
        <v>-23616.152580070291</v>
      </c>
      <c r="F45">
        <f t="shared" si="2"/>
        <v>-23616</v>
      </c>
      <c r="G45">
        <f t="shared" si="3"/>
        <v>-4.9053600007027853E-2</v>
      </c>
      <c r="N45">
        <f t="shared" si="4"/>
        <v>-4.9053600007027853E-2</v>
      </c>
      <c r="P45">
        <f t="shared" si="5"/>
        <v>-4.5015989165514303E-2</v>
      </c>
      <c r="Q45" s="2">
        <f t="shared" si="6"/>
        <v>18970.669099999999</v>
      </c>
      <c r="R45">
        <f t="shared" si="7"/>
        <v>1.630230130750776E-5</v>
      </c>
      <c r="T45">
        <f t="shared" si="8"/>
        <v>-4.0376108415135503E-3</v>
      </c>
      <c r="U45">
        <f t="shared" si="9"/>
        <v>-4.3779724310114791E-3</v>
      </c>
      <c r="V45">
        <f t="shared" si="10"/>
        <v>1.1584601160555655E-7</v>
      </c>
      <c r="AK45">
        <v>-6390</v>
      </c>
      <c r="AL45">
        <v>-1.7381500008923467E-2</v>
      </c>
    </row>
    <row r="46" spans="1:38">
      <c r="A46" s="90" t="s">
        <v>1935</v>
      </c>
      <c r="B46" s="91" t="s">
        <v>1814</v>
      </c>
      <c r="C46" s="90">
        <v>34004.118799999997</v>
      </c>
      <c r="D46" s="90" t="s">
        <v>1915</v>
      </c>
      <c r="E46">
        <f t="shared" si="1"/>
        <v>-23569.651889466753</v>
      </c>
      <c r="F46">
        <f t="shared" si="2"/>
        <v>-23569.5</v>
      </c>
      <c r="G46">
        <f t="shared" si="3"/>
        <v>-4.8831575004442129E-2</v>
      </c>
      <c r="N46">
        <f t="shared" si="4"/>
        <v>-4.8831575004442129E-2</v>
      </c>
      <c r="P46">
        <f t="shared" si="5"/>
        <v>-4.4964994277354564E-2</v>
      </c>
      <c r="Q46" s="2">
        <f t="shared" si="6"/>
        <v>18985.618799999997</v>
      </c>
      <c r="R46">
        <f t="shared" si="7"/>
        <v>1.4950446519085005E-5</v>
      </c>
      <c r="T46">
        <f t="shared" si="8"/>
        <v>-3.8665807270875652E-3</v>
      </c>
      <c r="U46">
        <f t="shared" si="9"/>
        <v>-4.3201411198012518E-3</v>
      </c>
      <c r="V46">
        <f t="shared" si="10"/>
        <v>2.0571702983859365E-7</v>
      </c>
      <c r="AK46">
        <v>-6368</v>
      </c>
      <c r="AL46">
        <v>-1.5252800003509037E-2</v>
      </c>
    </row>
    <row r="47" spans="1:38">
      <c r="A47" s="90" t="s">
        <v>1926</v>
      </c>
      <c r="B47" s="91" t="s">
        <v>1817</v>
      </c>
      <c r="C47" s="90">
        <v>34647.592629999999</v>
      </c>
      <c r="D47" s="90" t="s">
        <v>1915</v>
      </c>
      <c r="E47">
        <f t="shared" si="1"/>
        <v>-21568.141659809378</v>
      </c>
      <c r="F47">
        <f t="shared" si="2"/>
        <v>-21568</v>
      </c>
      <c r="G47">
        <f t="shared" si="3"/>
        <v>-4.5542800005932804E-2</v>
      </c>
      <c r="N47">
        <f t="shared" si="4"/>
        <v>-4.5542800005932804E-2</v>
      </c>
      <c r="P47">
        <f t="shared" si="5"/>
        <v>-4.2684900972125302E-2</v>
      </c>
      <c r="Q47" s="2">
        <f t="shared" si="6"/>
        <v>19629.092629999999</v>
      </c>
      <c r="R47">
        <f t="shared" si="7"/>
        <v>8.1675868874378567E-6</v>
      </c>
      <c r="T47">
        <f t="shared" si="8"/>
        <v>-2.8578990338075025E-3</v>
      </c>
      <c r="U47">
        <f t="shared" si="9"/>
        <v>-1.8197820939221401E-3</v>
      </c>
      <c r="V47">
        <f t="shared" si="10"/>
        <v>1.0776867808769491E-6</v>
      </c>
      <c r="AK47">
        <v>-6337</v>
      </c>
      <c r="AL47">
        <v>-7.5714500053436495E-3</v>
      </c>
    </row>
    <row r="48" spans="1:38">
      <c r="A48" s="90" t="s">
        <v>1927</v>
      </c>
      <c r="B48" s="91" t="s">
        <v>1817</v>
      </c>
      <c r="C48" s="90">
        <v>36540.885190000001</v>
      </c>
      <c r="D48" s="90" t="s">
        <v>1915</v>
      </c>
      <c r="E48">
        <f t="shared" si="1"/>
        <v>-15679.099635249982</v>
      </c>
      <c r="F48">
        <f t="shared" si="2"/>
        <v>-15679</v>
      </c>
      <c r="G48">
        <f t="shared" si="3"/>
        <v>-3.2032150003942661E-2</v>
      </c>
      <c r="N48">
        <f t="shared" si="4"/>
        <v>-3.2032150003942661E-2</v>
      </c>
      <c r="P48">
        <f t="shared" si="5"/>
        <v>-3.5011278326978396E-2</v>
      </c>
      <c r="Q48" s="2">
        <f t="shared" si="6"/>
        <v>21522.385190000001</v>
      </c>
      <c r="R48">
        <f t="shared" si="7"/>
        <v>8.875205565113709E-6</v>
      </c>
      <c r="T48">
        <f t="shared" si="8"/>
        <v>2.9791283230357346E-3</v>
      </c>
      <c r="U48">
        <f t="shared" si="9"/>
        <v>4.7785893135918484E-3</v>
      </c>
      <c r="V48">
        <f t="shared" si="10"/>
        <v>3.2380598565331903E-6</v>
      </c>
      <c r="AK48">
        <v>-5670.5</v>
      </c>
      <c r="AL48">
        <v>-1.1422424999182113E-2</v>
      </c>
    </row>
    <row r="49" spans="1:38">
      <c r="A49" s="90" t="s">
        <v>1928</v>
      </c>
      <c r="B49" s="91" t="s">
        <v>1929</v>
      </c>
      <c r="C49" s="90">
        <v>36541.688900000001</v>
      </c>
      <c r="D49" s="90" t="s">
        <v>1915</v>
      </c>
      <c r="E49">
        <f t="shared" si="1"/>
        <v>-15676.599714178323</v>
      </c>
      <c r="F49">
        <f t="shared" si="2"/>
        <v>-15676.5</v>
      </c>
      <c r="G49">
        <f t="shared" si="3"/>
        <v>-3.2057525000709575E-2</v>
      </c>
      <c r="N49">
        <f t="shared" si="4"/>
        <v>-3.2057525000709575E-2</v>
      </c>
      <c r="P49">
        <f t="shared" si="5"/>
        <v>-3.5007714866774758E-2</v>
      </c>
      <c r="Q49" s="2">
        <f t="shared" si="6"/>
        <v>21523.188900000001</v>
      </c>
      <c r="R49">
        <f t="shared" si="7"/>
        <v>8.703620245833707E-6</v>
      </c>
      <c r="T49">
        <f t="shared" si="8"/>
        <v>2.9501898660651837E-3</v>
      </c>
      <c r="U49">
        <f t="shared" si="9"/>
        <v>4.7808901474942853E-3</v>
      </c>
      <c r="V49">
        <f t="shared" si="10"/>
        <v>3.3514635204245916E-6</v>
      </c>
      <c r="AK49">
        <v>-5642.5</v>
      </c>
      <c r="AL49">
        <v>-2.0258625008864328E-2</v>
      </c>
    </row>
    <row r="50" spans="1:38">
      <c r="A50" s="90" t="s">
        <v>1928</v>
      </c>
      <c r="B50" s="91" t="s">
        <v>1817</v>
      </c>
      <c r="C50" s="90">
        <v>36541.849370000004</v>
      </c>
      <c r="D50" s="90" t="s">
        <v>1915</v>
      </c>
      <c r="E50">
        <f t="shared" si="1"/>
        <v>-15676.100576013592</v>
      </c>
      <c r="F50">
        <f t="shared" si="2"/>
        <v>-15676</v>
      </c>
      <c r="G50">
        <f t="shared" si="3"/>
        <v>-3.2334600000467617E-2</v>
      </c>
      <c r="N50">
        <f t="shared" si="4"/>
        <v>-3.2334600000467617E-2</v>
      </c>
      <c r="P50">
        <f t="shared" si="5"/>
        <v>-3.5007002143585604E-2</v>
      </c>
      <c r="Q50" s="2">
        <f t="shared" si="6"/>
        <v>21523.349370000004</v>
      </c>
      <c r="R50">
        <f t="shared" si="7"/>
        <v>7.14173321454161E-6</v>
      </c>
      <c r="T50">
        <f t="shared" si="8"/>
        <v>2.672402143117987E-3</v>
      </c>
      <c r="U50">
        <f t="shared" si="9"/>
        <v>4.7813502458400482E-3</v>
      </c>
      <c r="V50">
        <f t="shared" si="10"/>
        <v>4.4476620999749811E-6</v>
      </c>
      <c r="AK50">
        <v>-5620.5</v>
      </c>
      <c r="AL50">
        <v>-1.1129925005661789E-2</v>
      </c>
    </row>
    <row r="51" spans="1:38">
      <c r="A51" s="90" t="s">
        <v>1928</v>
      </c>
      <c r="B51" s="91" t="s">
        <v>1817</v>
      </c>
      <c r="C51" s="90">
        <v>36542.813860000002</v>
      </c>
      <c r="D51" s="90" t="s">
        <v>1915</v>
      </c>
      <c r="E51">
        <f t="shared" si="1"/>
        <v>-15673.100552529499</v>
      </c>
      <c r="F51">
        <f t="shared" si="2"/>
        <v>-15673</v>
      </c>
      <c r="G51">
        <f t="shared" si="3"/>
        <v>-3.2327050001185853E-2</v>
      </c>
      <c r="N51">
        <f t="shared" si="4"/>
        <v>-3.2327050001185853E-2</v>
      </c>
      <c r="P51">
        <f t="shared" si="5"/>
        <v>-3.5002725586411591E-2</v>
      </c>
      <c r="Q51" s="2">
        <f t="shared" si="6"/>
        <v>21524.313860000002</v>
      </c>
      <c r="R51">
        <f t="shared" si="7"/>
        <v>7.1592398373730972E-6</v>
      </c>
      <c r="T51">
        <f t="shared" si="8"/>
        <v>2.6756755852257383E-3</v>
      </c>
      <c r="U51">
        <f t="shared" si="9"/>
        <v>4.7841103567632E-3</v>
      </c>
      <c r="V51">
        <f t="shared" si="10"/>
        <v>4.4454971858282283E-6</v>
      </c>
      <c r="AK51">
        <v>-5596</v>
      </c>
      <c r="AL51">
        <v>-1.4736600001924671E-2</v>
      </c>
    </row>
    <row r="52" spans="1:38">
      <c r="A52" s="90" t="s">
        <v>1928</v>
      </c>
      <c r="B52" s="91" t="s">
        <v>1817</v>
      </c>
      <c r="C52" s="90">
        <v>36543.778380000003</v>
      </c>
      <c r="D52" s="90" t="s">
        <v>1915</v>
      </c>
      <c r="E52">
        <f t="shared" si="1"/>
        <v>-15670.100435731103</v>
      </c>
      <c r="F52">
        <f t="shared" si="2"/>
        <v>-15670</v>
      </c>
      <c r="G52">
        <f t="shared" si="3"/>
        <v>-3.2289499999023974E-2</v>
      </c>
      <c r="N52">
        <f t="shared" si="4"/>
        <v>-3.2289499999023974E-2</v>
      </c>
      <c r="P52">
        <f t="shared" si="5"/>
        <v>-3.4998448655456357E-2</v>
      </c>
      <c r="Q52" s="2">
        <f t="shared" si="6"/>
        <v>21525.278380000003</v>
      </c>
      <c r="R52">
        <f t="shared" si="7"/>
        <v>7.3384028231868153E-6</v>
      </c>
      <c r="T52">
        <f t="shared" si="8"/>
        <v>2.7089486564323834E-3</v>
      </c>
      <c r="U52">
        <f t="shared" si="9"/>
        <v>4.7868696460828062E-3</v>
      </c>
      <c r="V52">
        <f t="shared" si="10"/>
        <v>4.3177556392297925E-6</v>
      </c>
      <c r="AK52">
        <v>-5378.5</v>
      </c>
      <c r="AL52">
        <v>-3.7142250002943911E-3</v>
      </c>
    </row>
    <row r="53" spans="1:38">
      <c r="A53" s="90" t="s">
        <v>1930</v>
      </c>
      <c r="B53" s="91" t="s">
        <v>1817</v>
      </c>
      <c r="C53" s="90">
        <v>38413.281000000003</v>
      </c>
      <c r="D53" s="90" t="s">
        <v>1915</v>
      </c>
      <c r="E53">
        <f t="shared" ref="E53:E84" si="11">+(C53-C$7)/C$8</f>
        <v>-9855.0564605918989</v>
      </c>
      <c r="F53">
        <f t="shared" ref="F53:F84" si="12">ROUND(2*E53,0)/2</f>
        <v>-9855</v>
      </c>
      <c r="G53">
        <f t="shared" ref="G53:G84" si="13">+C53-(C$7+F53*C$8)</f>
        <v>-1.8151750002289191E-2</v>
      </c>
      <c r="N53">
        <f t="shared" si="4"/>
        <v>-1.8151750002289191E-2</v>
      </c>
      <c r="P53">
        <f t="shared" ref="P53:P84" si="14">+D$11+D$12*F53+D$13*F53^2</f>
        <v>-2.600579509907654E-2</v>
      </c>
      <c r="Q53" s="2">
        <f t="shared" ref="Q53:Q84" si="15">+C53-15018.5</f>
        <v>23394.781000000003</v>
      </c>
      <c r="R53">
        <f t="shared" ref="R53:R84" si="16">+(P53-G53)^2</f>
        <v>6.1686024382369406E-5</v>
      </c>
      <c r="T53">
        <f t="shared" ref="T53:T84" si="17">G53-P53</f>
        <v>7.8540450967873494E-3</v>
      </c>
      <c r="U53">
        <f t="shared" ref="U53:U84" si="18">U$12+U$13*F53+U$14*SIN(2*PI()/U$15*(F53-U$16))</f>
        <v>8.3183041257348378E-3</v>
      </c>
      <c r="V53">
        <f t="shared" ref="V53:V84" si="19">+(U53-T53)^2</f>
        <v>2.1553644595926484E-7</v>
      </c>
      <c r="AK53">
        <v>-5316.5</v>
      </c>
      <c r="AL53">
        <v>-1.335152499814285E-2</v>
      </c>
    </row>
    <row r="54" spans="1:38">
      <c r="A54" s="90" t="s">
        <v>1931</v>
      </c>
      <c r="B54" s="91" t="s">
        <v>1817</v>
      </c>
      <c r="C54" s="90">
        <v>39120.2503</v>
      </c>
      <c r="D54" s="90" t="s">
        <v>1915</v>
      </c>
      <c r="E54">
        <f t="shared" si="11"/>
        <v>-7656.045063339423</v>
      </c>
      <c r="F54">
        <f t="shared" si="12"/>
        <v>-7656</v>
      </c>
      <c r="G54">
        <f t="shared" si="13"/>
        <v>-1.4487600004940759E-2</v>
      </c>
      <c r="N54">
        <f t="shared" si="4"/>
        <v>-1.4487600004940759E-2</v>
      </c>
      <c r="P54">
        <f t="shared" si="14"/>
        <v>-2.2239185709741489E-2</v>
      </c>
      <c r="Q54" s="2">
        <f t="shared" si="15"/>
        <v>24101.7503</v>
      </c>
      <c r="R54">
        <f t="shared" si="16"/>
        <v>6.0087080938871032E-5</v>
      </c>
      <c r="T54">
        <f t="shared" si="17"/>
        <v>7.75158570480073E-3</v>
      </c>
      <c r="U54">
        <f t="shared" si="18"/>
        <v>8.5838590256546547E-3</v>
      </c>
      <c r="V54">
        <f t="shared" si="19"/>
        <v>6.9267888060521996E-7</v>
      </c>
      <c r="AK54">
        <v>-4628.5</v>
      </c>
      <c r="AL54">
        <v>1.1673274995700922E-2</v>
      </c>
    </row>
    <row r="55" spans="1:38">
      <c r="A55" s="90" t="s">
        <v>1931</v>
      </c>
      <c r="B55" s="91" t="s">
        <v>1817</v>
      </c>
      <c r="C55" s="90">
        <v>39124.108500000002</v>
      </c>
      <c r="D55" s="90" t="s">
        <v>1915</v>
      </c>
      <c r="E55">
        <f t="shared" si="11"/>
        <v>-7644.0442228886641</v>
      </c>
      <c r="F55">
        <f t="shared" si="12"/>
        <v>-7644</v>
      </c>
      <c r="G55">
        <f t="shared" si="13"/>
        <v>-1.4217399999324698E-2</v>
      </c>
      <c r="N55">
        <f t="shared" si="4"/>
        <v>-1.4217399999324698E-2</v>
      </c>
      <c r="P55">
        <f t="shared" si="14"/>
        <v>-2.2218080271147474E-2</v>
      </c>
      <c r="Q55" s="2">
        <f t="shared" si="15"/>
        <v>24105.608500000002</v>
      </c>
      <c r="R55">
        <f t="shared" si="16"/>
        <v>6.4010884811934162E-5</v>
      </c>
      <c r="T55">
        <f t="shared" si="17"/>
        <v>8.0006802718227757E-3</v>
      </c>
      <c r="U55">
        <f t="shared" si="18"/>
        <v>8.5836280532638129E-3</v>
      </c>
      <c r="V55">
        <f t="shared" si="19"/>
        <v>3.3982811588702729E-7</v>
      </c>
      <c r="AK55">
        <v>-4547.5</v>
      </c>
      <c r="AL55">
        <v>-7.3528749999240972E-3</v>
      </c>
    </row>
    <row r="56" spans="1:38">
      <c r="A56" s="90" t="s">
        <v>1931</v>
      </c>
      <c r="B56" s="91" t="s">
        <v>1814</v>
      </c>
      <c r="C56" s="90">
        <v>39162.205800000003</v>
      </c>
      <c r="D56" s="90" t="s">
        <v>1915</v>
      </c>
      <c r="E56">
        <f t="shared" si="11"/>
        <v>-7525.5434663430124</v>
      </c>
      <c r="F56">
        <f t="shared" si="12"/>
        <v>-7525.5</v>
      </c>
      <c r="G56">
        <f t="shared" si="13"/>
        <v>-1.397417500265874E-2</v>
      </c>
      <c r="N56">
        <f t="shared" si="4"/>
        <v>-1.397417500265874E-2</v>
      </c>
      <c r="P56">
        <f t="shared" si="14"/>
        <v>-2.2009342940238388E-2</v>
      </c>
      <c r="Q56" s="2">
        <f t="shared" si="15"/>
        <v>24143.705800000003</v>
      </c>
      <c r="R56">
        <f t="shared" si="16"/>
        <v>6.4563923785107978E-5</v>
      </c>
      <c r="T56">
        <f t="shared" si="17"/>
        <v>8.0351679375796486E-3</v>
      </c>
      <c r="U56">
        <f t="shared" si="18"/>
        <v>8.5803769787434394E-3</v>
      </c>
      <c r="V56">
        <f t="shared" si="19"/>
        <v>2.9725289856674008E-7</v>
      </c>
      <c r="AK56">
        <v>-4523</v>
      </c>
      <c r="AL56">
        <v>-9.9595500068971887E-3</v>
      </c>
    </row>
    <row r="57" spans="1:38">
      <c r="A57" s="90" t="s">
        <v>1931</v>
      </c>
      <c r="B57" s="91" t="s">
        <v>1814</v>
      </c>
      <c r="C57" s="90">
        <v>39165.099900000001</v>
      </c>
      <c r="D57" s="90" t="s">
        <v>1915</v>
      </c>
      <c r="E57">
        <f t="shared" si="11"/>
        <v>-7516.5414362905285</v>
      </c>
      <c r="F57">
        <f t="shared" si="12"/>
        <v>-7516.5</v>
      </c>
      <c r="G57">
        <f t="shared" si="13"/>
        <v>-1.3321525002538692E-2</v>
      </c>
      <c r="N57">
        <f t="shared" si="4"/>
        <v>-1.3321525002538692E-2</v>
      </c>
      <c r="P57">
        <f t="shared" si="14"/>
        <v>-2.1993465643515116E-2</v>
      </c>
      <c r="Q57" s="2">
        <f t="shared" si="15"/>
        <v>24146.599900000001</v>
      </c>
      <c r="R57">
        <f t="shared" si="16"/>
        <v>7.5202554480618595E-5</v>
      </c>
      <c r="T57">
        <f t="shared" si="17"/>
        <v>8.6719406409764242E-3</v>
      </c>
      <c r="U57">
        <f t="shared" si="18"/>
        <v>8.5800581347037549E-3</v>
      </c>
      <c r="V57">
        <f t="shared" si="19"/>
        <v>8.4423949589471228E-9</v>
      </c>
      <c r="AK57">
        <v>-4504.5</v>
      </c>
      <c r="AL57">
        <v>-9.6013250004034489E-3</v>
      </c>
    </row>
    <row r="58" spans="1:38">
      <c r="A58" s="90" t="s">
        <v>1931</v>
      </c>
      <c r="B58" s="91" t="s">
        <v>1817</v>
      </c>
      <c r="C58" s="90">
        <v>39165.259599999998</v>
      </c>
      <c r="D58" s="90" t="s">
        <v>1915</v>
      </c>
      <c r="E58">
        <f t="shared" si="11"/>
        <v>-7516.0446931927254</v>
      </c>
      <c r="F58">
        <f t="shared" si="12"/>
        <v>-7516</v>
      </c>
      <c r="G58">
        <f t="shared" si="13"/>
        <v>-1.436860000831075E-2</v>
      </c>
      <c r="N58">
        <f t="shared" si="4"/>
        <v>-1.436860000831075E-2</v>
      </c>
      <c r="P58">
        <f t="shared" si="14"/>
        <v>-2.199258347283822E-2</v>
      </c>
      <c r="Q58" s="2">
        <f t="shared" si="15"/>
        <v>24146.759599999998</v>
      </c>
      <c r="R58">
        <f t="shared" si="16"/>
        <v>5.8125123867388274E-5</v>
      </c>
      <c r="T58">
        <f t="shared" si="17"/>
        <v>7.6239834645274694E-3</v>
      </c>
      <c r="U58">
        <f t="shared" si="18"/>
        <v>8.580040123668746E-3</v>
      </c>
      <c r="V58">
        <f t="shared" si="19"/>
        <v>9.1404433548837903E-7</v>
      </c>
      <c r="AK58">
        <v>-4491.5</v>
      </c>
      <c r="AL58">
        <v>-1.4025275006133597E-2</v>
      </c>
    </row>
    <row r="59" spans="1:38">
      <c r="A59" s="90" t="s">
        <v>1931</v>
      </c>
      <c r="B59" s="91" t="s">
        <v>1817</v>
      </c>
      <c r="C59" s="90">
        <v>39166.224099999999</v>
      </c>
      <c r="D59" s="90" t="s">
        <v>1915</v>
      </c>
      <c r="E59">
        <f t="shared" si="11"/>
        <v>-7513.0446386038566</v>
      </c>
      <c r="F59">
        <f t="shared" si="12"/>
        <v>-7513</v>
      </c>
      <c r="G59">
        <f t="shared" si="13"/>
        <v>-1.4351050005643629E-2</v>
      </c>
      <c r="N59">
        <f t="shared" si="4"/>
        <v>-1.4351050005643629E-2</v>
      </c>
      <c r="P59">
        <f t="shared" si="14"/>
        <v>-2.1987290230737814E-2</v>
      </c>
      <c r="Q59" s="2">
        <f t="shared" si="15"/>
        <v>24147.724099999999</v>
      </c>
      <c r="R59">
        <f t="shared" si="16"/>
        <v>5.8312164775346498E-5</v>
      </c>
      <c r="T59">
        <f t="shared" si="17"/>
        <v>7.6362402250941853E-3</v>
      </c>
      <c r="U59">
        <f t="shared" si="18"/>
        <v>8.5799313999346885E-3</v>
      </c>
      <c r="V59">
        <f t="shared" si="19"/>
        <v>8.9055303347184911E-7</v>
      </c>
      <c r="AK59">
        <v>-4445.5</v>
      </c>
      <c r="AL59">
        <v>-2.7561750030145049E-3</v>
      </c>
    </row>
    <row r="60" spans="1:38">
      <c r="A60" s="90" t="s">
        <v>1931</v>
      </c>
      <c r="B60" s="91" t="s">
        <v>1817</v>
      </c>
      <c r="C60" s="90">
        <v>39167.188600000001</v>
      </c>
      <c r="D60" s="90" t="s">
        <v>1915</v>
      </c>
      <c r="E60">
        <f t="shared" si="11"/>
        <v>-7510.0445840149887</v>
      </c>
      <c r="F60">
        <f t="shared" si="12"/>
        <v>-7510</v>
      </c>
      <c r="G60">
        <f t="shared" si="13"/>
        <v>-1.4333500002976507E-2</v>
      </c>
      <c r="N60">
        <f t="shared" si="4"/>
        <v>-1.4333500002976507E-2</v>
      </c>
      <c r="P60">
        <f t="shared" si="14"/>
        <v>-2.1981996614856184E-2</v>
      </c>
      <c r="Q60" s="2">
        <f t="shared" si="15"/>
        <v>24148.688600000001</v>
      </c>
      <c r="R60">
        <f t="shared" si="16"/>
        <v>5.8499500421934892E-5</v>
      </c>
      <c r="T60">
        <f t="shared" si="17"/>
        <v>7.6484966118796766E-3</v>
      </c>
      <c r="U60">
        <f t="shared" si="18"/>
        <v>8.5798215490678238E-3</v>
      </c>
      <c r="V60">
        <f t="shared" si="19"/>
        <v>8.6736613862850642E-7</v>
      </c>
      <c r="AK60">
        <v>-4295.5</v>
      </c>
      <c r="AL60">
        <v>-7.8786750018480234E-3</v>
      </c>
    </row>
    <row r="61" spans="1:38">
      <c r="A61" s="90" t="s">
        <v>1931</v>
      </c>
      <c r="B61" s="91" t="s">
        <v>1814</v>
      </c>
      <c r="C61" s="90">
        <v>39181.174200000001</v>
      </c>
      <c r="D61" s="90" t="s">
        <v>1915</v>
      </c>
      <c r="E61">
        <f t="shared" si="11"/>
        <v>-7466.5427038097032</v>
      </c>
      <c r="F61">
        <f t="shared" si="12"/>
        <v>-7466.5</v>
      </c>
      <c r="G61">
        <f t="shared" si="13"/>
        <v>-1.3729025005886797E-2</v>
      </c>
      <c r="N61">
        <f t="shared" si="4"/>
        <v>-1.3729025005886797E-2</v>
      </c>
      <c r="P61">
        <f t="shared" si="14"/>
        <v>-2.1905197180907617E-2</v>
      </c>
      <c r="Q61" s="2">
        <f t="shared" si="15"/>
        <v>24162.674200000001</v>
      </c>
      <c r="R61">
        <f t="shared" si="16"/>
        <v>6.6849791435584681E-5</v>
      </c>
      <c r="T61">
        <f t="shared" si="17"/>
        <v>8.1761721750208197E-3</v>
      </c>
      <c r="U61">
        <f t="shared" si="18"/>
        <v>8.5781020941120226E-3</v>
      </c>
      <c r="V61">
        <f t="shared" si="19"/>
        <v>1.6154765986066096E-7</v>
      </c>
      <c r="AK61">
        <v>-4293</v>
      </c>
      <c r="AL61">
        <v>-9.7140500074601732E-3</v>
      </c>
    </row>
    <row r="62" spans="1:38">
      <c r="A62" s="90" t="s">
        <v>1931</v>
      </c>
      <c r="B62" s="91" t="s">
        <v>1817</v>
      </c>
      <c r="C62" s="90">
        <v>39187.121599999999</v>
      </c>
      <c r="D62" s="90" t="s">
        <v>1915</v>
      </c>
      <c r="E62">
        <f t="shared" si="11"/>
        <v>-7448.0434558451689</v>
      </c>
      <c r="F62">
        <f t="shared" si="12"/>
        <v>-7448</v>
      </c>
      <c r="G62">
        <f t="shared" si="13"/>
        <v>-1.3970800006063655E-2</v>
      </c>
      <c r="N62">
        <f t="shared" si="4"/>
        <v>-1.3970800006063655E-2</v>
      </c>
      <c r="P62">
        <f t="shared" si="14"/>
        <v>-2.1872511534506464E-2</v>
      </c>
      <c r="Q62" s="2">
        <f t="shared" si="15"/>
        <v>24168.621599999999</v>
      </c>
      <c r="R62">
        <f t="shared" si="16"/>
        <v>6.2437045078725988E-5</v>
      </c>
      <c r="T62">
        <f t="shared" si="17"/>
        <v>7.9017115284428091E-3</v>
      </c>
      <c r="U62">
        <f t="shared" si="18"/>
        <v>8.5772990665372705E-3</v>
      </c>
      <c r="V62">
        <f t="shared" si="19"/>
        <v>4.5641852162853533E-7</v>
      </c>
      <c r="AK62">
        <v>-4277.5</v>
      </c>
      <c r="AL62">
        <v>-7.7733750003972091E-3</v>
      </c>
    </row>
    <row r="63" spans="1:38">
      <c r="A63" s="19" t="s">
        <v>1820</v>
      </c>
      <c r="B63" s="17" t="s">
        <v>1814</v>
      </c>
      <c r="C63" s="33">
        <v>40200.637999999999</v>
      </c>
      <c r="D63" s="33"/>
      <c r="E63">
        <f t="shared" si="11"/>
        <v>-4295.5245064334904</v>
      </c>
      <c r="F63">
        <f t="shared" si="12"/>
        <v>-4295.5</v>
      </c>
      <c r="G63">
        <f t="shared" si="13"/>
        <v>-7.8786750018480234E-3</v>
      </c>
      <c r="I63">
        <f t="shared" ref="I63:I70" si="20">+G63</f>
        <v>-7.8786750018480234E-3</v>
      </c>
      <c r="P63">
        <f t="shared" si="14"/>
        <v>-1.6095115543960918E-2</v>
      </c>
      <c r="Q63" s="2">
        <f t="shared" si="15"/>
        <v>25182.137999999999</v>
      </c>
      <c r="R63">
        <f t="shared" si="16"/>
        <v>6.7509895182076436E-5</v>
      </c>
      <c r="T63">
        <f t="shared" si="17"/>
        <v>8.2164405421128947E-3</v>
      </c>
      <c r="U63">
        <f t="shared" si="18"/>
        <v>7.8364870959896516E-3</v>
      </c>
      <c r="V63">
        <f t="shared" si="19"/>
        <v>1.443646212209282E-7</v>
      </c>
      <c r="AK63">
        <v>-3424.5</v>
      </c>
      <c r="AL63">
        <v>-1.328332500270335E-2</v>
      </c>
    </row>
    <row r="64" spans="1:38">
      <c r="A64" s="20" t="s">
        <v>1821</v>
      </c>
      <c r="B64" s="17"/>
      <c r="C64" s="33">
        <v>40201.439899999998</v>
      </c>
      <c r="D64" s="33"/>
      <c r="E64">
        <f t="shared" si="11"/>
        <v>-4293.0302153243101</v>
      </c>
      <c r="F64">
        <f t="shared" si="12"/>
        <v>-4293</v>
      </c>
      <c r="G64">
        <f t="shared" si="13"/>
        <v>-9.7140500074601732E-3</v>
      </c>
      <c r="I64">
        <f t="shared" si="20"/>
        <v>-9.7140500074601732E-3</v>
      </c>
      <c r="P64">
        <f t="shared" si="14"/>
        <v>-1.6090370156381918E-2</v>
      </c>
      <c r="Q64" s="2">
        <f t="shared" si="15"/>
        <v>25182.939899999998</v>
      </c>
      <c r="R64">
        <f t="shared" si="16"/>
        <v>4.0657458641545417E-5</v>
      </c>
      <c r="T64">
        <f t="shared" si="17"/>
        <v>6.3763201489217443E-3</v>
      </c>
      <c r="U64">
        <f t="shared" si="18"/>
        <v>7.8354452599061555E-3</v>
      </c>
      <c r="V64">
        <f t="shared" si="19"/>
        <v>2.1290460895052705E-6</v>
      </c>
      <c r="AK64">
        <v>-3409</v>
      </c>
      <c r="AL64">
        <v>-1.6442650005046744E-2</v>
      </c>
    </row>
    <row r="65" spans="1:38">
      <c r="A65" s="19" t="s">
        <v>1820</v>
      </c>
      <c r="B65" s="17" t="s">
        <v>1814</v>
      </c>
      <c r="C65" s="33">
        <v>40208.678999999996</v>
      </c>
      <c r="D65" s="33"/>
      <c r="E65">
        <f t="shared" si="11"/>
        <v>-4270.513164858543</v>
      </c>
      <c r="F65">
        <f t="shared" si="12"/>
        <v>-4270.5</v>
      </c>
      <c r="G65">
        <f t="shared" si="13"/>
        <v>-4.2324250098317862E-3</v>
      </c>
      <c r="I65">
        <f t="shared" si="20"/>
        <v>-4.2324250098317862E-3</v>
      </c>
      <c r="P65">
        <f t="shared" si="14"/>
        <v>-1.6047649987507722E-2</v>
      </c>
      <c r="Q65" s="2">
        <f t="shared" si="15"/>
        <v>25190.178999999996</v>
      </c>
      <c r="R65">
        <f t="shared" si="16"/>
        <v>1.3959954127309732E-4</v>
      </c>
      <c r="T65">
        <f t="shared" si="17"/>
        <v>1.1815224977675936E-2</v>
      </c>
      <c r="U65">
        <f t="shared" si="18"/>
        <v>7.8260382924654325E-3</v>
      </c>
      <c r="V65">
        <f t="shared" si="19"/>
        <v>1.5913610409460765E-5</v>
      </c>
      <c r="AK65">
        <v>-3341</v>
      </c>
      <c r="AL65">
        <v>-9.0448500050115399E-3</v>
      </c>
    </row>
    <row r="66" spans="1:38">
      <c r="A66" s="19" t="s">
        <v>1820</v>
      </c>
      <c r="B66" s="17" t="s">
        <v>1817</v>
      </c>
      <c r="C66" s="33">
        <v>40232.624000000003</v>
      </c>
      <c r="D66" s="33"/>
      <c r="E66">
        <f t="shared" si="11"/>
        <v>-4196.0328049515056</v>
      </c>
      <c r="F66">
        <f t="shared" si="12"/>
        <v>-4196</v>
      </c>
      <c r="G66">
        <f t="shared" si="13"/>
        <v>-1.0546600002271589E-2</v>
      </c>
      <c r="I66">
        <f t="shared" si="20"/>
        <v>-1.0546600002271589E-2</v>
      </c>
      <c r="P66">
        <f t="shared" si="14"/>
        <v>-1.5906048698901623E-2</v>
      </c>
      <c r="Q66" s="2">
        <f t="shared" si="15"/>
        <v>25214.124000000003</v>
      </c>
      <c r="R66">
        <f t="shared" si="16"/>
        <v>2.8723690331809372E-5</v>
      </c>
      <c r="T66">
        <f t="shared" si="17"/>
        <v>5.3594486966300342E-3</v>
      </c>
      <c r="U66">
        <f t="shared" si="18"/>
        <v>7.7945006142460952E-3</v>
      </c>
      <c r="V66">
        <f t="shared" si="19"/>
        <v>5.9294778414856558E-6</v>
      </c>
      <c r="AK66">
        <v>-3185.5</v>
      </c>
      <c r="AL66">
        <v>-4.3851750015164725E-3</v>
      </c>
    </row>
    <row r="67" spans="1:38">
      <c r="A67" s="19" t="s">
        <v>1820</v>
      </c>
      <c r="B67" s="17" t="s">
        <v>1817</v>
      </c>
      <c r="C67" s="33">
        <v>40233.586000000003</v>
      </c>
      <c r="D67" s="33"/>
      <c r="E67">
        <f t="shared" si="11"/>
        <v>-4193.0405265539066</v>
      </c>
      <c r="F67">
        <f t="shared" si="12"/>
        <v>-4193</v>
      </c>
      <c r="G67">
        <f t="shared" si="13"/>
        <v>-1.3029050001932774E-2</v>
      </c>
      <c r="I67">
        <f t="shared" si="20"/>
        <v>-1.3029050001932774E-2</v>
      </c>
      <c r="P67">
        <f t="shared" si="14"/>
        <v>-1.5900341805581163E-2</v>
      </c>
      <c r="Q67" s="2">
        <f t="shared" si="15"/>
        <v>25215.086000000003</v>
      </c>
      <c r="R67">
        <f t="shared" si="16"/>
        <v>8.2443166216984177E-6</v>
      </c>
      <c r="T67">
        <f t="shared" si="17"/>
        <v>2.8712918036483889E-3</v>
      </c>
      <c r="U67">
        <f t="shared" si="18"/>
        <v>7.793218118225048E-3</v>
      </c>
      <c r="V67">
        <f t="shared" si="19"/>
        <v>2.4225358646122172E-5</v>
      </c>
      <c r="AK67">
        <v>-3161</v>
      </c>
      <c r="AL67">
        <v>-2.9918500076746568E-3</v>
      </c>
    </row>
    <row r="68" spans="1:38">
      <c r="A68" s="19" t="s">
        <v>1820</v>
      </c>
      <c r="B68" s="17" t="s">
        <v>1814</v>
      </c>
      <c r="C68" s="33">
        <v>40237.612999999998</v>
      </c>
      <c r="D68" s="33"/>
      <c r="E68">
        <f t="shared" si="11"/>
        <v>-4180.5146376691646</v>
      </c>
      <c r="F68">
        <f t="shared" si="12"/>
        <v>-4180.5</v>
      </c>
      <c r="G68">
        <f t="shared" si="13"/>
        <v>-4.7059250064194202E-3</v>
      </c>
      <c r="I68">
        <f t="shared" si="20"/>
        <v>-4.7059250064194202E-3</v>
      </c>
      <c r="P68">
        <f t="shared" si="14"/>
        <v>-1.5876559060073032E-2</v>
      </c>
      <c r="Q68" s="2">
        <f t="shared" si="15"/>
        <v>25219.112999999998</v>
      </c>
      <c r="R68">
        <f t="shared" si="16"/>
        <v>1.2478306516064571E-4</v>
      </c>
      <c r="T68">
        <f t="shared" si="17"/>
        <v>1.1170634053653612E-2</v>
      </c>
      <c r="U68">
        <f t="shared" si="18"/>
        <v>7.787863972416118E-3</v>
      </c>
      <c r="V68">
        <f t="shared" si="19"/>
        <v>1.1443133422515519E-5</v>
      </c>
      <c r="AK68">
        <v>-3152</v>
      </c>
      <c r="AL68">
        <v>5.5607999966014177E-3</v>
      </c>
    </row>
    <row r="69" spans="1:38">
      <c r="A69" s="19" t="s">
        <v>1820</v>
      </c>
      <c r="B69" s="17" t="s">
        <v>1817</v>
      </c>
      <c r="C69" s="33">
        <v>40556.690999999999</v>
      </c>
      <c r="D69" s="33"/>
      <c r="E69">
        <f t="shared" si="11"/>
        <v>-3188.0300154761903</v>
      </c>
      <c r="F69">
        <f t="shared" si="12"/>
        <v>-3188</v>
      </c>
      <c r="G69">
        <f t="shared" si="13"/>
        <v>-9.6498000057181343E-3</v>
      </c>
      <c r="I69">
        <f t="shared" si="20"/>
        <v>-9.6498000057181343E-3</v>
      </c>
      <c r="P69">
        <f t="shared" si="14"/>
        <v>-1.3967496135999999E-2</v>
      </c>
      <c r="Q69" s="2">
        <f t="shared" si="15"/>
        <v>25538.190999999999</v>
      </c>
      <c r="R69">
        <f t="shared" si="16"/>
        <v>1.8642499873450987E-5</v>
      </c>
      <c r="T69">
        <f t="shared" si="17"/>
        <v>4.3176961302818645E-3</v>
      </c>
      <c r="U69">
        <f t="shared" si="18"/>
        <v>7.3105279355733018E-3</v>
      </c>
      <c r="V69">
        <f t="shared" si="19"/>
        <v>8.9570422147640034E-6</v>
      </c>
      <c r="AK69">
        <v>-2047.5</v>
      </c>
      <c r="AL69">
        <v>-5.7278750100522302E-3</v>
      </c>
    </row>
    <row r="70" spans="1:38">
      <c r="A70" s="19" t="s">
        <v>1822</v>
      </c>
      <c r="B70" s="17"/>
      <c r="C70" s="33">
        <v>40868.541799999999</v>
      </c>
      <c r="D70" s="33"/>
      <c r="E70">
        <f t="shared" si="11"/>
        <v>-2218.0254290785833</v>
      </c>
      <c r="F70">
        <f t="shared" si="12"/>
        <v>-2218</v>
      </c>
      <c r="G70">
        <f t="shared" si="13"/>
        <v>-8.1753000049502589E-3</v>
      </c>
      <c r="I70">
        <f t="shared" si="20"/>
        <v>-8.1753000049502589E-3</v>
      </c>
      <c r="P70">
        <f t="shared" si="14"/>
        <v>-1.2062181756474161E-2</v>
      </c>
      <c r="Q70" s="2">
        <f t="shared" si="15"/>
        <v>25850.041799999999</v>
      </c>
      <c r="R70">
        <f t="shared" si="16"/>
        <v>1.5107849750329517E-5</v>
      </c>
      <c r="T70">
        <f t="shared" si="17"/>
        <v>3.8868817515239022E-3</v>
      </c>
      <c r="U70">
        <f t="shared" si="18"/>
        <v>6.7499790764203775E-3</v>
      </c>
      <c r="V70">
        <f t="shared" si="19"/>
        <v>8.1973262918293537E-6</v>
      </c>
      <c r="AK70">
        <v>-1771</v>
      </c>
      <c r="AL70">
        <v>-2.8603500031749718E-3</v>
      </c>
    </row>
    <row r="71" spans="1:38">
      <c r="A71" s="18" t="s">
        <v>1795</v>
      </c>
      <c r="B71" s="6"/>
      <c r="C71" s="32">
        <v>41581.624000000003</v>
      </c>
      <c r="D71" s="32" t="s">
        <v>1797</v>
      </c>
      <c r="E71">
        <f t="shared" si="11"/>
        <v>0</v>
      </c>
      <c r="F71">
        <f t="shared" si="12"/>
        <v>0</v>
      </c>
      <c r="G71">
        <f t="shared" si="13"/>
        <v>0</v>
      </c>
      <c r="H71">
        <f>+G71</f>
        <v>0</v>
      </c>
      <c r="P71">
        <f t="shared" si="14"/>
        <v>-7.5586604332389413E-3</v>
      </c>
      <c r="Q71" s="2">
        <f t="shared" si="15"/>
        <v>26563.124000000003</v>
      </c>
      <c r="R71">
        <f t="shared" si="16"/>
        <v>5.7133347545011897E-5</v>
      </c>
      <c r="T71">
        <f t="shared" si="17"/>
        <v>7.5586604332389413E-3</v>
      </c>
      <c r="U71">
        <f t="shared" si="18"/>
        <v>5.1697277483543089E-3</v>
      </c>
      <c r="V71">
        <f t="shared" si="19"/>
        <v>5.7069993729100984E-6</v>
      </c>
      <c r="AK71">
        <v>503</v>
      </c>
      <c r="AL71">
        <v>-1.5557450002233963E-2</v>
      </c>
    </row>
    <row r="72" spans="1:38">
      <c r="A72" s="19" t="s">
        <v>1823</v>
      </c>
      <c r="B72" s="17"/>
      <c r="C72" s="33">
        <v>41680.316700000003</v>
      </c>
      <c r="D72" s="33"/>
      <c r="E72">
        <f t="shared" si="11"/>
        <v>306.98132454354027</v>
      </c>
      <c r="F72">
        <f t="shared" si="12"/>
        <v>307</v>
      </c>
      <c r="G72">
        <f t="shared" si="13"/>
        <v>-6.0040500029572286E-3</v>
      </c>
      <c r="I72">
        <f>+G72</f>
        <v>-6.0040500029572286E-3</v>
      </c>
      <c r="P72">
        <f t="shared" si="14"/>
        <v>-6.9192176131670276E-3</v>
      </c>
      <c r="Q72" s="2">
        <f t="shared" si="15"/>
        <v>26661.816700000003</v>
      </c>
      <c r="R72">
        <f t="shared" si="16"/>
        <v>8.3753175477711474E-7</v>
      </c>
      <c r="T72">
        <f t="shared" si="17"/>
        <v>9.1516761020979907E-4</v>
      </c>
      <c r="U72">
        <f t="shared" si="18"/>
        <v>4.9235135670707168E-3</v>
      </c>
      <c r="V72">
        <f t="shared" si="19"/>
        <v>1.6066837309883265E-5</v>
      </c>
      <c r="AK72">
        <v>1268.5</v>
      </c>
      <c r="AL72">
        <v>6.7072499950882047E-4</v>
      </c>
    </row>
    <row r="73" spans="1:38">
      <c r="A73" s="19" t="s">
        <v>1823</v>
      </c>
      <c r="B73" s="17"/>
      <c r="C73" s="33">
        <v>41928.511599999998</v>
      </c>
      <c r="D73" s="33"/>
      <c r="E73">
        <f t="shared" si="11"/>
        <v>1078.9857296003506</v>
      </c>
      <c r="F73">
        <f t="shared" si="12"/>
        <v>1079</v>
      </c>
      <c r="G73">
        <f t="shared" si="13"/>
        <v>-4.5878500022809021E-3</v>
      </c>
      <c r="I73">
        <f>+G73</f>
        <v>-4.5878500022809021E-3</v>
      </c>
      <c r="P73">
        <f t="shared" si="14"/>
        <v>-5.2939401074426741E-3</v>
      </c>
      <c r="Q73" s="2">
        <f t="shared" si="15"/>
        <v>26910.011599999998</v>
      </c>
      <c r="R73">
        <f t="shared" si="16"/>
        <v>4.9856323660736225E-7</v>
      </c>
      <c r="T73">
        <f t="shared" si="17"/>
        <v>7.0609010516177202E-4</v>
      </c>
      <c r="U73">
        <f t="shared" si="18"/>
        <v>4.2806227075631205E-3</v>
      </c>
      <c r="V73">
        <f t="shared" si="19"/>
        <v>1.2777283325630157E-5</v>
      </c>
      <c r="AK73">
        <v>2255</v>
      </c>
      <c r="AL73">
        <v>6.9174999225651845E-4</v>
      </c>
    </row>
    <row r="74" spans="1:38">
      <c r="A74" s="19" t="s">
        <v>1823</v>
      </c>
      <c r="B74" s="17"/>
      <c r="C74" s="33">
        <v>41928.512499999997</v>
      </c>
      <c r="D74" s="33"/>
      <c r="E74">
        <f t="shared" si="11"/>
        <v>1078.9885290292023</v>
      </c>
      <c r="F74">
        <f t="shared" si="12"/>
        <v>1079</v>
      </c>
      <c r="G74">
        <f t="shared" si="13"/>
        <v>-3.6878500031889416E-3</v>
      </c>
      <c r="I74">
        <f>+G74</f>
        <v>-3.6878500031889416E-3</v>
      </c>
      <c r="P74">
        <f t="shared" si="14"/>
        <v>-5.2939401074426741E-3</v>
      </c>
      <c r="Q74" s="2">
        <f t="shared" si="15"/>
        <v>26910.012499999997</v>
      </c>
      <c r="R74">
        <f t="shared" si="16"/>
        <v>2.5795254229817655E-6</v>
      </c>
      <c r="T74">
        <f t="shared" si="17"/>
        <v>1.6060901042537325E-3</v>
      </c>
      <c r="U74">
        <f t="shared" si="18"/>
        <v>4.2806227075631205E-3</v>
      </c>
      <c r="V74">
        <f t="shared" si="19"/>
        <v>7.1531246461648919E-6</v>
      </c>
      <c r="AK74">
        <v>2432</v>
      </c>
      <c r="AL74">
        <v>-5.7728000028873794E-3</v>
      </c>
    </row>
    <row r="75" spans="1:38">
      <c r="A75" s="90" t="s">
        <v>1932</v>
      </c>
      <c r="B75" s="91" t="s">
        <v>1817</v>
      </c>
      <c r="C75" s="90">
        <v>42032.033499999998</v>
      </c>
      <c r="D75" s="90" t="s">
        <v>1915</v>
      </c>
      <c r="E75">
        <f t="shared" si="11"/>
        <v>1400.9881672807867</v>
      </c>
      <c r="F75">
        <f t="shared" si="12"/>
        <v>1401</v>
      </c>
      <c r="G75">
        <f t="shared" si="13"/>
        <v>-3.8041500083636492E-3</v>
      </c>
      <c r="N75">
        <f>G75</f>
        <v>-3.8041500083636492E-3</v>
      </c>
      <c r="P75">
        <f t="shared" si="14"/>
        <v>-4.6087243214852271E-3</v>
      </c>
      <c r="Q75" s="2">
        <f t="shared" si="15"/>
        <v>27013.533499999998</v>
      </c>
      <c r="R75">
        <f t="shared" si="16"/>
        <v>6.4733982533505889E-7</v>
      </c>
      <c r="T75">
        <f t="shared" si="17"/>
        <v>8.0457431312157789E-4</v>
      </c>
      <c r="U75">
        <f t="shared" si="18"/>
        <v>4.0035341163317433E-3</v>
      </c>
      <c r="V75">
        <f t="shared" si="19"/>
        <v>1.023334382255442E-5</v>
      </c>
      <c r="AK75">
        <v>2590</v>
      </c>
      <c r="AL75">
        <v>-5.848500004503876E-3</v>
      </c>
    </row>
    <row r="76" spans="1:38">
      <c r="A76" s="19" t="s">
        <v>1824</v>
      </c>
      <c r="B76" s="17"/>
      <c r="C76" s="33">
        <v>42760.707999999999</v>
      </c>
      <c r="D76" s="33">
        <v>5.0000000000000001E-3</v>
      </c>
      <c r="E76">
        <f t="shared" si="11"/>
        <v>3667.5130791648785</v>
      </c>
      <c r="F76">
        <f t="shared" si="12"/>
        <v>3667.5</v>
      </c>
      <c r="G76">
        <f t="shared" si="13"/>
        <v>4.2048749965033494E-3</v>
      </c>
      <c r="I76">
        <f>+G76</f>
        <v>4.2048749965033494E-3</v>
      </c>
      <c r="P76">
        <f t="shared" si="14"/>
        <v>3.3621466382604957E-4</v>
      </c>
      <c r="Q76" s="2">
        <f t="shared" si="15"/>
        <v>27742.207999999999</v>
      </c>
      <c r="R76">
        <f t="shared" si="16"/>
        <v>1.4966532769630835E-5</v>
      </c>
      <c r="T76">
        <f t="shared" si="17"/>
        <v>3.8686603326772997E-3</v>
      </c>
      <c r="U76">
        <f t="shared" si="18"/>
        <v>1.9501754788953727E-3</v>
      </c>
      <c r="V76">
        <f t="shared" si="19"/>
        <v>3.6805841341906614E-6</v>
      </c>
      <c r="AK76">
        <v>4504</v>
      </c>
      <c r="AL76">
        <v>-6.5159999940078706E-4</v>
      </c>
    </row>
    <row r="77" spans="1:38">
      <c r="A77" s="90" t="s">
        <v>1933</v>
      </c>
      <c r="B77" s="91" t="s">
        <v>1814</v>
      </c>
      <c r="C77" s="90">
        <v>43118.847699999998</v>
      </c>
      <c r="D77" s="90" t="s">
        <v>1915</v>
      </c>
      <c r="E77">
        <f t="shared" si="11"/>
        <v>4781.4982014447078</v>
      </c>
      <c r="F77">
        <f t="shared" si="12"/>
        <v>4781.5</v>
      </c>
      <c r="G77">
        <f t="shared" si="13"/>
        <v>-5.7822500821202993E-4</v>
      </c>
      <c r="N77">
        <f>G77</f>
        <v>-5.7822500821202993E-4</v>
      </c>
      <c r="P77">
        <f t="shared" si="14"/>
        <v>2.8448862307282226E-3</v>
      </c>
      <c r="Q77" s="2">
        <f t="shared" si="15"/>
        <v>28100.347699999998</v>
      </c>
      <c r="R77">
        <f t="shared" si="16"/>
        <v>1.171769055415907E-5</v>
      </c>
      <c r="T77">
        <f t="shared" si="17"/>
        <v>-3.4231112389402525E-3</v>
      </c>
      <c r="U77">
        <f t="shared" si="18"/>
        <v>9.08432517955264E-4</v>
      </c>
      <c r="V77">
        <f t="shared" si="19"/>
        <v>1.8762271317900531E-5</v>
      </c>
      <c r="AK77">
        <v>6031</v>
      </c>
      <c r="AL77">
        <v>-2.1865000599063933E-4</v>
      </c>
    </row>
    <row r="78" spans="1:38">
      <c r="A78" s="90" t="s">
        <v>1933</v>
      </c>
      <c r="B78" s="91" t="s">
        <v>1814</v>
      </c>
      <c r="C78" s="90">
        <v>43119.8128</v>
      </c>
      <c r="D78" s="90" t="s">
        <v>1915</v>
      </c>
      <c r="E78">
        <f t="shared" si="11"/>
        <v>4784.5001223194777</v>
      </c>
      <c r="F78">
        <f t="shared" si="12"/>
        <v>4784.5</v>
      </c>
      <c r="G78">
        <f t="shared" si="13"/>
        <v>3.9324993849731982E-5</v>
      </c>
      <c r="N78">
        <f>G78</f>
        <v>3.9324993849731982E-5</v>
      </c>
      <c r="P78">
        <f t="shared" si="14"/>
        <v>2.8517116643583286E-3</v>
      </c>
      <c r="Q78" s="2">
        <f t="shared" si="15"/>
        <v>28101.3128</v>
      </c>
      <c r="R78">
        <f t="shared" si="16"/>
        <v>7.9095187844544296E-6</v>
      </c>
      <c r="T78">
        <f t="shared" si="17"/>
        <v>-2.8123866705085966E-3</v>
      </c>
      <c r="U78">
        <f t="shared" si="18"/>
        <v>9.0562596357143289E-4</v>
      </c>
      <c r="V78">
        <f t="shared" si="19"/>
        <v>1.3823617947178719E-5</v>
      </c>
      <c r="AK78">
        <v>6080</v>
      </c>
      <c r="AL78">
        <v>-5.4320000053849071E-3</v>
      </c>
    </row>
    <row r="79" spans="1:38">
      <c r="A79" s="90" t="s">
        <v>1933</v>
      </c>
      <c r="B79" s="91" t="s">
        <v>1817</v>
      </c>
      <c r="C79" s="90">
        <v>43123.830300000001</v>
      </c>
      <c r="D79" s="90" t="s">
        <v>1915</v>
      </c>
      <c r="E79">
        <f t="shared" si="11"/>
        <v>4796.996461677446</v>
      </c>
      <c r="F79">
        <f t="shared" si="12"/>
        <v>4797</v>
      </c>
      <c r="G79">
        <f t="shared" si="13"/>
        <v>-1.1375500034773722E-3</v>
      </c>
      <c r="N79">
        <f>G79</f>
        <v>-1.1375500034773722E-3</v>
      </c>
      <c r="P79">
        <f t="shared" si="14"/>
        <v>2.8801549944899901E-3</v>
      </c>
      <c r="Q79" s="2">
        <f t="shared" si="15"/>
        <v>28105.330300000001</v>
      </c>
      <c r="R79">
        <f t="shared" si="16"/>
        <v>1.614195345069192E-5</v>
      </c>
      <c r="T79">
        <f t="shared" si="17"/>
        <v>-4.0177049979673619E-3</v>
      </c>
      <c r="U79">
        <f t="shared" si="18"/>
        <v>8.9393246063976966E-4</v>
      </c>
      <c r="V79">
        <f t="shared" si="19"/>
        <v>2.4124182524792719E-5</v>
      </c>
      <c r="AK79">
        <v>6139</v>
      </c>
      <c r="AL79">
        <v>-6.5868500096257776E-3</v>
      </c>
    </row>
    <row r="80" spans="1:38">
      <c r="A80" s="90" t="s">
        <v>1933</v>
      </c>
      <c r="B80" s="91" t="s">
        <v>1817</v>
      </c>
      <c r="C80" s="90">
        <v>43124.794800000003</v>
      </c>
      <c r="D80" s="90" t="s">
        <v>1915</v>
      </c>
      <c r="E80">
        <f t="shared" si="11"/>
        <v>4799.9965162663148</v>
      </c>
      <c r="F80">
        <f t="shared" si="12"/>
        <v>4800</v>
      </c>
      <c r="G80">
        <f t="shared" si="13"/>
        <v>-1.1200000008102506E-3</v>
      </c>
      <c r="N80">
        <f>G80</f>
        <v>-1.1200000008102506E-3</v>
      </c>
      <c r="P80">
        <f t="shared" si="14"/>
        <v>2.8869823593230814E-3</v>
      </c>
      <c r="Q80" s="2">
        <f t="shared" si="15"/>
        <v>28106.294800000003</v>
      </c>
      <c r="R80">
        <f t="shared" si="16"/>
        <v>1.6055907634419687E-5</v>
      </c>
      <c r="T80">
        <f t="shared" si="17"/>
        <v>-4.0069823601333321E-3</v>
      </c>
      <c r="U80">
        <f t="shared" si="18"/>
        <v>8.9112613573714289E-4</v>
      </c>
      <c r="V80">
        <f t="shared" si="19"/>
        <v>2.3991466837318526E-5</v>
      </c>
      <c r="AK80">
        <v>6143</v>
      </c>
      <c r="AL80">
        <v>-5.5634500022279099E-3</v>
      </c>
    </row>
    <row r="81" spans="1:38">
      <c r="A81" s="19" t="s">
        <v>1825</v>
      </c>
      <c r="B81" s="17" t="s">
        <v>1814</v>
      </c>
      <c r="C81" s="33">
        <v>43398.55</v>
      </c>
      <c r="D81" s="33"/>
      <c r="E81">
        <f t="shared" si="11"/>
        <v>5651.5056339283301</v>
      </c>
      <c r="F81">
        <f t="shared" si="12"/>
        <v>5651.5</v>
      </c>
      <c r="G81">
        <f t="shared" si="13"/>
        <v>1.8112749967258424E-3</v>
      </c>
      <c r="I81">
        <f>+G81</f>
        <v>1.8112749967258424E-3</v>
      </c>
      <c r="P81">
        <f t="shared" si="14"/>
        <v>4.8399252856062567E-3</v>
      </c>
      <c r="Q81" s="2">
        <f t="shared" si="15"/>
        <v>28380.050000000003</v>
      </c>
      <c r="R81">
        <f t="shared" si="16"/>
        <v>9.172722572335417E-6</v>
      </c>
      <c r="T81">
        <f t="shared" si="17"/>
        <v>-3.0286502888804143E-3</v>
      </c>
      <c r="U81">
        <f t="shared" si="18"/>
        <v>9.7962430145362954E-5</v>
      </c>
      <c r="V81">
        <f t="shared" si="19"/>
        <v>9.7757070947737637E-6</v>
      </c>
      <c r="AK81">
        <v>7076.5</v>
      </c>
      <c r="AL81">
        <v>8.6475249991053715E-3</v>
      </c>
    </row>
    <row r="82" spans="1:38">
      <c r="A82" s="19" t="s">
        <v>1826</v>
      </c>
      <c r="B82" s="17"/>
      <c r="C82" s="33">
        <v>43461.726999999999</v>
      </c>
      <c r="D82" s="33">
        <v>2E-3</v>
      </c>
      <c r="E82">
        <f t="shared" si="11"/>
        <v>5848.0162080709579</v>
      </c>
      <c r="F82">
        <f t="shared" si="12"/>
        <v>5848</v>
      </c>
      <c r="G82">
        <f t="shared" si="13"/>
        <v>5.2107999945292249E-3</v>
      </c>
      <c r="I82">
        <f>+G82</f>
        <v>5.2107999945292249E-3</v>
      </c>
      <c r="P82">
        <f t="shared" si="14"/>
        <v>5.2948807288187441E-3</v>
      </c>
      <c r="Q82" s="2">
        <f t="shared" si="15"/>
        <v>28443.226999999999</v>
      </c>
      <c r="R82">
        <f t="shared" si="16"/>
        <v>7.0695698786647315E-9</v>
      </c>
      <c r="T82">
        <f t="shared" si="17"/>
        <v>-8.4080734289519211E-5</v>
      </c>
      <c r="U82">
        <f t="shared" si="18"/>
        <v>-8.3591614113989309E-5</v>
      </c>
      <c r="V82">
        <f t="shared" si="19"/>
        <v>2.392385461104024E-13</v>
      </c>
      <c r="AK82">
        <v>8040.5</v>
      </c>
      <c r="AL82">
        <v>2.8692499472526833E-4</v>
      </c>
    </row>
    <row r="83" spans="1:38">
      <c r="A83" s="18" t="s">
        <v>1751</v>
      </c>
      <c r="B83" s="6"/>
      <c r="C83" s="32">
        <v>44996.703399999999</v>
      </c>
      <c r="D83" s="32"/>
      <c r="E83">
        <f t="shared" si="11"/>
        <v>10622.524235666482</v>
      </c>
      <c r="F83">
        <f t="shared" si="12"/>
        <v>10622.5</v>
      </c>
      <c r="G83">
        <f t="shared" si="13"/>
        <v>7.7916249938425608E-3</v>
      </c>
      <c r="L83">
        <f>G83</f>
        <v>7.7916249938425608E-3</v>
      </c>
      <c r="P83">
        <f t="shared" si="14"/>
        <v>1.6842108244498926E-2</v>
      </c>
      <c r="Q83" s="2">
        <f t="shared" si="15"/>
        <v>29978.203399999999</v>
      </c>
      <c r="R83">
        <f t="shared" si="16"/>
        <v>8.1911247070411407E-5</v>
      </c>
      <c r="T83">
        <f t="shared" si="17"/>
        <v>-9.0504832506563652E-3</v>
      </c>
      <c r="U83">
        <f t="shared" si="18"/>
        <v>-3.9971420088042095E-3</v>
      </c>
      <c r="V83">
        <f t="shared" si="19"/>
        <v>2.5536257706603887E-5</v>
      </c>
      <c r="AC83" t="s">
        <v>1748</v>
      </c>
      <c r="AD83" t="s">
        <v>1687</v>
      </c>
      <c r="AH83" t="s">
        <v>1741</v>
      </c>
      <c r="AK83">
        <v>15094.5</v>
      </c>
      <c r="AL83">
        <v>2.8552825002407189E-2</v>
      </c>
    </row>
    <row r="84" spans="1:38">
      <c r="A84" s="18" t="s">
        <v>1753</v>
      </c>
      <c r="B84" s="6"/>
      <c r="C84" s="32">
        <v>45356.945599999999</v>
      </c>
      <c r="D84" s="32"/>
      <c r="E84">
        <f t="shared" si="11"/>
        <v>11743.049134797619</v>
      </c>
      <c r="F84">
        <f t="shared" si="12"/>
        <v>11743</v>
      </c>
      <c r="G84">
        <f t="shared" si="13"/>
        <v>1.5796549996593967E-2</v>
      </c>
      <c r="I84">
        <f>G84</f>
        <v>1.5796549996593967E-2</v>
      </c>
      <c r="P84">
        <f t="shared" si="14"/>
        <v>1.9689224949841044E-2</v>
      </c>
      <c r="Q84" s="2">
        <f t="shared" si="15"/>
        <v>30338.445599999999</v>
      </c>
      <c r="R84">
        <f t="shared" si="16"/>
        <v>1.5152918291637135E-5</v>
      </c>
      <c r="T84">
        <f t="shared" si="17"/>
        <v>-3.8926749532470772E-3</v>
      </c>
      <c r="U84">
        <f t="shared" si="18"/>
        <v>-4.6892822130478263E-3</v>
      </c>
      <c r="V84">
        <f t="shared" si="19"/>
        <v>6.3458312636725805E-7</v>
      </c>
      <c r="AC84" t="s">
        <v>1748</v>
      </c>
      <c r="AH84" t="s">
        <v>1741</v>
      </c>
      <c r="AK84">
        <v>15925.5</v>
      </c>
      <c r="AL84">
        <v>2.3914174998935778E-2</v>
      </c>
    </row>
    <row r="85" spans="1:38">
      <c r="A85" s="18" t="s">
        <v>1755</v>
      </c>
      <c r="B85" s="6"/>
      <c r="C85" s="32">
        <v>45709.948499999999</v>
      </c>
      <c r="D85" s="32"/>
      <c r="E85">
        <f t="shared" ref="E85:E97" si="21">+(C85-C$7)/C$8</f>
        <v>12841.05636136768</v>
      </c>
      <c r="F85">
        <f t="shared" ref="F85:F97" si="22">ROUND(2*E85,0)/2</f>
        <v>12841</v>
      </c>
      <c r="G85">
        <f t="shared" ref="G85:G97" si="23">+C85-(C$7+F85*C$8)</f>
        <v>1.8119849992217496E-2</v>
      </c>
      <c r="N85">
        <f t="shared" ref="N85:N96" si="24">G85</f>
        <v>1.8119849992217496E-2</v>
      </c>
      <c r="P85">
        <f t="shared" ref="P85:P97" si="25">+D$11+D$12*F85+D$13*F85^2</f>
        <v>2.2529753889232142E-2</v>
      </c>
      <c r="Q85" s="2">
        <f t="shared" ref="Q85:Q97" si="26">+C85-15018.5</f>
        <v>30691.448499999999</v>
      </c>
      <c r="R85">
        <f t="shared" ref="R85:R97" si="27">+(P85-G85)^2</f>
        <v>1.9447252380904965E-5</v>
      </c>
      <c r="T85">
        <f t="shared" ref="T85:T97" si="28">G85-P85</f>
        <v>-4.4099038970146463E-3</v>
      </c>
      <c r="U85">
        <f t="shared" ref="U85:U97" si="29">U$12+U$13*F85+U$14*SIN(2*PI()/U$15*(F85-U$16))</f>
        <v>-5.2515888582412521E-3</v>
      </c>
      <c r="V85">
        <f t="shared" ref="V85:V97" si="30">+(U85-T85)^2</f>
        <v>7.0843357395503292E-7</v>
      </c>
      <c r="AC85" t="s">
        <v>1748</v>
      </c>
      <c r="AD85" t="s">
        <v>1754</v>
      </c>
      <c r="AH85" t="s">
        <v>1741</v>
      </c>
      <c r="AK85">
        <v>16153</v>
      </c>
      <c r="AL85">
        <v>2.6695049993577413E-2</v>
      </c>
    </row>
    <row r="86" spans="1:38">
      <c r="A86" s="18" t="s">
        <v>1755</v>
      </c>
      <c r="B86" s="6"/>
      <c r="C86" s="32">
        <v>45709.948700000001</v>
      </c>
      <c r="D86" s="32"/>
      <c r="E86">
        <f t="shared" si="21"/>
        <v>12841.05698346299</v>
      </c>
      <c r="F86">
        <f t="shared" si="22"/>
        <v>12841</v>
      </c>
      <c r="G86">
        <f t="shared" si="23"/>
        <v>1.8319849994441029E-2</v>
      </c>
      <c r="N86">
        <f t="shared" si="24"/>
        <v>1.8319849994441029E-2</v>
      </c>
      <c r="P86">
        <f t="shared" si="25"/>
        <v>2.2529753889232142E-2</v>
      </c>
      <c r="Q86" s="2">
        <f t="shared" si="26"/>
        <v>30691.448700000001</v>
      </c>
      <c r="R86">
        <f t="shared" si="27"/>
        <v>1.7723290803377387E-5</v>
      </c>
      <c r="T86">
        <f t="shared" si="28"/>
        <v>-4.2099038947911137E-3</v>
      </c>
      <c r="U86">
        <f t="shared" si="29"/>
        <v>-5.2515888582412521E-3</v>
      </c>
      <c r="V86">
        <f t="shared" si="30"/>
        <v>1.0851075630781161E-6</v>
      </c>
      <c r="AC86" t="s">
        <v>1748</v>
      </c>
      <c r="AD86" t="s">
        <v>1687</v>
      </c>
      <c r="AH86" t="s">
        <v>1741</v>
      </c>
      <c r="AK86">
        <v>16153.5</v>
      </c>
      <c r="AL86">
        <v>2.9247974998725113E-2</v>
      </c>
    </row>
    <row r="87" spans="1:38">
      <c r="A87" s="18" t="s">
        <v>1755</v>
      </c>
      <c r="B87" s="6"/>
      <c r="C87" s="32">
        <v>45709.949099999998</v>
      </c>
      <c r="D87" s="32"/>
      <c r="E87">
        <f t="shared" si="21"/>
        <v>12841.058227653582</v>
      </c>
      <c r="F87">
        <f t="shared" si="22"/>
        <v>12841</v>
      </c>
      <c r="G87">
        <f t="shared" si="23"/>
        <v>1.8719849991612136E-2</v>
      </c>
      <c r="N87">
        <f t="shared" si="24"/>
        <v>1.8719849991612136E-2</v>
      </c>
      <c r="P87">
        <f t="shared" si="25"/>
        <v>2.2529753889232142E-2</v>
      </c>
      <c r="Q87" s="2">
        <f t="shared" si="26"/>
        <v>30691.449099999998</v>
      </c>
      <c r="R87">
        <f t="shared" si="27"/>
        <v>1.4515367709100113E-5</v>
      </c>
      <c r="T87">
        <f t="shared" si="28"/>
        <v>-3.809903897620006E-3</v>
      </c>
      <c r="U87">
        <f t="shared" si="29"/>
        <v>-5.2515888582412521E-3</v>
      </c>
      <c r="V87">
        <f t="shared" si="30"/>
        <v>2.0784555256814838E-6</v>
      </c>
      <c r="AC87" t="s">
        <v>1748</v>
      </c>
      <c r="AD87" t="s">
        <v>1756</v>
      </c>
      <c r="AH87" t="s">
        <v>1741</v>
      </c>
      <c r="AK87">
        <v>16165.5</v>
      </c>
      <c r="AL87">
        <v>2.7118174992210697E-2</v>
      </c>
    </row>
    <row r="88" spans="1:38">
      <c r="A88" s="18" t="s">
        <v>1755</v>
      </c>
      <c r="B88" s="6" t="s">
        <v>1814</v>
      </c>
      <c r="C88" s="32">
        <v>45710.109900000003</v>
      </c>
      <c r="D88" s="32"/>
      <c r="E88">
        <f t="shared" si="21"/>
        <v>12841.558392275567</v>
      </c>
      <c r="F88">
        <f t="shared" si="22"/>
        <v>12841.5</v>
      </c>
      <c r="G88">
        <f t="shared" si="23"/>
        <v>1.8772775001707487E-2</v>
      </c>
      <c r="N88">
        <f t="shared" si="24"/>
        <v>1.8772775001707487E-2</v>
      </c>
      <c r="P88">
        <f t="shared" si="25"/>
        <v>2.2531058796089361E-2</v>
      </c>
      <c r="Q88" s="2">
        <f t="shared" si="26"/>
        <v>30691.609900000003</v>
      </c>
      <c r="R88">
        <f t="shared" si="27"/>
        <v>1.4124697079113415E-5</v>
      </c>
      <c r="T88">
        <f t="shared" si="28"/>
        <v>-3.7582837943818739E-3</v>
      </c>
      <c r="U88">
        <f t="shared" si="29"/>
        <v>-5.2518168601927567E-3</v>
      </c>
      <c r="V88">
        <f t="shared" si="30"/>
        <v>2.2306410186704547E-6</v>
      </c>
      <c r="AC88" t="s">
        <v>1748</v>
      </c>
      <c r="AD88" t="s">
        <v>1754</v>
      </c>
      <c r="AH88" t="s">
        <v>1741</v>
      </c>
      <c r="AK88">
        <v>16209</v>
      </c>
      <c r="AL88">
        <v>2.9322649999812711E-2</v>
      </c>
    </row>
    <row r="89" spans="1:38">
      <c r="A89" s="18" t="s">
        <v>1755</v>
      </c>
      <c r="B89" s="6" t="s">
        <v>1814</v>
      </c>
      <c r="C89" s="32">
        <v>45710.110200000003</v>
      </c>
      <c r="D89" s="32"/>
      <c r="E89">
        <f t="shared" si="21"/>
        <v>12841.559325418517</v>
      </c>
      <c r="F89">
        <f t="shared" si="22"/>
        <v>12841.5</v>
      </c>
      <c r="G89">
        <f t="shared" si="23"/>
        <v>1.9072775001404807E-2</v>
      </c>
      <c r="N89">
        <f t="shared" si="24"/>
        <v>1.9072775001404807E-2</v>
      </c>
      <c r="P89">
        <f t="shared" si="25"/>
        <v>2.2531058796089361E-2</v>
      </c>
      <c r="Q89" s="2">
        <f t="shared" si="26"/>
        <v>30691.610200000003</v>
      </c>
      <c r="R89">
        <f t="shared" si="27"/>
        <v>1.1959726804577797E-5</v>
      </c>
      <c r="T89">
        <f t="shared" si="28"/>
        <v>-3.4582837946845538E-3</v>
      </c>
      <c r="U89">
        <f t="shared" si="29"/>
        <v>-5.2518168601927567E-3</v>
      </c>
      <c r="V89">
        <f t="shared" si="30"/>
        <v>3.216760857071252E-6</v>
      </c>
      <c r="AC89" t="s">
        <v>1748</v>
      </c>
      <c r="AD89" t="s">
        <v>1687</v>
      </c>
      <c r="AH89" t="s">
        <v>1741</v>
      </c>
      <c r="AK89">
        <v>16227.5</v>
      </c>
      <c r="AL89">
        <v>2.7980874991044402E-2</v>
      </c>
    </row>
    <row r="90" spans="1:38">
      <c r="A90" s="18" t="s">
        <v>1755</v>
      </c>
      <c r="B90" s="6" t="s">
        <v>1814</v>
      </c>
      <c r="C90" s="32">
        <v>45710.110200000003</v>
      </c>
      <c r="D90" s="32"/>
      <c r="E90">
        <f t="shared" si="21"/>
        <v>12841.559325418517</v>
      </c>
      <c r="F90">
        <f t="shared" si="22"/>
        <v>12841.5</v>
      </c>
      <c r="G90">
        <f t="shared" si="23"/>
        <v>1.9072775001404807E-2</v>
      </c>
      <c r="N90">
        <f t="shared" si="24"/>
        <v>1.9072775001404807E-2</v>
      </c>
      <c r="P90">
        <f t="shared" si="25"/>
        <v>2.2531058796089361E-2</v>
      </c>
      <c r="Q90" s="2">
        <f t="shared" si="26"/>
        <v>30691.610200000003</v>
      </c>
      <c r="R90">
        <f t="shared" si="27"/>
        <v>1.1959726804577797E-5</v>
      </c>
      <c r="T90">
        <f t="shared" si="28"/>
        <v>-3.4582837946845538E-3</v>
      </c>
      <c r="U90">
        <f t="shared" si="29"/>
        <v>-5.2518168601927567E-3</v>
      </c>
      <c r="V90">
        <f t="shared" si="30"/>
        <v>3.216760857071252E-6</v>
      </c>
      <c r="AC90" t="s">
        <v>1748</v>
      </c>
      <c r="AD90" t="s">
        <v>1756</v>
      </c>
      <c r="AH90" t="s">
        <v>1741</v>
      </c>
      <c r="AK90">
        <v>16230.5</v>
      </c>
      <c r="AL90">
        <v>2.6198424995527603E-2</v>
      </c>
    </row>
    <row r="91" spans="1:38">
      <c r="A91" s="18" t="s">
        <v>1755</v>
      </c>
      <c r="B91" s="6"/>
      <c r="C91" s="32">
        <v>45726.023500000003</v>
      </c>
      <c r="D91" s="32"/>
      <c r="E91">
        <f t="shared" si="21"/>
        <v>12891.057271182071</v>
      </c>
      <c r="F91">
        <f t="shared" si="22"/>
        <v>12891</v>
      </c>
      <c r="G91">
        <f t="shared" si="23"/>
        <v>1.8412350000289734E-2</v>
      </c>
      <c r="N91">
        <f t="shared" si="24"/>
        <v>1.8412350000289734E-2</v>
      </c>
      <c r="P91">
        <f t="shared" si="25"/>
        <v>2.2660295969872898E-2</v>
      </c>
      <c r="Q91" s="2">
        <f t="shared" si="26"/>
        <v>30707.523500000003</v>
      </c>
      <c r="R91">
        <f t="shared" si="27"/>
        <v>1.804504496049784E-5</v>
      </c>
      <c r="T91">
        <f t="shared" si="28"/>
        <v>-4.2479459695831633E-3</v>
      </c>
      <c r="U91">
        <f t="shared" si="29"/>
        <v>-5.2742585159700891E-3</v>
      </c>
      <c r="V91">
        <f t="shared" si="30"/>
        <v>1.0533174428712158E-6</v>
      </c>
      <c r="AC91" t="s">
        <v>1748</v>
      </c>
      <c r="AD91" t="s">
        <v>1756</v>
      </c>
      <c r="AH91" t="s">
        <v>1741</v>
      </c>
      <c r="AK91">
        <v>16277</v>
      </c>
      <c r="AL91">
        <v>2.0720449996588286E-2</v>
      </c>
    </row>
    <row r="92" spans="1:38">
      <c r="A92" s="18" t="s">
        <v>1755</v>
      </c>
      <c r="B92" s="6"/>
      <c r="C92" s="32">
        <v>45726.023800000003</v>
      </c>
      <c r="D92" s="32"/>
      <c r="E92">
        <f t="shared" si="21"/>
        <v>12891.058204325023</v>
      </c>
      <c r="F92">
        <f t="shared" si="22"/>
        <v>12891</v>
      </c>
      <c r="G92">
        <f t="shared" si="23"/>
        <v>1.8712349999987055E-2</v>
      </c>
      <c r="N92">
        <f t="shared" si="24"/>
        <v>1.8712349999987055E-2</v>
      </c>
      <c r="P92">
        <f t="shared" si="25"/>
        <v>2.2660295969872898E-2</v>
      </c>
      <c r="Q92" s="2">
        <f t="shared" si="26"/>
        <v>30707.523800000003</v>
      </c>
      <c r="R92">
        <f t="shared" si="27"/>
        <v>1.5586277381137871E-5</v>
      </c>
      <c r="T92">
        <f t="shared" si="28"/>
        <v>-3.9479459698858431E-3</v>
      </c>
      <c r="U92">
        <f t="shared" si="29"/>
        <v>-5.2742585159700891E-3</v>
      </c>
      <c r="V92">
        <f t="shared" si="30"/>
        <v>1.7591049699004752E-6</v>
      </c>
      <c r="AC92" t="s">
        <v>1748</v>
      </c>
      <c r="AD92" t="s">
        <v>1754</v>
      </c>
      <c r="AH92" t="s">
        <v>1741</v>
      </c>
      <c r="AK92">
        <v>16289.5</v>
      </c>
      <c r="AL92">
        <v>2.5843574992904905E-2</v>
      </c>
    </row>
    <row r="93" spans="1:38">
      <c r="A93" s="18" t="s">
        <v>1755</v>
      </c>
      <c r="B93" s="6"/>
      <c r="C93" s="32">
        <v>45726.023999999998</v>
      </c>
      <c r="D93" s="32"/>
      <c r="E93">
        <f t="shared" si="21"/>
        <v>12891.058826420309</v>
      </c>
      <c r="F93">
        <f t="shared" si="22"/>
        <v>12891</v>
      </c>
      <c r="G93">
        <f t="shared" si="23"/>
        <v>1.891234999493463E-2</v>
      </c>
      <c r="N93">
        <f t="shared" si="24"/>
        <v>1.891234999493463E-2</v>
      </c>
      <c r="P93">
        <f t="shared" si="25"/>
        <v>2.2660295969872898E-2</v>
      </c>
      <c r="Q93" s="2">
        <f t="shared" si="26"/>
        <v>30707.523999999998</v>
      </c>
      <c r="R93">
        <f t="shared" si="27"/>
        <v>1.4047099031055965E-5</v>
      </c>
      <c r="T93">
        <f t="shared" si="28"/>
        <v>-3.7479459749382681E-3</v>
      </c>
      <c r="U93">
        <f t="shared" si="29"/>
        <v>-5.2742585159700891E-3</v>
      </c>
      <c r="V93">
        <f t="shared" si="30"/>
        <v>2.3296299729110144E-6</v>
      </c>
      <c r="AC93" t="s">
        <v>1748</v>
      </c>
      <c r="AD93" t="s">
        <v>1687</v>
      </c>
      <c r="AH93" t="s">
        <v>1741</v>
      </c>
      <c r="AK93">
        <v>17103</v>
      </c>
      <c r="AL93">
        <v>3.2252550001430791E-2</v>
      </c>
    </row>
    <row r="94" spans="1:38">
      <c r="A94" s="18" t="s">
        <v>1755</v>
      </c>
      <c r="B94" s="6" t="s">
        <v>1814</v>
      </c>
      <c r="C94" s="32">
        <v>45740.009599999998</v>
      </c>
      <c r="D94" s="32"/>
      <c r="E94">
        <f t="shared" si="21"/>
        <v>12934.560706625593</v>
      </c>
      <c r="F94">
        <f t="shared" si="22"/>
        <v>12934.5</v>
      </c>
      <c r="G94">
        <f t="shared" si="23"/>
        <v>1.951682499202434E-2</v>
      </c>
      <c r="N94">
        <f t="shared" si="24"/>
        <v>1.951682499202434E-2</v>
      </c>
      <c r="P94">
        <f t="shared" si="25"/>
        <v>2.2773952039012526E-2</v>
      </c>
      <c r="Q94" s="2">
        <f t="shared" si="26"/>
        <v>30721.509599999998</v>
      </c>
      <c r="R94">
        <f t="shared" si="27"/>
        <v>1.0608876600221982E-5</v>
      </c>
      <c r="T94">
        <f t="shared" si="28"/>
        <v>-3.2571270469881862E-3</v>
      </c>
      <c r="U94">
        <f t="shared" si="29"/>
        <v>-5.2937660814187278E-3</v>
      </c>
      <c r="V94">
        <f t="shared" si="30"/>
        <v>4.1478985565661687E-6</v>
      </c>
      <c r="AC94" t="s">
        <v>1748</v>
      </c>
      <c r="AD94" t="s">
        <v>1687</v>
      </c>
      <c r="AH94" t="s">
        <v>1741</v>
      </c>
      <c r="AK94">
        <v>17222</v>
      </c>
      <c r="AL94">
        <v>3.3748699999705423E-2</v>
      </c>
    </row>
    <row r="95" spans="1:38">
      <c r="A95" s="18" t="s">
        <v>1755</v>
      </c>
      <c r="B95" s="6" t="s">
        <v>1814</v>
      </c>
      <c r="C95" s="32">
        <v>45740.009700000002</v>
      </c>
      <c r="D95" s="32"/>
      <c r="E95">
        <f t="shared" si="21"/>
        <v>12934.561017673259</v>
      </c>
      <c r="F95">
        <f t="shared" si="22"/>
        <v>12934.5</v>
      </c>
      <c r="G95">
        <f t="shared" si="23"/>
        <v>1.9616824996774085E-2</v>
      </c>
      <c r="N95">
        <f t="shared" si="24"/>
        <v>1.9616824996774085E-2</v>
      </c>
      <c r="P95">
        <f t="shared" si="25"/>
        <v>2.2773952039012526E-2</v>
      </c>
      <c r="Q95" s="2">
        <f t="shared" si="26"/>
        <v>30721.509700000002</v>
      </c>
      <c r="R95">
        <f t="shared" si="27"/>
        <v>9.9674511608332472E-6</v>
      </c>
      <c r="T95">
        <f t="shared" si="28"/>
        <v>-3.1571270422384411E-3</v>
      </c>
      <c r="U95">
        <f t="shared" si="29"/>
        <v>-5.2937660814187278E-3</v>
      </c>
      <c r="V95">
        <f t="shared" si="30"/>
        <v>4.5652263837492587E-6</v>
      </c>
      <c r="AC95" t="s">
        <v>1748</v>
      </c>
      <c r="AD95" t="s">
        <v>1756</v>
      </c>
      <c r="AH95" t="s">
        <v>1741</v>
      </c>
      <c r="AK95">
        <v>17253</v>
      </c>
      <c r="AL95">
        <v>2.4430049998045433E-2</v>
      </c>
    </row>
    <row r="96" spans="1:38">
      <c r="A96" s="18" t="s">
        <v>1755</v>
      </c>
      <c r="B96" s="6" t="s">
        <v>1814</v>
      </c>
      <c r="C96" s="32">
        <v>45740.009700000002</v>
      </c>
      <c r="D96" s="32"/>
      <c r="E96">
        <f t="shared" si="21"/>
        <v>12934.561017673259</v>
      </c>
      <c r="F96">
        <f t="shared" si="22"/>
        <v>12934.5</v>
      </c>
      <c r="G96">
        <f t="shared" si="23"/>
        <v>1.9616824996774085E-2</v>
      </c>
      <c r="N96">
        <f t="shared" si="24"/>
        <v>1.9616824996774085E-2</v>
      </c>
      <c r="P96">
        <f t="shared" si="25"/>
        <v>2.2773952039012526E-2</v>
      </c>
      <c r="Q96" s="2">
        <f t="shared" si="26"/>
        <v>30721.509700000002</v>
      </c>
      <c r="R96">
        <f t="shared" si="27"/>
        <v>9.9674511608332472E-6</v>
      </c>
      <c r="T96">
        <f t="shared" si="28"/>
        <v>-3.1571270422384411E-3</v>
      </c>
      <c r="U96">
        <f t="shared" si="29"/>
        <v>-5.2937660814187278E-3</v>
      </c>
      <c r="V96">
        <f t="shared" si="30"/>
        <v>4.5652263837492587E-6</v>
      </c>
      <c r="AC96" t="s">
        <v>1748</v>
      </c>
      <c r="AD96" t="s">
        <v>1754</v>
      </c>
      <c r="AH96" t="s">
        <v>1741</v>
      </c>
      <c r="AK96">
        <v>17253</v>
      </c>
      <c r="AL96">
        <v>3.0630049994215369E-2</v>
      </c>
    </row>
    <row r="97" spans="1:38">
      <c r="A97" s="18" t="s">
        <v>1755</v>
      </c>
      <c r="B97" s="6"/>
      <c r="C97" s="32">
        <v>45757.852899999998</v>
      </c>
      <c r="D97" s="32"/>
      <c r="E97">
        <f t="shared" si="21"/>
        <v>12990.061872043379</v>
      </c>
      <c r="F97">
        <f t="shared" si="22"/>
        <v>12990</v>
      </c>
      <c r="G97">
        <f t="shared" si="23"/>
        <v>1.9891499992809258E-2</v>
      </c>
      <c r="I97">
        <f>G97</f>
        <v>1.9891499992809258E-2</v>
      </c>
      <c r="P97">
        <f t="shared" si="25"/>
        <v>2.2919075603253805E-2</v>
      </c>
      <c r="Q97" s="2">
        <f t="shared" si="26"/>
        <v>30739.352899999998</v>
      </c>
      <c r="R97">
        <f t="shared" si="27"/>
        <v>9.1662140769586696E-6</v>
      </c>
      <c r="T97">
        <f t="shared" si="28"/>
        <v>-3.0275756104445467E-3</v>
      </c>
      <c r="U97">
        <f t="shared" si="29"/>
        <v>-5.3183634294837624E-3</v>
      </c>
      <c r="V97">
        <f t="shared" si="30"/>
        <v>5.247708831858446E-6</v>
      </c>
      <c r="AC97" t="s">
        <v>1748</v>
      </c>
      <c r="AH97" t="s">
        <v>1741</v>
      </c>
      <c r="AK97">
        <v>17253</v>
      </c>
      <c r="AL97">
        <v>3.0830049996438902E-2</v>
      </c>
    </row>
    <row r="98" spans="1:38">
      <c r="A98" s="93" t="s">
        <v>1809</v>
      </c>
      <c r="B98" s="94" t="s">
        <v>1814</v>
      </c>
      <c r="C98" s="95">
        <v>46026.104899999998</v>
      </c>
      <c r="D98" s="95" t="s">
        <v>1951</v>
      </c>
      <c r="E98">
        <f>+(C98-C$7)/C$8</f>
        <v>13824.453415404278</v>
      </c>
      <c r="F98">
        <f>ROUND(2*E98,0)/2</f>
        <v>13824.5</v>
      </c>
      <c r="P98">
        <f>+D$11+D$12*F98+D$13*F98^2</f>
        <v>2.511658147726268E-2</v>
      </c>
      <c r="Q98" s="2">
        <f>+C98-15018.5</f>
        <v>31007.604899999998</v>
      </c>
      <c r="S98" s="27">
        <v>-1.4976675003708806E-2</v>
      </c>
      <c r="T98">
        <f>G98-P98</f>
        <v>-2.511658147726268E-2</v>
      </c>
      <c r="U98">
        <f>U$12+U$13*F98+U$14*SIN(2*PI()/U$15*(F98-U$16))</f>
        <v>-5.6478855559718606E-3</v>
      </c>
    </row>
    <row r="99" spans="1:38">
      <c r="A99" s="93" t="s">
        <v>1809</v>
      </c>
      <c r="B99" s="94" t="s">
        <v>1817</v>
      </c>
      <c r="C99" s="95">
        <v>46026.2641</v>
      </c>
      <c r="D99" s="95" t="s">
        <v>1951</v>
      </c>
      <c r="E99">
        <f>+(C99-C$7)/C$8</f>
        <v>13824.948603263845</v>
      </c>
      <c r="F99">
        <f>ROUND(2*E99,0)/2</f>
        <v>13825</v>
      </c>
      <c r="P99">
        <f>+D$11+D$12*F99+D$13*F99^2</f>
        <v>2.5117906807110617E-2</v>
      </c>
      <c r="Q99" s="2">
        <f>+C99-15018.5</f>
        <v>31007.7641</v>
      </c>
      <c r="S99" s="27">
        <v>-1.6523750004125759E-2</v>
      </c>
      <c r="T99">
        <f>G99-P99</f>
        <v>-2.5117906807110617E-2</v>
      </c>
      <c r="U99">
        <f>U$12+U$13*F99+U$14*SIN(2*PI()/U$15*(F99-U$16))</f>
        <v>-5.6480598604372583E-3</v>
      </c>
    </row>
    <row r="100" spans="1:38">
      <c r="A100" s="93" t="s">
        <v>1809</v>
      </c>
      <c r="B100" s="94" t="s">
        <v>1817</v>
      </c>
      <c r="C100" s="95">
        <v>46027.2304</v>
      </c>
      <c r="D100" s="95" t="s">
        <v>1951</v>
      </c>
      <c r="E100">
        <f>+(C100-C$7)/C$8</f>
        <v>13827.954256710416</v>
      </c>
      <c r="F100">
        <f>ROUND(2*E100,0)/2</f>
        <v>13828</v>
      </c>
      <c r="P100">
        <f>+D$11+D$12*F100+D$13*F100^2</f>
        <v>2.5125859004237274E-2</v>
      </c>
      <c r="Q100" s="2">
        <f>+C100-15018.5</f>
        <v>31008.7304</v>
      </c>
      <c r="S100" s="27">
        <v>-1.4706200003274716E-2</v>
      </c>
      <c r="T100">
        <f>G100-P100</f>
        <v>-2.5125859004237274E-2</v>
      </c>
      <c r="U100">
        <f>U$12+U$13*F100+U$14*SIN(2*PI()/U$15*(F100-U$16))</f>
        <v>-5.6491050949496521E-3</v>
      </c>
    </row>
    <row r="101" spans="1:38">
      <c r="A101" s="93" t="s">
        <v>1809</v>
      </c>
      <c r="B101" s="94" t="s">
        <v>1817</v>
      </c>
      <c r="C101" s="95">
        <v>46028.194499999998</v>
      </c>
      <c r="D101" s="95" t="s">
        <v>1951</v>
      </c>
      <c r="E101">
        <f>+(C101-C$7)/C$8</f>
        <v>13830.953067108669</v>
      </c>
      <c r="F101">
        <f>ROUND(2*E101,0)/2</f>
        <v>13831</v>
      </c>
      <c r="P101">
        <f>+D$11+D$12*F101+D$13*F101^2</f>
        <v>2.5133811575145153E-2</v>
      </c>
      <c r="Q101" s="2">
        <f>+C101-15018.5</f>
        <v>31009.694499999998</v>
      </c>
      <c r="S101" s="27">
        <v>-1.508865000505466E-2</v>
      </c>
      <c r="T101">
        <f>G101-P101</f>
        <v>-2.5133811575145153E-2</v>
      </c>
      <c r="U101">
        <f>U$12+U$13*F101+U$14*SIN(2*PI()/U$15*(F101-U$16))</f>
        <v>-5.6501493139913695E-3</v>
      </c>
    </row>
    <row r="102" spans="1:38">
      <c r="A102" s="93" t="s">
        <v>1809</v>
      </c>
      <c r="B102" s="94" t="s">
        <v>1814</v>
      </c>
      <c r="C102" s="95">
        <v>46028.355799999998</v>
      </c>
      <c r="D102" s="95" t="s">
        <v>1951</v>
      </c>
      <c r="E102">
        <f>+(C102-C$7)/C$8</f>
        <v>13831.45478696889</v>
      </c>
      <c r="F102">
        <f>ROUND(2*E102,0)/2</f>
        <v>13831.5</v>
      </c>
      <c r="P102">
        <f>+D$11+D$12*F102+D$13*F102^2</f>
        <v>2.5135137039969644E-2</v>
      </c>
      <c r="Q102" s="2">
        <f>+C102-15018.5</f>
        <v>31009.855799999998</v>
      </c>
      <c r="S102" s="27">
        <v>-1.4535725007590372E-2</v>
      </c>
      <c r="T102">
        <f>G102-P102</f>
        <v>-2.5135137039969644E-2</v>
      </c>
      <c r="U102">
        <f>U$12+U$13*F102+U$14*SIN(2*PI()/U$15*(F102-U$16))</f>
        <v>-5.6503232517590291E-3</v>
      </c>
    </row>
    <row r="103" spans="1:38">
      <c r="A103" s="18" t="s">
        <v>1760</v>
      </c>
      <c r="B103" s="6"/>
      <c r="C103" s="32">
        <v>46774.745699999999</v>
      </c>
      <c r="D103" s="32"/>
      <c r="E103">
        <f t="shared" ref="E103:E134" si="31">+(C103-C$7)/C$8</f>
        <v>16153.083034325808</v>
      </c>
      <c r="F103">
        <f t="shared" ref="F103:F134" si="32">ROUND(2*E103,0)/2</f>
        <v>16153</v>
      </c>
      <c r="G103">
        <f t="shared" ref="G103:G134" si="33">+C103-(C$7+F103*C$8)</f>
        <v>2.6695049993577413E-2</v>
      </c>
      <c r="I103">
        <f t="shared" ref="I103:I108" si="34">G103</f>
        <v>2.6695049993577413E-2</v>
      </c>
      <c r="P103">
        <f t="shared" ref="P103:P134" si="35">+D$11+D$12*F103+D$13*F103^2</f>
        <v>3.1401207791134068E-2</v>
      </c>
      <c r="Q103" s="2">
        <f t="shared" ref="Q103:Q134" si="36">+C103-15018.5</f>
        <v>31756.245699999999</v>
      </c>
      <c r="R103">
        <f t="shared" ref="R103:R134" si="37">+(P103-G103)^2</f>
        <v>2.2147921215503308E-5</v>
      </c>
      <c r="T103">
        <f t="shared" ref="T103:T134" si="38">G103-P103</f>
        <v>-4.7061577975566551E-3</v>
      </c>
      <c r="U103">
        <f t="shared" ref="U103:U134" si="39">U$12+U$13*F103+U$14*SIN(2*PI()/U$15*(F103-U$16))</f>
        <v>-6.1413766414436625E-3</v>
      </c>
      <c r="V103">
        <f t="shared" ref="V103:V134" si="40">+(U103-T103)^2</f>
        <v>2.0598531298483582E-6</v>
      </c>
      <c r="AC103" t="s">
        <v>1748</v>
      </c>
      <c r="AH103" t="s">
        <v>1741</v>
      </c>
      <c r="AK103">
        <v>18525</v>
      </c>
      <c r="AL103">
        <v>3.0471249992842786E-2</v>
      </c>
    </row>
    <row r="104" spans="1:38">
      <c r="A104" s="18" t="s">
        <v>1760</v>
      </c>
      <c r="B104" s="6" t="s">
        <v>1814</v>
      </c>
      <c r="C104" s="32">
        <v>46774.909</v>
      </c>
      <c r="D104" s="32"/>
      <c r="E104">
        <f t="shared" si="31"/>
        <v>16153.590975139039</v>
      </c>
      <c r="F104">
        <f t="shared" si="32"/>
        <v>16153.5</v>
      </c>
      <c r="G104">
        <f t="shared" si="33"/>
        <v>2.9247974998725113E-2</v>
      </c>
      <c r="I104">
        <f t="shared" si="34"/>
        <v>2.9247974998725113E-2</v>
      </c>
      <c r="P104">
        <f t="shared" si="35"/>
        <v>3.1402581473736313E-2</v>
      </c>
      <c r="Q104" s="2">
        <f t="shared" si="36"/>
        <v>31756.409</v>
      </c>
      <c r="R104">
        <f t="shared" si="37"/>
        <v>4.6423290621601902E-6</v>
      </c>
      <c r="T104">
        <f t="shared" si="38"/>
        <v>-2.1546064750112004E-3</v>
      </c>
      <c r="U104">
        <f t="shared" si="39"/>
        <v>-6.1414119799402828E-3</v>
      </c>
      <c r="V104">
        <f t="shared" si="40"/>
        <v>1.5894618134132835E-5</v>
      </c>
      <c r="AC104" t="s">
        <v>1748</v>
      </c>
      <c r="AH104" t="s">
        <v>1741</v>
      </c>
      <c r="AK104">
        <v>18525</v>
      </c>
      <c r="AL104">
        <v>3.2071249996079132E-2</v>
      </c>
    </row>
    <row r="105" spans="1:38">
      <c r="A105" s="18" t="s">
        <v>1760</v>
      </c>
      <c r="B105" s="6" t="s">
        <v>1814</v>
      </c>
      <c r="C105" s="32">
        <v>46778.764799999997</v>
      </c>
      <c r="D105" s="32"/>
      <c r="E105">
        <f t="shared" si="31"/>
        <v>16165.584350446172</v>
      </c>
      <c r="F105">
        <f t="shared" si="32"/>
        <v>16165.5</v>
      </c>
      <c r="G105">
        <f t="shared" si="33"/>
        <v>2.7118174992210697E-2</v>
      </c>
      <c r="I105">
        <f t="shared" si="34"/>
        <v>2.7118174992210697E-2</v>
      </c>
      <c r="P105">
        <f t="shared" si="35"/>
        <v>3.1435552971033766E-2</v>
      </c>
      <c r="Q105" s="2">
        <f t="shared" si="36"/>
        <v>31760.264799999997</v>
      </c>
      <c r="R105">
        <f t="shared" si="37"/>
        <v>1.8639752612026362E-5</v>
      </c>
      <c r="T105">
        <f t="shared" si="38"/>
        <v>-4.3173779788230685E-3</v>
      </c>
      <c r="U105">
        <f t="shared" si="39"/>
        <v>-6.1422507689517679E-3</v>
      </c>
      <c r="V105">
        <f t="shared" si="40"/>
        <v>3.3301607001521043E-6</v>
      </c>
      <c r="AC105" t="s">
        <v>1748</v>
      </c>
      <c r="AH105" t="s">
        <v>1741</v>
      </c>
      <c r="AK105">
        <v>18525</v>
      </c>
      <c r="AL105">
        <v>3.3771249996789265E-2</v>
      </c>
    </row>
    <row r="106" spans="1:38">
      <c r="A106" s="18" t="s">
        <v>1760</v>
      </c>
      <c r="B106" s="6" t="s">
        <v>1814</v>
      </c>
      <c r="C106" s="32">
        <v>46798.698299999996</v>
      </c>
      <c r="D106" s="32"/>
      <c r="E106">
        <f t="shared" si="31"/>
        <v>16227.58703385425</v>
      </c>
      <c r="F106">
        <f t="shared" si="32"/>
        <v>16227.5</v>
      </c>
      <c r="G106">
        <f t="shared" si="33"/>
        <v>2.7980874991044402E-2</v>
      </c>
      <c r="I106">
        <f t="shared" si="34"/>
        <v>2.7980874991044402E-2</v>
      </c>
      <c r="P106">
        <f t="shared" si="35"/>
        <v>3.1606000979751192E-2</v>
      </c>
      <c r="Q106" s="2">
        <f t="shared" si="36"/>
        <v>31780.198299999996</v>
      </c>
      <c r="R106">
        <f t="shared" si="37"/>
        <v>1.3141538433997382E-5</v>
      </c>
      <c r="T106">
        <f t="shared" si="38"/>
        <v>-3.6251259887067899E-3</v>
      </c>
      <c r="U106">
        <f t="shared" si="39"/>
        <v>-6.1462988145114571E-3</v>
      </c>
      <c r="V106">
        <f t="shared" si="40"/>
        <v>6.356312417575891E-6</v>
      </c>
      <c r="AC106" t="s">
        <v>1748</v>
      </c>
      <c r="AH106" t="s">
        <v>1741</v>
      </c>
      <c r="AK106">
        <v>18588.5</v>
      </c>
      <c r="AL106">
        <v>3.2992724991345312E-2</v>
      </c>
    </row>
    <row r="107" spans="1:38">
      <c r="A107" s="18" t="s">
        <v>1760</v>
      </c>
      <c r="B107" s="6" t="s">
        <v>1814</v>
      </c>
      <c r="C107" s="32">
        <v>46799.661</v>
      </c>
      <c r="D107" s="32"/>
      <c r="E107">
        <f t="shared" si="31"/>
        <v>16230.581489585415</v>
      </c>
      <c r="F107">
        <f t="shared" si="32"/>
        <v>16230.5</v>
      </c>
      <c r="G107">
        <f t="shared" si="33"/>
        <v>2.6198424995527603E-2</v>
      </c>
      <c r="I107">
        <f t="shared" si="34"/>
        <v>2.6198424995527603E-2</v>
      </c>
      <c r="P107">
        <f t="shared" si="35"/>
        <v>3.1614252513340553E-2</v>
      </c>
      <c r="Q107" s="2">
        <f t="shared" si="36"/>
        <v>31781.161</v>
      </c>
      <c r="R107">
        <f t="shared" si="37"/>
        <v>2.9331187702699982E-5</v>
      </c>
      <c r="T107">
        <f t="shared" si="38"/>
        <v>-5.4158275178129503E-3</v>
      </c>
      <c r="U107">
        <f t="shared" si="39"/>
        <v>-6.1464825373499076E-3</v>
      </c>
      <c r="V107">
        <f t="shared" si="40"/>
        <v>5.3385675757455148E-7</v>
      </c>
      <c r="AC107" t="s">
        <v>1748</v>
      </c>
      <c r="AH107" t="s">
        <v>1741</v>
      </c>
      <c r="AK107">
        <v>18591</v>
      </c>
      <c r="AL107">
        <v>3.4257349994732067E-2</v>
      </c>
    </row>
    <row r="108" spans="1:38">
      <c r="A108" s="18" t="s">
        <v>1760</v>
      </c>
      <c r="B108" s="6" t="s">
        <v>1814</v>
      </c>
      <c r="C108" s="32">
        <v>46818.628799999999</v>
      </c>
      <c r="D108" s="32"/>
      <c r="E108">
        <f t="shared" si="31"/>
        <v>16289.580385832824</v>
      </c>
      <c r="F108">
        <f t="shared" si="32"/>
        <v>16289.5</v>
      </c>
      <c r="G108">
        <f t="shared" si="33"/>
        <v>2.5843574992904905E-2</v>
      </c>
      <c r="I108">
        <f t="shared" si="34"/>
        <v>2.5843574992904905E-2</v>
      </c>
      <c r="P108">
        <f t="shared" si="35"/>
        <v>3.1776608634582058E-2</v>
      </c>
      <c r="Q108" s="2">
        <f t="shared" si="36"/>
        <v>31800.128799999999</v>
      </c>
      <c r="R108">
        <f t="shared" si="37"/>
        <v>3.5200888193272858E-5</v>
      </c>
      <c r="T108">
        <f t="shared" si="38"/>
        <v>-5.9330336416771531E-3</v>
      </c>
      <c r="U108">
        <f t="shared" si="39"/>
        <v>-6.1498676013173395E-3</v>
      </c>
      <c r="V108">
        <f t="shared" si="40"/>
        <v>4.7016966053241969E-8</v>
      </c>
      <c r="AC108" t="s">
        <v>1748</v>
      </c>
      <c r="AH108" t="s">
        <v>1741</v>
      </c>
      <c r="AK108">
        <v>19536</v>
      </c>
      <c r="AL108">
        <v>3.5885599994799122E-2</v>
      </c>
    </row>
    <row r="109" spans="1:38">
      <c r="A109" s="18" t="s">
        <v>1755</v>
      </c>
      <c r="B109" s="6"/>
      <c r="C109" s="32">
        <v>47080.170700000002</v>
      </c>
      <c r="D109" s="32"/>
      <c r="E109">
        <f t="shared" si="31"/>
        <v>17103.100320798992</v>
      </c>
      <c r="F109">
        <f t="shared" si="32"/>
        <v>17103</v>
      </c>
      <c r="G109">
        <f t="shared" si="33"/>
        <v>3.2252550001430791E-2</v>
      </c>
      <c r="N109">
        <f>G109</f>
        <v>3.2252550001430791E-2</v>
      </c>
      <c r="P109">
        <f t="shared" si="35"/>
        <v>3.4029935846937719E-2</v>
      </c>
      <c r="Q109" s="2">
        <f t="shared" si="36"/>
        <v>32061.670700000002</v>
      </c>
      <c r="R109">
        <f t="shared" si="37"/>
        <v>3.1591004438083765E-6</v>
      </c>
      <c r="T109">
        <f t="shared" si="38"/>
        <v>-1.7773858455069277E-3</v>
      </c>
      <c r="U109">
        <f t="shared" si="39"/>
        <v>-6.1520061118936435E-3</v>
      </c>
      <c r="V109">
        <f t="shared" si="40"/>
        <v>1.9137302475081379E-5</v>
      </c>
      <c r="AC109" t="s">
        <v>1748</v>
      </c>
      <c r="AH109" t="s">
        <v>1741</v>
      </c>
      <c r="AK109">
        <v>19536</v>
      </c>
      <c r="AL109">
        <v>3.6585599998943508E-2</v>
      </c>
    </row>
    <row r="110" spans="1:38">
      <c r="A110" s="18" t="s">
        <v>1755</v>
      </c>
      <c r="B110" s="6"/>
      <c r="C110" s="32">
        <v>47128.393199999999</v>
      </c>
      <c r="D110" s="32"/>
      <c r="E110">
        <f t="shared" si="31"/>
        <v>17253.095274050851</v>
      </c>
      <c r="F110">
        <f t="shared" si="32"/>
        <v>17253</v>
      </c>
      <c r="G110">
        <f t="shared" si="33"/>
        <v>3.0630049994215369E-2</v>
      </c>
      <c r="N110">
        <f>G110</f>
        <v>3.0630049994215369E-2</v>
      </c>
      <c r="P110">
        <f t="shared" si="35"/>
        <v>3.4448424499415237E-2</v>
      </c>
      <c r="Q110" s="2">
        <f t="shared" si="36"/>
        <v>32109.893199999999</v>
      </c>
      <c r="R110">
        <f t="shared" si="37"/>
        <v>1.4579983861960332E-5</v>
      </c>
      <c r="T110">
        <f t="shared" si="38"/>
        <v>-3.8183745051998674E-3</v>
      </c>
      <c r="U110">
        <f t="shared" si="39"/>
        <v>-6.143279696257959E-3</v>
      </c>
      <c r="V110">
        <f t="shared" si="40"/>
        <v>5.4051841474088617E-6</v>
      </c>
      <c r="AC110" t="s">
        <v>1748</v>
      </c>
      <c r="AD110" t="s">
        <v>1754</v>
      </c>
      <c r="AH110" t="s">
        <v>1741</v>
      </c>
      <c r="AK110">
        <v>19710</v>
      </c>
      <c r="AL110">
        <v>3.6203499999828637E-2</v>
      </c>
    </row>
    <row r="111" spans="1:38">
      <c r="A111" s="18" t="s">
        <v>1755</v>
      </c>
      <c r="B111" s="6"/>
      <c r="C111" s="32">
        <v>47128.393400000001</v>
      </c>
      <c r="D111" s="32"/>
      <c r="E111">
        <f t="shared" si="31"/>
        <v>17253.095896146158</v>
      </c>
      <c r="F111">
        <f t="shared" si="32"/>
        <v>17253</v>
      </c>
      <c r="G111">
        <f t="shared" si="33"/>
        <v>3.0830049996438902E-2</v>
      </c>
      <c r="N111">
        <f>G111</f>
        <v>3.0830049996438902E-2</v>
      </c>
      <c r="P111">
        <f t="shared" si="35"/>
        <v>3.4448424499415237E-2</v>
      </c>
      <c r="Q111" s="2">
        <f t="shared" si="36"/>
        <v>32109.893400000001</v>
      </c>
      <c r="R111">
        <f t="shared" si="37"/>
        <v>1.3092634043789237E-5</v>
      </c>
      <c r="T111">
        <f t="shared" si="38"/>
        <v>-3.6183745029763348E-3</v>
      </c>
      <c r="U111">
        <f t="shared" si="39"/>
        <v>-6.143279696257959E-3</v>
      </c>
      <c r="V111">
        <f t="shared" si="40"/>
        <v>6.3751462350605165E-6</v>
      </c>
      <c r="AC111" t="s">
        <v>1748</v>
      </c>
      <c r="AD111" t="s">
        <v>1687</v>
      </c>
      <c r="AH111" t="s">
        <v>1741</v>
      </c>
      <c r="AK111">
        <v>19710</v>
      </c>
      <c r="AL111">
        <v>3.6203499999828637E-2</v>
      </c>
    </row>
    <row r="112" spans="1:38">
      <c r="A112" s="18" t="s">
        <v>1760</v>
      </c>
      <c r="B112" s="6"/>
      <c r="C112" s="32">
        <v>47458.895299999996</v>
      </c>
      <c r="D112" s="32"/>
      <c r="E112">
        <f t="shared" si="31"/>
        <v>18281.114290882098</v>
      </c>
      <c r="F112">
        <f t="shared" si="32"/>
        <v>18281</v>
      </c>
      <c r="G112">
        <f t="shared" si="33"/>
        <v>3.674384999612812E-2</v>
      </c>
      <c r="I112">
        <f>G112</f>
        <v>3.674384999612812E-2</v>
      </c>
      <c r="P112">
        <f t="shared" si="35"/>
        <v>3.7341613568865624E-2</v>
      </c>
      <c r="Q112" s="2">
        <f t="shared" si="36"/>
        <v>32440.395299999996</v>
      </c>
      <c r="R112">
        <f t="shared" si="37"/>
        <v>3.5732128889190572E-7</v>
      </c>
      <c r="T112">
        <f t="shared" si="38"/>
        <v>-5.9776357273750441E-4</v>
      </c>
      <c r="U112">
        <f t="shared" si="39"/>
        <v>-6.0065474732545528E-3</v>
      </c>
      <c r="V112">
        <f t="shared" si="40"/>
        <v>2.9254943282492418E-5</v>
      </c>
      <c r="AC112" t="s">
        <v>1748</v>
      </c>
      <c r="AH112" t="s">
        <v>1741</v>
      </c>
      <c r="AK112">
        <v>20703.5</v>
      </c>
      <c r="AL112">
        <v>3.5865474994352553E-2</v>
      </c>
    </row>
    <row r="113" spans="1:38">
      <c r="A113" s="18" t="s">
        <v>1760</v>
      </c>
      <c r="B113" s="6"/>
      <c r="C113" s="32">
        <v>47459.855000000003</v>
      </c>
      <c r="D113" s="32"/>
      <c r="E113">
        <f t="shared" si="31"/>
        <v>18284.099415183762</v>
      </c>
      <c r="F113">
        <f t="shared" si="32"/>
        <v>18284</v>
      </c>
      <c r="G113">
        <f t="shared" si="33"/>
        <v>3.1961399996362161E-2</v>
      </c>
      <c r="I113">
        <f>G113</f>
        <v>3.1961399996362161E-2</v>
      </c>
      <c r="P113">
        <f t="shared" si="35"/>
        <v>3.7350120955702087E-2</v>
      </c>
      <c r="Q113" s="2">
        <f t="shared" si="36"/>
        <v>32441.355000000003</v>
      </c>
      <c r="R113">
        <f t="shared" si="37"/>
        <v>2.9038313577629417E-5</v>
      </c>
      <c r="T113">
        <f t="shared" si="38"/>
        <v>-5.3887209593399266E-3</v>
      </c>
      <c r="U113">
        <f t="shared" si="39"/>
        <v>-6.0059517259117602E-3</v>
      </c>
      <c r="V113">
        <f t="shared" si="40"/>
        <v>3.8097381920285342E-7</v>
      </c>
      <c r="AC113" t="s">
        <v>1748</v>
      </c>
      <c r="AH113" t="s">
        <v>1741</v>
      </c>
      <c r="AK113">
        <v>20728</v>
      </c>
      <c r="AL113">
        <v>4.1258799996285234E-2</v>
      </c>
    </row>
    <row r="114" spans="1:38">
      <c r="A114" s="18" t="s">
        <v>1755</v>
      </c>
      <c r="B114" s="6" t="s">
        <v>1814</v>
      </c>
      <c r="C114" s="32">
        <v>47530.422700000003</v>
      </c>
      <c r="D114" s="32"/>
      <c r="E114">
        <f t="shared" si="31"/>
        <v>18503.598588030294</v>
      </c>
      <c r="F114">
        <f t="shared" si="32"/>
        <v>18503.5</v>
      </c>
      <c r="G114">
        <f t="shared" si="33"/>
        <v>3.1695475001470186E-2</v>
      </c>
      <c r="N114">
        <f t="shared" ref="N114:N142" si="41">G114</f>
        <v>3.1695475001470186E-2</v>
      </c>
      <c r="P114">
        <f t="shared" si="35"/>
        <v>3.7973592259664478E-2</v>
      </c>
      <c r="Q114" s="2">
        <f t="shared" si="36"/>
        <v>32511.922700000003</v>
      </c>
      <c r="R114">
        <f t="shared" si="37"/>
        <v>3.9414756307637014E-5</v>
      </c>
      <c r="T114">
        <f t="shared" si="38"/>
        <v>-6.2781172581942921E-3</v>
      </c>
      <c r="U114">
        <f t="shared" si="39"/>
        <v>-5.9592586873916907E-3</v>
      </c>
      <c r="V114">
        <f t="shared" si="40"/>
        <v>1.0167078817427754E-7</v>
      </c>
      <c r="AC114" t="s">
        <v>1748</v>
      </c>
      <c r="AD114" t="s">
        <v>1687</v>
      </c>
      <c r="AH114" t="s">
        <v>1741</v>
      </c>
      <c r="AK114">
        <v>20826.5</v>
      </c>
      <c r="AL114">
        <v>3.9585024998814333E-2</v>
      </c>
    </row>
    <row r="115" spans="1:38">
      <c r="A115" s="18" t="s">
        <v>1755</v>
      </c>
      <c r="B115" s="6"/>
      <c r="C115" s="32">
        <v>47537.333599999998</v>
      </c>
      <c r="D115" s="32"/>
      <c r="E115">
        <f t="shared" si="31"/>
        <v>18525.094780107182</v>
      </c>
      <c r="F115">
        <f t="shared" si="32"/>
        <v>18525</v>
      </c>
      <c r="G115">
        <f t="shared" si="33"/>
        <v>3.0471249992842786E-2</v>
      </c>
      <c r="N115">
        <f t="shared" si="41"/>
        <v>3.0471249992842786E-2</v>
      </c>
      <c r="P115">
        <f t="shared" si="35"/>
        <v>3.8034768799955342E-2</v>
      </c>
      <c r="Q115" s="2">
        <f t="shared" si="36"/>
        <v>32518.833599999998</v>
      </c>
      <c r="R115">
        <f t="shared" si="37"/>
        <v>5.7206816745545335E-5</v>
      </c>
      <c r="T115">
        <f t="shared" si="38"/>
        <v>-7.5635188071125556E-3</v>
      </c>
      <c r="U115">
        <f t="shared" si="39"/>
        <v>-5.9543559319551326E-3</v>
      </c>
      <c r="V115">
        <f t="shared" si="40"/>
        <v>2.5894051587849044E-6</v>
      </c>
      <c r="AC115" t="s">
        <v>1748</v>
      </c>
      <c r="AD115" t="s">
        <v>1754</v>
      </c>
      <c r="AH115" t="s">
        <v>1741</v>
      </c>
      <c r="AK115">
        <v>20867</v>
      </c>
      <c r="AL115">
        <v>3.9571949993842281E-2</v>
      </c>
    </row>
    <row r="116" spans="1:38">
      <c r="A116" s="18" t="s">
        <v>1755</v>
      </c>
      <c r="B116" s="6"/>
      <c r="C116" s="32">
        <v>47537.335200000001</v>
      </c>
      <c r="D116" s="32"/>
      <c r="E116">
        <f t="shared" si="31"/>
        <v>18525.0997568696</v>
      </c>
      <c r="F116">
        <f t="shared" si="32"/>
        <v>18525</v>
      </c>
      <c r="G116">
        <f t="shared" si="33"/>
        <v>3.2071249996079132E-2</v>
      </c>
      <c r="N116">
        <f t="shared" si="41"/>
        <v>3.2071249996079132E-2</v>
      </c>
      <c r="P116">
        <f t="shared" si="35"/>
        <v>3.8034768799955342E-2</v>
      </c>
      <c r="Q116" s="2">
        <f t="shared" si="36"/>
        <v>32518.835200000001</v>
      </c>
      <c r="R116">
        <f t="shared" si="37"/>
        <v>3.5563556524185139E-5</v>
      </c>
      <c r="T116">
        <f t="shared" si="38"/>
        <v>-5.9635188038762096E-3</v>
      </c>
      <c r="U116">
        <f t="shared" si="39"/>
        <v>-5.9543559319551326E-3</v>
      </c>
      <c r="V116">
        <f t="shared" si="40"/>
        <v>8.3958221842062497E-11</v>
      </c>
      <c r="AC116" t="s">
        <v>1748</v>
      </c>
      <c r="AD116" t="s">
        <v>1756</v>
      </c>
      <c r="AH116" t="s">
        <v>1741</v>
      </c>
      <c r="AK116">
        <v>20868</v>
      </c>
      <c r="AL116">
        <v>4.8077799998281989E-2</v>
      </c>
    </row>
    <row r="117" spans="1:38">
      <c r="A117" s="18" t="s">
        <v>1755</v>
      </c>
      <c r="B117" s="6"/>
      <c r="C117" s="32">
        <v>47537.336900000002</v>
      </c>
      <c r="D117" s="32"/>
      <c r="E117">
        <f t="shared" si="31"/>
        <v>18525.105044679658</v>
      </c>
      <c r="F117">
        <f t="shared" si="32"/>
        <v>18525</v>
      </c>
      <c r="G117">
        <f t="shared" si="33"/>
        <v>3.3771249996789265E-2</v>
      </c>
      <c r="N117">
        <f t="shared" si="41"/>
        <v>3.3771249996789265E-2</v>
      </c>
      <c r="P117">
        <f t="shared" si="35"/>
        <v>3.8034768799955342E-2</v>
      </c>
      <c r="Q117" s="2">
        <f t="shared" si="36"/>
        <v>32518.836900000002</v>
      </c>
      <c r="R117">
        <f t="shared" si="37"/>
        <v>1.8177592584950689E-5</v>
      </c>
      <c r="T117">
        <f t="shared" si="38"/>
        <v>-4.2635188031660762E-3</v>
      </c>
      <c r="U117">
        <f t="shared" si="39"/>
        <v>-5.9543559319551326E-3</v>
      </c>
      <c r="V117">
        <f t="shared" si="40"/>
        <v>2.8589301960916203E-6</v>
      </c>
      <c r="AC117" t="s">
        <v>1748</v>
      </c>
      <c r="AD117" t="s">
        <v>1687</v>
      </c>
      <c r="AH117" t="s">
        <v>1741</v>
      </c>
      <c r="AK117">
        <v>20890</v>
      </c>
      <c r="AL117">
        <v>4.4206499995198101E-2</v>
      </c>
    </row>
    <row r="118" spans="1:38">
      <c r="A118" s="18" t="s">
        <v>1755</v>
      </c>
      <c r="B118" s="6"/>
      <c r="C118" s="32">
        <v>47862.369599999998</v>
      </c>
      <c r="D118" s="32"/>
      <c r="E118">
        <f t="shared" si="31"/>
        <v>19536.111621315646</v>
      </c>
      <c r="F118">
        <f t="shared" si="32"/>
        <v>19536</v>
      </c>
      <c r="G118">
        <f t="shared" si="33"/>
        <v>3.5885599994799122E-2</v>
      </c>
      <c r="N118">
        <f t="shared" si="41"/>
        <v>3.5885599994799122E-2</v>
      </c>
      <c r="P118">
        <f t="shared" si="35"/>
        <v>4.0933165255694445E-2</v>
      </c>
      <c r="Q118" s="2">
        <f t="shared" si="36"/>
        <v>32843.869599999998</v>
      </c>
      <c r="R118">
        <f t="shared" si="37"/>
        <v>2.5477915062997272E-5</v>
      </c>
      <c r="T118">
        <f t="shared" si="38"/>
        <v>-5.0475652608953231E-3</v>
      </c>
      <c r="U118">
        <f t="shared" si="39"/>
        <v>-5.6577779395240429E-3</v>
      </c>
      <c r="V118">
        <f t="shared" si="40"/>
        <v>3.7235951315923728E-7</v>
      </c>
      <c r="AC118" t="s">
        <v>1748</v>
      </c>
      <c r="AD118" t="s">
        <v>1687</v>
      </c>
      <c r="AH118" t="s">
        <v>1741</v>
      </c>
      <c r="AK118">
        <v>21974.5</v>
      </c>
      <c r="AL118">
        <v>4.3700825000996701E-2</v>
      </c>
    </row>
    <row r="119" spans="1:38">
      <c r="A119" s="18" t="s">
        <v>1755</v>
      </c>
      <c r="B119" s="6"/>
      <c r="C119" s="32">
        <v>47862.370300000002</v>
      </c>
      <c r="D119" s="32"/>
      <c r="E119">
        <f t="shared" si="31"/>
        <v>19536.11379864921</v>
      </c>
      <c r="F119">
        <f t="shared" si="32"/>
        <v>19536</v>
      </c>
      <c r="G119">
        <f t="shared" si="33"/>
        <v>3.6585599998943508E-2</v>
      </c>
      <c r="N119">
        <f t="shared" si="41"/>
        <v>3.6585599998943508E-2</v>
      </c>
      <c r="P119">
        <f t="shared" si="35"/>
        <v>4.0933165255694445E-2</v>
      </c>
      <c r="Q119" s="2">
        <f t="shared" si="36"/>
        <v>32843.870300000002</v>
      </c>
      <c r="R119">
        <f t="shared" si="37"/>
        <v>1.8901323661707845E-5</v>
      </c>
      <c r="T119">
        <f t="shared" si="38"/>
        <v>-4.3475652567509376E-3</v>
      </c>
      <c r="U119">
        <f t="shared" si="39"/>
        <v>-5.6577779395240429E-3</v>
      </c>
      <c r="V119">
        <f t="shared" si="40"/>
        <v>1.7166572740994978E-6</v>
      </c>
      <c r="AC119" t="s">
        <v>1748</v>
      </c>
      <c r="AD119" t="s">
        <v>1754</v>
      </c>
      <c r="AH119" t="s">
        <v>1741</v>
      </c>
      <c r="AK119">
        <v>21974.5</v>
      </c>
      <c r="AL119">
        <v>4.4900824999785982E-2</v>
      </c>
    </row>
    <row r="120" spans="1:38">
      <c r="A120" s="18" t="s">
        <v>1755</v>
      </c>
      <c r="B120" s="6"/>
      <c r="C120" s="32">
        <v>47918.3099</v>
      </c>
      <c r="D120" s="32"/>
      <c r="E120">
        <f t="shared" si="31"/>
        <v>19710.112610136133</v>
      </c>
      <c r="F120">
        <f t="shared" si="32"/>
        <v>19710</v>
      </c>
      <c r="G120">
        <f t="shared" si="33"/>
        <v>3.6203499999828637E-2</v>
      </c>
      <c r="N120">
        <f t="shared" si="41"/>
        <v>3.6203499999828637E-2</v>
      </c>
      <c r="P120">
        <f t="shared" si="35"/>
        <v>4.1436280730976716E-2</v>
      </c>
      <c r="Q120" s="2">
        <f t="shared" si="36"/>
        <v>32899.8099</v>
      </c>
      <c r="R120">
        <f t="shared" si="37"/>
        <v>2.7381994180274625E-5</v>
      </c>
      <c r="T120">
        <f t="shared" si="38"/>
        <v>-5.232780731148079E-3</v>
      </c>
      <c r="U120">
        <f t="shared" si="39"/>
        <v>-5.5937700626846427E-3</v>
      </c>
      <c r="V120">
        <f t="shared" si="40"/>
        <v>1.3031329748321515E-7</v>
      </c>
      <c r="AC120" t="s">
        <v>1748</v>
      </c>
      <c r="AD120" t="s">
        <v>1687</v>
      </c>
      <c r="AH120" t="s">
        <v>1741</v>
      </c>
      <c r="AK120">
        <v>21999</v>
      </c>
      <c r="AL120">
        <v>4.2994149996957276E-2</v>
      </c>
    </row>
    <row r="121" spans="1:38">
      <c r="A121" s="18" t="s">
        <v>1755</v>
      </c>
      <c r="B121" s="6"/>
      <c r="C121" s="32">
        <v>47918.3099</v>
      </c>
      <c r="D121" s="32"/>
      <c r="E121">
        <f t="shared" si="31"/>
        <v>19710.112610136133</v>
      </c>
      <c r="F121">
        <f t="shared" si="32"/>
        <v>19710</v>
      </c>
      <c r="G121">
        <f t="shared" si="33"/>
        <v>3.6203499999828637E-2</v>
      </c>
      <c r="N121">
        <f t="shared" si="41"/>
        <v>3.6203499999828637E-2</v>
      </c>
      <c r="P121">
        <f t="shared" si="35"/>
        <v>4.1436280730976716E-2</v>
      </c>
      <c r="Q121" s="2">
        <f t="shared" si="36"/>
        <v>32899.8099</v>
      </c>
      <c r="R121">
        <f t="shared" si="37"/>
        <v>2.7381994180274625E-5</v>
      </c>
      <c r="T121">
        <f t="shared" si="38"/>
        <v>-5.232780731148079E-3</v>
      </c>
      <c r="U121">
        <f t="shared" si="39"/>
        <v>-5.5937700626846427E-3</v>
      </c>
      <c r="V121">
        <f t="shared" si="40"/>
        <v>1.3031329748321515E-7</v>
      </c>
      <c r="AC121" t="s">
        <v>1748</v>
      </c>
      <c r="AD121" t="s">
        <v>1756</v>
      </c>
      <c r="AH121" t="s">
        <v>1741</v>
      </c>
      <c r="AK121">
        <v>21999</v>
      </c>
      <c r="AL121">
        <v>4.3794149998575449E-2</v>
      </c>
    </row>
    <row r="122" spans="1:38">
      <c r="A122" s="18" t="s">
        <v>1764</v>
      </c>
      <c r="B122" s="6"/>
      <c r="C122" s="32">
        <v>48213.765599999999</v>
      </c>
      <c r="D122" s="32"/>
      <c r="E122">
        <f t="shared" si="31"/>
        <v>20629.120623190174</v>
      </c>
      <c r="F122">
        <f t="shared" si="32"/>
        <v>20629</v>
      </c>
      <c r="G122">
        <f t="shared" si="33"/>
        <v>3.8779649992648046E-2</v>
      </c>
      <c r="N122">
        <f t="shared" si="41"/>
        <v>3.8779649992648046E-2</v>
      </c>
      <c r="P122">
        <f t="shared" si="35"/>
        <v>4.4114398435113514E-2</v>
      </c>
      <c r="Q122" s="2">
        <f t="shared" si="36"/>
        <v>33195.265599999999</v>
      </c>
      <c r="R122">
        <f t="shared" si="37"/>
        <v>2.845954094438773E-5</v>
      </c>
      <c r="T122">
        <f t="shared" si="38"/>
        <v>-5.3347484424654673E-3</v>
      </c>
      <c r="U122">
        <f t="shared" si="39"/>
        <v>-5.1935339388152141E-3</v>
      </c>
      <c r="V122">
        <f t="shared" si="40"/>
        <v>1.9941536041187373E-8</v>
      </c>
      <c r="AC122" t="s">
        <v>1748</v>
      </c>
      <c r="AH122" t="s">
        <v>1741</v>
      </c>
      <c r="AK122">
        <v>22871</v>
      </c>
      <c r="AL122">
        <v>4.7295349999330938E-2</v>
      </c>
    </row>
    <row r="123" spans="1:38">
      <c r="A123" s="18" t="s">
        <v>1764</v>
      </c>
      <c r="B123" s="6"/>
      <c r="C123" s="32">
        <v>48214.730100000001</v>
      </c>
      <c r="D123" s="32"/>
      <c r="E123">
        <f t="shared" si="31"/>
        <v>20632.120677779043</v>
      </c>
      <c r="F123">
        <f t="shared" si="32"/>
        <v>20632</v>
      </c>
      <c r="G123">
        <f t="shared" si="33"/>
        <v>3.8797199995315168E-2</v>
      </c>
      <c r="N123">
        <f t="shared" si="41"/>
        <v>3.8797199995315168E-2</v>
      </c>
      <c r="P123">
        <f t="shared" si="35"/>
        <v>4.4123198368053798E-2</v>
      </c>
      <c r="Q123" s="2">
        <f t="shared" si="36"/>
        <v>33196.230100000001</v>
      </c>
      <c r="R123">
        <f t="shared" si="37"/>
        <v>2.8366258666414537E-5</v>
      </c>
      <c r="T123">
        <f t="shared" si="38"/>
        <v>-5.3259983727386301E-3</v>
      </c>
      <c r="U123">
        <f t="shared" si="39"/>
        <v>-5.1920580626441479E-3</v>
      </c>
      <c r="V123">
        <f t="shared" si="40"/>
        <v>1.7940006668206034E-8</v>
      </c>
      <c r="AC123" t="s">
        <v>1748</v>
      </c>
      <c r="AH123" t="s">
        <v>1741</v>
      </c>
      <c r="AK123">
        <v>22874</v>
      </c>
      <c r="AL123">
        <v>4.5312899994314648E-2</v>
      </c>
    </row>
    <row r="124" spans="1:38">
      <c r="A124" s="18" t="s">
        <v>1764</v>
      </c>
      <c r="B124" s="6" t="s">
        <v>1814</v>
      </c>
      <c r="C124" s="32">
        <v>48215.8557</v>
      </c>
      <c r="D124" s="32"/>
      <c r="E124">
        <f t="shared" si="31"/>
        <v>20635.621830132826</v>
      </c>
      <c r="F124">
        <f t="shared" si="32"/>
        <v>20635.5</v>
      </c>
      <c r="G124">
        <f t="shared" si="33"/>
        <v>3.9167675000499003E-2</v>
      </c>
      <c r="N124">
        <f t="shared" si="41"/>
        <v>3.9167675000499003E-2</v>
      </c>
      <c r="P124">
        <f t="shared" si="35"/>
        <v>4.4133465428902063E-2</v>
      </c>
      <c r="Q124" s="2">
        <f t="shared" si="36"/>
        <v>33197.3557</v>
      </c>
      <c r="R124">
        <f t="shared" si="37"/>
        <v>2.4659074578819454E-5</v>
      </c>
      <c r="T124">
        <f t="shared" si="38"/>
        <v>-4.9657904284030607E-3</v>
      </c>
      <c r="U124">
        <f t="shared" si="39"/>
        <v>-5.1903348288712976E-3</v>
      </c>
      <c r="V124">
        <f t="shared" si="40"/>
        <v>5.0420187781639914E-8</v>
      </c>
      <c r="AC124" t="s">
        <v>1748</v>
      </c>
      <c r="AH124" t="s">
        <v>1741</v>
      </c>
      <c r="AK124">
        <v>22874</v>
      </c>
      <c r="AL124">
        <v>4.6012899991183076E-2</v>
      </c>
    </row>
    <row r="125" spans="1:38">
      <c r="A125" s="18" t="s">
        <v>1764</v>
      </c>
      <c r="B125" s="6" t="s">
        <v>1814</v>
      </c>
      <c r="C125" s="32">
        <v>48216.819799999997</v>
      </c>
      <c r="D125" s="32"/>
      <c r="E125">
        <f t="shared" si="31"/>
        <v>20638.620640531077</v>
      </c>
      <c r="F125">
        <f t="shared" si="32"/>
        <v>20638.5</v>
      </c>
      <c r="G125">
        <f t="shared" si="33"/>
        <v>3.8785224991443101E-2</v>
      </c>
      <c r="N125">
        <f t="shared" si="41"/>
        <v>3.8785224991443101E-2</v>
      </c>
      <c r="P125">
        <f t="shared" si="35"/>
        <v>4.4142266171701666E-2</v>
      </c>
      <c r="Q125" s="2">
        <f t="shared" si="36"/>
        <v>33198.319799999997</v>
      </c>
      <c r="R125">
        <f t="shared" si="37"/>
        <v>2.8697890206986078E-5</v>
      </c>
      <c r="T125">
        <f t="shared" si="38"/>
        <v>-5.3570411802585649E-3</v>
      </c>
      <c r="U125">
        <f t="shared" si="39"/>
        <v>-5.1888565901429921E-3</v>
      </c>
      <c r="V125">
        <f t="shared" si="40"/>
        <v>2.8286056352343217E-8</v>
      </c>
      <c r="AC125" t="s">
        <v>1748</v>
      </c>
      <c r="AH125" t="s">
        <v>1741</v>
      </c>
      <c r="AK125">
        <v>22874</v>
      </c>
      <c r="AL125">
        <v>4.771289999189321E-2</v>
      </c>
    </row>
    <row r="126" spans="1:38">
      <c r="A126" s="18" t="s">
        <v>1764</v>
      </c>
      <c r="B126" s="6" t="s">
        <v>1814</v>
      </c>
      <c r="C126" s="32">
        <v>48217.784299999999</v>
      </c>
      <c r="D126" s="32"/>
      <c r="E126">
        <f t="shared" si="31"/>
        <v>20641.620695119946</v>
      </c>
      <c r="F126">
        <f t="shared" si="32"/>
        <v>20641.5</v>
      </c>
      <c r="G126">
        <f t="shared" si="33"/>
        <v>3.8802774994110223E-2</v>
      </c>
      <c r="N126">
        <f t="shared" si="41"/>
        <v>3.8802774994110223E-2</v>
      </c>
      <c r="P126">
        <f t="shared" si="35"/>
        <v>4.4151067288282483E-2</v>
      </c>
      <c r="Q126" s="2">
        <f t="shared" si="36"/>
        <v>33199.284299999999</v>
      </c>
      <c r="R126">
        <f t="shared" si="37"/>
        <v>2.8604230463902383E-5</v>
      </c>
      <c r="T126">
        <f t="shared" si="38"/>
        <v>-5.3482922941722605E-3</v>
      </c>
      <c r="U126">
        <f t="shared" si="39"/>
        <v>-5.1873772611973736E-3</v>
      </c>
      <c r="V126">
        <f t="shared" si="40"/>
        <v>2.589364783730894E-8</v>
      </c>
      <c r="AC126" t="s">
        <v>1748</v>
      </c>
      <c r="AH126" t="s">
        <v>1741</v>
      </c>
      <c r="AK126">
        <v>22913</v>
      </c>
      <c r="AL126">
        <v>4.6041049994528294E-2</v>
      </c>
    </row>
    <row r="127" spans="1:38">
      <c r="A127" s="18" t="s">
        <v>1764</v>
      </c>
      <c r="B127" s="6"/>
      <c r="C127" s="32">
        <v>48218.588100000001</v>
      </c>
      <c r="D127" s="32"/>
      <c r="E127">
        <f t="shared" si="31"/>
        <v>20644.120896134496</v>
      </c>
      <c r="F127">
        <f t="shared" si="32"/>
        <v>20644</v>
      </c>
      <c r="G127">
        <f t="shared" si="33"/>
        <v>3.8867399998707697E-2</v>
      </c>
      <c r="N127">
        <f t="shared" si="41"/>
        <v>3.8867399998707697E-2</v>
      </c>
      <c r="P127">
        <f t="shared" si="35"/>
        <v>4.4158401837627162E-2</v>
      </c>
      <c r="Q127" s="2">
        <f t="shared" si="36"/>
        <v>33200.088100000001</v>
      </c>
      <c r="R127">
        <f t="shared" si="37"/>
        <v>2.7994700459449161E-5</v>
      </c>
      <c r="T127">
        <f t="shared" si="38"/>
        <v>-5.2910018389194652E-3</v>
      </c>
      <c r="U127">
        <f t="shared" si="39"/>
        <v>-5.1861436543595256E-3</v>
      </c>
      <c r="V127">
        <f t="shared" si="40"/>
        <v>1.0995238869206352E-8</v>
      </c>
      <c r="AC127" t="s">
        <v>1748</v>
      </c>
      <c r="AH127" t="s">
        <v>1741</v>
      </c>
      <c r="AK127">
        <v>22926.5</v>
      </c>
      <c r="AL127">
        <v>4.6470024994050618E-2</v>
      </c>
    </row>
    <row r="128" spans="1:38">
      <c r="A128" s="18" t="s">
        <v>1755</v>
      </c>
      <c r="B128" s="6"/>
      <c r="C128" s="32">
        <v>48262.312700000002</v>
      </c>
      <c r="D128" s="32"/>
      <c r="E128">
        <f t="shared" si="31"/>
        <v>20780.12523711551</v>
      </c>
      <c r="F128">
        <f t="shared" si="32"/>
        <v>20780</v>
      </c>
      <c r="G128">
        <f t="shared" si="33"/>
        <v>4.026299999532057E-2</v>
      </c>
      <c r="N128">
        <f t="shared" si="41"/>
        <v>4.026299999532057E-2</v>
      </c>
      <c r="P128">
        <f t="shared" si="35"/>
        <v>4.4557792463261664E-2</v>
      </c>
      <c r="Q128" s="2">
        <f t="shared" si="36"/>
        <v>33243.812700000002</v>
      </c>
      <c r="R128">
        <f t="shared" si="37"/>
        <v>1.8445242342683556E-5</v>
      </c>
      <c r="T128">
        <f t="shared" si="38"/>
        <v>-4.2947924679410943E-3</v>
      </c>
      <c r="U128">
        <f t="shared" si="39"/>
        <v>-5.1178967537624936E-3</v>
      </c>
      <c r="V128">
        <f t="shared" si="40"/>
        <v>6.7750066533755592E-7</v>
      </c>
      <c r="AC128" t="s">
        <v>1748</v>
      </c>
      <c r="AD128" t="s">
        <v>1687</v>
      </c>
      <c r="AH128" t="s">
        <v>1741</v>
      </c>
      <c r="AK128">
        <v>23013.5</v>
      </c>
      <c r="AL128">
        <v>4.6878974993887823E-2</v>
      </c>
    </row>
    <row r="129" spans="1:38">
      <c r="A129" s="18" t="s">
        <v>1755</v>
      </c>
      <c r="B129" s="6"/>
      <c r="C129" s="32">
        <v>48262.3128</v>
      </c>
      <c r="D129" s="32"/>
      <c r="E129">
        <f t="shared" si="31"/>
        <v>20780.125548163152</v>
      </c>
      <c r="F129">
        <f t="shared" si="32"/>
        <v>20780</v>
      </c>
      <c r="G129">
        <f t="shared" si="33"/>
        <v>4.0362999992794357E-2</v>
      </c>
      <c r="N129">
        <f t="shared" si="41"/>
        <v>4.0362999992794357E-2</v>
      </c>
      <c r="P129">
        <f t="shared" si="35"/>
        <v>4.4557792463261664E-2</v>
      </c>
      <c r="Q129" s="2">
        <f t="shared" si="36"/>
        <v>33243.8128</v>
      </c>
      <c r="R129">
        <f t="shared" si="37"/>
        <v>1.7596283870289209E-5</v>
      </c>
      <c r="T129">
        <f t="shared" si="38"/>
        <v>-4.1947924704673067E-3</v>
      </c>
      <c r="U129">
        <f t="shared" si="39"/>
        <v>-5.1178967537624936E-3</v>
      </c>
      <c r="V129">
        <f t="shared" si="40"/>
        <v>8.5212151783792065E-7</v>
      </c>
      <c r="AC129" t="s">
        <v>1748</v>
      </c>
      <c r="AD129" t="s">
        <v>1754</v>
      </c>
      <c r="AH129" t="s">
        <v>1741</v>
      </c>
      <c r="AK129">
        <v>23035.5</v>
      </c>
      <c r="AL129">
        <v>4.6307674994750414E-2</v>
      </c>
    </row>
    <row r="130" spans="1:38">
      <c r="A130" s="18" t="s">
        <v>1755</v>
      </c>
      <c r="B130" s="6" t="s">
        <v>1814</v>
      </c>
      <c r="C130" s="32">
        <v>48268.259299999998</v>
      </c>
      <c r="D130" s="32"/>
      <c r="E130">
        <f t="shared" si="31"/>
        <v>20798.621996698836</v>
      </c>
      <c r="F130">
        <f t="shared" si="32"/>
        <v>20798.5</v>
      </c>
      <c r="G130">
        <f t="shared" si="33"/>
        <v>3.9221224993525539E-2</v>
      </c>
      <c r="N130">
        <f t="shared" si="41"/>
        <v>3.9221224993525539E-2</v>
      </c>
      <c r="P130">
        <f t="shared" si="35"/>
        <v>4.4612180688474425E-2</v>
      </c>
      <c r="Q130" s="2">
        <f t="shared" si="36"/>
        <v>33249.759299999998</v>
      </c>
      <c r="R130">
        <f t="shared" si="37"/>
        <v>2.9062403304901825E-5</v>
      </c>
      <c r="T130">
        <f t="shared" si="38"/>
        <v>-5.390955694948886E-3</v>
      </c>
      <c r="U130">
        <f t="shared" si="39"/>
        <v>-5.1084407275720544E-3</v>
      </c>
      <c r="V130">
        <f t="shared" si="40"/>
        <v>7.9814706791932232E-8</v>
      </c>
      <c r="AC130" t="s">
        <v>1748</v>
      </c>
      <c r="AD130" t="s">
        <v>1754</v>
      </c>
      <c r="AH130" t="s">
        <v>1741</v>
      </c>
      <c r="AK130">
        <v>23054</v>
      </c>
      <c r="AL130">
        <v>4.5865899999625981E-2</v>
      </c>
    </row>
    <row r="131" spans="1:38">
      <c r="A131" s="18" t="s">
        <v>1755</v>
      </c>
      <c r="B131" s="6" t="s">
        <v>1814</v>
      </c>
      <c r="C131" s="32">
        <v>48268.2595</v>
      </c>
      <c r="D131" s="32"/>
      <c r="E131">
        <f t="shared" si="31"/>
        <v>20798.622618794143</v>
      </c>
      <c r="F131">
        <f t="shared" si="32"/>
        <v>20798.5</v>
      </c>
      <c r="G131">
        <f t="shared" si="33"/>
        <v>3.9421224995749071E-2</v>
      </c>
      <c r="N131">
        <f t="shared" si="41"/>
        <v>3.9421224995749071E-2</v>
      </c>
      <c r="P131">
        <f t="shared" si="35"/>
        <v>4.4612180688474425E-2</v>
      </c>
      <c r="Q131" s="2">
        <f t="shared" si="36"/>
        <v>33249.7595</v>
      </c>
      <c r="R131">
        <f t="shared" si="37"/>
        <v>2.6946021003837754E-5</v>
      </c>
      <c r="T131">
        <f t="shared" si="38"/>
        <v>-5.1909556927253533E-3</v>
      </c>
      <c r="U131">
        <f t="shared" si="39"/>
        <v>-5.1084407275720544E-3</v>
      </c>
      <c r="V131">
        <f t="shared" si="40"/>
        <v>6.8087194742501437E-9</v>
      </c>
      <c r="AC131" t="s">
        <v>1748</v>
      </c>
      <c r="AD131" t="s">
        <v>1687</v>
      </c>
      <c r="AH131" t="s">
        <v>1741</v>
      </c>
      <c r="AK131">
        <v>23092</v>
      </c>
      <c r="AL131">
        <v>4.8088199997437187E-2</v>
      </c>
    </row>
    <row r="132" spans="1:38">
      <c r="A132" s="18" t="s">
        <v>1755</v>
      </c>
      <c r="B132" s="6" t="s">
        <v>1814</v>
      </c>
      <c r="C132" s="32">
        <v>48277.261500000001</v>
      </c>
      <c r="D132" s="32"/>
      <c r="E132">
        <f t="shared" si="31"/>
        <v>20826.623128290197</v>
      </c>
      <c r="F132">
        <f t="shared" si="32"/>
        <v>20826.5</v>
      </c>
      <c r="G132">
        <f t="shared" si="33"/>
        <v>3.9585024998814333E-2</v>
      </c>
      <c r="N132">
        <f t="shared" si="41"/>
        <v>3.9585024998814333E-2</v>
      </c>
      <c r="P132">
        <f t="shared" si="35"/>
        <v>4.469452503915175E-2</v>
      </c>
      <c r="Q132" s="2">
        <f t="shared" si="36"/>
        <v>33258.761500000001</v>
      </c>
      <c r="R132">
        <f t="shared" si="37"/>
        <v>2.6106990662208066E-5</v>
      </c>
      <c r="T132">
        <f t="shared" si="38"/>
        <v>-5.1095000403374169E-3</v>
      </c>
      <c r="U132">
        <f t="shared" si="39"/>
        <v>-5.0940505411160592E-3</v>
      </c>
      <c r="V132">
        <f t="shared" si="40"/>
        <v>2.3868702619073136E-10</v>
      </c>
      <c r="AC132" t="s">
        <v>1748</v>
      </c>
      <c r="AD132" t="s">
        <v>1687</v>
      </c>
      <c r="AH132" t="s">
        <v>1741</v>
      </c>
      <c r="AK132">
        <v>23194.5</v>
      </c>
      <c r="AL132">
        <v>5.793782499677036E-2</v>
      </c>
    </row>
    <row r="133" spans="1:38">
      <c r="A133" s="18" t="s">
        <v>1755</v>
      </c>
      <c r="B133" s="6" t="s">
        <v>1814</v>
      </c>
      <c r="C133" s="32">
        <v>48277.261500000001</v>
      </c>
      <c r="D133" s="32"/>
      <c r="E133">
        <f t="shared" si="31"/>
        <v>20826.623128290197</v>
      </c>
      <c r="F133">
        <f t="shared" si="32"/>
        <v>20826.5</v>
      </c>
      <c r="G133">
        <f t="shared" si="33"/>
        <v>3.9585024998814333E-2</v>
      </c>
      <c r="N133">
        <f t="shared" si="41"/>
        <v>3.9585024998814333E-2</v>
      </c>
      <c r="P133">
        <f t="shared" si="35"/>
        <v>4.469452503915175E-2</v>
      </c>
      <c r="Q133" s="2">
        <f t="shared" si="36"/>
        <v>33258.761500000001</v>
      </c>
      <c r="R133">
        <f t="shared" si="37"/>
        <v>2.6106990662208066E-5</v>
      </c>
      <c r="T133">
        <f t="shared" si="38"/>
        <v>-5.1095000403374169E-3</v>
      </c>
      <c r="U133">
        <f t="shared" si="39"/>
        <v>-5.0940505411160592E-3</v>
      </c>
      <c r="V133">
        <f t="shared" si="40"/>
        <v>2.3868702619073136E-10</v>
      </c>
      <c r="AC133" t="s">
        <v>1748</v>
      </c>
      <c r="AD133" t="s">
        <v>1754</v>
      </c>
      <c r="AH133" t="s">
        <v>1741</v>
      </c>
      <c r="AK133">
        <v>23917</v>
      </c>
      <c r="AL133">
        <v>4.2414449992065784E-2</v>
      </c>
    </row>
    <row r="134" spans="1:38">
      <c r="A134" s="18" t="s">
        <v>1755</v>
      </c>
      <c r="B134" s="6" t="s">
        <v>1814</v>
      </c>
      <c r="C134" s="32">
        <v>48646.340199999999</v>
      </c>
      <c r="D134" s="32"/>
      <c r="E134">
        <f t="shared" si="31"/>
        <v>21974.633753055834</v>
      </c>
      <c r="F134">
        <f t="shared" si="32"/>
        <v>21974.5</v>
      </c>
      <c r="G134">
        <f t="shared" si="33"/>
        <v>4.3000824996852316E-2</v>
      </c>
      <c r="N134">
        <f t="shared" si="41"/>
        <v>4.3000824996852316E-2</v>
      </c>
      <c r="P134">
        <f t="shared" si="35"/>
        <v>4.8098678005392241E-2</v>
      </c>
      <c r="Q134" s="2">
        <f t="shared" si="36"/>
        <v>33627.840199999999</v>
      </c>
      <c r="R134">
        <f t="shared" si="37"/>
        <v>2.5988105296679564E-5</v>
      </c>
      <c r="T134">
        <f t="shared" si="38"/>
        <v>-5.0978530085399251E-3</v>
      </c>
      <c r="U134">
        <f t="shared" si="39"/>
        <v>-4.4242158363296891E-3</v>
      </c>
      <c r="V134">
        <f t="shared" si="40"/>
        <v>4.5378703978340319E-7</v>
      </c>
      <c r="AC134" t="s">
        <v>1748</v>
      </c>
      <c r="AD134" t="s">
        <v>1687</v>
      </c>
      <c r="AH134" t="s">
        <v>1741</v>
      </c>
      <c r="AK134">
        <v>25219.5</v>
      </c>
      <c r="AL134">
        <v>6.4284075000614394E-2</v>
      </c>
    </row>
    <row r="135" spans="1:38">
      <c r="A135" s="18" t="s">
        <v>1755</v>
      </c>
      <c r="B135" s="6" t="s">
        <v>1814</v>
      </c>
      <c r="C135" s="32">
        <v>48646.340900000003</v>
      </c>
      <c r="D135" s="32"/>
      <c r="E135">
        <f t="shared" ref="E135:E166" si="42">+(C135-C$7)/C$8</f>
        <v>21974.635930389402</v>
      </c>
      <c r="F135">
        <f t="shared" ref="F135:F166" si="43">ROUND(2*E135,0)/2</f>
        <v>21974.5</v>
      </c>
      <c r="G135">
        <f t="shared" ref="G135:G166" si="44">+C135-(C$7+F135*C$8)</f>
        <v>4.3700825000996701E-2</v>
      </c>
      <c r="N135">
        <f t="shared" si="41"/>
        <v>4.3700825000996701E-2</v>
      </c>
      <c r="P135">
        <f t="shared" ref="P135:P166" si="45">+D$11+D$12*F135+D$13*F135^2</f>
        <v>4.8098678005392241E-2</v>
      </c>
      <c r="Q135" s="2">
        <f t="shared" ref="Q135:Q166" si="46">+C135-15018.5</f>
        <v>33627.840900000003</v>
      </c>
      <c r="R135">
        <f t="shared" ref="R135:R166" si="47">+(P135-G135)^2</f>
        <v>1.9341111048270873E-5</v>
      </c>
      <c r="T135">
        <f t="shared" ref="T135:T166" si="48">G135-P135</f>
        <v>-4.3978530043955397E-3</v>
      </c>
      <c r="U135">
        <f t="shared" ref="U135:U166" si="49">U$12+U$13*F135+U$14*SIN(2*PI()/U$15*(F135-U$16))</f>
        <v>-4.4242158363296891E-3</v>
      </c>
      <c r="V135">
        <f t="shared" ref="V135:V166" si="50">+(U135-T135)^2</f>
        <v>6.9499890758820922E-10</v>
      </c>
      <c r="AC135" t="s">
        <v>1748</v>
      </c>
      <c r="AD135" t="s">
        <v>1756</v>
      </c>
      <c r="AH135" t="s">
        <v>1741</v>
      </c>
      <c r="AK135">
        <v>25247.5</v>
      </c>
      <c r="AL135">
        <v>5.8447874995181337E-2</v>
      </c>
    </row>
    <row r="136" spans="1:38">
      <c r="A136" s="18" t="s">
        <v>1755</v>
      </c>
      <c r="B136" s="6" t="s">
        <v>1814</v>
      </c>
      <c r="C136" s="32">
        <v>48646.342100000002</v>
      </c>
      <c r="D136" s="32"/>
      <c r="E136">
        <f t="shared" si="42"/>
        <v>21974.639662961203</v>
      </c>
      <c r="F136">
        <f t="shared" si="43"/>
        <v>21974.5</v>
      </c>
      <c r="G136">
        <f t="shared" si="44"/>
        <v>4.4900824999785982E-2</v>
      </c>
      <c r="N136">
        <f t="shared" si="41"/>
        <v>4.4900824999785982E-2</v>
      </c>
      <c r="P136">
        <f t="shared" si="45"/>
        <v>4.8098678005392241E-2</v>
      </c>
      <c r="Q136" s="2">
        <f t="shared" si="46"/>
        <v>33627.842100000002</v>
      </c>
      <c r="R136">
        <f t="shared" si="47"/>
        <v>1.0226263845464984E-5</v>
      </c>
      <c r="T136">
        <f t="shared" si="48"/>
        <v>-3.197853005606259E-3</v>
      </c>
      <c r="U136">
        <f t="shared" si="49"/>
        <v>-4.4242158363296891E-3</v>
      </c>
      <c r="V136">
        <f t="shared" si="50"/>
        <v>1.5039657925799843E-6</v>
      </c>
      <c r="AC136" t="s">
        <v>1748</v>
      </c>
      <c r="AD136" t="s">
        <v>1754</v>
      </c>
      <c r="AH136" t="s">
        <v>1741</v>
      </c>
      <c r="AK136">
        <v>25259.5</v>
      </c>
      <c r="AL136">
        <v>6.0518074998981319E-2</v>
      </c>
    </row>
    <row r="137" spans="1:38">
      <c r="A137" s="18" t="s">
        <v>1755</v>
      </c>
      <c r="B137" s="6"/>
      <c r="C137" s="32">
        <v>48654.215199999999</v>
      </c>
      <c r="D137" s="32"/>
      <c r="E137">
        <f t="shared" si="42"/>
        <v>21999.128755530997</v>
      </c>
      <c r="F137">
        <f t="shared" si="43"/>
        <v>21999</v>
      </c>
      <c r="G137">
        <f t="shared" si="44"/>
        <v>4.139414999372093E-2</v>
      </c>
      <c r="N137">
        <f t="shared" si="41"/>
        <v>4.139414999372093E-2</v>
      </c>
      <c r="P137">
        <f t="shared" si="45"/>
        <v>4.8171924129871049E-2</v>
      </c>
      <c r="Q137" s="2">
        <f t="shared" si="46"/>
        <v>33635.715199999999</v>
      </c>
      <c r="R137">
        <f t="shared" si="47"/>
        <v>4.5938222240665493E-5</v>
      </c>
      <c r="T137">
        <f t="shared" si="48"/>
        <v>-6.7777741361501193E-3</v>
      </c>
      <c r="U137">
        <f t="shared" si="49"/>
        <v>-4.4082549281543046E-3</v>
      </c>
      <c r="V137">
        <f t="shared" si="50"/>
        <v>5.614621277061113E-6</v>
      </c>
      <c r="AC137" t="s">
        <v>1748</v>
      </c>
      <c r="AD137" t="s">
        <v>1756</v>
      </c>
      <c r="AH137" t="s">
        <v>1741</v>
      </c>
      <c r="AK137">
        <v>25316</v>
      </c>
      <c r="AL137">
        <v>6.1098599995602854E-2</v>
      </c>
    </row>
    <row r="138" spans="1:38">
      <c r="A138" s="18" t="s">
        <v>1755</v>
      </c>
      <c r="B138" s="6"/>
      <c r="C138" s="32">
        <v>48654.216800000002</v>
      </c>
      <c r="D138" s="32"/>
      <c r="E138">
        <f t="shared" si="42"/>
        <v>21999.133732293416</v>
      </c>
      <c r="F138">
        <f t="shared" si="43"/>
        <v>21999</v>
      </c>
      <c r="G138">
        <f t="shared" si="44"/>
        <v>4.2994149996957276E-2</v>
      </c>
      <c r="N138">
        <f t="shared" si="41"/>
        <v>4.2994149996957276E-2</v>
      </c>
      <c r="P138">
        <f t="shared" si="45"/>
        <v>4.8171924129871049E-2</v>
      </c>
      <c r="Q138" s="2">
        <f t="shared" si="46"/>
        <v>33635.716800000002</v>
      </c>
      <c r="R138">
        <f t="shared" si="47"/>
        <v>2.6809344971470976E-5</v>
      </c>
      <c r="T138">
        <f t="shared" si="48"/>
        <v>-5.1777741329137733E-3</v>
      </c>
      <c r="U138">
        <f t="shared" si="49"/>
        <v>-4.4082549281543046E-3</v>
      </c>
      <c r="V138">
        <f t="shared" si="50"/>
        <v>5.921598064936451E-7</v>
      </c>
      <c r="AC138" t="s">
        <v>1748</v>
      </c>
      <c r="AD138" t="s">
        <v>1687</v>
      </c>
      <c r="AH138" t="s">
        <v>1741</v>
      </c>
      <c r="AK138">
        <v>25387.5</v>
      </c>
      <c r="AL138">
        <v>5.8266874992114026E-2</v>
      </c>
    </row>
    <row r="139" spans="1:38">
      <c r="A139" s="18" t="s">
        <v>1755</v>
      </c>
      <c r="B139" s="6"/>
      <c r="C139" s="32">
        <v>48654.217600000004</v>
      </c>
      <c r="D139" s="32"/>
      <c r="E139">
        <f t="shared" si="42"/>
        <v>21999.136220674623</v>
      </c>
      <c r="F139">
        <f t="shared" si="43"/>
        <v>21999</v>
      </c>
      <c r="G139">
        <f t="shared" si="44"/>
        <v>4.3794149998575449E-2</v>
      </c>
      <c r="N139">
        <f t="shared" si="41"/>
        <v>4.3794149998575449E-2</v>
      </c>
      <c r="P139">
        <f t="shared" si="45"/>
        <v>4.8171924129871049E-2</v>
      </c>
      <c r="Q139" s="2">
        <f t="shared" si="46"/>
        <v>33635.717600000004</v>
      </c>
      <c r="R139">
        <f t="shared" si="47"/>
        <v>1.9164906344640948E-5</v>
      </c>
      <c r="T139">
        <f t="shared" si="48"/>
        <v>-4.3777741312956003E-3</v>
      </c>
      <c r="U139">
        <f t="shared" si="49"/>
        <v>-4.4082549281543046E-3</v>
      </c>
      <c r="V139">
        <f t="shared" si="50"/>
        <v>9.2907897714159702E-10</v>
      </c>
      <c r="AC139" t="s">
        <v>1748</v>
      </c>
      <c r="AD139" t="s">
        <v>1754</v>
      </c>
      <c r="AH139" t="s">
        <v>1741</v>
      </c>
      <c r="AK139">
        <v>25390.5</v>
      </c>
      <c r="AL139">
        <v>6.3784424994082656E-2</v>
      </c>
    </row>
    <row r="140" spans="1:38">
      <c r="A140" s="18" t="s">
        <v>1755</v>
      </c>
      <c r="B140" s="6"/>
      <c r="C140" s="32">
        <v>48935.5265</v>
      </c>
      <c r="D140" s="32"/>
      <c r="E140">
        <f t="shared" si="42"/>
        <v>22874.140944710805</v>
      </c>
      <c r="F140">
        <f t="shared" si="43"/>
        <v>22874</v>
      </c>
      <c r="G140">
        <f t="shared" si="44"/>
        <v>4.5312899994314648E-2</v>
      </c>
      <c r="N140">
        <f t="shared" si="41"/>
        <v>4.5312899994314648E-2</v>
      </c>
      <c r="P140">
        <f t="shared" si="45"/>
        <v>5.0804200990514713E-2</v>
      </c>
      <c r="Q140" s="2">
        <f t="shared" si="46"/>
        <v>33917.0265</v>
      </c>
      <c r="R140">
        <f t="shared" si="47"/>
        <v>3.015438663086782E-5</v>
      </c>
      <c r="T140">
        <f t="shared" si="48"/>
        <v>-5.4913009962000645E-3</v>
      </c>
      <c r="U140">
        <f t="shared" si="49"/>
        <v>-3.7943505816352661E-3</v>
      </c>
      <c r="V140">
        <f t="shared" si="50"/>
        <v>2.8796407094916409E-6</v>
      </c>
      <c r="AC140" t="s">
        <v>1748</v>
      </c>
      <c r="AD140" t="s">
        <v>1687</v>
      </c>
      <c r="AH140" t="s">
        <v>1741</v>
      </c>
      <c r="AK140">
        <v>26321</v>
      </c>
      <c r="AL140">
        <v>4.8477849995833822E-2</v>
      </c>
    </row>
    <row r="141" spans="1:38">
      <c r="A141" s="18" t="s">
        <v>1755</v>
      </c>
      <c r="B141" s="6"/>
      <c r="C141" s="32">
        <v>48935.527199999997</v>
      </c>
      <c r="D141" s="32"/>
      <c r="E141">
        <f t="shared" si="42"/>
        <v>22874.143122044348</v>
      </c>
      <c r="F141">
        <f t="shared" si="43"/>
        <v>22874</v>
      </c>
      <c r="G141">
        <f t="shared" si="44"/>
        <v>4.6012899991183076E-2</v>
      </c>
      <c r="N141">
        <f t="shared" si="41"/>
        <v>4.6012899991183076E-2</v>
      </c>
      <c r="P141">
        <f t="shared" si="45"/>
        <v>5.0804200990514713E-2</v>
      </c>
      <c r="Q141" s="2">
        <f t="shared" si="46"/>
        <v>33917.027199999997</v>
      </c>
      <c r="R141">
        <f t="shared" si="47"/>
        <v>2.295656526619634E-5</v>
      </c>
      <c r="T141">
        <f t="shared" si="48"/>
        <v>-4.7913009993316366E-3</v>
      </c>
      <c r="U141">
        <f t="shared" si="49"/>
        <v>-3.7943505816352661E-3</v>
      </c>
      <c r="V141">
        <f t="shared" si="50"/>
        <v>9.9391013534496745E-7</v>
      </c>
      <c r="AC141" t="s">
        <v>1748</v>
      </c>
      <c r="AD141" t="s">
        <v>1756</v>
      </c>
      <c r="AH141" t="s">
        <v>1741</v>
      </c>
      <c r="AK141">
        <v>26324</v>
      </c>
      <c r="AL141">
        <v>5.6995399994775653E-2</v>
      </c>
    </row>
    <row r="142" spans="1:38">
      <c r="A142" s="18" t="s">
        <v>1755</v>
      </c>
      <c r="B142" s="6"/>
      <c r="C142" s="32">
        <v>48935.528899999998</v>
      </c>
      <c r="D142" s="32"/>
      <c r="E142">
        <f t="shared" si="42"/>
        <v>22874.14840985441</v>
      </c>
      <c r="F142">
        <f t="shared" si="43"/>
        <v>22874</v>
      </c>
      <c r="G142">
        <f t="shared" si="44"/>
        <v>4.771289999189321E-2</v>
      </c>
      <c r="N142">
        <f t="shared" si="41"/>
        <v>4.771289999189321E-2</v>
      </c>
      <c r="P142">
        <f t="shared" si="45"/>
        <v>5.0804200990514713E-2</v>
      </c>
      <c r="Q142" s="2">
        <f t="shared" si="46"/>
        <v>33917.028899999998</v>
      </c>
      <c r="R142">
        <f t="shared" si="47"/>
        <v>9.5561418640783032E-6</v>
      </c>
      <c r="T142">
        <f t="shared" si="48"/>
        <v>-3.0913009986215031E-3</v>
      </c>
      <c r="U142">
        <f t="shared" si="49"/>
        <v>-3.7943505816352661E-3</v>
      </c>
      <c r="V142">
        <f t="shared" si="50"/>
        <v>4.9427871617582599E-7</v>
      </c>
      <c r="AC142" t="s">
        <v>1748</v>
      </c>
      <c r="AD142" t="s">
        <v>1754</v>
      </c>
      <c r="AH142" t="s">
        <v>1741</v>
      </c>
      <c r="AK142">
        <v>26326.5</v>
      </c>
      <c r="AL142">
        <v>5.3260025000781752E-2</v>
      </c>
    </row>
    <row r="143" spans="1:38">
      <c r="A143" s="18" t="s">
        <v>1809</v>
      </c>
      <c r="B143" s="6"/>
      <c r="C143" s="32">
        <v>48948.065499999997</v>
      </c>
      <c r="D143" s="32"/>
      <c r="E143">
        <f t="shared" si="42"/>
        <v>22913.143209604263</v>
      </c>
      <c r="F143">
        <f t="shared" si="43"/>
        <v>22913</v>
      </c>
      <c r="G143">
        <f t="shared" si="44"/>
        <v>4.6041049994528294E-2</v>
      </c>
      <c r="I143">
        <f>+G143</f>
        <v>4.6041049994528294E-2</v>
      </c>
      <c r="P143">
        <f t="shared" si="45"/>
        <v>5.0922265542004283E-2</v>
      </c>
      <c r="Q143" s="2">
        <f t="shared" si="46"/>
        <v>33929.565499999997</v>
      </c>
      <c r="R143">
        <f t="shared" si="47"/>
        <v>2.3826265220921324E-5</v>
      </c>
      <c r="T143">
        <f t="shared" si="48"/>
        <v>-4.8812155474759894E-3</v>
      </c>
      <c r="U143">
        <f t="shared" si="49"/>
        <v>-3.7650421017241791E-3</v>
      </c>
      <c r="V143">
        <f t="shared" si="50"/>
        <v>1.2458431610014694E-6</v>
      </c>
      <c r="AK143">
        <v>26328.5</v>
      </c>
      <c r="AL143">
        <v>5.7971725000243168E-2</v>
      </c>
    </row>
    <row r="144" spans="1:38">
      <c r="A144" s="18" t="s">
        <v>1755</v>
      </c>
      <c r="B144" s="6" t="s">
        <v>1814</v>
      </c>
      <c r="C144" s="32">
        <v>48952.4061</v>
      </c>
      <c r="D144" s="32"/>
      <c r="E144">
        <f t="shared" si="42"/>
        <v>22926.644543920931</v>
      </c>
      <c r="F144">
        <f t="shared" si="43"/>
        <v>22926.5</v>
      </c>
      <c r="G144">
        <f t="shared" si="44"/>
        <v>4.6470024994050618E-2</v>
      </c>
      <c r="N144">
        <f t="shared" ref="N144:N152" si="51">G144</f>
        <v>4.6470024994050618E-2</v>
      </c>
      <c r="P144">
        <f t="shared" si="45"/>
        <v>5.0963148758232477E-2</v>
      </c>
      <c r="Q144" s="2">
        <f t="shared" si="46"/>
        <v>33933.9061</v>
      </c>
      <c r="R144">
        <f t="shared" si="47"/>
        <v>2.0188161160255751E-5</v>
      </c>
      <c r="T144">
        <f t="shared" si="48"/>
        <v>-4.4931237641818583E-3</v>
      </c>
      <c r="U144">
        <f t="shared" si="49"/>
        <v>-3.7548590142797121E-3</v>
      </c>
      <c r="V144">
        <f t="shared" si="50"/>
        <v>5.4503484094807851E-7</v>
      </c>
      <c r="AC144" t="s">
        <v>1748</v>
      </c>
      <c r="AD144" t="s">
        <v>1687</v>
      </c>
      <c r="AH144" t="s">
        <v>1741</v>
      </c>
      <c r="AK144">
        <v>26338</v>
      </c>
      <c r="AL144">
        <v>5.6977299995196518E-2</v>
      </c>
    </row>
    <row r="145" spans="1:38">
      <c r="A145" s="18" t="s">
        <v>1755</v>
      </c>
      <c r="B145" s="6"/>
      <c r="C145" s="32">
        <v>48978.285600000003</v>
      </c>
      <c r="D145" s="32"/>
      <c r="E145">
        <f t="shared" si="42"/>
        <v>23007.142120626457</v>
      </c>
      <c r="F145">
        <f t="shared" si="43"/>
        <v>23007</v>
      </c>
      <c r="G145">
        <f t="shared" si="44"/>
        <v>4.5690949998970609E-2</v>
      </c>
      <c r="N145">
        <f t="shared" si="51"/>
        <v>4.5690949998970609E-2</v>
      </c>
      <c r="P145">
        <f t="shared" si="45"/>
        <v>5.1207090995881006E-2</v>
      </c>
      <c r="Q145" s="2">
        <f t="shared" si="46"/>
        <v>33959.785600000003</v>
      </c>
      <c r="R145">
        <f t="shared" si="47"/>
        <v>3.0427811497795632E-5</v>
      </c>
      <c r="T145">
        <f t="shared" si="48"/>
        <v>-5.5161409969103972E-3</v>
      </c>
      <c r="U145">
        <f t="shared" si="49"/>
        <v>-3.6937349501710353E-3</v>
      </c>
      <c r="V145">
        <f t="shared" si="50"/>
        <v>3.3211637991921894E-6</v>
      </c>
      <c r="AC145" t="s">
        <v>1748</v>
      </c>
      <c r="AD145" t="s">
        <v>1754</v>
      </c>
      <c r="AH145" t="s">
        <v>1741</v>
      </c>
      <c r="AK145">
        <v>26341</v>
      </c>
      <c r="AL145">
        <v>5.7194850000087172E-2</v>
      </c>
    </row>
    <row r="146" spans="1:38">
      <c r="A146" s="18" t="s">
        <v>1755</v>
      </c>
      <c r="B146" s="6"/>
      <c r="C146" s="32">
        <v>48978.286200000002</v>
      </c>
      <c r="D146" s="32"/>
      <c r="E146">
        <f t="shared" si="42"/>
        <v>23007.143986912357</v>
      </c>
      <c r="F146">
        <f t="shared" si="43"/>
        <v>23007</v>
      </c>
      <c r="G146">
        <f t="shared" si="44"/>
        <v>4.6290949998365249E-2</v>
      </c>
      <c r="N146">
        <f t="shared" si="51"/>
        <v>4.6290949998365249E-2</v>
      </c>
      <c r="P146">
        <f t="shared" si="45"/>
        <v>5.1207090995881006E-2</v>
      </c>
      <c r="Q146" s="2">
        <f t="shared" si="46"/>
        <v>33959.786200000002</v>
      </c>
      <c r="R146">
        <f t="shared" si="47"/>
        <v>2.4168442307455222E-5</v>
      </c>
      <c r="T146">
        <f t="shared" si="48"/>
        <v>-4.9161409975157569E-3</v>
      </c>
      <c r="U146">
        <f t="shared" si="49"/>
        <v>-3.6937349501710353E-3</v>
      </c>
      <c r="V146">
        <f t="shared" si="50"/>
        <v>1.4942765445849456E-6</v>
      </c>
      <c r="AC146" t="s">
        <v>1748</v>
      </c>
      <c r="AD146" t="s">
        <v>1756</v>
      </c>
      <c r="AH146" t="s">
        <v>1741</v>
      </c>
      <c r="AK146">
        <v>26352</v>
      </c>
      <c r="AL146">
        <v>5.7159199997840915E-2</v>
      </c>
    </row>
    <row r="147" spans="1:38">
      <c r="A147" s="18" t="s">
        <v>1755</v>
      </c>
      <c r="B147" s="6"/>
      <c r="C147" s="32">
        <v>48978.286500000002</v>
      </c>
      <c r="D147" s="32"/>
      <c r="E147">
        <f t="shared" si="42"/>
        <v>23007.144920055307</v>
      </c>
      <c r="F147">
        <f t="shared" si="43"/>
        <v>23007</v>
      </c>
      <c r="G147">
        <f t="shared" si="44"/>
        <v>4.659094999806257E-2</v>
      </c>
      <c r="N147">
        <f t="shared" si="51"/>
        <v>4.659094999806257E-2</v>
      </c>
      <c r="P147">
        <f t="shared" si="45"/>
        <v>5.1207090995881006E-2</v>
      </c>
      <c r="Q147" s="2">
        <f t="shared" si="46"/>
        <v>33959.786500000002</v>
      </c>
      <c r="R147">
        <f t="shared" si="47"/>
        <v>2.1308757711740194E-5</v>
      </c>
      <c r="T147">
        <f t="shared" si="48"/>
        <v>-4.6161409978184367E-3</v>
      </c>
      <c r="U147">
        <f t="shared" si="49"/>
        <v>-3.6937349501710353E-3</v>
      </c>
      <c r="V147">
        <f t="shared" si="50"/>
        <v>8.5083291673650017E-7</v>
      </c>
      <c r="AC147" t="s">
        <v>1748</v>
      </c>
      <c r="AD147" t="s">
        <v>1687</v>
      </c>
      <c r="AH147" t="s">
        <v>1741</v>
      </c>
      <c r="AK147">
        <v>26395.5</v>
      </c>
      <c r="AL147">
        <v>6.0163674992509186E-2</v>
      </c>
    </row>
    <row r="148" spans="1:38">
      <c r="A148" s="18" t="s">
        <v>1755</v>
      </c>
      <c r="B148" s="6" t="s">
        <v>1814</v>
      </c>
      <c r="C148" s="32">
        <v>48980.375399999997</v>
      </c>
      <c r="D148" s="32"/>
      <c r="E148">
        <f t="shared" si="42"/>
        <v>23013.642394426133</v>
      </c>
      <c r="F148">
        <f t="shared" si="43"/>
        <v>23013.5</v>
      </c>
      <c r="G148">
        <f t="shared" si="44"/>
        <v>4.577897499257233E-2</v>
      </c>
      <c r="N148">
        <f t="shared" si="51"/>
        <v>4.577897499257233E-2</v>
      </c>
      <c r="P148">
        <f t="shared" si="45"/>
        <v>5.1226799938154322E-2</v>
      </c>
      <c r="Q148" s="2">
        <f t="shared" si="46"/>
        <v>33961.875399999997</v>
      </c>
      <c r="R148">
        <f t="shared" si="47"/>
        <v>2.9678796637705431E-5</v>
      </c>
      <c r="T148">
        <f t="shared" si="48"/>
        <v>-5.4478249455819916E-3</v>
      </c>
      <c r="U148">
        <f t="shared" si="49"/>
        <v>-3.6887694497651259E-3</v>
      </c>
      <c r="V148">
        <f t="shared" si="50"/>
        <v>3.0942762373635193E-6</v>
      </c>
      <c r="AC148" t="s">
        <v>1748</v>
      </c>
      <c r="AD148" t="s">
        <v>1756</v>
      </c>
      <c r="AH148" t="s">
        <v>1741</v>
      </c>
      <c r="AK148">
        <v>26406</v>
      </c>
      <c r="AL148">
        <v>5.5875099998957012E-2</v>
      </c>
    </row>
    <row r="149" spans="1:38">
      <c r="A149" s="18" t="s">
        <v>1755</v>
      </c>
      <c r="B149" s="6" t="s">
        <v>1814</v>
      </c>
      <c r="C149" s="32">
        <v>48980.375699999997</v>
      </c>
      <c r="D149" s="32"/>
      <c r="E149">
        <f t="shared" si="42"/>
        <v>23013.643327569083</v>
      </c>
      <c r="F149">
        <f t="shared" si="43"/>
        <v>23013.5</v>
      </c>
      <c r="G149">
        <f t="shared" si="44"/>
        <v>4.607897499226965E-2</v>
      </c>
      <c r="N149">
        <f t="shared" si="51"/>
        <v>4.607897499226965E-2</v>
      </c>
      <c r="P149">
        <f t="shared" si="45"/>
        <v>5.1226799938154322E-2</v>
      </c>
      <c r="Q149" s="2">
        <f t="shared" si="46"/>
        <v>33961.875699999997</v>
      </c>
      <c r="R149">
        <f t="shared" si="47"/>
        <v>2.6500101673472522E-5</v>
      </c>
      <c r="T149">
        <f t="shared" si="48"/>
        <v>-5.1478249458846714E-3</v>
      </c>
      <c r="U149">
        <f t="shared" si="49"/>
        <v>-3.6887694497651259E-3</v>
      </c>
      <c r="V149">
        <f t="shared" si="50"/>
        <v>2.128842940756653E-6</v>
      </c>
      <c r="AC149" t="s">
        <v>1748</v>
      </c>
      <c r="AD149" t="s">
        <v>1687</v>
      </c>
      <c r="AH149" t="s">
        <v>1741</v>
      </c>
      <c r="AK149">
        <v>26429.5</v>
      </c>
      <c r="AL149">
        <v>6.0362575000908691E-2</v>
      </c>
    </row>
    <row r="150" spans="1:38">
      <c r="A150" s="18" t="s">
        <v>1755</v>
      </c>
      <c r="B150" s="6" t="s">
        <v>1814</v>
      </c>
      <c r="C150" s="32">
        <v>48980.376499999998</v>
      </c>
      <c r="D150" s="32"/>
      <c r="E150">
        <f t="shared" si="42"/>
        <v>23013.645815950291</v>
      </c>
      <c r="F150">
        <f t="shared" si="43"/>
        <v>23013.5</v>
      </c>
      <c r="G150">
        <f t="shared" si="44"/>
        <v>4.6878974993887823E-2</v>
      </c>
      <c r="N150">
        <f t="shared" si="51"/>
        <v>4.6878974993887823E-2</v>
      </c>
      <c r="P150">
        <f t="shared" si="45"/>
        <v>5.1226799938154322E-2</v>
      </c>
      <c r="Q150" s="2">
        <f t="shared" si="46"/>
        <v>33961.876499999998</v>
      </c>
      <c r="R150">
        <f t="shared" si="47"/>
        <v>1.890358174598598E-5</v>
      </c>
      <c r="T150">
        <f t="shared" si="48"/>
        <v>-4.3478249442664985E-3</v>
      </c>
      <c r="U150">
        <f t="shared" si="49"/>
        <v>-3.6887694497651259E-3</v>
      </c>
      <c r="V150">
        <f t="shared" si="50"/>
        <v>4.343541448324487E-7</v>
      </c>
      <c r="AC150" t="s">
        <v>1748</v>
      </c>
      <c r="AD150" t="s">
        <v>1754</v>
      </c>
      <c r="AH150" t="s">
        <v>1741</v>
      </c>
      <c r="AK150">
        <v>26429.5</v>
      </c>
      <c r="AL150">
        <v>6.1362574997474439E-2</v>
      </c>
    </row>
    <row r="151" spans="1:38">
      <c r="A151" s="87" t="s">
        <v>1916</v>
      </c>
      <c r="B151" s="88" t="s">
        <v>1814</v>
      </c>
      <c r="C151" s="89">
        <v>48987.448799999998</v>
      </c>
      <c r="D151" s="87" t="s">
        <v>1915</v>
      </c>
      <c r="E151">
        <f t="shared" si="42"/>
        <v>23035.644038935065</v>
      </c>
      <c r="F151">
        <f t="shared" si="43"/>
        <v>23035.5</v>
      </c>
      <c r="G151">
        <f t="shared" si="44"/>
        <v>4.6307674994750414E-2</v>
      </c>
      <c r="N151">
        <f t="shared" si="51"/>
        <v>4.6307674994750414E-2</v>
      </c>
      <c r="P151">
        <f t="shared" si="45"/>
        <v>5.129352014743304E-2</v>
      </c>
      <c r="Q151" s="2">
        <f t="shared" si="46"/>
        <v>33968.948799999998</v>
      </c>
      <c r="R151">
        <f t="shared" si="47"/>
        <v>2.4858651886528839E-5</v>
      </c>
      <c r="T151">
        <f t="shared" si="48"/>
        <v>-4.9858451526826261E-3</v>
      </c>
      <c r="U151">
        <f t="shared" si="49"/>
        <v>-3.6719299524773296E-3</v>
      </c>
      <c r="V151">
        <f t="shared" si="50"/>
        <v>1.7263731533305243E-6</v>
      </c>
      <c r="AK151">
        <v>26482.5</v>
      </c>
      <c r="AL151">
        <v>5.5172624997794628E-2</v>
      </c>
    </row>
    <row r="152" spans="1:38">
      <c r="A152" s="87" t="s">
        <v>1916</v>
      </c>
      <c r="B152" s="88" t="s">
        <v>1817</v>
      </c>
      <c r="C152" s="89">
        <v>48993.396000000001</v>
      </c>
      <c r="D152" s="87" t="s">
        <v>1915</v>
      </c>
      <c r="E152">
        <f t="shared" si="42"/>
        <v>23054.142664804313</v>
      </c>
      <c r="F152">
        <f t="shared" si="43"/>
        <v>23054</v>
      </c>
      <c r="G152">
        <f t="shared" si="44"/>
        <v>4.5865899999625981E-2</v>
      </c>
      <c r="N152">
        <f t="shared" si="51"/>
        <v>4.5865899999625981E-2</v>
      </c>
      <c r="P152">
        <f t="shared" si="45"/>
        <v>5.1349641336606279E-2</v>
      </c>
      <c r="Q152" s="2">
        <f t="shared" si="46"/>
        <v>33974.896000000001</v>
      </c>
      <c r="R152">
        <f t="shared" si="47"/>
        <v>3.0071419050906467E-5</v>
      </c>
      <c r="T152">
        <f t="shared" si="48"/>
        <v>-5.4837413369802981E-3</v>
      </c>
      <c r="U152">
        <f t="shared" si="49"/>
        <v>-3.6577298552774914E-3</v>
      </c>
      <c r="V152">
        <f t="shared" si="50"/>
        <v>3.3343179313104798E-6</v>
      </c>
      <c r="AK152">
        <v>26485.5</v>
      </c>
      <c r="AL152">
        <v>6.6690175000985619E-2</v>
      </c>
    </row>
    <row r="153" spans="1:38">
      <c r="A153" s="18" t="s">
        <v>1809</v>
      </c>
      <c r="B153" s="6" t="s">
        <v>1814</v>
      </c>
      <c r="C153" s="32">
        <v>50046.140700000004</v>
      </c>
      <c r="D153" s="32"/>
      <c r="E153">
        <f t="shared" si="42"/>
        <v>26328.680319688556</v>
      </c>
      <c r="F153">
        <f t="shared" si="43"/>
        <v>26328.5</v>
      </c>
      <c r="G153">
        <f t="shared" si="44"/>
        <v>5.7971725000243168E-2</v>
      </c>
      <c r="I153">
        <f>+G153</f>
        <v>5.7971725000243168E-2</v>
      </c>
      <c r="P153">
        <f t="shared" si="45"/>
        <v>6.150700605369095E-2</v>
      </c>
      <c r="Q153" s="2">
        <f t="shared" si="46"/>
        <v>35027.640700000004</v>
      </c>
      <c r="R153">
        <f t="shared" si="47"/>
        <v>1.249821212686686E-5</v>
      </c>
      <c r="T153">
        <f t="shared" si="48"/>
        <v>-3.5352810534477822E-3</v>
      </c>
      <c r="U153">
        <f t="shared" si="49"/>
        <v>-6.299466196537859E-4</v>
      </c>
      <c r="V153">
        <f t="shared" si="50"/>
        <v>8.4409681721890809E-6</v>
      </c>
      <c r="AK153">
        <v>28544</v>
      </c>
      <c r="AL153">
        <v>6.8082399993727449E-2</v>
      </c>
    </row>
    <row r="154" spans="1:38">
      <c r="A154" s="18" t="s">
        <v>1809</v>
      </c>
      <c r="B154" s="6"/>
      <c r="C154" s="32">
        <v>50049.193899999998</v>
      </c>
      <c r="D154" s="32"/>
      <c r="E154">
        <f t="shared" si="42"/>
        <v>26338.177226552943</v>
      </c>
      <c r="F154">
        <f t="shared" si="43"/>
        <v>26338</v>
      </c>
      <c r="G154">
        <f t="shared" si="44"/>
        <v>5.6977299995196518E-2</v>
      </c>
      <c r="I154">
        <f>+G154</f>
        <v>5.6977299995196518E-2</v>
      </c>
      <c r="P154">
        <f t="shared" si="45"/>
        <v>6.1537122510030365E-2</v>
      </c>
      <c r="Q154" s="2">
        <f t="shared" si="46"/>
        <v>35030.693899999998</v>
      </c>
      <c r="R154">
        <f t="shared" si="47"/>
        <v>2.0791981366785671E-5</v>
      </c>
      <c r="T154">
        <f t="shared" si="48"/>
        <v>-4.5598225148338473E-3</v>
      </c>
      <c r="U154">
        <f t="shared" si="49"/>
        <v>-6.1985277089890607E-4</v>
      </c>
      <c r="V154">
        <f t="shared" si="50"/>
        <v>1.5523361583122768E-5</v>
      </c>
      <c r="AK154">
        <v>28544</v>
      </c>
      <c r="AL154">
        <v>6.8082399993727449E-2</v>
      </c>
    </row>
    <row r="155" spans="1:38">
      <c r="A155" s="18" t="s">
        <v>1809</v>
      </c>
      <c r="B155" s="6"/>
      <c r="C155" s="32">
        <v>50050.158600000002</v>
      </c>
      <c r="D155" s="32"/>
      <c r="E155">
        <f t="shared" si="42"/>
        <v>26341.17790323712</v>
      </c>
      <c r="F155">
        <f t="shared" si="43"/>
        <v>26341</v>
      </c>
      <c r="G155">
        <f t="shared" si="44"/>
        <v>5.7194850000087172E-2</v>
      </c>
      <c r="I155">
        <f>+G155</f>
        <v>5.7194850000087172E-2</v>
      </c>
      <c r="P155">
        <f t="shared" si="45"/>
        <v>6.1546633748637898E-2</v>
      </c>
      <c r="Q155" s="2">
        <f t="shared" si="46"/>
        <v>35031.658600000002</v>
      </c>
      <c r="R155">
        <f t="shared" si="47"/>
        <v>1.8938021794150212E-5</v>
      </c>
      <c r="T155">
        <f t="shared" si="48"/>
        <v>-4.3517837485507263E-3</v>
      </c>
      <c r="U155">
        <f t="shared" si="49"/>
        <v>-6.1666389904968793E-4</v>
      </c>
      <c r="V155">
        <f t="shared" si="50"/>
        <v>1.3951120290136659E-5</v>
      </c>
      <c r="AK155">
        <v>28544</v>
      </c>
      <c r="AL155">
        <v>6.8112399996607564E-2</v>
      </c>
    </row>
    <row r="156" spans="1:38">
      <c r="A156" s="18" t="s">
        <v>1809</v>
      </c>
      <c r="B156" s="6"/>
      <c r="C156" s="32">
        <v>50071.054400000001</v>
      </c>
      <c r="D156" s="32"/>
      <c r="E156">
        <f t="shared" si="42"/>
        <v>26406.173798185748</v>
      </c>
      <c r="F156">
        <f t="shared" si="43"/>
        <v>26406</v>
      </c>
      <c r="G156">
        <f t="shared" si="44"/>
        <v>5.5875099998957012E-2</v>
      </c>
      <c r="I156">
        <f>+G156</f>
        <v>5.5875099998957012E-2</v>
      </c>
      <c r="P156">
        <f t="shared" si="45"/>
        <v>6.1752802369190382E-2</v>
      </c>
      <c r="Q156" s="2">
        <f t="shared" si="46"/>
        <v>35052.554400000001</v>
      </c>
      <c r="R156">
        <f t="shared" si="47"/>
        <v>3.4547385153046981E-5</v>
      </c>
      <c r="T156">
        <f t="shared" si="48"/>
        <v>-5.8777023702333703E-3</v>
      </c>
      <c r="U156">
        <f t="shared" si="49"/>
        <v>-5.4741435617643251E-4</v>
      </c>
      <c r="V156">
        <f t="shared" si="50"/>
        <v>2.8411970312799055E-5</v>
      </c>
      <c r="AK156">
        <v>28719</v>
      </c>
      <c r="AL156">
        <v>5.6506150001951028E-2</v>
      </c>
    </row>
    <row r="157" spans="1:38">
      <c r="A157" s="18" t="s">
        <v>1773</v>
      </c>
      <c r="B157" s="6"/>
      <c r="C157" s="32">
        <v>50098.383999999998</v>
      </c>
      <c r="D157" s="32"/>
      <c r="E157">
        <f t="shared" si="42"/>
        <v>26491.18187687084</v>
      </c>
      <c r="F157">
        <f t="shared" si="43"/>
        <v>26491</v>
      </c>
      <c r="G157">
        <f t="shared" si="44"/>
        <v>5.8472349999647122E-2</v>
      </c>
      <c r="I157">
        <f>G157</f>
        <v>5.8472349999647122E-2</v>
      </c>
      <c r="P157">
        <f t="shared" si="45"/>
        <v>6.2022672250073983E-2</v>
      </c>
      <c r="Q157" s="2">
        <f t="shared" si="46"/>
        <v>35079.883999999998</v>
      </c>
      <c r="R157">
        <f t="shared" si="47"/>
        <v>1.2604788081876053E-5</v>
      </c>
      <c r="T157">
        <f t="shared" si="48"/>
        <v>-3.5503222504268614E-3</v>
      </c>
      <c r="U157">
        <f t="shared" si="49"/>
        <v>-4.564074548534169E-4</v>
      </c>
      <c r="V157">
        <f t="shared" si="50"/>
        <v>9.5723087622682681E-6</v>
      </c>
      <c r="AC157" t="s">
        <v>1748</v>
      </c>
      <c r="AH157" t="s">
        <v>1741</v>
      </c>
      <c r="AK157">
        <v>28750</v>
      </c>
      <c r="AL157">
        <v>7.5187499998719431E-2</v>
      </c>
    </row>
    <row r="158" spans="1:38">
      <c r="A158" s="18" t="s">
        <v>1773</v>
      </c>
      <c r="B158" s="6" t="s">
        <v>1814</v>
      </c>
      <c r="C158" s="32">
        <v>50113.3321</v>
      </c>
      <c r="D158" s="32"/>
      <c r="E158">
        <f t="shared" si="42"/>
        <v>26537.677590711981</v>
      </c>
      <c r="F158">
        <f t="shared" si="43"/>
        <v>26537.5</v>
      </c>
      <c r="G158">
        <f t="shared" si="44"/>
        <v>5.70943749989965E-2</v>
      </c>
      <c r="I158">
        <f>G158</f>
        <v>5.70943749989965E-2</v>
      </c>
      <c r="P158">
        <f t="shared" si="45"/>
        <v>6.2170433926212465E-2</v>
      </c>
      <c r="Q158" s="2">
        <f t="shared" si="46"/>
        <v>35094.8321</v>
      </c>
      <c r="R158">
        <f t="shared" si="47"/>
        <v>2.5766374232568894E-5</v>
      </c>
      <c r="T158">
        <f t="shared" si="48"/>
        <v>-5.0760589272159651E-3</v>
      </c>
      <c r="U158">
        <f t="shared" si="49"/>
        <v>-4.064080773368969E-4</v>
      </c>
      <c r="V158">
        <f t="shared" si="50"/>
        <v>2.1805639059776304E-5</v>
      </c>
      <c r="AC158" t="s">
        <v>1748</v>
      </c>
      <c r="AH158" t="s">
        <v>1741</v>
      </c>
      <c r="AK158">
        <v>28810</v>
      </c>
      <c r="AL158">
        <v>6.9538499999907799E-2</v>
      </c>
    </row>
    <row r="159" spans="1:38">
      <c r="A159" s="18" t="s">
        <v>1809</v>
      </c>
      <c r="B159" s="6"/>
      <c r="C159" s="32">
        <v>50443.994700000003</v>
      </c>
      <c r="D159" s="32"/>
      <c r="E159">
        <f t="shared" si="42"/>
        <v>27566.195839022264</v>
      </c>
      <c r="F159">
        <f t="shared" si="43"/>
        <v>27566</v>
      </c>
      <c r="G159">
        <f t="shared" si="44"/>
        <v>6.2961099996755365E-2</v>
      </c>
      <c r="I159">
        <f>+G159</f>
        <v>6.2961099996755365E-2</v>
      </c>
      <c r="P159">
        <f t="shared" si="45"/>
        <v>6.5461627240808007E-2</v>
      </c>
      <c r="Q159" s="2">
        <f t="shared" si="46"/>
        <v>35425.494700000003</v>
      </c>
      <c r="R159">
        <f t="shared" si="47"/>
        <v>6.2526364982494988E-6</v>
      </c>
      <c r="T159">
        <f t="shared" si="48"/>
        <v>-2.5005272440526416E-3</v>
      </c>
      <c r="U159">
        <f t="shared" si="49"/>
        <v>7.3535148469631301E-4</v>
      </c>
      <c r="V159">
        <f t="shared" si="50"/>
        <v>1.047091114716995E-5</v>
      </c>
      <c r="AK159">
        <v>29782.5</v>
      </c>
      <c r="AL159">
        <v>7.7477624996390659E-2</v>
      </c>
    </row>
    <row r="160" spans="1:38">
      <c r="A160" s="18" t="s">
        <v>1815</v>
      </c>
      <c r="B160" s="6"/>
      <c r="C160" s="34">
        <v>50481.288800000002</v>
      </c>
      <c r="D160" s="32"/>
      <c r="E160">
        <f t="shared" si="42"/>
        <v>27682.198260839268</v>
      </c>
      <c r="F160">
        <f t="shared" si="43"/>
        <v>27682</v>
      </c>
      <c r="G160">
        <f t="shared" si="44"/>
        <v>6.3739700002770405E-2</v>
      </c>
      <c r="I160">
        <f>G160</f>
        <v>6.3739700002770405E-2</v>
      </c>
      <c r="P160">
        <f t="shared" si="45"/>
        <v>6.5835583372497258E-2</v>
      </c>
      <c r="Q160" s="2">
        <f t="shared" si="46"/>
        <v>35462.788800000002</v>
      </c>
      <c r="R160">
        <f t="shared" si="47"/>
        <v>4.3927270994975891E-6</v>
      </c>
      <c r="T160">
        <f t="shared" si="48"/>
        <v>-2.0958833697268531E-3</v>
      </c>
      <c r="U160">
        <f t="shared" si="49"/>
        <v>8.6809137256373993E-4</v>
      </c>
      <c r="V160">
        <f t="shared" si="50"/>
        <v>8.7851462729365865E-6</v>
      </c>
      <c r="AK160">
        <v>29966</v>
      </c>
      <c r="AL160">
        <v>6.8301100000098813E-2</v>
      </c>
    </row>
    <row r="161" spans="1:38">
      <c r="A161" s="42" t="s">
        <v>1815</v>
      </c>
      <c r="B161" s="39" t="s">
        <v>1817</v>
      </c>
      <c r="C161" s="40">
        <v>50481.288800000002</v>
      </c>
      <c r="D161" s="40">
        <v>2.0000000000000001E-4</v>
      </c>
      <c r="E161">
        <f t="shared" si="42"/>
        <v>27682.198260839268</v>
      </c>
      <c r="F161">
        <f t="shared" si="43"/>
        <v>27682</v>
      </c>
      <c r="G161">
        <f t="shared" si="44"/>
        <v>6.3739700002770405E-2</v>
      </c>
      <c r="I161">
        <f>G161</f>
        <v>6.3739700002770405E-2</v>
      </c>
      <c r="O161">
        <f ca="1">+C$11+C$12*F161</f>
        <v>6.6681507769935963E-2</v>
      </c>
      <c r="P161">
        <f t="shared" si="45"/>
        <v>6.5835583372497258E-2</v>
      </c>
      <c r="Q161" s="2">
        <f t="shared" si="46"/>
        <v>35462.788800000002</v>
      </c>
      <c r="R161">
        <f t="shared" si="47"/>
        <v>4.3927270994975891E-6</v>
      </c>
      <c r="T161">
        <f t="shared" si="48"/>
        <v>-2.0958833697268531E-3</v>
      </c>
      <c r="U161">
        <f t="shared" si="49"/>
        <v>8.6809137256373993E-4</v>
      </c>
      <c r="V161">
        <f t="shared" si="50"/>
        <v>8.7851462729365865E-6</v>
      </c>
      <c r="AK161">
        <v>29991</v>
      </c>
      <c r="AL161">
        <v>7.8947349997179117E-2</v>
      </c>
    </row>
    <row r="162" spans="1:38">
      <c r="A162" s="18" t="s">
        <v>1809</v>
      </c>
      <c r="B162" s="6"/>
      <c r="C162" s="32">
        <v>50481.288800000002</v>
      </c>
      <c r="D162" s="32"/>
      <c r="E162">
        <f t="shared" si="42"/>
        <v>27682.198260839268</v>
      </c>
      <c r="F162">
        <f t="shared" si="43"/>
        <v>27682</v>
      </c>
      <c r="G162">
        <f t="shared" si="44"/>
        <v>6.3739700002770405E-2</v>
      </c>
      <c r="I162">
        <f>+G162</f>
        <v>6.3739700002770405E-2</v>
      </c>
      <c r="P162">
        <f t="shared" si="45"/>
        <v>6.5835583372497258E-2</v>
      </c>
      <c r="Q162" s="2">
        <f t="shared" si="46"/>
        <v>35462.788800000002</v>
      </c>
      <c r="R162">
        <f t="shared" si="47"/>
        <v>4.3927270994975891E-6</v>
      </c>
      <c r="T162">
        <f t="shared" si="48"/>
        <v>-2.0958833697268531E-3</v>
      </c>
      <c r="U162">
        <f t="shared" si="49"/>
        <v>8.6809137256373993E-4</v>
      </c>
      <c r="V162">
        <f t="shared" si="50"/>
        <v>8.7851462729365865E-6</v>
      </c>
      <c r="AK162">
        <v>29994</v>
      </c>
      <c r="AL162">
        <v>6.5464899998914916E-2</v>
      </c>
    </row>
    <row r="163" spans="1:38">
      <c r="A163" s="18" t="s">
        <v>1775</v>
      </c>
      <c r="B163" s="6"/>
      <c r="C163" s="32">
        <v>50758.4211</v>
      </c>
      <c r="D163" s="32"/>
      <c r="E163">
        <f t="shared" si="42"/>
        <v>28544.21176870558</v>
      </c>
      <c r="F163">
        <f t="shared" si="43"/>
        <v>28544</v>
      </c>
      <c r="G163">
        <f t="shared" si="44"/>
        <v>6.8082399993727449E-2</v>
      </c>
      <c r="I163">
        <f>G163</f>
        <v>6.8082399993727449E-2</v>
      </c>
      <c r="P163">
        <f t="shared" si="45"/>
        <v>6.8631970450289112E-2</v>
      </c>
      <c r="Q163" s="2">
        <f t="shared" si="46"/>
        <v>35739.9211</v>
      </c>
      <c r="R163">
        <f t="shared" si="47"/>
        <v>3.0202768672539439E-7</v>
      </c>
      <c r="T163">
        <f t="shared" si="48"/>
        <v>-5.495704565616627E-4</v>
      </c>
      <c r="U163">
        <f t="shared" si="49"/>
        <v>1.8759168355041941E-3</v>
      </c>
      <c r="V163">
        <f t="shared" si="50"/>
        <v>5.8829886039729627E-6</v>
      </c>
      <c r="AC163" t="s">
        <v>1748</v>
      </c>
      <c r="AH163" t="s">
        <v>1741</v>
      </c>
      <c r="AK163">
        <v>30956.5</v>
      </c>
      <c r="AL163">
        <v>8.3445525000570342E-2</v>
      </c>
    </row>
    <row r="164" spans="1:38">
      <c r="A164" s="42" t="s">
        <v>1775</v>
      </c>
      <c r="B164" s="37" t="s">
        <v>1817</v>
      </c>
      <c r="C164" s="42">
        <v>50758.421130000002</v>
      </c>
      <c r="D164" s="42">
        <v>5.8E-4</v>
      </c>
      <c r="E164">
        <f t="shared" si="42"/>
        <v>28544.211862019882</v>
      </c>
      <c r="F164">
        <f t="shared" si="43"/>
        <v>28544</v>
      </c>
      <c r="G164">
        <f t="shared" si="44"/>
        <v>6.8112399996607564E-2</v>
      </c>
      <c r="I164">
        <f>G164</f>
        <v>6.8112399996607564E-2</v>
      </c>
      <c r="O164">
        <f ca="1">+C$11+C$12*F164</f>
        <v>6.8651851142317658E-2</v>
      </c>
      <c r="P164">
        <f t="shared" si="45"/>
        <v>6.8631970450289112E-2</v>
      </c>
      <c r="Q164" s="2">
        <f t="shared" si="46"/>
        <v>35739.921130000002</v>
      </c>
      <c r="R164">
        <f t="shared" si="47"/>
        <v>2.6995345633884923E-7</v>
      </c>
      <c r="T164">
        <f t="shared" si="48"/>
        <v>-5.1957045368154764E-4</v>
      </c>
      <c r="U164">
        <f t="shared" si="49"/>
        <v>1.8759168355041941E-3</v>
      </c>
      <c r="V164">
        <f t="shared" si="50"/>
        <v>5.7383593526504535E-6</v>
      </c>
      <c r="AK164">
        <v>30966</v>
      </c>
      <c r="AL164">
        <v>8.2251100000576116E-2</v>
      </c>
    </row>
    <row r="165" spans="1:38">
      <c r="A165" s="18" t="s">
        <v>1775</v>
      </c>
      <c r="B165" s="6" t="s">
        <v>1814</v>
      </c>
      <c r="C165" s="32">
        <v>50759.546699999999</v>
      </c>
      <c r="D165" s="32"/>
      <c r="E165">
        <f t="shared" si="42"/>
        <v>28547.712921059359</v>
      </c>
      <c r="F165">
        <f t="shared" si="43"/>
        <v>28547.5</v>
      </c>
      <c r="G165">
        <f t="shared" si="44"/>
        <v>6.8452874991635326E-2</v>
      </c>
      <c r="I165">
        <f>G165</f>
        <v>6.8452874991635326E-2</v>
      </c>
      <c r="P165">
        <f t="shared" si="45"/>
        <v>6.8643387594429117E-2</v>
      </c>
      <c r="Q165" s="2">
        <f t="shared" si="46"/>
        <v>35741.046699999999</v>
      </c>
      <c r="R165">
        <f t="shared" si="47"/>
        <v>3.6295051823264741E-8</v>
      </c>
      <c r="T165">
        <f t="shared" si="48"/>
        <v>-1.905126027937909E-4</v>
      </c>
      <c r="U165">
        <f t="shared" si="49"/>
        <v>1.8800791671610352E-3</v>
      </c>
      <c r="V165">
        <f t="shared" si="50"/>
        <v>4.2873502778046599E-6</v>
      </c>
      <c r="AC165" t="s">
        <v>1748</v>
      </c>
      <c r="AH165" t="s">
        <v>1741</v>
      </c>
      <c r="AK165">
        <v>30969</v>
      </c>
      <c r="AL165">
        <v>8.3068649997585453E-2</v>
      </c>
    </row>
    <row r="166" spans="1:38">
      <c r="A166" s="18" t="s">
        <v>1809</v>
      </c>
      <c r="B166" s="6" t="s">
        <v>1814</v>
      </c>
      <c r="C166" s="32">
        <v>50759.546699999999</v>
      </c>
      <c r="D166" s="32"/>
      <c r="E166">
        <f t="shared" si="42"/>
        <v>28547.712921059359</v>
      </c>
      <c r="F166">
        <f t="shared" si="43"/>
        <v>28547.5</v>
      </c>
      <c r="G166">
        <f t="shared" si="44"/>
        <v>6.8452874991635326E-2</v>
      </c>
      <c r="I166">
        <f>+G166</f>
        <v>6.8452874991635326E-2</v>
      </c>
      <c r="P166">
        <f t="shared" si="45"/>
        <v>6.8643387594429117E-2</v>
      </c>
      <c r="Q166" s="2">
        <f t="shared" si="46"/>
        <v>35741.046699999999</v>
      </c>
      <c r="R166">
        <f t="shared" si="47"/>
        <v>3.6295051823264741E-8</v>
      </c>
      <c r="T166">
        <f t="shared" si="48"/>
        <v>-1.905126027937909E-4</v>
      </c>
      <c r="U166">
        <f t="shared" si="49"/>
        <v>1.8800791671610352E-3</v>
      </c>
      <c r="V166">
        <f t="shared" si="50"/>
        <v>4.2873502778046599E-6</v>
      </c>
      <c r="AK166">
        <v>31060</v>
      </c>
      <c r="AL166">
        <v>8.2100999999966007E-2</v>
      </c>
    </row>
    <row r="167" spans="1:38">
      <c r="A167" s="18" t="s">
        <v>1809</v>
      </c>
      <c r="B167" s="6" t="s">
        <v>1814</v>
      </c>
      <c r="C167" s="32">
        <v>50819.988499999999</v>
      </c>
      <c r="D167" s="32"/>
      <c r="E167">
        <f t="shared" ref="E167:E198" si="52">+(C167-C$7)/C$8</f>
        <v>28735.715719866123</v>
      </c>
      <c r="F167">
        <f t="shared" ref="F167:F176" si="53">ROUND(2*E167,0)/2</f>
        <v>28735.5</v>
      </c>
      <c r="G167">
        <f t="shared" ref="G167:G198" si="54">+C167-(C$7+F167*C$8)</f>
        <v>6.9352674996480346E-2</v>
      </c>
      <c r="I167">
        <f>+G167</f>
        <v>6.9352674996480346E-2</v>
      </c>
      <c r="P167">
        <f t="shared" ref="P167:P198" si="55">+D$11+D$12*F167+D$13*F167^2</f>
        <v>6.9257398940783504E-2</v>
      </c>
      <c r="Q167" s="2">
        <f t="shared" ref="Q167:Q198" si="56">+C167-15018.5</f>
        <v>35801.488499999999</v>
      </c>
      <c r="R167">
        <f t="shared" ref="R167:R198" si="57">+(P167-G167)^2</f>
        <v>9.0775267891476005E-9</v>
      </c>
      <c r="T167">
        <f t="shared" ref="T167:T198" si="58">G167-P167</f>
        <v>9.5276055696841278E-5</v>
      </c>
      <c r="U167">
        <f t="shared" ref="U167:U198" si="59">U$12+U$13*F167+U$14*SIN(2*PI()/U$15*(F167-U$16))</f>
        <v>2.1044029608689421E-3</v>
      </c>
      <c r="V167">
        <f t="shared" ref="V167:V198" si="60">+(U167-T167)^2</f>
        <v>4.0365909210864236E-6</v>
      </c>
      <c r="AK167">
        <v>31161.5</v>
      </c>
      <c r="AL167">
        <v>8.3844774999306537E-2</v>
      </c>
    </row>
    <row r="168" spans="1:38">
      <c r="A168" s="18" t="s">
        <v>1816</v>
      </c>
      <c r="B168" s="6" t="s">
        <v>1817</v>
      </c>
      <c r="C168" s="34">
        <v>50823.362999999998</v>
      </c>
      <c r="D168" s="32">
        <v>4.0000000000000002E-4</v>
      </c>
      <c r="E168">
        <f t="shared" si="52"/>
        <v>28746.212022831503</v>
      </c>
      <c r="F168">
        <f t="shared" si="53"/>
        <v>28746</v>
      </c>
      <c r="G168">
        <f t="shared" si="54"/>
        <v>6.816409999737516E-2</v>
      </c>
      <c r="I168">
        <f>G168</f>
        <v>6.816409999737516E-2</v>
      </c>
      <c r="P168">
        <f t="shared" si="55"/>
        <v>6.9291735408431726E-2</v>
      </c>
      <c r="Q168" s="2">
        <f t="shared" si="56"/>
        <v>35804.862999999998</v>
      </c>
      <c r="R168">
        <f t="shared" si="57"/>
        <v>1.2715616202687097E-6</v>
      </c>
      <c r="T168">
        <f t="shared" si="58"/>
        <v>-1.1276354110565656E-3</v>
      </c>
      <c r="U168">
        <f t="shared" si="59"/>
        <v>2.1169739529994847E-3</v>
      </c>
      <c r="V168">
        <f t="shared" si="60"/>
        <v>1.0527489925320208E-5</v>
      </c>
      <c r="AK168">
        <v>34119.5</v>
      </c>
      <c r="AL168">
        <v>9.9549074999231379E-2</v>
      </c>
    </row>
    <row r="169" spans="1:38">
      <c r="A169" s="40" t="s">
        <v>1816</v>
      </c>
      <c r="B169" s="39" t="s">
        <v>1817</v>
      </c>
      <c r="C169" s="40">
        <v>50823.362999999998</v>
      </c>
      <c r="D169" s="40">
        <v>4.0000000000000002E-4</v>
      </c>
      <c r="E169">
        <f t="shared" si="52"/>
        <v>28746.212022831503</v>
      </c>
      <c r="F169">
        <f t="shared" si="53"/>
        <v>28746</v>
      </c>
      <c r="G169">
        <f t="shared" si="54"/>
        <v>6.816409999737516E-2</v>
      </c>
      <c r="I169">
        <f>G169</f>
        <v>6.816409999737516E-2</v>
      </c>
      <c r="O169">
        <f ca="1">+C$11+C$12*F169</f>
        <v>6.9113578939557913E-2</v>
      </c>
      <c r="P169">
        <f t="shared" si="55"/>
        <v>6.9291735408431726E-2</v>
      </c>
      <c r="Q169" s="2">
        <f t="shared" si="56"/>
        <v>35804.862999999998</v>
      </c>
      <c r="R169">
        <f t="shared" si="57"/>
        <v>1.2715616202687097E-6</v>
      </c>
      <c r="T169">
        <f t="shared" si="58"/>
        <v>-1.1276354110565656E-3</v>
      </c>
      <c r="U169">
        <f t="shared" si="59"/>
        <v>2.1169739529994847E-3</v>
      </c>
      <c r="V169">
        <f t="shared" si="60"/>
        <v>1.0527489925320208E-5</v>
      </c>
      <c r="AK169">
        <v>34333.5</v>
      </c>
      <c r="AL169">
        <v>0.10130097500223201</v>
      </c>
    </row>
    <row r="170" spans="1:38">
      <c r="A170" s="18" t="s">
        <v>1809</v>
      </c>
      <c r="B170" s="6"/>
      <c r="C170" s="32">
        <v>50823.362999999998</v>
      </c>
      <c r="D170" s="32"/>
      <c r="E170">
        <f t="shared" si="52"/>
        <v>28746.212022831503</v>
      </c>
      <c r="F170">
        <f t="shared" si="53"/>
        <v>28746</v>
      </c>
      <c r="G170">
        <f t="shared" si="54"/>
        <v>6.816409999737516E-2</v>
      </c>
      <c r="I170">
        <f t="shared" ref="I170:I187" si="61">+G170</f>
        <v>6.816409999737516E-2</v>
      </c>
      <c r="P170">
        <f t="shared" si="55"/>
        <v>6.9291735408431726E-2</v>
      </c>
      <c r="Q170" s="2">
        <f t="shared" si="56"/>
        <v>35804.862999999998</v>
      </c>
      <c r="R170">
        <f t="shared" si="57"/>
        <v>1.2715616202687097E-6</v>
      </c>
      <c r="T170">
        <f t="shared" si="58"/>
        <v>-1.1276354110565656E-3</v>
      </c>
      <c r="U170">
        <f t="shared" si="59"/>
        <v>2.1169739529994847E-3</v>
      </c>
      <c r="V170">
        <f t="shared" si="60"/>
        <v>1.0527489925320208E-5</v>
      </c>
      <c r="AK170">
        <v>35201</v>
      </c>
      <c r="AL170">
        <v>0.10452584999438841</v>
      </c>
    </row>
    <row r="171" spans="1:38">
      <c r="A171" s="18" t="s">
        <v>1809</v>
      </c>
      <c r="B171" s="6" t="s">
        <v>1814</v>
      </c>
      <c r="C171" s="32">
        <v>50829.953800000003</v>
      </c>
      <c r="D171" s="32"/>
      <c r="E171">
        <f t="shared" si="52"/>
        <v>28766.712551379242</v>
      </c>
      <c r="F171">
        <f t="shared" si="53"/>
        <v>28766.5</v>
      </c>
      <c r="G171">
        <f t="shared" si="54"/>
        <v>6.8334024996147491E-2</v>
      </c>
      <c r="I171">
        <f t="shared" si="61"/>
        <v>6.8334024996147491E-2</v>
      </c>
      <c r="P171">
        <f t="shared" si="55"/>
        <v>6.9358786470393896E-2</v>
      </c>
      <c r="Q171" s="2">
        <f t="shared" si="56"/>
        <v>35811.453800000003</v>
      </c>
      <c r="R171">
        <f t="shared" si="57"/>
        <v>1.0501360790996655E-6</v>
      </c>
      <c r="T171">
        <f t="shared" si="58"/>
        <v>-1.0247614742464051E-3</v>
      </c>
      <c r="U171">
        <f t="shared" si="59"/>
        <v>2.1415298811058052E-3</v>
      </c>
      <c r="V171">
        <f t="shared" si="60"/>
        <v>1.0025400946978136E-5</v>
      </c>
      <c r="AK171">
        <v>36470</v>
      </c>
      <c r="AL171">
        <v>0.10964949999470264</v>
      </c>
    </row>
    <row r="172" spans="1:38">
      <c r="A172" s="18" t="s">
        <v>1809</v>
      </c>
      <c r="B172" s="6"/>
      <c r="C172" s="32">
        <v>50834.938199999997</v>
      </c>
      <c r="D172" s="32"/>
      <c r="E172">
        <f t="shared" si="52"/>
        <v>28782.21641046966</v>
      </c>
      <c r="F172">
        <f t="shared" si="53"/>
        <v>28782</v>
      </c>
      <c r="G172">
        <f t="shared" si="54"/>
        <v>6.9574699991790112E-2</v>
      </c>
      <c r="I172">
        <f t="shared" si="61"/>
        <v>6.9574699991790112E-2</v>
      </c>
      <c r="P172">
        <f t="shared" si="55"/>
        <v>6.9409495202022234E-2</v>
      </c>
      <c r="Q172" s="2">
        <f t="shared" si="56"/>
        <v>35816.438199999997</v>
      </c>
      <c r="R172">
        <f t="shared" si="57"/>
        <v>2.729262256224884E-8</v>
      </c>
      <c r="T172">
        <f t="shared" si="58"/>
        <v>1.6520478976787822E-4</v>
      </c>
      <c r="U172">
        <f t="shared" si="59"/>
        <v>2.1601075280929596E-3</v>
      </c>
      <c r="V172">
        <f t="shared" si="60"/>
        <v>3.9796369353769083E-6</v>
      </c>
      <c r="AK172">
        <v>36482</v>
      </c>
      <c r="AL172">
        <v>0.10911969999870053</v>
      </c>
    </row>
    <row r="173" spans="1:38">
      <c r="A173" s="18" t="s">
        <v>1809</v>
      </c>
      <c r="B173" s="6"/>
      <c r="C173" s="32">
        <v>50843.94</v>
      </c>
      <c r="D173" s="32"/>
      <c r="E173">
        <f t="shared" si="52"/>
        <v>28810.216297870425</v>
      </c>
      <c r="F173">
        <f t="shared" si="53"/>
        <v>28810</v>
      </c>
      <c r="G173">
        <f t="shared" si="54"/>
        <v>6.9538499999907799E-2</v>
      </c>
      <c r="I173">
        <f t="shared" si="61"/>
        <v>6.9538499999907799E-2</v>
      </c>
      <c r="P173">
        <f t="shared" si="55"/>
        <v>6.9501123364589926E-2</v>
      </c>
      <c r="Q173" s="2">
        <f t="shared" si="56"/>
        <v>35825.440000000002</v>
      </c>
      <c r="R173">
        <f t="shared" si="57"/>
        <v>1.3970128676853002E-9</v>
      </c>
      <c r="T173">
        <f t="shared" si="58"/>
        <v>3.7376635317873386E-5</v>
      </c>
      <c r="U173">
        <f t="shared" si="59"/>
        <v>2.1936909099518455E-3</v>
      </c>
      <c r="V173">
        <f t="shared" si="60"/>
        <v>4.6496912509902331E-6</v>
      </c>
      <c r="AK173">
        <v>38703.5</v>
      </c>
      <c r="AL173">
        <v>0.12036547499883454</v>
      </c>
    </row>
    <row r="174" spans="1:38">
      <c r="A174" s="18" t="s">
        <v>1809</v>
      </c>
      <c r="B174" s="6" t="s">
        <v>1814</v>
      </c>
      <c r="C174" s="32">
        <v>51126.052799999998</v>
      </c>
      <c r="D174" s="32"/>
      <c r="E174">
        <f t="shared" si="52"/>
        <v>29687.721533968797</v>
      </c>
      <c r="F174">
        <f t="shared" si="53"/>
        <v>29687.5</v>
      </c>
      <c r="G174">
        <f t="shared" si="54"/>
        <v>7.1221874990442302E-2</v>
      </c>
      <c r="I174">
        <f t="shared" si="61"/>
        <v>7.1221874990442302E-2</v>
      </c>
      <c r="P174">
        <f t="shared" si="55"/>
        <v>7.238918440202094E-2</v>
      </c>
      <c r="Q174" s="2">
        <f t="shared" si="56"/>
        <v>36107.552799999998</v>
      </c>
      <c r="R174">
        <f t="shared" si="57"/>
        <v>1.3626112623600651E-6</v>
      </c>
      <c r="T174">
        <f t="shared" si="58"/>
        <v>-1.1673094115786375E-3</v>
      </c>
      <c r="U174">
        <f t="shared" si="59"/>
        <v>3.2599391445050393E-3</v>
      </c>
      <c r="V174">
        <f t="shared" si="60"/>
        <v>1.9600529777345005E-5</v>
      </c>
      <c r="AK174">
        <v>38824.5</v>
      </c>
      <c r="AL174">
        <v>0.1203733249931247</v>
      </c>
    </row>
    <row r="175" spans="1:38">
      <c r="A175" s="18" t="s">
        <v>1809</v>
      </c>
      <c r="B175" s="6"/>
      <c r="C175" s="32">
        <v>51129.11</v>
      </c>
      <c r="D175" s="32"/>
      <c r="E175">
        <f t="shared" si="52"/>
        <v>29697.230882739226</v>
      </c>
      <c r="F175">
        <f t="shared" si="53"/>
        <v>29697</v>
      </c>
      <c r="G175">
        <f t="shared" si="54"/>
        <v>7.4227449993486516E-2</v>
      </c>
      <c r="I175">
        <f t="shared" si="61"/>
        <v>7.4227449993486516E-2</v>
      </c>
      <c r="P175">
        <f t="shared" si="55"/>
        <v>7.2420626141217526E-2</v>
      </c>
      <c r="Q175" s="2">
        <f t="shared" si="56"/>
        <v>36110.61</v>
      </c>
      <c r="R175">
        <f t="shared" si="57"/>
        <v>3.264612433128155E-6</v>
      </c>
      <c r="T175">
        <f t="shared" si="58"/>
        <v>1.8068238522689906E-3</v>
      </c>
      <c r="U175">
        <f t="shared" si="59"/>
        <v>3.271610207886732E-3</v>
      </c>
      <c r="V175">
        <f t="shared" si="60"/>
        <v>2.1455990676039044E-6</v>
      </c>
      <c r="AK175">
        <v>38825</v>
      </c>
      <c r="AL175">
        <v>0.12042625000322005</v>
      </c>
    </row>
    <row r="176" spans="1:38">
      <c r="A176" s="18" t="s">
        <v>1809</v>
      </c>
      <c r="B176" s="6" t="s">
        <v>1814</v>
      </c>
      <c r="C176" s="32">
        <v>51200.9643</v>
      </c>
      <c r="D176" s="32"/>
      <c r="E176">
        <f t="shared" si="52"/>
        <v>29920.731994656813</v>
      </c>
      <c r="F176">
        <f t="shared" si="53"/>
        <v>29920.5</v>
      </c>
      <c r="G176">
        <f t="shared" si="54"/>
        <v>7.4584924994269386E-2</v>
      </c>
      <c r="I176">
        <f t="shared" si="61"/>
        <v>7.4584924994269386E-2</v>
      </c>
      <c r="P176">
        <f t="shared" si="55"/>
        <v>7.3161415806753116E-2</v>
      </c>
      <c r="Q176" s="2">
        <f t="shared" si="56"/>
        <v>36182.4643</v>
      </c>
      <c r="R176">
        <f t="shared" si="57"/>
        <v>2.0263784069432305E-6</v>
      </c>
      <c r="T176">
        <f t="shared" si="58"/>
        <v>1.4235091875162698E-3</v>
      </c>
      <c r="U176">
        <f t="shared" si="59"/>
        <v>3.5468370773431976E-3</v>
      </c>
      <c r="V176">
        <f t="shared" si="60"/>
        <v>4.5085213277168737E-6</v>
      </c>
      <c r="AK176">
        <v>40074</v>
      </c>
      <c r="AL176">
        <v>0.12633289999939734</v>
      </c>
    </row>
    <row r="177" spans="1:22">
      <c r="A177" s="18" t="s">
        <v>1809</v>
      </c>
      <c r="B177" s="6" t="s">
        <v>1814</v>
      </c>
      <c r="C177" s="32">
        <v>51496.427000000003</v>
      </c>
      <c r="D177" s="32"/>
      <c r="E177">
        <f t="shared" si="52"/>
        <v>30839.761781046407</v>
      </c>
      <c r="F177" s="36">
        <f t="shared" ref="F177:F209" si="62">ROUND(2*E177,0)/2-0.5</f>
        <v>30839.5</v>
      </c>
      <c r="G177">
        <f t="shared" si="54"/>
        <v>8.416107499942882E-2</v>
      </c>
      <c r="I177">
        <f t="shared" si="61"/>
        <v>8.416107499942882E-2</v>
      </c>
      <c r="O177">
        <f t="shared" ref="O177:O209" ca="1" si="63">+C$11+C$12*F177</f>
        <v>7.389886182828305E-2</v>
      </c>
      <c r="P177">
        <f t="shared" si="55"/>
        <v>7.6229239869723187E-2</v>
      </c>
      <c r="Q177" s="2">
        <f t="shared" si="56"/>
        <v>36477.927000000003</v>
      </c>
      <c r="R177">
        <f t="shared" si="57"/>
        <v>6.2914008524832385E-5</v>
      </c>
      <c r="T177">
        <f t="shared" si="58"/>
        <v>7.9318351297056333E-3</v>
      </c>
      <c r="U177">
        <f t="shared" si="59"/>
        <v>4.688688819510802E-3</v>
      </c>
      <c r="V177">
        <f t="shared" si="60"/>
        <v>1.0517997989330349E-5</v>
      </c>
    </row>
    <row r="178" spans="1:22">
      <c r="A178" s="18" t="s">
        <v>1809</v>
      </c>
      <c r="B178" s="6"/>
      <c r="C178" s="32">
        <v>51499.157200000001</v>
      </c>
      <c r="D178" s="32"/>
      <c r="E178">
        <f t="shared" si="52"/>
        <v>30848.254003999758</v>
      </c>
      <c r="F178" s="36">
        <f t="shared" si="62"/>
        <v>30848</v>
      </c>
      <c r="G178">
        <f t="shared" si="54"/>
        <v>8.1660800002282485E-2</v>
      </c>
      <c r="I178">
        <f t="shared" si="61"/>
        <v>8.1660800002282485E-2</v>
      </c>
      <c r="O178">
        <f t="shared" ca="1" si="63"/>
        <v>7.3918290968265937E-2</v>
      </c>
      <c r="P178">
        <f t="shared" si="55"/>
        <v>7.6257778449624988E-2</v>
      </c>
      <c r="Q178" s="2">
        <f t="shared" si="56"/>
        <v>36480.657200000001</v>
      </c>
      <c r="R178">
        <f t="shared" si="57"/>
        <v>2.9192641898481431E-5</v>
      </c>
      <c r="T178">
        <f t="shared" si="58"/>
        <v>5.4030215526574971E-3</v>
      </c>
      <c r="U178">
        <f t="shared" si="59"/>
        <v>4.6993041082898247E-3</v>
      </c>
      <c r="V178">
        <f t="shared" si="60"/>
        <v>4.9521824150736811E-7</v>
      </c>
    </row>
    <row r="179" spans="1:22">
      <c r="A179" s="18" t="s">
        <v>1809</v>
      </c>
      <c r="B179" s="6" t="s">
        <v>1814</v>
      </c>
      <c r="C179" s="32">
        <v>51533.076399999998</v>
      </c>
      <c r="D179" s="32"/>
      <c r="E179">
        <f t="shared" si="52"/>
        <v>30953.758878660763</v>
      </c>
      <c r="F179" s="36">
        <f t="shared" si="62"/>
        <v>30953.5</v>
      </c>
      <c r="G179">
        <f t="shared" si="54"/>
        <v>8.3227974995679688E-2</v>
      </c>
      <c r="I179">
        <f t="shared" si="61"/>
        <v>8.3227974995679688E-2</v>
      </c>
      <c r="O179">
        <f t="shared" ca="1" si="63"/>
        <v>7.4159440882171121E-2</v>
      </c>
      <c r="P179">
        <f t="shared" si="55"/>
        <v>7.6612242336560082E-2</v>
      </c>
      <c r="Q179" s="2">
        <f t="shared" si="56"/>
        <v>36514.576399999998</v>
      </c>
      <c r="R179">
        <f t="shared" si="57"/>
        <v>4.376791861694176E-5</v>
      </c>
      <c r="T179">
        <f t="shared" si="58"/>
        <v>6.6157326591196053E-3</v>
      </c>
      <c r="U179">
        <f t="shared" si="59"/>
        <v>4.8311105916635129E-3</v>
      </c>
      <c r="V179">
        <f t="shared" si="60"/>
        <v>3.1848759236512576E-6</v>
      </c>
    </row>
    <row r="180" spans="1:22">
      <c r="A180" s="18" t="s">
        <v>1809</v>
      </c>
      <c r="B180" s="6" t="s">
        <v>1814</v>
      </c>
      <c r="C180" s="32">
        <v>51534.041100000002</v>
      </c>
      <c r="D180" s="32"/>
      <c r="E180">
        <f t="shared" si="52"/>
        <v>30956.759555344939</v>
      </c>
      <c r="F180" s="36">
        <f t="shared" si="62"/>
        <v>30956.5</v>
      </c>
      <c r="G180">
        <f t="shared" si="54"/>
        <v>8.3445525000570342E-2</v>
      </c>
      <c r="I180">
        <f t="shared" si="61"/>
        <v>8.3445525000570342E-2</v>
      </c>
      <c r="O180">
        <f t="shared" ca="1" si="63"/>
        <v>7.4166298225694482E-2</v>
      </c>
      <c r="P180">
        <f t="shared" si="55"/>
        <v>7.6622328637579118E-2</v>
      </c>
      <c r="Q180" s="2">
        <f t="shared" si="56"/>
        <v>36515.541100000002</v>
      </c>
      <c r="R180">
        <f t="shared" si="57"/>
        <v>4.6556008607936669E-5</v>
      </c>
      <c r="T180">
        <f t="shared" si="58"/>
        <v>6.823196362991224E-3</v>
      </c>
      <c r="U180">
        <f t="shared" si="59"/>
        <v>4.834859957358174E-3</v>
      </c>
      <c r="V180">
        <f t="shared" si="60"/>
        <v>3.9534816619657571E-6</v>
      </c>
    </row>
    <row r="181" spans="1:22">
      <c r="A181" s="18" t="s">
        <v>1809</v>
      </c>
      <c r="B181" s="6" t="s">
        <v>1814</v>
      </c>
      <c r="C181" s="32">
        <v>51535.967199999999</v>
      </c>
      <c r="D181" s="32"/>
      <c r="E181">
        <f t="shared" si="52"/>
        <v>30962.750644140793</v>
      </c>
      <c r="F181" s="36">
        <f t="shared" si="62"/>
        <v>30962.5</v>
      </c>
      <c r="G181">
        <f t="shared" si="54"/>
        <v>8.0580624999129213E-2</v>
      </c>
      <c r="I181">
        <f t="shared" si="61"/>
        <v>8.0580624999129213E-2</v>
      </c>
      <c r="O181">
        <f t="shared" ca="1" si="63"/>
        <v>7.4180012912741219E-2</v>
      </c>
      <c r="P181">
        <f t="shared" si="55"/>
        <v>7.6642502360960846E-2</v>
      </c>
      <c r="Q181" s="2">
        <f t="shared" si="56"/>
        <v>36517.467199999999</v>
      </c>
      <c r="R181">
        <f t="shared" si="57"/>
        <v>1.5508809913254184E-5</v>
      </c>
      <c r="T181">
        <f t="shared" si="58"/>
        <v>3.9381226381683676E-3</v>
      </c>
      <c r="U181">
        <f t="shared" si="59"/>
        <v>4.8423588915194517E-3</v>
      </c>
      <c r="V181">
        <f t="shared" si="60"/>
        <v>8.1764320187440601E-7</v>
      </c>
    </row>
    <row r="182" spans="1:22">
      <c r="A182" s="18" t="s">
        <v>1809</v>
      </c>
      <c r="B182" s="6"/>
      <c r="C182" s="32">
        <v>51537.094100000002</v>
      </c>
      <c r="D182" s="32"/>
      <c r="E182">
        <f t="shared" si="52"/>
        <v>30966.255840114041</v>
      </c>
      <c r="F182" s="36">
        <f t="shared" si="62"/>
        <v>30966</v>
      </c>
      <c r="G182">
        <f t="shared" si="54"/>
        <v>8.2251100000576116E-2</v>
      </c>
      <c r="I182">
        <f t="shared" si="61"/>
        <v>8.2251100000576116E-2</v>
      </c>
      <c r="O182">
        <f t="shared" ca="1" si="63"/>
        <v>7.4188013146851819E-2</v>
      </c>
      <c r="P182">
        <f t="shared" si="55"/>
        <v>7.665427105672383E-2</v>
      </c>
      <c r="Q182" s="2">
        <f t="shared" si="56"/>
        <v>36518.594100000002</v>
      </c>
      <c r="R182">
        <f t="shared" si="57"/>
        <v>3.1324494226742695E-5</v>
      </c>
      <c r="T182">
        <f t="shared" si="58"/>
        <v>5.5968289438522861E-3</v>
      </c>
      <c r="U182">
        <f t="shared" si="59"/>
        <v>4.8467333936115381E-3</v>
      </c>
      <c r="V182">
        <f t="shared" si="60"/>
        <v>5.6264333449097056E-7</v>
      </c>
    </row>
    <row r="183" spans="1:22">
      <c r="A183" s="18" t="s">
        <v>1809</v>
      </c>
      <c r="B183" s="6"/>
      <c r="C183" s="32">
        <v>51538.059399999998</v>
      </c>
      <c r="D183" s="32"/>
      <c r="E183">
        <f t="shared" si="52"/>
        <v>30969.258383084096</v>
      </c>
      <c r="F183" s="36">
        <f t="shared" si="62"/>
        <v>30969</v>
      </c>
      <c r="G183">
        <f t="shared" si="54"/>
        <v>8.3068649997585453E-2</v>
      </c>
      <c r="I183">
        <f t="shared" si="61"/>
        <v>8.3068649997585453E-2</v>
      </c>
      <c r="O183">
        <f t="shared" ca="1" si="63"/>
        <v>7.4194870490375195E-2</v>
      </c>
      <c r="P183">
        <f t="shared" si="55"/>
        <v>7.6664358915164627E-2</v>
      </c>
      <c r="Q183" s="2">
        <f t="shared" si="56"/>
        <v>36519.559399999998</v>
      </c>
      <c r="R183">
        <f t="shared" si="57"/>
        <v>4.1014944268374922E-5</v>
      </c>
      <c r="T183">
        <f t="shared" si="58"/>
        <v>6.4042910824208266E-3</v>
      </c>
      <c r="U183">
        <f t="shared" si="59"/>
        <v>4.8504830388558969E-3</v>
      </c>
      <c r="V183">
        <f t="shared" si="60"/>
        <v>2.4143194362470745E-6</v>
      </c>
    </row>
    <row r="184" spans="1:22">
      <c r="A184" s="21" t="s">
        <v>1819</v>
      </c>
      <c r="B184" s="16"/>
      <c r="C184" s="32">
        <v>51567.314400000003</v>
      </c>
      <c r="D184" s="32">
        <v>4.0000000000000002E-4</v>
      </c>
      <c r="E184">
        <f t="shared" si="52"/>
        <v>31060.255373231521</v>
      </c>
      <c r="F184" s="36">
        <f t="shared" si="62"/>
        <v>31060</v>
      </c>
      <c r="G184">
        <f t="shared" si="54"/>
        <v>8.2100999999966007E-2</v>
      </c>
      <c r="I184">
        <f t="shared" si="61"/>
        <v>8.2100999999966007E-2</v>
      </c>
      <c r="O184">
        <f t="shared" ca="1" si="63"/>
        <v>7.4402876577250754E-2</v>
      </c>
      <c r="P184">
        <f t="shared" si="55"/>
        <v>7.6970534917012001E-2</v>
      </c>
      <c r="Q184" s="2">
        <f t="shared" si="56"/>
        <v>36548.814400000003</v>
      </c>
      <c r="R184">
        <f t="shared" si="57"/>
        <v>2.6321671967410251E-5</v>
      </c>
      <c r="T184">
        <f t="shared" si="58"/>
        <v>5.1304650829540055E-3</v>
      </c>
      <c r="U184">
        <f t="shared" si="59"/>
        <v>4.9642518173773371E-3</v>
      </c>
      <c r="V184">
        <f t="shared" si="60"/>
        <v>2.7626849653660108E-8</v>
      </c>
    </row>
    <row r="185" spans="1:22">
      <c r="A185" s="18" t="s">
        <v>1809</v>
      </c>
      <c r="B185" s="6" t="s">
        <v>1814</v>
      </c>
      <c r="C185" s="32">
        <v>51598.984199999999</v>
      </c>
      <c r="D185" s="32"/>
      <c r="E185">
        <f t="shared" si="52"/>
        <v>31158.763542042667</v>
      </c>
      <c r="F185" s="36">
        <f t="shared" si="62"/>
        <v>31158.5</v>
      </c>
      <c r="G185">
        <f t="shared" si="54"/>
        <v>8.4727224995731376E-2</v>
      </c>
      <c r="I185">
        <f t="shared" si="61"/>
        <v>8.4727224995731376E-2</v>
      </c>
      <c r="O185">
        <f t="shared" ca="1" si="63"/>
        <v>7.4628026022934738E-2</v>
      </c>
      <c r="P185">
        <f t="shared" si="55"/>
        <v>7.7302332810662705E-2</v>
      </c>
      <c r="Q185" s="2">
        <f t="shared" si="56"/>
        <v>36580.484199999999</v>
      </c>
      <c r="R185">
        <f t="shared" si="57"/>
        <v>5.5129023959893823E-5</v>
      </c>
      <c r="T185">
        <f t="shared" si="58"/>
        <v>7.4248921850686711E-3</v>
      </c>
      <c r="U185">
        <f t="shared" si="59"/>
        <v>5.0874527481044188E-3</v>
      </c>
      <c r="V185">
        <f t="shared" si="60"/>
        <v>5.4636231214757606E-6</v>
      </c>
    </row>
    <row r="186" spans="1:22">
      <c r="A186" s="18" t="s">
        <v>1809</v>
      </c>
      <c r="B186" s="6" t="s">
        <v>1814</v>
      </c>
      <c r="C186" s="32">
        <v>51599.947800000002</v>
      </c>
      <c r="D186" s="32"/>
      <c r="E186">
        <f t="shared" si="52"/>
        <v>31161.760797202682</v>
      </c>
      <c r="F186" s="36">
        <f t="shared" si="62"/>
        <v>31161.5</v>
      </c>
      <c r="G186">
        <f t="shared" si="54"/>
        <v>8.3844774999306537E-2</v>
      </c>
      <c r="I186">
        <f t="shared" si="61"/>
        <v>8.3844774999306537E-2</v>
      </c>
      <c r="O186">
        <f t="shared" ca="1" si="63"/>
        <v>7.4634883366458113E-2</v>
      </c>
      <c r="P186">
        <f t="shared" si="55"/>
        <v>7.7312444653398635E-2</v>
      </c>
      <c r="Q186" s="2">
        <f t="shared" si="56"/>
        <v>36581.447800000002</v>
      </c>
      <c r="R186">
        <f t="shared" si="57"/>
        <v>4.2671339748069256E-5</v>
      </c>
      <c r="T186">
        <f t="shared" si="58"/>
        <v>6.5323303459079024E-3</v>
      </c>
      <c r="U186">
        <f t="shared" si="59"/>
        <v>5.091205823336868E-3</v>
      </c>
      <c r="V186">
        <f t="shared" si="60"/>
        <v>2.0768398895555917E-6</v>
      </c>
    </row>
    <row r="187" spans="1:22">
      <c r="A187" s="21" t="s">
        <v>1819</v>
      </c>
      <c r="B187" s="6" t="s">
        <v>1814</v>
      </c>
      <c r="C187" s="32">
        <v>51900.388299999999</v>
      </c>
      <c r="D187" s="32">
        <v>5.0000000000000001E-4</v>
      </c>
      <c r="E187">
        <f t="shared" si="52"/>
        <v>32096.27391353776</v>
      </c>
      <c r="F187" s="36">
        <f t="shared" si="62"/>
        <v>32096</v>
      </c>
      <c r="G187">
        <f t="shared" si="54"/>
        <v>8.8061599999491591E-2</v>
      </c>
      <c r="I187">
        <f t="shared" si="61"/>
        <v>8.8061599999491591E-2</v>
      </c>
      <c r="O187">
        <f t="shared" ca="1" si="63"/>
        <v>7.6770945873987917E-2</v>
      </c>
      <c r="P187">
        <f t="shared" si="55"/>
        <v>8.0480476298600973E-2</v>
      </c>
      <c r="Q187" s="2">
        <f t="shared" si="56"/>
        <v>36881.888299999999</v>
      </c>
      <c r="R187">
        <f t="shared" si="57"/>
        <v>5.7473436568205465E-5</v>
      </c>
      <c r="T187">
        <f t="shared" si="58"/>
        <v>7.5811237008906185E-3</v>
      </c>
      <c r="U187">
        <f t="shared" si="59"/>
        <v>6.2602443853954134E-3</v>
      </c>
      <c r="V187">
        <f t="shared" si="60"/>
        <v>1.7447221661030815E-6</v>
      </c>
    </row>
    <row r="188" spans="1:22">
      <c r="A188" s="22" t="s">
        <v>1813</v>
      </c>
      <c r="B188" s="6"/>
      <c r="C188" s="32">
        <v>52550.943200000002</v>
      </c>
      <c r="D188" s="32">
        <v>1E-4</v>
      </c>
      <c r="E188">
        <f t="shared" si="52"/>
        <v>34119.809645058856</v>
      </c>
      <c r="F188" s="36">
        <f t="shared" si="62"/>
        <v>34119.5</v>
      </c>
      <c r="G188">
        <f t="shared" si="54"/>
        <v>9.9549074999231379E-2</v>
      </c>
      <c r="J188">
        <f>+G188</f>
        <v>9.9549074999231379E-2</v>
      </c>
      <c r="O188">
        <f t="shared" ca="1" si="63"/>
        <v>8.1396224080501081E-2</v>
      </c>
      <c r="P188">
        <f t="shared" si="55"/>
        <v>8.7464600170076554E-2</v>
      </c>
      <c r="Q188" s="2">
        <f t="shared" si="56"/>
        <v>37532.443200000002</v>
      </c>
      <c r="R188">
        <f t="shared" si="57"/>
        <v>1.4603453189647656E-4</v>
      </c>
      <c r="T188">
        <f t="shared" si="58"/>
        <v>1.2084474829154826E-2</v>
      </c>
      <c r="U188">
        <f t="shared" si="59"/>
        <v>8.7477877032420288E-3</v>
      </c>
      <c r="V188">
        <f t="shared" si="60"/>
        <v>1.1133480976232202E-5</v>
      </c>
    </row>
    <row r="189" spans="1:22">
      <c r="A189" s="22" t="s">
        <v>1813</v>
      </c>
      <c r="B189" s="6"/>
      <c r="C189" s="32">
        <v>52619.744700000003</v>
      </c>
      <c r="D189" s="32">
        <v>2.0000000000000001E-4</v>
      </c>
      <c r="E189">
        <f t="shared" si="52"/>
        <v>34333.815094302649</v>
      </c>
      <c r="F189" s="36">
        <f t="shared" si="62"/>
        <v>34333.5</v>
      </c>
      <c r="G189">
        <f t="shared" si="54"/>
        <v>0.10130097500223201</v>
      </c>
      <c r="J189">
        <f>+G189</f>
        <v>0.10130097500223201</v>
      </c>
      <c r="O189">
        <f t="shared" ca="1" si="63"/>
        <v>8.1885381251834824E-2</v>
      </c>
      <c r="P189">
        <f t="shared" si="55"/>
        <v>8.8213165710318509E-2</v>
      </c>
      <c r="Q189" s="2">
        <f t="shared" si="56"/>
        <v>37601.244700000003</v>
      </c>
      <c r="R189">
        <f t="shared" si="57"/>
        <v>1.7129075206149733E-4</v>
      </c>
      <c r="T189">
        <f t="shared" si="58"/>
        <v>1.3087809291913499E-2</v>
      </c>
      <c r="U189">
        <f t="shared" si="59"/>
        <v>9.0036749862956247E-3</v>
      </c>
      <c r="V189">
        <f t="shared" si="60"/>
        <v>1.6680153026324796E-5</v>
      </c>
    </row>
    <row r="190" spans="1:22">
      <c r="A190" s="23" t="s">
        <v>1818</v>
      </c>
      <c r="B190" s="16" t="s">
        <v>1817</v>
      </c>
      <c r="C190" s="24">
        <v>52898.644099999998</v>
      </c>
      <c r="D190" s="24">
        <v>5.9999999999999995E-4</v>
      </c>
      <c r="E190">
        <f t="shared" si="52"/>
        <v>35201.32512520055</v>
      </c>
      <c r="F190" s="36">
        <f t="shared" si="62"/>
        <v>35201</v>
      </c>
      <c r="G190">
        <f t="shared" si="54"/>
        <v>0.10452584999438841</v>
      </c>
      <c r="I190">
        <f>+G190</f>
        <v>0.10452584999438841</v>
      </c>
      <c r="O190">
        <f t="shared" ca="1" si="63"/>
        <v>8.3868296420676031E-2</v>
      </c>
      <c r="P190">
        <f t="shared" si="55"/>
        <v>9.1267136858071335E-2</v>
      </c>
      <c r="Q190" s="2">
        <f t="shared" si="56"/>
        <v>37880.144099999998</v>
      </c>
      <c r="R190">
        <f t="shared" si="57"/>
        <v>1.7579347403114695E-4</v>
      </c>
      <c r="T190">
        <f t="shared" si="58"/>
        <v>1.3258713136317074E-2</v>
      </c>
      <c r="U190">
        <f t="shared" si="59"/>
        <v>1.0020009923165273E-2</v>
      </c>
      <c r="V190">
        <f t="shared" si="60"/>
        <v>1.0489198502879799E-5</v>
      </c>
    </row>
    <row r="191" spans="1:22">
      <c r="A191" s="22" t="s">
        <v>1827</v>
      </c>
      <c r="B191" s="6"/>
      <c r="C191" s="32">
        <v>53024.670899999997</v>
      </c>
      <c r="D191" s="32">
        <v>1E-4</v>
      </c>
      <c r="E191">
        <f t="shared" si="52"/>
        <v>35593.328525573466</v>
      </c>
      <c r="F191" s="36">
        <f t="shared" si="62"/>
        <v>35593</v>
      </c>
      <c r="G191">
        <f t="shared" si="54"/>
        <v>0.10561904999485705</v>
      </c>
      <c r="J191">
        <f>+G191</f>
        <v>0.10561904999485705</v>
      </c>
      <c r="O191">
        <f t="shared" ca="1" si="63"/>
        <v>8.4764322641063053E-2</v>
      </c>
      <c r="P191">
        <f t="shared" si="55"/>
        <v>9.2657397056488899E-2</v>
      </c>
      <c r="Q191" s="2">
        <f t="shared" si="56"/>
        <v>38006.170899999997</v>
      </c>
      <c r="R191">
        <f t="shared" si="57"/>
        <v>1.6800444689470774E-4</v>
      </c>
      <c r="T191">
        <f t="shared" si="58"/>
        <v>1.2961652938368151E-2</v>
      </c>
      <c r="U191">
        <f t="shared" si="59"/>
        <v>1.0466571913845819E-2</v>
      </c>
      <c r="V191">
        <f t="shared" si="60"/>
        <v>6.2254293189314088E-6</v>
      </c>
    </row>
    <row r="192" spans="1:22">
      <c r="A192" s="41" t="s">
        <v>1834</v>
      </c>
      <c r="B192" s="37" t="s">
        <v>1817</v>
      </c>
      <c r="C192" s="42">
        <v>53306.6253</v>
      </c>
      <c r="D192" s="42">
        <v>2.0000000000000001E-4</v>
      </c>
      <c r="E192">
        <f t="shared" si="52"/>
        <v>36470.341062193504</v>
      </c>
      <c r="F192" s="36">
        <f t="shared" si="62"/>
        <v>36470</v>
      </c>
      <c r="G192">
        <f t="shared" si="54"/>
        <v>0.10964949999470264</v>
      </c>
      <c r="I192">
        <f t="shared" ref="I192:I204" si="64">+G192</f>
        <v>0.10964949999470264</v>
      </c>
      <c r="O192">
        <f t="shared" ca="1" si="63"/>
        <v>8.6768952731061597E-2</v>
      </c>
      <c r="P192">
        <f t="shared" si="55"/>
        <v>9.5790859924576824E-2</v>
      </c>
      <c r="Q192" s="2">
        <f t="shared" si="56"/>
        <v>38288.1253</v>
      </c>
      <c r="R192">
        <f t="shared" si="57"/>
        <v>1.920619045932968E-4</v>
      </c>
      <c r="T192">
        <f t="shared" si="58"/>
        <v>1.3858640070125813E-2</v>
      </c>
      <c r="U192">
        <f t="shared" si="59"/>
        <v>1.1431771651223801E-2</v>
      </c>
      <c r="V192">
        <f t="shared" si="60"/>
        <v>5.8896903226639535E-6</v>
      </c>
    </row>
    <row r="193" spans="1:22">
      <c r="A193" s="41" t="s">
        <v>1834</v>
      </c>
      <c r="B193" s="37" t="s">
        <v>1814</v>
      </c>
      <c r="C193" s="42">
        <v>53306.786800000002</v>
      </c>
      <c r="D193" s="42">
        <v>2.0000000000000001E-4</v>
      </c>
      <c r="E193">
        <f t="shared" si="52"/>
        <v>36470.843404149033</v>
      </c>
      <c r="F193" s="36">
        <f t="shared" si="62"/>
        <v>36470.5</v>
      </c>
      <c r="G193">
        <f t="shared" si="54"/>
        <v>0.11040242500166642</v>
      </c>
      <c r="I193">
        <f t="shared" si="64"/>
        <v>0.11040242500166642</v>
      </c>
      <c r="O193">
        <f t="shared" ca="1" si="63"/>
        <v>8.6770095621648835E-2</v>
      </c>
      <c r="P193">
        <f t="shared" si="55"/>
        <v>9.5792655502351651E-2</v>
      </c>
      <c r="Q193" s="2">
        <f t="shared" si="56"/>
        <v>38288.286800000002</v>
      </c>
      <c r="R193">
        <f t="shared" si="57"/>
        <v>2.1344536482310799E-4</v>
      </c>
      <c r="T193">
        <f t="shared" si="58"/>
        <v>1.4609769499314765E-2</v>
      </c>
      <c r="U193">
        <f t="shared" si="59"/>
        <v>1.1432307391668728E-2</v>
      </c>
      <c r="V193">
        <f t="shared" si="60"/>
        <v>1.0096265445526396E-5</v>
      </c>
    </row>
    <row r="194" spans="1:22">
      <c r="A194" s="38" t="s">
        <v>1828</v>
      </c>
      <c r="B194" s="39" t="s">
        <v>1817</v>
      </c>
      <c r="C194" s="40">
        <v>53310.4827</v>
      </c>
      <c r="D194" s="40">
        <v>2.0000000000000001E-4</v>
      </c>
      <c r="E194">
        <f t="shared" si="52"/>
        <v>36482.33941426305</v>
      </c>
      <c r="F194" s="36">
        <f t="shared" si="62"/>
        <v>36482</v>
      </c>
      <c r="G194">
        <f t="shared" si="54"/>
        <v>0.10911969999870053</v>
      </c>
      <c r="I194">
        <f t="shared" si="64"/>
        <v>0.10911969999870053</v>
      </c>
      <c r="O194">
        <f t="shared" ca="1" si="63"/>
        <v>8.6796382105155084E-2</v>
      </c>
      <c r="P194">
        <f t="shared" si="55"/>
        <v>9.5833956656828728E-2</v>
      </c>
      <c r="Q194" s="2">
        <f t="shared" si="56"/>
        <v>38291.9827</v>
      </c>
      <c r="R194">
        <f t="shared" si="57"/>
        <v>1.765109761460908E-4</v>
      </c>
      <c r="T194">
        <f t="shared" si="58"/>
        <v>1.3285743341871797E-2</v>
      </c>
      <c r="U194">
        <f t="shared" si="59"/>
        <v>1.1444624590367764E-2</v>
      </c>
      <c r="V194">
        <f t="shared" si="60"/>
        <v>3.3897182571397714E-6</v>
      </c>
    </row>
    <row r="195" spans="1:22">
      <c r="A195" s="41" t="s">
        <v>1834</v>
      </c>
      <c r="B195" s="37" t="s">
        <v>1814</v>
      </c>
      <c r="C195" s="42">
        <v>54024.693200000002</v>
      </c>
      <c r="D195" s="42">
        <v>2.9999999999999997E-4</v>
      </c>
      <c r="E195">
        <f t="shared" si="52"/>
        <v>38703.874393981969</v>
      </c>
      <c r="F195" s="36">
        <f t="shared" si="62"/>
        <v>38703.5</v>
      </c>
      <c r="G195">
        <f t="shared" si="54"/>
        <v>0.12036547499883454</v>
      </c>
      <c r="I195">
        <f t="shared" si="64"/>
        <v>0.12036547499883454</v>
      </c>
      <c r="O195">
        <f t="shared" ca="1" si="63"/>
        <v>9.1874244984210679E-2</v>
      </c>
      <c r="P195">
        <f t="shared" si="55"/>
        <v>0.10391527242957116</v>
      </c>
      <c r="Q195" s="2">
        <f t="shared" si="56"/>
        <v>39006.193200000002</v>
      </c>
      <c r="R195">
        <f t="shared" si="57"/>
        <v>2.7060916456979963E-4</v>
      </c>
      <c r="T195">
        <f t="shared" si="58"/>
        <v>1.6450202569263384E-2</v>
      </c>
      <c r="U195">
        <f t="shared" si="59"/>
        <v>1.3628534756189003E-2</v>
      </c>
      <c r="V195">
        <f t="shared" si="60"/>
        <v>7.9618092473399566E-6</v>
      </c>
    </row>
    <row r="196" spans="1:22">
      <c r="A196" s="41" t="s">
        <v>1834</v>
      </c>
      <c r="B196" s="37" t="s">
        <v>1817</v>
      </c>
      <c r="C196" s="42">
        <v>54046.715499999998</v>
      </c>
      <c r="D196" s="42">
        <v>2.9999999999999997E-4</v>
      </c>
      <c r="E196">
        <f t="shared" si="52"/>
        <v>38772.37424071323</v>
      </c>
      <c r="F196" s="36">
        <f t="shared" si="62"/>
        <v>38772</v>
      </c>
      <c r="G196">
        <f t="shared" si="54"/>
        <v>0.12031619999470422</v>
      </c>
      <c r="I196">
        <f t="shared" si="64"/>
        <v>0.12031619999470422</v>
      </c>
      <c r="O196">
        <f t="shared" ca="1" si="63"/>
        <v>9.2030820994660964E-2</v>
      </c>
      <c r="P196">
        <f t="shared" si="55"/>
        <v>0.10416771737374776</v>
      </c>
      <c r="Q196" s="2">
        <f t="shared" si="56"/>
        <v>39028.215499999998</v>
      </c>
      <c r="R196">
        <f t="shared" si="57"/>
        <v>2.6077349095933276E-4</v>
      </c>
      <c r="T196">
        <f t="shared" si="58"/>
        <v>1.6148482620956459E-2</v>
      </c>
      <c r="U196">
        <f t="shared" si="59"/>
        <v>1.3689023365992922E-2</v>
      </c>
      <c r="V196">
        <f t="shared" si="60"/>
        <v>6.048939826825797E-6</v>
      </c>
    </row>
    <row r="197" spans="1:22">
      <c r="A197" s="41" t="s">
        <v>1834</v>
      </c>
      <c r="B197" s="37" t="s">
        <v>1817</v>
      </c>
      <c r="C197" s="42">
        <v>54047.680200000003</v>
      </c>
      <c r="D197" s="42">
        <v>2.0000000000000001E-4</v>
      </c>
      <c r="E197">
        <f t="shared" si="52"/>
        <v>38775.374917397407</v>
      </c>
      <c r="F197" s="36">
        <f t="shared" si="62"/>
        <v>38775</v>
      </c>
      <c r="G197">
        <f t="shared" si="54"/>
        <v>0.12053374999959487</v>
      </c>
      <c r="I197">
        <f t="shared" si="64"/>
        <v>0.12053374999959487</v>
      </c>
      <c r="O197">
        <f t="shared" ca="1" si="63"/>
        <v>9.2037678338184339E-2</v>
      </c>
      <c r="P197">
        <f t="shared" si="55"/>
        <v>0.10417877781093063</v>
      </c>
      <c r="Q197" s="2">
        <f t="shared" si="56"/>
        <v>39029.180200000003</v>
      </c>
      <c r="R197">
        <f t="shared" si="57"/>
        <v>2.6748511529198096E-4</v>
      </c>
      <c r="T197">
        <f t="shared" si="58"/>
        <v>1.6354972188664246E-2</v>
      </c>
      <c r="U197">
        <f t="shared" si="59"/>
        <v>1.3691662271942684E-2</v>
      </c>
      <c r="V197">
        <f t="shared" si="60"/>
        <v>7.0932197125074156E-6</v>
      </c>
    </row>
    <row r="198" spans="1:22">
      <c r="A198" s="41" t="s">
        <v>1834</v>
      </c>
      <c r="B198" s="37" t="s">
        <v>1814</v>
      </c>
      <c r="C198" s="42">
        <v>54051.699000000001</v>
      </c>
      <c r="D198" s="42">
        <v>1E-4</v>
      </c>
      <c r="E198">
        <f t="shared" si="52"/>
        <v>38787.875300374821</v>
      </c>
      <c r="F198" s="36">
        <f t="shared" si="62"/>
        <v>38787.5</v>
      </c>
      <c r="G198">
        <f t="shared" si="54"/>
        <v>0.12065687499853084</v>
      </c>
      <c r="I198">
        <f t="shared" si="64"/>
        <v>0.12065687499853084</v>
      </c>
      <c r="O198">
        <f t="shared" ca="1" si="63"/>
        <v>9.2066250602865052E-2</v>
      </c>
      <c r="P198">
        <f t="shared" si="55"/>
        <v>0.10422486698919886</v>
      </c>
      <c r="Q198" s="2">
        <f t="shared" si="56"/>
        <v>39033.199000000001</v>
      </c>
      <c r="R198">
        <f t="shared" si="57"/>
        <v>2.7001088721875023E-4</v>
      </c>
      <c r="T198">
        <f t="shared" si="58"/>
        <v>1.6432008009331978E-2</v>
      </c>
      <c r="U198">
        <f t="shared" si="59"/>
        <v>1.3702648446247908E-2</v>
      </c>
      <c r="V198">
        <f t="shared" si="60"/>
        <v>7.4494036245984633E-6</v>
      </c>
    </row>
    <row r="199" spans="1:22">
      <c r="A199" s="41" t="s">
        <v>1834</v>
      </c>
      <c r="B199" s="37" t="s">
        <v>1817</v>
      </c>
      <c r="C199" s="42">
        <v>54055.718000000001</v>
      </c>
      <c r="D199" s="42">
        <v>1E-4</v>
      </c>
      <c r="E199">
        <f t="shared" ref="E199:E209" si="65">+(C199-C$7)/C$8</f>
        <v>38800.376305447542</v>
      </c>
      <c r="F199" s="36">
        <f t="shared" si="62"/>
        <v>38800</v>
      </c>
      <c r="G199">
        <f t="shared" ref="G199:G209" si="66">+C199-(C$7+F199*C$8)</f>
        <v>0.12097999999969034</v>
      </c>
      <c r="I199">
        <f t="shared" si="64"/>
        <v>0.12097999999969034</v>
      </c>
      <c r="O199">
        <f t="shared" ca="1" si="63"/>
        <v>9.209482286754575E-2</v>
      </c>
      <c r="P199">
        <f t="shared" ref="P199:P209" si="67">+D$11+D$12*F199+D$13*F199^2</f>
        <v>0.10427096265672442</v>
      </c>
      <c r="Q199" s="2">
        <f t="shared" ref="Q199:Q209" si="68">+C199-15018.5</f>
        <v>39037.218000000001</v>
      </c>
      <c r="R199">
        <f t="shared" ref="R199:R209" si="69">+(P199-G199)^2</f>
        <v>2.7919192892862947E-4</v>
      </c>
      <c r="T199">
        <f t="shared" ref="T199:T205" si="70">G199-P199</f>
        <v>1.6709037342965916E-2</v>
      </c>
      <c r="U199">
        <f t="shared" ref="U199:U209" si="71">U$12+U$13*F199+U$14*SIN(2*PI()/U$15*(F199-U$16))</f>
        <v>1.3713619659307417E-2</v>
      </c>
      <c r="V199">
        <f t="shared" ref="V199:V205" si="72">+(U199-T199)^2</f>
        <v>8.9725270995740421E-6</v>
      </c>
    </row>
    <row r="200" spans="1:22">
      <c r="A200" s="41" t="s">
        <v>1834</v>
      </c>
      <c r="B200" s="37" t="s">
        <v>1814</v>
      </c>
      <c r="C200" s="42">
        <v>54063.593999999997</v>
      </c>
      <c r="D200" s="42">
        <v>2.0000000000000001E-4</v>
      </c>
      <c r="E200">
        <f t="shared" si="65"/>
        <v>38824.874418399202</v>
      </c>
      <c r="F200" s="36">
        <f t="shared" si="62"/>
        <v>38824.5</v>
      </c>
      <c r="G200">
        <f t="shared" si="66"/>
        <v>0.1203733249931247</v>
      </c>
      <c r="I200">
        <f t="shared" si="64"/>
        <v>0.1203733249931247</v>
      </c>
      <c r="O200">
        <f t="shared" ca="1" si="63"/>
        <v>9.215082450631995E-2</v>
      </c>
      <c r="P200">
        <f t="shared" si="67"/>
        <v>0.10436132898911221</v>
      </c>
      <c r="Q200" s="2">
        <f t="shared" si="68"/>
        <v>39045.093999999997</v>
      </c>
      <c r="R200">
        <f t="shared" si="69"/>
        <v>2.5638401603251182E-4</v>
      </c>
      <c r="T200">
        <f t="shared" si="70"/>
        <v>1.6011996004012485E-2</v>
      </c>
      <c r="U200">
        <f t="shared" si="71"/>
        <v>1.3735079764495063E-2</v>
      </c>
      <c r="V200">
        <f t="shared" si="72"/>
        <v>5.1843475617781579E-6</v>
      </c>
    </row>
    <row r="201" spans="1:22">
      <c r="A201" s="41" t="s">
        <v>1834</v>
      </c>
      <c r="B201" s="37" t="s">
        <v>1817</v>
      </c>
      <c r="C201" s="42">
        <v>54063.754800000002</v>
      </c>
      <c r="D201" s="42">
        <v>1E-4</v>
      </c>
      <c r="E201">
        <f t="shared" si="65"/>
        <v>38825.374583021185</v>
      </c>
      <c r="F201" s="36">
        <f t="shared" si="62"/>
        <v>38825</v>
      </c>
      <c r="G201">
        <f t="shared" si="66"/>
        <v>0.12042625000322005</v>
      </c>
      <c r="I201">
        <f t="shared" si="64"/>
        <v>0.12042625000322005</v>
      </c>
      <c r="O201">
        <f t="shared" ca="1" si="63"/>
        <v>9.2151967396907175E-2</v>
      </c>
      <c r="P201">
        <f t="shared" si="67"/>
        <v>0.10436317345954756</v>
      </c>
      <c r="Q201" s="2">
        <f t="shared" si="68"/>
        <v>39045.254800000002</v>
      </c>
      <c r="R201">
        <f t="shared" si="69"/>
        <v>2.5802242804788138E-4</v>
      </c>
      <c r="T201">
        <f t="shared" si="70"/>
        <v>1.6063076543672491E-2</v>
      </c>
      <c r="U201">
        <f t="shared" si="71"/>
        <v>1.3735517125611834E-2</v>
      </c>
      <c r="V201">
        <f t="shared" si="72"/>
        <v>5.417532844602865E-6</v>
      </c>
    </row>
    <row r="202" spans="1:22">
      <c r="A202" s="35" t="s">
        <v>1833</v>
      </c>
      <c r="B202" s="39" t="s">
        <v>1814</v>
      </c>
      <c r="C202" s="40">
        <v>54067.452799999999</v>
      </c>
      <c r="D202" s="40">
        <v>2.0000000000000001E-4</v>
      </c>
      <c r="E202">
        <f t="shared" si="65"/>
        <v>38836.877125135856</v>
      </c>
      <c r="F202" s="36">
        <f t="shared" si="62"/>
        <v>38836.5</v>
      </c>
      <c r="G202">
        <f t="shared" si="66"/>
        <v>0.1212435249981354</v>
      </c>
      <c r="I202">
        <f t="shared" si="64"/>
        <v>0.1212435249981354</v>
      </c>
      <c r="O202">
        <f t="shared" ca="1" si="63"/>
        <v>9.2178253880413424E-2</v>
      </c>
      <c r="P202">
        <f t="shared" si="67"/>
        <v>0.10440559914521666</v>
      </c>
      <c r="Q202" s="2">
        <f t="shared" si="68"/>
        <v>39048.952799999999</v>
      </c>
      <c r="R202">
        <f t="shared" si="69"/>
        <v>2.8351574702838926E-4</v>
      </c>
      <c r="T202">
        <f t="shared" si="70"/>
        <v>1.6837925852918739E-2</v>
      </c>
      <c r="U202">
        <f t="shared" si="71"/>
        <v>1.374556979679146E-2</v>
      </c>
      <c r="V202">
        <f t="shared" si="72"/>
        <v>9.5626659778670607E-6</v>
      </c>
    </row>
    <row r="203" spans="1:22">
      <c r="A203" s="41" t="s">
        <v>1834</v>
      </c>
      <c r="B203" s="37" t="s">
        <v>1814</v>
      </c>
      <c r="C203" s="42">
        <v>54067.613400000002</v>
      </c>
      <c r="D203" s="42">
        <v>0</v>
      </c>
      <c r="E203">
        <f t="shared" si="65"/>
        <v>38837.376667662538</v>
      </c>
      <c r="F203" s="36">
        <f t="shared" si="62"/>
        <v>38837</v>
      </c>
      <c r="G203">
        <f t="shared" si="66"/>
        <v>0.12109644999873126</v>
      </c>
      <c r="I203">
        <f t="shared" si="64"/>
        <v>0.12109644999873126</v>
      </c>
      <c r="O203">
        <f t="shared" ca="1" si="63"/>
        <v>9.2179396771000649E-2</v>
      </c>
      <c r="P203">
        <f t="shared" si="67"/>
        <v>0.10440744386483949</v>
      </c>
      <c r="Q203" s="2">
        <f t="shared" si="68"/>
        <v>39049.113400000002</v>
      </c>
      <c r="R203">
        <f t="shared" si="69"/>
        <v>2.7852292573707696E-4</v>
      </c>
      <c r="T203">
        <f t="shared" si="70"/>
        <v>1.6689006133891765E-2</v>
      </c>
      <c r="U203">
        <f t="shared" si="71"/>
        <v>1.3746006580873485E-2</v>
      </c>
      <c r="V203">
        <f t="shared" si="72"/>
        <v>8.6612463690657977E-6</v>
      </c>
    </row>
    <row r="204" spans="1:22">
      <c r="A204" s="41" t="s">
        <v>1834</v>
      </c>
      <c r="B204" s="37" t="s">
        <v>1817</v>
      </c>
      <c r="C204" s="42">
        <v>54067.773800000003</v>
      </c>
      <c r="D204" s="42">
        <v>2.0000000000000001E-4</v>
      </c>
      <c r="E204">
        <f t="shared" si="65"/>
        <v>38837.875588093906</v>
      </c>
      <c r="F204" s="36">
        <f t="shared" si="62"/>
        <v>38837.5</v>
      </c>
      <c r="G204">
        <f t="shared" si="66"/>
        <v>0.12074937500437954</v>
      </c>
      <c r="I204">
        <f t="shared" si="64"/>
        <v>0.12074937500437954</v>
      </c>
      <c r="O204">
        <f t="shared" ca="1" si="63"/>
        <v>9.2180539661587887E-2</v>
      </c>
      <c r="P204">
        <f t="shared" si="67"/>
        <v>0.10440928859484515</v>
      </c>
      <c r="Q204" s="2">
        <f t="shared" si="68"/>
        <v>39049.273800000003</v>
      </c>
      <c r="R204">
        <f t="shared" si="69"/>
        <v>2.6699842387105068E-4</v>
      </c>
      <c r="T204">
        <f t="shared" si="70"/>
        <v>1.6340086409534396E-2</v>
      </c>
      <c r="U204">
        <f t="shared" si="71"/>
        <v>1.3746443340897247E-2</v>
      </c>
      <c r="V204">
        <f t="shared" si="72"/>
        <v>6.726984367489529E-6</v>
      </c>
    </row>
    <row r="205" spans="1:22">
      <c r="A205" s="44" t="s">
        <v>1837</v>
      </c>
      <c r="B205" s="45" t="s">
        <v>1817</v>
      </c>
      <c r="C205" s="44">
        <v>54149.273050000003</v>
      </c>
      <c r="D205" s="44">
        <v>8.0000000000000004E-4</v>
      </c>
      <c r="E205">
        <f t="shared" si="65"/>
        <v>39091.3770903763</v>
      </c>
      <c r="F205" s="36">
        <f t="shared" si="62"/>
        <v>39091</v>
      </c>
      <c r="G205">
        <f t="shared" si="66"/>
        <v>0.12123235000035493</v>
      </c>
      <c r="M205">
        <f>+G205</f>
        <v>0.12123235000035493</v>
      </c>
      <c r="O205">
        <f t="shared" ca="1" si="63"/>
        <v>9.2759985189312666E-2</v>
      </c>
      <c r="P205">
        <f t="shared" si="67"/>
        <v>0.10534590378543821</v>
      </c>
      <c r="Q205" s="2">
        <f t="shared" si="68"/>
        <v>39130.773050000003</v>
      </c>
      <c r="R205">
        <f t="shared" si="69"/>
        <v>2.5237917333944182E-4</v>
      </c>
      <c r="T205">
        <f t="shared" si="70"/>
        <v>1.5886446214916722E-2</v>
      </c>
      <c r="U205">
        <f t="shared" si="71"/>
        <v>1.3964756272232568E-2</v>
      </c>
      <c r="V205">
        <f t="shared" si="72"/>
        <v>3.6928922358134258E-6</v>
      </c>
    </row>
    <row r="206" spans="1:22">
      <c r="A206" s="43" t="s">
        <v>1836</v>
      </c>
      <c r="B206" s="6" t="s">
        <v>1814</v>
      </c>
      <c r="C206" s="44">
        <v>54373.394500000002</v>
      </c>
      <c r="D206" s="44">
        <v>4.0000000000000002E-4</v>
      </c>
      <c r="E206">
        <f t="shared" si="65"/>
        <v>39788.501594819063</v>
      </c>
      <c r="F206" s="36">
        <f t="shared" si="62"/>
        <v>39788</v>
      </c>
      <c r="G206">
        <f t="shared" si="66"/>
        <v>0.16125979999924311</v>
      </c>
      <c r="I206">
        <f>+G206</f>
        <v>0.16125979999924311</v>
      </c>
      <c r="O206">
        <f t="shared" ca="1" si="63"/>
        <v>9.435317466790899E-2</v>
      </c>
      <c r="P206">
        <f t="shared" si="67"/>
        <v>0.10793489091217723</v>
      </c>
      <c r="Q206" s="2">
        <f t="shared" si="68"/>
        <v>39354.894500000002</v>
      </c>
      <c r="R206">
        <f t="shared" si="69"/>
        <v>2.843545929143842E-3</v>
      </c>
      <c r="U206">
        <f t="shared" si="71"/>
        <v>1.4531887178130691E-2</v>
      </c>
    </row>
    <row r="207" spans="1:22">
      <c r="A207" s="43" t="s">
        <v>1836</v>
      </c>
      <c r="B207" s="6" t="s">
        <v>1817</v>
      </c>
      <c r="C207" s="44">
        <v>54404.544399999999</v>
      </c>
      <c r="D207" s="44">
        <v>2.0000000000000001E-4</v>
      </c>
      <c r="E207">
        <f t="shared" si="65"/>
        <v>39885.39262689538</v>
      </c>
      <c r="F207" s="36">
        <f t="shared" si="62"/>
        <v>39885</v>
      </c>
      <c r="G207">
        <f t="shared" si="66"/>
        <v>0.12622724999528145</v>
      </c>
      <c r="I207">
        <f>+G207</f>
        <v>0.12622724999528145</v>
      </c>
      <c r="O207">
        <f t="shared" ca="1" si="63"/>
        <v>9.45748954418313E-2</v>
      </c>
      <c r="P207">
        <f t="shared" si="67"/>
        <v>0.10829679404283238</v>
      </c>
      <c r="Q207" s="2">
        <f t="shared" si="68"/>
        <v>39386.044399999999</v>
      </c>
      <c r="R207">
        <f t="shared" si="69"/>
        <v>3.2150125066271652E-4</v>
      </c>
      <c r="T207">
        <f>G207-P207</f>
        <v>1.7930455952449076E-2</v>
      </c>
      <c r="U207">
        <f t="shared" si="71"/>
        <v>1.4606842946313398E-2</v>
      </c>
      <c r="V207">
        <f>+(U207-T207)^2</f>
        <v>1.1046403414554241E-5</v>
      </c>
    </row>
    <row r="208" spans="1:22">
      <c r="A208" s="43" t="s">
        <v>1836</v>
      </c>
      <c r="B208" s="6" t="s">
        <v>1817</v>
      </c>
      <c r="C208" s="44">
        <v>54465.306900000003</v>
      </c>
      <c r="D208" s="44">
        <v>2.0000000000000001E-4</v>
      </c>
      <c r="E208">
        <f t="shared" si="65"/>
        <v>40074.392955517236</v>
      </c>
      <c r="F208" s="36">
        <f t="shared" si="62"/>
        <v>40074</v>
      </c>
      <c r="G208">
        <f t="shared" si="66"/>
        <v>0.12633289999939734</v>
      </c>
      <c r="I208">
        <f>+G208</f>
        <v>0.12633289999939734</v>
      </c>
      <c r="O208">
        <f t="shared" ca="1" si="63"/>
        <v>9.5006908083803618E-2</v>
      </c>
      <c r="P208">
        <f t="shared" si="67"/>
        <v>0.10900306796860593</v>
      </c>
      <c r="Q208" s="2">
        <f t="shared" si="68"/>
        <v>39446.806900000003</v>
      </c>
      <c r="R208">
        <f t="shared" si="69"/>
        <v>3.0032307821544407E-4</v>
      </c>
      <c r="T208">
        <f>G208-P208</f>
        <v>1.7329832030791414E-2</v>
      </c>
      <c r="U208">
        <f t="shared" si="71"/>
        <v>1.4750028777619904E-2</v>
      </c>
      <c r="V208">
        <f>+(U208-T208)^2</f>
        <v>6.655384825074307E-6</v>
      </c>
    </row>
    <row r="209" spans="1:22">
      <c r="A209" s="43" t="s">
        <v>1836</v>
      </c>
      <c r="B209" s="6" t="s">
        <v>1814</v>
      </c>
      <c r="C209" s="44">
        <v>54467.395100000002</v>
      </c>
      <c r="D209" s="44">
        <v>2.9999999999999997E-4</v>
      </c>
      <c r="E209">
        <f t="shared" si="65"/>
        <v>40080.888252554512</v>
      </c>
      <c r="F209" s="36">
        <f t="shared" si="62"/>
        <v>40080.5</v>
      </c>
      <c r="G209">
        <f t="shared" si="66"/>
        <v>0.12482092499703867</v>
      </c>
      <c r="I209">
        <f>+G209</f>
        <v>0.12482092499703867</v>
      </c>
      <c r="O209">
        <f t="shared" ca="1" si="63"/>
        <v>9.5021765661437579E-2</v>
      </c>
      <c r="P209">
        <f t="shared" si="67"/>
        <v>0.10902738420053007</v>
      </c>
      <c r="Q209" s="2">
        <f t="shared" si="68"/>
        <v>39448.895100000002</v>
      </c>
      <c r="R209">
        <f t="shared" si="69"/>
        <v>2.4943593089098165E-4</v>
      </c>
      <c r="T209">
        <f>G209-P209</f>
        <v>1.5793540796508604E-2</v>
      </c>
      <c r="U209">
        <f t="shared" si="71"/>
        <v>1.4754885370608643E-2</v>
      </c>
      <c r="V209">
        <f>+(U209-T209)^2</f>
        <v>1.0788050937514284E-6</v>
      </c>
    </row>
    <row r="210" spans="1:22">
      <c r="A210" s="93"/>
      <c r="B210" s="94"/>
      <c r="C210" s="95"/>
      <c r="D210" s="95"/>
    </row>
    <row r="211" spans="1:22">
      <c r="A211" s="93"/>
      <c r="B211" s="94"/>
      <c r="C211" s="95"/>
      <c r="D211" s="95"/>
    </row>
    <row r="212" spans="1:22">
      <c r="A212" s="93"/>
      <c r="B212" s="94"/>
      <c r="C212" s="95"/>
      <c r="D212" s="95"/>
    </row>
    <row r="213" spans="1:22">
      <c r="A213" s="93"/>
      <c r="B213" s="94"/>
      <c r="C213" s="95"/>
      <c r="D213" s="95"/>
    </row>
    <row r="214" spans="1:22">
      <c r="A214" s="93"/>
      <c r="B214" s="94"/>
      <c r="C214" s="95"/>
      <c r="D214" s="95"/>
    </row>
    <row r="215" spans="1:22">
      <c r="A215" s="93"/>
      <c r="B215" s="94"/>
      <c r="C215" s="95"/>
      <c r="D215" s="95"/>
    </row>
    <row r="216" spans="1:22">
      <c r="A216" s="18"/>
      <c r="B216" s="6"/>
      <c r="C216" s="32"/>
      <c r="D216" s="32"/>
      <c r="Q216" s="2"/>
    </row>
    <row r="217" spans="1:22">
      <c r="A217" s="93"/>
      <c r="B217" s="94"/>
      <c r="C217" s="95"/>
      <c r="D217" s="95"/>
    </row>
    <row r="218" spans="1:22">
      <c r="A218" s="93"/>
      <c r="B218" s="94"/>
      <c r="C218" s="95"/>
      <c r="D218" s="95"/>
    </row>
    <row r="219" spans="1:22">
      <c r="A219" s="93"/>
      <c r="B219" s="94"/>
      <c r="C219" s="95"/>
      <c r="D219" s="95"/>
    </row>
    <row r="220" spans="1:22">
      <c r="A220" s="93"/>
      <c r="B220" s="94"/>
      <c r="C220" s="95"/>
      <c r="D220" s="95"/>
    </row>
    <row r="221" spans="1:22">
      <c r="A221" s="93"/>
      <c r="B221" s="94"/>
      <c r="C221" s="95"/>
      <c r="D221" s="95"/>
    </row>
    <row r="222" spans="1:22">
      <c r="A222" s="93"/>
      <c r="B222" s="94"/>
      <c r="C222" s="95"/>
      <c r="D222" s="95"/>
    </row>
    <row r="223" spans="1:22">
      <c r="A223" s="93"/>
      <c r="B223" s="94"/>
      <c r="C223" s="95"/>
      <c r="D223" s="95"/>
    </row>
    <row r="224" spans="1:22">
      <c r="A224" s="93"/>
      <c r="B224" s="94"/>
      <c r="C224" s="95"/>
      <c r="D224" s="95"/>
    </row>
    <row r="225" spans="1:4">
      <c r="A225" s="93"/>
      <c r="B225" s="94"/>
      <c r="C225" s="95"/>
      <c r="D225" s="95"/>
    </row>
    <row r="226" spans="1:4">
      <c r="A226" s="93"/>
      <c r="B226" s="94"/>
      <c r="C226" s="95"/>
      <c r="D226" s="95"/>
    </row>
    <row r="227" spans="1:4">
      <c r="A227" s="93"/>
      <c r="B227" s="94"/>
      <c r="C227" s="95"/>
      <c r="D227" s="95"/>
    </row>
    <row r="228" spans="1:4">
      <c r="A228" s="93"/>
      <c r="B228" s="94"/>
      <c r="C228" s="95"/>
      <c r="D228" s="95"/>
    </row>
    <row r="229" spans="1:4">
      <c r="A229" s="93"/>
      <c r="B229" s="94"/>
      <c r="C229" s="95"/>
      <c r="D229" s="95"/>
    </row>
    <row r="230" spans="1:4">
      <c r="A230" s="93"/>
      <c r="B230" s="94"/>
      <c r="C230" s="95"/>
      <c r="D230" s="95"/>
    </row>
    <row r="231" spans="1:4">
      <c r="A231" s="93"/>
      <c r="B231" s="94"/>
      <c r="C231" s="95"/>
      <c r="D231" s="95"/>
    </row>
    <row r="232" spans="1:4">
      <c r="A232" s="93"/>
      <c r="B232" s="94"/>
      <c r="C232" s="95"/>
      <c r="D232" s="95"/>
    </row>
    <row r="233" spans="1:4">
      <c r="A233" s="93"/>
      <c r="B233" s="94"/>
      <c r="C233" s="95"/>
      <c r="D233" s="95"/>
    </row>
    <row r="234" spans="1:4">
      <c r="A234" s="93"/>
      <c r="B234" s="94"/>
      <c r="C234" s="95"/>
      <c r="D234" s="95"/>
    </row>
    <row r="235" spans="1:4">
      <c r="A235" s="93"/>
      <c r="B235" s="94"/>
      <c r="C235" s="95"/>
      <c r="D235" s="95"/>
    </row>
    <row r="236" spans="1:4">
      <c r="C236" s="32"/>
      <c r="D236" s="32"/>
    </row>
    <row r="237" spans="1:4">
      <c r="C237" s="32"/>
      <c r="D237" s="32"/>
    </row>
    <row r="238" spans="1:4">
      <c r="C238" s="32"/>
      <c r="D238" s="32"/>
    </row>
    <row r="239" spans="1:4">
      <c r="C239" s="32"/>
      <c r="D239" s="32"/>
    </row>
    <row r="240" spans="1:4">
      <c r="C240" s="32"/>
      <c r="D240" s="32"/>
    </row>
    <row r="241" spans="3:4">
      <c r="C241" s="32"/>
      <c r="D241" s="32"/>
    </row>
    <row r="242" spans="3:4">
      <c r="C242" s="32"/>
      <c r="D242" s="32"/>
    </row>
    <row r="243" spans="3:4">
      <c r="C243" s="32"/>
      <c r="D243" s="32"/>
    </row>
    <row r="244" spans="3:4">
      <c r="C244" s="32"/>
      <c r="D244" s="32"/>
    </row>
    <row r="245" spans="3:4">
      <c r="C245" s="32"/>
      <c r="D245" s="32"/>
    </row>
    <row r="246" spans="3:4">
      <c r="C246" s="32"/>
      <c r="D246" s="32"/>
    </row>
    <row r="247" spans="3:4">
      <c r="C247" s="32"/>
      <c r="D247" s="32"/>
    </row>
    <row r="248" spans="3:4">
      <c r="C248" s="32"/>
      <c r="D248" s="32"/>
    </row>
    <row r="249" spans="3:4">
      <c r="C249" s="32"/>
      <c r="D249" s="32"/>
    </row>
    <row r="250" spans="3:4">
      <c r="C250" s="32"/>
      <c r="D250" s="32"/>
    </row>
    <row r="251" spans="3:4">
      <c r="C251" s="32"/>
      <c r="D251" s="32"/>
    </row>
    <row r="252" spans="3:4">
      <c r="C252" s="32"/>
      <c r="D252" s="32"/>
    </row>
    <row r="253" spans="3:4">
      <c r="C253" s="32"/>
      <c r="D253" s="32"/>
    </row>
    <row r="254" spans="3:4">
      <c r="C254" s="32"/>
      <c r="D254" s="32"/>
    </row>
    <row r="255" spans="3:4">
      <c r="C255" s="32"/>
      <c r="D255" s="32"/>
    </row>
    <row r="256" spans="3:4">
      <c r="C256" s="32"/>
      <c r="D256" s="32"/>
    </row>
    <row r="257" spans="3:4">
      <c r="C257" s="32"/>
      <c r="D257" s="32"/>
    </row>
    <row r="258" spans="3:4">
      <c r="C258" s="32"/>
      <c r="D258" s="32"/>
    </row>
    <row r="259" spans="3:4">
      <c r="C259" s="32"/>
      <c r="D259" s="32"/>
    </row>
    <row r="260" spans="3:4">
      <c r="C260" s="32"/>
      <c r="D260" s="32"/>
    </row>
    <row r="261" spans="3:4">
      <c r="C261" s="32"/>
      <c r="D261" s="32"/>
    </row>
    <row r="262" spans="3:4">
      <c r="C262" s="32"/>
      <c r="D262" s="32"/>
    </row>
    <row r="263" spans="3:4">
      <c r="C263" s="32"/>
      <c r="D263" s="32"/>
    </row>
    <row r="264" spans="3:4">
      <c r="C264" s="32"/>
      <c r="D264" s="32"/>
    </row>
    <row r="265" spans="3:4">
      <c r="C265" s="32"/>
      <c r="D265" s="32"/>
    </row>
    <row r="266" spans="3:4">
      <c r="C266" s="32"/>
      <c r="D266" s="32"/>
    </row>
    <row r="267" spans="3:4">
      <c r="C267" s="32"/>
      <c r="D267" s="32"/>
    </row>
    <row r="268" spans="3:4">
      <c r="C268" s="32"/>
      <c r="D268" s="32"/>
    </row>
    <row r="269" spans="3:4">
      <c r="C269" s="32"/>
      <c r="D269" s="32"/>
    </row>
    <row r="270" spans="3:4">
      <c r="C270" s="32"/>
      <c r="D270" s="32"/>
    </row>
    <row r="271" spans="3:4">
      <c r="C271" s="32"/>
      <c r="D271" s="32"/>
    </row>
    <row r="272" spans="3:4">
      <c r="C272" s="32"/>
      <c r="D272" s="32"/>
    </row>
    <row r="273" spans="3:4">
      <c r="C273" s="32"/>
      <c r="D273" s="32"/>
    </row>
    <row r="274" spans="3:4">
      <c r="C274" s="32"/>
      <c r="D274" s="32"/>
    </row>
    <row r="275" spans="3:4">
      <c r="C275" s="32"/>
      <c r="D275" s="32"/>
    </row>
    <row r="276" spans="3:4">
      <c r="C276" s="32"/>
      <c r="D276" s="32"/>
    </row>
    <row r="277" spans="3:4">
      <c r="C277" s="32"/>
      <c r="D277" s="32"/>
    </row>
    <row r="278" spans="3:4">
      <c r="C278" s="32"/>
      <c r="D278" s="32"/>
    </row>
    <row r="279" spans="3:4">
      <c r="C279" s="32"/>
      <c r="D279" s="32"/>
    </row>
    <row r="280" spans="3:4">
      <c r="C280" s="32"/>
      <c r="D280" s="32"/>
    </row>
    <row r="281" spans="3:4">
      <c r="C281" s="32"/>
      <c r="D281" s="32"/>
    </row>
    <row r="282" spans="3:4">
      <c r="C282" s="32"/>
      <c r="D282" s="32"/>
    </row>
    <row r="283" spans="3:4">
      <c r="C283" s="32"/>
      <c r="D283" s="32"/>
    </row>
    <row r="284" spans="3:4">
      <c r="C284" s="32"/>
      <c r="D284" s="32"/>
    </row>
    <row r="285" spans="3:4">
      <c r="C285" s="32"/>
      <c r="D285" s="32"/>
    </row>
    <row r="286" spans="3:4">
      <c r="C286" s="32"/>
      <c r="D286" s="32"/>
    </row>
    <row r="287" spans="3:4">
      <c r="C287" s="32"/>
      <c r="D287" s="32"/>
    </row>
    <row r="288" spans="3:4">
      <c r="C288" s="32"/>
      <c r="D288" s="32"/>
    </row>
    <row r="289" spans="3:4">
      <c r="C289" s="32"/>
      <c r="D289" s="32"/>
    </row>
    <row r="290" spans="3:4">
      <c r="C290" s="32"/>
      <c r="D290" s="32"/>
    </row>
    <row r="291" spans="3:4">
      <c r="C291" s="32"/>
      <c r="D291" s="32"/>
    </row>
    <row r="292" spans="3:4">
      <c r="C292" s="32"/>
      <c r="D292" s="32"/>
    </row>
    <row r="293" spans="3:4">
      <c r="C293" s="32"/>
      <c r="D293" s="32"/>
    </row>
    <row r="294" spans="3:4">
      <c r="C294" s="32"/>
      <c r="D294" s="32"/>
    </row>
    <row r="295" spans="3:4">
      <c r="C295" s="32"/>
      <c r="D295" s="32"/>
    </row>
    <row r="296" spans="3:4">
      <c r="C296" s="32"/>
      <c r="D296" s="32"/>
    </row>
    <row r="297" spans="3:4">
      <c r="C297" s="32"/>
      <c r="D297" s="32"/>
    </row>
    <row r="298" spans="3:4">
      <c r="C298" s="32"/>
      <c r="D298" s="32"/>
    </row>
    <row r="299" spans="3:4">
      <c r="C299" s="32"/>
      <c r="D299" s="32"/>
    </row>
    <row r="300" spans="3:4">
      <c r="C300" s="32"/>
      <c r="D300" s="32"/>
    </row>
    <row r="301" spans="3:4">
      <c r="C301" s="32"/>
      <c r="D301" s="32"/>
    </row>
    <row r="302" spans="3:4">
      <c r="C302" s="32"/>
      <c r="D302" s="32"/>
    </row>
    <row r="303" spans="3:4">
      <c r="C303" s="32"/>
      <c r="D303" s="32"/>
    </row>
    <row r="304" spans="3:4">
      <c r="C304" s="32"/>
      <c r="D304" s="32"/>
    </row>
    <row r="305" spans="3:4">
      <c r="C305" s="32"/>
      <c r="D305" s="32"/>
    </row>
    <row r="306" spans="3:4">
      <c r="C306" s="32"/>
      <c r="D306" s="32"/>
    </row>
    <row r="307" spans="3:4">
      <c r="C307" s="32"/>
      <c r="D307" s="32"/>
    </row>
    <row r="308" spans="3:4">
      <c r="C308" s="32"/>
      <c r="D308" s="32"/>
    </row>
    <row r="309" spans="3:4">
      <c r="C309" s="32"/>
      <c r="D309" s="32"/>
    </row>
    <row r="310" spans="3:4">
      <c r="C310" s="32"/>
      <c r="D310" s="32"/>
    </row>
    <row r="311" spans="3:4">
      <c r="C311" s="32"/>
      <c r="D311" s="32"/>
    </row>
    <row r="312" spans="3:4">
      <c r="C312" s="32"/>
      <c r="D312" s="32"/>
    </row>
    <row r="313" spans="3:4">
      <c r="C313" s="32"/>
      <c r="D313" s="32"/>
    </row>
    <row r="314" spans="3:4">
      <c r="C314" s="32"/>
      <c r="D314" s="32"/>
    </row>
    <row r="315" spans="3:4">
      <c r="C315" s="32"/>
      <c r="D315" s="32"/>
    </row>
    <row r="316" spans="3:4">
      <c r="C316" s="32"/>
      <c r="D316" s="32"/>
    </row>
    <row r="317" spans="3:4">
      <c r="C317" s="32"/>
      <c r="D317" s="32"/>
    </row>
    <row r="318" spans="3:4">
      <c r="C318" s="32"/>
      <c r="D318" s="32"/>
    </row>
    <row r="319" spans="3:4">
      <c r="C319" s="32"/>
      <c r="D319" s="32"/>
    </row>
    <row r="320" spans="3:4">
      <c r="C320" s="32"/>
      <c r="D320" s="32"/>
    </row>
    <row r="321" spans="3:4">
      <c r="C321" s="32"/>
      <c r="D321" s="32"/>
    </row>
    <row r="322" spans="3:4">
      <c r="C322" s="32"/>
      <c r="D322" s="32"/>
    </row>
    <row r="323" spans="3:4">
      <c r="C323" s="32"/>
      <c r="D323" s="32"/>
    </row>
    <row r="324" spans="3:4">
      <c r="C324" s="32"/>
      <c r="D324" s="32"/>
    </row>
    <row r="325" spans="3:4">
      <c r="C325" s="32"/>
      <c r="D325" s="32"/>
    </row>
    <row r="326" spans="3:4">
      <c r="C326" s="32"/>
      <c r="D326" s="32"/>
    </row>
    <row r="327" spans="3:4">
      <c r="C327" s="32"/>
      <c r="D327" s="32"/>
    </row>
    <row r="328" spans="3:4">
      <c r="C328" s="32"/>
      <c r="D328" s="32"/>
    </row>
    <row r="329" spans="3:4">
      <c r="C329" s="32"/>
      <c r="D329" s="32"/>
    </row>
    <row r="330" spans="3:4">
      <c r="C330" s="32"/>
      <c r="D330" s="32"/>
    </row>
    <row r="331" spans="3:4">
      <c r="C331" s="32"/>
      <c r="D331" s="32"/>
    </row>
    <row r="332" spans="3:4">
      <c r="C332" s="32"/>
      <c r="D332" s="32"/>
    </row>
    <row r="333" spans="3:4">
      <c r="C333" s="32"/>
      <c r="D333" s="32"/>
    </row>
    <row r="334" spans="3:4">
      <c r="C334" s="32"/>
      <c r="D334" s="32"/>
    </row>
    <row r="335" spans="3:4">
      <c r="C335" s="32"/>
      <c r="D335" s="32"/>
    </row>
    <row r="336" spans="3:4">
      <c r="C336" s="32"/>
      <c r="D336" s="32"/>
    </row>
    <row r="337" spans="3:4">
      <c r="C337" s="32"/>
      <c r="D337" s="32"/>
    </row>
    <row r="338" spans="3:4">
      <c r="C338" s="32"/>
      <c r="D338" s="32"/>
    </row>
    <row r="339" spans="3:4">
      <c r="C339" s="32"/>
      <c r="D339" s="32"/>
    </row>
    <row r="340" spans="3:4">
      <c r="C340" s="32"/>
      <c r="D340" s="32"/>
    </row>
    <row r="341" spans="3:4">
      <c r="C341" s="32"/>
      <c r="D341" s="32"/>
    </row>
    <row r="342" spans="3:4">
      <c r="C342" s="32"/>
      <c r="D342" s="32"/>
    </row>
    <row r="343" spans="3:4">
      <c r="C343" s="32"/>
      <c r="D343" s="32"/>
    </row>
    <row r="344" spans="3:4">
      <c r="C344" s="32"/>
      <c r="D344" s="32"/>
    </row>
    <row r="345" spans="3:4">
      <c r="C345" s="32"/>
      <c r="D345" s="32"/>
    </row>
    <row r="346" spans="3:4">
      <c r="C346" s="32"/>
      <c r="D346" s="32"/>
    </row>
    <row r="347" spans="3:4">
      <c r="C347" s="32"/>
      <c r="D347" s="32"/>
    </row>
    <row r="348" spans="3:4">
      <c r="C348" s="32"/>
      <c r="D348" s="32"/>
    </row>
    <row r="349" spans="3:4">
      <c r="C349" s="32"/>
      <c r="D349" s="32"/>
    </row>
    <row r="350" spans="3:4">
      <c r="C350" s="32"/>
      <c r="D350" s="32"/>
    </row>
    <row r="351" spans="3:4">
      <c r="C351" s="32"/>
      <c r="D351" s="32"/>
    </row>
    <row r="352" spans="3:4">
      <c r="C352" s="32"/>
      <c r="D352" s="32"/>
    </row>
    <row r="353" spans="3:4">
      <c r="C353" s="32"/>
      <c r="D353" s="32"/>
    </row>
    <row r="354" spans="3:4">
      <c r="C354" s="32"/>
      <c r="D354" s="32"/>
    </row>
    <row r="355" spans="3:4">
      <c r="C355" s="32"/>
      <c r="D355" s="32"/>
    </row>
    <row r="356" spans="3:4">
      <c r="C356" s="32"/>
      <c r="D356" s="32"/>
    </row>
    <row r="357" spans="3:4">
      <c r="C357" s="32"/>
      <c r="D357" s="32"/>
    </row>
    <row r="358" spans="3:4">
      <c r="C358" s="32"/>
      <c r="D358" s="32"/>
    </row>
    <row r="359" spans="3:4">
      <c r="C359" s="32"/>
      <c r="D359" s="32"/>
    </row>
    <row r="360" spans="3:4">
      <c r="C360" s="32"/>
      <c r="D360" s="32"/>
    </row>
    <row r="361" spans="3:4">
      <c r="C361" s="32"/>
      <c r="D361" s="32"/>
    </row>
    <row r="362" spans="3:4">
      <c r="C362" s="32"/>
      <c r="D362" s="32"/>
    </row>
    <row r="363" spans="3:4">
      <c r="C363" s="32"/>
      <c r="D363" s="32"/>
    </row>
    <row r="364" spans="3:4">
      <c r="C364" s="32"/>
      <c r="D364" s="32"/>
    </row>
    <row r="365" spans="3:4">
      <c r="C365" s="32"/>
      <c r="D365" s="32"/>
    </row>
    <row r="366" spans="3:4">
      <c r="C366" s="32"/>
      <c r="D366" s="32"/>
    </row>
    <row r="367" spans="3:4">
      <c r="C367" s="32"/>
      <c r="D367" s="32"/>
    </row>
    <row r="368" spans="3:4">
      <c r="C368" s="32"/>
      <c r="D368" s="32"/>
    </row>
    <row r="369" spans="3:4">
      <c r="C369" s="32"/>
      <c r="D369" s="32"/>
    </row>
    <row r="370" spans="3:4">
      <c r="C370" s="32"/>
      <c r="D370" s="32"/>
    </row>
    <row r="371" spans="3:4">
      <c r="C371" s="32"/>
      <c r="D371" s="32"/>
    </row>
    <row r="372" spans="3:4">
      <c r="C372" s="32"/>
      <c r="D372" s="32"/>
    </row>
    <row r="373" spans="3:4">
      <c r="C373" s="32"/>
      <c r="D373" s="32"/>
    </row>
    <row r="374" spans="3:4">
      <c r="C374" s="32"/>
      <c r="D374" s="32"/>
    </row>
    <row r="375" spans="3:4">
      <c r="C375" s="32"/>
      <c r="D375" s="32"/>
    </row>
    <row r="376" spans="3:4">
      <c r="C376" s="32"/>
      <c r="D376" s="32"/>
    </row>
    <row r="377" spans="3:4">
      <c r="C377" s="32"/>
      <c r="D377" s="32"/>
    </row>
    <row r="378" spans="3:4">
      <c r="C378" s="32"/>
      <c r="D378" s="32"/>
    </row>
    <row r="379" spans="3:4">
      <c r="C379" s="32"/>
      <c r="D379" s="32"/>
    </row>
    <row r="380" spans="3:4">
      <c r="C380" s="32"/>
      <c r="D380" s="32"/>
    </row>
    <row r="381" spans="3:4">
      <c r="C381" s="32"/>
      <c r="D381" s="32"/>
    </row>
    <row r="382" spans="3:4">
      <c r="C382" s="32"/>
      <c r="D382" s="32"/>
    </row>
    <row r="383" spans="3:4">
      <c r="C383" s="32"/>
      <c r="D383" s="32"/>
    </row>
    <row r="384" spans="3:4">
      <c r="C384" s="32"/>
      <c r="D384" s="32"/>
    </row>
    <row r="385" spans="3:4">
      <c r="C385" s="32"/>
      <c r="D385" s="32"/>
    </row>
    <row r="386" spans="3:4">
      <c r="C386" s="32"/>
      <c r="D386" s="32"/>
    </row>
    <row r="387" spans="3:4">
      <c r="C387" s="32"/>
      <c r="D387" s="32"/>
    </row>
    <row r="388" spans="3:4">
      <c r="C388" s="32"/>
      <c r="D388" s="32"/>
    </row>
    <row r="389" spans="3:4">
      <c r="C389" s="32"/>
      <c r="D389" s="32"/>
    </row>
    <row r="390" spans="3:4">
      <c r="C390" s="32"/>
      <c r="D390" s="32"/>
    </row>
    <row r="391" spans="3:4">
      <c r="C391" s="32"/>
      <c r="D391" s="32"/>
    </row>
    <row r="392" spans="3:4">
      <c r="C392" s="32"/>
      <c r="D392" s="32"/>
    </row>
    <row r="393" spans="3:4">
      <c r="C393" s="32"/>
      <c r="D393" s="32"/>
    </row>
    <row r="394" spans="3:4">
      <c r="C394" s="32"/>
      <c r="D394" s="32"/>
    </row>
    <row r="395" spans="3:4">
      <c r="C395" s="32"/>
      <c r="D395" s="32"/>
    </row>
    <row r="396" spans="3:4">
      <c r="C396" s="32"/>
      <c r="D396" s="32"/>
    </row>
    <row r="397" spans="3:4">
      <c r="C397" s="32"/>
      <c r="D397" s="32"/>
    </row>
    <row r="398" spans="3:4">
      <c r="C398" s="32"/>
      <c r="D398" s="32"/>
    </row>
    <row r="399" spans="3:4">
      <c r="C399" s="32"/>
      <c r="D399" s="32"/>
    </row>
    <row r="400" spans="3:4">
      <c r="C400" s="32"/>
      <c r="D400" s="32"/>
    </row>
    <row r="401" spans="3:4">
      <c r="C401" s="32"/>
      <c r="D401" s="32"/>
    </row>
    <row r="402" spans="3:4">
      <c r="C402" s="32"/>
      <c r="D402" s="32"/>
    </row>
    <row r="403" spans="3:4">
      <c r="C403" s="32"/>
      <c r="D403" s="32"/>
    </row>
    <row r="404" spans="3:4">
      <c r="C404" s="32"/>
      <c r="D404" s="32"/>
    </row>
    <row r="405" spans="3:4">
      <c r="C405" s="32"/>
      <c r="D405" s="32"/>
    </row>
    <row r="406" spans="3:4">
      <c r="C406" s="32"/>
      <c r="D406" s="32"/>
    </row>
    <row r="407" spans="3:4">
      <c r="C407" s="32"/>
      <c r="D407" s="32"/>
    </row>
    <row r="408" spans="3:4">
      <c r="C408" s="32"/>
      <c r="D408" s="32"/>
    </row>
    <row r="409" spans="3:4">
      <c r="C409" s="32"/>
      <c r="D409" s="32"/>
    </row>
    <row r="410" spans="3:4">
      <c r="C410" s="32"/>
      <c r="D410" s="32"/>
    </row>
    <row r="411" spans="3:4">
      <c r="C411" s="32"/>
      <c r="D411" s="32"/>
    </row>
    <row r="412" spans="3:4">
      <c r="C412" s="32"/>
      <c r="D412" s="32"/>
    </row>
    <row r="413" spans="3:4">
      <c r="C413" s="32"/>
      <c r="D413" s="32"/>
    </row>
    <row r="414" spans="3:4">
      <c r="C414" s="32"/>
      <c r="D414" s="32"/>
    </row>
    <row r="415" spans="3:4">
      <c r="C415" s="32"/>
      <c r="D415" s="32"/>
    </row>
    <row r="416" spans="3:4">
      <c r="C416" s="32"/>
      <c r="D416" s="32"/>
    </row>
    <row r="417" spans="3:4">
      <c r="C417" s="32"/>
      <c r="D417" s="32"/>
    </row>
    <row r="418" spans="3:4">
      <c r="C418" s="32"/>
      <c r="D418" s="32"/>
    </row>
    <row r="419" spans="3:4">
      <c r="C419" s="32"/>
      <c r="D419" s="32"/>
    </row>
    <row r="420" spans="3:4">
      <c r="C420" s="32"/>
      <c r="D420" s="32"/>
    </row>
    <row r="421" spans="3:4">
      <c r="C421" s="32"/>
      <c r="D421" s="32"/>
    </row>
    <row r="422" spans="3:4">
      <c r="C422" s="32"/>
      <c r="D422" s="32"/>
    </row>
    <row r="423" spans="3:4">
      <c r="C423" s="32"/>
      <c r="D423" s="32"/>
    </row>
    <row r="424" spans="3:4">
      <c r="C424" s="32"/>
      <c r="D424" s="32"/>
    </row>
    <row r="425" spans="3:4">
      <c r="C425" s="32"/>
      <c r="D425" s="32"/>
    </row>
    <row r="426" spans="3:4">
      <c r="C426" s="32"/>
      <c r="D426" s="32"/>
    </row>
    <row r="427" spans="3:4">
      <c r="C427" s="32"/>
      <c r="D427" s="32"/>
    </row>
    <row r="428" spans="3:4">
      <c r="C428" s="32"/>
      <c r="D428" s="32"/>
    </row>
    <row r="429" spans="3:4">
      <c r="C429" s="32"/>
      <c r="D429" s="32"/>
    </row>
    <row r="430" spans="3:4">
      <c r="C430" s="32"/>
      <c r="D430" s="32"/>
    </row>
    <row r="431" spans="3:4">
      <c r="C431" s="32"/>
      <c r="D431" s="32"/>
    </row>
    <row r="432" spans="3:4">
      <c r="C432" s="32"/>
      <c r="D432" s="32"/>
    </row>
    <row r="433" spans="3:4">
      <c r="C433" s="32"/>
      <c r="D433" s="32"/>
    </row>
    <row r="434" spans="3:4">
      <c r="C434" s="32"/>
      <c r="D434" s="32"/>
    </row>
    <row r="435" spans="3:4">
      <c r="C435" s="32"/>
      <c r="D435" s="32"/>
    </row>
    <row r="436" spans="3:4">
      <c r="C436" s="32"/>
      <c r="D436" s="32"/>
    </row>
    <row r="437" spans="3:4">
      <c r="C437" s="32"/>
      <c r="D437" s="32"/>
    </row>
    <row r="438" spans="3:4">
      <c r="C438" s="32"/>
      <c r="D438" s="32"/>
    </row>
    <row r="439" spans="3:4">
      <c r="C439" s="32"/>
      <c r="D439" s="32"/>
    </row>
    <row r="440" spans="3:4">
      <c r="C440" s="32"/>
      <c r="D440" s="32"/>
    </row>
    <row r="441" spans="3:4">
      <c r="C441" s="32"/>
      <c r="D441" s="32"/>
    </row>
    <row r="442" spans="3:4">
      <c r="C442" s="32"/>
      <c r="D442" s="32"/>
    </row>
    <row r="443" spans="3:4">
      <c r="C443" s="32"/>
      <c r="D443" s="32"/>
    </row>
    <row r="444" spans="3:4">
      <c r="C444" s="32"/>
      <c r="D444" s="32"/>
    </row>
    <row r="445" spans="3:4">
      <c r="C445" s="32"/>
      <c r="D445" s="32"/>
    </row>
    <row r="446" spans="3:4">
      <c r="C446" s="32"/>
      <c r="D446" s="32"/>
    </row>
    <row r="447" spans="3:4">
      <c r="C447" s="32"/>
      <c r="D447" s="32"/>
    </row>
    <row r="448" spans="3:4">
      <c r="C448" s="32"/>
      <c r="D448" s="32"/>
    </row>
    <row r="449" spans="3:4">
      <c r="C449" s="32"/>
      <c r="D449" s="32"/>
    </row>
    <row r="450" spans="3:4">
      <c r="C450" s="32"/>
      <c r="D450" s="32"/>
    </row>
    <row r="451" spans="3:4">
      <c r="C451" s="32"/>
      <c r="D451" s="32"/>
    </row>
    <row r="452" spans="3:4">
      <c r="C452" s="32"/>
      <c r="D452" s="32"/>
    </row>
    <row r="453" spans="3:4">
      <c r="C453" s="32"/>
      <c r="D453" s="32"/>
    </row>
    <row r="454" spans="3:4">
      <c r="C454" s="32"/>
      <c r="D454" s="32"/>
    </row>
    <row r="455" spans="3:4">
      <c r="C455" s="32"/>
      <c r="D455" s="32"/>
    </row>
    <row r="456" spans="3:4">
      <c r="C456" s="32"/>
      <c r="D456" s="32"/>
    </row>
    <row r="457" spans="3:4">
      <c r="C457" s="32"/>
      <c r="D457" s="32"/>
    </row>
    <row r="458" spans="3:4">
      <c r="C458" s="32"/>
      <c r="D458" s="32"/>
    </row>
    <row r="459" spans="3:4">
      <c r="C459" s="32"/>
      <c r="D459" s="32"/>
    </row>
    <row r="460" spans="3:4">
      <c r="C460" s="32"/>
      <c r="D460" s="32"/>
    </row>
    <row r="461" spans="3:4">
      <c r="C461" s="32"/>
      <c r="D461" s="32"/>
    </row>
    <row r="462" spans="3:4">
      <c r="C462" s="32"/>
      <c r="D462" s="32"/>
    </row>
    <row r="463" spans="3:4">
      <c r="C463" s="32"/>
      <c r="D463" s="32"/>
    </row>
    <row r="464" spans="3:4">
      <c r="C464" s="32"/>
      <c r="D464" s="32"/>
    </row>
    <row r="465" spans="3:4">
      <c r="C465" s="32"/>
      <c r="D465" s="32"/>
    </row>
    <row r="466" spans="3:4">
      <c r="C466" s="32"/>
      <c r="D466" s="32"/>
    </row>
    <row r="467" spans="3:4">
      <c r="C467" s="32"/>
      <c r="D467" s="32"/>
    </row>
    <row r="468" spans="3:4">
      <c r="C468" s="32"/>
      <c r="D468" s="32"/>
    </row>
    <row r="469" spans="3:4">
      <c r="C469" s="32"/>
      <c r="D469" s="32"/>
    </row>
    <row r="470" spans="3:4">
      <c r="C470" s="32"/>
      <c r="D470" s="32"/>
    </row>
    <row r="471" spans="3:4">
      <c r="C471" s="32"/>
      <c r="D471" s="32"/>
    </row>
    <row r="472" spans="3:4">
      <c r="C472" s="32"/>
      <c r="D472" s="32"/>
    </row>
    <row r="473" spans="3:4">
      <c r="C473" s="32"/>
      <c r="D473" s="32"/>
    </row>
    <row r="474" spans="3:4">
      <c r="C474" s="32"/>
      <c r="D474" s="32"/>
    </row>
    <row r="475" spans="3:4">
      <c r="C475" s="32"/>
      <c r="D475" s="32"/>
    </row>
    <row r="476" spans="3:4">
      <c r="C476" s="32"/>
      <c r="D476" s="32"/>
    </row>
    <row r="477" spans="3:4">
      <c r="C477" s="32"/>
      <c r="D477" s="32"/>
    </row>
    <row r="478" spans="3:4">
      <c r="C478" s="32"/>
      <c r="D478" s="32"/>
    </row>
    <row r="479" spans="3:4">
      <c r="C479" s="32"/>
      <c r="D479" s="32"/>
    </row>
    <row r="480" spans="3:4">
      <c r="C480" s="32"/>
      <c r="D480" s="32"/>
    </row>
    <row r="481" spans="3:4">
      <c r="C481" s="32"/>
      <c r="D481" s="32"/>
    </row>
    <row r="482" spans="3:4">
      <c r="C482" s="32"/>
      <c r="D482" s="32"/>
    </row>
    <row r="483" spans="3:4">
      <c r="C483" s="32"/>
      <c r="D483" s="32"/>
    </row>
    <row r="484" spans="3:4">
      <c r="C484" s="32"/>
      <c r="D484" s="32"/>
    </row>
    <row r="485" spans="3:4">
      <c r="C485" s="32"/>
      <c r="D485" s="32"/>
    </row>
    <row r="486" spans="3:4">
      <c r="C486" s="32"/>
      <c r="D486" s="32"/>
    </row>
    <row r="487" spans="3:4">
      <c r="C487" s="32"/>
      <c r="D487" s="32"/>
    </row>
    <row r="488" spans="3:4">
      <c r="C488" s="32"/>
      <c r="D488" s="32"/>
    </row>
    <row r="489" spans="3:4">
      <c r="C489" s="32"/>
      <c r="D489" s="32"/>
    </row>
    <row r="490" spans="3:4">
      <c r="C490" s="32"/>
      <c r="D490" s="32"/>
    </row>
    <row r="491" spans="3:4">
      <c r="C491" s="32"/>
      <c r="D491" s="32"/>
    </row>
    <row r="492" spans="3:4">
      <c r="C492" s="32"/>
      <c r="D492" s="32"/>
    </row>
    <row r="493" spans="3:4">
      <c r="C493" s="32"/>
      <c r="D493" s="32"/>
    </row>
    <row r="494" spans="3:4">
      <c r="C494" s="32"/>
      <c r="D494" s="32"/>
    </row>
    <row r="495" spans="3:4">
      <c r="C495" s="32"/>
      <c r="D495" s="32"/>
    </row>
    <row r="496" spans="3:4">
      <c r="C496" s="32"/>
      <c r="D496" s="32"/>
    </row>
    <row r="497" spans="3:4">
      <c r="C497" s="32"/>
      <c r="D497" s="32"/>
    </row>
    <row r="498" spans="3:4">
      <c r="C498" s="32"/>
      <c r="D498" s="32"/>
    </row>
    <row r="499" spans="3:4">
      <c r="C499" s="32"/>
      <c r="D499" s="32"/>
    </row>
    <row r="500" spans="3:4">
      <c r="C500" s="32"/>
      <c r="D500" s="32"/>
    </row>
    <row r="501" spans="3:4">
      <c r="C501" s="32"/>
      <c r="D501" s="32"/>
    </row>
    <row r="502" spans="3:4">
      <c r="C502" s="32"/>
      <c r="D502" s="32"/>
    </row>
    <row r="503" spans="3:4">
      <c r="C503" s="32"/>
      <c r="D503" s="32"/>
    </row>
    <row r="504" spans="3:4">
      <c r="C504" s="32"/>
      <c r="D504" s="32"/>
    </row>
    <row r="505" spans="3:4">
      <c r="C505" s="32"/>
      <c r="D505" s="32"/>
    </row>
    <row r="506" spans="3:4">
      <c r="C506" s="32"/>
      <c r="D506" s="32"/>
    </row>
    <row r="507" spans="3:4">
      <c r="C507" s="32"/>
      <c r="D507" s="32"/>
    </row>
    <row r="508" spans="3:4">
      <c r="C508" s="32"/>
      <c r="D508" s="32"/>
    </row>
    <row r="509" spans="3:4">
      <c r="C509" s="32"/>
      <c r="D509" s="32"/>
    </row>
    <row r="510" spans="3:4">
      <c r="C510" s="32"/>
      <c r="D510" s="32"/>
    </row>
    <row r="511" spans="3:4">
      <c r="C511" s="32"/>
      <c r="D511" s="32"/>
    </row>
    <row r="512" spans="3:4">
      <c r="C512" s="32"/>
      <c r="D512" s="32"/>
    </row>
    <row r="513" spans="3:4">
      <c r="C513" s="32"/>
      <c r="D513" s="32"/>
    </row>
    <row r="514" spans="3:4">
      <c r="C514" s="32"/>
      <c r="D514" s="32"/>
    </row>
    <row r="515" spans="3:4">
      <c r="C515" s="32"/>
      <c r="D515" s="32"/>
    </row>
    <row r="516" spans="3:4">
      <c r="C516" s="32"/>
      <c r="D516" s="32"/>
    </row>
    <row r="517" spans="3:4">
      <c r="C517" s="32"/>
      <c r="D517" s="32"/>
    </row>
    <row r="518" spans="3:4">
      <c r="C518" s="32"/>
      <c r="D518" s="32"/>
    </row>
    <row r="519" spans="3:4">
      <c r="C519" s="32"/>
      <c r="D519" s="32"/>
    </row>
    <row r="520" spans="3:4">
      <c r="C520" s="32"/>
      <c r="D520" s="32"/>
    </row>
    <row r="521" spans="3:4">
      <c r="C521" s="32"/>
      <c r="D521" s="32"/>
    </row>
    <row r="522" spans="3:4">
      <c r="C522" s="32"/>
      <c r="D522" s="32"/>
    </row>
    <row r="523" spans="3:4">
      <c r="C523" s="32"/>
      <c r="D523" s="32"/>
    </row>
    <row r="524" spans="3:4">
      <c r="C524" s="32"/>
      <c r="D524" s="32"/>
    </row>
    <row r="525" spans="3:4">
      <c r="C525" s="32"/>
      <c r="D525" s="32"/>
    </row>
    <row r="526" spans="3:4">
      <c r="C526" s="32"/>
      <c r="D526" s="32"/>
    </row>
    <row r="527" spans="3:4">
      <c r="C527" s="32"/>
      <c r="D527" s="32"/>
    </row>
    <row r="528" spans="3:4">
      <c r="C528" s="32"/>
      <c r="D528" s="32"/>
    </row>
    <row r="529" spans="3:4">
      <c r="C529" s="32"/>
      <c r="D529" s="32"/>
    </row>
    <row r="530" spans="3:4">
      <c r="C530" s="32"/>
      <c r="D530" s="32"/>
    </row>
    <row r="531" spans="3:4">
      <c r="C531" s="32"/>
      <c r="D531" s="32"/>
    </row>
    <row r="532" spans="3:4">
      <c r="C532" s="32"/>
      <c r="D532" s="32"/>
    </row>
    <row r="533" spans="3:4">
      <c r="C533" s="32"/>
      <c r="D533" s="32"/>
    </row>
    <row r="534" spans="3:4">
      <c r="C534" s="32"/>
      <c r="D534" s="32"/>
    </row>
    <row r="535" spans="3:4">
      <c r="C535" s="32"/>
      <c r="D535" s="32"/>
    </row>
    <row r="536" spans="3:4">
      <c r="C536" s="32"/>
      <c r="D536" s="32"/>
    </row>
    <row r="537" spans="3:4">
      <c r="C537" s="32"/>
      <c r="D537" s="32"/>
    </row>
    <row r="538" spans="3:4">
      <c r="C538" s="32"/>
      <c r="D538" s="32"/>
    </row>
    <row r="539" spans="3:4">
      <c r="C539" s="32"/>
      <c r="D539" s="32"/>
    </row>
    <row r="540" spans="3:4">
      <c r="C540" s="32"/>
      <c r="D540" s="32"/>
    </row>
    <row r="541" spans="3:4">
      <c r="C541" s="32"/>
      <c r="D541" s="32"/>
    </row>
    <row r="542" spans="3:4">
      <c r="C542" s="32"/>
      <c r="D542" s="32"/>
    </row>
    <row r="543" spans="3:4">
      <c r="C543" s="32"/>
      <c r="D543" s="32"/>
    </row>
    <row r="544" spans="3:4">
      <c r="C544" s="32"/>
      <c r="D544" s="32"/>
    </row>
    <row r="545" spans="3:4">
      <c r="C545" s="32"/>
      <c r="D545" s="32"/>
    </row>
    <row r="546" spans="3:4">
      <c r="C546" s="32"/>
      <c r="D546" s="32"/>
    </row>
    <row r="547" spans="3:4">
      <c r="C547" s="32"/>
      <c r="D547" s="32"/>
    </row>
    <row r="548" spans="3:4">
      <c r="C548" s="32"/>
      <c r="D548" s="32"/>
    </row>
    <row r="549" spans="3:4">
      <c r="C549" s="32"/>
      <c r="D549" s="32"/>
    </row>
    <row r="550" spans="3:4">
      <c r="C550" s="32"/>
      <c r="D550" s="32"/>
    </row>
    <row r="551" spans="3:4">
      <c r="C551" s="32"/>
      <c r="D551" s="32"/>
    </row>
    <row r="552" spans="3:4">
      <c r="C552" s="32"/>
      <c r="D552" s="32"/>
    </row>
    <row r="553" spans="3:4">
      <c r="C553" s="32"/>
      <c r="D553" s="32"/>
    </row>
    <row r="554" spans="3:4">
      <c r="C554" s="32"/>
      <c r="D554" s="32"/>
    </row>
    <row r="555" spans="3:4">
      <c r="C555" s="32"/>
      <c r="D555" s="32"/>
    </row>
    <row r="556" spans="3:4">
      <c r="C556" s="32"/>
      <c r="D556" s="32"/>
    </row>
    <row r="557" spans="3:4">
      <c r="C557" s="32"/>
      <c r="D557" s="32"/>
    </row>
    <row r="558" spans="3:4">
      <c r="C558" s="32"/>
      <c r="D558" s="32"/>
    </row>
    <row r="559" spans="3:4">
      <c r="C559" s="32"/>
      <c r="D559" s="32"/>
    </row>
    <row r="560" spans="3:4">
      <c r="C560" s="32"/>
      <c r="D560" s="32"/>
    </row>
    <row r="561" spans="3:4">
      <c r="C561" s="32"/>
      <c r="D561" s="32"/>
    </row>
    <row r="562" spans="3:4">
      <c r="C562" s="32"/>
      <c r="D562" s="32"/>
    </row>
    <row r="563" spans="3:4">
      <c r="C563" s="32"/>
      <c r="D563" s="32"/>
    </row>
    <row r="564" spans="3:4">
      <c r="C564" s="32"/>
      <c r="D564" s="32"/>
    </row>
    <row r="565" spans="3:4">
      <c r="C565" s="32"/>
      <c r="D565" s="32"/>
    </row>
    <row r="566" spans="3:4">
      <c r="C566" s="32"/>
      <c r="D566" s="32"/>
    </row>
    <row r="567" spans="3:4">
      <c r="C567" s="32"/>
      <c r="D567" s="32"/>
    </row>
    <row r="568" spans="3:4">
      <c r="C568" s="32"/>
      <c r="D568" s="32"/>
    </row>
    <row r="569" spans="3:4">
      <c r="C569" s="32"/>
      <c r="D569" s="32"/>
    </row>
    <row r="570" spans="3:4">
      <c r="C570" s="32"/>
      <c r="D570" s="32"/>
    </row>
    <row r="571" spans="3:4">
      <c r="C571" s="32"/>
      <c r="D571" s="32"/>
    </row>
    <row r="572" spans="3:4">
      <c r="C572" s="32"/>
      <c r="D572" s="32"/>
    </row>
    <row r="573" spans="3:4">
      <c r="C573" s="32"/>
      <c r="D573" s="32"/>
    </row>
    <row r="574" spans="3:4">
      <c r="C574" s="32"/>
      <c r="D574" s="32"/>
    </row>
    <row r="575" spans="3:4">
      <c r="C575" s="32"/>
      <c r="D575" s="32"/>
    </row>
    <row r="576" spans="3:4">
      <c r="C576" s="32"/>
      <c r="D576" s="32"/>
    </row>
    <row r="577" spans="3:4">
      <c r="C577" s="32"/>
      <c r="D577" s="32"/>
    </row>
    <row r="578" spans="3:4">
      <c r="C578" s="32"/>
      <c r="D578" s="32"/>
    </row>
    <row r="579" spans="3:4">
      <c r="C579" s="32"/>
      <c r="D579" s="32"/>
    </row>
    <row r="580" spans="3:4">
      <c r="C580" s="32"/>
      <c r="D580" s="32"/>
    </row>
    <row r="581" spans="3:4">
      <c r="C581" s="32"/>
      <c r="D581" s="32"/>
    </row>
    <row r="582" spans="3:4">
      <c r="C582" s="32"/>
      <c r="D582" s="32"/>
    </row>
    <row r="583" spans="3:4">
      <c r="C583" s="32"/>
      <c r="D583" s="32"/>
    </row>
    <row r="584" spans="3:4">
      <c r="C584" s="32"/>
      <c r="D584" s="32"/>
    </row>
    <row r="585" spans="3:4">
      <c r="C585" s="32"/>
      <c r="D585" s="32"/>
    </row>
    <row r="586" spans="3:4">
      <c r="C586" s="32"/>
      <c r="D586" s="32"/>
    </row>
    <row r="587" spans="3:4">
      <c r="C587" s="32"/>
      <c r="D587" s="32"/>
    </row>
    <row r="588" spans="3:4">
      <c r="C588" s="32"/>
      <c r="D588" s="32"/>
    </row>
    <row r="589" spans="3:4">
      <c r="C589" s="32"/>
      <c r="D589" s="32"/>
    </row>
    <row r="590" spans="3:4">
      <c r="C590" s="32"/>
      <c r="D590" s="32"/>
    </row>
    <row r="591" spans="3:4">
      <c r="C591" s="32"/>
      <c r="D591" s="32"/>
    </row>
    <row r="592" spans="3:4">
      <c r="C592" s="32"/>
      <c r="D592" s="32"/>
    </row>
    <row r="593" spans="3:4">
      <c r="C593" s="32"/>
      <c r="D593" s="32"/>
    </row>
    <row r="594" spans="3:4">
      <c r="C594" s="32"/>
      <c r="D594" s="32"/>
    </row>
    <row r="595" spans="3:4">
      <c r="C595" s="32"/>
      <c r="D595" s="32"/>
    </row>
    <row r="596" spans="3:4">
      <c r="C596" s="32"/>
      <c r="D596" s="32"/>
    </row>
    <row r="597" spans="3:4">
      <c r="C597" s="32"/>
      <c r="D597" s="32"/>
    </row>
    <row r="598" spans="3:4">
      <c r="C598" s="32"/>
      <c r="D598" s="32"/>
    </row>
    <row r="599" spans="3:4">
      <c r="C599" s="32"/>
      <c r="D599" s="32"/>
    </row>
    <row r="600" spans="3:4">
      <c r="C600" s="32"/>
      <c r="D600" s="32"/>
    </row>
    <row r="601" spans="3:4">
      <c r="C601" s="32"/>
      <c r="D601" s="32"/>
    </row>
    <row r="602" spans="3:4">
      <c r="C602" s="32"/>
      <c r="D602" s="32"/>
    </row>
    <row r="603" spans="3:4">
      <c r="C603" s="32"/>
      <c r="D603" s="32"/>
    </row>
    <row r="604" spans="3:4">
      <c r="C604" s="32"/>
      <c r="D604" s="32"/>
    </row>
    <row r="605" spans="3:4">
      <c r="C605" s="32"/>
      <c r="D605" s="32"/>
    </row>
    <row r="606" spans="3:4">
      <c r="C606" s="32"/>
      <c r="D606" s="32"/>
    </row>
    <row r="607" spans="3:4">
      <c r="C607" s="32"/>
      <c r="D607" s="32"/>
    </row>
    <row r="608" spans="3:4">
      <c r="C608" s="32"/>
      <c r="D608" s="32"/>
    </row>
    <row r="609" spans="3:4">
      <c r="C609" s="32"/>
      <c r="D609" s="32"/>
    </row>
    <row r="610" spans="3:4">
      <c r="C610" s="32"/>
      <c r="D610" s="32"/>
    </row>
    <row r="611" spans="3:4">
      <c r="C611" s="32"/>
      <c r="D611" s="32"/>
    </row>
    <row r="612" spans="3:4">
      <c r="C612" s="32"/>
      <c r="D612" s="32"/>
    </row>
    <row r="613" spans="3:4">
      <c r="C613" s="32"/>
      <c r="D613" s="32"/>
    </row>
    <row r="614" spans="3:4">
      <c r="C614" s="32"/>
      <c r="D614" s="32"/>
    </row>
    <row r="615" spans="3:4">
      <c r="C615" s="32"/>
      <c r="D615" s="32"/>
    </row>
    <row r="616" spans="3:4">
      <c r="C616" s="32"/>
      <c r="D616" s="32"/>
    </row>
    <row r="617" spans="3:4">
      <c r="C617" s="32"/>
      <c r="D617" s="32"/>
    </row>
    <row r="618" spans="3:4">
      <c r="C618" s="32"/>
      <c r="D618" s="32"/>
    </row>
    <row r="619" spans="3:4">
      <c r="C619" s="32"/>
      <c r="D619" s="32"/>
    </row>
    <row r="620" spans="3:4">
      <c r="C620" s="32"/>
      <c r="D620" s="32"/>
    </row>
    <row r="621" spans="3:4">
      <c r="C621" s="32"/>
      <c r="D621" s="32"/>
    </row>
    <row r="622" spans="3:4">
      <c r="C622" s="32"/>
      <c r="D622" s="32"/>
    </row>
    <row r="623" spans="3:4">
      <c r="C623" s="32"/>
      <c r="D623" s="32"/>
    </row>
    <row r="624" spans="3:4">
      <c r="C624" s="32"/>
      <c r="D624" s="32"/>
    </row>
    <row r="625" spans="3:4">
      <c r="C625" s="32"/>
      <c r="D625" s="32"/>
    </row>
    <row r="626" spans="3:4">
      <c r="C626" s="32"/>
      <c r="D626" s="32"/>
    </row>
    <row r="627" spans="3:4">
      <c r="C627" s="32"/>
      <c r="D627" s="32"/>
    </row>
    <row r="628" spans="3:4">
      <c r="C628" s="32"/>
      <c r="D628" s="32"/>
    </row>
    <row r="629" spans="3:4">
      <c r="C629" s="32"/>
      <c r="D629" s="32"/>
    </row>
    <row r="630" spans="3:4">
      <c r="C630" s="32"/>
      <c r="D630" s="32"/>
    </row>
    <row r="631" spans="3:4">
      <c r="C631" s="32"/>
      <c r="D631" s="32"/>
    </row>
    <row r="632" spans="3:4">
      <c r="C632" s="32"/>
      <c r="D632" s="32"/>
    </row>
    <row r="633" spans="3:4">
      <c r="C633" s="32"/>
      <c r="D633" s="32"/>
    </row>
    <row r="634" spans="3:4">
      <c r="C634" s="32"/>
      <c r="D634" s="32"/>
    </row>
    <row r="635" spans="3:4">
      <c r="C635" s="32"/>
      <c r="D635" s="32"/>
    </row>
    <row r="636" spans="3:4">
      <c r="C636" s="32"/>
      <c r="D636" s="32"/>
    </row>
    <row r="637" spans="3:4">
      <c r="C637" s="32"/>
      <c r="D637" s="32"/>
    </row>
    <row r="638" spans="3:4">
      <c r="C638" s="32"/>
      <c r="D638" s="32"/>
    </row>
    <row r="639" spans="3:4">
      <c r="C639" s="32"/>
      <c r="D639" s="32"/>
    </row>
    <row r="640" spans="3:4">
      <c r="C640" s="32"/>
      <c r="D640" s="32"/>
    </row>
    <row r="641" spans="3:4">
      <c r="C641" s="32"/>
      <c r="D641" s="32"/>
    </row>
    <row r="642" spans="3:4">
      <c r="C642" s="32"/>
      <c r="D642" s="32"/>
    </row>
    <row r="643" spans="3:4">
      <c r="C643" s="32"/>
      <c r="D643" s="32"/>
    </row>
    <row r="644" spans="3:4">
      <c r="C644" s="32"/>
      <c r="D644" s="32"/>
    </row>
    <row r="645" spans="3:4">
      <c r="C645" s="32"/>
      <c r="D645" s="32"/>
    </row>
    <row r="646" spans="3:4">
      <c r="C646" s="32"/>
      <c r="D646" s="32"/>
    </row>
    <row r="647" spans="3:4">
      <c r="C647" s="32"/>
      <c r="D647" s="32"/>
    </row>
    <row r="648" spans="3:4">
      <c r="C648" s="32"/>
      <c r="D648" s="32"/>
    </row>
    <row r="649" spans="3:4">
      <c r="C649" s="32"/>
      <c r="D649" s="32"/>
    </row>
    <row r="650" spans="3:4">
      <c r="C650" s="32"/>
      <c r="D650" s="32"/>
    </row>
    <row r="651" spans="3:4">
      <c r="C651" s="32"/>
      <c r="D651" s="32"/>
    </row>
    <row r="652" spans="3:4">
      <c r="C652" s="32"/>
      <c r="D652" s="32"/>
    </row>
    <row r="653" spans="3:4">
      <c r="C653" s="32"/>
      <c r="D653" s="32"/>
    </row>
    <row r="654" spans="3:4">
      <c r="C654" s="32"/>
      <c r="D654" s="32"/>
    </row>
    <row r="655" spans="3:4">
      <c r="C655" s="32"/>
      <c r="D655" s="32"/>
    </row>
    <row r="656" spans="3:4">
      <c r="C656" s="32"/>
      <c r="D656" s="32"/>
    </row>
    <row r="657" spans="3:4">
      <c r="C657" s="32"/>
      <c r="D657" s="32"/>
    </row>
    <row r="658" spans="3:4">
      <c r="C658" s="32"/>
      <c r="D658" s="32"/>
    </row>
    <row r="659" spans="3:4">
      <c r="C659" s="32"/>
      <c r="D659" s="32"/>
    </row>
    <row r="660" spans="3:4">
      <c r="C660" s="32"/>
      <c r="D660" s="32"/>
    </row>
    <row r="661" spans="3:4">
      <c r="C661" s="32"/>
      <c r="D661" s="32"/>
    </row>
    <row r="662" spans="3:4">
      <c r="C662" s="32"/>
      <c r="D662" s="32"/>
    </row>
    <row r="663" spans="3:4">
      <c r="C663" s="32"/>
      <c r="D663" s="32"/>
    </row>
    <row r="664" spans="3:4">
      <c r="C664" s="32"/>
      <c r="D664" s="32"/>
    </row>
    <row r="665" spans="3:4">
      <c r="C665" s="32"/>
      <c r="D665" s="32"/>
    </row>
    <row r="666" spans="3:4">
      <c r="C666" s="32"/>
      <c r="D666" s="32"/>
    </row>
    <row r="667" spans="3:4">
      <c r="C667" s="32"/>
      <c r="D667" s="32"/>
    </row>
    <row r="668" spans="3:4">
      <c r="C668" s="32"/>
      <c r="D668" s="32"/>
    </row>
    <row r="669" spans="3:4">
      <c r="C669" s="32"/>
      <c r="D669" s="32"/>
    </row>
    <row r="670" spans="3:4">
      <c r="C670" s="32"/>
      <c r="D670" s="32"/>
    </row>
    <row r="671" spans="3:4">
      <c r="C671" s="32"/>
      <c r="D671" s="32"/>
    </row>
    <row r="672" spans="3:4">
      <c r="C672" s="32"/>
      <c r="D672" s="32"/>
    </row>
    <row r="673" spans="3:4">
      <c r="C673" s="32"/>
      <c r="D673" s="32"/>
    </row>
    <row r="674" spans="3:4">
      <c r="C674" s="32"/>
      <c r="D674" s="32"/>
    </row>
    <row r="675" spans="3:4">
      <c r="C675" s="32"/>
      <c r="D675" s="32"/>
    </row>
    <row r="676" spans="3:4">
      <c r="C676" s="32"/>
      <c r="D676" s="32"/>
    </row>
    <row r="677" spans="3:4">
      <c r="C677" s="32"/>
      <c r="D677" s="32"/>
    </row>
    <row r="678" spans="3:4">
      <c r="C678" s="32"/>
      <c r="D678" s="32"/>
    </row>
    <row r="679" spans="3:4">
      <c r="C679" s="32"/>
      <c r="D679" s="32"/>
    </row>
    <row r="680" spans="3:4">
      <c r="C680" s="32"/>
      <c r="D680" s="32"/>
    </row>
    <row r="681" spans="3:4">
      <c r="C681" s="32"/>
      <c r="D681" s="32"/>
    </row>
    <row r="682" spans="3:4">
      <c r="C682" s="32"/>
      <c r="D682" s="32"/>
    </row>
    <row r="683" spans="3:4">
      <c r="C683" s="32"/>
      <c r="D683" s="32"/>
    </row>
    <row r="684" spans="3:4">
      <c r="C684" s="32"/>
      <c r="D684" s="32"/>
    </row>
    <row r="685" spans="3:4">
      <c r="C685" s="32"/>
      <c r="D685" s="32"/>
    </row>
    <row r="686" spans="3:4">
      <c r="C686" s="32"/>
      <c r="D686" s="32"/>
    </row>
    <row r="687" spans="3:4">
      <c r="C687" s="32"/>
      <c r="D687" s="32"/>
    </row>
    <row r="688" spans="3:4">
      <c r="C688" s="32"/>
      <c r="D688" s="32"/>
    </row>
    <row r="689" spans="3:4">
      <c r="C689" s="32"/>
      <c r="D689" s="32"/>
    </row>
    <row r="690" spans="3:4">
      <c r="C690" s="32"/>
      <c r="D690" s="32"/>
    </row>
    <row r="691" spans="3:4">
      <c r="C691" s="32"/>
      <c r="D691" s="32"/>
    </row>
    <row r="692" spans="3:4">
      <c r="C692" s="32"/>
      <c r="D692" s="32"/>
    </row>
    <row r="693" spans="3:4">
      <c r="C693" s="32"/>
      <c r="D693" s="32"/>
    </row>
    <row r="694" spans="3:4">
      <c r="C694" s="32"/>
      <c r="D694" s="32"/>
    </row>
    <row r="695" spans="3:4">
      <c r="C695" s="32"/>
      <c r="D695" s="32"/>
    </row>
    <row r="696" spans="3:4">
      <c r="C696" s="32"/>
      <c r="D696" s="32"/>
    </row>
    <row r="697" spans="3:4">
      <c r="C697" s="32"/>
      <c r="D697" s="32"/>
    </row>
    <row r="698" spans="3:4">
      <c r="C698" s="32"/>
      <c r="D698" s="32"/>
    </row>
    <row r="699" spans="3:4">
      <c r="C699" s="32"/>
      <c r="D699" s="32"/>
    </row>
    <row r="700" spans="3:4">
      <c r="C700" s="32"/>
      <c r="D700" s="32"/>
    </row>
    <row r="701" spans="3:4">
      <c r="C701" s="32"/>
      <c r="D701" s="32"/>
    </row>
    <row r="702" spans="3:4">
      <c r="C702" s="32"/>
      <c r="D702" s="32"/>
    </row>
    <row r="703" spans="3:4">
      <c r="C703" s="32"/>
      <c r="D703" s="32"/>
    </row>
    <row r="704" spans="3:4">
      <c r="C704" s="32"/>
      <c r="D704" s="32"/>
    </row>
    <row r="705" spans="3:4">
      <c r="C705" s="32"/>
      <c r="D705" s="32"/>
    </row>
    <row r="706" spans="3:4">
      <c r="C706" s="32"/>
      <c r="D706" s="32"/>
    </row>
    <row r="707" spans="3:4">
      <c r="C707" s="32"/>
      <c r="D707" s="32"/>
    </row>
    <row r="708" spans="3:4">
      <c r="C708" s="32"/>
      <c r="D708" s="32"/>
    </row>
    <row r="709" spans="3:4">
      <c r="C709" s="32"/>
      <c r="D709" s="32"/>
    </row>
    <row r="710" spans="3:4">
      <c r="C710" s="32"/>
      <c r="D710" s="32"/>
    </row>
    <row r="711" spans="3:4">
      <c r="C711" s="32"/>
      <c r="D711" s="32"/>
    </row>
    <row r="712" spans="3:4">
      <c r="C712" s="32"/>
      <c r="D712" s="32"/>
    </row>
    <row r="713" spans="3:4">
      <c r="C713" s="32"/>
      <c r="D713" s="32"/>
    </row>
    <row r="714" spans="3:4">
      <c r="C714" s="32"/>
      <c r="D714" s="32"/>
    </row>
    <row r="715" spans="3:4">
      <c r="C715" s="32"/>
      <c r="D715" s="32"/>
    </row>
    <row r="716" spans="3:4">
      <c r="C716" s="32"/>
      <c r="D716" s="32"/>
    </row>
    <row r="717" spans="3:4">
      <c r="C717" s="32"/>
      <c r="D717" s="32"/>
    </row>
    <row r="718" spans="3:4">
      <c r="C718" s="32"/>
      <c r="D718" s="32"/>
    </row>
    <row r="719" spans="3:4">
      <c r="C719" s="32"/>
      <c r="D719" s="32"/>
    </row>
    <row r="720" spans="3:4">
      <c r="C720" s="32"/>
      <c r="D720" s="32"/>
    </row>
    <row r="721" spans="3:4">
      <c r="C721" s="32"/>
      <c r="D721" s="32"/>
    </row>
    <row r="722" spans="3:4">
      <c r="C722" s="32"/>
      <c r="D722" s="32"/>
    </row>
    <row r="723" spans="3:4">
      <c r="C723" s="32"/>
      <c r="D723" s="32"/>
    </row>
    <row r="724" spans="3:4">
      <c r="C724" s="32"/>
      <c r="D724" s="32"/>
    </row>
    <row r="725" spans="3:4">
      <c r="C725" s="32"/>
      <c r="D725" s="32"/>
    </row>
    <row r="726" spans="3:4">
      <c r="C726" s="32"/>
      <c r="D726" s="32"/>
    </row>
    <row r="727" spans="3:4">
      <c r="C727" s="32"/>
      <c r="D727" s="32"/>
    </row>
    <row r="728" spans="3:4">
      <c r="C728" s="32"/>
      <c r="D728" s="32"/>
    </row>
    <row r="729" spans="3:4">
      <c r="C729" s="32"/>
      <c r="D729" s="32"/>
    </row>
    <row r="730" spans="3:4">
      <c r="C730" s="32"/>
      <c r="D730" s="32"/>
    </row>
    <row r="731" spans="3:4">
      <c r="C731" s="32"/>
      <c r="D731" s="32"/>
    </row>
    <row r="732" spans="3:4">
      <c r="C732" s="32"/>
      <c r="D732" s="32"/>
    </row>
    <row r="733" spans="3:4">
      <c r="C733" s="32"/>
      <c r="D733" s="32"/>
    </row>
    <row r="734" spans="3:4">
      <c r="C734" s="32"/>
      <c r="D734" s="32"/>
    </row>
    <row r="735" spans="3:4">
      <c r="C735" s="32"/>
      <c r="D735" s="32"/>
    </row>
    <row r="736" spans="3:4">
      <c r="C736" s="32"/>
      <c r="D736" s="32"/>
    </row>
    <row r="737" spans="3:4">
      <c r="C737" s="32"/>
      <c r="D737" s="32"/>
    </row>
    <row r="738" spans="3:4">
      <c r="C738" s="32"/>
      <c r="D738" s="32"/>
    </row>
    <row r="739" spans="3:4">
      <c r="C739" s="32"/>
      <c r="D739" s="32"/>
    </row>
    <row r="740" spans="3:4">
      <c r="C740" s="32"/>
      <c r="D740" s="32"/>
    </row>
    <row r="741" spans="3:4">
      <c r="C741" s="32"/>
      <c r="D741" s="32"/>
    </row>
    <row r="742" spans="3:4">
      <c r="C742" s="32"/>
      <c r="D742" s="32"/>
    </row>
    <row r="743" spans="3:4">
      <c r="C743" s="32"/>
      <c r="D743" s="32"/>
    </row>
    <row r="744" spans="3:4">
      <c r="C744" s="32"/>
      <c r="D744" s="32"/>
    </row>
    <row r="745" spans="3:4">
      <c r="C745" s="32"/>
      <c r="D745" s="32"/>
    </row>
    <row r="746" spans="3:4">
      <c r="C746" s="32"/>
      <c r="D746" s="32"/>
    </row>
    <row r="747" spans="3:4">
      <c r="C747" s="32"/>
      <c r="D747" s="32"/>
    </row>
    <row r="748" spans="3:4">
      <c r="C748" s="32"/>
      <c r="D748" s="32"/>
    </row>
    <row r="749" spans="3:4">
      <c r="C749" s="32"/>
      <c r="D749" s="32"/>
    </row>
    <row r="750" spans="3:4">
      <c r="C750" s="32"/>
      <c r="D750" s="32"/>
    </row>
    <row r="751" spans="3:4">
      <c r="C751" s="32"/>
      <c r="D751" s="32"/>
    </row>
    <row r="752" spans="3:4">
      <c r="C752" s="32"/>
      <c r="D752" s="32"/>
    </row>
    <row r="753" spans="3:4">
      <c r="C753" s="32"/>
      <c r="D753" s="32"/>
    </row>
    <row r="754" spans="3:4">
      <c r="C754" s="32"/>
      <c r="D754" s="32"/>
    </row>
    <row r="755" spans="3:4">
      <c r="C755" s="32"/>
      <c r="D755" s="32"/>
    </row>
    <row r="756" spans="3:4">
      <c r="C756" s="32"/>
      <c r="D756" s="32"/>
    </row>
    <row r="757" spans="3:4">
      <c r="C757" s="32"/>
      <c r="D757" s="32"/>
    </row>
    <row r="758" spans="3:4">
      <c r="C758" s="32"/>
      <c r="D758" s="32"/>
    </row>
    <row r="759" spans="3:4">
      <c r="C759" s="32"/>
      <c r="D759" s="32"/>
    </row>
    <row r="760" spans="3:4">
      <c r="C760" s="32"/>
      <c r="D760" s="32"/>
    </row>
    <row r="761" spans="3:4">
      <c r="C761" s="32"/>
      <c r="D761" s="32"/>
    </row>
    <row r="762" spans="3:4">
      <c r="C762" s="32"/>
      <c r="D762" s="32"/>
    </row>
    <row r="763" spans="3:4">
      <c r="C763" s="32"/>
      <c r="D763" s="32"/>
    </row>
    <row r="764" spans="3:4">
      <c r="C764" s="32"/>
      <c r="D764" s="32"/>
    </row>
    <row r="765" spans="3:4">
      <c r="C765" s="32"/>
      <c r="D765" s="32"/>
    </row>
    <row r="766" spans="3:4">
      <c r="C766" s="32"/>
      <c r="D766" s="32"/>
    </row>
    <row r="767" spans="3:4">
      <c r="C767" s="32"/>
      <c r="D767" s="32"/>
    </row>
    <row r="768" spans="3:4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</sheetData>
  <sheetProtection sheet="1"/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L2306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8" width="8.5703125" customWidth="1"/>
    <col min="9" max="9" width="11.42578125" customWidth="1"/>
    <col min="10" max="14" width="8.5703125" customWidth="1"/>
    <col min="15" max="15" width="8" customWidth="1"/>
    <col min="16" max="16" width="7.7109375" customWidth="1"/>
    <col min="17" max="17" width="9.85546875" customWidth="1"/>
  </cols>
  <sheetData>
    <row r="1" spans="1:38" ht="20.25">
      <c r="A1" s="1" t="s">
        <v>1832</v>
      </c>
      <c r="T1" t="s">
        <v>1947</v>
      </c>
      <c r="Y1" t="s">
        <v>1938</v>
      </c>
      <c r="AK1">
        <v>-47426</v>
      </c>
      <c r="AL1">
        <v>-7.5442100005602697E-2</v>
      </c>
    </row>
    <row r="2" spans="1:38">
      <c r="A2" t="s">
        <v>1808</v>
      </c>
      <c r="B2" t="s">
        <v>1811</v>
      </c>
      <c r="T2" t="s">
        <v>1948</v>
      </c>
      <c r="U2">
        <f>C8*U15</f>
        <v>17365.841635715606</v>
      </c>
      <c r="V2" t="s">
        <v>1949</v>
      </c>
      <c r="X2">
        <v>-60000</v>
      </c>
      <c r="Y2">
        <f t="shared" ref="Y2:Y20" si="0">U$12+U$13*X2+U$14*SIN(2*PI()/U$15*(X2-U$16))</f>
        <v>-1.3872690355545315E-4</v>
      </c>
      <c r="AK2">
        <v>-44984.5</v>
      </c>
      <c r="AL2">
        <v>-5.8409325003594859E-2</v>
      </c>
    </row>
    <row r="3" spans="1:38" ht="13.5" thickBot="1">
      <c r="B3" t="s">
        <v>1810</v>
      </c>
      <c r="U3">
        <f>U2/365.2422</f>
        <v>47.546098549717435</v>
      </c>
      <c r="V3" t="s">
        <v>1950</v>
      </c>
      <c r="X3">
        <v>-57000</v>
      </c>
      <c r="Y3">
        <f t="shared" si="0"/>
        <v>-1.3183600700962693E-3</v>
      </c>
      <c r="AK3">
        <v>-44222</v>
      </c>
      <c r="AL3">
        <v>-6.9698700008302694E-2</v>
      </c>
    </row>
    <row r="4" spans="1:38" ht="14.25" thickTop="1" thickBot="1">
      <c r="A4" s="8" t="s">
        <v>1783</v>
      </c>
      <c r="C4" s="3">
        <v>41581.624000000003</v>
      </c>
      <c r="D4" s="4">
        <v>0.32149414999999998</v>
      </c>
      <c r="X4">
        <v>-54000</v>
      </c>
      <c r="Y4">
        <f t="shared" si="0"/>
        <v>-3.3613218348550085E-3</v>
      </c>
      <c r="AK4">
        <v>-44135</v>
      </c>
      <c r="AL4">
        <v>-6.778975000634091E-2</v>
      </c>
    </row>
    <row r="5" spans="1:38">
      <c r="X5">
        <v>-51000</v>
      </c>
      <c r="Y5">
        <f t="shared" si="0"/>
        <v>-5.9643109972806439E-3</v>
      </c>
      <c r="AK5">
        <v>-40580</v>
      </c>
      <c r="AL5">
        <v>-6.8393000005016802E-2</v>
      </c>
    </row>
    <row r="6" spans="1:38">
      <c r="A6" s="8" t="s">
        <v>1784</v>
      </c>
      <c r="X6">
        <v>-48000</v>
      </c>
      <c r="Y6">
        <f t="shared" si="0"/>
        <v>-8.7565177269496083E-3</v>
      </c>
      <c r="AK6">
        <v>-40571</v>
      </c>
      <c r="AL6">
        <v>-7.1840350003185449E-2</v>
      </c>
    </row>
    <row r="7" spans="1:38">
      <c r="A7" t="s">
        <v>1785</v>
      </c>
      <c r="C7">
        <f>+C4</f>
        <v>41581.624000000003</v>
      </c>
      <c r="X7">
        <v>-45000</v>
      </c>
      <c r="Y7">
        <f t="shared" si="0"/>
        <v>-1.1344322918810655E-2</v>
      </c>
      <c r="AK7">
        <v>-40462</v>
      </c>
      <c r="AL7">
        <v>-7.270270000299206E-2</v>
      </c>
    </row>
    <row r="8" spans="1:38">
      <c r="A8" t="s">
        <v>1786</v>
      </c>
      <c r="C8">
        <v>0.321496</v>
      </c>
      <c r="X8">
        <v>-42000</v>
      </c>
      <c r="Y8">
        <f t="shared" si="0"/>
        <v>-1.3358747097621259E-2</v>
      </c>
      <c r="AK8">
        <v>-40462</v>
      </c>
      <c r="AL8">
        <v>-7.210270000359742E-2</v>
      </c>
    </row>
    <row r="9" spans="1:38">
      <c r="A9" s="28" t="s">
        <v>1835</v>
      </c>
      <c r="B9" s="28"/>
      <c r="C9" s="28">
        <v>153</v>
      </c>
      <c r="D9" s="28" t="str">
        <f>"F"&amp;C9</f>
        <v>F153</v>
      </c>
      <c r="E9" s="28" t="str">
        <f>"G"&amp;C9</f>
        <v>G153</v>
      </c>
      <c r="X9">
        <v>-39000</v>
      </c>
      <c r="Y9">
        <f t="shared" si="0"/>
        <v>-1.4499929132611351E-2</v>
      </c>
      <c r="AK9">
        <v>-40443</v>
      </c>
      <c r="AL9">
        <v>-6.909155000539613E-2</v>
      </c>
    </row>
    <row r="10" spans="1:38" ht="13.5" thickBot="1">
      <c r="C10" s="7" t="s">
        <v>1803</v>
      </c>
      <c r="D10" s="7" t="s">
        <v>1804</v>
      </c>
      <c r="X10">
        <v>-36000</v>
      </c>
      <c r="Y10">
        <f t="shared" si="0"/>
        <v>-1.4573273065611113E-2</v>
      </c>
      <c r="AK10">
        <v>-40311</v>
      </c>
      <c r="AL10">
        <v>-7.0319350004865555E-2</v>
      </c>
    </row>
    <row r="11" spans="1:38" ht="13.5" thickBot="1">
      <c r="A11" t="s">
        <v>1799</v>
      </c>
      <c r="C11" s="31">
        <f ca="1">INTERCEPT(INDIRECT(E9):G506,INDIRECT(D9):$F506)</f>
        <v>-7.4919563458266045E-2</v>
      </c>
      <c r="D11" s="6">
        <f>+E11*F11</f>
        <v>-7.5586604332389413E-3</v>
      </c>
      <c r="E11" s="12">
        <v>-7558.6604332389416</v>
      </c>
      <c r="F11">
        <v>9.9999999999999995E-7</v>
      </c>
      <c r="X11">
        <v>-33000</v>
      </c>
      <c r="Y11">
        <f t="shared" si="0"/>
        <v>-1.3512905725034687E-2</v>
      </c>
      <c r="AK11">
        <v>-24905.5</v>
      </c>
      <c r="AL11">
        <v>-5.1347175001865253E-2</v>
      </c>
    </row>
    <row r="12" spans="1:38">
      <c r="A12" t="s">
        <v>1800</v>
      </c>
      <c r="C12" s="31">
        <f ca="1">SLOPE(INDIRECT(E9):G506,INDIRECT(D9):$F506)</f>
        <v>3.1871178792674296E-6</v>
      </c>
      <c r="D12" s="6">
        <f>+E12*F12</f>
        <v>2.0765005889999329E-6</v>
      </c>
      <c r="E12" s="13">
        <v>2.0765005889999331</v>
      </c>
      <c r="F12">
        <v>9.9999999999999995E-7</v>
      </c>
      <c r="T12" t="s">
        <v>1940</v>
      </c>
      <c r="U12">
        <f>V12*W12</f>
        <v>5.0898479335058789E-4</v>
      </c>
      <c r="V12" s="12">
        <v>5.0898479335058789E-4</v>
      </c>
      <c r="W12">
        <v>1</v>
      </c>
      <c r="X12">
        <v>-30000</v>
      </c>
      <c r="Y12">
        <f t="shared" si="0"/>
        <v>-1.1389617422313333E-2</v>
      </c>
      <c r="AK12">
        <v>-24887</v>
      </c>
      <c r="AL12">
        <v>-5.1088950000121258E-2</v>
      </c>
    </row>
    <row r="13" spans="1:38" ht="13.5" thickBot="1">
      <c r="A13" t="s">
        <v>1802</v>
      </c>
      <c r="C13" s="6" t="s">
        <v>1797</v>
      </c>
      <c r="D13" s="6">
        <f>+E13*F13</f>
        <v>2.0765623496629527E-11</v>
      </c>
      <c r="E13" s="14">
        <v>2.0765623496629528</v>
      </c>
      <c r="F13">
        <v>9.9999999999999994E-12</v>
      </c>
      <c r="T13" t="s">
        <v>1941</v>
      </c>
      <c r="U13">
        <f>V13*W13</f>
        <v>1.5770542962840113E-7</v>
      </c>
      <c r="V13" s="13">
        <v>1.5770542962840115</v>
      </c>
      <c r="W13" s="92">
        <v>9.9999999999999995E-8</v>
      </c>
      <c r="X13">
        <v>-27000</v>
      </c>
      <c r="Y13">
        <f t="shared" si="0"/>
        <v>-8.4023285177225841E-3</v>
      </c>
      <c r="AK13">
        <v>-24865.5</v>
      </c>
      <c r="AL13">
        <v>-5.0613175008038525E-2</v>
      </c>
    </row>
    <row r="14" spans="1:38">
      <c r="A14" t="s">
        <v>1807</v>
      </c>
      <c r="D14">
        <f>2*D13</f>
        <v>4.1531246993259053E-11</v>
      </c>
      <c r="E14">
        <f>SUM(R21:R1107)</f>
        <v>0.37426070977368348</v>
      </c>
      <c r="T14" t="s">
        <v>1942</v>
      </c>
      <c r="U14">
        <f>V14*W14</f>
        <v>9.4050515472231446E-3</v>
      </c>
      <c r="V14" s="13">
        <v>0.94050515472231444</v>
      </c>
      <c r="W14">
        <v>0.01</v>
      </c>
      <c r="X14">
        <v>-24000</v>
      </c>
      <c r="Y14">
        <f t="shared" si="0"/>
        <v>-4.8541105203643341E-3</v>
      </c>
      <c r="AK14">
        <v>-24828</v>
      </c>
      <c r="AL14">
        <v>-5.0943800000823103E-2</v>
      </c>
    </row>
    <row r="15" spans="1:38">
      <c r="A15" s="5" t="s">
        <v>1801</v>
      </c>
      <c r="C15" s="25">
        <f ca="1">(C7+C11)+(C8+C12)*INT(MAX(F21:F3033))</f>
        <v>55866.722461645273</v>
      </c>
      <c r="D15" s="27">
        <f>+C7+INT(MAX(F21:F1088))*C8+D11+D12*INT(MAX(F21:F3523))+D13*INT(MAX(F21:F3550)^2)</f>
        <v>55866.781472806651</v>
      </c>
      <c r="T15" t="s">
        <v>1944</v>
      </c>
      <c r="U15">
        <f>V15*W15</f>
        <v>54015.731566537703</v>
      </c>
      <c r="V15" s="13">
        <v>5.4015731566537699</v>
      </c>
      <c r="W15">
        <v>10000</v>
      </c>
      <c r="X15">
        <v>-21000</v>
      </c>
      <c r="Y15">
        <f t="shared" si="0"/>
        <v>-1.1156522642537458E-3</v>
      </c>
      <c r="AK15">
        <v>-24790.5</v>
      </c>
      <c r="AL15">
        <v>-5.0874425003712531E-2</v>
      </c>
    </row>
    <row r="16" spans="1:38" ht="13.5" thickBot="1">
      <c r="A16" s="8" t="s">
        <v>1787</v>
      </c>
      <c r="C16" s="26">
        <f ca="1">+C8+C12</f>
        <v>0.32149918711787928</v>
      </c>
      <c r="D16" s="86">
        <f>+C8+D12+2*D13*MAX(F21:F28)</f>
        <v>0.32149639606327313</v>
      </c>
      <c r="T16" t="s">
        <v>1943</v>
      </c>
      <c r="U16">
        <f>V16*W16</f>
        <v>-22550.590681514572</v>
      </c>
      <c r="V16" s="14">
        <v>-2.2550590681514571</v>
      </c>
      <c r="W16">
        <v>10000</v>
      </c>
      <c r="X16">
        <v>-18000</v>
      </c>
      <c r="Y16">
        <f t="shared" si="0"/>
        <v>2.41942486138606E-3</v>
      </c>
      <c r="AK16">
        <v>-24772</v>
      </c>
      <c r="AL16">
        <v>-5.1216200008639134E-2</v>
      </c>
    </row>
    <row r="17" spans="1:38" ht="13.5" thickBot="1">
      <c r="A17" s="31" t="s">
        <v>1831</v>
      </c>
      <c r="C17">
        <f>COUNT(C21:C1691)</f>
        <v>197</v>
      </c>
      <c r="T17" t="s">
        <v>1946</v>
      </c>
      <c r="V17">
        <f>SUM(V21:V752)</f>
        <v>0.39250284071642227</v>
      </c>
      <c r="X17">
        <v>-15000</v>
      </c>
      <c r="Y17">
        <f t="shared" si="0"/>
        <v>5.382016091906419E-3</v>
      </c>
      <c r="AK17">
        <v>-24766</v>
      </c>
      <c r="AL17">
        <v>-5.1181100003304891E-2</v>
      </c>
    </row>
    <row r="18" spans="1:38" ht="14.25" thickTop="1" thickBot="1">
      <c r="A18" s="8" t="s">
        <v>1788</v>
      </c>
      <c r="C18" s="47">
        <f ca="1">+C15</f>
        <v>55866.722461645273</v>
      </c>
      <c r="D18" s="48">
        <f ca="1">C16</f>
        <v>0.32149918711787928</v>
      </c>
      <c r="E18" s="28" t="s">
        <v>1803</v>
      </c>
      <c r="T18" s="6" t="s">
        <v>1936</v>
      </c>
      <c r="U18" t="s">
        <v>1938</v>
      </c>
      <c r="X18">
        <v>-12000</v>
      </c>
      <c r="Y18">
        <f t="shared" si="0"/>
        <v>7.4720271049367928E-3</v>
      </c>
      <c r="AK18">
        <v>-24750.5</v>
      </c>
      <c r="AL18">
        <v>-5.1240425003925338E-2</v>
      </c>
    </row>
    <row r="19" spans="1:38" ht="13.5" thickBot="1">
      <c r="A19" s="8" t="s">
        <v>1829</v>
      </c>
      <c r="C19" s="96">
        <f>+D15</f>
        <v>55866.781472806651</v>
      </c>
      <c r="D19" s="97">
        <f>+D16</f>
        <v>0.32149639606327313</v>
      </c>
      <c r="E19" s="46" t="s">
        <v>1830</v>
      </c>
      <c r="T19" s="6" t="s">
        <v>1937</v>
      </c>
      <c r="U19" t="s">
        <v>1939</v>
      </c>
      <c r="X19">
        <v>-9000</v>
      </c>
      <c r="Y19">
        <f t="shared" si="0"/>
        <v>8.4945489586470083E-3</v>
      </c>
      <c r="AK19">
        <v>-24744</v>
      </c>
      <c r="AL19">
        <v>-5.1252400000521448E-2</v>
      </c>
    </row>
    <row r="20" spans="1:38" ht="13.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1795</v>
      </c>
      <c r="I20" s="9" t="s">
        <v>1838</v>
      </c>
      <c r="J20" s="10" t="s">
        <v>1812</v>
      </c>
      <c r="K20" s="10" t="s">
        <v>1778</v>
      </c>
      <c r="L20" s="10" t="s">
        <v>1779</v>
      </c>
      <c r="M20" s="10" t="s">
        <v>1839</v>
      </c>
      <c r="N20" s="10" t="s">
        <v>1780</v>
      </c>
      <c r="O20" s="10" t="s">
        <v>1806</v>
      </c>
      <c r="P20" s="9" t="s">
        <v>1805</v>
      </c>
      <c r="Q20" s="7" t="s">
        <v>1798</v>
      </c>
      <c r="R20" s="7" t="s">
        <v>1782</v>
      </c>
      <c r="S20" s="9" t="s">
        <v>1840</v>
      </c>
      <c r="T20" s="7" t="s">
        <v>1906</v>
      </c>
      <c r="U20" s="7" t="s">
        <v>1936</v>
      </c>
      <c r="V20" s="7" t="s">
        <v>1945</v>
      </c>
      <c r="W20" s="6"/>
      <c r="X20">
        <v>-6000</v>
      </c>
      <c r="Y20">
        <f t="shared" si="0"/>
        <v>8.3833534344174114E-3</v>
      </c>
      <c r="AK20">
        <v>-24732</v>
      </c>
      <c r="AL20">
        <v>-5.0682200009759981E-2</v>
      </c>
    </row>
    <row r="21" spans="1:38">
      <c r="A21" s="90" t="s">
        <v>1917</v>
      </c>
      <c r="B21" s="91" t="s">
        <v>1817</v>
      </c>
      <c r="C21" s="90">
        <v>26334.366999999998</v>
      </c>
      <c r="D21" s="90" t="s">
        <v>1918</v>
      </c>
      <c r="E21">
        <f t="shared" ref="E21:E52" si="1">+(C21-C$7)/C$8</f>
        <v>-47425.961753800999</v>
      </c>
      <c r="F21">
        <f t="shared" ref="F21:F52" si="2">ROUND(2*E21,0)/2</f>
        <v>-47426</v>
      </c>
      <c r="G21">
        <f t="shared" ref="G21:G52" si="3">+C21-(C$7+F21*C$8)</f>
        <v>1.2295999993511941E-2</v>
      </c>
      <c r="N21">
        <f t="shared" ref="N21:N62" si="4">G21</f>
        <v>1.2295999993511941E-2</v>
      </c>
      <c r="P21">
        <f t="shared" ref="P21:P52" si="5">+D$11+D$12*F21+D$13*F21^2</f>
        <v>-5.9332207973506426E-2</v>
      </c>
      <c r="Q21" s="2">
        <f t="shared" ref="Q21:Q52" si="6">+C21-15018.5</f>
        <v>11315.866999999998</v>
      </c>
      <c r="R21">
        <f t="shared" ref="R21:R52" si="7">+(P21-G21)^2</f>
        <v>5.1306001765664333E-3</v>
      </c>
      <c r="T21">
        <f t="shared" ref="T21:T52" si="8">G21-P21</f>
        <v>7.1628207967018367E-2</v>
      </c>
      <c r="U21">
        <f t="shared" ref="U21:U52" si="9">U$12+U$13*F21+U$14*SIN(2*PI()/U$15*(F21-U$16))</f>
        <v>-9.2794286349954895E-3</v>
      </c>
      <c r="V21">
        <f t="shared" ref="V21:V52" si="10">+(U21-T21)^2</f>
        <v>6.5460456605235329E-3</v>
      </c>
      <c r="X21">
        <v>-3000</v>
      </c>
      <c r="Y21">
        <f t="shared" ref="Y21:Y36" si="11">U$12+U$13*X21+U$14*SIN(2*PI()/U$15*(X21-U$16))</f>
        <v>7.2088765324973651E-3</v>
      </c>
      <c r="AK21">
        <v>-24729</v>
      </c>
      <c r="AL21">
        <v>-5.1364650003961287E-2</v>
      </c>
    </row>
    <row r="22" spans="1:38">
      <c r="A22" s="90" t="s">
        <v>1919</v>
      </c>
      <c r="B22" s="91" t="s">
        <v>1814</v>
      </c>
      <c r="C22" s="90">
        <v>27119.312000000002</v>
      </c>
      <c r="D22" s="90" t="s">
        <v>1920</v>
      </c>
      <c r="E22">
        <f t="shared" si="1"/>
        <v>-44984.422823301073</v>
      </c>
      <c r="F22">
        <f t="shared" si="2"/>
        <v>-44984.5</v>
      </c>
      <c r="G22">
        <f t="shared" si="3"/>
        <v>2.4811999999656109E-2</v>
      </c>
      <c r="N22">
        <f t="shared" si="4"/>
        <v>2.4811999999656109E-2</v>
      </c>
      <c r="P22">
        <f t="shared" si="5"/>
        <v>-5.8947576654268391E-2</v>
      </c>
      <c r="Q22" s="2">
        <f t="shared" si="6"/>
        <v>12100.812000000002</v>
      </c>
      <c r="R22">
        <f t="shared" si="7"/>
        <v>7.0156666812446538E-3</v>
      </c>
      <c r="T22">
        <f t="shared" si="8"/>
        <v>8.37595766539245E-2</v>
      </c>
      <c r="U22">
        <f t="shared" si="9"/>
        <v>-1.1356499372318345E-2</v>
      </c>
      <c r="V22">
        <f t="shared" si="10"/>
        <v>9.0470679186300095E-3</v>
      </c>
      <c r="X22">
        <v>0</v>
      </c>
      <c r="Y22">
        <f t="shared" si="11"/>
        <v>5.1697277483543089E-3</v>
      </c>
      <c r="AK22">
        <v>-24728.5</v>
      </c>
      <c r="AL22">
        <v>-5.0911725003970787E-2</v>
      </c>
    </row>
    <row r="23" spans="1:38">
      <c r="A23" s="90" t="s">
        <v>1921</v>
      </c>
      <c r="B23" s="91" t="s">
        <v>1817</v>
      </c>
      <c r="C23" s="90">
        <v>27364.44</v>
      </c>
      <c r="D23" s="90" t="s">
        <v>1920</v>
      </c>
      <c r="E23">
        <f t="shared" si="1"/>
        <v>-44221.96232612538</v>
      </c>
      <c r="F23">
        <f t="shared" si="2"/>
        <v>-44222</v>
      </c>
      <c r="G23">
        <f t="shared" si="3"/>
        <v>1.2111999993067002E-2</v>
      </c>
      <c r="N23">
        <f t="shared" si="4"/>
        <v>1.2111999993067002E-2</v>
      </c>
      <c r="P23">
        <f t="shared" si="5"/>
        <v>-5.8776721756900643E-2</v>
      </c>
      <c r="Q23" s="2">
        <f t="shared" si="6"/>
        <v>12345.939999999999</v>
      </c>
      <c r="R23">
        <f t="shared" si="7"/>
        <v>5.0252108713443357E-3</v>
      </c>
      <c r="T23">
        <f t="shared" si="8"/>
        <v>7.0888721749967645E-2</v>
      </c>
      <c r="U23">
        <f t="shared" si="9"/>
        <v>-1.1935424344065738E-2</v>
      </c>
      <c r="V23">
        <f t="shared" si="10"/>
        <v>6.8598391762057847E-3</v>
      </c>
      <c r="X23">
        <v>3000</v>
      </c>
      <c r="Y23">
        <f t="shared" si="11"/>
        <v>2.5687486459247729E-3</v>
      </c>
      <c r="AK23">
        <v>-24725.5</v>
      </c>
      <c r="AL23">
        <v>-5.1194175008276943E-2</v>
      </c>
    </row>
    <row r="24" spans="1:38">
      <c r="A24" s="90" t="s">
        <v>1917</v>
      </c>
      <c r="B24" s="91" t="s">
        <v>1817</v>
      </c>
      <c r="C24" s="90">
        <v>27392.411899999999</v>
      </c>
      <c r="D24" s="90" t="s">
        <v>1918</v>
      </c>
      <c r="E24">
        <f t="shared" si="1"/>
        <v>-44134.956889043737</v>
      </c>
      <c r="F24">
        <f t="shared" si="2"/>
        <v>-44135</v>
      </c>
      <c r="G24">
        <f t="shared" si="3"/>
        <v>1.3859999995474936E-2</v>
      </c>
      <c r="N24">
        <f t="shared" si="4"/>
        <v>1.3859999995474936E-2</v>
      </c>
      <c r="P24">
        <f t="shared" si="5"/>
        <v>-5.8755692778648026E-2</v>
      </c>
      <c r="Q24" s="2">
        <f t="shared" si="6"/>
        <v>12373.911899999999</v>
      </c>
      <c r="R24">
        <f t="shared" si="7"/>
        <v>5.273038837065815E-3</v>
      </c>
      <c r="T24">
        <f t="shared" si="8"/>
        <v>7.261569277412297E-2</v>
      </c>
      <c r="U24">
        <f t="shared" si="9"/>
        <v>-1.1998845304592635E-2</v>
      </c>
      <c r="V24">
        <f t="shared" si="10"/>
        <v>7.1596200542744133E-3</v>
      </c>
      <c r="X24">
        <v>6000</v>
      </c>
      <c r="Y24">
        <f t="shared" si="11"/>
        <v>-2.2349324750652912E-4</v>
      </c>
      <c r="AK24">
        <v>-24722.5</v>
      </c>
      <c r="AL24">
        <v>-5.1176625005609822E-2</v>
      </c>
    </row>
    <row r="25" spans="1:38">
      <c r="A25" s="90" t="s">
        <v>1922</v>
      </c>
      <c r="B25" s="91" t="s">
        <v>1817</v>
      </c>
      <c r="C25" s="90">
        <v>28535.323</v>
      </c>
      <c r="D25" s="90" t="s">
        <v>1918</v>
      </c>
      <c r="E25">
        <f t="shared" si="1"/>
        <v>-40579.979222136521</v>
      </c>
      <c r="F25">
        <f t="shared" si="2"/>
        <v>-40580</v>
      </c>
      <c r="G25">
        <f t="shared" si="3"/>
        <v>6.6799999949580524E-3</v>
      </c>
      <c r="N25">
        <f t="shared" si="4"/>
        <v>6.6799999949580524E-3</v>
      </c>
      <c r="P25">
        <f t="shared" si="5"/>
        <v>-5.7627546254261093E-2</v>
      </c>
      <c r="Q25" s="2">
        <f t="shared" si="6"/>
        <v>13516.823</v>
      </c>
      <c r="R25">
        <f t="shared" si="7"/>
        <v>4.1354605045954588E-3</v>
      </c>
      <c r="T25">
        <f t="shared" si="8"/>
        <v>6.4307546249219139E-2</v>
      </c>
      <c r="U25">
        <f t="shared" si="9"/>
        <v>-1.4022464329606344E-2</v>
      </c>
      <c r="V25">
        <f t="shared" si="10"/>
        <v>6.1355905572789112E-3</v>
      </c>
      <c r="X25">
        <v>9000</v>
      </c>
      <c r="Y25">
        <f t="shared" si="11"/>
        <v>-2.8133745880646408E-3</v>
      </c>
      <c r="AK25">
        <v>-23616</v>
      </c>
      <c r="AL25">
        <v>-4.9053600007027853E-2</v>
      </c>
    </row>
    <row r="26" spans="1:38">
      <c r="A26" s="90" t="s">
        <v>1922</v>
      </c>
      <c r="B26" s="91" t="s">
        <v>1817</v>
      </c>
      <c r="C26" s="90">
        <v>28538.213</v>
      </c>
      <c r="D26" s="90" t="s">
        <v>1918</v>
      </c>
      <c r="E26">
        <f t="shared" si="1"/>
        <v>-40570.989996765136</v>
      </c>
      <c r="F26">
        <f t="shared" si="2"/>
        <v>-40571</v>
      </c>
      <c r="G26">
        <f t="shared" si="3"/>
        <v>3.2159999973373488E-3</v>
      </c>
      <c r="N26">
        <f t="shared" si="4"/>
        <v>3.2159999973373488E-3</v>
      </c>
      <c r="P26">
        <f t="shared" si="5"/>
        <v>-5.7624024108971474E-2</v>
      </c>
      <c r="Q26" s="2">
        <f t="shared" si="6"/>
        <v>13519.713</v>
      </c>
      <c r="R26">
        <f t="shared" si="7"/>
        <v>3.7015085332562387E-3</v>
      </c>
      <c r="T26">
        <f t="shared" si="8"/>
        <v>6.0840024106308822E-2</v>
      </c>
      <c r="U26">
        <f t="shared" si="9"/>
        <v>-1.402598751241307E-2</v>
      </c>
      <c r="V26">
        <f t="shared" si="10"/>
        <v>5.6049196956946008E-3</v>
      </c>
      <c r="X26">
        <v>12000</v>
      </c>
      <c r="Y26">
        <f t="shared" si="11"/>
        <v>-4.8316656306907034E-3</v>
      </c>
      <c r="AK26">
        <v>-23569.5</v>
      </c>
      <c r="AL26">
        <v>-4.8831575004442129E-2</v>
      </c>
    </row>
    <row r="27" spans="1:38">
      <c r="A27" s="90" t="s">
        <v>1922</v>
      </c>
      <c r="B27" s="91" t="s">
        <v>1817</v>
      </c>
      <c r="C27" s="90">
        <v>28573.255000000001</v>
      </c>
      <c r="D27" s="90" t="s">
        <v>1918</v>
      </c>
      <c r="E27">
        <f t="shared" si="1"/>
        <v>-40461.993306293087</v>
      </c>
      <c r="F27">
        <f t="shared" si="2"/>
        <v>-40462</v>
      </c>
      <c r="G27">
        <f t="shared" si="3"/>
        <v>2.1519999972952064E-3</v>
      </c>
      <c r="N27">
        <f t="shared" si="4"/>
        <v>2.1519999972952064E-3</v>
      </c>
      <c r="P27">
        <f t="shared" si="5"/>
        <v>-5.7581099928569947E-2</v>
      </c>
      <c r="Q27" s="2">
        <f t="shared" si="6"/>
        <v>13554.755000000001</v>
      </c>
      <c r="R27">
        <f t="shared" si="7"/>
        <v>3.5680432267533916E-3</v>
      </c>
      <c r="T27">
        <f t="shared" si="8"/>
        <v>5.9733099925865153E-2</v>
      </c>
      <c r="U27">
        <f t="shared" si="9"/>
        <v>-1.4067947566907209E-2</v>
      </c>
      <c r="V27">
        <f t="shared" si="10"/>
        <v>5.4465946110304414E-3</v>
      </c>
      <c r="X27">
        <v>15000</v>
      </c>
      <c r="Y27">
        <f t="shared" si="11"/>
        <v>-5.9780391126375921E-3</v>
      </c>
      <c r="AK27">
        <v>-21568</v>
      </c>
      <c r="AL27">
        <v>-4.5542800005932804E-2</v>
      </c>
    </row>
    <row r="28" spans="1:38">
      <c r="A28" s="90" t="s">
        <v>1922</v>
      </c>
      <c r="B28" s="91" t="s">
        <v>1817</v>
      </c>
      <c r="C28" s="90">
        <v>28573.2556</v>
      </c>
      <c r="D28" s="90" t="s">
        <v>1918</v>
      </c>
      <c r="E28">
        <f t="shared" si="1"/>
        <v>-40461.991440017926</v>
      </c>
      <c r="F28">
        <f t="shared" si="2"/>
        <v>-40462</v>
      </c>
      <c r="G28">
        <f t="shared" si="3"/>
        <v>2.7519999966898467E-3</v>
      </c>
      <c r="N28">
        <f t="shared" si="4"/>
        <v>2.7519999966898467E-3</v>
      </c>
      <c r="P28">
        <f t="shared" si="5"/>
        <v>-5.7581099928569947E-2</v>
      </c>
      <c r="Q28" s="2">
        <f t="shared" si="6"/>
        <v>13554.7556</v>
      </c>
      <c r="R28">
        <f t="shared" si="7"/>
        <v>3.6400829465913832E-3</v>
      </c>
      <c r="T28">
        <f t="shared" si="8"/>
        <v>6.0333099925259794E-2</v>
      </c>
      <c r="U28">
        <f t="shared" si="9"/>
        <v>-1.4067947566907209E-2</v>
      </c>
      <c r="V28">
        <f t="shared" si="10"/>
        <v>5.5355158679316896E-3</v>
      </c>
      <c r="X28">
        <v>18000</v>
      </c>
      <c r="Y28">
        <f t="shared" si="11"/>
        <v>-6.0572732715827356E-3</v>
      </c>
      <c r="AK28">
        <v>-15679</v>
      </c>
      <c r="AL28">
        <v>-3.2032150003942661E-2</v>
      </c>
    </row>
    <row r="29" spans="1:38">
      <c r="A29" s="90" t="s">
        <v>1922</v>
      </c>
      <c r="B29" s="91" t="s">
        <v>1817</v>
      </c>
      <c r="C29" s="90">
        <v>28579.366999999998</v>
      </c>
      <c r="D29" s="90" t="s">
        <v>1918</v>
      </c>
      <c r="E29">
        <f t="shared" si="1"/>
        <v>-40442.982183293119</v>
      </c>
      <c r="F29">
        <f t="shared" si="2"/>
        <v>-40443</v>
      </c>
      <c r="G29">
        <f t="shared" si="3"/>
        <v>5.7279999964521267E-3</v>
      </c>
      <c r="N29">
        <f t="shared" si="4"/>
        <v>5.7279999964521267E-3</v>
      </c>
      <c r="P29">
        <f t="shared" si="5"/>
        <v>-5.7573567229989846E-2</v>
      </c>
      <c r="Q29" s="2">
        <f t="shared" si="6"/>
        <v>13560.866999999998</v>
      </c>
      <c r="R29">
        <f t="shared" si="7"/>
        <v>4.0070884133237535E-3</v>
      </c>
      <c r="T29">
        <f t="shared" si="8"/>
        <v>6.3301567226441979E-2</v>
      </c>
      <c r="U29">
        <f t="shared" si="9"/>
        <v>-1.407512712247691E-2</v>
      </c>
      <c r="V29">
        <f t="shared" si="10"/>
        <v>5.9871528283660163E-3</v>
      </c>
      <c r="X29">
        <v>21000</v>
      </c>
      <c r="Y29">
        <f t="shared" si="11"/>
        <v>-5.0027848973156243E-3</v>
      </c>
      <c r="AK29">
        <v>-15676.5</v>
      </c>
      <c r="AL29">
        <v>-3.2057525000709575E-2</v>
      </c>
    </row>
    <row r="30" spans="1:38">
      <c r="A30" s="90" t="s">
        <v>1923</v>
      </c>
      <c r="B30" s="91" t="s">
        <v>1817</v>
      </c>
      <c r="C30" s="90">
        <v>28621.803</v>
      </c>
      <c r="D30" s="90" t="s">
        <v>1920</v>
      </c>
      <c r="E30">
        <f t="shared" si="1"/>
        <v>-40310.986761888184</v>
      </c>
      <c r="F30">
        <f t="shared" si="2"/>
        <v>-40311</v>
      </c>
      <c r="G30">
        <f t="shared" si="3"/>
        <v>4.2559999965305906E-3</v>
      </c>
      <c r="N30">
        <f t="shared" si="4"/>
        <v>4.2559999965305906E-3</v>
      </c>
      <c r="P30">
        <f t="shared" si="5"/>
        <v>-5.7520820897341639E-2</v>
      </c>
      <c r="Q30" s="2">
        <f t="shared" si="6"/>
        <v>13603.303</v>
      </c>
      <c r="R30">
        <f t="shared" si="7"/>
        <v>3.8163755997535683E-3</v>
      </c>
      <c r="T30">
        <f t="shared" si="8"/>
        <v>6.1776820893872229E-2</v>
      </c>
      <c r="U30">
        <f t="shared" si="9"/>
        <v>-1.4123896888604204E-2</v>
      </c>
      <c r="V30">
        <f t="shared" si="10"/>
        <v>5.760918959895135E-3</v>
      </c>
      <c r="X30">
        <v>24000</v>
      </c>
      <c r="Y30">
        <f t="shared" si="11"/>
        <v>-2.8846556199382326E-3</v>
      </c>
      <c r="AK30">
        <v>-15676</v>
      </c>
      <c r="AL30">
        <v>-3.2334600000467617E-2</v>
      </c>
    </row>
    <row r="31" spans="1:38">
      <c r="A31" s="90" t="s">
        <v>1924</v>
      </c>
      <c r="B31" s="91" t="s">
        <v>1814</v>
      </c>
      <c r="C31" s="90">
        <v>33574.600100000003</v>
      </c>
      <c r="D31" s="90" t="s">
        <v>1915</v>
      </c>
      <c r="E31">
        <f t="shared" si="1"/>
        <v>-24905.516398337772</v>
      </c>
      <c r="F31">
        <f t="shared" si="2"/>
        <v>-24905.5</v>
      </c>
      <c r="G31">
        <f t="shared" si="3"/>
        <v>-5.2720000021508895E-3</v>
      </c>
      <c r="N31">
        <f t="shared" si="4"/>
        <v>-5.2720000021508895E-3</v>
      </c>
      <c r="P31">
        <f t="shared" si="5"/>
        <v>-4.639436329599566E-2</v>
      </c>
      <c r="Q31" s="2">
        <f t="shared" si="6"/>
        <v>18556.100100000003</v>
      </c>
      <c r="R31">
        <f t="shared" si="7"/>
        <v>1.6910487628709516E-3</v>
      </c>
      <c r="T31">
        <f t="shared" si="8"/>
        <v>4.112236329384477E-2</v>
      </c>
      <c r="U31">
        <f t="shared" si="9"/>
        <v>-5.9629408464313884E-3</v>
      </c>
      <c r="V31">
        <f t="shared" si="10"/>
        <v>2.2170258659823072E-3</v>
      </c>
      <c r="X31">
        <v>27000</v>
      </c>
      <c r="Y31">
        <f t="shared" si="11"/>
        <v>9.8816096155951091E-5</v>
      </c>
      <c r="AK31">
        <v>-15673</v>
      </c>
      <c r="AL31">
        <v>-3.2327050001185853E-2</v>
      </c>
    </row>
    <row r="32" spans="1:38">
      <c r="A32" s="90" t="s">
        <v>1925</v>
      </c>
      <c r="B32" s="91" t="s">
        <v>1817</v>
      </c>
      <c r="C32" s="90">
        <v>33580.548000000003</v>
      </c>
      <c r="D32" s="90" t="s">
        <v>1915</v>
      </c>
      <c r="E32">
        <f t="shared" si="1"/>
        <v>-24887.015701595046</v>
      </c>
      <c r="F32">
        <f t="shared" si="2"/>
        <v>-24887</v>
      </c>
      <c r="G32">
        <f t="shared" si="3"/>
        <v>-5.0479999990784563E-3</v>
      </c>
      <c r="N32">
        <f t="shared" si="4"/>
        <v>-5.0479999990784563E-3</v>
      </c>
      <c r="P32">
        <f t="shared" si="5"/>
        <v>-4.6375076522796342E-2</v>
      </c>
      <c r="Q32" s="2">
        <f t="shared" si="6"/>
        <v>18562.048000000003</v>
      </c>
      <c r="R32">
        <f t="shared" si="7"/>
        <v>1.707927253997234E-3</v>
      </c>
      <c r="T32">
        <f t="shared" si="8"/>
        <v>4.1327076523717886E-2</v>
      </c>
      <c r="U32">
        <f t="shared" si="9"/>
        <v>-5.9405328516796783E-3</v>
      </c>
      <c r="V32">
        <f t="shared" si="10"/>
        <v>2.2342268960651715E-3</v>
      </c>
      <c r="X32">
        <v>30000</v>
      </c>
      <c r="Y32">
        <f t="shared" si="11"/>
        <v>3.6450188857195037E-3</v>
      </c>
      <c r="AK32">
        <v>-15670</v>
      </c>
      <c r="AL32">
        <v>-3.2289499999023974E-2</v>
      </c>
    </row>
    <row r="33" spans="1:38">
      <c r="A33" s="90" t="s">
        <v>1924</v>
      </c>
      <c r="B33" s="91" t="s">
        <v>1814</v>
      </c>
      <c r="C33" s="90">
        <v>33587.460599999999</v>
      </c>
      <c r="D33" s="90" t="s">
        <v>1915</v>
      </c>
      <c r="E33">
        <f t="shared" si="1"/>
        <v>-24865.514345435105</v>
      </c>
      <c r="F33">
        <f t="shared" si="2"/>
        <v>-24865.5</v>
      </c>
      <c r="G33">
        <f t="shared" si="3"/>
        <v>-4.6120000042719766E-3</v>
      </c>
      <c r="N33">
        <f t="shared" si="4"/>
        <v>-4.6120000042719766E-3</v>
      </c>
      <c r="P33">
        <f t="shared" si="5"/>
        <v>-4.6352644306317692E-2</v>
      </c>
      <c r="Q33" s="2">
        <f t="shared" si="6"/>
        <v>18568.960599999999</v>
      </c>
      <c r="R33">
        <f t="shared" si="7"/>
        <v>1.7422813867499015E-3</v>
      </c>
      <c r="T33">
        <f t="shared" si="8"/>
        <v>4.1740644302045715E-2</v>
      </c>
      <c r="U33">
        <f t="shared" si="9"/>
        <v>-5.9144764449958892E-3</v>
      </c>
      <c r="V33">
        <f t="shared" si="10"/>
        <v>2.271010533415115E-3</v>
      </c>
      <c r="X33">
        <v>33000</v>
      </c>
      <c r="Y33">
        <f t="shared" si="11"/>
        <v>7.3835068384186745E-3</v>
      </c>
      <c r="AK33">
        <v>-9855</v>
      </c>
      <c r="AL33">
        <v>-1.8151750002289191E-2</v>
      </c>
    </row>
    <row r="34" spans="1:38">
      <c r="A34" s="90" t="s">
        <v>1924</v>
      </c>
      <c r="B34" s="91" t="s">
        <v>1817</v>
      </c>
      <c r="C34" s="90">
        <v>33599.516300000003</v>
      </c>
      <c r="D34" s="90" t="s">
        <v>1915</v>
      </c>
      <c r="E34">
        <f t="shared" si="1"/>
        <v>-24828.015589618535</v>
      </c>
      <c r="F34">
        <f t="shared" si="2"/>
        <v>-24828</v>
      </c>
      <c r="G34">
        <f t="shared" si="3"/>
        <v>-5.0120000014430843E-3</v>
      </c>
      <c r="N34">
        <f t="shared" si="4"/>
        <v>-5.0120000014430843E-3</v>
      </c>
      <c r="P34">
        <f t="shared" si="5"/>
        <v>-4.6313472403401307E-2</v>
      </c>
      <c r="Q34" s="2">
        <f t="shared" si="6"/>
        <v>18581.016300000003</v>
      </c>
      <c r="R34">
        <f t="shared" si="7"/>
        <v>1.7058116225697167E-3</v>
      </c>
      <c r="T34">
        <f t="shared" si="8"/>
        <v>4.1301472401958222E-2</v>
      </c>
      <c r="U34">
        <f t="shared" si="9"/>
        <v>-5.868991857029042E-3</v>
      </c>
      <c r="V34">
        <f t="shared" si="10"/>
        <v>2.2250526984083949E-3</v>
      </c>
      <c r="X34">
        <v>36000</v>
      </c>
      <c r="Y34">
        <f t="shared" si="11"/>
        <v>1.0920654985248312E-2</v>
      </c>
      <c r="AK34">
        <v>-7656</v>
      </c>
      <c r="AL34">
        <v>-1.4487600004940759E-2</v>
      </c>
    </row>
    <row r="35" spans="1:38">
      <c r="A35" s="90" t="s">
        <v>1925</v>
      </c>
      <c r="B35" s="91" t="s">
        <v>1814</v>
      </c>
      <c r="C35" s="90">
        <v>33611.572399999997</v>
      </c>
      <c r="D35" s="90" t="s">
        <v>1915</v>
      </c>
      <c r="E35">
        <f t="shared" si="1"/>
        <v>-24790.515589618553</v>
      </c>
      <c r="F35">
        <f t="shared" si="2"/>
        <v>-24790.5</v>
      </c>
      <c r="G35">
        <f t="shared" si="3"/>
        <v>-5.0120000087190419E-3</v>
      </c>
      <c r="N35">
        <f t="shared" si="4"/>
        <v>-5.0120000087190419E-3</v>
      </c>
      <c r="P35">
        <f t="shared" si="5"/>
        <v>-4.627424209716885E-2</v>
      </c>
      <c r="Q35" s="2">
        <f t="shared" si="6"/>
        <v>18593.072399999997</v>
      </c>
      <c r="R35">
        <f t="shared" si="7"/>
        <v>1.7025726221658387E-3</v>
      </c>
      <c r="T35">
        <f t="shared" si="8"/>
        <v>4.1262242088449808E-2</v>
      </c>
      <c r="U35">
        <f t="shared" si="9"/>
        <v>-5.8234604145582253E-3</v>
      </c>
      <c r="V35">
        <f t="shared" si="10"/>
        <v>2.2170633802017768E-3</v>
      </c>
      <c r="X35">
        <v>39000</v>
      </c>
      <c r="Y35">
        <f t="shared" si="11"/>
        <v>1.3887108909839956E-2</v>
      </c>
      <c r="AK35">
        <v>-7644</v>
      </c>
      <c r="AL35">
        <v>-1.4217399999324698E-2</v>
      </c>
    </row>
    <row r="36" spans="1:38">
      <c r="A36" s="90" t="s">
        <v>1924</v>
      </c>
      <c r="B36" s="91" t="s">
        <v>1817</v>
      </c>
      <c r="C36" s="90">
        <v>33617.519699999997</v>
      </c>
      <c r="D36" s="90" t="s">
        <v>1915</v>
      </c>
      <c r="E36">
        <f t="shared" si="1"/>
        <v>-24772.016759150989</v>
      </c>
      <c r="F36">
        <f t="shared" si="2"/>
        <v>-24772</v>
      </c>
      <c r="G36">
        <f t="shared" si="3"/>
        <v>-5.3880000050412491E-3</v>
      </c>
      <c r="N36">
        <f t="shared" si="4"/>
        <v>-5.3880000050412491E-3</v>
      </c>
      <c r="P36">
        <f t="shared" si="5"/>
        <v>-4.6254866966241551E-2</v>
      </c>
      <c r="Q36" s="2">
        <f t="shared" si="6"/>
        <v>18599.019699999997</v>
      </c>
      <c r="R36">
        <f t="shared" si="7"/>
        <v>1.6701008152244447E-3</v>
      </c>
      <c r="T36">
        <f t="shared" si="8"/>
        <v>4.0866866961200302E-2</v>
      </c>
      <c r="U36">
        <f t="shared" si="9"/>
        <v>-5.8009812078995511E-3</v>
      </c>
      <c r="V36">
        <f t="shared" si="10"/>
        <v>2.1778880527341562E-3</v>
      </c>
      <c r="X36">
        <v>42000</v>
      </c>
      <c r="Y36">
        <f t="shared" si="11"/>
        <v>1.5982308660488768E-2</v>
      </c>
      <c r="AK36">
        <v>-7525.5</v>
      </c>
      <c r="AL36">
        <v>-1.397417500265874E-2</v>
      </c>
    </row>
    <row r="37" spans="1:38">
      <c r="A37" s="90" t="s">
        <v>1924</v>
      </c>
      <c r="B37" s="91" t="s">
        <v>1817</v>
      </c>
      <c r="C37" s="90">
        <v>33619.448700000001</v>
      </c>
      <c r="D37" s="90" t="s">
        <v>1915</v>
      </c>
      <c r="E37">
        <f t="shared" si="1"/>
        <v>-24766.016684499969</v>
      </c>
      <c r="F37">
        <f t="shared" si="2"/>
        <v>-24766</v>
      </c>
      <c r="G37">
        <f t="shared" si="3"/>
        <v>-5.3640000041923486E-3</v>
      </c>
      <c r="N37">
        <f t="shared" si="4"/>
        <v>-5.3640000041923486E-3</v>
      </c>
      <c r="P37">
        <f t="shared" si="5"/>
        <v>-4.6248580087448213E-2</v>
      </c>
      <c r="Q37" s="2">
        <f t="shared" si="6"/>
        <v>18600.948700000001</v>
      </c>
      <c r="R37">
        <f t="shared" si="7"/>
        <v>1.6715488885841621E-3</v>
      </c>
      <c r="T37">
        <f t="shared" si="8"/>
        <v>4.0884580083255864E-2</v>
      </c>
      <c r="U37">
        <f t="shared" si="9"/>
        <v>-5.7936882599278119E-3</v>
      </c>
      <c r="V37">
        <f t="shared" si="10"/>
        <v>2.1788607355182634E-3</v>
      </c>
      <c r="AK37">
        <v>-7516.5</v>
      </c>
      <c r="AL37">
        <v>-1.3321525002538692E-2</v>
      </c>
    </row>
    <row r="38" spans="1:38">
      <c r="A38" s="90" t="s">
        <v>1924</v>
      </c>
      <c r="B38" s="91" t="s">
        <v>1814</v>
      </c>
      <c r="C38" s="90">
        <v>33624.431799999998</v>
      </c>
      <c r="D38" s="90" t="s">
        <v>1915</v>
      </c>
      <c r="E38">
        <f t="shared" si="1"/>
        <v>-24750.516958220334</v>
      </c>
      <c r="F38">
        <f t="shared" si="2"/>
        <v>-24750.5</v>
      </c>
      <c r="G38">
        <f t="shared" si="3"/>
        <v>-5.4520000048796646E-3</v>
      </c>
      <c r="N38">
        <f t="shared" si="4"/>
        <v>-5.4520000048796646E-3</v>
      </c>
      <c r="P38">
        <f t="shared" si="5"/>
        <v>-4.6232332063754711E-2</v>
      </c>
      <c r="Q38" s="2">
        <f t="shared" si="6"/>
        <v>18605.931799999998</v>
      </c>
      <c r="R38">
        <f t="shared" si="7"/>
        <v>1.663035482832112E-3</v>
      </c>
      <c r="T38">
        <f t="shared" si="8"/>
        <v>4.0780332058875046E-2</v>
      </c>
      <c r="U38">
        <f t="shared" si="9"/>
        <v>-5.7748427478721606E-3</v>
      </c>
      <c r="V38">
        <f t="shared" si="10"/>
        <v>2.1673843012867899E-3</v>
      </c>
      <c r="AK38">
        <v>-7516</v>
      </c>
      <c r="AL38">
        <v>-1.436860000831075E-2</v>
      </c>
    </row>
    <row r="39" spans="1:38">
      <c r="A39" s="90" t="s">
        <v>1924</v>
      </c>
      <c r="B39" s="91" t="s">
        <v>1817</v>
      </c>
      <c r="C39" s="90">
        <v>33626.521500000003</v>
      </c>
      <c r="D39" s="90" t="s">
        <v>1915</v>
      </c>
      <c r="E39">
        <f t="shared" si="1"/>
        <v>-24744.017032871328</v>
      </c>
      <c r="F39">
        <f t="shared" si="2"/>
        <v>-24744</v>
      </c>
      <c r="G39">
        <f t="shared" si="3"/>
        <v>-5.4759999984526075E-3</v>
      </c>
      <c r="N39">
        <f t="shared" si="4"/>
        <v>-5.4759999984526075E-3</v>
      </c>
      <c r="P39">
        <f t="shared" si="5"/>
        <v>-4.6225515406915212E-2</v>
      </c>
      <c r="Q39" s="2">
        <f t="shared" si="6"/>
        <v>18608.021500000003</v>
      </c>
      <c r="R39">
        <f t="shared" si="7"/>
        <v>1.6605230060245313E-3</v>
      </c>
      <c r="T39">
        <f t="shared" si="8"/>
        <v>4.0749515408462604E-2</v>
      </c>
      <c r="U39">
        <f t="shared" si="9"/>
        <v>-5.7669374850969728E-3</v>
      </c>
      <c r="V39">
        <f t="shared" si="10"/>
        <v>2.1637803897987468E-3</v>
      </c>
      <c r="AK39">
        <v>-7513</v>
      </c>
      <c r="AL39">
        <v>-1.4351050005643629E-2</v>
      </c>
    </row>
    <row r="40" spans="1:38">
      <c r="A40" s="90" t="s">
        <v>1924</v>
      </c>
      <c r="B40" s="91" t="s">
        <v>1817</v>
      </c>
      <c r="C40" s="90">
        <v>33630.379999999997</v>
      </c>
      <c r="D40" s="90" t="s">
        <v>1915</v>
      </c>
      <c r="E40">
        <f t="shared" si="1"/>
        <v>-24732.015328340029</v>
      </c>
      <c r="F40">
        <f t="shared" si="2"/>
        <v>-24732</v>
      </c>
      <c r="G40">
        <f t="shared" si="3"/>
        <v>-4.9280000021099113E-3</v>
      </c>
      <c r="N40">
        <f t="shared" si="4"/>
        <v>-4.9280000021099113E-3</v>
      </c>
      <c r="P40">
        <f t="shared" si="5"/>
        <v>-4.6212926199704643E-2</v>
      </c>
      <c r="Q40" s="2">
        <f t="shared" si="6"/>
        <v>18611.879999999997</v>
      </c>
      <c r="R40">
        <f t="shared" si="7"/>
        <v>1.7044451311408438E-3</v>
      </c>
      <c r="T40">
        <f t="shared" si="8"/>
        <v>4.1284926197594732E-2</v>
      </c>
      <c r="U40">
        <f t="shared" si="9"/>
        <v>-5.7523395917266889E-3</v>
      </c>
      <c r="V40">
        <f t="shared" si="10"/>
        <v>2.2125043729352674E-3</v>
      </c>
      <c r="AK40">
        <v>-7510</v>
      </c>
      <c r="AL40">
        <v>-1.4333500002976507E-2</v>
      </c>
    </row>
    <row r="41" spans="1:38">
      <c r="A41" s="90" t="s">
        <v>1924</v>
      </c>
      <c r="B41" s="91" t="s">
        <v>1912</v>
      </c>
      <c r="C41" s="90">
        <v>33631.343800000002</v>
      </c>
      <c r="D41" s="90" t="s">
        <v>1915</v>
      </c>
      <c r="E41">
        <f t="shared" si="1"/>
        <v>-24729.017468335533</v>
      </c>
      <c r="F41">
        <f t="shared" si="2"/>
        <v>-24729</v>
      </c>
      <c r="G41">
        <f t="shared" si="3"/>
        <v>-5.6160000021918677E-3</v>
      </c>
      <c r="N41">
        <f t="shared" si="4"/>
        <v>-5.6160000021918677E-3</v>
      </c>
      <c r="P41">
        <f t="shared" si="5"/>
        <v>-4.6209777963448939E-2</v>
      </c>
      <c r="Q41" s="2">
        <f t="shared" si="6"/>
        <v>18612.843800000002</v>
      </c>
      <c r="R41">
        <f t="shared" si="7"/>
        <v>1.6478548091678404E-3</v>
      </c>
      <c r="T41">
        <f t="shared" si="8"/>
        <v>4.0593777961257071E-2</v>
      </c>
      <c r="U41">
        <f t="shared" si="9"/>
        <v>-5.7486893986482563E-3</v>
      </c>
      <c r="V41">
        <f t="shared" si="10"/>
        <v>2.1476242810038906E-3</v>
      </c>
      <c r="AK41">
        <v>-7466.5</v>
      </c>
      <c r="AL41">
        <v>-1.3729025005886797E-2</v>
      </c>
    </row>
    <row r="42" spans="1:38">
      <c r="A42" s="90" t="s">
        <v>1924</v>
      </c>
      <c r="B42" s="91" t="s">
        <v>1814</v>
      </c>
      <c r="C42" s="90">
        <v>33631.504999999997</v>
      </c>
      <c r="D42" s="90" t="s">
        <v>1915</v>
      </c>
      <c r="E42">
        <f t="shared" si="1"/>
        <v>-24728.51606240826</v>
      </c>
      <c r="F42">
        <f t="shared" si="2"/>
        <v>-24728.5</v>
      </c>
      <c r="G42">
        <f t="shared" si="3"/>
        <v>-5.1640000092447735E-3</v>
      </c>
      <c r="N42">
        <f t="shared" si="4"/>
        <v>-5.1640000092447735E-3</v>
      </c>
      <c r="P42">
        <f t="shared" si="5"/>
        <v>-4.6209253221066483E-2</v>
      </c>
      <c r="Q42" s="2">
        <f t="shared" si="6"/>
        <v>18613.004999999997</v>
      </c>
      <c r="R42">
        <f t="shared" si="7"/>
        <v>1.6847128112225604E-3</v>
      </c>
      <c r="T42">
        <f t="shared" si="8"/>
        <v>4.104525321182171E-2</v>
      </c>
      <c r="U42">
        <f t="shared" si="9"/>
        <v>-5.7480810052102302E-3</v>
      </c>
      <c r="V42">
        <f t="shared" si="10"/>
        <v>2.1896161271468522E-3</v>
      </c>
      <c r="AK42">
        <v>-7448</v>
      </c>
      <c r="AL42">
        <v>-1.3970800006063655E-2</v>
      </c>
    </row>
    <row r="43" spans="1:38">
      <c r="A43" s="90" t="s">
        <v>1924</v>
      </c>
      <c r="B43" s="91" t="s">
        <v>1814</v>
      </c>
      <c r="C43" s="90">
        <v>33632.4692</v>
      </c>
      <c r="D43" s="90" t="s">
        <v>1915</v>
      </c>
      <c r="E43">
        <f t="shared" si="1"/>
        <v>-24725.516958220331</v>
      </c>
      <c r="F43">
        <f t="shared" si="2"/>
        <v>-24725.5</v>
      </c>
      <c r="G43">
        <f t="shared" si="3"/>
        <v>-5.4520000048796646E-3</v>
      </c>
      <c r="N43">
        <f t="shared" si="4"/>
        <v>-5.4520000048796646E-3</v>
      </c>
      <c r="P43">
        <f t="shared" si="5"/>
        <v>-4.6206104548732689E-2</v>
      </c>
      <c r="Q43" s="2">
        <f t="shared" si="6"/>
        <v>18613.9692</v>
      </c>
      <c r="R43">
        <f t="shared" si="7"/>
        <v>1.6608970371713018E-3</v>
      </c>
      <c r="T43">
        <f t="shared" si="8"/>
        <v>4.0754104543853024E-2</v>
      </c>
      <c r="U43">
        <f t="shared" si="9"/>
        <v>-5.7444304771953631E-3</v>
      </c>
      <c r="V43">
        <f t="shared" si="10"/>
        <v>2.1621137591036634E-3</v>
      </c>
      <c r="AK43">
        <v>-6548.5</v>
      </c>
      <c r="AL43">
        <v>-1.5587250018143095E-3</v>
      </c>
    </row>
    <row r="44" spans="1:38">
      <c r="A44" s="90" t="s">
        <v>1924</v>
      </c>
      <c r="B44" s="91" t="s">
        <v>1814</v>
      </c>
      <c r="C44" s="90">
        <v>33633.433700000001</v>
      </c>
      <c r="D44" s="90" t="s">
        <v>1915</v>
      </c>
      <c r="E44">
        <f t="shared" si="1"/>
        <v>-24722.516920894821</v>
      </c>
      <c r="F44">
        <f t="shared" si="2"/>
        <v>-24722.5</v>
      </c>
      <c r="G44">
        <f t="shared" si="3"/>
        <v>-5.4400000008172356E-3</v>
      </c>
      <c r="N44">
        <f t="shared" si="4"/>
        <v>-5.4400000008172356E-3</v>
      </c>
      <c r="P44">
        <f t="shared" si="5"/>
        <v>-4.6202955502617674E-2</v>
      </c>
      <c r="Q44" s="2">
        <f t="shared" si="6"/>
        <v>18614.933700000001</v>
      </c>
      <c r="R44">
        <f t="shared" si="7"/>
        <v>1.6616185412417627E-3</v>
      </c>
      <c r="T44">
        <f t="shared" si="8"/>
        <v>4.0762955501800438E-2</v>
      </c>
      <c r="U44">
        <f t="shared" si="9"/>
        <v>-5.7407796625113007E-3</v>
      </c>
      <c r="V44">
        <f t="shared" si="10"/>
        <v>2.1625973842324436E-3</v>
      </c>
      <c r="AK44">
        <v>-6517.5</v>
      </c>
      <c r="AL44">
        <v>-1.3877375007723458E-2</v>
      </c>
    </row>
    <row r="45" spans="1:38">
      <c r="A45" s="90" t="s">
        <v>1934</v>
      </c>
      <c r="B45" s="91" t="s">
        <v>1817</v>
      </c>
      <c r="C45" s="90">
        <v>33989.169099999999</v>
      </c>
      <c r="D45" s="90" t="s">
        <v>1915</v>
      </c>
      <c r="E45">
        <f t="shared" si="1"/>
        <v>-23616.016684499977</v>
      </c>
      <c r="F45">
        <f t="shared" si="2"/>
        <v>-23616</v>
      </c>
      <c r="G45">
        <f t="shared" si="3"/>
        <v>-5.3640000041923486E-3</v>
      </c>
      <c r="N45">
        <f t="shared" si="4"/>
        <v>-5.3640000041923486E-3</v>
      </c>
      <c r="P45">
        <f t="shared" si="5"/>
        <v>-4.5015989165514303E-2</v>
      </c>
      <c r="Q45" s="2">
        <f t="shared" si="6"/>
        <v>18970.669099999999</v>
      </c>
      <c r="R45">
        <f t="shared" si="7"/>
        <v>1.5722802444495937E-3</v>
      </c>
      <c r="T45">
        <f t="shared" si="8"/>
        <v>3.9651989161321954E-2</v>
      </c>
      <c r="U45">
        <f t="shared" si="9"/>
        <v>-4.3779724310114791E-3</v>
      </c>
      <c r="V45">
        <f t="shared" si="10"/>
        <v>1.938637517822357E-3</v>
      </c>
      <c r="AK45">
        <v>-6390</v>
      </c>
      <c r="AL45">
        <v>-1.7381500008923467E-2</v>
      </c>
    </row>
    <row r="46" spans="1:38">
      <c r="A46" s="90" t="s">
        <v>1935</v>
      </c>
      <c r="B46" s="91" t="s">
        <v>1814</v>
      </c>
      <c r="C46" s="90">
        <v>34004.118799999997</v>
      </c>
      <c r="D46" s="90" t="s">
        <v>1915</v>
      </c>
      <c r="E46">
        <f t="shared" si="1"/>
        <v>-23569.516261477613</v>
      </c>
      <c r="F46">
        <f t="shared" si="2"/>
        <v>-23569.5</v>
      </c>
      <c r="G46">
        <f t="shared" si="3"/>
        <v>-5.2280000090831891E-3</v>
      </c>
      <c r="N46">
        <f t="shared" si="4"/>
        <v>-5.2280000090831891E-3</v>
      </c>
      <c r="P46">
        <f t="shared" si="5"/>
        <v>-4.4964994277354564E-2</v>
      </c>
      <c r="Q46" s="2">
        <f t="shared" si="6"/>
        <v>18985.618799999997</v>
      </c>
      <c r="R46">
        <f t="shared" si="7"/>
        <v>1.5790287134766321E-3</v>
      </c>
      <c r="T46">
        <f t="shared" si="8"/>
        <v>3.9736994268271375E-2</v>
      </c>
      <c r="U46">
        <f t="shared" si="9"/>
        <v>-4.3201411198012518E-3</v>
      </c>
      <c r="V46">
        <f t="shared" si="10"/>
        <v>1.9410311786029614E-3</v>
      </c>
      <c r="AK46">
        <v>-6368</v>
      </c>
      <c r="AL46">
        <v>-1.5252800003509037E-2</v>
      </c>
    </row>
    <row r="47" spans="1:38">
      <c r="A47" s="90" t="s">
        <v>1926</v>
      </c>
      <c r="B47" s="91" t="s">
        <v>1817</v>
      </c>
      <c r="C47" s="90">
        <v>34647.592629999999</v>
      </c>
      <c r="D47" s="90" t="s">
        <v>1915</v>
      </c>
      <c r="E47">
        <f t="shared" si="1"/>
        <v>-21568.017549207467</v>
      </c>
      <c r="F47">
        <f t="shared" si="2"/>
        <v>-21568</v>
      </c>
      <c r="G47">
        <f t="shared" si="3"/>
        <v>-5.6420000037178397E-3</v>
      </c>
      <c r="N47">
        <f t="shared" si="4"/>
        <v>-5.6420000037178397E-3</v>
      </c>
      <c r="P47">
        <f t="shared" si="5"/>
        <v>-4.2684900972125302E-2</v>
      </c>
      <c r="Q47" s="2">
        <f t="shared" si="6"/>
        <v>19629.092629999999</v>
      </c>
      <c r="R47">
        <f t="shared" si="7"/>
        <v>1.3721765121552424E-3</v>
      </c>
      <c r="T47">
        <f t="shared" si="8"/>
        <v>3.7042900968407462E-2</v>
      </c>
      <c r="U47">
        <f t="shared" si="9"/>
        <v>-1.8197820939221401E-3</v>
      </c>
      <c r="V47">
        <f t="shared" si="10"/>
        <v>1.5103081348030801E-3</v>
      </c>
      <c r="AK47">
        <v>-6337</v>
      </c>
      <c r="AL47">
        <v>-7.5714500053436495E-3</v>
      </c>
    </row>
    <row r="48" spans="1:38">
      <c r="A48" s="90" t="s">
        <v>1927</v>
      </c>
      <c r="B48" s="91" t="s">
        <v>1817</v>
      </c>
      <c r="C48" s="90">
        <v>36540.885190000001</v>
      </c>
      <c r="D48" s="90" t="s">
        <v>1915</v>
      </c>
      <c r="E48">
        <f t="shared" si="1"/>
        <v>-15679.009412247749</v>
      </c>
      <c r="F48">
        <f t="shared" si="2"/>
        <v>-15679</v>
      </c>
      <c r="G48">
        <f t="shared" si="3"/>
        <v>-3.0260000057751313E-3</v>
      </c>
      <c r="N48">
        <f t="shared" si="4"/>
        <v>-3.0260000057751313E-3</v>
      </c>
      <c r="P48">
        <f t="shared" si="5"/>
        <v>-3.5011278326978396E-2</v>
      </c>
      <c r="Q48" s="2">
        <f t="shared" si="6"/>
        <v>21522.385190000001</v>
      </c>
      <c r="R48">
        <f t="shared" si="7"/>
        <v>1.0230580292848355E-3</v>
      </c>
      <c r="T48">
        <f t="shared" si="8"/>
        <v>3.1985278321203264E-2</v>
      </c>
      <c r="U48">
        <f t="shared" si="9"/>
        <v>4.7785893135918484E-3</v>
      </c>
      <c r="V48">
        <f t="shared" si="10"/>
        <v>7.4020392675688395E-4</v>
      </c>
      <c r="AK48">
        <v>-5670.5</v>
      </c>
      <c r="AL48">
        <v>-1.1422424999182113E-2</v>
      </c>
    </row>
    <row r="49" spans="1:38">
      <c r="A49" s="90" t="s">
        <v>1928</v>
      </c>
      <c r="B49" s="91" t="s">
        <v>1929</v>
      </c>
      <c r="C49" s="90">
        <v>36541.688900000001</v>
      </c>
      <c r="D49" s="90" t="s">
        <v>1915</v>
      </c>
      <c r="E49">
        <f t="shared" si="1"/>
        <v>-15676.509505561507</v>
      </c>
      <c r="F49">
        <f t="shared" si="2"/>
        <v>-15676.5</v>
      </c>
      <c r="G49">
        <f t="shared" si="3"/>
        <v>-3.0560000013792887E-3</v>
      </c>
      <c r="N49">
        <f t="shared" si="4"/>
        <v>-3.0560000013792887E-3</v>
      </c>
      <c r="P49">
        <f t="shared" si="5"/>
        <v>-3.5007714866774758E-2</v>
      </c>
      <c r="Q49" s="2">
        <f t="shared" si="6"/>
        <v>21523.188900000001</v>
      </c>
      <c r="R49">
        <f t="shared" si="7"/>
        <v>1.0209120828395337E-3</v>
      </c>
      <c r="T49">
        <f t="shared" si="8"/>
        <v>3.195171486539547E-2</v>
      </c>
      <c r="U49">
        <f t="shared" si="9"/>
        <v>4.7808901474942853E-3</v>
      </c>
      <c r="V49">
        <f t="shared" si="10"/>
        <v>7.3825371585091004E-4</v>
      </c>
      <c r="AK49">
        <v>-5642.5</v>
      </c>
      <c r="AL49">
        <v>-2.0258625008864328E-2</v>
      </c>
    </row>
    <row r="50" spans="1:38">
      <c r="A50" s="90" t="s">
        <v>1928</v>
      </c>
      <c r="B50" s="91" t="s">
        <v>1817</v>
      </c>
      <c r="C50" s="90">
        <v>36541.849370000004</v>
      </c>
      <c r="D50" s="90" t="s">
        <v>1915</v>
      </c>
      <c r="E50">
        <f t="shared" si="1"/>
        <v>-15676.010370268992</v>
      </c>
      <c r="F50">
        <f t="shared" si="2"/>
        <v>-15676</v>
      </c>
      <c r="G50">
        <f t="shared" si="3"/>
        <v>-3.3340000009047799E-3</v>
      </c>
      <c r="N50">
        <f t="shared" si="4"/>
        <v>-3.3340000009047799E-3</v>
      </c>
      <c r="P50">
        <f t="shared" si="5"/>
        <v>-3.5007002143585604E-2</v>
      </c>
      <c r="Q50" s="2">
        <f t="shared" si="6"/>
        <v>21523.349370000004</v>
      </c>
      <c r="R50">
        <f t="shared" si="7"/>
        <v>1.003179064730264E-3</v>
      </c>
      <c r="T50">
        <f t="shared" si="8"/>
        <v>3.1673002142680824E-2</v>
      </c>
      <c r="U50">
        <f t="shared" si="9"/>
        <v>4.7813502458400482E-3</v>
      </c>
      <c r="V50">
        <f t="shared" si="10"/>
        <v>7.2316094174086024E-4</v>
      </c>
      <c r="AK50">
        <v>-5620.5</v>
      </c>
      <c r="AL50">
        <v>-1.1129925005661789E-2</v>
      </c>
    </row>
    <row r="51" spans="1:38">
      <c r="A51" s="90" t="s">
        <v>1928</v>
      </c>
      <c r="B51" s="91" t="s">
        <v>1817</v>
      </c>
      <c r="C51" s="90">
        <v>36542.813860000002</v>
      </c>
      <c r="D51" s="90" t="s">
        <v>1915</v>
      </c>
      <c r="E51">
        <f t="shared" si="1"/>
        <v>-15673.010364048079</v>
      </c>
      <c r="F51">
        <f t="shared" si="2"/>
        <v>-15673</v>
      </c>
      <c r="G51">
        <f t="shared" si="3"/>
        <v>-3.3320000002277084E-3</v>
      </c>
      <c r="N51">
        <f t="shared" si="4"/>
        <v>-3.3320000002277084E-3</v>
      </c>
      <c r="P51">
        <f t="shared" si="5"/>
        <v>-3.5002725586411591E-2</v>
      </c>
      <c r="Q51" s="2">
        <f t="shared" si="6"/>
        <v>21524.313860000002</v>
      </c>
      <c r="R51">
        <f t="shared" si="7"/>
        <v>1.0030348591553624E-3</v>
      </c>
      <c r="T51">
        <f t="shared" si="8"/>
        <v>3.1670725586183883E-2</v>
      </c>
      <c r="U51">
        <f t="shared" si="9"/>
        <v>4.7841103567632E-3</v>
      </c>
      <c r="V51">
        <f t="shared" si="10"/>
        <v>7.228900784949162E-4</v>
      </c>
      <c r="AK51">
        <v>-5596</v>
      </c>
      <c r="AL51">
        <v>-1.4736600001924671E-2</v>
      </c>
    </row>
    <row r="52" spans="1:38">
      <c r="A52" s="90" t="s">
        <v>1928</v>
      </c>
      <c r="B52" s="91" t="s">
        <v>1817</v>
      </c>
      <c r="C52" s="90">
        <v>36543.778380000003</v>
      </c>
      <c r="D52" s="90" t="s">
        <v>1915</v>
      </c>
      <c r="E52">
        <f t="shared" si="1"/>
        <v>-15670.010264513399</v>
      </c>
      <c r="F52">
        <f t="shared" si="2"/>
        <v>-15670</v>
      </c>
      <c r="G52">
        <f t="shared" si="3"/>
        <v>-3.2999999966705218E-3</v>
      </c>
      <c r="N52">
        <f t="shared" si="4"/>
        <v>-3.2999999966705218E-3</v>
      </c>
      <c r="P52">
        <f t="shared" si="5"/>
        <v>-3.4998448655456357E-2</v>
      </c>
      <c r="Q52" s="2">
        <f t="shared" si="6"/>
        <v>21525.278380000003</v>
      </c>
      <c r="R52">
        <f t="shared" si="7"/>
        <v>1.0047916473736815E-3</v>
      </c>
      <c r="T52">
        <f t="shared" si="8"/>
        <v>3.1698448658785836E-2</v>
      </c>
      <c r="U52">
        <f t="shared" si="9"/>
        <v>4.7868696460828062E-3</v>
      </c>
      <c r="V52">
        <f t="shared" si="10"/>
        <v>7.2423308495695826E-4</v>
      </c>
      <c r="AK52">
        <v>-5378.5</v>
      </c>
      <c r="AL52">
        <v>-3.7142250002943911E-3</v>
      </c>
    </row>
    <row r="53" spans="1:38">
      <c r="A53" s="90" t="s">
        <v>1930</v>
      </c>
      <c r="B53" s="91" t="s">
        <v>1817</v>
      </c>
      <c r="C53" s="90">
        <v>38413.281000000003</v>
      </c>
      <c r="D53" s="90" t="s">
        <v>1915</v>
      </c>
      <c r="E53">
        <f t="shared" ref="E53:E84" si="12">+(C53-C$7)/C$8</f>
        <v>-9854.9997511633137</v>
      </c>
      <c r="F53">
        <f t="shared" ref="F53:F84" si="13">ROUND(2*E53,0)/2</f>
        <v>-9855</v>
      </c>
      <c r="G53">
        <f t="shared" ref="G53:G84" si="14">+C53-(C$7+F53*C$8)</f>
        <v>7.9999997979030013E-5</v>
      </c>
      <c r="N53">
        <f t="shared" si="4"/>
        <v>7.9999997979030013E-5</v>
      </c>
      <c r="P53">
        <f t="shared" ref="P53:P84" si="15">+D$11+D$12*F53+D$13*F53^2</f>
        <v>-2.600579509907654E-2</v>
      </c>
      <c r="Q53" s="2">
        <f t="shared" ref="Q53:Q84" si="16">+C53-15018.5</f>
        <v>23394.781000000003</v>
      </c>
      <c r="R53">
        <f t="shared" ref="R53:R84" si="17">+(P53-G53)^2</f>
        <v>6.8046870584556845E-4</v>
      </c>
      <c r="T53">
        <f t="shared" ref="T53:T84" si="18">G53-P53</f>
        <v>2.608579509705557E-2</v>
      </c>
      <c r="U53">
        <f t="shared" ref="U53:U84" si="19">U$12+U$13*F53+U$14*SIN(2*PI()/U$15*(F53-U$16))</f>
        <v>8.3183041257348378E-3</v>
      </c>
      <c r="V53">
        <f t="shared" ref="V53:V84" si="20">+(U53-T53)^2</f>
        <v>3.1568373541596373E-4</v>
      </c>
      <c r="AK53">
        <v>-5316.5</v>
      </c>
      <c r="AL53">
        <v>-1.335152499814285E-2</v>
      </c>
    </row>
    <row r="54" spans="1:38">
      <c r="A54" s="90" t="s">
        <v>1931</v>
      </c>
      <c r="B54" s="91" t="s">
        <v>1817</v>
      </c>
      <c r="C54" s="90">
        <v>39120.2503</v>
      </c>
      <c r="D54" s="90" t="s">
        <v>1915</v>
      </c>
      <c r="E54">
        <f t="shared" si="12"/>
        <v>-7656.0010077886</v>
      </c>
      <c r="F54">
        <f t="shared" si="13"/>
        <v>-7656</v>
      </c>
      <c r="G54">
        <f t="shared" si="14"/>
        <v>-3.2400000054622069E-4</v>
      </c>
      <c r="N54">
        <f t="shared" si="4"/>
        <v>-3.2400000054622069E-4</v>
      </c>
      <c r="P54">
        <f t="shared" si="15"/>
        <v>-2.2239185709741489E-2</v>
      </c>
      <c r="Q54" s="2">
        <f t="shared" si="16"/>
        <v>24101.7503</v>
      </c>
      <c r="R54">
        <f t="shared" si="17"/>
        <v>4.8027536466851653E-4</v>
      </c>
      <c r="T54">
        <f t="shared" si="18"/>
        <v>2.1915185709195269E-2</v>
      </c>
      <c r="U54">
        <f t="shared" si="19"/>
        <v>8.5838590256546547E-3</v>
      </c>
      <c r="V54">
        <f t="shared" si="20"/>
        <v>1.7772427114328199E-4</v>
      </c>
      <c r="AK54">
        <v>-4628.5</v>
      </c>
      <c r="AL54">
        <v>1.1673274995700922E-2</v>
      </c>
    </row>
    <row r="55" spans="1:38">
      <c r="A55" s="90" t="s">
        <v>1931</v>
      </c>
      <c r="B55" s="91" t="s">
        <v>1817</v>
      </c>
      <c r="C55" s="90">
        <v>39124.108500000002</v>
      </c>
      <c r="D55" s="90" t="s">
        <v>1915</v>
      </c>
      <c r="E55">
        <f t="shared" si="12"/>
        <v>-7644.0002363948579</v>
      </c>
      <c r="F55">
        <f t="shared" si="13"/>
        <v>-7644</v>
      </c>
      <c r="G55">
        <f t="shared" si="14"/>
        <v>-7.6000003900844604E-5</v>
      </c>
      <c r="N55">
        <f t="shared" si="4"/>
        <v>-7.6000003900844604E-5</v>
      </c>
      <c r="P55">
        <f t="shared" si="15"/>
        <v>-2.2218080271147474E-2</v>
      </c>
      <c r="Q55" s="2">
        <f t="shared" si="16"/>
        <v>24105.608500000002</v>
      </c>
      <c r="R55">
        <f t="shared" si="17"/>
        <v>4.9027171856119256E-4</v>
      </c>
      <c r="T55">
        <f t="shared" si="18"/>
        <v>2.2142080267246629E-2</v>
      </c>
      <c r="U55">
        <f t="shared" si="19"/>
        <v>8.5836280532638129E-3</v>
      </c>
      <c r="V55">
        <f t="shared" si="20"/>
        <v>1.8383162643885554E-4</v>
      </c>
      <c r="AK55">
        <v>-4547.5</v>
      </c>
      <c r="AL55">
        <v>-7.3528749999240972E-3</v>
      </c>
    </row>
    <row r="56" spans="1:38">
      <c r="A56" s="90" t="s">
        <v>1931</v>
      </c>
      <c r="B56" s="91" t="s">
        <v>1814</v>
      </c>
      <c r="C56" s="90">
        <v>39162.205800000003</v>
      </c>
      <c r="D56" s="90" t="s">
        <v>1915</v>
      </c>
      <c r="E56">
        <f t="shared" si="12"/>
        <v>-7525.5001617438475</v>
      </c>
      <c r="F56">
        <f t="shared" si="13"/>
        <v>-7525.5</v>
      </c>
      <c r="G56">
        <f t="shared" si="14"/>
        <v>-5.2000003051944077E-5</v>
      </c>
      <c r="N56">
        <f t="shared" si="4"/>
        <v>-5.2000003051944077E-5</v>
      </c>
      <c r="P56">
        <f t="shared" si="15"/>
        <v>-2.2009342940238388E-2</v>
      </c>
      <c r="Q56" s="2">
        <f t="shared" si="16"/>
        <v>24143.705800000003</v>
      </c>
      <c r="R56">
        <f t="shared" si="17"/>
        <v>4.8212490886121145E-4</v>
      </c>
      <c r="T56">
        <f t="shared" si="18"/>
        <v>2.1957342937186444E-2</v>
      </c>
      <c r="U56">
        <f t="shared" si="19"/>
        <v>8.5803769787434394E-3</v>
      </c>
      <c r="V56">
        <f t="shared" si="20"/>
        <v>1.7894321825334298E-4</v>
      </c>
      <c r="AK56">
        <v>-4523</v>
      </c>
      <c r="AL56">
        <v>-9.9595500068971887E-3</v>
      </c>
    </row>
    <row r="57" spans="1:38">
      <c r="A57" s="90" t="s">
        <v>1931</v>
      </c>
      <c r="B57" s="91" t="s">
        <v>1814</v>
      </c>
      <c r="C57" s="90">
        <v>39165.099900000001</v>
      </c>
      <c r="D57" s="90" t="s">
        <v>1915</v>
      </c>
      <c r="E57">
        <f t="shared" si="12"/>
        <v>-7516.4981834921809</v>
      </c>
      <c r="F57">
        <f t="shared" si="13"/>
        <v>-7516.5</v>
      </c>
      <c r="G57">
        <f t="shared" si="14"/>
        <v>5.8399999397806823E-4</v>
      </c>
      <c r="N57">
        <f t="shared" si="4"/>
        <v>5.8399999397806823E-4</v>
      </c>
      <c r="P57">
        <f t="shared" si="15"/>
        <v>-2.1993465643515116E-2</v>
      </c>
      <c r="Q57" s="2">
        <f t="shared" si="16"/>
        <v>24146.599900000001</v>
      </c>
      <c r="R57">
        <f t="shared" si="17"/>
        <v>5.0974195461218549E-4</v>
      </c>
      <c r="T57">
        <f t="shared" si="18"/>
        <v>2.2577465637493185E-2</v>
      </c>
      <c r="U57">
        <f t="shared" si="19"/>
        <v>8.5800581347037549E-3</v>
      </c>
      <c r="V57">
        <f t="shared" si="20"/>
        <v>1.9592741679914583E-4</v>
      </c>
      <c r="AK57">
        <v>-4504.5</v>
      </c>
      <c r="AL57">
        <v>-9.6013250004034489E-3</v>
      </c>
    </row>
    <row r="58" spans="1:38">
      <c r="A58" s="90" t="s">
        <v>1931</v>
      </c>
      <c r="B58" s="91" t="s">
        <v>1817</v>
      </c>
      <c r="C58" s="90">
        <v>39165.259599999998</v>
      </c>
      <c r="D58" s="90" t="s">
        <v>1915</v>
      </c>
      <c r="E58">
        <f t="shared" si="12"/>
        <v>-7516.0014432528114</v>
      </c>
      <c r="F58">
        <f t="shared" si="13"/>
        <v>-7516</v>
      </c>
      <c r="G58">
        <f t="shared" si="14"/>
        <v>-4.6400000428548083E-4</v>
      </c>
      <c r="N58">
        <f t="shared" si="4"/>
        <v>-4.6400000428548083E-4</v>
      </c>
      <c r="P58">
        <f t="shared" si="15"/>
        <v>-2.199258347283822E-2</v>
      </c>
      <c r="Q58" s="2">
        <f t="shared" si="16"/>
        <v>24146.759599999998</v>
      </c>
      <c r="R58">
        <f t="shared" si="17"/>
        <v>4.6347990616244227E-4</v>
      </c>
      <c r="T58">
        <f t="shared" si="18"/>
        <v>2.1528583468552739E-2</v>
      </c>
      <c r="U58">
        <f t="shared" si="19"/>
        <v>8.580040123668746E-3</v>
      </c>
      <c r="V58">
        <f t="shared" si="20"/>
        <v>1.6766477475433953E-4</v>
      </c>
      <c r="AK58">
        <v>-4491.5</v>
      </c>
      <c r="AL58">
        <v>-1.4025275006133597E-2</v>
      </c>
    </row>
    <row r="59" spans="1:38">
      <c r="A59" s="90" t="s">
        <v>1931</v>
      </c>
      <c r="B59" s="91" t="s">
        <v>1817</v>
      </c>
      <c r="C59" s="90">
        <v>39166.224099999999</v>
      </c>
      <c r="D59" s="90" t="s">
        <v>1915</v>
      </c>
      <c r="E59">
        <f t="shared" si="12"/>
        <v>-7513.0014059273026</v>
      </c>
      <c r="F59">
        <f t="shared" si="13"/>
        <v>-7513</v>
      </c>
      <c r="G59">
        <f t="shared" si="14"/>
        <v>-4.5200000022305176E-4</v>
      </c>
      <c r="N59">
        <f t="shared" si="4"/>
        <v>-4.5200000022305176E-4</v>
      </c>
      <c r="P59">
        <f t="shared" si="15"/>
        <v>-2.1987290230737814E-2</v>
      </c>
      <c r="Q59" s="2">
        <f t="shared" si="16"/>
        <v>24147.724099999999</v>
      </c>
      <c r="R59">
        <f t="shared" si="17"/>
        <v>4.6376872531250454E-4</v>
      </c>
      <c r="T59">
        <f t="shared" si="18"/>
        <v>2.1535290230514762E-2</v>
      </c>
      <c r="U59">
        <f t="shared" si="19"/>
        <v>8.5799313999346885E-3</v>
      </c>
      <c r="V59">
        <f t="shared" si="20"/>
        <v>1.6784132242908911E-4</v>
      </c>
      <c r="AK59">
        <v>-4445.5</v>
      </c>
      <c r="AL59">
        <v>-2.7561750030145049E-3</v>
      </c>
    </row>
    <row r="60" spans="1:38">
      <c r="A60" s="90" t="s">
        <v>1931</v>
      </c>
      <c r="B60" s="91" t="s">
        <v>1817</v>
      </c>
      <c r="C60" s="90">
        <v>39167.188600000001</v>
      </c>
      <c r="D60" s="90" t="s">
        <v>1915</v>
      </c>
      <c r="E60">
        <f t="shared" si="12"/>
        <v>-7510.0013686017928</v>
      </c>
      <c r="F60">
        <f t="shared" si="13"/>
        <v>-7510</v>
      </c>
      <c r="G60">
        <f t="shared" si="14"/>
        <v>-4.400000034365803E-4</v>
      </c>
      <c r="N60">
        <f t="shared" si="4"/>
        <v>-4.400000034365803E-4</v>
      </c>
      <c r="P60">
        <f t="shared" si="15"/>
        <v>-2.1981996614856184E-2</v>
      </c>
      <c r="Q60" s="2">
        <f t="shared" si="16"/>
        <v>24148.688600000001</v>
      </c>
      <c r="R60">
        <f t="shared" si="17"/>
        <v>4.6405761800641366E-4</v>
      </c>
      <c r="T60">
        <f t="shared" si="18"/>
        <v>2.1541996611419603E-2</v>
      </c>
      <c r="U60">
        <f t="shared" si="19"/>
        <v>8.5798215490678238E-3</v>
      </c>
      <c r="V60">
        <f t="shared" si="20"/>
        <v>1.6801798234705436E-4</v>
      </c>
      <c r="AK60">
        <v>-4295.5</v>
      </c>
      <c r="AL60">
        <v>-7.8786750018480234E-3</v>
      </c>
    </row>
    <row r="61" spans="1:38">
      <c r="A61" s="90" t="s">
        <v>1931</v>
      </c>
      <c r="B61" s="91" t="s">
        <v>1814</v>
      </c>
      <c r="C61" s="90">
        <v>39181.174200000001</v>
      </c>
      <c r="D61" s="90" t="s">
        <v>1915</v>
      </c>
      <c r="E61">
        <f t="shared" si="12"/>
        <v>-7466.4997387214835</v>
      </c>
      <c r="F61">
        <f t="shared" si="13"/>
        <v>-7466.5</v>
      </c>
      <c r="G61">
        <f t="shared" si="14"/>
        <v>8.3999999333173037E-5</v>
      </c>
      <c r="N61">
        <f t="shared" si="4"/>
        <v>8.3999999333173037E-5</v>
      </c>
      <c r="P61">
        <f t="shared" si="15"/>
        <v>-2.1905197180907617E-2</v>
      </c>
      <c r="Q61" s="2">
        <f t="shared" si="16"/>
        <v>24162.674200000001</v>
      </c>
      <c r="R61">
        <f t="shared" si="17"/>
        <v>4.8352479263150951E-4</v>
      </c>
      <c r="T61">
        <f t="shared" si="18"/>
        <v>2.198919718024079E-2</v>
      </c>
      <c r="U61">
        <f t="shared" si="19"/>
        <v>8.5781020941120226E-3</v>
      </c>
      <c r="V61">
        <f t="shared" si="20"/>
        <v>1.7985747140918717E-4</v>
      </c>
      <c r="AK61">
        <v>-4293</v>
      </c>
      <c r="AL61">
        <v>-9.7140500074601732E-3</v>
      </c>
    </row>
    <row r="62" spans="1:38">
      <c r="A62" s="90" t="s">
        <v>1931</v>
      </c>
      <c r="B62" s="91" t="s">
        <v>1817</v>
      </c>
      <c r="C62" s="90">
        <v>39187.121599999999</v>
      </c>
      <c r="D62" s="90" t="s">
        <v>1915</v>
      </c>
      <c r="E62">
        <f t="shared" si="12"/>
        <v>-7448.0005972080671</v>
      </c>
      <c r="F62">
        <f t="shared" si="13"/>
        <v>-7448</v>
      </c>
      <c r="G62">
        <f t="shared" si="14"/>
        <v>-1.9200000679120421E-4</v>
      </c>
      <c r="N62">
        <f t="shared" si="4"/>
        <v>-1.9200000679120421E-4</v>
      </c>
      <c r="P62">
        <f t="shared" si="15"/>
        <v>-2.1872511534506464E-2</v>
      </c>
      <c r="Q62" s="2">
        <f t="shared" si="16"/>
        <v>24168.621599999999</v>
      </c>
      <c r="R62">
        <f t="shared" si="17"/>
        <v>4.7004458010339428E-4</v>
      </c>
      <c r="T62">
        <f t="shared" si="18"/>
        <v>2.168051152771526E-2</v>
      </c>
      <c r="U62">
        <f t="shared" si="19"/>
        <v>8.5772990665372705E-3</v>
      </c>
      <c r="V62">
        <f t="shared" si="20"/>
        <v>1.7169417680277014E-4</v>
      </c>
      <c r="AK62">
        <v>-4277.5</v>
      </c>
      <c r="AL62">
        <v>-7.7733750003972091E-3</v>
      </c>
    </row>
    <row r="63" spans="1:38">
      <c r="A63" s="19" t="s">
        <v>1820</v>
      </c>
      <c r="B63" s="17" t="s">
        <v>1814</v>
      </c>
      <c r="C63" s="33">
        <v>40200.637999999999</v>
      </c>
      <c r="D63" s="33"/>
      <c r="E63">
        <f t="shared" si="12"/>
        <v>-4295.4997884888289</v>
      </c>
      <c r="F63">
        <f t="shared" si="13"/>
        <v>-4295.5</v>
      </c>
      <c r="G63">
        <f t="shared" si="14"/>
        <v>6.7999993916600943E-5</v>
      </c>
      <c r="I63">
        <f t="shared" ref="I63:I70" si="21">+G63</f>
        <v>6.7999993916600943E-5</v>
      </c>
      <c r="P63">
        <f t="shared" si="15"/>
        <v>-1.6095115543960918E-2</v>
      </c>
      <c r="Q63" s="2">
        <f t="shared" si="16"/>
        <v>25182.137999999999</v>
      </c>
      <c r="R63">
        <f t="shared" si="17"/>
        <v>2.6124630389077769E-4</v>
      </c>
      <c r="T63">
        <f t="shared" si="18"/>
        <v>1.6163115537877519E-2</v>
      </c>
      <c r="U63">
        <f t="shared" si="19"/>
        <v>7.8364870959896516E-3</v>
      </c>
      <c r="V63">
        <f t="shared" si="20"/>
        <v>6.9332741209255979E-5</v>
      </c>
      <c r="AK63">
        <v>-3424.5</v>
      </c>
      <c r="AL63">
        <v>-1.328332500270335E-2</v>
      </c>
    </row>
    <row r="64" spans="1:38">
      <c r="A64" s="20" t="s">
        <v>1821</v>
      </c>
      <c r="B64" s="17"/>
      <c r="C64" s="33">
        <v>40201.439899999998</v>
      </c>
      <c r="D64" s="33"/>
      <c r="E64">
        <f t="shared" si="12"/>
        <v>-4293.0055117326683</v>
      </c>
      <c r="F64">
        <f t="shared" si="13"/>
        <v>-4293</v>
      </c>
      <c r="G64">
        <f t="shared" si="14"/>
        <v>-1.772000003256835E-3</v>
      </c>
      <c r="I64">
        <f t="shared" si="21"/>
        <v>-1.772000003256835E-3</v>
      </c>
      <c r="P64">
        <f t="shared" si="15"/>
        <v>-1.6090370156381918E-2</v>
      </c>
      <c r="Q64" s="2">
        <f t="shared" si="16"/>
        <v>25182.939899999998</v>
      </c>
      <c r="R64">
        <f t="shared" si="17"/>
        <v>2.0501572384190321E-4</v>
      </c>
      <c r="T64">
        <f t="shared" si="18"/>
        <v>1.4318370153125082E-2</v>
      </c>
      <c r="U64">
        <f t="shared" si="19"/>
        <v>7.8354452599061555E-3</v>
      </c>
      <c r="V64">
        <f t="shared" si="20"/>
        <v>4.2028315171117636E-5</v>
      </c>
      <c r="AK64">
        <v>-3409</v>
      </c>
      <c r="AL64">
        <v>-1.6442650005046744E-2</v>
      </c>
    </row>
    <row r="65" spans="1:38">
      <c r="A65" s="19" t="s">
        <v>1820</v>
      </c>
      <c r="B65" s="17" t="s">
        <v>1814</v>
      </c>
      <c r="C65" s="33">
        <v>40208.678999999996</v>
      </c>
      <c r="D65" s="33"/>
      <c r="E65">
        <f t="shared" si="12"/>
        <v>-4270.4885908378546</v>
      </c>
      <c r="F65">
        <f t="shared" si="13"/>
        <v>-4270.5</v>
      </c>
      <c r="G65">
        <f t="shared" si="14"/>
        <v>3.6679999902844429E-3</v>
      </c>
      <c r="I65">
        <f t="shared" si="21"/>
        <v>3.6679999902844429E-3</v>
      </c>
      <c r="P65">
        <f t="shared" si="15"/>
        <v>-1.6047649987507722E-2</v>
      </c>
      <c r="Q65" s="2">
        <f t="shared" si="16"/>
        <v>25190.178999999996</v>
      </c>
      <c r="R65">
        <f t="shared" si="17"/>
        <v>3.8870685404681618E-4</v>
      </c>
      <c r="T65">
        <f t="shared" si="18"/>
        <v>1.9715649977792165E-2</v>
      </c>
      <c r="U65">
        <f t="shared" si="19"/>
        <v>7.8260382924654325E-3</v>
      </c>
      <c r="V65">
        <f t="shared" si="20"/>
        <v>1.4136286602785798E-4</v>
      </c>
      <c r="AK65">
        <v>-3341</v>
      </c>
      <c r="AL65">
        <v>-9.0448500050115399E-3</v>
      </c>
    </row>
    <row r="66" spans="1:38">
      <c r="A66" s="19" t="s">
        <v>1820</v>
      </c>
      <c r="B66" s="17" t="s">
        <v>1817</v>
      </c>
      <c r="C66" s="33">
        <v>40232.624000000003</v>
      </c>
      <c r="D66" s="33"/>
      <c r="E66">
        <f t="shared" si="12"/>
        <v>-4196.0086595167595</v>
      </c>
      <c r="F66">
        <f t="shared" si="13"/>
        <v>-4196</v>
      </c>
      <c r="G66">
        <f t="shared" si="14"/>
        <v>-2.7839999966090545E-3</v>
      </c>
      <c r="I66">
        <f t="shared" si="21"/>
        <v>-2.7839999966090545E-3</v>
      </c>
      <c r="P66">
        <f t="shared" si="15"/>
        <v>-1.5906048698901623E-2</v>
      </c>
      <c r="Q66" s="2">
        <f t="shared" si="16"/>
        <v>25214.124000000003</v>
      </c>
      <c r="R66">
        <f t="shared" si="17"/>
        <v>1.7218816214533808E-4</v>
      </c>
      <c r="T66">
        <f t="shared" si="18"/>
        <v>1.3122048702292569E-2</v>
      </c>
      <c r="U66">
        <f t="shared" si="19"/>
        <v>7.7945006142460952E-3</v>
      </c>
      <c r="V66">
        <f t="shared" si="20"/>
        <v>2.8382768630447634E-5</v>
      </c>
      <c r="AK66">
        <v>-3185.5</v>
      </c>
      <c r="AL66">
        <v>-4.3851750015164725E-3</v>
      </c>
    </row>
    <row r="67" spans="1:38">
      <c r="A67" s="19" t="s">
        <v>1820</v>
      </c>
      <c r="B67" s="17" t="s">
        <v>1817</v>
      </c>
      <c r="C67" s="33">
        <v>40233.586000000003</v>
      </c>
      <c r="D67" s="33"/>
      <c r="E67">
        <f t="shared" si="12"/>
        <v>-4193.0163983377724</v>
      </c>
      <c r="F67">
        <f t="shared" si="13"/>
        <v>-4193</v>
      </c>
      <c r="G67">
        <f t="shared" si="14"/>
        <v>-5.2720000021508895E-3</v>
      </c>
      <c r="I67">
        <f t="shared" si="21"/>
        <v>-5.2720000021508895E-3</v>
      </c>
      <c r="P67">
        <f t="shared" si="15"/>
        <v>-1.5900341805581163E-2</v>
      </c>
      <c r="Q67" s="2">
        <f t="shared" si="16"/>
        <v>25215.086000000003</v>
      </c>
      <c r="R67">
        <f t="shared" si="17"/>
        <v>1.1296164949054348E-4</v>
      </c>
      <c r="T67">
        <f t="shared" si="18"/>
        <v>1.0628341803430273E-2</v>
      </c>
      <c r="U67">
        <f t="shared" si="19"/>
        <v>7.793218118225048E-3</v>
      </c>
      <c r="V67">
        <f t="shared" si="20"/>
        <v>8.0379263104116568E-6</v>
      </c>
      <c r="AK67">
        <v>-3161</v>
      </c>
      <c r="AL67">
        <v>-2.9918500076746568E-3</v>
      </c>
    </row>
    <row r="68" spans="1:38">
      <c r="A68" s="19" t="s">
        <v>1820</v>
      </c>
      <c r="B68" s="17" t="s">
        <v>1814</v>
      </c>
      <c r="C68" s="33">
        <v>40237.612999999998</v>
      </c>
      <c r="D68" s="33"/>
      <c r="E68">
        <f t="shared" si="12"/>
        <v>-4180.4905815313596</v>
      </c>
      <c r="F68">
        <f t="shared" si="13"/>
        <v>-4180.5</v>
      </c>
      <c r="G68">
        <f t="shared" si="14"/>
        <v>3.0279999919002876E-3</v>
      </c>
      <c r="I68">
        <f t="shared" si="21"/>
        <v>3.0279999919002876E-3</v>
      </c>
      <c r="P68">
        <f t="shared" si="15"/>
        <v>-1.5876559060073032E-2</v>
      </c>
      <c r="Q68" s="2">
        <f t="shared" si="16"/>
        <v>25219.112999999998</v>
      </c>
      <c r="R68">
        <f t="shared" si="17"/>
        <v>3.5738235294954638E-4</v>
      </c>
      <c r="T68">
        <f t="shared" si="18"/>
        <v>1.8904559051973319E-2</v>
      </c>
      <c r="U68">
        <f t="shared" si="19"/>
        <v>7.787863972416118E-3</v>
      </c>
      <c r="V68">
        <f t="shared" si="20"/>
        <v>1.2358090949185128E-4</v>
      </c>
      <c r="AK68">
        <v>-3152</v>
      </c>
      <c r="AL68">
        <v>5.5607999966014177E-3</v>
      </c>
    </row>
    <row r="69" spans="1:38">
      <c r="A69" s="19" t="s">
        <v>1820</v>
      </c>
      <c r="B69" s="17" t="s">
        <v>1817</v>
      </c>
      <c r="C69" s="33">
        <v>40556.690999999999</v>
      </c>
      <c r="D69" s="33"/>
      <c r="E69">
        <f t="shared" si="12"/>
        <v>-3188.0116704407037</v>
      </c>
      <c r="F69">
        <f t="shared" si="13"/>
        <v>-3188</v>
      </c>
      <c r="G69">
        <f t="shared" si="14"/>
        <v>-3.7520000041695312E-3</v>
      </c>
      <c r="I69">
        <f t="shared" si="21"/>
        <v>-3.7520000041695312E-3</v>
      </c>
      <c r="P69">
        <f t="shared" si="15"/>
        <v>-1.3967496135999999E-2</v>
      </c>
      <c r="Q69" s="2">
        <f t="shared" si="16"/>
        <v>25538.190999999999</v>
      </c>
      <c r="R69">
        <f t="shared" si="17"/>
        <v>1.0435636121944325E-4</v>
      </c>
      <c r="T69">
        <f t="shared" si="18"/>
        <v>1.0215496131830468E-2</v>
      </c>
      <c r="U69">
        <f t="shared" si="19"/>
        <v>7.3105279355733018E-3</v>
      </c>
      <c r="V69">
        <f t="shared" si="20"/>
        <v>8.4388402212656114E-6</v>
      </c>
      <c r="AK69">
        <v>-2047.5</v>
      </c>
      <c r="AL69">
        <v>-5.7278750100522302E-3</v>
      </c>
    </row>
    <row r="70" spans="1:38">
      <c r="A70" s="19" t="s">
        <v>1822</v>
      </c>
      <c r="B70" s="17"/>
      <c r="C70" s="33">
        <v>40868.541799999999</v>
      </c>
      <c r="D70" s="33"/>
      <c r="E70">
        <f t="shared" si="12"/>
        <v>-2218.0126657874571</v>
      </c>
      <c r="F70">
        <f t="shared" si="13"/>
        <v>-2218</v>
      </c>
      <c r="G70">
        <f t="shared" si="14"/>
        <v>-4.0720000033616088E-3</v>
      </c>
      <c r="I70">
        <f t="shared" si="21"/>
        <v>-4.0720000033616088E-3</v>
      </c>
      <c r="P70">
        <f t="shared" si="15"/>
        <v>-1.2062181756474161E-2</v>
      </c>
      <c r="Q70" s="2">
        <f t="shared" si="16"/>
        <v>25850.041799999999</v>
      </c>
      <c r="R70">
        <f t="shared" si="17"/>
        <v>6.3843004447772776E-5</v>
      </c>
      <c r="T70">
        <f t="shared" si="18"/>
        <v>7.9901817531125522E-3</v>
      </c>
      <c r="U70">
        <f t="shared" si="19"/>
        <v>6.7499790764203775E-3</v>
      </c>
      <c r="V70">
        <f t="shared" si="20"/>
        <v>1.5381026792744347E-6</v>
      </c>
      <c r="AK70">
        <v>-1771</v>
      </c>
      <c r="AL70">
        <v>-2.8603500031749718E-3</v>
      </c>
    </row>
    <row r="71" spans="1:38">
      <c r="A71" s="18" t="s">
        <v>1795</v>
      </c>
      <c r="B71" s="6"/>
      <c r="C71" s="32">
        <v>41581.624000000003</v>
      </c>
      <c r="D71" s="32" t="s">
        <v>1797</v>
      </c>
      <c r="E71">
        <f t="shared" si="12"/>
        <v>0</v>
      </c>
      <c r="F71">
        <f t="shared" si="13"/>
        <v>0</v>
      </c>
      <c r="G71">
        <f t="shared" si="14"/>
        <v>0</v>
      </c>
      <c r="H71">
        <f>+G71</f>
        <v>0</v>
      </c>
      <c r="P71">
        <f t="shared" si="15"/>
        <v>-7.5586604332389413E-3</v>
      </c>
      <c r="Q71" s="2">
        <f t="shared" si="16"/>
        <v>26563.124000000003</v>
      </c>
      <c r="R71">
        <f t="shared" si="17"/>
        <v>5.7133347545011897E-5</v>
      </c>
      <c r="T71">
        <f t="shared" si="18"/>
        <v>7.5586604332389413E-3</v>
      </c>
      <c r="U71">
        <f t="shared" si="19"/>
        <v>5.1697277483543089E-3</v>
      </c>
      <c r="V71">
        <f t="shared" si="20"/>
        <v>5.7069993729100984E-6</v>
      </c>
      <c r="AK71">
        <v>503</v>
      </c>
      <c r="AL71">
        <v>-1.5557450002233963E-2</v>
      </c>
    </row>
    <row r="72" spans="1:38">
      <c r="A72" s="19" t="s">
        <v>1823</v>
      </c>
      <c r="B72" s="17"/>
      <c r="C72" s="33">
        <v>41680.316700000003</v>
      </c>
      <c r="D72" s="33"/>
      <c r="E72">
        <f t="shared" si="12"/>
        <v>306.97955806604</v>
      </c>
      <c r="F72">
        <f t="shared" si="13"/>
        <v>307</v>
      </c>
      <c r="G72">
        <f t="shared" si="14"/>
        <v>-6.5719999984139577E-3</v>
      </c>
      <c r="I72">
        <f>+G72</f>
        <v>-6.5719999984139577E-3</v>
      </c>
      <c r="P72">
        <f t="shared" si="15"/>
        <v>-6.9192176131670276E-3</v>
      </c>
      <c r="Q72" s="2">
        <f t="shared" si="16"/>
        <v>26661.816700000003</v>
      </c>
      <c r="R72">
        <f t="shared" si="17"/>
        <v>1.2056007199481133E-7</v>
      </c>
      <c r="T72">
        <f t="shared" si="18"/>
        <v>3.4721761475306999E-4</v>
      </c>
      <c r="U72">
        <f t="shared" si="19"/>
        <v>4.9235135670707168E-3</v>
      </c>
      <c r="V72">
        <f t="shared" si="20"/>
        <v>2.0942484643198878E-5</v>
      </c>
      <c r="AK72">
        <v>1268.5</v>
      </c>
      <c r="AL72">
        <v>6.7072499950882047E-4</v>
      </c>
    </row>
    <row r="73" spans="1:38">
      <c r="A73" s="19" t="s">
        <v>1823</v>
      </c>
      <c r="B73" s="17"/>
      <c r="C73" s="33">
        <v>41928.511599999998</v>
      </c>
      <c r="D73" s="33"/>
      <c r="E73">
        <f t="shared" si="12"/>
        <v>1078.9795207405211</v>
      </c>
      <c r="F73">
        <f t="shared" si="13"/>
        <v>1079</v>
      </c>
      <c r="G73">
        <f t="shared" si="14"/>
        <v>-6.5840000024763867E-3</v>
      </c>
      <c r="I73">
        <f>+G73</f>
        <v>-6.5840000024763867E-3</v>
      </c>
      <c r="P73">
        <f t="shared" si="15"/>
        <v>-5.2939401074426741E-3</v>
      </c>
      <c r="Q73" s="2">
        <f t="shared" si="16"/>
        <v>26910.011599999998</v>
      </c>
      <c r="R73">
        <f t="shared" si="17"/>
        <v>1.6642545327743936E-6</v>
      </c>
      <c r="T73">
        <f t="shared" si="18"/>
        <v>-1.2900598950337126E-3</v>
      </c>
      <c r="U73">
        <f t="shared" si="19"/>
        <v>4.2806227075631205E-3</v>
      </c>
      <c r="V73">
        <f t="shared" si="20"/>
        <v>3.1032504658875023E-5</v>
      </c>
      <c r="AK73">
        <v>2255</v>
      </c>
      <c r="AL73">
        <v>6.9174999225651845E-4</v>
      </c>
    </row>
    <row r="74" spans="1:38">
      <c r="A74" s="19" t="s">
        <v>1823</v>
      </c>
      <c r="B74" s="17"/>
      <c r="C74" s="33">
        <v>41928.512499999997</v>
      </c>
      <c r="D74" s="33"/>
      <c r="E74">
        <f t="shared" si="12"/>
        <v>1078.9823201532636</v>
      </c>
      <c r="F74">
        <f t="shared" si="13"/>
        <v>1079</v>
      </c>
      <c r="G74">
        <f t="shared" si="14"/>
        <v>-5.6840000033844262E-3</v>
      </c>
      <c r="I74">
        <f>+G74</f>
        <v>-5.6840000033844262E-3</v>
      </c>
      <c r="P74">
        <f t="shared" si="15"/>
        <v>-5.2939401074426741E-3</v>
      </c>
      <c r="Q74" s="2">
        <f t="shared" si="16"/>
        <v>26910.012499999997</v>
      </c>
      <c r="R74">
        <f t="shared" si="17"/>
        <v>1.5214672242209048E-7</v>
      </c>
      <c r="T74">
        <f t="shared" si="18"/>
        <v>-3.900598959417521E-4</v>
      </c>
      <c r="U74">
        <f t="shared" si="19"/>
        <v>4.2806227075631205E-3</v>
      </c>
      <c r="V74">
        <f t="shared" si="20"/>
        <v>2.1815275982683054E-5</v>
      </c>
      <c r="AK74">
        <v>2432</v>
      </c>
      <c r="AL74">
        <v>-5.7728000028873794E-3</v>
      </c>
    </row>
    <row r="75" spans="1:38">
      <c r="A75" s="90" t="s">
        <v>1932</v>
      </c>
      <c r="B75" s="91" t="s">
        <v>1817</v>
      </c>
      <c r="C75" s="90">
        <v>42032.033499999998</v>
      </c>
      <c r="D75" s="90" t="s">
        <v>1915</v>
      </c>
      <c r="E75">
        <f t="shared" si="12"/>
        <v>1400.9801055067383</v>
      </c>
      <c r="F75">
        <f t="shared" si="13"/>
        <v>1401</v>
      </c>
      <c r="G75">
        <f t="shared" si="14"/>
        <v>-6.3960000043152831E-3</v>
      </c>
      <c r="N75">
        <f>G75</f>
        <v>-6.3960000043152831E-3</v>
      </c>
      <c r="P75">
        <f t="shared" si="15"/>
        <v>-4.6087243214852271E-3</v>
      </c>
      <c r="Q75" s="2">
        <f t="shared" si="16"/>
        <v>27013.533499999998</v>
      </c>
      <c r="R75">
        <f t="shared" si="17"/>
        <v>3.1943543664356431E-6</v>
      </c>
      <c r="T75">
        <f t="shared" si="18"/>
        <v>-1.787275682830056E-3</v>
      </c>
      <c r="U75">
        <f t="shared" si="19"/>
        <v>4.0035341163317433E-3</v>
      </c>
      <c r="V75">
        <f t="shared" si="20"/>
        <v>3.3533478130068319E-5</v>
      </c>
      <c r="AK75">
        <v>2590</v>
      </c>
      <c r="AL75">
        <v>-5.848500004503876E-3</v>
      </c>
    </row>
    <row r="76" spans="1:38">
      <c r="A76" s="19" t="s">
        <v>1824</v>
      </c>
      <c r="B76" s="17"/>
      <c r="C76" s="33">
        <v>42760.707999999999</v>
      </c>
      <c r="D76" s="33">
        <v>5.0000000000000001E-3</v>
      </c>
      <c r="E76">
        <f t="shared" si="12"/>
        <v>3667.4919750167819</v>
      </c>
      <c r="F76">
        <f t="shared" si="13"/>
        <v>3667.5</v>
      </c>
      <c r="G76">
        <f t="shared" si="14"/>
        <v>-2.5800000075832941E-3</v>
      </c>
      <c r="I76">
        <f>+G76</f>
        <v>-2.5800000075832941E-3</v>
      </c>
      <c r="P76">
        <f t="shared" si="15"/>
        <v>3.3621466382604957E-4</v>
      </c>
      <c r="Q76" s="2">
        <f t="shared" si="16"/>
        <v>27742.207999999999</v>
      </c>
      <c r="R76">
        <f t="shared" si="17"/>
        <v>8.5043080097431077E-6</v>
      </c>
      <c r="T76">
        <f t="shared" si="18"/>
        <v>-2.9162146714093438E-3</v>
      </c>
      <c r="U76">
        <f t="shared" si="19"/>
        <v>1.9501754788953727E-3</v>
      </c>
      <c r="V76">
        <f t="shared" si="20"/>
        <v>2.368175309498276E-5</v>
      </c>
      <c r="AK76">
        <v>4504</v>
      </c>
      <c r="AL76">
        <v>-6.5159999940078706E-4</v>
      </c>
    </row>
    <row r="77" spans="1:38">
      <c r="A77" s="90" t="s">
        <v>1933</v>
      </c>
      <c r="B77" s="91" t="s">
        <v>1814</v>
      </c>
      <c r="C77" s="90">
        <v>43118.847699999998</v>
      </c>
      <c r="D77" s="90" t="s">
        <v>1915</v>
      </c>
      <c r="E77">
        <f t="shared" si="12"/>
        <v>4781.4706870380815</v>
      </c>
      <c r="F77">
        <f t="shared" si="13"/>
        <v>4781.5</v>
      </c>
      <c r="G77">
        <f t="shared" si="14"/>
        <v>-9.4240000034915283E-3</v>
      </c>
      <c r="N77">
        <f>G77</f>
        <v>-9.4240000034915283E-3</v>
      </c>
      <c r="P77">
        <f t="shared" si="15"/>
        <v>2.8448862307282226E-3</v>
      </c>
      <c r="Q77" s="2">
        <f t="shared" si="16"/>
        <v>28100.347699999998</v>
      </c>
      <c r="R77">
        <f t="shared" si="17"/>
        <v>1.5052556942822689E-4</v>
      </c>
      <c r="T77">
        <f t="shared" si="18"/>
        <v>-1.2268886234219751E-2</v>
      </c>
      <c r="U77">
        <f t="shared" si="19"/>
        <v>9.08432517955264E-4</v>
      </c>
      <c r="V77">
        <f t="shared" si="20"/>
        <v>1.736417294964233E-4</v>
      </c>
      <c r="AK77">
        <v>6031</v>
      </c>
      <c r="AL77">
        <v>-2.1865000599063933E-4</v>
      </c>
    </row>
    <row r="78" spans="1:38">
      <c r="A78" s="90" t="s">
        <v>1933</v>
      </c>
      <c r="B78" s="91" t="s">
        <v>1814</v>
      </c>
      <c r="C78" s="90">
        <v>43119.8128</v>
      </c>
      <c r="D78" s="90" t="s">
        <v>1915</v>
      </c>
      <c r="E78">
        <f t="shared" si="12"/>
        <v>4784.4725906387521</v>
      </c>
      <c r="F78">
        <f t="shared" si="13"/>
        <v>4784.5</v>
      </c>
      <c r="G78">
        <f t="shared" si="14"/>
        <v>-8.8120000000344589E-3</v>
      </c>
      <c r="N78">
        <f>G78</f>
        <v>-8.8120000000344589E-3</v>
      </c>
      <c r="P78">
        <f t="shared" si="15"/>
        <v>2.8517116643583286E-3</v>
      </c>
      <c r="Q78" s="2">
        <f t="shared" si="16"/>
        <v>28101.3128</v>
      </c>
      <c r="R78">
        <f t="shared" si="17"/>
        <v>1.3604216979009237E-4</v>
      </c>
      <c r="T78">
        <f t="shared" si="18"/>
        <v>-1.1663711664392788E-2</v>
      </c>
      <c r="U78">
        <f t="shared" si="19"/>
        <v>9.0562596357143289E-4</v>
      </c>
      <c r="V78">
        <f t="shared" si="20"/>
        <v>1.5798824840575722E-4</v>
      </c>
      <c r="AK78">
        <v>6080</v>
      </c>
      <c r="AL78">
        <v>-5.4320000053849071E-3</v>
      </c>
    </row>
    <row r="79" spans="1:38">
      <c r="A79" s="90" t="s">
        <v>1933</v>
      </c>
      <c r="B79" s="91" t="s">
        <v>1817</v>
      </c>
      <c r="C79" s="90">
        <v>43123.830300000001</v>
      </c>
      <c r="D79" s="90" t="s">
        <v>1915</v>
      </c>
      <c r="E79">
        <f t="shared" si="12"/>
        <v>4796.9688580884304</v>
      </c>
      <c r="F79">
        <f t="shared" si="13"/>
        <v>4797</v>
      </c>
      <c r="G79">
        <f t="shared" si="14"/>
        <v>-1.001199999882374E-2</v>
      </c>
      <c r="N79">
        <f>G79</f>
        <v>-1.001199999882374E-2</v>
      </c>
      <c r="P79">
        <f t="shared" si="15"/>
        <v>2.8801549944899901E-3</v>
      </c>
      <c r="Q79" s="2">
        <f t="shared" si="16"/>
        <v>28105.330300000001</v>
      </c>
      <c r="R79">
        <f t="shared" si="17"/>
        <v>1.6620766037162411E-4</v>
      </c>
      <c r="T79">
        <f t="shared" si="18"/>
        <v>-1.2892154993313729E-2</v>
      </c>
      <c r="U79">
        <f t="shared" si="19"/>
        <v>8.9393246063976966E-4</v>
      </c>
      <c r="V79">
        <f t="shared" si="20"/>
        <v>1.9005620728805407E-4</v>
      </c>
      <c r="AK79">
        <v>6139</v>
      </c>
      <c r="AL79">
        <v>-6.5868500096257776E-3</v>
      </c>
    </row>
    <row r="80" spans="1:38">
      <c r="A80" s="90" t="s">
        <v>1933</v>
      </c>
      <c r="B80" s="91" t="s">
        <v>1817</v>
      </c>
      <c r="C80" s="90">
        <v>43124.794800000003</v>
      </c>
      <c r="D80" s="90" t="s">
        <v>1915</v>
      </c>
      <c r="E80">
        <f t="shared" si="12"/>
        <v>4799.9688954139392</v>
      </c>
      <c r="F80">
        <f t="shared" si="13"/>
        <v>4800</v>
      </c>
      <c r="G80">
        <f t="shared" si="14"/>
        <v>-1.0000000002037268E-2</v>
      </c>
      <c r="N80">
        <f>G80</f>
        <v>-1.0000000002037268E-2</v>
      </c>
      <c r="P80">
        <f t="shared" si="15"/>
        <v>2.8869823593230814E-3</v>
      </c>
      <c r="Q80" s="2">
        <f t="shared" si="16"/>
        <v>28106.294800000003</v>
      </c>
      <c r="R80">
        <f t="shared" si="17"/>
        <v>1.6607431438201277E-4</v>
      </c>
      <c r="T80">
        <f t="shared" si="18"/>
        <v>-1.288698236136035E-2</v>
      </c>
      <c r="U80">
        <f t="shared" si="19"/>
        <v>8.9112613573714289E-4</v>
      </c>
      <c r="V80">
        <f t="shared" si="20"/>
        <v>1.8983627375779012E-4</v>
      </c>
      <c r="AK80">
        <v>6143</v>
      </c>
      <c r="AL80">
        <v>-5.5634500022279099E-3</v>
      </c>
    </row>
    <row r="81" spans="1:38">
      <c r="A81" s="19" t="s">
        <v>1825</v>
      </c>
      <c r="B81" s="17" t="s">
        <v>1814</v>
      </c>
      <c r="C81" s="33">
        <v>43398.55</v>
      </c>
      <c r="D81" s="33"/>
      <c r="E81">
        <f t="shared" si="12"/>
        <v>5651.4731131958079</v>
      </c>
      <c r="F81">
        <f t="shared" si="13"/>
        <v>5651.5</v>
      </c>
      <c r="G81">
        <f t="shared" si="14"/>
        <v>-8.6440000013681129E-3</v>
      </c>
      <c r="I81">
        <f>+G81</f>
        <v>-8.6440000013681129E-3</v>
      </c>
      <c r="P81">
        <f t="shared" si="15"/>
        <v>4.8399252856062567E-3</v>
      </c>
      <c r="Q81" s="2">
        <f t="shared" si="16"/>
        <v>28380.050000000003</v>
      </c>
      <c r="R81">
        <f t="shared" si="17"/>
        <v>1.8181624114470681E-4</v>
      </c>
      <c r="T81">
        <f t="shared" si="18"/>
        <v>-1.3483925286974369E-2</v>
      </c>
      <c r="U81">
        <f t="shared" si="19"/>
        <v>9.7962430145362954E-5</v>
      </c>
      <c r="V81">
        <f t="shared" si="20"/>
        <v>1.8446767396044787E-4</v>
      </c>
      <c r="AK81">
        <v>7076.5</v>
      </c>
      <c r="AL81">
        <v>8.6475249991053715E-3</v>
      </c>
    </row>
    <row r="82" spans="1:38">
      <c r="A82" s="19" t="s">
        <v>1826</v>
      </c>
      <c r="B82" s="17"/>
      <c r="C82" s="33">
        <v>43461.726999999999</v>
      </c>
      <c r="D82" s="33">
        <v>2E-3</v>
      </c>
      <c r="E82">
        <f t="shared" si="12"/>
        <v>5847.9825565481233</v>
      </c>
      <c r="F82">
        <f t="shared" si="13"/>
        <v>5848</v>
      </c>
      <c r="G82">
        <f t="shared" si="14"/>
        <v>-5.6080000067595392E-3</v>
      </c>
      <c r="I82">
        <f>+G82</f>
        <v>-5.6080000067595392E-3</v>
      </c>
      <c r="P82">
        <f t="shared" si="15"/>
        <v>5.2948807288187441E-3</v>
      </c>
      <c r="Q82" s="2">
        <f t="shared" si="16"/>
        <v>28443.226999999999</v>
      </c>
      <c r="R82">
        <f t="shared" si="17"/>
        <v>1.1887280833424403E-4</v>
      </c>
      <c r="T82">
        <f t="shared" si="18"/>
        <v>-1.0902880735578283E-2</v>
      </c>
      <c r="U82">
        <f t="shared" si="19"/>
        <v>-8.3591614113989309E-5</v>
      </c>
      <c r="V82">
        <f t="shared" si="20"/>
        <v>1.1705701709383558E-4</v>
      </c>
      <c r="AK82">
        <v>8040.5</v>
      </c>
      <c r="AL82">
        <v>2.8692499472526833E-4</v>
      </c>
    </row>
    <row r="83" spans="1:38">
      <c r="A83" s="18" t="s">
        <v>1751</v>
      </c>
      <c r="B83" s="6"/>
      <c r="C83" s="32">
        <v>44996.703399999999</v>
      </c>
      <c r="D83" s="32"/>
      <c r="E83">
        <f t="shared" si="12"/>
        <v>10622.463109960918</v>
      </c>
      <c r="F83">
        <f t="shared" si="13"/>
        <v>10622.5</v>
      </c>
      <c r="G83">
        <f t="shared" si="14"/>
        <v>-1.1860000005981419E-2</v>
      </c>
      <c r="L83">
        <f>G83</f>
        <v>-1.1860000005981419E-2</v>
      </c>
      <c r="P83">
        <f t="shared" si="15"/>
        <v>1.6842108244498926E-2</v>
      </c>
      <c r="Q83" s="2">
        <f t="shared" si="16"/>
        <v>29978.203399999999</v>
      </c>
      <c r="R83">
        <f t="shared" si="17"/>
        <v>8.2381101802229191E-4</v>
      </c>
      <c r="T83">
        <f t="shared" si="18"/>
        <v>-2.8702108250480345E-2</v>
      </c>
      <c r="U83">
        <f t="shared" si="19"/>
        <v>-3.9971420088042095E-3</v>
      </c>
      <c r="V83">
        <f t="shared" si="20"/>
        <v>6.1033535700235752E-4</v>
      </c>
      <c r="AC83" t="s">
        <v>1748</v>
      </c>
      <c r="AD83" t="s">
        <v>1687</v>
      </c>
      <c r="AH83" t="s">
        <v>1741</v>
      </c>
      <c r="AK83">
        <v>15094.5</v>
      </c>
      <c r="AL83">
        <v>2.8552825002407189E-2</v>
      </c>
    </row>
    <row r="84" spans="1:38">
      <c r="A84" s="18" t="s">
        <v>1753</v>
      </c>
      <c r="B84" s="6"/>
      <c r="C84" s="32">
        <v>45356.945599999999</v>
      </c>
      <c r="D84" s="32"/>
      <c r="E84">
        <f t="shared" si="12"/>
        <v>11742.98156120137</v>
      </c>
      <c r="F84">
        <f t="shared" si="13"/>
        <v>11743</v>
      </c>
      <c r="G84">
        <f t="shared" si="14"/>
        <v>-5.9280000059516169E-3</v>
      </c>
      <c r="I84">
        <f>G84</f>
        <v>-5.9280000059516169E-3</v>
      </c>
      <c r="P84">
        <f t="shared" si="15"/>
        <v>1.9689224949841044E-2</v>
      </c>
      <c r="Q84" s="2">
        <f t="shared" si="16"/>
        <v>30338.445599999999</v>
      </c>
      <c r="R84">
        <f t="shared" si="17"/>
        <v>6.5624221443568635E-4</v>
      </c>
      <c r="T84">
        <f t="shared" si="18"/>
        <v>-2.5617224955792661E-2</v>
      </c>
      <c r="U84">
        <f t="shared" si="19"/>
        <v>-4.6892822130478263E-3</v>
      </c>
      <c r="V84">
        <f t="shared" si="20"/>
        <v>4.3797878744360625E-4</v>
      </c>
      <c r="AC84" t="s">
        <v>1748</v>
      </c>
      <c r="AH84" t="s">
        <v>1741</v>
      </c>
      <c r="AK84">
        <v>15925.5</v>
      </c>
      <c r="AL84">
        <v>2.3914174998935778E-2</v>
      </c>
    </row>
    <row r="85" spans="1:38">
      <c r="A85" s="18" t="s">
        <v>1755</v>
      </c>
      <c r="B85" s="6"/>
      <c r="C85" s="32">
        <v>45709.948499999999</v>
      </c>
      <c r="D85" s="32"/>
      <c r="E85">
        <f t="shared" ref="E85:E116" si="22">+(C85-C$7)/C$8</f>
        <v>12840.982469455281</v>
      </c>
      <c r="F85">
        <f t="shared" ref="F85:F116" si="23">ROUND(2*E85,0)/2</f>
        <v>12841</v>
      </c>
      <c r="G85">
        <f t="shared" ref="G85:G97" si="24">+C85-(C$7+F85*C$8)</f>
        <v>-5.6360000016866252E-3</v>
      </c>
      <c r="N85">
        <f t="shared" ref="N85:N96" si="25">G85</f>
        <v>-5.6360000016866252E-3</v>
      </c>
      <c r="P85">
        <f t="shared" ref="P85:P116" si="26">+D$11+D$12*F85+D$13*F85^2</f>
        <v>2.2529753889232142E-2</v>
      </c>
      <c r="Q85" s="2">
        <f t="shared" ref="Q85:Q116" si="27">+C85-15018.5</f>
        <v>30691.448499999999</v>
      </c>
      <c r="R85">
        <f t="shared" ref="R85:R97" si="28">+(P85-G85)^2</f>
        <v>7.9330969224380564E-4</v>
      </c>
      <c r="T85">
        <f t="shared" ref="T85:T116" si="29">G85-P85</f>
        <v>-2.8165753890918768E-2</v>
      </c>
      <c r="U85">
        <f t="shared" ref="U85:U116" si="30">U$12+U$13*F85+U$14*SIN(2*PI()/U$15*(F85-U$16))</f>
        <v>-5.2515888582412521E-3</v>
      </c>
      <c r="V85">
        <f t="shared" ref="V85:V97" si="31">+(U85-T85)^2</f>
        <v>5.2505895914478086E-4</v>
      </c>
      <c r="AC85" t="s">
        <v>1748</v>
      </c>
      <c r="AD85" t="s">
        <v>1754</v>
      </c>
      <c r="AH85" t="s">
        <v>1741</v>
      </c>
      <c r="AK85">
        <v>16153</v>
      </c>
      <c r="AL85">
        <v>2.6695049993577413E-2</v>
      </c>
    </row>
    <row r="86" spans="1:38">
      <c r="A86" s="18" t="s">
        <v>1755</v>
      </c>
      <c r="B86" s="6"/>
      <c r="C86" s="32">
        <v>45709.948700000001</v>
      </c>
      <c r="D86" s="32"/>
      <c r="E86">
        <f t="shared" si="22"/>
        <v>12840.98309154701</v>
      </c>
      <c r="F86">
        <f t="shared" si="23"/>
        <v>12841</v>
      </c>
      <c r="G86">
        <f t="shared" si="24"/>
        <v>-5.4359999994630925E-3</v>
      </c>
      <c r="N86">
        <f t="shared" si="25"/>
        <v>-5.4359999994630925E-3</v>
      </c>
      <c r="P86">
        <f t="shared" si="26"/>
        <v>2.2529753889232142E-2</v>
      </c>
      <c r="Q86" s="2">
        <f t="shared" si="27"/>
        <v>30691.448700000001</v>
      </c>
      <c r="R86">
        <f t="shared" si="28"/>
        <v>7.820833905630727E-4</v>
      </c>
      <c r="T86">
        <f t="shared" si="29"/>
        <v>-2.7965753888695235E-2</v>
      </c>
      <c r="U86">
        <f t="shared" si="30"/>
        <v>-5.2515888582412521E-3</v>
      </c>
      <c r="V86">
        <f t="shared" si="31"/>
        <v>5.1593329303069855E-4</v>
      </c>
      <c r="AC86" t="s">
        <v>1748</v>
      </c>
      <c r="AD86" t="s">
        <v>1687</v>
      </c>
      <c r="AH86" t="s">
        <v>1741</v>
      </c>
      <c r="AK86">
        <v>16153.5</v>
      </c>
      <c r="AL86">
        <v>2.9247974998725113E-2</v>
      </c>
    </row>
    <row r="87" spans="1:38">
      <c r="A87" s="18" t="s">
        <v>1755</v>
      </c>
      <c r="B87" s="6"/>
      <c r="C87" s="32">
        <v>45709.949099999998</v>
      </c>
      <c r="D87" s="32"/>
      <c r="E87">
        <f t="shared" si="22"/>
        <v>12840.984335730443</v>
      </c>
      <c r="F87">
        <f t="shared" si="23"/>
        <v>12841</v>
      </c>
      <c r="G87">
        <f t="shared" si="24"/>
        <v>-5.0360000022919849E-3</v>
      </c>
      <c r="N87">
        <f t="shared" si="25"/>
        <v>-5.0360000022919849E-3</v>
      </c>
      <c r="P87">
        <f t="shared" si="26"/>
        <v>2.2529753889232142E-2</v>
      </c>
      <c r="Q87" s="2">
        <f t="shared" si="27"/>
        <v>30691.449099999998</v>
      </c>
      <c r="R87">
        <f t="shared" si="28"/>
        <v>7.5987078760807755E-4</v>
      </c>
      <c r="T87">
        <f t="shared" si="29"/>
        <v>-2.7565753891524127E-2</v>
      </c>
      <c r="U87">
        <f t="shared" si="30"/>
        <v>-5.2515888582412521E-3</v>
      </c>
      <c r="V87">
        <f t="shared" si="31"/>
        <v>4.9792196113258402E-4</v>
      </c>
      <c r="AC87" t="s">
        <v>1748</v>
      </c>
      <c r="AD87" t="s">
        <v>1756</v>
      </c>
      <c r="AH87" t="s">
        <v>1741</v>
      </c>
      <c r="AK87">
        <v>16165.5</v>
      </c>
      <c r="AL87">
        <v>2.7118174992210697E-2</v>
      </c>
    </row>
    <row r="88" spans="1:38">
      <c r="A88" s="18" t="s">
        <v>1755</v>
      </c>
      <c r="B88" s="6" t="s">
        <v>1814</v>
      </c>
      <c r="C88" s="32">
        <v>45710.109900000003</v>
      </c>
      <c r="D88" s="32"/>
      <c r="E88">
        <f t="shared" si="22"/>
        <v>12841.484497474306</v>
      </c>
      <c r="F88">
        <f t="shared" si="23"/>
        <v>12841.5</v>
      </c>
      <c r="G88">
        <f t="shared" si="24"/>
        <v>-4.9839999992400408E-3</v>
      </c>
      <c r="N88">
        <f t="shared" si="25"/>
        <v>-4.9839999992400408E-3</v>
      </c>
      <c r="P88">
        <f t="shared" si="26"/>
        <v>2.2531058796089361E-2</v>
      </c>
      <c r="Q88" s="2">
        <f t="shared" si="27"/>
        <v>30691.609900000003</v>
      </c>
      <c r="R88">
        <f t="shared" si="28"/>
        <v>7.5707846051043383E-4</v>
      </c>
      <c r="T88">
        <f t="shared" si="29"/>
        <v>-2.7515058795329402E-2</v>
      </c>
      <c r="U88">
        <f t="shared" si="30"/>
        <v>-5.2518168601927567E-3</v>
      </c>
      <c r="V88">
        <f t="shared" si="31"/>
        <v>4.9565194146242685E-4</v>
      </c>
      <c r="AC88" t="s">
        <v>1748</v>
      </c>
      <c r="AD88" t="s">
        <v>1754</v>
      </c>
      <c r="AH88" t="s">
        <v>1741</v>
      </c>
      <c r="AK88">
        <v>16209</v>
      </c>
      <c r="AL88">
        <v>2.9322649999812711E-2</v>
      </c>
    </row>
    <row r="89" spans="1:38">
      <c r="A89" s="18" t="s">
        <v>1755</v>
      </c>
      <c r="B89" s="6" t="s">
        <v>1814</v>
      </c>
      <c r="C89" s="32">
        <v>45710.110200000003</v>
      </c>
      <c r="D89" s="32"/>
      <c r="E89">
        <f t="shared" si="22"/>
        <v>12841.485430611887</v>
      </c>
      <c r="F89">
        <f t="shared" si="23"/>
        <v>12841.5</v>
      </c>
      <c r="G89">
        <f t="shared" si="24"/>
        <v>-4.6839999995427206E-3</v>
      </c>
      <c r="N89">
        <f t="shared" si="25"/>
        <v>-4.6839999995427206E-3</v>
      </c>
      <c r="P89">
        <f t="shared" si="26"/>
        <v>2.2531058796089361E-2</v>
      </c>
      <c r="Q89" s="2">
        <f t="shared" si="27"/>
        <v>30691.610200000003</v>
      </c>
      <c r="R89">
        <f t="shared" si="28"/>
        <v>7.4065942524971116E-4</v>
      </c>
      <c r="T89">
        <f t="shared" si="29"/>
        <v>-2.7215058795632081E-2</v>
      </c>
      <c r="U89">
        <f t="shared" si="30"/>
        <v>-5.2518168601927567E-3</v>
      </c>
      <c r="V89">
        <f t="shared" si="31"/>
        <v>4.8238399631464051E-4</v>
      </c>
      <c r="AC89" t="s">
        <v>1748</v>
      </c>
      <c r="AD89" t="s">
        <v>1687</v>
      </c>
      <c r="AH89" t="s">
        <v>1741</v>
      </c>
      <c r="AK89">
        <v>16227.5</v>
      </c>
      <c r="AL89">
        <v>2.7980874991044402E-2</v>
      </c>
    </row>
    <row r="90" spans="1:38">
      <c r="A90" s="18" t="s">
        <v>1755</v>
      </c>
      <c r="B90" s="6" t="s">
        <v>1814</v>
      </c>
      <c r="C90" s="32">
        <v>45710.110200000003</v>
      </c>
      <c r="D90" s="32"/>
      <c r="E90">
        <f t="shared" si="22"/>
        <v>12841.485430611887</v>
      </c>
      <c r="F90">
        <f t="shared" si="23"/>
        <v>12841.5</v>
      </c>
      <c r="G90">
        <f t="shared" si="24"/>
        <v>-4.6839999995427206E-3</v>
      </c>
      <c r="N90">
        <f t="shared" si="25"/>
        <v>-4.6839999995427206E-3</v>
      </c>
      <c r="P90">
        <f t="shared" si="26"/>
        <v>2.2531058796089361E-2</v>
      </c>
      <c r="Q90" s="2">
        <f t="shared" si="27"/>
        <v>30691.610200000003</v>
      </c>
      <c r="R90">
        <f t="shared" si="28"/>
        <v>7.4065942524971116E-4</v>
      </c>
      <c r="T90">
        <f t="shared" si="29"/>
        <v>-2.7215058795632081E-2</v>
      </c>
      <c r="U90">
        <f t="shared" si="30"/>
        <v>-5.2518168601927567E-3</v>
      </c>
      <c r="V90">
        <f t="shared" si="31"/>
        <v>4.8238399631464051E-4</v>
      </c>
      <c r="AC90" t="s">
        <v>1748</v>
      </c>
      <c r="AD90" t="s">
        <v>1756</v>
      </c>
      <c r="AH90" t="s">
        <v>1741</v>
      </c>
      <c r="AK90">
        <v>16230.5</v>
      </c>
      <c r="AL90">
        <v>2.6198424995527603E-2</v>
      </c>
    </row>
    <row r="91" spans="1:38">
      <c r="A91" s="18" t="s">
        <v>1755</v>
      </c>
      <c r="B91" s="6"/>
      <c r="C91" s="32">
        <v>45726.023500000003</v>
      </c>
      <c r="D91" s="32"/>
      <c r="E91">
        <f t="shared" si="22"/>
        <v>12890.983091547016</v>
      </c>
      <c r="F91">
        <f t="shared" si="23"/>
        <v>12891</v>
      </c>
      <c r="G91">
        <f t="shared" si="24"/>
        <v>-5.4359999994630925E-3</v>
      </c>
      <c r="N91">
        <f t="shared" si="25"/>
        <v>-5.4359999994630925E-3</v>
      </c>
      <c r="P91">
        <f t="shared" si="26"/>
        <v>2.2660295969872898E-2</v>
      </c>
      <c r="Q91" s="2">
        <f t="shared" si="27"/>
        <v>30707.523500000003</v>
      </c>
      <c r="R91">
        <f t="shared" si="28"/>
        <v>7.8940184719652584E-4</v>
      </c>
      <c r="T91">
        <f t="shared" si="29"/>
        <v>-2.809629596933599E-2</v>
      </c>
      <c r="U91">
        <f t="shared" si="30"/>
        <v>-5.2742585159700891E-3</v>
      </c>
      <c r="V91">
        <f t="shared" si="31"/>
        <v>5.2084539352283588E-4</v>
      </c>
      <c r="AC91" t="s">
        <v>1748</v>
      </c>
      <c r="AD91" t="s">
        <v>1756</v>
      </c>
      <c r="AH91" t="s">
        <v>1741</v>
      </c>
      <c r="AK91">
        <v>16277</v>
      </c>
      <c r="AL91">
        <v>2.0720449996588286E-2</v>
      </c>
    </row>
    <row r="92" spans="1:38">
      <c r="A92" s="18" t="s">
        <v>1755</v>
      </c>
      <c r="B92" s="6"/>
      <c r="C92" s="32">
        <v>45726.023800000003</v>
      </c>
      <c r="D92" s="32"/>
      <c r="E92">
        <f t="shared" si="22"/>
        <v>12890.984024684596</v>
      </c>
      <c r="F92">
        <f t="shared" si="23"/>
        <v>12891</v>
      </c>
      <c r="G92">
        <f t="shared" si="24"/>
        <v>-5.1359999997657724E-3</v>
      </c>
      <c r="N92">
        <f t="shared" si="25"/>
        <v>-5.1359999997657724E-3</v>
      </c>
      <c r="P92">
        <f t="shared" si="26"/>
        <v>2.2660295969872898E-2</v>
      </c>
      <c r="Q92" s="2">
        <f t="shared" si="27"/>
        <v>30707.523800000003</v>
      </c>
      <c r="R92">
        <f t="shared" si="28"/>
        <v>7.7263406963175101E-4</v>
      </c>
      <c r="T92">
        <f t="shared" si="29"/>
        <v>-2.779629596963867E-2</v>
      </c>
      <c r="U92">
        <f t="shared" si="30"/>
        <v>-5.2742585159700891E-3</v>
      </c>
      <c r="V92">
        <f t="shared" si="31"/>
        <v>5.0724217106445034E-4</v>
      </c>
      <c r="AC92" t="s">
        <v>1748</v>
      </c>
      <c r="AD92" t="s">
        <v>1754</v>
      </c>
      <c r="AH92" t="s">
        <v>1741</v>
      </c>
      <c r="AK92">
        <v>16289.5</v>
      </c>
      <c r="AL92">
        <v>2.5843574992904905E-2</v>
      </c>
    </row>
    <row r="93" spans="1:38">
      <c r="A93" s="18" t="s">
        <v>1755</v>
      </c>
      <c r="B93" s="6"/>
      <c r="C93" s="32">
        <v>45726.023999999998</v>
      </c>
      <c r="D93" s="32"/>
      <c r="E93">
        <f t="shared" si="22"/>
        <v>12890.984646776302</v>
      </c>
      <c r="F93">
        <f t="shared" si="23"/>
        <v>12891</v>
      </c>
      <c r="G93">
        <f t="shared" si="24"/>
        <v>-4.9360000048181973E-3</v>
      </c>
      <c r="N93">
        <f t="shared" si="25"/>
        <v>-4.9360000048181973E-3</v>
      </c>
      <c r="P93">
        <f t="shared" si="26"/>
        <v>2.2660295969872898E-2</v>
      </c>
      <c r="Q93" s="2">
        <f t="shared" si="27"/>
        <v>30707.523999999998</v>
      </c>
      <c r="R93">
        <f t="shared" si="28"/>
        <v>7.6155555152275197E-4</v>
      </c>
      <c r="T93">
        <f t="shared" si="29"/>
        <v>-2.7596295974691095E-2</v>
      </c>
      <c r="U93">
        <f t="shared" si="30"/>
        <v>-5.2742585159700891E-3</v>
      </c>
      <c r="V93">
        <f t="shared" si="31"/>
        <v>4.9827335630854368E-4</v>
      </c>
      <c r="AC93" t="s">
        <v>1748</v>
      </c>
      <c r="AD93" t="s">
        <v>1687</v>
      </c>
      <c r="AH93" t="s">
        <v>1741</v>
      </c>
      <c r="AK93">
        <v>17103</v>
      </c>
      <c r="AL93">
        <v>3.2252550001430791E-2</v>
      </c>
    </row>
    <row r="94" spans="1:38">
      <c r="A94" s="18" t="s">
        <v>1755</v>
      </c>
      <c r="B94" s="6" t="s">
        <v>1814</v>
      </c>
      <c r="C94" s="32">
        <v>45740.009599999998</v>
      </c>
      <c r="D94" s="32"/>
      <c r="E94">
        <f t="shared" si="22"/>
        <v>12934.486276656611</v>
      </c>
      <c r="F94">
        <f t="shared" si="23"/>
        <v>12934.5</v>
      </c>
      <c r="G94">
        <f t="shared" si="24"/>
        <v>-4.412000002048444E-3</v>
      </c>
      <c r="N94">
        <f t="shared" si="25"/>
        <v>-4.412000002048444E-3</v>
      </c>
      <c r="P94">
        <f t="shared" si="26"/>
        <v>2.2773952039012526E-2</v>
      </c>
      <c r="Q94" s="2">
        <f t="shared" si="27"/>
        <v>30721.509599999998</v>
      </c>
      <c r="R94">
        <f t="shared" si="28"/>
        <v>7.3907598837886709E-4</v>
      </c>
      <c r="T94">
        <f t="shared" si="29"/>
        <v>-2.718595204106097E-2</v>
      </c>
      <c r="U94">
        <f t="shared" si="30"/>
        <v>-5.2937660814187278E-3</v>
      </c>
      <c r="V94">
        <f t="shared" si="31"/>
        <v>4.7926780609155691E-4</v>
      </c>
      <c r="AC94" t="s">
        <v>1748</v>
      </c>
      <c r="AD94" t="s">
        <v>1687</v>
      </c>
      <c r="AH94" t="s">
        <v>1741</v>
      </c>
      <c r="AK94">
        <v>17222</v>
      </c>
      <c r="AL94">
        <v>3.3748699999705423E-2</v>
      </c>
    </row>
    <row r="95" spans="1:38">
      <c r="A95" s="18" t="s">
        <v>1755</v>
      </c>
      <c r="B95" s="6" t="s">
        <v>1814</v>
      </c>
      <c r="C95" s="32">
        <v>45740.009700000002</v>
      </c>
      <c r="D95" s="32"/>
      <c r="E95">
        <f t="shared" si="22"/>
        <v>12934.486587702488</v>
      </c>
      <c r="F95">
        <f t="shared" si="23"/>
        <v>12934.5</v>
      </c>
      <c r="G95">
        <f t="shared" si="24"/>
        <v>-4.3119999972986989E-3</v>
      </c>
      <c r="N95">
        <f t="shared" si="25"/>
        <v>-4.3119999972986989E-3</v>
      </c>
      <c r="P95">
        <f t="shared" si="26"/>
        <v>2.2773952039012526E-2</v>
      </c>
      <c r="Q95" s="2">
        <f t="shared" si="27"/>
        <v>30721.509700000002</v>
      </c>
      <c r="R95">
        <f t="shared" si="28"/>
        <v>7.3364879771335224E-4</v>
      </c>
      <c r="T95">
        <f t="shared" si="29"/>
        <v>-2.7085952036311225E-2</v>
      </c>
      <c r="U95">
        <f t="shared" si="30"/>
        <v>-5.2937660814187278E-3</v>
      </c>
      <c r="V95">
        <f t="shared" si="31"/>
        <v>4.748993686926138E-4</v>
      </c>
      <c r="AC95" t="s">
        <v>1748</v>
      </c>
      <c r="AD95" t="s">
        <v>1756</v>
      </c>
      <c r="AH95" t="s">
        <v>1741</v>
      </c>
      <c r="AK95">
        <v>17253</v>
      </c>
      <c r="AL95">
        <v>2.4430049998045433E-2</v>
      </c>
    </row>
    <row r="96" spans="1:38">
      <c r="A96" s="18" t="s">
        <v>1755</v>
      </c>
      <c r="B96" s="6" t="s">
        <v>1814</v>
      </c>
      <c r="C96" s="32">
        <v>45740.009700000002</v>
      </c>
      <c r="D96" s="32"/>
      <c r="E96">
        <f t="shared" si="22"/>
        <v>12934.486587702488</v>
      </c>
      <c r="F96">
        <f t="shared" si="23"/>
        <v>12934.5</v>
      </c>
      <c r="G96">
        <f t="shared" si="24"/>
        <v>-4.3119999972986989E-3</v>
      </c>
      <c r="N96">
        <f t="shared" si="25"/>
        <v>-4.3119999972986989E-3</v>
      </c>
      <c r="P96">
        <f t="shared" si="26"/>
        <v>2.2773952039012526E-2</v>
      </c>
      <c r="Q96" s="2">
        <f t="shared" si="27"/>
        <v>30721.509700000002</v>
      </c>
      <c r="R96">
        <f t="shared" si="28"/>
        <v>7.3364879771335224E-4</v>
      </c>
      <c r="T96">
        <f t="shared" si="29"/>
        <v>-2.7085952036311225E-2</v>
      </c>
      <c r="U96">
        <f t="shared" si="30"/>
        <v>-5.2937660814187278E-3</v>
      </c>
      <c r="V96">
        <f t="shared" si="31"/>
        <v>4.748993686926138E-4</v>
      </c>
      <c r="AC96" t="s">
        <v>1748</v>
      </c>
      <c r="AD96" t="s">
        <v>1754</v>
      </c>
      <c r="AH96" t="s">
        <v>1741</v>
      </c>
      <c r="AK96">
        <v>17253</v>
      </c>
      <c r="AL96">
        <v>3.0630049994215369E-2</v>
      </c>
    </row>
    <row r="97" spans="1:38">
      <c r="A97" s="18" t="s">
        <v>1755</v>
      </c>
      <c r="B97" s="6"/>
      <c r="C97" s="32">
        <v>45757.852899999998</v>
      </c>
      <c r="D97" s="32"/>
      <c r="E97">
        <f t="shared" si="22"/>
        <v>12989.987122701354</v>
      </c>
      <c r="F97">
        <f t="shared" si="23"/>
        <v>12990</v>
      </c>
      <c r="G97">
        <f t="shared" si="24"/>
        <v>-4.1400000045541674E-3</v>
      </c>
      <c r="I97">
        <f>G97</f>
        <v>-4.1400000045541674E-3</v>
      </c>
      <c r="P97">
        <f t="shared" si="26"/>
        <v>2.2919075603253805E-2</v>
      </c>
      <c r="Q97" s="2">
        <f t="shared" si="27"/>
        <v>30739.352899999998</v>
      </c>
      <c r="R97">
        <f t="shared" si="28"/>
        <v>7.3219357274906835E-4</v>
      </c>
      <c r="T97">
        <f t="shared" si="29"/>
        <v>-2.7059075607807972E-2</v>
      </c>
      <c r="U97">
        <f t="shared" si="30"/>
        <v>-5.3183634294837624E-3</v>
      </c>
      <c r="V97">
        <f t="shared" si="31"/>
        <v>4.7265856602073472E-4</v>
      </c>
      <c r="AC97" t="s">
        <v>1748</v>
      </c>
      <c r="AH97" t="s">
        <v>1741</v>
      </c>
      <c r="AK97">
        <v>17253</v>
      </c>
      <c r="AL97">
        <v>3.0830049996438902E-2</v>
      </c>
    </row>
    <row r="98" spans="1:38">
      <c r="A98" s="93" t="s">
        <v>1809</v>
      </c>
      <c r="B98" s="94" t="s">
        <v>1814</v>
      </c>
      <c r="C98" s="95">
        <v>46026.104899999998</v>
      </c>
      <c r="D98" s="95" t="s">
        <v>1951</v>
      </c>
      <c r="E98">
        <f t="shared" si="22"/>
        <v>13824.373864682593</v>
      </c>
      <c r="F98">
        <f t="shared" si="23"/>
        <v>13824.5</v>
      </c>
      <c r="P98">
        <f t="shared" si="26"/>
        <v>2.511658147726268E-2</v>
      </c>
      <c r="Q98" s="2">
        <f t="shared" si="27"/>
        <v>31007.604899999998</v>
      </c>
      <c r="S98" s="27">
        <v>-4.0552000005845912E-2</v>
      </c>
      <c r="T98">
        <f t="shared" si="29"/>
        <v>-2.511658147726268E-2</v>
      </c>
      <c r="U98">
        <f t="shared" si="30"/>
        <v>-5.6478855559718606E-3</v>
      </c>
    </row>
    <row r="99" spans="1:38">
      <c r="A99" s="93" t="s">
        <v>1809</v>
      </c>
      <c r="B99" s="94" t="s">
        <v>1817</v>
      </c>
      <c r="C99" s="95">
        <v>46026.2641</v>
      </c>
      <c r="D99" s="95" t="s">
        <v>1951</v>
      </c>
      <c r="E99">
        <f t="shared" si="22"/>
        <v>13824.869049692677</v>
      </c>
      <c r="F99">
        <f t="shared" si="23"/>
        <v>13825</v>
      </c>
      <c r="P99">
        <f t="shared" si="26"/>
        <v>2.5117906807110617E-2</v>
      </c>
      <c r="Q99" s="2">
        <f t="shared" si="27"/>
        <v>31007.7641</v>
      </c>
      <c r="S99" s="27">
        <v>-4.2100000006030314E-2</v>
      </c>
      <c r="T99">
        <f t="shared" si="29"/>
        <v>-2.5117906807110617E-2</v>
      </c>
      <c r="U99">
        <f t="shared" si="30"/>
        <v>-5.6480598604372583E-3</v>
      </c>
    </row>
    <row r="100" spans="1:38">
      <c r="A100" s="93" t="s">
        <v>1809</v>
      </c>
      <c r="B100" s="94" t="s">
        <v>1817</v>
      </c>
      <c r="C100" s="95">
        <v>46027.2304</v>
      </c>
      <c r="D100" s="95" t="s">
        <v>1951</v>
      </c>
      <c r="E100">
        <f t="shared" si="22"/>
        <v>13827.874685843672</v>
      </c>
      <c r="F100">
        <f t="shared" si="23"/>
        <v>13828</v>
      </c>
      <c r="P100">
        <f t="shared" si="26"/>
        <v>2.5125859004237274E-2</v>
      </c>
      <c r="Q100" s="2">
        <f t="shared" si="27"/>
        <v>31008.7304</v>
      </c>
      <c r="S100" s="27">
        <v>-4.0288000003783964E-2</v>
      </c>
      <c r="T100">
        <f t="shared" si="29"/>
        <v>-2.5125859004237274E-2</v>
      </c>
      <c r="U100">
        <f t="shared" si="30"/>
        <v>-5.6491050949496521E-3</v>
      </c>
    </row>
    <row r="101" spans="1:38">
      <c r="A101" s="93" t="s">
        <v>1809</v>
      </c>
      <c r="B101" s="94" t="s">
        <v>1817</v>
      </c>
      <c r="C101" s="95">
        <v>46028.194499999998</v>
      </c>
      <c r="D101" s="95" t="s">
        <v>1951</v>
      </c>
      <c r="E101">
        <f t="shared" si="22"/>
        <v>13830.873478985724</v>
      </c>
      <c r="F101">
        <f t="shared" si="23"/>
        <v>13831</v>
      </c>
      <c r="P101">
        <f t="shared" si="26"/>
        <v>2.5133811575145153E-2</v>
      </c>
      <c r="Q101" s="2">
        <f t="shared" si="27"/>
        <v>31009.694499999998</v>
      </c>
      <c r="S101" s="27">
        <v>-4.06760000041686E-2</v>
      </c>
      <c r="T101">
        <f t="shared" si="29"/>
        <v>-2.5133811575145153E-2</v>
      </c>
      <c r="U101">
        <f t="shared" si="30"/>
        <v>-5.6501493139913695E-3</v>
      </c>
    </row>
    <row r="102" spans="1:38">
      <c r="A102" s="93" t="s">
        <v>1809</v>
      </c>
      <c r="B102" s="94" t="s">
        <v>1814</v>
      </c>
      <c r="C102" s="95">
        <v>46028.355799999998</v>
      </c>
      <c r="D102" s="95" t="s">
        <v>1951</v>
      </c>
      <c r="E102">
        <f t="shared" si="22"/>
        <v>13831.375195958874</v>
      </c>
      <c r="F102">
        <f t="shared" si="23"/>
        <v>13831.5</v>
      </c>
      <c r="P102">
        <f t="shared" si="26"/>
        <v>2.5135137039969644E-2</v>
      </c>
      <c r="Q102" s="2">
        <f t="shared" si="27"/>
        <v>31009.855799999998</v>
      </c>
      <c r="S102" s="27">
        <v>-4.0124000006471761E-2</v>
      </c>
      <c r="T102">
        <f t="shared" si="29"/>
        <v>-2.5135137039969644E-2</v>
      </c>
      <c r="U102">
        <f t="shared" si="30"/>
        <v>-5.6503232517590291E-3</v>
      </c>
    </row>
    <row r="103" spans="1:38">
      <c r="A103" s="18" t="s">
        <v>1760</v>
      </c>
      <c r="B103" s="6"/>
      <c r="C103" s="32">
        <v>46774.745699999999</v>
      </c>
      <c r="D103" s="32"/>
      <c r="E103">
        <f t="shared" si="22"/>
        <v>16152.990083857952</v>
      </c>
      <c r="F103">
        <f t="shared" si="23"/>
        <v>16153</v>
      </c>
      <c r="G103">
        <f t="shared" ref="G103:G134" si="32">+C103-(C$7+F103*C$8)</f>
        <v>-3.1880000024102628E-3</v>
      </c>
      <c r="I103">
        <f t="shared" ref="I103:I108" si="33">G103</f>
        <v>-3.1880000024102628E-3</v>
      </c>
      <c r="P103">
        <f t="shared" si="26"/>
        <v>3.1401207791134068E-2</v>
      </c>
      <c r="Q103" s="2">
        <f t="shared" si="27"/>
        <v>31756.245699999999</v>
      </c>
      <c r="R103">
        <f t="shared" ref="R103:R134" si="34">+(P103-G103)^2</f>
        <v>1.196413295784988E-3</v>
      </c>
      <c r="T103">
        <f t="shared" si="29"/>
        <v>-3.4589207793544331E-2</v>
      </c>
      <c r="U103">
        <f t="shared" si="30"/>
        <v>-6.1413766414436625E-3</v>
      </c>
      <c r="V103">
        <f t="shared" ref="V103:V134" si="35">+(U103-T103)^2</f>
        <v>8.0927909725842927E-4</v>
      </c>
      <c r="AC103" t="s">
        <v>1748</v>
      </c>
      <c r="AH103" t="s">
        <v>1741</v>
      </c>
      <c r="AK103">
        <v>18525</v>
      </c>
      <c r="AL103">
        <v>3.0471249992842786E-2</v>
      </c>
    </row>
    <row r="104" spans="1:38">
      <c r="A104" s="18" t="s">
        <v>1760</v>
      </c>
      <c r="B104" s="6" t="s">
        <v>1814</v>
      </c>
      <c r="C104" s="32">
        <v>46774.909</v>
      </c>
      <c r="D104" s="32"/>
      <c r="E104">
        <f t="shared" si="22"/>
        <v>16153.498021748315</v>
      </c>
      <c r="F104">
        <f t="shared" si="23"/>
        <v>16153.5</v>
      </c>
      <c r="G104">
        <f t="shared" si="32"/>
        <v>-6.3600000430596992E-4</v>
      </c>
      <c r="I104">
        <f t="shared" si="33"/>
        <v>-6.3600000430596992E-4</v>
      </c>
      <c r="P104">
        <f t="shared" si="26"/>
        <v>3.1402581473736313E-2</v>
      </c>
      <c r="Q104" s="2">
        <f t="shared" si="27"/>
        <v>31756.409</v>
      </c>
      <c r="R104">
        <f t="shared" si="34"/>
        <v>1.0264707031251541E-3</v>
      </c>
      <c r="T104">
        <f t="shared" si="29"/>
        <v>-3.2038581478042283E-2</v>
      </c>
      <c r="U104">
        <f t="shared" si="30"/>
        <v>-6.1414119799402828E-3</v>
      </c>
      <c r="V104">
        <f t="shared" si="35"/>
        <v>6.7066338801342472E-4</v>
      </c>
      <c r="AC104" t="s">
        <v>1748</v>
      </c>
      <c r="AH104" t="s">
        <v>1741</v>
      </c>
      <c r="AK104">
        <v>18525</v>
      </c>
      <c r="AL104">
        <v>3.2071249996079132E-2</v>
      </c>
    </row>
    <row r="105" spans="1:38">
      <c r="A105" s="18" t="s">
        <v>1760</v>
      </c>
      <c r="B105" s="6" t="s">
        <v>1814</v>
      </c>
      <c r="C105" s="32">
        <v>46778.764799999997</v>
      </c>
      <c r="D105" s="32"/>
      <c r="E105">
        <f t="shared" si="22"/>
        <v>16165.491328041388</v>
      </c>
      <c r="F105">
        <f t="shared" si="23"/>
        <v>16165.5</v>
      </c>
      <c r="G105">
        <f t="shared" si="32"/>
        <v>-2.7880000052391551E-3</v>
      </c>
      <c r="I105">
        <f t="shared" si="33"/>
        <v>-2.7880000052391551E-3</v>
      </c>
      <c r="P105">
        <f t="shared" si="26"/>
        <v>3.1435552971033766E-2</v>
      </c>
      <c r="Q105" s="2">
        <f t="shared" si="27"/>
        <v>31760.264799999997</v>
      </c>
      <c r="R105">
        <f t="shared" si="34"/>
        <v>1.1712515783197592E-3</v>
      </c>
      <c r="T105">
        <f t="shared" si="29"/>
        <v>-3.4223552976272921E-2</v>
      </c>
      <c r="U105">
        <f t="shared" si="30"/>
        <v>-6.1422507689517679E-3</v>
      </c>
      <c r="V105">
        <f t="shared" si="35"/>
        <v>7.8855953365889982E-4</v>
      </c>
      <c r="AC105" t="s">
        <v>1748</v>
      </c>
      <c r="AH105" t="s">
        <v>1741</v>
      </c>
      <c r="AK105">
        <v>18525</v>
      </c>
      <c r="AL105">
        <v>3.3771249996789265E-2</v>
      </c>
    </row>
    <row r="106" spans="1:38">
      <c r="A106" s="18" t="s">
        <v>1760</v>
      </c>
      <c r="B106" s="6" t="s">
        <v>1814</v>
      </c>
      <c r="C106" s="32">
        <v>46798.698299999996</v>
      </c>
      <c r="D106" s="32"/>
      <c r="E106">
        <f t="shared" si="22"/>
        <v>16227.493654664422</v>
      </c>
      <c r="F106">
        <f t="shared" si="23"/>
        <v>16227.5</v>
      </c>
      <c r="G106">
        <f t="shared" si="32"/>
        <v>-2.0400000066729262E-3</v>
      </c>
      <c r="I106">
        <f t="shared" si="33"/>
        <v>-2.0400000066729262E-3</v>
      </c>
      <c r="P106">
        <f t="shared" si="26"/>
        <v>3.1606000979751192E-2</v>
      </c>
      <c r="Q106" s="2">
        <f t="shared" si="27"/>
        <v>31780.198299999996</v>
      </c>
      <c r="R106">
        <f t="shared" si="34"/>
        <v>1.1320533823784527E-3</v>
      </c>
      <c r="T106">
        <f t="shared" si="29"/>
        <v>-3.3646000986424118E-2</v>
      </c>
      <c r="U106">
        <f t="shared" si="30"/>
        <v>-6.1462988145114571E-3</v>
      </c>
      <c r="V106">
        <f t="shared" si="35"/>
        <v>7.5623361954389799E-4</v>
      </c>
      <c r="AC106" t="s">
        <v>1748</v>
      </c>
      <c r="AH106" t="s">
        <v>1741</v>
      </c>
      <c r="AK106">
        <v>18588.5</v>
      </c>
      <c r="AL106">
        <v>3.2992724991345312E-2</v>
      </c>
    </row>
    <row r="107" spans="1:38">
      <c r="A107" s="18" t="s">
        <v>1760</v>
      </c>
      <c r="B107" s="6" t="s">
        <v>1814</v>
      </c>
      <c r="C107" s="32">
        <v>46799.661</v>
      </c>
      <c r="D107" s="32"/>
      <c r="E107">
        <f t="shared" si="22"/>
        <v>16230.488093164446</v>
      </c>
      <c r="F107">
        <f t="shared" si="23"/>
        <v>16230.5</v>
      </c>
      <c r="G107">
        <f t="shared" si="32"/>
        <v>-3.8280000007944182E-3</v>
      </c>
      <c r="I107">
        <f t="shared" si="33"/>
        <v>-3.8280000007944182E-3</v>
      </c>
      <c r="P107">
        <f t="shared" si="26"/>
        <v>3.1614252513340553E-2</v>
      </c>
      <c r="Q107" s="2">
        <f t="shared" si="27"/>
        <v>31781.161</v>
      </c>
      <c r="R107">
        <f t="shared" si="34"/>
        <v>1.2561532632757067E-3</v>
      </c>
      <c r="T107">
        <f t="shared" si="29"/>
        <v>-3.5442252514134971E-2</v>
      </c>
      <c r="U107">
        <f t="shared" si="30"/>
        <v>-6.1464825373499076E-3</v>
      </c>
      <c r="V107">
        <f t="shared" si="35"/>
        <v>8.5824213853270099E-4</v>
      </c>
      <c r="AC107" t="s">
        <v>1748</v>
      </c>
      <c r="AH107" t="s">
        <v>1741</v>
      </c>
      <c r="AK107">
        <v>18591</v>
      </c>
      <c r="AL107">
        <v>3.4257349994732067E-2</v>
      </c>
    </row>
    <row r="108" spans="1:38">
      <c r="A108" s="18" t="s">
        <v>1760</v>
      </c>
      <c r="B108" s="6" t="s">
        <v>1814</v>
      </c>
      <c r="C108" s="32">
        <v>46818.628799999999</v>
      </c>
      <c r="D108" s="32"/>
      <c r="E108">
        <f t="shared" si="22"/>
        <v>16289.486649911647</v>
      </c>
      <c r="F108">
        <f t="shared" si="23"/>
        <v>16289.5</v>
      </c>
      <c r="G108">
        <f t="shared" si="32"/>
        <v>-4.292000005079899E-3</v>
      </c>
      <c r="I108">
        <f t="shared" si="33"/>
        <v>-4.292000005079899E-3</v>
      </c>
      <c r="P108">
        <f t="shared" si="26"/>
        <v>3.1776608634582058E-2</v>
      </c>
      <c r="Q108" s="2">
        <f t="shared" si="27"/>
        <v>31800.128799999999</v>
      </c>
      <c r="R108">
        <f t="shared" si="34"/>
        <v>1.3009445292010973E-3</v>
      </c>
      <c r="T108">
        <f t="shared" si="29"/>
        <v>-3.6068608639661957E-2</v>
      </c>
      <c r="U108">
        <f t="shared" si="30"/>
        <v>-6.1498676013173395E-3</v>
      </c>
      <c r="V108">
        <f t="shared" si="35"/>
        <v>8.9513106531952634E-4</v>
      </c>
      <c r="AC108" t="s">
        <v>1748</v>
      </c>
      <c r="AH108" t="s">
        <v>1741</v>
      </c>
      <c r="AK108">
        <v>19536</v>
      </c>
      <c r="AL108">
        <v>3.5885599994799122E-2</v>
      </c>
    </row>
    <row r="109" spans="1:38">
      <c r="A109" s="18" t="s">
        <v>1755</v>
      </c>
      <c r="B109" s="6"/>
      <c r="C109" s="32">
        <v>47080.170700000002</v>
      </c>
      <c r="D109" s="32"/>
      <c r="E109">
        <f t="shared" si="22"/>
        <v>17103.001903600663</v>
      </c>
      <c r="F109">
        <f t="shared" si="23"/>
        <v>17103</v>
      </c>
      <c r="G109">
        <f t="shared" si="32"/>
        <v>6.1199999618111178E-4</v>
      </c>
      <c r="N109">
        <f>G109</f>
        <v>6.1199999618111178E-4</v>
      </c>
      <c r="P109">
        <f t="shared" si="26"/>
        <v>3.4029935846937719E-2</v>
      </c>
      <c r="Q109" s="2">
        <f t="shared" si="27"/>
        <v>32061.670700000002</v>
      </c>
      <c r="R109">
        <f t="shared" si="34"/>
        <v>1.1167584365252836E-3</v>
      </c>
      <c r="T109">
        <f t="shared" si="29"/>
        <v>-3.3417935850756607E-2</v>
      </c>
      <c r="U109">
        <f t="shared" si="30"/>
        <v>-6.1520061118936435E-3</v>
      </c>
      <c r="V109">
        <f t="shared" si="35"/>
        <v>7.4343092452461182E-4</v>
      </c>
      <c r="AC109" t="s">
        <v>1748</v>
      </c>
      <c r="AH109" t="s">
        <v>1741</v>
      </c>
      <c r="AK109">
        <v>19536</v>
      </c>
      <c r="AL109">
        <v>3.6585599998943508E-2</v>
      </c>
    </row>
    <row r="110" spans="1:38">
      <c r="A110" s="18" t="s">
        <v>1755</v>
      </c>
      <c r="B110" s="6"/>
      <c r="C110" s="32">
        <v>47128.393199999999</v>
      </c>
      <c r="D110" s="32"/>
      <c r="E110">
        <f t="shared" si="22"/>
        <v>17252.995993729299</v>
      </c>
      <c r="F110">
        <f t="shared" si="23"/>
        <v>17253</v>
      </c>
      <c r="G110">
        <f t="shared" si="32"/>
        <v>-1.2880000067525543E-3</v>
      </c>
      <c r="N110">
        <f>G110</f>
        <v>-1.2880000067525543E-3</v>
      </c>
      <c r="P110">
        <f t="shared" si="26"/>
        <v>3.4448424499415237E-2</v>
      </c>
      <c r="Q110" s="2">
        <f t="shared" si="27"/>
        <v>32109.893199999999</v>
      </c>
      <c r="R110">
        <f t="shared" si="34"/>
        <v>1.2770920364850299E-3</v>
      </c>
      <c r="T110">
        <f t="shared" si="29"/>
        <v>-3.5736424506167791E-2</v>
      </c>
      <c r="U110">
        <f t="shared" si="30"/>
        <v>-6.143279696257959E-3</v>
      </c>
      <c r="V110">
        <f t="shared" si="35"/>
        <v>8.757542197402932E-4</v>
      </c>
      <c r="AC110" t="s">
        <v>1748</v>
      </c>
      <c r="AD110" t="s">
        <v>1754</v>
      </c>
      <c r="AH110" t="s">
        <v>1741</v>
      </c>
      <c r="AK110">
        <v>19710</v>
      </c>
      <c r="AL110">
        <v>3.6203499999828637E-2</v>
      </c>
    </row>
    <row r="111" spans="1:38">
      <c r="A111" s="18" t="s">
        <v>1755</v>
      </c>
      <c r="B111" s="6"/>
      <c r="C111" s="32">
        <v>47128.393400000001</v>
      </c>
      <c r="D111" s="32"/>
      <c r="E111">
        <f t="shared" si="22"/>
        <v>17252.99661582103</v>
      </c>
      <c r="F111">
        <f t="shared" si="23"/>
        <v>17253</v>
      </c>
      <c r="G111">
        <f t="shared" si="32"/>
        <v>-1.0880000045290217E-3</v>
      </c>
      <c r="N111">
        <f>G111</f>
        <v>-1.0880000045290217E-3</v>
      </c>
      <c r="P111">
        <f t="shared" si="26"/>
        <v>3.4448424499415237E-2</v>
      </c>
      <c r="Q111" s="2">
        <f t="shared" si="27"/>
        <v>32109.893400000001</v>
      </c>
      <c r="R111">
        <f t="shared" si="34"/>
        <v>1.2628374665245299E-3</v>
      </c>
      <c r="T111">
        <f t="shared" si="29"/>
        <v>-3.5536424503944258E-2</v>
      </c>
      <c r="U111">
        <f t="shared" si="30"/>
        <v>-6.143279696257959E-3</v>
      </c>
      <c r="V111">
        <f t="shared" si="35"/>
        <v>8.6395696168561605E-4</v>
      </c>
      <c r="AC111" t="s">
        <v>1748</v>
      </c>
      <c r="AD111" t="s">
        <v>1687</v>
      </c>
      <c r="AH111" t="s">
        <v>1741</v>
      </c>
      <c r="AK111">
        <v>19710</v>
      </c>
      <c r="AL111">
        <v>3.6203499999828637E-2</v>
      </c>
    </row>
    <row r="112" spans="1:38">
      <c r="A112" s="18" t="s">
        <v>1760</v>
      </c>
      <c r="B112" s="6"/>
      <c r="C112" s="32">
        <v>47458.895299999996</v>
      </c>
      <c r="D112" s="32"/>
      <c r="E112">
        <f t="shared" si="22"/>
        <v>18281.009094980942</v>
      </c>
      <c r="F112">
        <f t="shared" si="23"/>
        <v>18281</v>
      </c>
      <c r="G112">
        <f t="shared" si="32"/>
        <v>2.923999993072357E-3</v>
      </c>
      <c r="I112">
        <f>G112</f>
        <v>2.923999993072357E-3</v>
      </c>
      <c r="P112">
        <f t="shared" si="26"/>
        <v>3.7341613568865624E-2</v>
      </c>
      <c r="Q112" s="2">
        <f t="shared" si="27"/>
        <v>32440.395299999996</v>
      </c>
      <c r="R112">
        <f t="shared" si="34"/>
        <v>1.1845721242526291E-3</v>
      </c>
      <c r="T112">
        <f t="shared" si="29"/>
        <v>-3.4417613575793267E-2</v>
      </c>
      <c r="U112">
        <f t="shared" si="30"/>
        <v>-6.0065474732545528E-3</v>
      </c>
      <c r="V112">
        <f t="shared" si="35"/>
        <v>8.0718867708282429E-4</v>
      </c>
      <c r="AC112" t="s">
        <v>1748</v>
      </c>
      <c r="AH112" t="s">
        <v>1741</v>
      </c>
      <c r="AK112">
        <v>20703.5</v>
      </c>
      <c r="AL112">
        <v>3.5865474994352553E-2</v>
      </c>
    </row>
    <row r="113" spans="1:38">
      <c r="A113" s="18" t="s">
        <v>1760</v>
      </c>
      <c r="B113" s="6"/>
      <c r="C113" s="32">
        <v>47459.855000000003</v>
      </c>
      <c r="D113" s="32"/>
      <c r="E113">
        <f t="shared" si="22"/>
        <v>18283.994202105157</v>
      </c>
      <c r="F113">
        <f t="shared" si="23"/>
        <v>18284</v>
      </c>
      <c r="G113">
        <f t="shared" si="32"/>
        <v>-1.8639999980223365E-3</v>
      </c>
      <c r="I113">
        <f>G113</f>
        <v>-1.8639999980223365E-3</v>
      </c>
      <c r="P113">
        <f t="shared" si="26"/>
        <v>3.7350120955702087E-2</v>
      </c>
      <c r="Q113" s="2">
        <f t="shared" si="27"/>
        <v>32441.355000000003</v>
      </c>
      <c r="R113">
        <f t="shared" si="34"/>
        <v>1.5377472821733289E-3</v>
      </c>
      <c r="T113">
        <f t="shared" si="29"/>
        <v>-3.9214120953724424E-2</v>
      </c>
      <c r="U113">
        <f t="shared" si="30"/>
        <v>-6.0059517259117602E-3</v>
      </c>
      <c r="V113">
        <f t="shared" si="35"/>
        <v>1.1027825034630441E-3</v>
      </c>
      <c r="AC113" t="s">
        <v>1748</v>
      </c>
      <c r="AH113" t="s">
        <v>1741</v>
      </c>
      <c r="AK113">
        <v>20728</v>
      </c>
      <c r="AL113">
        <v>4.1258799996285234E-2</v>
      </c>
    </row>
    <row r="114" spans="1:38">
      <c r="A114" s="18" t="s">
        <v>1755</v>
      </c>
      <c r="B114" s="6" t="s">
        <v>1814</v>
      </c>
      <c r="C114" s="32">
        <v>47530.422700000003</v>
      </c>
      <c r="D114" s="32"/>
      <c r="E114">
        <f t="shared" si="22"/>
        <v>18503.492111876974</v>
      </c>
      <c r="F114">
        <f t="shared" si="23"/>
        <v>18503.5</v>
      </c>
      <c r="G114">
        <f t="shared" si="32"/>
        <v>-2.5359999999636784E-3</v>
      </c>
      <c r="N114">
        <f t="shared" ref="N114:N142" si="36">G114</f>
        <v>-2.5359999999636784E-3</v>
      </c>
      <c r="P114">
        <f t="shared" si="26"/>
        <v>3.7973592259664478E-2</v>
      </c>
      <c r="Q114" s="2">
        <f t="shared" si="27"/>
        <v>32511.922700000003</v>
      </c>
      <c r="R114">
        <f t="shared" si="34"/>
        <v>1.6410270650413254E-3</v>
      </c>
      <c r="T114">
        <f t="shared" si="29"/>
        <v>-4.0509592259628156E-2</v>
      </c>
      <c r="U114">
        <f t="shared" si="30"/>
        <v>-5.9592586873916907E-3</v>
      </c>
      <c r="V114">
        <f t="shared" si="35"/>
        <v>1.1937255499528104E-3</v>
      </c>
      <c r="AC114" t="s">
        <v>1748</v>
      </c>
      <c r="AD114" t="s">
        <v>1687</v>
      </c>
      <c r="AH114" t="s">
        <v>1741</v>
      </c>
      <c r="AK114">
        <v>20826.5</v>
      </c>
      <c r="AL114">
        <v>3.9585024998814333E-2</v>
      </c>
    </row>
    <row r="115" spans="1:38">
      <c r="A115" s="18" t="s">
        <v>1755</v>
      </c>
      <c r="B115" s="6"/>
      <c r="C115" s="32">
        <v>47537.333599999998</v>
      </c>
      <c r="D115" s="32"/>
      <c r="E115">
        <f t="shared" si="22"/>
        <v>18524.988180257282</v>
      </c>
      <c r="F115">
        <f t="shared" si="23"/>
        <v>18525</v>
      </c>
      <c r="G115">
        <f t="shared" si="32"/>
        <v>-3.8000000058673322E-3</v>
      </c>
      <c r="N115">
        <f t="shared" si="36"/>
        <v>-3.8000000058673322E-3</v>
      </c>
      <c r="P115">
        <f t="shared" si="26"/>
        <v>3.8034768799955342E-2</v>
      </c>
      <c r="Q115" s="2">
        <f t="shared" si="27"/>
        <v>32518.833599999998</v>
      </c>
      <c r="R115">
        <f t="shared" si="34"/>
        <v>1.7501478810366339E-3</v>
      </c>
      <c r="T115">
        <f t="shared" si="29"/>
        <v>-4.1834768805822674E-2</v>
      </c>
      <c r="U115">
        <f t="shared" si="30"/>
        <v>-5.9543559319551326E-3</v>
      </c>
      <c r="V115">
        <f t="shared" si="35"/>
        <v>1.2874040279991996E-3</v>
      </c>
      <c r="AC115" t="s">
        <v>1748</v>
      </c>
      <c r="AD115" t="s">
        <v>1754</v>
      </c>
      <c r="AH115" t="s">
        <v>1741</v>
      </c>
      <c r="AK115">
        <v>20867</v>
      </c>
      <c r="AL115">
        <v>3.9571949993842281E-2</v>
      </c>
    </row>
    <row r="116" spans="1:38">
      <c r="A116" s="18" t="s">
        <v>1755</v>
      </c>
      <c r="B116" s="6"/>
      <c r="C116" s="32">
        <v>47537.335200000001</v>
      </c>
      <c r="D116" s="32"/>
      <c r="E116">
        <f t="shared" si="22"/>
        <v>18524.993156991059</v>
      </c>
      <c r="F116">
        <f t="shared" si="23"/>
        <v>18525</v>
      </c>
      <c r="G116">
        <f t="shared" si="32"/>
        <v>-2.2000000026309863E-3</v>
      </c>
      <c r="N116">
        <f t="shared" si="36"/>
        <v>-2.2000000026309863E-3</v>
      </c>
      <c r="P116">
        <f t="shared" si="26"/>
        <v>3.8034768799955342E-2</v>
      </c>
      <c r="Q116" s="2">
        <f t="shared" si="27"/>
        <v>32518.835200000001</v>
      </c>
      <c r="R116">
        <f t="shared" si="34"/>
        <v>1.618836620597574E-3</v>
      </c>
      <c r="T116">
        <f t="shared" si="29"/>
        <v>-4.0234768802586328E-2</v>
      </c>
      <c r="U116">
        <f t="shared" si="30"/>
        <v>-5.9543559319551326E-3</v>
      </c>
      <c r="V116">
        <f t="shared" si="35"/>
        <v>1.1751467065809369E-3</v>
      </c>
      <c r="AC116" t="s">
        <v>1748</v>
      </c>
      <c r="AD116" t="s">
        <v>1756</v>
      </c>
      <c r="AH116" t="s">
        <v>1741</v>
      </c>
      <c r="AK116">
        <v>20868</v>
      </c>
      <c r="AL116">
        <v>4.8077799998281989E-2</v>
      </c>
    </row>
    <row r="117" spans="1:38">
      <c r="A117" s="18" t="s">
        <v>1755</v>
      </c>
      <c r="B117" s="6"/>
      <c r="C117" s="32">
        <v>47537.336900000002</v>
      </c>
      <c r="D117" s="32"/>
      <c r="E117">
        <f t="shared" ref="E117:E148" si="37">+(C117-C$7)/C$8</f>
        <v>18524.998444770692</v>
      </c>
      <c r="F117">
        <f t="shared" ref="F117:F148" si="38">ROUND(2*E117,0)/2</f>
        <v>18525</v>
      </c>
      <c r="G117">
        <f t="shared" si="32"/>
        <v>-5.0000000192085281E-4</v>
      </c>
      <c r="N117">
        <f t="shared" si="36"/>
        <v>-5.0000000192085281E-4</v>
      </c>
      <c r="P117">
        <f t="shared" ref="P117:P148" si="39">+D$11+D$12*F117+D$13*F117^2</f>
        <v>3.8034768799955342E-2</v>
      </c>
      <c r="Q117" s="2">
        <f t="shared" ref="Q117:Q148" si="40">+C117-15018.5</f>
        <v>32518.836900000002</v>
      </c>
      <c r="R117">
        <f t="shared" si="34"/>
        <v>1.484928406614051E-3</v>
      </c>
      <c r="T117">
        <f t="shared" ref="T117:T148" si="41">G117-P117</f>
        <v>-3.8534768801876194E-2</v>
      </c>
      <c r="U117">
        <f t="shared" ref="U117:U148" si="42">U$12+U$13*F117+U$14*SIN(2*PI()/U$15*(F117-U$16))</f>
        <v>-5.9543559319551326E-3</v>
      </c>
      <c r="V117">
        <f t="shared" si="35"/>
        <v>1.0614833027745179E-3</v>
      </c>
      <c r="AC117" t="s">
        <v>1748</v>
      </c>
      <c r="AD117" t="s">
        <v>1687</v>
      </c>
      <c r="AH117" t="s">
        <v>1741</v>
      </c>
      <c r="AK117">
        <v>20890</v>
      </c>
      <c r="AL117">
        <v>4.4206499995198101E-2</v>
      </c>
    </row>
    <row r="118" spans="1:38">
      <c r="A118" s="18" t="s">
        <v>1755</v>
      </c>
      <c r="B118" s="6"/>
      <c r="C118" s="32">
        <v>47862.369599999998</v>
      </c>
      <c r="D118" s="32"/>
      <c r="E118">
        <f t="shared" si="37"/>
        <v>19535.999203722582</v>
      </c>
      <c r="F118">
        <f t="shared" si="38"/>
        <v>19536</v>
      </c>
      <c r="G118">
        <f t="shared" si="32"/>
        <v>-2.5600000662961975E-4</v>
      </c>
      <c r="N118">
        <f t="shared" si="36"/>
        <v>-2.5600000662961975E-4</v>
      </c>
      <c r="P118">
        <f t="shared" si="39"/>
        <v>4.0933165255694445E-2</v>
      </c>
      <c r="Q118" s="2">
        <f t="shared" si="40"/>
        <v>32843.869599999998</v>
      </c>
      <c r="R118">
        <f t="shared" si="34"/>
        <v>1.6965473350070434E-3</v>
      </c>
      <c r="T118">
        <f t="shared" si="41"/>
        <v>-4.1189165262324065E-2</v>
      </c>
      <c r="U118">
        <f t="shared" si="42"/>
        <v>-5.6577779395240429E-3</v>
      </c>
      <c r="V118">
        <f t="shared" si="35"/>
        <v>1.2624794850828341E-3</v>
      </c>
      <c r="AC118" t="s">
        <v>1748</v>
      </c>
      <c r="AD118" t="s">
        <v>1687</v>
      </c>
      <c r="AH118" t="s">
        <v>1741</v>
      </c>
      <c r="AK118">
        <v>21974.5</v>
      </c>
      <c r="AL118">
        <v>4.3700825000996701E-2</v>
      </c>
    </row>
    <row r="119" spans="1:38">
      <c r="A119" s="18" t="s">
        <v>1755</v>
      </c>
      <c r="B119" s="6"/>
      <c r="C119" s="32">
        <v>47862.370300000002</v>
      </c>
      <c r="D119" s="32"/>
      <c r="E119">
        <f t="shared" si="37"/>
        <v>19536.001381043618</v>
      </c>
      <c r="F119">
        <f t="shared" si="38"/>
        <v>19536</v>
      </c>
      <c r="G119">
        <f t="shared" si="32"/>
        <v>4.4399999751476571E-4</v>
      </c>
      <c r="N119">
        <f t="shared" si="36"/>
        <v>4.4399999751476571E-4</v>
      </c>
      <c r="P119">
        <f t="shared" si="39"/>
        <v>4.0933165255694445E-2</v>
      </c>
      <c r="Q119" s="2">
        <f t="shared" si="40"/>
        <v>32843.870300000002</v>
      </c>
      <c r="R119">
        <f t="shared" si="34"/>
        <v>1.6393725033041844E-3</v>
      </c>
      <c r="T119">
        <f t="shared" si="41"/>
        <v>-4.048916525817968E-2</v>
      </c>
      <c r="U119">
        <f t="shared" si="42"/>
        <v>-5.6577779395240429E-3</v>
      </c>
      <c r="V119">
        <f t="shared" si="35"/>
        <v>1.2132255425422046E-3</v>
      </c>
      <c r="AC119" t="s">
        <v>1748</v>
      </c>
      <c r="AD119" t="s">
        <v>1754</v>
      </c>
      <c r="AH119" t="s">
        <v>1741</v>
      </c>
      <c r="AK119">
        <v>21974.5</v>
      </c>
      <c r="AL119">
        <v>4.4900824999785982E-2</v>
      </c>
    </row>
    <row r="120" spans="1:38">
      <c r="A120" s="18" t="s">
        <v>1755</v>
      </c>
      <c r="B120" s="6"/>
      <c r="C120" s="32">
        <v>47918.3099</v>
      </c>
      <c r="D120" s="32"/>
      <c r="E120">
        <f t="shared" si="37"/>
        <v>19709.999191280753</v>
      </c>
      <c r="F120">
        <f t="shared" si="38"/>
        <v>19710</v>
      </c>
      <c r="G120">
        <f t="shared" si="32"/>
        <v>-2.6000000070780516E-4</v>
      </c>
      <c r="N120">
        <f t="shared" si="36"/>
        <v>-2.6000000070780516E-4</v>
      </c>
      <c r="P120">
        <f t="shared" si="39"/>
        <v>4.1436280730976716E-2</v>
      </c>
      <c r="Q120" s="2">
        <f t="shared" si="40"/>
        <v>32899.8099</v>
      </c>
      <c r="R120">
        <f t="shared" si="34"/>
        <v>1.7385798268554457E-3</v>
      </c>
      <c r="T120">
        <f t="shared" si="41"/>
        <v>-4.1696280731684521E-2</v>
      </c>
      <c r="U120">
        <f t="shared" si="42"/>
        <v>-5.5937700626846427E-3</v>
      </c>
      <c r="V120">
        <f t="shared" si="35"/>
        <v>1.3033912766052503E-3</v>
      </c>
      <c r="AC120" t="s">
        <v>1748</v>
      </c>
      <c r="AD120" t="s">
        <v>1687</v>
      </c>
      <c r="AH120" t="s">
        <v>1741</v>
      </c>
      <c r="AK120">
        <v>21999</v>
      </c>
      <c r="AL120">
        <v>4.2994149996957276E-2</v>
      </c>
    </row>
    <row r="121" spans="1:38">
      <c r="A121" s="18" t="s">
        <v>1755</v>
      </c>
      <c r="B121" s="6"/>
      <c r="C121" s="32">
        <v>47918.3099</v>
      </c>
      <c r="D121" s="32"/>
      <c r="E121">
        <f t="shared" si="37"/>
        <v>19709.999191280753</v>
      </c>
      <c r="F121">
        <f t="shared" si="38"/>
        <v>19710</v>
      </c>
      <c r="G121">
        <f t="shared" si="32"/>
        <v>-2.6000000070780516E-4</v>
      </c>
      <c r="N121">
        <f t="shared" si="36"/>
        <v>-2.6000000070780516E-4</v>
      </c>
      <c r="P121">
        <f t="shared" si="39"/>
        <v>4.1436280730976716E-2</v>
      </c>
      <c r="Q121" s="2">
        <f t="shared" si="40"/>
        <v>32899.8099</v>
      </c>
      <c r="R121">
        <f t="shared" si="34"/>
        <v>1.7385798268554457E-3</v>
      </c>
      <c r="T121">
        <f t="shared" si="41"/>
        <v>-4.1696280731684521E-2</v>
      </c>
      <c r="U121">
        <f t="shared" si="42"/>
        <v>-5.5937700626846427E-3</v>
      </c>
      <c r="V121">
        <f t="shared" si="35"/>
        <v>1.3033912766052503E-3</v>
      </c>
      <c r="AC121" t="s">
        <v>1748</v>
      </c>
      <c r="AD121" t="s">
        <v>1756</v>
      </c>
      <c r="AH121" t="s">
        <v>1741</v>
      </c>
      <c r="AK121">
        <v>21999</v>
      </c>
      <c r="AL121">
        <v>4.3794149998575449E-2</v>
      </c>
    </row>
    <row r="122" spans="1:38">
      <c r="A122" s="18" t="s">
        <v>1764</v>
      </c>
      <c r="B122" s="6"/>
      <c r="C122" s="32">
        <v>48213.765599999999</v>
      </c>
      <c r="D122" s="32"/>
      <c r="E122">
        <f t="shared" si="37"/>
        <v>20629.001916042485</v>
      </c>
      <c r="F122">
        <f t="shared" si="38"/>
        <v>20629</v>
      </c>
      <c r="G122">
        <f t="shared" si="32"/>
        <v>6.1599999753525481E-4</v>
      </c>
      <c r="N122">
        <f t="shared" si="36"/>
        <v>6.1599999753525481E-4</v>
      </c>
      <c r="P122">
        <f t="shared" si="39"/>
        <v>4.4114398435113514E-2</v>
      </c>
      <c r="Q122" s="2">
        <f t="shared" si="40"/>
        <v>33195.265599999999</v>
      </c>
      <c r="R122">
        <f t="shared" si="34"/>
        <v>1.8921106666343107E-3</v>
      </c>
      <c r="T122">
        <f t="shared" si="41"/>
        <v>-4.3498398437578259E-2</v>
      </c>
      <c r="U122">
        <f t="shared" si="42"/>
        <v>-5.1935339388152141E-3</v>
      </c>
      <c r="V122">
        <f t="shared" si="35"/>
        <v>1.4672626442685974E-3</v>
      </c>
      <c r="AC122" t="s">
        <v>1748</v>
      </c>
      <c r="AH122" t="s">
        <v>1741</v>
      </c>
      <c r="AK122">
        <v>22871</v>
      </c>
      <c r="AL122">
        <v>4.7295349999330938E-2</v>
      </c>
    </row>
    <row r="123" spans="1:38">
      <c r="A123" s="18" t="s">
        <v>1764</v>
      </c>
      <c r="B123" s="6"/>
      <c r="C123" s="32">
        <v>48214.730100000001</v>
      </c>
      <c r="D123" s="32"/>
      <c r="E123">
        <f t="shared" si="37"/>
        <v>20632.001953367995</v>
      </c>
      <c r="F123">
        <f t="shared" si="38"/>
        <v>20632</v>
      </c>
      <c r="G123">
        <f t="shared" si="32"/>
        <v>6.2799999432172626E-4</v>
      </c>
      <c r="N123">
        <f t="shared" si="36"/>
        <v>6.2799999432172626E-4</v>
      </c>
      <c r="P123">
        <f t="shared" si="39"/>
        <v>4.4123198368053798E-2</v>
      </c>
      <c r="Q123" s="2">
        <f t="shared" si="40"/>
        <v>33196.230100000001</v>
      </c>
      <c r="R123">
        <f t="shared" si="34"/>
        <v>1.891832281570305E-3</v>
      </c>
      <c r="T123">
        <f t="shared" si="41"/>
        <v>-4.3495198373732072E-2</v>
      </c>
      <c r="U123">
        <f t="shared" si="42"/>
        <v>-5.1920580626441479E-3</v>
      </c>
      <c r="V123">
        <f t="shared" si="35"/>
        <v>1.4671305576908888E-3</v>
      </c>
      <c r="AC123" t="s">
        <v>1748</v>
      </c>
      <c r="AH123" t="s">
        <v>1741</v>
      </c>
      <c r="AK123">
        <v>22874</v>
      </c>
      <c r="AL123">
        <v>4.5312899994314648E-2</v>
      </c>
    </row>
    <row r="124" spans="1:38">
      <c r="A124" s="18" t="s">
        <v>1764</v>
      </c>
      <c r="B124" s="6" t="s">
        <v>1814</v>
      </c>
      <c r="C124" s="32">
        <v>48215.8557</v>
      </c>
      <c r="D124" s="32"/>
      <c r="E124">
        <f t="shared" si="37"/>
        <v>20635.503085574928</v>
      </c>
      <c r="F124">
        <f t="shared" si="38"/>
        <v>20635.5</v>
      </c>
      <c r="G124">
        <f t="shared" si="32"/>
        <v>9.9199999385746196E-4</v>
      </c>
      <c r="N124">
        <f t="shared" si="36"/>
        <v>9.9199999385746196E-4</v>
      </c>
      <c r="P124">
        <f t="shared" si="39"/>
        <v>4.4133465428902063E-2</v>
      </c>
      <c r="Q124" s="2">
        <f t="shared" si="40"/>
        <v>33197.3557</v>
      </c>
      <c r="R124">
        <f t="shared" si="34"/>
        <v>1.8611860398831481E-3</v>
      </c>
      <c r="T124">
        <f t="shared" si="41"/>
        <v>-4.3141465435044601E-2</v>
      </c>
      <c r="U124">
        <f t="shared" si="42"/>
        <v>-5.1903348288712976E-3</v>
      </c>
      <c r="V124">
        <f t="shared" si="35"/>
        <v>1.4402883142868243E-3</v>
      </c>
      <c r="AC124" t="s">
        <v>1748</v>
      </c>
      <c r="AH124" t="s">
        <v>1741</v>
      </c>
      <c r="AK124">
        <v>22874</v>
      </c>
      <c r="AL124">
        <v>4.6012899991183076E-2</v>
      </c>
    </row>
    <row r="125" spans="1:38">
      <c r="A125" s="18" t="s">
        <v>1764</v>
      </c>
      <c r="B125" s="6" t="s">
        <v>1814</v>
      </c>
      <c r="C125" s="32">
        <v>48216.819799999997</v>
      </c>
      <c r="D125" s="32"/>
      <c r="E125">
        <f t="shared" si="37"/>
        <v>20638.501878716979</v>
      </c>
      <c r="F125">
        <f t="shared" si="38"/>
        <v>20638.5</v>
      </c>
      <c r="G125">
        <f t="shared" si="32"/>
        <v>6.0399999347282574E-4</v>
      </c>
      <c r="N125">
        <f t="shared" si="36"/>
        <v>6.0399999347282574E-4</v>
      </c>
      <c r="P125">
        <f t="shared" si="39"/>
        <v>4.4142266171701666E-2</v>
      </c>
      <c r="Q125" s="2">
        <f t="shared" si="40"/>
        <v>33198.319799999997</v>
      </c>
      <c r="R125">
        <f t="shared" si="34"/>
        <v>1.8955806218063055E-3</v>
      </c>
      <c r="T125">
        <f t="shared" si="41"/>
        <v>-4.353826617822884E-2</v>
      </c>
      <c r="U125">
        <f t="shared" si="42"/>
        <v>-5.1888565901429921E-3</v>
      </c>
      <c r="V125">
        <f t="shared" si="35"/>
        <v>1.4706772157547705E-3</v>
      </c>
      <c r="AC125" t="s">
        <v>1748</v>
      </c>
      <c r="AH125" t="s">
        <v>1741</v>
      </c>
      <c r="AK125">
        <v>22874</v>
      </c>
      <c r="AL125">
        <v>4.771289999189321E-2</v>
      </c>
    </row>
    <row r="126" spans="1:38">
      <c r="A126" s="18" t="s">
        <v>1764</v>
      </c>
      <c r="B126" s="6" t="s">
        <v>1814</v>
      </c>
      <c r="C126" s="32">
        <v>48217.784299999999</v>
      </c>
      <c r="D126" s="32"/>
      <c r="E126">
        <f t="shared" si="37"/>
        <v>20641.501916042489</v>
      </c>
      <c r="F126">
        <f t="shared" si="38"/>
        <v>20641.5</v>
      </c>
      <c r="G126">
        <f t="shared" si="32"/>
        <v>6.1599999753525481E-4</v>
      </c>
      <c r="N126">
        <f t="shared" si="36"/>
        <v>6.1599999753525481E-4</v>
      </c>
      <c r="P126">
        <f t="shared" si="39"/>
        <v>4.4151067288282483E-2</v>
      </c>
      <c r="Q126" s="2">
        <f t="shared" si="40"/>
        <v>33199.284299999999</v>
      </c>
      <c r="R126">
        <f t="shared" si="34"/>
        <v>1.8953020840098893E-3</v>
      </c>
      <c r="T126">
        <f t="shared" si="41"/>
        <v>-4.3535067290747229E-2</v>
      </c>
      <c r="U126">
        <f t="shared" si="42"/>
        <v>-5.1873772611973736E-3</v>
      </c>
      <c r="V126">
        <f t="shared" si="35"/>
        <v>1.4705453306024371E-3</v>
      </c>
      <c r="AC126" t="s">
        <v>1748</v>
      </c>
      <c r="AH126" t="s">
        <v>1741</v>
      </c>
      <c r="AK126">
        <v>22913</v>
      </c>
      <c r="AL126">
        <v>4.6041049994528294E-2</v>
      </c>
    </row>
    <row r="127" spans="1:38">
      <c r="A127" s="18" t="s">
        <v>1764</v>
      </c>
      <c r="B127" s="6"/>
      <c r="C127" s="32">
        <v>48218.588100000001</v>
      </c>
      <c r="D127" s="32"/>
      <c r="E127">
        <f t="shared" si="37"/>
        <v>20644.002102670009</v>
      </c>
      <c r="F127">
        <f t="shared" si="38"/>
        <v>20644</v>
      </c>
      <c r="G127">
        <f t="shared" si="32"/>
        <v>6.7599999601952732E-4</v>
      </c>
      <c r="N127">
        <f t="shared" si="36"/>
        <v>6.7599999601952732E-4</v>
      </c>
      <c r="P127">
        <f t="shared" si="39"/>
        <v>4.4158401837627162E-2</v>
      </c>
      <c r="Q127" s="2">
        <f t="shared" si="40"/>
        <v>33200.088100000001</v>
      </c>
      <c r="R127">
        <f t="shared" si="34"/>
        <v>1.8907192699150429E-3</v>
      </c>
      <c r="T127">
        <f t="shared" si="41"/>
        <v>-4.3482401841607635E-2</v>
      </c>
      <c r="U127">
        <f t="shared" si="42"/>
        <v>-5.1861436543595256E-3</v>
      </c>
      <c r="V127">
        <f t="shared" si="35"/>
        <v>1.4666033911443675E-3</v>
      </c>
      <c r="AC127" t="s">
        <v>1748</v>
      </c>
      <c r="AH127" t="s">
        <v>1741</v>
      </c>
      <c r="AK127">
        <v>22926.5</v>
      </c>
      <c r="AL127">
        <v>4.6470024994050618E-2</v>
      </c>
    </row>
    <row r="128" spans="1:38">
      <c r="A128" s="18" t="s">
        <v>1755</v>
      </c>
      <c r="B128" s="6"/>
      <c r="C128" s="32">
        <v>48262.312700000002</v>
      </c>
      <c r="D128" s="32"/>
      <c r="E128">
        <f t="shared" si="37"/>
        <v>20780.005661034658</v>
      </c>
      <c r="F128">
        <f t="shared" si="38"/>
        <v>20780</v>
      </c>
      <c r="G128">
        <f t="shared" si="32"/>
        <v>1.8199999976786785E-3</v>
      </c>
      <c r="N128">
        <f t="shared" si="36"/>
        <v>1.8199999976786785E-3</v>
      </c>
      <c r="P128">
        <f t="shared" si="39"/>
        <v>4.4557792463261664E-2</v>
      </c>
      <c r="Q128" s="2">
        <f t="shared" si="40"/>
        <v>33243.812700000002</v>
      </c>
      <c r="R128">
        <f t="shared" si="34"/>
        <v>1.8265189048312419E-3</v>
      </c>
      <c r="T128">
        <f t="shared" si="41"/>
        <v>-4.2737792465582986E-2</v>
      </c>
      <c r="U128">
        <f t="shared" si="42"/>
        <v>-5.1178967537624936E-3</v>
      </c>
      <c r="V128">
        <f t="shared" si="35"/>
        <v>1.4152565533682498E-3</v>
      </c>
      <c r="AC128" t="s">
        <v>1748</v>
      </c>
      <c r="AD128" t="s">
        <v>1687</v>
      </c>
      <c r="AH128" t="s">
        <v>1741</v>
      </c>
      <c r="AK128">
        <v>23013.5</v>
      </c>
      <c r="AL128">
        <v>4.6878974993887823E-2</v>
      </c>
    </row>
    <row r="129" spans="1:38">
      <c r="A129" s="18" t="s">
        <v>1755</v>
      </c>
      <c r="B129" s="6"/>
      <c r="C129" s="32">
        <v>48262.3128</v>
      </c>
      <c r="D129" s="32"/>
      <c r="E129">
        <f t="shared" si="37"/>
        <v>20780.005972080511</v>
      </c>
      <c r="F129">
        <f t="shared" si="38"/>
        <v>20780</v>
      </c>
      <c r="G129">
        <f t="shared" si="32"/>
        <v>1.919999995152466E-3</v>
      </c>
      <c r="N129">
        <f t="shared" si="36"/>
        <v>1.919999995152466E-3</v>
      </c>
      <c r="P129">
        <f t="shared" si="39"/>
        <v>4.4557792463261664E-2</v>
      </c>
      <c r="Q129" s="2">
        <f t="shared" si="40"/>
        <v>33243.8128</v>
      </c>
      <c r="R129">
        <f t="shared" si="34"/>
        <v>1.8179813465535495E-3</v>
      </c>
      <c r="T129">
        <f t="shared" si="41"/>
        <v>-4.2637792468109198E-2</v>
      </c>
      <c r="U129">
        <f t="shared" si="42"/>
        <v>-5.1178967537624936E-3</v>
      </c>
      <c r="V129">
        <f t="shared" si="35"/>
        <v>1.4077425744154523E-3</v>
      </c>
      <c r="AC129" t="s">
        <v>1748</v>
      </c>
      <c r="AD129" t="s">
        <v>1754</v>
      </c>
      <c r="AH129" t="s">
        <v>1741</v>
      </c>
      <c r="AK129">
        <v>23035.5</v>
      </c>
      <c r="AL129">
        <v>4.6307674994750414E-2</v>
      </c>
    </row>
    <row r="130" spans="1:38">
      <c r="A130" s="18" t="s">
        <v>1755</v>
      </c>
      <c r="B130" s="6" t="s">
        <v>1814</v>
      </c>
      <c r="C130" s="32">
        <v>48268.259299999998</v>
      </c>
      <c r="D130" s="32"/>
      <c r="E130">
        <f t="shared" si="37"/>
        <v>20798.502314181187</v>
      </c>
      <c r="F130">
        <f t="shared" si="38"/>
        <v>20798.5</v>
      </c>
      <c r="G130">
        <f t="shared" si="32"/>
        <v>7.4399999721208587E-4</v>
      </c>
      <c r="N130">
        <f t="shared" si="36"/>
        <v>7.4399999721208587E-4</v>
      </c>
      <c r="P130">
        <f t="shared" si="39"/>
        <v>4.4612180688474425E-2</v>
      </c>
      <c r="Q130" s="2">
        <f t="shared" si="40"/>
        <v>33249.759299999998</v>
      </c>
      <c r="R130">
        <f t="shared" si="34"/>
        <v>1.924417277161242E-3</v>
      </c>
      <c r="T130">
        <f t="shared" si="41"/>
        <v>-4.3868180691262339E-2</v>
      </c>
      <c r="U130">
        <f t="shared" si="42"/>
        <v>-5.1084407275720544E-3</v>
      </c>
      <c r="V130">
        <f t="shared" si="35"/>
        <v>1.5023174420528895E-3</v>
      </c>
      <c r="AC130" t="s">
        <v>1748</v>
      </c>
      <c r="AD130" t="s">
        <v>1754</v>
      </c>
      <c r="AH130" t="s">
        <v>1741</v>
      </c>
      <c r="AK130">
        <v>23054</v>
      </c>
      <c r="AL130">
        <v>4.5865899999625981E-2</v>
      </c>
    </row>
    <row r="131" spans="1:38">
      <c r="A131" s="18" t="s">
        <v>1755</v>
      </c>
      <c r="B131" s="6" t="s">
        <v>1814</v>
      </c>
      <c r="C131" s="32">
        <v>48268.2595</v>
      </c>
      <c r="D131" s="32"/>
      <c r="E131">
        <f t="shared" si="37"/>
        <v>20798.502936272915</v>
      </c>
      <c r="F131">
        <f t="shared" si="38"/>
        <v>20798.5</v>
      </c>
      <c r="G131">
        <f t="shared" si="32"/>
        <v>9.4399999943561852E-4</v>
      </c>
      <c r="N131">
        <f t="shared" si="36"/>
        <v>9.4399999943561852E-4</v>
      </c>
      <c r="P131">
        <f t="shared" si="39"/>
        <v>4.4612180688474425E-2</v>
      </c>
      <c r="Q131" s="2">
        <f t="shared" si="40"/>
        <v>33249.7595</v>
      </c>
      <c r="R131">
        <f t="shared" si="34"/>
        <v>1.9069100046905417E-3</v>
      </c>
      <c r="T131">
        <f t="shared" si="41"/>
        <v>-4.3668180689038806E-2</v>
      </c>
      <c r="U131">
        <f t="shared" si="42"/>
        <v>-5.1084407275720544E-3</v>
      </c>
      <c r="V131">
        <f t="shared" si="35"/>
        <v>1.4868535458959357E-3</v>
      </c>
      <c r="AC131" t="s">
        <v>1748</v>
      </c>
      <c r="AD131" t="s">
        <v>1687</v>
      </c>
      <c r="AH131" t="s">
        <v>1741</v>
      </c>
      <c r="AK131">
        <v>23092</v>
      </c>
      <c r="AL131">
        <v>4.8088199997437187E-2</v>
      </c>
    </row>
    <row r="132" spans="1:38">
      <c r="A132" s="18" t="s">
        <v>1755</v>
      </c>
      <c r="B132" s="6" t="s">
        <v>1814</v>
      </c>
      <c r="C132" s="32">
        <v>48277.261500000001</v>
      </c>
      <c r="D132" s="32"/>
      <c r="E132">
        <f t="shared" si="37"/>
        <v>20826.503284644277</v>
      </c>
      <c r="F132">
        <f t="shared" si="38"/>
        <v>20826.5</v>
      </c>
      <c r="G132">
        <f t="shared" si="32"/>
        <v>1.0560000009718351E-3</v>
      </c>
      <c r="N132">
        <f t="shared" si="36"/>
        <v>1.0560000009718351E-3</v>
      </c>
      <c r="P132">
        <f t="shared" si="39"/>
        <v>4.469452503915175E-2</v>
      </c>
      <c r="Q132" s="2">
        <f t="shared" si="40"/>
        <v>33258.761500000001</v>
      </c>
      <c r="R132">
        <f t="shared" si="34"/>
        <v>1.9043208675078554E-3</v>
      </c>
      <c r="T132">
        <f t="shared" si="41"/>
        <v>-4.3638525038179915E-2</v>
      </c>
      <c r="U132">
        <f t="shared" si="42"/>
        <v>-5.0940505411160592E-3</v>
      </c>
      <c r="V132">
        <f t="shared" si="35"/>
        <v>1.4856765142548061E-3</v>
      </c>
      <c r="AC132" t="s">
        <v>1748</v>
      </c>
      <c r="AD132" t="s">
        <v>1687</v>
      </c>
      <c r="AH132" t="s">
        <v>1741</v>
      </c>
      <c r="AK132">
        <v>23194.5</v>
      </c>
      <c r="AL132">
        <v>5.793782499677036E-2</v>
      </c>
    </row>
    <row r="133" spans="1:38">
      <c r="A133" s="18" t="s">
        <v>1755</v>
      </c>
      <c r="B133" s="6" t="s">
        <v>1814</v>
      </c>
      <c r="C133" s="32">
        <v>48277.261500000001</v>
      </c>
      <c r="D133" s="32"/>
      <c r="E133">
        <f t="shared" si="37"/>
        <v>20826.503284644277</v>
      </c>
      <c r="F133">
        <f t="shared" si="38"/>
        <v>20826.5</v>
      </c>
      <c r="G133">
        <f t="shared" si="32"/>
        <v>1.0560000009718351E-3</v>
      </c>
      <c r="N133">
        <f t="shared" si="36"/>
        <v>1.0560000009718351E-3</v>
      </c>
      <c r="P133">
        <f t="shared" si="39"/>
        <v>4.469452503915175E-2</v>
      </c>
      <c r="Q133" s="2">
        <f t="shared" si="40"/>
        <v>33258.761500000001</v>
      </c>
      <c r="R133">
        <f t="shared" si="34"/>
        <v>1.9043208675078554E-3</v>
      </c>
      <c r="T133">
        <f t="shared" si="41"/>
        <v>-4.3638525038179915E-2</v>
      </c>
      <c r="U133">
        <f t="shared" si="42"/>
        <v>-5.0940505411160592E-3</v>
      </c>
      <c r="V133">
        <f t="shared" si="35"/>
        <v>1.4856765142548061E-3</v>
      </c>
      <c r="AC133" t="s">
        <v>1748</v>
      </c>
      <c r="AD133" t="s">
        <v>1754</v>
      </c>
      <c r="AH133" t="s">
        <v>1741</v>
      </c>
      <c r="AK133">
        <v>23917</v>
      </c>
      <c r="AL133">
        <v>4.2414449992065784E-2</v>
      </c>
    </row>
    <row r="134" spans="1:38">
      <c r="A134" s="18" t="s">
        <v>1755</v>
      </c>
      <c r="B134" s="6" t="s">
        <v>1814</v>
      </c>
      <c r="C134" s="32">
        <v>48646.340199999999</v>
      </c>
      <c r="D134" s="32"/>
      <c r="E134">
        <f t="shared" si="37"/>
        <v>21974.507303356793</v>
      </c>
      <c r="F134">
        <f t="shared" si="38"/>
        <v>21974.5</v>
      </c>
      <c r="G134">
        <f t="shared" si="32"/>
        <v>2.3479999945266172E-3</v>
      </c>
      <c r="N134">
        <f t="shared" si="36"/>
        <v>2.3479999945266172E-3</v>
      </c>
      <c r="P134">
        <f t="shared" si="39"/>
        <v>4.8098678005392241E-2</v>
      </c>
      <c r="Q134" s="2">
        <f t="shared" si="40"/>
        <v>33627.840199999999</v>
      </c>
      <c r="R134">
        <f t="shared" si="34"/>
        <v>2.0931245384539035E-3</v>
      </c>
      <c r="T134">
        <f t="shared" si="41"/>
        <v>-4.5750678010865624E-2</v>
      </c>
      <c r="U134">
        <f t="shared" si="42"/>
        <v>-4.4242158363296891E-3</v>
      </c>
      <c r="V134">
        <f t="shared" si="35"/>
        <v>1.7078764758633495E-3</v>
      </c>
      <c r="AC134" t="s">
        <v>1748</v>
      </c>
      <c r="AD134" t="s">
        <v>1687</v>
      </c>
      <c r="AH134" t="s">
        <v>1741</v>
      </c>
      <c r="AK134">
        <v>25219.5</v>
      </c>
      <c r="AL134">
        <v>6.4284075000614394E-2</v>
      </c>
    </row>
    <row r="135" spans="1:38">
      <c r="A135" s="18" t="s">
        <v>1755</v>
      </c>
      <c r="B135" s="6" t="s">
        <v>1814</v>
      </c>
      <c r="C135" s="32">
        <v>48646.340900000003</v>
      </c>
      <c r="D135" s="32"/>
      <c r="E135">
        <f t="shared" si="37"/>
        <v>21974.509480677829</v>
      </c>
      <c r="F135">
        <f t="shared" si="38"/>
        <v>21974.5</v>
      </c>
      <c r="G135">
        <f t="shared" ref="G135:G166" si="43">+C135-(C$7+F135*C$8)</f>
        <v>3.0479999986710027E-3</v>
      </c>
      <c r="N135">
        <f t="shared" si="36"/>
        <v>3.0479999986710027E-3</v>
      </c>
      <c r="P135">
        <f t="shared" si="39"/>
        <v>4.8098678005392241E-2</v>
      </c>
      <c r="Q135" s="2">
        <f t="shared" si="40"/>
        <v>33627.840900000003</v>
      </c>
      <c r="R135">
        <f t="shared" ref="R135:R166" si="44">+(P135-G135)^2</f>
        <v>2.0295635888652767E-3</v>
      </c>
      <c r="T135">
        <f t="shared" si="41"/>
        <v>-4.5050678006721238E-2</v>
      </c>
      <c r="U135">
        <f t="shared" si="42"/>
        <v>-4.4242158363296891E-3</v>
      </c>
      <c r="V135">
        <f t="shared" ref="V135:V165" si="45">+(U135-T135)^2</f>
        <v>1.6505094284822556E-3</v>
      </c>
      <c r="AC135" t="s">
        <v>1748</v>
      </c>
      <c r="AD135" t="s">
        <v>1756</v>
      </c>
      <c r="AH135" t="s">
        <v>1741</v>
      </c>
      <c r="AK135">
        <v>25247.5</v>
      </c>
      <c r="AL135">
        <v>5.8447874995181337E-2</v>
      </c>
    </row>
    <row r="136" spans="1:38">
      <c r="A136" s="18" t="s">
        <v>1755</v>
      </c>
      <c r="B136" s="6" t="s">
        <v>1814</v>
      </c>
      <c r="C136" s="32">
        <v>48646.342100000002</v>
      </c>
      <c r="D136" s="32"/>
      <c r="E136">
        <f t="shared" si="37"/>
        <v>21974.513213228154</v>
      </c>
      <c r="F136">
        <f t="shared" si="38"/>
        <v>21974.5</v>
      </c>
      <c r="G136">
        <f t="shared" si="43"/>
        <v>4.2479999974602833E-3</v>
      </c>
      <c r="N136">
        <f t="shared" si="36"/>
        <v>4.2479999974602833E-3</v>
      </c>
      <c r="P136">
        <f t="shared" si="39"/>
        <v>4.8098678005392241E-2</v>
      </c>
      <c r="Q136" s="2">
        <f t="shared" si="40"/>
        <v>33627.842100000002</v>
      </c>
      <c r="R136">
        <f t="shared" si="44"/>
        <v>1.9228819617553275E-3</v>
      </c>
      <c r="T136">
        <f t="shared" si="41"/>
        <v>-4.3850678007931958E-2</v>
      </c>
      <c r="U136">
        <f t="shared" si="42"/>
        <v>-4.4242158363296891E-3</v>
      </c>
      <c r="V136">
        <f t="shared" si="45"/>
        <v>1.5544459193687847E-3</v>
      </c>
      <c r="AC136" t="s">
        <v>1748</v>
      </c>
      <c r="AD136" t="s">
        <v>1754</v>
      </c>
      <c r="AH136" t="s">
        <v>1741</v>
      </c>
      <c r="AK136">
        <v>25259.5</v>
      </c>
      <c r="AL136">
        <v>6.0518074998981319E-2</v>
      </c>
    </row>
    <row r="137" spans="1:38">
      <c r="A137" s="18" t="s">
        <v>1755</v>
      </c>
      <c r="B137" s="6"/>
      <c r="C137" s="32">
        <v>48654.215199999999</v>
      </c>
      <c r="D137" s="32"/>
      <c r="E137">
        <f t="shared" si="37"/>
        <v>21999.002164879174</v>
      </c>
      <c r="F137">
        <f t="shared" si="38"/>
        <v>21999</v>
      </c>
      <c r="G137">
        <f t="shared" si="43"/>
        <v>6.9599999551428482E-4</v>
      </c>
      <c r="N137">
        <f t="shared" si="36"/>
        <v>6.9599999551428482E-4</v>
      </c>
      <c r="P137">
        <f t="shared" si="39"/>
        <v>4.8171924129871049E-2</v>
      </c>
      <c r="Q137" s="2">
        <f t="shared" si="40"/>
        <v>33635.715199999999</v>
      </c>
      <c r="R137">
        <f t="shared" si="44"/>
        <v>2.253963372411199E-3</v>
      </c>
      <c r="T137">
        <f t="shared" si="41"/>
        <v>-4.7475924134356765E-2</v>
      </c>
      <c r="U137">
        <f t="shared" si="42"/>
        <v>-4.4082549281543046E-3</v>
      </c>
      <c r="V137">
        <f t="shared" si="45"/>
        <v>1.8548241308548796E-3</v>
      </c>
      <c r="AC137" t="s">
        <v>1748</v>
      </c>
      <c r="AD137" t="s">
        <v>1756</v>
      </c>
      <c r="AH137" t="s">
        <v>1741</v>
      </c>
      <c r="AK137">
        <v>25316</v>
      </c>
      <c r="AL137">
        <v>6.1098599995602854E-2</v>
      </c>
    </row>
    <row r="138" spans="1:38">
      <c r="A138" s="18" t="s">
        <v>1755</v>
      </c>
      <c r="B138" s="6"/>
      <c r="C138" s="32">
        <v>48654.216800000002</v>
      </c>
      <c r="D138" s="32"/>
      <c r="E138">
        <f t="shared" si="37"/>
        <v>21999.007141612954</v>
      </c>
      <c r="F138">
        <f t="shared" si="38"/>
        <v>21999</v>
      </c>
      <c r="G138">
        <f t="shared" si="43"/>
        <v>2.2959999987506308E-3</v>
      </c>
      <c r="N138">
        <f t="shared" si="36"/>
        <v>2.2959999987506308E-3</v>
      </c>
      <c r="P138">
        <f t="shared" si="39"/>
        <v>4.8171924129871049E-2</v>
      </c>
      <c r="Q138" s="2">
        <f t="shared" si="40"/>
        <v>33635.716800000002</v>
      </c>
      <c r="R138">
        <f t="shared" si="44"/>
        <v>2.1046004148843169E-3</v>
      </c>
      <c r="T138">
        <f t="shared" si="41"/>
        <v>-4.5875924131120419E-2</v>
      </c>
      <c r="U138">
        <f t="shared" si="42"/>
        <v>-4.4082549281543046E-3</v>
      </c>
      <c r="V138">
        <f t="shared" si="45"/>
        <v>1.7195675891266244E-3</v>
      </c>
      <c r="AC138" t="s">
        <v>1748</v>
      </c>
      <c r="AD138" t="s">
        <v>1687</v>
      </c>
      <c r="AH138" t="s">
        <v>1741</v>
      </c>
      <c r="AK138">
        <v>25387.5</v>
      </c>
      <c r="AL138">
        <v>5.8266874992114026E-2</v>
      </c>
    </row>
    <row r="139" spans="1:38">
      <c r="A139" s="18" t="s">
        <v>1755</v>
      </c>
      <c r="B139" s="6"/>
      <c r="C139" s="32">
        <v>48654.217600000004</v>
      </c>
      <c r="D139" s="32"/>
      <c r="E139">
        <f t="shared" si="37"/>
        <v>21999.009629979846</v>
      </c>
      <c r="F139">
        <f t="shared" si="38"/>
        <v>21999</v>
      </c>
      <c r="G139">
        <f t="shared" si="43"/>
        <v>3.0960000003688037E-3</v>
      </c>
      <c r="N139">
        <f t="shared" si="36"/>
        <v>3.0960000003688037E-3</v>
      </c>
      <c r="P139">
        <f t="shared" si="39"/>
        <v>4.8171924129871049E-2</v>
      </c>
      <c r="Q139" s="2">
        <f t="shared" si="40"/>
        <v>33635.717600000004</v>
      </c>
      <c r="R139">
        <f t="shared" si="44"/>
        <v>2.0318389361286427E-3</v>
      </c>
      <c r="T139">
        <f t="shared" si="41"/>
        <v>-4.5075924129502246E-2</v>
      </c>
      <c r="U139">
        <f t="shared" si="42"/>
        <v>-4.4082549281543046E-3</v>
      </c>
      <c r="V139">
        <f t="shared" si="45"/>
        <v>1.653859318270264E-3</v>
      </c>
      <c r="AC139" t="s">
        <v>1748</v>
      </c>
      <c r="AD139" t="s">
        <v>1754</v>
      </c>
      <c r="AH139" t="s">
        <v>1741</v>
      </c>
      <c r="AK139">
        <v>25390.5</v>
      </c>
      <c r="AL139">
        <v>6.3784424994082656E-2</v>
      </c>
    </row>
    <row r="140" spans="1:38">
      <c r="A140" s="18" t="s">
        <v>1755</v>
      </c>
      <c r="B140" s="6"/>
      <c r="C140" s="32">
        <v>48935.5265</v>
      </c>
      <c r="D140" s="32"/>
      <c r="E140">
        <f t="shared" si="37"/>
        <v>22874.009318933971</v>
      </c>
      <c r="F140">
        <f t="shared" si="38"/>
        <v>22874</v>
      </c>
      <c r="G140">
        <f t="shared" si="43"/>
        <v>2.9959999956190586E-3</v>
      </c>
      <c r="N140">
        <f t="shared" si="36"/>
        <v>2.9959999956190586E-3</v>
      </c>
      <c r="P140">
        <f t="shared" si="39"/>
        <v>5.0804200990514713E-2</v>
      </c>
      <c r="Q140" s="2">
        <f t="shared" si="40"/>
        <v>33917.0265</v>
      </c>
      <c r="R140">
        <f t="shared" si="44"/>
        <v>2.2856240823683417E-3</v>
      </c>
      <c r="T140">
        <f t="shared" si="41"/>
        <v>-4.7808200994895654E-2</v>
      </c>
      <c r="U140">
        <f t="shared" si="42"/>
        <v>-3.7943505816352661E-3</v>
      </c>
      <c r="V140">
        <f t="shared" si="45"/>
        <v>1.937219028200862E-3</v>
      </c>
      <c r="AC140" t="s">
        <v>1748</v>
      </c>
      <c r="AD140" t="s">
        <v>1687</v>
      </c>
      <c r="AH140" t="s">
        <v>1741</v>
      </c>
      <c r="AK140">
        <v>26321</v>
      </c>
      <c r="AL140">
        <v>4.8477849995833822E-2</v>
      </c>
    </row>
    <row r="141" spans="1:38">
      <c r="A141" s="18" t="s">
        <v>1755</v>
      </c>
      <c r="B141" s="6"/>
      <c r="C141" s="32">
        <v>48935.527199999997</v>
      </c>
      <c r="D141" s="32"/>
      <c r="E141">
        <f t="shared" si="37"/>
        <v>22874.011496254989</v>
      </c>
      <c r="F141">
        <f t="shared" si="38"/>
        <v>22874</v>
      </c>
      <c r="G141">
        <f t="shared" si="43"/>
        <v>3.6959999924874865E-3</v>
      </c>
      <c r="N141">
        <f t="shared" si="36"/>
        <v>3.6959999924874865E-3</v>
      </c>
      <c r="P141">
        <f t="shared" si="39"/>
        <v>5.0804200990514713E-2</v>
      </c>
      <c r="Q141" s="2">
        <f t="shared" si="40"/>
        <v>33917.027199999997</v>
      </c>
      <c r="R141">
        <f t="shared" si="44"/>
        <v>2.2191826012705335E-3</v>
      </c>
      <c r="T141">
        <f t="shared" si="41"/>
        <v>-4.7108200998027226E-2</v>
      </c>
      <c r="U141">
        <f t="shared" si="42"/>
        <v>-3.7943505816352661E-3</v>
      </c>
      <c r="V141">
        <f t="shared" si="45"/>
        <v>1.8760896378935783E-3</v>
      </c>
      <c r="AC141" t="s">
        <v>1748</v>
      </c>
      <c r="AD141" t="s">
        <v>1756</v>
      </c>
      <c r="AH141" t="s">
        <v>1741</v>
      </c>
      <c r="AK141">
        <v>26324</v>
      </c>
      <c r="AL141">
        <v>5.6995399994775653E-2</v>
      </c>
    </row>
    <row r="142" spans="1:38">
      <c r="A142" s="18" t="s">
        <v>1755</v>
      </c>
      <c r="B142" s="6"/>
      <c r="C142" s="32">
        <v>48935.528899999998</v>
      </c>
      <c r="D142" s="32"/>
      <c r="E142">
        <f t="shared" si="37"/>
        <v>22874.016784034618</v>
      </c>
      <c r="F142">
        <f t="shared" si="38"/>
        <v>22874</v>
      </c>
      <c r="G142">
        <f t="shared" si="43"/>
        <v>5.3959999931976199E-3</v>
      </c>
      <c r="N142">
        <f t="shared" si="36"/>
        <v>5.3959999931976199E-3</v>
      </c>
      <c r="P142">
        <f t="shared" si="39"/>
        <v>5.0804200990514713E-2</v>
      </c>
      <c r="Q142" s="2">
        <f t="shared" si="40"/>
        <v>33917.028899999998</v>
      </c>
      <c r="R142">
        <f t="shared" si="44"/>
        <v>2.0619047178127492E-3</v>
      </c>
      <c r="T142">
        <f t="shared" si="41"/>
        <v>-4.5408200997317093E-2</v>
      </c>
      <c r="U142">
        <f t="shared" si="42"/>
        <v>-3.7943505816352661E-3</v>
      </c>
      <c r="V142">
        <f t="shared" si="45"/>
        <v>1.7317125464187428E-3</v>
      </c>
      <c r="AC142" t="s">
        <v>1748</v>
      </c>
      <c r="AD142" t="s">
        <v>1754</v>
      </c>
      <c r="AH142" t="s">
        <v>1741</v>
      </c>
      <c r="AK142">
        <v>26326.5</v>
      </c>
      <c r="AL142">
        <v>5.3260025000781752E-2</v>
      </c>
    </row>
    <row r="143" spans="1:38">
      <c r="A143" s="18" t="s">
        <v>1809</v>
      </c>
      <c r="B143" s="6"/>
      <c r="C143" s="32">
        <v>48948.065499999997</v>
      </c>
      <c r="D143" s="32"/>
      <c r="E143">
        <f t="shared" si="37"/>
        <v>22913.011359394808</v>
      </c>
      <c r="F143">
        <f t="shared" si="38"/>
        <v>22913</v>
      </c>
      <c r="G143">
        <f t="shared" si="43"/>
        <v>3.6519999921438284E-3</v>
      </c>
      <c r="I143">
        <f>+G143</f>
        <v>3.6519999921438284E-3</v>
      </c>
      <c r="P143">
        <f t="shared" si="39"/>
        <v>5.0922265542004283E-2</v>
      </c>
      <c r="Q143" s="2">
        <f t="shared" si="40"/>
        <v>33929.565499999997</v>
      </c>
      <c r="R143">
        <f t="shared" si="44"/>
        <v>2.2344780051543243E-3</v>
      </c>
      <c r="T143">
        <f t="shared" si="41"/>
        <v>-4.7270265549860455E-2</v>
      </c>
      <c r="U143">
        <f t="shared" si="42"/>
        <v>-3.7650421017241791E-3</v>
      </c>
      <c r="V143">
        <f t="shared" si="45"/>
        <v>1.8927044672722663E-3</v>
      </c>
      <c r="AK143">
        <v>26328.5</v>
      </c>
      <c r="AL143">
        <v>5.7971725000243168E-2</v>
      </c>
    </row>
    <row r="144" spans="1:38">
      <c r="A144" s="18" t="s">
        <v>1755</v>
      </c>
      <c r="B144" s="6" t="s">
        <v>1814</v>
      </c>
      <c r="C144" s="32">
        <v>48952.4061</v>
      </c>
      <c r="D144" s="32"/>
      <c r="E144">
        <f t="shared" si="37"/>
        <v>22926.512616020096</v>
      </c>
      <c r="F144">
        <f t="shared" si="38"/>
        <v>22926.5</v>
      </c>
      <c r="G144">
        <f t="shared" si="43"/>
        <v>4.0559999979450367E-3</v>
      </c>
      <c r="N144">
        <f t="shared" ref="N144:N152" si="46">G144</f>
        <v>4.0559999979450367E-3</v>
      </c>
      <c r="P144">
        <f t="shared" si="39"/>
        <v>5.0963148758232477E-2</v>
      </c>
      <c r="Q144" s="2">
        <f t="shared" si="40"/>
        <v>33933.9061</v>
      </c>
      <c r="R144">
        <f t="shared" si="44"/>
        <v>2.2002806048197353E-3</v>
      </c>
      <c r="T144">
        <f t="shared" si="41"/>
        <v>-4.690714876028744E-2</v>
      </c>
      <c r="U144">
        <f t="shared" si="42"/>
        <v>-3.7548590142797121E-3</v>
      </c>
      <c r="V144">
        <f t="shared" si="45"/>
        <v>1.8621201103234033E-3</v>
      </c>
      <c r="AC144" t="s">
        <v>1748</v>
      </c>
      <c r="AD144" t="s">
        <v>1687</v>
      </c>
      <c r="AH144" t="s">
        <v>1741</v>
      </c>
      <c r="AK144">
        <v>26338</v>
      </c>
      <c r="AL144">
        <v>5.6977299995196518E-2</v>
      </c>
    </row>
    <row r="145" spans="1:38">
      <c r="A145" s="18" t="s">
        <v>1755</v>
      </c>
      <c r="B145" s="6"/>
      <c r="C145" s="32">
        <v>48978.285600000003</v>
      </c>
      <c r="D145" s="32"/>
      <c r="E145">
        <f t="shared" si="37"/>
        <v>23007.009729514517</v>
      </c>
      <c r="F145">
        <f t="shared" si="38"/>
        <v>23007</v>
      </c>
      <c r="G145">
        <f t="shared" si="43"/>
        <v>3.1279999966500327E-3</v>
      </c>
      <c r="N145">
        <f t="shared" si="46"/>
        <v>3.1279999966500327E-3</v>
      </c>
      <c r="P145">
        <f t="shared" si="39"/>
        <v>5.1207090995881006E-2</v>
      </c>
      <c r="Q145" s="2">
        <f t="shared" si="40"/>
        <v>33959.785600000003</v>
      </c>
      <c r="R145">
        <f t="shared" si="44"/>
        <v>2.3115989913123328E-3</v>
      </c>
      <c r="T145">
        <f t="shared" si="41"/>
        <v>-4.8079090999230974E-2</v>
      </c>
      <c r="U145">
        <f t="shared" si="42"/>
        <v>-3.6937349501710353E-3</v>
      </c>
      <c r="V145">
        <f t="shared" si="45"/>
        <v>1.9700598316018214E-3</v>
      </c>
      <c r="AC145" t="s">
        <v>1748</v>
      </c>
      <c r="AD145" t="s">
        <v>1754</v>
      </c>
      <c r="AH145" t="s">
        <v>1741</v>
      </c>
      <c r="AK145">
        <v>26341</v>
      </c>
      <c r="AL145">
        <v>5.7194850000087172E-2</v>
      </c>
    </row>
    <row r="146" spans="1:38">
      <c r="A146" s="18" t="s">
        <v>1755</v>
      </c>
      <c r="B146" s="6"/>
      <c r="C146" s="32">
        <v>48978.286200000002</v>
      </c>
      <c r="D146" s="32"/>
      <c r="E146">
        <f t="shared" si="37"/>
        <v>23007.011595789678</v>
      </c>
      <c r="F146">
        <f t="shared" si="38"/>
        <v>23007</v>
      </c>
      <c r="G146">
        <f t="shared" si="43"/>
        <v>3.727999996044673E-3</v>
      </c>
      <c r="N146">
        <f t="shared" si="46"/>
        <v>3.727999996044673E-3</v>
      </c>
      <c r="P146">
        <f t="shared" si="39"/>
        <v>5.1207090995881006E-2</v>
      </c>
      <c r="Q146" s="2">
        <f t="shared" si="40"/>
        <v>33959.786200000002</v>
      </c>
      <c r="R146">
        <f t="shared" si="44"/>
        <v>2.2542640821707396E-3</v>
      </c>
      <c r="T146">
        <f t="shared" si="41"/>
        <v>-4.7479090999836333E-2</v>
      </c>
      <c r="U146">
        <f t="shared" si="42"/>
        <v>-3.6937349501710353E-3</v>
      </c>
      <c r="V146">
        <f t="shared" si="45"/>
        <v>1.9171574043959614E-3</v>
      </c>
      <c r="AC146" t="s">
        <v>1748</v>
      </c>
      <c r="AD146" t="s">
        <v>1756</v>
      </c>
      <c r="AH146" t="s">
        <v>1741</v>
      </c>
      <c r="AK146">
        <v>26352</v>
      </c>
      <c r="AL146">
        <v>5.7159199997840915E-2</v>
      </c>
    </row>
    <row r="147" spans="1:38">
      <c r="A147" s="18" t="s">
        <v>1755</v>
      </c>
      <c r="B147" s="6"/>
      <c r="C147" s="32">
        <v>48978.286500000002</v>
      </c>
      <c r="D147" s="32"/>
      <c r="E147">
        <f t="shared" si="37"/>
        <v>23007.012528927262</v>
      </c>
      <c r="F147">
        <f t="shared" si="38"/>
        <v>23007</v>
      </c>
      <c r="G147">
        <f t="shared" si="43"/>
        <v>4.0279999957419932E-3</v>
      </c>
      <c r="N147">
        <f t="shared" si="46"/>
        <v>4.0279999957419932E-3</v>
      </c>
      <c r="P147">
        <f t="shared" si="39"/>
        <v>5.1207090995881006E-2</v>
      </c>
      <c r="Q147" s="2">
        <f t="shared" si="40"/>
        <v>33959.786500000002</v>
      </c>
      <c r="R147">
        <f t="shared" si="44"/>
        <v>2.2258666275993982E-3</v>
      </c>
      <c r="T147">
        <f t="shared" si="41"/>
        <v>-4.7179091000139013E-2</v>
      </c>
      <c r="U147">
        <f t="shared" si="42"/>
        <v>-3.6937349501710353E-3</v>
      </c>
      <c r="V147">
        <f t="shared" si="45"/>
        <v>1.8909761907924866E-3</v>
      </c>
      <c r="AC147" t="s">
        <v>1748</v>
      </c>
      <c r="AD147" t="s">
        <v>1687</v>
      </c>
      <c r="AH147" t="s">
        <v>1741</v>
      </c>
      <c r="AK147">
        <v>26395.5</v>
      </c>
      <c r="AL147">
        <v>6.0163674992509186E-2</v>
      </c>
    </row>
    <row r="148" spans="1:38">
      <c r="A148" s="18" t="s">
        <v>1755</v>
      </c>
      <c r="B148" s="6" t="s">
        <v>1814</v>
      </c>
      <c r="C148" s="32">
        <v>48980.375399999997</v>
      </c>
      <c r="D148" s="32"/>
      <c r="E148">
        <f t="shared" si="37"/>
        <v>23013.509965909354</v>
      </c>
      <c r="F148">
        <f t="shared" si="38"/>
        <v>23013.5</v>
      </c>
      <c r="G148">
        <f t="shared" si="43"/>
        <v>3.2039999932749197E-3</v>
      </c>
      <c r="N148">
        <f t="shared" si="46"/>
        <v>3.2039999932749197E-3</v>
      </c>
      <c r="P148">
        <f t="shared" si="39"/>
        <v>5.1226799938154322E-2</v>
      </c>
      <c r="Q148" s="2">
        <f t="shared" si="40"/>
        <v>33961.875399999997</v>
      </c>
      <c r="R148">
        <f t="shared" si="44"/>
        <v>2.306189314545909E-3</v>
      </c>
      <c r="T148">
        <f t="shared" si="41"/>
        <v>-4.8022799944879402E-2</v>
      </c>
      <c r="U148">
        <f t="shared" si="42"/>
        <v>-3.6887694497651259E-3</v>
      </c>
      <c r="V148">
        <f t="shared" si="45"/>
        <v>1.9655062599417228E-3</v>
      </c>
      <c r="AC148" t="s">
        <v>1748</v>
      </c>
      <c r="AD148" t="s">
        <v>1756</v>
      </c>
      <c r="AH148" t="s">
        <v>1741</v>
      </c>
      <c r="AK148">
        <v>26406</v>
      </c>
      <c r="AL148">
        <v>5.5875099998957012E-2</v>
      </c>
    </row>
    <row r="149" spans="1:38">
      <c r="A149" s="18" t="s">
        <v>1755</v>
      </c>
      <c r="B149" s="6" t="s">
        <v>1814</v>
      </c>
      <c r="C149" s="32">
        <v>48980.375699999997</v>
      </c>
      <c r="D149" s="32"/>
      <c r="E149">
        <f t="shared" ref="E149:E180" si="47">+(C149-C$7)/C$8</f>
        <v>23013.510899046934</v>
      </c>
      <c r="F149">
        <f t="shared" ref="F149:F180" si="48">ROUND(2*E149,0)/2</f>
        <v>23013.5</v>
      </c>
      <c r="G149">
        <f t="shared" si="43"/>
        <v>3.5039999929722399E-3</v>
      </c>
      <c r="N149">
        <f t="shared" si="46"/>
        <v>3.5039999929722399E-3</v>
      </c>
      <c r="P149">
        <f t="shared" ref="P149:P180" si="49">+D$11+D$12*F149+D$13*F149^2</f>
        <v>5.1226799938154322E-2</v>
      </c>
      <c r="Q149" s="2">
        <f t="shared" ref="Q149:Q180" si="50">+C149-15018.5</f>
        <v>33961.875699999997</v>
      </c>
      <c r="R149">
        <f t="shared" si="44"/>
        <v>2.2774656346078708E-3</v>
      </c>
      <c r="T149">
        <f t="shared" ref="T149:T165" si="51">G149-P149</f>
        <v>-4.7722799945182082E-2</v>
      </c>
      <c r="U149">
        <f t="shared" ref="U149:U165" si="52">U$12+U$13*F149+U$14*SIN(2*PI()/U$15*(F149-U$16))</f>
        <v>-3.6887694497651259E-3</v>
      </c>
      <c r="V149">
        <f t="shared" si="45"/>
        <v>1.9389958416713108E-3</v>
      </c>
      <c r="AC149" t="s">
        <v>1748</v>
      </c>
      <c r="AD149" t="s">
        <v>1687</v>
      </c>
      <c r="AH149" t="s">
        <v>1741</v>
      </c>
      <c r="AK149">
        <v>26429.5</v>
      </c>
      <c r="AL149">
        <v>6.0362575000908691E-2</v>
      </c>
    </row>
    <row r="150" spans="1:38">
      <c r="A150" s="18" t="s">
        <v>1755</v>
      </c>
      <c r="B150" s="6" t="s">
        <v>1814</v>
      </c>
      <c r="C150" s="32">
        <v>48980.376499999998</v>
      </c>
      <c r="D150" s="32"/>
      <c r="E150">
        <f t="shared" si="47"/>
        <v>23013.513387413826</v>
      </c>
      <c r="F150">
        <f t="shared" si="48"/>
        <v>23013.5</v>
      </c>
      <c r="G150">
        <f t="shared" si="43"/>
        <v>4.3039999945904128E-3</v>
      </c>
      <c r="N150">
        <f t="shared" si="46"/>
        <v>4.3039999945904128E-3</v>
      </c>
      <c r="P150">
        <f t="shared" si="49"/>
        <v>5.1226799938154322E-2</v>
      </c>
      <c r="Q150" s="2">
        <f t="shared" si="50"/>
        <v>33961.876499999998</v>
      </c>
      <c r="R150">
        <f t="shared" si="44"/>
        <v>2.2017491545437209E-3</v>
      </c>
      <c r="T150">
        <f t="shared" si="51"/>
        <v>-4.6922799943563909E-2</v>
      </c>
      <c r="U150">
        <f t="shared" si="52"/>
        <v>-3.6887694497651259E-3</v>
      </c>
      <c r="V150">
        <f t="shared" si="45"/>
        <v>1.8691813927387234E-3</v>
      </c>
      <c r="AC150" t="s">
        <v>1748</v>
      </c>
      <c r="AD150" t="s">
        <v>1754</v>
      </c>
      <c r="AH150" t="s">
        <v>1741</v>
      </c>
      <c r="AK150">
        <v>26429.5</v>
      </c>
      <c r="AL150">
        <v>6.1362574997474439E-2</v>
      </c>
    </row>
    <row r="151" spans="1:38">
      <c r="A151" s="87" t="s">
        <v>1916</v>
      </c>
      <c r="B151" s="88" t="s">
        <v>1814</v>
      </c>
      <c r="C151" s="89">
        <v>48987.448799999998</v>
      </c>
      <c r="D151" s="87" t="s">
        <v>1915</v>
      </c>
      <c r="E151">
        <f t="shared" si="47"/>
        <v>23035.511483813156</v>
      </c>
      <c r="F151">
        <f t="shared" si="48"/>
        <v>23035.5</v>
      </c>
      <c r="G151">
        <f t="shared" si="43"/>
        <v>3.691999998409301E-3</v>
      </c>
      <c r="N151">
        <f t="shared" si="46"/>
        <v>3.691999998409301E-3</v>
      </c>
      <c r="P151">
        <f t="shared" si="49"/>
        <v>5.129352014743304E-2</v>
      </c>
      <c r="Q151" s="2">
        <f t="shared" si="50"/>
        <v>33968.948799999998</v>
      </c>
      <c r="R151">
        <f t="shared" si="44"/>
        <v>2.2659047204979131E-3</v>
      </c>
      <c r="T151">
        <f t="shared" si="51"/>
        <v>-4.7601520149023739E-2</v>
      </c>
      <c r="U151">
        <f t="shared" si="52"/>
        <v>-3.6719299524773296E-3</v>
      </c>
      <c r="V151">
        <f t="shared" si="45"/>
        <v>1.9298088948365064E-3</v>
      </c>
      <c r="AK151">
        <v>26482.5</v>
      </c>
      <c r="AL151">
        <v>5.5172624997794628E-2</v>
      </c>
    </row>
    <row r="152" spans="1:38">
      <c r="A152" s="87" t="s">
        <v>1916</v>
      </c>
      <c r="B152" s="88" t="s">
        <v>1817</v>
      </c>
      <c r="C152" s="89">
        <v>48993.396000000001</v>
      </c>
      <c r="D152" s="87" t="s">
        <v>1915</v>
      </c>
      <c r="E152">
        <f t="shared" si="47"/>
        <v>23054.010003234867</v>
      </c>
      <c r="F152">
        <f t="shared" si="48"/>
        <v>23054</v>
      </c>
      <c r="G152">
        <f t="shared" si="43"/>
        <v>3.2159999973373488E-3</v>
      </c>
      <c r="N152">
        <f t="shared" si="46"/>
        <v>3.2159999973373488E-3</v>
      </c>
      <c r="P152">
        <f t="shared" si="49"/>
        <v>5.1349641336606279E-2</v>
      </c>
      <c r="Q152" s="2">
        <f t="shared" si="50"/>
        <v>33974.896000000001</v>
      </c>
      <c r="R152">
        <f t="shared" si="44"/>
        <v>2.3168474285773788E-3</v>
      </c>
      <c r="T152">
        <f t="shared" si="51"/>
        <v>-4.813364133926893E-2</v>
      </c>
      <c r="U152">
        <f t="shared" si="52"/>
        <v>-3.6577298552774914E-3</v>
      </c>
      <c r="V152">
        <f t="shared" si="45"/>
        <v>1.9781067023318414E-3</v>
      </c>
      <c r="AK152">
        <v>26485.5</v>
      </c>
      <c r="AL152">
        <v>6.6690175000985619E-2</v>
      </c>
    </row>
    <row r="153" spans="1:38">
      <c r="A153" s="18" t="s">
        <v>1809</v>
      </c>
      <c r="B153" s="6" t="s">
        <v>1814</v>
      </c>
      <c r="C153" s="32">
        <v>50046.140700000004</v>
      </c>
      <c r="D153" s="32"/>
      <c r="E153">
        <f t="shared" si="47"/>
        <v>26328.528815288526</v>
      </c>
      <c r="F153">
        <f t="shared" si="48"/>
        <v>26328.5</v>
      </c>
      <c r="G153">
        <f t="shared" si="43"/>
        <v>9.2640000002575107E-3</v>
      </c>
      <c r="I153">
        <f>+G153</f>
        <v>9.2640000002575107E-3</v>
      </c>
      <c r="O153">
        <f t="shared" ref="O153:O184" ca="1" si="53">+C$11+C$12*F153</f>
        <v>8.9924696260264697E-3</v>
      </c>
      <c r="P153">
        <f t="shared" si="49"/>
        <v>6.150700605369095E-2</v>
      </c>
      <c r="Q153" s="2">
        <f t="shared" si="50"/>
        <v>35027.640700000004</v>
      </c>
      <c r="R153">
        <f t="shared" si="44"/>
        <v>2.7293316814990831E-3</v>
      </c>
      <c r="T153">
        <f t="shared" si="51"/>
        <v>-5.224300605343344E-2</v>
      </c>
      <c r="U153">
        <f t="shared" si="52"/>
        <v>-6.299466196537859E-4</v>
      </c>
      <c r="V153">
        <f t="shared" si="45"/>
        <v>2.6639079041148707E-3</v>
      </c>
      <c r="AK153">
        <v>28544</v>
      </c>
      <c r="AL153">
        <v>6.8082399993727449E-2</v>
      </c>
    </row>
    <row r="154" spans="1:38">
      <c r="A154" s="18" t="s">
        <v>1809</v>
      </c>
      <c r="B154" s="6"/>
      <c r="C154" s="32">
        <v>50049.193899999998</v>
      </c>
      <c r="D154" s="32"/>
      <c r="E154">
        <f t="shared" si="47"/>
        <v>26338.0256675044</v>
      </c>
      <c r="F154">
        <f t="shared" si="48"/>
        <v>26338</v>
      </c>
      <c r="G154">
        <f t="shared" si="43"/>
        <v>8.251999992353376E-3</v>
      </c>
      <c r="I154">
        <f>+G154</f>
        <v>8.251999992353376E-3</v>
      </c>
      <c r="O154">
        <f t="shared" ca="1" si="53"/>
        <v>9.0227472458795088E-3</v>
      </c>
      <c r="P154">
        <f t="shared" si="49"/>
        <v>6.1537122510030365E-2</v>
      </c>
      <c r="Q154" s="2">
        <f t="shared" si="50"/>
        <v>35030.693899999998</v>
      </c>
      <c r="R154">
        <f t="shared" si="44"/>
        <v>2.8393042817238473E-3</v>
      </c>
      <c r="T154">
        <f t="shared" si="51"/>
        <v>-5.3285122517676989E-2</v>
      </c>
      <c r="U154">
        <f t="shared" si="52"/>
        <v>-6.1985277089890607E-4</v>
      </c>
      <c r="V154">
        <f t="shared" si="45"/>
        <v>2.7736306375008989E-3</v>
      </c>
      <c r="AK154">
        <v>28544</v>
      </c>
      <c r="AL154">
        <v>6.8082399993727449E-2</v>
      </c>
    </row>
    <row r="155" spans="1:38">
      <c r="A155" s="18" t="s">
        <v>1809</v>
      </c>
      <c r="B155" s="6"/>
      <c r="C155" s="32">
        <v>50050.158600000002</v>
      </c>
      <c r="D155" s="32"/>
      <c r="E155">
        <f t="shared" si="47"/>
        <v>26341.026326921638</v>
      </c>
      <c r="F155">
        <f t="shared" si="48"/>
        <v>26341</v>
      </c>
      <c r="G155">
        <f t="shared" si="43"/>
        <v>8.4639999986393377E-3</v>
      </c>
      <c r="I155">
        <f>+G155</f>
        <v>8.4639999986393377E-3</v>
      </c>
      <c r="O155">
        <f t="shared" ca="1" si="53"/>
        <v>9.0323085995173136E-3</v>
      </c>
      <c r="P155">
        <f t="shared" si="49"/>
        <v>6.1546633748637898E-2</v>
      </c>
      <c r="Q155" s="2">
        <f t="shared" si="50"/>
        <v>35031.658600000002</v>
      </c>
      <c r="R155">
        <f t="shared" si="44"/>
        <v>2.8177660058364864E-3</v>
      </c>
      <c r="T155">
        <f t="shared" si="51"/>
        <v>-5.308263374999856E-2</v>
      </c>
      <c r="U155">
        <f t="shared" si="52"/>
        <v>-6.1666389904968793E-4</v>
      </c>
      <c r="V155">
        <f t="shared" si="45"/>
        <v>2.7526779924006762E-3</v>
      </c>
      <c r="AK155">
        <v>28544</v>
      </c>
      <c r="AL155">
        <v>6.8112399996607564E-2</v>
      </c>
    </row>
    <row r="156" spans="1:38">
      <c r="A156" s="18" t="s">
        <v>1809</v>
      </c>
      <c r="B156" s="6"/>
      <c r="C156" s="32">
        <v>50071.054400000001</v>
      </c>
      <c r="D156" s="32"/>
      <c r="E156">
        <f t="shared" si="47"/>
        <v>26406.021847861241</v>
      </c>
      <c r="F156">
        <f t="shared" si="48"/>
        <v>26406</v>
      </c>
      <c r="G156">
        <f t="shared" si="43"/>
        <v>7.0239999986370094E-3</v>
      </c>
      <c r="I156">
        <f>+G156</f>
        <v>7.0239999986370094E-3</v>
      </c>
      <c r="O156">
        <f t="shared" ca="1" si="53"/>
        <v>9.2394712616696989E-3</v>
      </c>
      <c r="P156">
        <f t="shared" si="49"/>
        <v>6.1752802369190382E-2</v>
      </c>
      <c r="Q156" s="2">
        <f t="shared" si="50"/>
        <v>35052.554400000001</v>
      </c>
      <c r="R156">
        <f t="shared" si="44"/>
        <v>2.9952418089150886E-3</v>
      </c>
      <c r="T156">
        <f t="shared" si="51"/>
        <v>-5.4728802370553373E-2</v>
      </c>
      <c r="U156">
        <f t="shared" si="52"/>
        <v>-5.4741435617643251E-4</v>
      </c>
      <c r="V156">
        <f t="shared" si="45"/>
        <v>2.9356228071644691E-3</v>
      </c>
      <c r="AK156">
        <v>28719</v>
      </c>
      <c r="AL156">
        <v>5.6506150001951028E-2</v>
      </c>
    </row>
    <row r="157" spans="1:38">
      <c r="A157" s="18" t="s">
        <v>1773</v>
      </c>
      <c r="B157" s="6"/>
      <c r="C157" s="32">
        <v>50098.383999999998</v>
      </c>
      <c r="D157" s="32"/>
      <c r="E157">
        <f t="shared" si="47"/>
        <v>26491.029437380232</v>
      </c>
      <c r="F157">
        <f t="shared" si="48"/>
        <v>26491</v>
      </c>
      <c r="G157">
        <f t="shared" si="43"/>
        <v>9.4639999952050857E-3</v>
      </c>
      <c r="I157">
        <f>G157</f>
        <v>9.4639999952050857E-3</v>
      </c>
      <c r="O157">
        <f t="shared" ca="1" si="53"/>
        <v>9.5103762814074261E-3</v>
      </c>
      <c r="P157">
        <f t="shared" si="49"/>
        <v>6.2022672250073983E-2</v>
      </c>
      <c r="Q157" s="2">
        <f t="shared" si="50"/>
        <v>35079.883999999998</v>
      </c>
      <c r="R157">
        <f t="shared" si="44"/>
        <v>2.7624140291947256E-3</v>
      </c>
      <c r="T157">
        <f t="shared" si="51"/>
        <v>-5.2558672254868898E-2</v>
      </c>
      <c r="U157">
        <f t="shared" si="52"/>
        <v>-4.564074548534169E-4</v>
      </c>
      <c r="V157">
        <f t="shared" si="45"/>
        <v>2.714645997290932E-3</v>
      </c>
      <c r="AC157" t="s">
        <v>1748</v>
      </c>
      <c r="AH157" t="s">
        <v>1741</v>
      </c>
      <c r="AK157">
        <v>28750</v>
      </c>
      <c r="AL157">
        <v>7.5187499998719431E-2</v>
      </c>
    </row>
    <row r="158" spans="1:38">
      <c r="A158" s="18" t="s">
        <v>1773</v>
      </c>
      <c r="B158" s="6" t="s">
        <v>1814</v>
      </c>
      <c r="C158" s="32">
        <v>50113.3321</v>
      </c>
      <c r="D158" s="32"/>
      <c r="E158">
        <f t="shared" si="47"/>
        <v>26537.524883668837</v>
      </c>
      <c r="F158">
        <f t="shared" si="48"/>
        <v>26537.5</v>
      </c>
      <c r="G158">
        <f t="shared" si="43"/>
        <v>7.9999999943538569E-3</v>
      </c>
      <c r="I158">
        <f>G158</f>
        <v>7.9999999943538569E-3</v>
      </c>
      <c r="O158">
        <f t="shared" ca="1" si="53"/>
        <v>9.6585772627933719E-3</v>
      </c>
      <c r="P158">
        <f t="shared" si="49"/>
        <v>6.2170433926212465E-2</v>
      </c>
      <c r="Q158" s="2">
        <f t="shared" si="50"/>
        <v>35094.8321</v>
      </c>
      <c r="R158">
        <f t="shared" si="44"/>
        <v>2.9344359123658586E-3</v>
      </c>
      <c r="T158">
        <f t="shared" si="51"/>
        <v>-5.4170433931858608E-2</v>
      </c>
      <c r="U158">
        <f t="shared" si="52"/>
        <v>-4.064080773368969E-4</v>
      </c>
      <c r="V158">
        <f t="shared" si="45"/>
        <v>2.890570476085679E-3</v>
      </c>
      <c r="AC158" t="s">
        <v>1748</v>
      </c>
      <c r="AH158" t="s">
        <v>1741</v>
      </c>
      <c r="AK158">
        <v>28810</v>
      </c>
      <c r="AL158">
        <v>6.9538499999907799E-2</v>
      </c>
    </row>
    <row r="159" spans="1:38">
      <c r="A159" s="18" t="s">
        <v>1809</v>
      </c>
      <c r="B159" s="6"/>
      <c r="C159" s="32">
        <v>50443.994700000003</v>
      </c>
      <c r="D159" s="32"/>
      <c r="E159">
        <f t="shared" si="47"/>
        <v>27566.037213526761</v>
      </c>
      <c r="F159">
        <f t="shared" si="48"/>
        <v>27566</v>
      </c>
      <c r="G159">
        <f t="shared" si="43"/>
        <v>1.1963999997533392E-2</v>
      </c>
      <c r="I159">
        <f>+G159</f>
        <v>1.1963999997533392E-2</v>
      </c>
      <c r="O159">
        <f t="shared" ca="1" si="53"/>
        <v>1.2936528001619915E-2</v>
      </c>
      <c r="P159">
        <f t="shared" si="49"/>
        <v>6.5461627240808007E-2</v>
      </c>
      <c r="Q159" s="2">
        <f t="shared" si="50"/>
        <v>35425.494700000003</v>
      </c>
      <c r="R159">
        <f t="shared" si="44"/>
        <v>2.8619961206603583E-3</v>
      </c>
      <c r="T159">
        <f t="shared" si="51"/>
        <v>-5.3497627243274615E-2</v>
      </c>
      <c r="U159">
        <f t="shared" si="52"/>
        <v>7.3535148469631301E-4</v>
      </c>
      <c r="V159">
        <f t="shared" si="45"/>
        <v>2.941215981708547E-3</v>
      </c>
      <c r="AK159">
        <v>29782.5</v>
      </c>
      <c r="AL159">
        <v>7.7477624996390659E-2</v>
      </c>
    </row>
    <row r="160" spans="1:38">
      <c r="A160" s="18" t="s">
        <v>1815</v>
      </c>
      <c r="B160" s="6"/>
      <c r="C160" s="34">
        <v>50481.288800000002</v>
      </c>
      <c r="D160" s="32"/>
      <c r="E160">
        <f t="shared" si="47"/>
        <v>27682.038967825411</v>
      </c>
      <c r="F160">
        <f t="shared" si="48"/>
        <v>27682</v>
      </c>
      <c r="G160">
        <f t="shared" si="43"/>
        <v>1.2527999999292661E-2</v>
      </c>
      <c r="I160">
        <f>G160</f>
        <v>1.2527999999292661E-2</v>
      </c>
      <c r="O160">
        <f t="shared" ca="1" si="53"/>
        <v>1.330623367561494E-2</v>
      </c>
      <c r="P160">
        <f t="shared" si="49"/>
        <v>6.5835583372497258E-2</v>
      </c>
      <c r="Q160" s="2">
        <f t="shared" si="50"/>
        <v>35462.788800000002</v>
      </c>
      <c r="R160">
        <f t="shared" si="44"/>
        <v>2.8416984450911594E-3</v>
      </c>
      <c r="T160">
        <f t="shared" si="51"/>
        <v>-5.3307583373204598E-2</v>
      </c>
      <c r="U160">
        <f t="shared" si="52"/>
        <v>8.6809137256373993E-4</v>
      </c>
      <c r="V160">
        <f t="shared" si="45"/>
        <v>2.9350037341592809E-3</v>
      </c>
      <c r="AK160">
        <v>29966</v>
      </c>
      <c r="AL160">
        <v>6.8301100000098813E-2</v>
      </c>
    </row>
    <row r="161" spans="1:38">
      <c r="A161" s="42" t="s">
        <v>1815</v>
      </c>
      <c r="B161" s="39" t="s">
        <v>1817</v>
      </c>
      <c r="C161" s="40">
        <v>50481.288800000002</v>
      </c>
      <c r="D161" s="40">
        <v>2.0000000000000001E-4</v>
      </c>
      <c r="E161">
        <f t="shared" si="47"/>
        <v>27682.038967825411</v>
      </c>
      <c r="F161">
        <f t="shared" si="48"/>
        <v>27682</v>
      </c>
      <c r="G161">
        <f t="shared" si="43"/>
        <v>1.2527999999292661E-2</v>
      </c>
      <c r="I161">
        <f>G161</f>
        <v>1.2527999999292661E-2</v>
      </c>
      <c r="O161">
        <f t="shared" ca="1" si="53"/>
        <v>1.330623367561494E-2</v>
      </c>
      <c r="P161">
        <f t="shared" si="49"/>
        <v>6.5835583372497258E-2</v>
      </c>
      <c r="Q161" s="2">
        <f t="shared" si="50"/>
        <v>35462.788800000002</v>
      </c>
      <c r="R161">
        <f t="shared" si="44"/>
        <v>2.8416984450911594E-3</v>
      </c>
      <c r="T161">
        <f t="shared" si="51"/>
        <v>-5.3307583373204598E-2</v>
      </c>
      <c r="U161">
        <f t="shared" si="52"/>
        <v>8.6809137256373993E-4</v>
      </c>
      <c r="V161">
        <f t="shared" si="45"/>
        <v>2.9350037341592809E-3</v>
      </c>
      <c r="AK161">
        <v>29991</v>
      </c>
      <c r="AL161">
        <v>7.8947349997179117E-2</v>
      </c>
    </row>
    <row r="162" spans="1:38">
      <c r="A162" s="18" t="s">
        <v>1809</v>
      </c>
      <c r="B162" s="6"/>
      <c r="C162" s="32">
        <v>50481.288800000002</v>
      </c>
      <c r="D162" s="32"/>
      <c r="E162">
        <f t="shared" si="47"/>
        <v>27682.038967825411</v>
      </c>
      <c r="F162">
        <f t="shared" si="48"/>
        <v>27682</v>
      </c>
      <c r="G162">
        <f t="shared" si="43"/>
        <v>1.2527999999292661E-2</v>
      </c>
      <c r="I162">
        <f>+G162</f>
        <v>1.2527999999292661E-2</v>
      </c>
      <c r="O162">
        <f t="shared" ca="1" si="53"/>
        <v>1.330623367561494E-2</v>
      </c>
      <c r="P162">
        <f t="shared" si="49"/>
        <v>6.5835583372497258E-2</v>
      </c>
      <c r="Q162" s="2">
        <f t="shared" si="50"/>
        <v>35462.788800000002</v>
      </c>
      <c r="R162">
        <f t="shared" si="44"/>
        <v>2.8416984450911594E-3</v>
      </c>
      <c r="T162">
        <f t="shared" si="51"/>
        <v>-5.3307583373204598E-2</v>
      </c>
      <c r="U162">
        <f t="shared" si="52"/>
        <v>8.6809137256373993E-4</v>
      </c>
      <c r="V162">
        <f t="shared" si="45"/>
        <v>2.9350037341592809E-3</v>
      </c>
      <c r="AK162">
        <v>29994</v>
      </c>
      <c r="AL162">
        <v>6.5464899998914916E-2</v>
      </c>
    </row>
    <row r="163" spans="1:38">
      <c r="A163" s="18" t="s">
        <v>1775</v>
      </c>
      <c r="B163" s="6"/>
      <c r="C163" s="32">
        <v>50758.4211</v>
      </c>
      <c r="D163" s="32"/>
      <c r="E163">
        <f t="shared" si="47"/>
        <v>28544.047515365652</v>
      </c>
      <c r="F163">
        <f t="shared" si="48"/>
        <v>28544</v>
      </c>
      <c r="G163">
        <f t="shared" si="43"/>
        <v>1.5275999998266343E-2</v>
      </c>
      <c r="I163">
        <f>G163</f>
        <v>1.5275999998266343E-2</v>
      </c>
      <c r="O163">
        <f t="shared" ca="1" si="53"/>
        <v>1.6053529287543472E-2</v>
      </c>
      <c r="P163">
        <f t="shared" si="49"/>
        <v>6.8631970450289112E-2</v>
      </c>
      <c r="Q163" s="2">
        <f t="shared" si="50"/>
        <v>35739.9211</v>
      </c>
      <c r="R163">
        <f t="shared" si="44"/>
        <v>2.846859582877127E-3</v>
      </c>
      <c r="T163">
        <f t="shared" si="51"/>
        <v>-5.3355970452022769E-2</v>
      </c>
      <c r="U163">
        <f t="shared" si="52"/>
        <v>1.8759168355041941E-3</v>
      </c>
      <c r="V163">
        <f t="shared" si="45"/>
        <v>3.0505613733420823E-3</v>
      </c>
      <c r="AC163" t="s">
        <v>1748</v>
      </c>
      <c r="AH163" t="s">
        <v>1741</v>
      </c>
      <c r="AK163">
        <v>30956.5</v>
      </c>
      <c r="AL163">
        <v>8.3445525000570342E-2</v>
      </c>
    </row>
    <row r="164" spans="1:38">
      <c r="A164" s="42" t="s">
        <v>1775</v>
      </c>
      <c r="B164" s="37" t="s">
        <v>1817</v>
      </c>
      <c r="C164" s="42">
        <v>50758.421130000002</v>
      </c>
      <c r="D164" s="42">
        <v>5.8E-4</v>
      </c>
      <c r="E164">
        <f t="shared" si="47"/>
        <v>28544.047608679419</v>
      </c>
      <c r="F164">
        <f t="shared" si="48"/>
        <v>28544</v>
      </c>
      <c r="G164">
        <f t="shared" si="43"/>
        <v>1.5306000001146458E-2</v>
      </c>
      <c r="I164">
        <f>G164</f>
        <v>1.5306000001146458E-2</v>
      </c>
      <c r="O164">
        <f t="shared" ca="1" si="53"/>
        <v>1.6053529287543472E-2</v>
      </c>
      <c r="P164">
        <f t="shared" si="49"/>
        <v>6.8631970450289112E-2</v>
      </c>
      <c r="Q164" s="2">
        <f t="shared" si="50"/>
        <v>35739.921130000002</v>
      </c>
      <c r="R164">
        <f t="shared" si="44"/>
        <v>2.8436591243428356E-3</v>
      </c>
      <c r="T164">
        <f t="shared" si="51"/>
        <v>-5.3325970449142654E-2</v>
      </c>
      <c r="U164">
        <f t="shared" si="52"/>
        <v>1.8759168355041941E-3</v>
      </c>
      <c r="V164">
        <f t="shared" si="45"/>
        <v>3.0472483597868551E-3</v>
      </c>
      <c r="AK164">
        <v>30966</v>
      </c>
      <c r="AL164">
        <v>8.2251100000576116E-2</v>
      </c>
    </row>
    <row r="165" spans="1:38">
      <c r="A165" s="18" t="s">
        <v>1775</v>
      </c>
      <c r="B165" s="6" t="s">
        <v>1814</v>
      </c>
      <c r="C165" s="32">
        <v>50759.546699999999</v>
      </c>
      <c r="D165" s="32"/>
      <c r="E165">
        <f t="shared" si="47"/>
        <v>28547.548647572585</v>
      </c>
      <c r="F165">
        <f t="shared" si="48"/>
        <v>28547.5</v>
      </c>
      <c r="G165">
        <f t="shared" si="43"/>
        <v>1.5639999997802079E-2</v>
      </c>
      <c r="I165">
        <f>G165</f>
        <v>1.5639999997802079E-2</v>
      </c>
      <c r="O165">
        <f t="shared" ca="1" si="53"/>
        <v>1.6064684200120902E-2</v>
      </c>
      <c r="P165">
        <f t="shared" si="49"/>
        <v>6.8643387594429117E-2</v>
      </c>
      <c r="Q165" s="2">
        <f t="shared" si="50"/>
        <v>35741.046699999999</v>
      </c>
      <c r="R165">
        <f t="shared" si="44"/>
        <v>2.809359096718277E-3</v>
      </c>
      <c r="T165">
        <f t="shared" si="51"/>
        <v>-5.3003387596627038E-2</v>
      </c>
      <c r="U165">
        <f t="shared" si="52"/>
        <v>1.8800791671610352E-3</v>
      </c>
      <c r="V165">
        <f t="shared" si="45"/>
        <v>3.0121949240118299E-3</v>
      </c>
      <c r="AC165" t="s">
        <v>1748</v>
      </c>
      <c r="AH165" t="s">
        <v>1741</v>
      </c>
      <c r="AK165">
        <v>30969</v>
      </c>
      <c r="AL165">
        <v>8.3068649997585453E-2</v>
      </c>
    </row>
    <row r="166" spans="1:38">
      <c r="A166" s="100" t="s">
        <v>1775</v>
      </c>
      <c r="B166" s="101" t="s">
        <v>1814</v>
      </c>
      <c r="C166" s="100">
        <v>50759.546750000001</v>
      </c>
      <c r="D166" s="100">
        <v>3.2000000000000003E-4</v>
      </c>
      <c r="E166">
        <f t="shared" si="47"/>
        <v>28547.54880309552</v>
      </c>
      <c r="F166">
        <f t="shared" si="48"/>
        <v>28547.5</v>
      </c>
      <c r="G166">
        <f t="shared" si="43"/>
        <v>1.5690000000176951E-2</v>
      </c>
      <c r="I166">
        <f>+G166</f>
        <v>1.5690000000176951E-2</v>
      </c>
      <c r="O166">
        <f t="shared" ca="1" si="53"/>
        <v>1.6064684200120902E-2</v>
      </c>
      <c r="P166">
        <f t="shared" si="49"/>
        <v>6.8643387594429117E-2</v>
      </c>
      <c r="Q166" s="2">
        <f t="shared" si="50"/>
        <v>35741.046750000001</v>
      </c>
      <c r="R166">
        <f t="shared" si="44"/>
        <v>2.8040612577070992E-3</v>
      </c>
    </row>
    <row r="167" spans="1:38">
      <c r="A167" s="18" t="s">
        <v>1809</v>
      </c>
      <c r="B167" s="6" t="s">
        <v>1814</v>
      </c>
      <c r="C167" s="32">
        <v>50819.988499999999</v>
      </c>
      <c r="D167" s="32"/>
      <c r="E167">
        <f t="shared" si="47"/>
        <v>28735.550364545736</v>
      </c>
      <c r="F167">
        <f t="shared" si="48"/>
        <v>28735.5</v>
      </c>
      <c r="G167">
        <f t="shared" ref="G167:G198" si="54">+C167-(C$7+F167*C$8)</f>
        <v>1.6191999995498918E-2</v>
      </c>
      <c r="I167">
        <f>+G167</f>
        <v>1.6191999995498918E-2</v>
      </c>
      <c r="O167">
        <f t="shared" ca="1" si="53"/>
        <v>1.6663862361423185E-2</v>
      </c>
      <c r="P167">
        <f t="shared" si="49"/>
        <v>6.9257398940783504E-2</v>
      </c>
      <c r="Q167" s="2">
        <f t="shared" si="50"/>
        <v>35801.488499999999</v>
      </c>
      <c r="R167">
        <f t="shared" ref="R167:R198" si="55">+(P167-G167)^2</f>
        <v>2.8159365652222104E-3</v>
      </c>
      <c r="T167">
        <f t="shared" ref="T167:T190" si="56">G167-P167</f>
        <v>-5.3065398945284586E-2</v>
      </c>
      <c r="U167">
        <f t="shared" ref="U167:U190" si="57">U$12+U$13*F167+U$14*SIN(2*PI()/U$15*(F167-U$16))</f>
        <v>2.1044029608689421E-3</v>
      </c>
      <c r="V167">
        <f t="shared" ref="V167:V190" si="58">+(U167-T167)^2</f>
        <v>3.043707042364222E-3</v>
      </c>
      <c r="AK167">
        <v>31161.5</v>
      </c>
      <c r="AL167">
        <v>8.3844774999306537E-2</v>
      </c>
    </row>
    <row r="168" spans="1:38">
      <c r="A168" s="18" t="s">
        <v>1816</v>
      </c>
      <c r="B168" s="6" t="s">
        <v>1817</v>
      </c>
      <c r="C168" s="34">
        <v>50823.362999999998</v>
      </c>
      <c r="D168" s="32">
        <v>4.0000000000000002E-4</v>
      </c>
      <c r="E168">
        <f t="shared" si="47"/>
        <v>28746.046607111733</v>
      </c>
      <c r="F168">
        <f t="shared" si="48"/>
        <v>28746</v>
      </c>
      <c r="G168">
        <f t="shared" si="54"/>
        <v>1.4983999994001351E-2</v>
      </c>
      <c r="I168">
        <f>G168</f>
        <v>1.4983999994001351E-2</v>
      </c>
      <c r="O168">
        <f t="shared" ca="1" si="53"/>
        <v>1.6697327099155487E-2</v>
      </c>
      <c r="P168">
        <f t="shared" si="49"/>
        <v>6.9291735408431726E-2</v>
      </c>
      <c r="Q168" s="2">
        <f t="shared" si="50"/>
        <v>35804.862999999998</v>
      </c>
      <c r="R168">
        <f t="shared" si="55"/>
        <v>2.9493301258437751E-3</v>
      </c>
      <c r="T168">
        <f t="shared" si="56"/>
        <v>-5.4307735414430375E-2</v>
      </c>
      <c r="U168">
        <f t="shared" si="57"/>
        <v>2.1169739529994847E-3</v>
      </c>
      <c r="V168">
        <f t="shared" si="58"/>
        <v>3.1837478271989272E-3</v>
      </c>
      <c r="AK168">
        <v>34119.5</v>
      </c>
      <c r="AL168">
        <v>9.9549074999231379E-2</v>
      </c>
    </row>
    <row r="169" spans="1:38">
      <c r="A169" s="40" t="s">
        <v>1816</v>
      </c>
      <c r="B169" s="39" t="s">
        <v>1817</v>
      </c>
      <c r="C169" s="40">
        <v>50823.362999999998</v>
      </c>
      <c r="D169" s="40">
        <v>4.0000000000000002E-4</v>
      </c>
      <c r="E169">
        <f t="shared" si="47"/>
        <v>28746.046607111733</v>
      </c>
      <c r="F169">
        <f t="shared" si="48"/>
        <v>28746</v>
      </c>
      <c r="G169">
        <f t="shared" si="54"/>
        <v>1.4983999994001351E-2</v>
      </c>
      <c r="I169">
        <f>G169</f>
        <v>1.4983999994001351E-2</v>
      </c>
      <c r="O169">
        <f t="shared" ca="1" si="53"/>
        <v>1.6697327099155487E-2</v>
      </c>
      <c r="P169">
        <f t="shared" si="49"/>
        <v>6.9291735408431726E-2</v>
      </c>
      <c r="Q169" s="2">
        <f t="shared" si="50"/>
        <v>35804.862999999998</v>
      </c>
      <c r="R169">
        <f t="shared" si="55"/>
        <v>2.9493301258437751E-3</v>
      </c>
      <c r="T169">
        <f t="shared" si="56"/>
        <v>-5.4307735414430375E-2</v>
      </c>
      <c r="U169">
        <f t="shared" si="57"/>
        <v>2.1169739529994847E-3</v>
      </c>
      <c r="V169">
        <f t="shared" si="58"/>
        <v>3.1837478271989272E-3</v>
      </c>
      <c r="AK169">
        <v>34333.5</v>
      </c>
      <c r="AL169">
        <v>0.10130097500223201</v>
      </c>
    </row>
    <row r="170" spans="1:38">
      <c r="A170" s="18" t="s">
        <v>1809</v>
      </c>
      <c r="B170" s="6"/>
      <c r="C170" s="32">
        <v>50823.362999999998</v>
      </c>
      <c r="D170" s="32"/>
      <c r="E170">
        <f t="shared" si="47"/>
        <v>28746.046607111733</v>
      </c>
      <c r="F170">
        <f t="shared" si="48"/>
        <v>28746</v>
      </c>
      <c r="G170">
        <f t="shared" si="54"/>
        <v>1.4983999994001351E-2</v>
      </c>
      <c r="I170">
        <f t="shared" ref="I170:I187" si="59">+G170</f>
        <v>1.4983999994001351E-2</v>
      </c>
      <c r="O170">
        <f t="shared" ca="1" si="53"/>
        <v>1.6697327099155487E-2</v>
      </c>
      <c r="P170">
        <f t="shared" si="49"/>
        <v>6.9291735408431726E-2</v>
      </c>
      <c r="Q170" s="2">
        <f t="shared" si="50"/>
        <v>35804.862999999998</v>
      </c>
      <c r="R170">
        <f t="shared" si="55"/>
        <v>2.9493301258437751E-3</v>
      </c>
      <c r="T170">
        <f t="shared" si="56"/>
        <v>-5.4307735414430375E-2</v>
      </c>
      <c r="U170">
        <f t="shared" si="57"/>
        <v>2.1169739529994847E-3</v>
      </c>
      <c r="V170">
        <f t="shared" si="58"/>
        <v>3.1837478271989272E-3</v>
      </c>
      <c r="AK170">
        <v>35201</v>
      </c>
      <c r="AL170">
        <v>0.10452584999438841</v>
      </c>
    </row>
    <row r="171" spans="1:38">
      <c r="A171" s="18" t="s">
        <v>1809</v>
      </c>
      <c r="B171" s="6" t="s">
        <v>1814</v>
      </c>
      <c r="C171" s="32">
        <v>50829.953800000003</v>
      </c>
      <c r="D171" s="32"/>
      <c r="E171">
        <f t="shared" si="47"/>
        <v>28766.547017692286</v>
      </c>
      <c r="F171">
        <f t="shared" si="48"/>
        <v>28766.5</v>
      </c>
      <c r="G171">
        <f t="shared" si="54"/>
        <v>1.5115999995032325E-2</v>
      </c>
      <c r="I171">
        <f t="shared" si="59"/>
        <v>1.5115999995032325E-2</v>
      </c>
      <c r="O171">
        <f t="shared" ca="1" si="53"/>
        <v>1.6762663015680468E-2</v>
      </c>
      <c r="P171">
        <f t="shared" si="49"/>
        <v>6.9358786470393896E-2</v>
      </c>
      <c r="Q171" s="2">
        <f t="shared" si="50"/>
        <v>35811.453800000003</v>
      </c>
      <c r="R171">
        <f t="shared" si="55"/>
        <v>2.9422798846116681E-3</v>
      </c>
      <c r="T171">
        <f t="shared" si="56"/>
        <v>-5.4242786475361571E-2</v>
      </c>
      <c r="U171">
        <f t="shared" si="57"/>
        <v>2.1415298811058052E-3</v>
      </c>
      <c r="V171">
        <f t="shared" si="58"/>
        <v>3.1791911309861942E-3</v>
      </c>
      <c r="AK171">
        <v>36470</v>
      </c>
      <c r="AL171">
        <v>0.10964949999470264</v>
      </c>
    </row>
    <row r="172" spans="1:38">
      <c r="A172" s="18" t="s">
        <v>1809</v>
      </c>
      <c r="B172" s="6"/>
      <c r="C172" s="32">
        <v>50834.938199999997</v>
      </c>
      <c r="D172" s="32"/>
      <c r="E172">
        <f t="shared" si="47"/>
        <v>28782.0507875681</v>
      </c>
      <c r="F172">
        <f t="shared" si="48"/>
        <v>28782</v>
      </c>
      <c r="G172">
        <f t="shared" si="54"/>
        <v>1.6327999990608077E-2</v>
      </c>
      <c r="I172">
        <f t="shared" si="59"/>
        <v>1.6327999990608077E-2</v>
      </c>
      <c r="O172">
        <f t="shared" ca="1" si="53"/>
        <v>1.6812063342809117E-2</v>
      </c>
      <c r="P172">
        <f t="shared" si="49"/>
        <v>6.9409495202022234E-2</v>
      </c>
      <c r="Q172" s="2">
        <f t="shared" si="50"/>
        <v>35816.438199999997</v>
      </c>
      <c r="R172">
        <f t="shared" si="55"/>
        <v>2.8176451338793838E-3</v>
      </c>
      <c r="T172">
        <f t="shared" si="56"/>
        <v>-5.3081495211414156E-2</v>
      </c>
      <c r="U172">
        <f t="shared" si="57"/>
        <v>2.1601075280929596E-3</v>
      </c>
      <c r="V172">
        <f t="shared" si="58"/>
        <v>3.05163467322952E-3</v>
      </c>
      <c r="AK172">
        <v>36482</v>
      </c>
      <c r="AL172">
        <v>0.10911969999870053</v>
      </c>
    </row>
    <row r="173" spans="1:38">
      <c r="A173" s="18" t="s">
        <v>1809</v>
      </c>
      <c r="B173" s="6"/>
      <c r="C173" s="32">
        <v>50843.94</v>
      </c>
      <c r="D173" s="32"/>
      <c r="E173">
        <f t="shared" si="47"/>
        <v>28810.050513847757</v>
      </c>
      <c r="F173">
        <f t="shared" si="48"/>
        <v>28810</v>
      </c>
      <c r="G173">
        <f t="shared" si="54"/>
        <v>1.6239999997196719E-2</v>
      </c>
      <c r="I173">
        <f t="shared" si="59"/>
        <v>1.6239999997196719E-2</v>
      </c>
      <c r="O173">
        <f t="shared" ca="1" si="53"/>
        <v>1.6901302643428595E-2</v>
      </c>
      <c r="P173">
        <f t="shared" si="49"/>
        <v>6.9501123364589926E-2</v>
      </c>
      <c r="Q173" s="2">
        <f t="shared" si="50"/>
        <v>35825.440000000002</v>
      </c>
      <c r="R173">
        <f t="shared" si="55"/>
        <v>2.8367472623566786E-3</v>
      </c>
      <c r="T173">
        <f t="shared" si="56"/>
        <v>-5.3261123367393207E-2</v>
      </c>
      <c r="U173">
        <f t="shared" si="57"/>
        <v>2.1936909099518455E-3</v>
      </c>
      <c r="V173">
        <f t="shared" si="58"/>
        <v>3.0752364265348329E-3</v>
      </c>
      <c r="AK173">
        <v>38703.5</v>
      </c>
      <c r="AL173">
        <v>0.12036547499883454</v>
      </c>
    </row>
    <row r="174" spans="1:38">
      <c r="A174" s="18" t="s">
        <v>1809</v>
      </c>
      <c r="B174" s="6" t="s">
        <v>1814</v>
      </c>
      <c r="C174" s="32">
        <v>51126.052799999998</v>
      </c>
      <c r="D174" s="32"/>
      <c r="E174">
        <f t="shared" si="47"/>
        <v>29687.550700475258</v>
      </c>
      <c r="F174">
        <f t="shared" si="48"/>
        <v>29687.5</v>
      </c>
      <c r="G174">
        <f t="shared" si="54"/>
        <v>1.6299999995680992E-2</v>
      </c>
      <c r="I174">
        <f t="shared" si="59"/>
        <v>1.6299999995680992E-2</v>
      </c>
      <c r="O174">
        <f t="shared" ca="1" si="53"/>
        <v>1.9697998582485776E-2</v>
      </c>
      <c r="P174">
        <f t="shared" si="49"/>
        <v>7.238918440202094E-2</v>
      </c>
      <c r="Q174" s="2">
        <f t="shared" si="50"/>
        <v>36107.552799999998</v>
      </c>
      <c r="R174">
        <f t="shared" si="55"/>
        <v>3.1459966073684085E-3</v>
      </c>
      <c r="T174">
        <f t="shared" si="56"/>
        <v>-5.6089184406339948E-2</v>
      </c>
      <c r="U174">
        <f t="shared" si="57"/>
        <v>3.2599391445050393E-3</v>
      </c>
      <c r="V174">
        <f t="shared" si="58"/>
        <v>3.5223184662534629E-3</v>
      </c>
      <c r="AK174">
        <v>38824.5</v>
      </c>
      <c r="AL174">
        <v>0.1203733249931247</v>
      </c>
    </row>
    <row r="175" spans="1:38">
      <c r="A175" s="18" t="s">
        <v>1809</v>
      </c>
      <c r="B175" s="6"/>
      <c r="C175" s="32">
        <v>51129.11</v>
      </c>
      <c r="D175" s="32"/>
      <c r="E175">
        <f t="shared" si="47"/>
        <v>29697.059994525585</v>
      </c>
      <c r="F175">
        <f t="shared" si="48"/>
        <v>29697</v>
      </c>
      <c r="G175">
        <f t="shared" si="54"/>
        <v>1.9287999995867722E-2</v>
      </c>
      <c r="I175">
        <f t="shared" si="59"/>
        <v>1.9287999995867722E-2</v>
      </c>
      <c r="O175">
        <f t="shared" ca="1" si="53"/>
        <v>1.9728276202338815E-2</v>
      </c>
      <c r="P175">
        <f t="shared" si="49"/>
        <v>7.2420626141217526E-2</v>
      </c>
      <c r="Q175" s="2">
        <f t="shared" si="50"/>
        <v>36110.61</v>
      </c>
      <c r="R175">
        <f t="shared" si="55"/>
        <v>2.8230759611015096E-3</v>
      </c>
      <c r="T175">
        <f t="shared" si="56"/>
        <v>-5.3132626145349804E-2</v>
      </c>
      <c r="U175">
        <f t="shared" si="57"/>
        <v>3.271610207886732E-3</v>
      </c>
      <c r="V175">
        <f t="shared" si="58"/>
        <v>3.1814378785917697E-3</v>
      </c>
      <c r="AK175">
        <v>38825</v>
      </c>
      <c r="AL175">
        <v>0.12042625000322005</v>
      </c>
    </row>
    <row r="176" spans="1:38">
      <c r="A176" s="18" t="s">
        <v>1809</v>
      </c>
      <c r="B176" s="6" t="s">
        <v>1814</v>
      </c>
      <c r="C176" s="32">
        <v>51200.9643</v>
      </c>
      <c r="D176" s="32"/>
      <c r="E176">
        <f t="shared" si="47"/>
        <v>29920.559820339899</v>
      </c>
      <c r="F176">
        <f t="shared" si="48"/>
        <v>29920.5</v>
      </c>
      <c r="G176">
        <f t="shared" si="54"/>
        <v>1.9231999998737592E-2</v>
      </c>
      <c r="I176">
        <f t="shared" si="59"/>
        <v>1.9231999998737592E-2</v>
      </c>
      <c r="O176">
        <f t="shared" ca="1" si="53"/>
        <v>2.0440597048355089E-2</v>
      </c>
      <c r="P176">
        <f t="shared" si="49"/>
        <v>7.3161415806753116E-2</v>
      </c>
      <c r="Q176" s="2">
        <f t="shared" si="50"/>
        <v>36182.4643</v>
      </c>
      <c r="R176">
        <f t="shared" si="55"/>
        <v>2.9083818893938349E-3</v>
      </c>
      <c r="T176">
        <f t="shared" si="56"/>
        <v>-5.3929415808015524E-2</v>
      </c>
      <c r="U176">
        <f t="shared" si="57"/>
        <v>3.5468370773431976E-3</v>
      </c>
      <c r="V176">
        <f t="shared" si="58"/>
        <v>3.3035196457417071E-3</v>
      </c>
      <c r="AK176">
        <v>40074</v>
      </c>
      <c r="AL176">
        <v>0.12633289999939734</v>
      </c>
    </row>
    <row r="177" spans="1:22">
      <c r="A177" s="18" t="s">
        <v>1809</v>
      </c>
      <c r="B177" s="6" t="s">
        <v>1814</v>
      </c>
      <c r="C177" s="32">
        <v>51496.427000000003</v>
      </c>
      <c r="D177" s="32"/>
      <c r="E177">
        <f t="shared" si="47"/>
        <v>30839.584318311892</v>
      </c>
      <c r="F177">
        <f t="shared" si="48"/>
        <v>30839.5</v>
      </c>
      <c r="G177">
        <f t="shared" si="54"/>
        <v>2.7108000002044719E-2</v>
      </c>
      <c r="I177">
        <f t="shared" si="59"/>
        <v>2.7108000002044719E-2</v>
      </c>
      <c r="O177">
        <f t="shared" ca="1" si="53"/>
        <v>2.3369558379401856E-2</v>
      </c>
      <c r="P177">
        <f t="shared" si="49"/>
        <v>7.6229239869723187E-2</v>
      </c>
      <c r="Q177" s="2">
        <f t="shared" si="50"/>
        <v>36477.927000000003</v>
      </c>
      <c r="R177">
        <f t="shared" si="55"/>
        <v>2.4128962061380045E-3</v>
      </c>
      <c r="T177">
        <f t="shared" si="56"/>
        <v>-4.9121239867678468E-2</v>
      </c>
      <c r="U177">
        <f t="shared" si="57"/>
        <v>4.688688819510802E-3</v>
      </c>
      <c r="V177">
        <f t="shared" si="58"/>
        <v>2.895508425320395E-3</v>
      </c>
    </row>
    <row r="178" spans="1:22">
      <c r="A178" s="18" t="s">
        <v>1809</v>
      </c>
      <c r="B178" s="6"/>
      <c r="C178" s="32">
        <v>51499.157200000001</v>
      </c>
      <c r="D178" s="32"/>
      <c r="E178">
        <f t="shared" si="47"/>
        <v>30848.076492398031</v>
      </c>
      <c r="F178">
        <f t="shared" si="48"/>
        <v>30848</v>
      </c>
      <c r="G178">
        <f t="shared" si="54"/>
        <v>2.4592000001575798E-2</v>
      </c>
      <c r="I178">
        <f t="shared" si="59"/>
        <v>2.4592000001575798E-2</v>
      </c>
      <c r="O178">
        <f t="shared" ca="1" si="53"/>
        <v>2.3396648881375617E-2</v>
      </c>
      <c r="P178">
        <f t="shared" si="49"/>
        <v>7.6257778449624988E-2</v>
      </c>
      <c r="Q178" s="2">
        <f t="shared" si="50"/>
        <v>36480.657200000001</v>
      </c>
      <c r="R178">
        <f t="shared" si="55"/>
        <v>2.6693526626429044E-3</v>
      </c>
      <c r="T178">
        <f t="shared" si="56"/>
        <v>-5.1665778448049191E-2</v>
      </c>
      <c r="U178">
        <f t="shared" si="57"/>
        <v>4.6993041082898247E-3</v>
      </c>
      <c r="V178">
        <f t="shared" si="58"/>
        <v>3.1770225315829125E-3</v>
      </c>
    </row>
    <row r="179" spans="1:22">
      <c r="A179" s="18" t="s">
        <v>1809</v>
      </c>
      <c r="B179" s="6" t="s">
        <v>1814</v>
      </c>
      <c r="C179" s="32">
        <v>51533.076399999998</v>
      </c>
      <c r="D179" s="32"/>
      <c r="E179">
        <f t="shared" si="47"/>
        <v>30953.580759947228</v>
      </c>
      <c r="F179">
        <f t="shared" si="48"/>
        <v>30953.5</v>
      </c>
      <c r="G179">
        <f t="shared" si="54"/>
        <v>2.596399999310961E-2</v>
      </c>
      <c r="I179">
        <f t="shared" si="59"/>
        <v>2.596399999310961E-2</v>
      </c>
      <c r="O179">
        <f t="shared" ca="1" si="53"/>
        <v>2.3732889817638339E-2</v>
      </c>
      <c r="P179">
        <f t="shared" si="49"/>
        <v>7.6612242336560082E-2</v>
      </c>
      <c r="Q179" s="2">
        <f t="shared" si="50"/>
        <v>36514.576399999998</v>
      </c>
      <c r="R179">
        <f t="shared" si="55"/>
        <v>2.5652444524808895E-3</v>
      </c>
      <c r="T179">
        <f t="shared" si="56"/>
        <v>-5.0648242343450472E-2</v>
      </c>
      <c r="U179">
        <f t="shared" si="57"/>
        <v>4.8311105916635129E-3</v>
      </c>
      <c r="V179">
        <f t="shared" si="58"/>
        <v>3.0779586020989406E-3</v>
      </c>
    </row>
    <row r="180" spans="1:22">
      <c r="A180" s="18" t="s">
        <v>1809</v>
      </c>
      <c r="B180" s="6" t="s">
        <v>1814</v>
      </c>
      <c r="C180" s="32">
        <v>51534.041100000002</v>
      </c>
      <c r="D180" s="32"/>
      <c r="E180">
        <f t="shared" si="47"/>
        <v>30956.581419364466</v>
      </c>
      <c r="F180">
        <f t="shared" si="48"/>
        <v>30956.5</v>
      </c>
      <c r="G180">
        <f t="shared" si="54"/>
        <v>2.6175999999395572E-2</v>
      </c>
      <c r="I180">
        <f t="shared" si="59"/>
        <v>2.6175999999395572E-2</v>
      </c>
      <c r="O180">
        <f t="shared" ca="1" si="53"/>
        <v>2.3742451171276144E-2</v>
      </c>
      <c r="P180">
        <f t="shared" si="49"/>
        <v>7.6622328637579118E-2</v>
      </c>
      <c r="Q180" s="2">
        <f t="shared" si="50"/>
        <v>36515.541100000002</v>
      </c>
      <c r="R180">
        <f t="shared" si="55"/>
        <v>2.5448320730716172E-3</v>
      </c>
      <c r="T180">
        <f t="shared" si="56"/>
        <v>-5.0446328638183546E-2</v>
      </c>
      <c r="U180">
        <f t="shared" si="57"/>
        <v>4.834859957358174E-3</v>
      </c>
      <c r="V180">
        <f t="shared" si="58"/>
        <v>3.0560098125358521E-3</v>
      </c>
    </row>
    <row r="181" spans="1:22">
      <c r="A181" s="18" t="s">
        <v>1809</v>
      </c>
      <c r="B181" s="6" t="s">
        <v>1814</v>
      </c>
      <c r="C181" s="32">
        <v>51535.967199999999</v>
      </c>
      <c r="D181" s="32"/>
      <c r="E181">
        <f t="shared" ref="E181:E217" si="60">+(C181-C$7)/C$8</f>
        <v>30962.572473685508</v>
      </c>
      <c r="F181">
        <f t="shared" ref="F181:F211" si="61">ROUND(2*E181,0)/2</f>
        <v>30962.5</v>
      </c>
      <c r="G181">
        <f t="shared" si="54"/>
        <v>2.32999999934691E-2</v>
      </c>
      <c r="I181">
        <f t="shared" si="59"/>
        <v>2.32999999934691E-2</v>
      </c>
      <c r="O181">
        <f t="shared" ca="1" si="53"/>
        <v>2.3761573878551739E-2</v>
      </c>
      <c r="P181">
        <f t="shared" ref="P181:P217" si="62">+D$11+D$12*F181+D$13*F181^2</f>
        <v>7.6642502360960846E-2</v>
      </c>
      <c r="Q181" s="2">
        <f t="shared" ref="Q181:Q217" si="63">+C181-15018.5</f>
        <v>36517.467199999999</v>
      </c>
      <c r="R181">
        <f t="shared" si="55"/>
        <v>2.8454225588258625E-3</v>
      </c>
      <c r="T181">
        <f t="shared" si="56"/>
        <v>-5.3342502367491745E-2</v>
      </c>
      <c r="U181">
        <f t="shared" si="57"/>
        <v>4.8423588915194517E-3</v>
      </c>
      <c r="V181">
        <f t="shared" si="58"/>
        <v>3.3854780797303824E-3</v>
      </c>
    </row>
    <row r="182" spans="1:22">
      <c r="A182" s="18" t="s">
        <v>1809</v>
      </c>
      <c r="B182" s="6"/>
      <c r="C182" s="32">
        <v>51537.094100000002</v>
      </c>
      <c r="D182" s="32"/>
      <c r="E182">
        <f t="shared" si="60"/>
        <v>30966.077649488638</v>
      </c>
      <c r="F182">
        <f t="shared" si="61"/>
        <v>30966</v>
      </c>
      <c r="G182">
        <f t="shared" si="54"/>
        <v>2.4963999996543862E-2</v>
      </c>
      <c r="I182">
        <f t="shared" si="59"/>
        <v>2.4963999996543862E-2</v>
      </c>
      <c r="O182">
        <f t="shared" ca="1" si="53"/>
        <v>2.3772728791129183E-2</v>
      </c>
      <c r="P182">
        <f t="shared" si="62"/>
        <v>7.665427105672383E-2</v>
      </c>
      <c r="Q182" s="2">
        <f t="shared" si="63"/>
        <v>36518.594100000002</v>
      </c>
      <c r="R182">
        <f t="shared" si="55"/>
        <v>2.6718841222748788E-3</v>
      </c>
      <c r="T182">
        <f t="shared" si="56"/>
        <v>-5.1690271060179968E-2</v>
      </c>
      <c r="U182">
        <f t="shared" si="57"/>
        <v>4.8467333936115381E-3</v>
      </c>
      <c r="V182">
        <f t="shared" si="58"/>
        <v>3.1964328726080404E-3</v>
      </c>
    </row>
    <row r="183" spans="1:22">
      <c r="A183" s="18" t="s">
        <v>1809</v>
      </c>
      <c r="B183" s="6"/>
      <c r="C183" s="32">
        <v>51538.059399999998</v>
      </c>
      <c r="D183" s="32"/>
      <c r="E183">
        <f t="shared" si="60"/>
        <v>30969.080175181014</v>
      </c>
      <c r="F183">
        <f t="shared" si="61"/>
        <v>30969</v>
      </c>
      <c r="G183">
        <f t="shared" si="54"/>
        <v>2.5775999994948506E-2</v>
      </c>
      <c r="I183">
        <f t="shared" si="59"/>
        <v>2.5775999994948506E-2</v>
      </c>
      <c r="O183">
        <f t="shared" ca="1" si="53"/>
        <v>2.3782290144766988E-2</v>
      </c>
      <c r="P183">
        <f t="shared" si="62"/>
        <v>7.6664358915164627E-2</v>
      </c>
      <c r="Q183" s="2">
        <f t="shared" si="63"/>
        <v>36519.559399999998</v>
      </c>
      <c r="R183">
        <f t="shared" si="55"/>
        <v>2.5896250735927395E-3</v>
      </c>
      <c r="T183">
        <f t="shared" si="56"/>
        <v>-5.088835892021612E-2</v>
      </c>
      <c r="U183">
        <f t="shared" si="57"/>
        <v>4.8504830388558969E-3</v>
      </c>
      <c r="V183">
        <f t="shared" si="58"/>
        <v>3.106818502938407E-3</v>
      </c>
    </row>
    <row r="184" spans="1:22">
      <c r="A184" s="21" t="s">
        <v>1819</v>
      </c>
      <c r="B184" s="16"/>
      <c r="C184" s="32">
        <v>51567.314400000003</v>
      </c>
      <c r="D184" s="32">
        <v>4.0000000000000002E-4</v>
      </c>
      <c r="E184">
        <f t="shared" si="60"/>
        <v>31060.076641700049</v>
      </c>
      <c r="F184">
        <f t="shared" si="61"/>
        <v>31060</v>
      </c>
      <c r="G184">
        <f t="shared" si="54"/>
        <v>2.4640000003273599E-2</v>
      </c>
      <c r="I184">
        <f t="shared" si="59"/>
        <v>2.4640000003273599E-2</v>
      </c>
      <c r="O184">
        <f t="shared" ca="1" si="53"/>
        <v>2.4072317871780324E-2</v>
      </c>
      <c r="P184">
        <f t="shared" si="62"/>
        <v>7.6970534917012001E-2</v>
      </c>
      <c r="Q184" s="2">
        <f t="shared" si="63"/>
        <v>36548.814400000003</v>
      </c>
      <c r="R184">
        <f t="shared" si="55"/>
        <v>2.7384848843579938E-3</v>
      </c>
      <c r="T184">
        <f t="shared" si="56"/>
        <v>-5.2330534913738402E-2</v>
      </c>
      <c r="U184">
        <f t="shared" si="57"/>
        <v>4.9642518173773371E-3</v>
      </c>
      <c r="V184">
        <f t="shared" si="58"/>
        <v>3.2826925865640359E-3</v>
      </c>
    </row>
    <row r="185" spans="1:22">
      <c r="A185" s="18" t="s">
        <v>1809</v>
      </c>
      <c r="B185" s="6" t="s">
        <v>1814</v>
      </c>
      <c r="C185" s="32">
        <v>51598.984199999999</v>
      </c>
      <c r="D185" s="32"/>
      <c r="E185">
        <f t="shared" si="60"/>
        <v>31158.584243660873</v>
      </c>
      <c r="F185">
        <f t="shared" si="61"/>
        <v>31158.5</v>
      </c>
      <c r="G185">
        <f t="shared" si="54"/>
        <v>2.7083999993919861E-2</v>
      </c>
      <c r="I185">
        <f t="shared" si="59"/>
        <v>2.7083999993919861E-2</v>
      </c>
      <c r="O185">
        <f t="shared" ref="O185:O217" ca="1" si="64">+C$11+C$12*F185</f>
        <v>2.4386248982888159E-2</v>
      </c>
      <c r="P185">
        <f t="shared" si="62"/>
        <v>7.7302332810662705E-2</v>
      </c>
      <c r="Q185" s="2">
        <f t="shared" si="63"/>
        <v>36580.484199999999</v>
      </c>
      <c r="R185">
        <f t="shared" si="55"/>
        <v>2.5218809508931513E-3</v>
      </c>
      <c r="T185">
        <f t="shared" si="56"/>
        <v>-5.0218332816742844E-2</v>
      </c>
      <c r="U185">
        <f t="shared" si="57"/>
        <v>5.0874527481044188E-3</v>
      </c>
      <c r="V185">
        <f t="shared" si="58"/>
        <v>3.0587299169448677E-3</v>
      </c>
    </row>
    <row r="186" spans="1:22">
      <c r="A186" s="18" t="s">
        <v>1809</v>
      </c>
      <c r="B186" s="6" t="s">
        <v>1814</v>
      </c>
      <c r="C186" s="32">
        <v>51599.947800000002</v>
      </c>
      <c r="D186" s="32"/>
      <c r="E186">
        <f t="shared" si="60"/>
        <v>31161.581481573638</v>
      </c>
      <c r="F186">
        <f t="shared" si="61"/>
        <v>31161.5</v>
      </c>
      <c r="G186">
        <f t="shared" si="54"/>
        <v>2.6195999998890329E-2</v>
      </c>
      <c r="I186">
        <f t="shared" si="59"/>
        <v>2.6195999998890329E-2</v>
      </c>
      <c r="O186">
        <f t="shared" ca="1" si="64"/>
        <v>2.4395810336525964E-2</v>
      </c>
      <c r="P186">
        <f t="shared" si="62"/>
        <v>7.7312444653398635E-2</v>
      </c>
      <c r="Q186" s="2">
        <f t="shared" si="63"/>
        <v>36581.447800000002</v>
      </c>
      <c r="R186">
        <f t="shared" si="55"/>
        <v>2.6128909141174108E-3</v>
      </c>
      <c r="T186">
        <f t="shared" si="56"/>
        <v>-5.1116444654508306E-2</v>
      </c>
      <c r="U186">
        <f t="shared" si="57"/>
        <v>5.091205823336868E-3</v>
      </c>
      <c r="V186">
        <f t="shared" si="58"/>
        <v>3.1592999722396087E-3</v>
      </c>
    </row>
    <row r="187" spans="1:22">
      <c r="A187" s="21" t="s">
        <v>1819</v>
      </c>
      <c r="B187" s="6" t="s">
        <v>1814</v>
      </c>
      <c r="C187" s="32">
        <v>51900.388299999999</v>
      </c>
      <c r="D187" s="32">
        <v>5.0000000000000001E-4</v>
      </c>
      <c r="E187">
        <f t="shared" si="60"/>
        <v>32096.089220394639</v>
      </c>
      <c r="F187">
        <f t="shared" si="61"/>
        <v>32096</v>
      </c>
      <c r="G187">
        <f t="shared" si="54"/>
        <v>2.8683999997156207E-2</v>
      </c>
      <c r="I187">
        <f t="shared" si="59"/>
        <v>2.8683999997156207E-2</v>
      </c>
      <c r="O187">
        <f t="shared" ca="1" si="64"/>
        <v>2.737417199470138E-2</v>
      </c>
      <c r="P187">
        <f t="shared" si="62"/>
        <v>8.0480476298600973E-2</v>
      </c>
      <c r="Q187" s="2">
        <f t="shared" si="63"/>
        <v>36881.888299999999</v>
      </c>
      <c r="R187">
        <f t="shared" si="55"/>
        <v>2.6828749572461292E-3</v>
      </c>
      <c r="T187">
        <f t="shared" si="56"/>
        <v>-5.1796476301444766E-2</v>
      </c>
      <c r="U187">
        <f t="shared" si="57"/>
        <v>6.2602443853954134E-3</v>
      </c>
      <c r="V187">
        <f t="shared" si="58"/>
        <v>3.3705828169097768E-3</v>
      </c>
    </row>
    <row r="188" spans="1:22">
      <c r="A188" s="22" t="s">
        <v>1813</v>
      </c>
      <c r="B188" s="6"/>
      <c r="C188" s="32">
        <v>52550.943200000002</v>
      </c>
      <c r="D188" s="32">
        <v>1E-4</v>
      </c>
      <c r="E188">
        <f t="shared" si="60"/>
        <v>34119.613307786094</v>
      </c>
      <c r="F188">
        <f t="shared" si="61"/>
        <v>34119.5</v>
      </c>
      <c r="G188">
        <f t="shared" si="54"/>
        <v>3.6427999999432359E-2</v>
      </c>
      <c r="J188">
        <f>+G188</f>
        <v>3.6427999999432359E-2</v>
      </c>
      <c r="O188">
        <f t="shared" ca="1" si="64"/>
        <v>3.3823305023399017E-2</v>
      </c>
      <c r="P188">
        <f t="shared" si="62"/>
        <v>8.7464600170076554E-2</v>
      </c>
      <c r="Q188" s="2">
        <f t="shared" si="63"/>
        <v>37532.443200000002</v>
      </c>
      <c r="R188">
        <f t="shared" si="55"/>
        <v>2.6047345569781988E-3</v>
      </c>
      <c r="T188">
        <f t="shared" si="56"/>
        <v>-5.1036600170644195E-2</v>
      </c>
      <c r="U188">
        <f t="shared" si="57"/>
        <v>8.7477877032420288E-3</v>
      </c>
      <c r="V188">
        <f t="shared" si="58"/>
        <v>3.5741730334552741E-3</v>
      </c>
    </row>
    <row r="189" spans="1:22">
      <c r="A189" s="22" t="s">
        <v>1813</v>
      </c>
      <c r="B189" s="6"/>
      <c r="C189" s="32">
        <v>52619.744700000003</v>
      </c>
      <c r="D189" s="32">
        <v>2.0000000000000001E-4</v>
      </c>
      <c r="E189">
        <f t="shared" si="60"/>
        <v>34333.61752556797</v>
      </c>
      <c r="F189">
        <f t="shared" si="61"/>
        <v>34333.5</v>
      </c>
      <c r="G189">
        <f t="shared" si="54"/>
        <v>3.7784000000101514E-2</v>
      </c>
      <c r="J189">
        <f>+G189</f>
        <v>3.7784000000101514E-2</v>
      </c>
      <c r="O189">
        <f t="shared" ca="1" si="64"/>
        <v>3.4505348249562251E-2</v>
      </c>
      <c r="P189">
        <f t="shared" si="62"/>
        <v>8.8213165710318509E-2</v>
      </c>
      <c r="Q189" s="2">
        <f t="shared" si="63"/>
        <v>37601.244700000003</v>
      </c>
      <c r="R189">
        <f t="shared" si="55"/>
        <v>2.5431007542285255E-3</v>
      </c>
      <c r="T189">
        <f t="shared" si="56"/>
        <v>-5.0429165710216994E-2</v>
      </c>
      <c r="U189">
        <f t="shared" si="57"/>
        <v>9.0036749862956247E-3</v>
      </c>
      <c r="V189">
        <f t="shared" si="58"/>
        <v>3.5322625532570465E-3</v>
      </c>
    </row>
    <row r="190" spans="1:22">
      <c r="A190" s="23" t="s">
        <v>1818</v>
      </c>
      <c r="B190" s="16" t="s">
        <v>1817</v>
      </c>
      <c r="C190" s="24">
        <v>52898.644099999998</v>
      </c>
      <c r="D190" s="24">
        <v>5.9999999999999995E-4</v>
      </c>
      <c r="E190">
        <f t="shared" si="60"/>
        <v>35201.122564510893</v>
      </c>
      <c r="F190">
        <f t="shared" si="61"/>
        <v>35201</v>
      </c>
      <c r="G190">
        <f t="shared" si="54"/>
        <v>3.940399999555666E-2</v>
      </c>
      <c r="I190">
        <f>+G190</f>
        <v>3.940399999555666E-2</v>
      </c>
      <c r="O190">
        <f t="shared" ca="1" si="64"/>
        <v>3.727017300982674E-2</v>
      </c>
      <c r="P190">
        <f t="shared" si="62"/>
        <v>9.1267136858071335E-2</v>
      </c>
      <c r="Q190" s="2">
        <f t="shared" si="63"/>
        <v>37880.144099999998</v>
      </c>
      <c r="R190">
        <f t="shared" si="55"/>
        <v>2.6897849652199285E-3</v>
      </c>
      <c r="T190">
        <f t="shared" si="56"/>
        <v>-5.1863136862514675E-2</v>
      </c>
      <c r="U190">
        <f t="shared" si="57"/>
        <v>1.0020009923165273E-2</v>
      </c>
      <c r="V190">
        <f t="shared" si="58"/>
        <v>3.8295238560980111E-3</v>
      </c>
    </row>
    <row r="191" spans="1:22">
      <c r="A191" s="100" t="s">
        <v>1953</v>
      </c>
      <c r="B191" s="101" t="s">
        <v>1817</v>
      </c>
      <c r="C191" s="100">
        <v>52935.938999999998</v>
      </c>
      <c r="D191" s="100">
        <v>2E-3</v>
      </c>
      <c r="E191">
        <f t="shared" si="60"/>
        <v>35317.126807176435</v>
      </c>
      <c r="F191">
        <f t="shared" si="61"/>
        <v>35317</v>
      </c>
      <c r="G191">
        <f t="shared" si="54"/>
        <v>4.0767999991658144E-2</v>
      </c>
      <c r="I191">
        <f>+G191</f>
        <v>4.0767999991658144E-2</v>
      </c>
      <c r="O191">
        <f t="shared" ca="1" si="64"/>
        <v>3.7639878683821765E-2</v>
      </c>
      <c r="P191">
        <f t="shared" si="62"/>
        <v>9.1677875553972638E-2</v>
      </c>
      <c r="Q191" s="2">
        <f t="shared" si="63"/>
        <v>37917.438999999998</v>
      </c>
      <c r="R191">
        <f t="shared" si="55"/>
        <v>2.5918154297703464E-3</v>
      </c>
    </row>
    <row r="192" spans="1:22">
      <c r="A192" s="100" t="s">
        <v>1953</v>
      </c>
      <c r="B192" s="101" t="s">
        <v>1817</v>
      </c>
      <c r="C192" s="100">
        <v>53014.701200000003</v>
      </c>
      <c r="D192" s="100">
        <v>2E-3</v>
      </c>
      <c r="E192">
        <f t="shared" si="60"/>
        <v>35562.11336999527</v>
      </c>
      <c r="F192">
        <f t="shared" si="61"/>
        <v>35562</v>
      </c>
      <c r="G192">
        <f t="shared" si="54"/>
        <v>3.6447999998927116E-2</v>
      </c>
      <c r="I192">
        <f>+G192</f>
        <v>3.6447999998927116E-2</v>
      </c>
      <c r="O192">
        <f t="shared" ca="1" si="64"/>
        <v>3.8420722564242282E-2</v>
      </c>
      <c r="P192">
        <f t="shared" si="62"/>
        <v>9.2547220622092918E-2</v>
      </c>
      <c r="Q192" s="2">
        <f t="shared" si="63"/>
        <v>37996.201200000003</v>
      </c>
      <c r="R192">
        <f t="shared" si="55"/>
        <v>3.1471225545266312E-3</v>
      </c>
    </row>
    <row r="193" spans="1:22">
      <c r="A193" s="22" t="s">
        <v>1827</v>
      </c>
      <c r="B193" s="6"/>
      <c r="C193" s="32">
        <v>53024.670899999997</v>
      </c>
      <c r="D193" s="32">
        <v>1E-4</v>
      </c>
      <c r="E193">
        <f t="shared" si="60"/>
        <v>35593.123709159656</v>
      </c>
      <c r="F193">
        <f t="shared" si="61"/>
        <v>35593</v>
      </c>
      <c r="G193">
        <f t="shared" si="54"/>
        <v>3.9771999996446539E-2</v>
      </c>
      <c r="J193">
        <f>+G193</f>
        <v>3.9771999996446539E-2</v>
      </c>
      <c r="O193">
        <f t="shared" ca="1" si="64"/>
        <v>3.8519523218499579E-2</v>
      </c>
      <c r="P193">
        <f t="shared" si="62"/>
        <v>9.2657397056488899E-2</v>
      </c>
      <c r="Q193" s="2">
        <f t="shared" si="63"/>
        <v>38006.170899999997</v>
      </c>
      <c r="R193">
        <f t="shared" si="55"/>
        <v>2.7968652221983374E-3</v>
      </c>
      <c r="T193">
        <f>G193-P193</f>
        <v>-5.2885397060042361E-2</v>
      </c>
      <c r="U193">
        <f>U$12+U$13*F193+U$14*SIN(2*PI()/U$15*(F193-U$16))</f>
        <v>1.0466571913845819E-2</v>
      </c>
      <c r="V193">
        <f>+(U193-T193)^2</f>
        <v>4.01347197286849E-3</v>
      </c>
    </row>
    <row r="194" spans="1:22">
      <c r="A194" s="100" t="s">
        <v>1953</v>
      </c>
      <c r="B194" s="101" t="s">
        <v>1817</v>
      </c>
      <c r="C194" s="100">
        <v>53281.869599999998</v>
      </c>
      <c r="D194" s="100">
        <v>5.9999999999999995E-4</v>
      </c>
      <c r="E194">
        <f t="shared" si="60"/>
        <v>36393.129619031009</v>
      </c>
      <c r="F194">
        <f t="shared" si="61"/>
        <v>36393</v>
      </c>
      <c r="G194">
        <f t="shared" si="54"/>
        <v>4.1671999992104247E-2</v>
      </c>
      <c r="I194">
        <f t="shared" ref="I194:I210" si="65">+G194</f>
        <v>4.1671999992104247E-2</v>
      </c>
      <c r="O194">
        <f t="shared" ca="1" si="64"/>
        <v>4.1069217521913517E-2</v>
      </c>
      <c r="P194">
        <f t="shared" si="62"/>
        <v>9.5514464866111537E-2</v>
      </c>
      <c r="Q194" s="2">
        <f t="shared" si="63"/>
        <v>38263.369599999998</v>
      </c>
      <c r="R194">
        <f t="shared" si="55"/>
        <v>2.899011023708709E-3</v>
      </c>
    </row>
    <row r="195" spans="1:22">
      <c r="A195" s="100" t="s">
        <v>1953</v>
      </c>
      <c r="B195" s="101" t="s">
        <v>1814</v>
      </c>
      <c r="C195" s="100">
        <v>53282.0311</v>
      </c>
      <c r="D195" s="100">
        <v>8.0000000000000004E-4</v>
      </c>
      <c r="E195">
        <f t="shared" si="60"/>
        <v>36393.631958095888</v>
      </c>
      <c r="F195">
        <f t="shared" si="61"/>
        <v>36393.5</v>
      </c>
      <c r="G195">
        <f t="shared" si="54"/>
        <v>4.2423999992024619E-2</v>
      </c>
      <c r="I195">
        <f t="shared" si="65"/>
        <v>4.2423999992024619E-2</v>
      </c>
      <c r="O195">
        <f t="shared" ca="1" si="64"/>
        <v>4.1070811080853156E-2</v>
      </c>
      <c r="P195">
        <f t="shared" si="62"/>
        <v>9.5516258844933366E-2</v>
      </c>
      <c r="Q195" s="2">
        <f t="shared" si="63"/>
        <v>38263.5311</v>
      </c>
      <c r="R195">
        <f t="shared" si="55"/>
        <v>2.8187879501042671E-3</v>
      </c>
    </row>
    <row r="196" spans="1:22">
      <c r="A196" s="100" t="s">
        <v>1953</v>
      </c>
      <c r="B196" s="101" t="s">
        <v>1817</v>
      </c>
      <c r="C196" s="100">
        <v>53290.871500000001</v>
      </c>
      <c r="D196" s="100">
        <v>4.0000000000000002E-4</v>
      </c>
      <c r="E196">
        <f t="shared" si="60"/>
        <v>36421.129656356527</v>
      </c>
      <c r="F196">
        <f t="shared" si="61"/>
        <v>36421</v>
      </c>
      <c r="G196">
        <f t="shared" si="54"/>
        <v>4.1683999996166676E-2</v>
      </c>
      <c r="I196">
        <f t="shared" si="65"/>
        <v>4.1683999996166676E-2</v>
      </c>
      <c r="O196">
        <f t="shared" ca="1" si="64"/>
        <v>4.115845682253301E-2</v>
      </c>
      <c r="P196">
        <f t="shared" si="62"/>
        <v>9.5614943669663485E-2</v>
      </c>
      <c r="Q196" s="2">
        <f t="shared" si="63"/>
        <v>38272.371500000001</v>
      </c>
      <c r="R196">
        <f t="shared" si="55"/>
        <v>2.9085466855138854E-3</v>
      </c>
    </row>
    <row r="197" spans="1:22">
      <c r="A197" s="100" t="s">
        <v>1953</v>
      </c>
      <c r="B197" s="101" t="s">
        <v>1817</v>
      </c>
      <c r="C197" s="100">
        <v>53297.9447</v>
      </c>
      <c r="D197" s="100">
        <v>5.9999999999999995E-4</v>
      </c>
      <c r="E197">
        <f t="shared" si="60"/>
        <v>36443.130552168601</v>
      </c>
      <c r="F197">
        <f t="shared" si="61"/>
        <v>36443</v>
      </c>
      <c r="G197">
        <f t="shared" si="54"/>
        <v>4.1971999999077525E-2</v>
      </c>
      <c r="I197">
        <f t="shared" si="65"/>
        <v>4.1971999999077525E-2</v>
      </c>
      <c r="O197">
        <f t="shared" ca="1" si="64"/>
        <v>4.1228573415876893E-2</v>
      </c>
      <c r="P197">
        <f t="shared" si="62"/>
        <v>9.5693914143211573E-2</v>
      </c>
      <c r="Q197" s="2">
        <f t="shared" si="63"/>
        <v>38279.4447</v>
      </c>
      <c r="R197">
        <f t="shared" si="55"/>
        <v>2.8860440593097099E-3</v>
      </c>
    </row>
    <row r="198" spans="1:22">
      <c r="A198" s="41" t="s">
        <v>1834</v>
      </c>
      <c r="B198" s="37" t="s">
        <v>1817</v>
      </c>
      <c r="C198" s="42">
        <v>53306.6253</v>
      </c>
      <c r="D198" s="42">
        <v>2.0000000000000001E-4</v>
      </c>
      <c r="E198">
        <f t="shared" si="60"/>
        <v>36470.131199143987</v>
      </c>
      <c r="F198">
        <f t="shared" si="61"/>
        <v>36470</v>
      </c>
      <c r="G198">
        <f t="shared" si="54"/>
        <v>4.2179999996733386E-2</v>
      </c>
      <c r="I198">
        <f t="shared" si="65"/>
        <v>4.2179999996733386E-2</v>
      </c>
      <c r="O198">
        <f t="shared" ca="1" si="64"/>
        <v>4.1314625598617108E-2</v>
      </c>
      <c r="P198">
        <f t="shared" si="62"/>
        <v>9.5790859924576824E-2</v>
      </c>
      <c r="Q198" s="2">
        <f t="shared" si="63"/>
        <v>38288.1253</v>
      </c>
      <c r="R198">
        <f t="shared" si="55"/>
        <v>2.8741243022028492E-3</v>
      </c>
      <c r="T198">
        <f t="shared" ref="T198:T211" si="66">G198-P198</f>
        <v>-5.3610859927843438E-2</v>
      </c>
      <c r="U198">
        <f t="shared" ref="U198:U216" si="67">U$12+U$13*F198+U$14*SIN(2*PI()/U$15*(F198-U$16))</f>
        <v>1.1431771651223801E-2</v>
      </c>
      <c r="V198">
        <f t="shared" ref="V198:V211" si="68">+(U198-T198)^2</f>
        <v>4.2305439227302757E-3</v>
      </c>
    </row>
    <row r="199" spans="1:22">
      <c r="A199" s="41" t="s">
        <v>1834</v>
      </c>
      <c r="B199" s="37" t="s">
        <v>1814</v>
      </c>
      <c r="C199" s="42">
        <v>53306.786800000002</v>
      </c>
      <c r="D199" s="42">
        <v>2.0000000000000001E-4</v>
      </c>
      <c r="E199">
        <f t="shared" si="60"/>
        <v>36470.633538208866</v>
      </c>
      <c r="F199">
        <f t="shared" si="61"/>
        <v>36470.5</v>
      </c>
      <c r="G199">
        <f t="shared" ref="G199:G211" si="69">+C199-(C$7+F199*C$8)</f>
        <v>4.2931999996653758E-2</v>
      </c>
      <c r="I199">
        <f t="shared" si="65"/>
        <v>4.2931999996653758E-2</v>
      </c>
      <c r="O199">
        <f t="shared" ca="1" si="64"/>
        <v>4.1316219157556747E-2</v>
      </c>
      <c r="P199">
        <f t="shared" si="62"/>
        <v>9.5792655502351651E-2</v>
      </c>
      <c r="Q199" s="2">
        <f t="shared" si="63"/>
        <v>38288.286800000002</v>
      </c>
      <c r="R199">
        <f t="shared" ref="R199:R211" si="70">+(P199-G199)^2</f>
        <v>2.794248900492069E-3</v>
      </c>
      <c r="T199">
        <f t="shared" si="66"/>
        <v>-5.2860655505697893E-2</v>
      </c>
      <c r="U199">
        <f t="shared" si="67"/>
        <v>1.1432307391668728E-2</v>
      </c>
      <c r="V199">
        <f t="shared" si="68"/>
        <v>4.133585078122161E-3</v>
      </c>
    </row>
    <row r="200" spans="1:22">
      <c r="A200" s="38" t="s">
        <v>1828</v>
      </c>
      <c r="B200" s="39" t="s">
        <v>1817</v>
      </c>
      <c r="C200" s="40">
        <v>53310.4827</v>
      </c>
      <c r="D200" s="40">
        <v>2.0000000000000001E-4</v>
      </c>
      <c r="E200">
        <f t="shared" si="60"/>
        <v>36482.129482170843</v>
      </c>
      <c r="F200">
        <f t="shared" si="61"/>
        <v>36482</v>
      </c>
      <c r="G200">
        <f t="shared" si="69"/>
        <v>4.1627999999036547E-2</v>
      </c>
      <c r="I200">
        <f t="shared" si="65"/>
        <v>4.1627999999036547E-2</v>
      </c>
      <c r="O200">
        <f t="shared" ca="1" si="64"/>
        <v>4.1352871013168327E-2</v>
      </c>
      <c r="P200">
        <f t="shared" si="62"/>
        <v>9.5833956656828728E-2</v>
      </c>
      <c r="Q200" s="2">
        <f t="shared" si="63"/>
        <v>38291.9827</v>
      </c>
      <c r="R200">
        <f t="shared" si="70"/>
        <v>2.9382857371864444E-3</v>
      </c>
      <c r="T200">
        <f t="shared" si="66"/>
        <v>-5.4205956657792181E-2</v>
      </c>
      <c r="U200">
        <f t="shared" si="67"/>
        <v>1.1444624590367764E-2</v>
      </c>
      <c r="V200">
        <f t="shared" si="68"/>
        <v>4.309998818221251E-3</v>
      </c>
    </row>
    <row r="201" spans="1:22">
      <c r="A201" s="41" t="s">
        <v>1834</v>
      </c>
      <c r="B201" s="37" t="s">
        <v>1814</v>
      </c>
      <c r="C201" s="42">
        <v>54024.693200000002</v>
      </c>
      <c r="D201" s="42">
        <v>2.9999999999999997E-4</v>
      </c>
      <c r="E201">
        <f t="shared" si="60"/>
        <v>38703.651678403454</v>
      </c>
      <c r="F201">
        <f t="shared" si="61"/>
        <v>38703.5</v>
      </c>
      <c r="G201">
        <f t="shared" si="69"/>
        <v>4.8763999999209773E-2</v>
      </c>
      <c r="I201">
        <f t="shared" si="65"/>
        <v>4.8763999999209773E-2</v>
      </c>
      <c r="O201">
        <f t="shared" ca="1" si="64"/>
        <v>4.8433053381960911E-2</v>
      </c>
      <c r="P201">
        <f t="shared" si="62"/>
        <v>0.10391527242957116</v>
      </c>
      <c r="Q201" s="2">
        <f t="shared" si="63"/>
        <v>39006.193200000002</v>
      </c>
      <c r="R201">
        <f t="shared" si="70"/>
        <v>3.0416628506879399E-3</v>
      </c>
      <c r="T201">
        <f t="shared" si="66"/>
        <v>-5.5151272430361387E-2</v>
      </c>
      <c r="U201">
        <f t="shared" si="67"/>
        <v>1.3628534756189003E-2</v>
      </c>
      <c r="V201">
        <f t="shared" si="68"/>
        <v>4.7306618766190479E-3</v>
      </c>
    </row>
    <row r="202" spans="1:22">
      <c r="A202" s="41" t="s">
        <v>1834</v>
      </c>
      <c r="B202" s="37" t="s">
        <v>1817</v>
      </c>
      <c r="C202" s="42">
        <v>54046.715499999998</v>
      </c>
      <c r="D202" s="42">
        <v>2.9999999999999997E-4</v>
      </c>
      <c r="E202">
        <f t="shared" si="60"/>
        <v>38772.151130962731</v>
      </c>
      <c r="F202">
        <f t="shared" si="61"/>
        <v>38772</v>
      </c>
      <c r="G202">
        <f t="shared" si="69"/>
        <v>4.8587999997835141E-2</v>
      </c>
      <c r="I202">
        <f t="shared" si="65"/>
        <v>4.8587999997835141E-2</v>
      </c>
      <c r="O202">
        <f t="shared" ca="1" si="64"/>
        <v>4.865137095669074E-2</v>
      </c>
      <c r="P202">
        <f t="shared" si="62"/>
        <v>0.10416771737374776</v>
      </c>
      <c r="Q202" s="2">
        <f t="shared" si="63"/>
        <v>39028.215499999998</v>
      </c>
      <c r="R202">
        <f t="shared" si="70"/>
        <v>3.0891049835863231E-3</v>
      </c>
      <c r="T202">
        <f t="shared" si="66"/>
        <v>-5.5579717375912621E-2</v>
      </c>
      <c r="U202">
        <f t="shared" si="67"/>
        <v>1.3689023365992922E-2</v>
      </c>
      <c r="V202">
        <f t="shared" si="68"/>
        <v>4.7981584439693251E-3</v>
      </c>
    </row>
    <row r="203" spans="1:22">
      <c r="A203" s="41" t="s">
        <v>1834</v>
      </c>
      <c r="B203" s="37" t="s">
        <v>1817</v>
      </c>
      <c r="C203" s="42">
        <v>54047.680200000003</v>
      </c>
      <c r="D203" s="42">
        <v>2.0000000000000001E-4</v>
      </c>
      <c r="E203">
        <f t="shared" si="60"/>
        <v>38775.151790379969</v>
      </c>
      <c r="F203">
        <f t="shared" si="61"/>
        <v>38775</v>
      </c>
      <c r="G203">
        <f t="shared" si="69"/>
        <v>4.8799999996845145E-2</v>
      </c>
      <c r="I203">
        <f t="shared" si="65"/>
        <v>4.8799999996845145E-2</v>
      </c>
      <c r="O203">
        <f t="shared" ca="1" si="64"/>
        <v>4.8660932310328531E-2</v>
      </c>
      <c r="P203">
        <f t="shared" si="62"/>
        <v>0.10417877781093063</v>
      </c>
      <c r="Q203" s="2">
        <f t="shared" si="63"/>
        <v>39029.180200000003</v>
      </c>
      <c r="R203">
        <f t="shared" si="70"/>
        <v>3.0668090321818464E-3</v>
      </c>
      <c r="T203">
        <f t="shared" si="66"/>
        <v>-5.5378777814085484E-2</v>
      </c>
      <c r="U203">
        <f t="shared" si="67"/>
        <v>1.3691662271942684E-2</v>
      </c>
      <c r="V203">
        <f t="shared" si="68"/>
        <v>4.7707256936776066E-3</v>
      </c>
    </row>
    <row r="204" spans="1:22">
      <c r="A204" s="41" t="s">
        <v>1834</v>
      </c>
      <c r="B204" s="37" t="s">
        <v>1814</v>
      </c>
      <c r="C204" s="42">
        <v>54051.699000000001</v>
      </c>
      <c r="D204" s="42">
        <v>1E-4</v>
      </c>
      <c r="E204">
        <f t="shared" si="60"/>
        <v>38787.652101425825</v>
      </c>
      <c r="F204">
        <f t="shared" si="61"/>
        <v>38787.5</v>
      </c>
      <c r="G204">
        <f t="shared" si="69"/>
        <v>4.8899999994318932E-2</v>
      </c>
      <c r="I204">
        <f t="shared" si="65"/>
        <v>4.8899999994318932E-2</v>
      </c>
      <c r="O204">
        <f t="shared" ca="1" si="64"/>
        <v>4.8700771283819375E-2</v>
      </c>
      <c r="P204">
        <f t="shared" si="62"/>
        <v>0.10422486698919886</v>
      </c>
      <c r="Q204" s="2">
        <f t="shared" si="63"/>
        <v>39033.199000000001</v>
      </c>
      <c r="R204">
        <f t="shared" si="70"/>
        <v>3.0608409080011543E-3</v>
      </c>
      <c r="T204">
        <f t="shared" si="66"/>
        <v>-5.5324866994879929E-2</v>
      </c>
      <c r="U204">
        <f t="shared" si="67"/>
        <v>1.3702648446247908E-2</v>
      </c>
      <c r="V204">
        <f t="shared" si="68"/>
        <v>4.7647978879751425E-3</v>
      </c>
    </row>
    <row r="205" spans="1:22">
      <c r="A205" s="41" t="s">
        <v>1834</v>
      </c>
      <c r="B205" s="37" t="s">
        <v>1817</v>
      </c>
      <c r="C205" s="42">
        <v>54055.718000000001</v>
      </c>
      <c r="D205" s="42">
        <v>1E-4</v>
      </c>
      <c r="E205">
        <f t="shared" si="60"/>
        <v>38800.153034563409</v>
      </c>
      <c r="F205">
        <f t="shared" si="61"/>
        <v>38800</v>
      </c>
      <c r="G205">
        <f t="shared" si="69"/>
        <v>4.920000000129221E-2</v>
      </c>
      <c r="I205">
        <f t="shared" si="65"/>
        <v>4.920000000129221E-2</v>
      </c>
      <c r="O205">
        <f t="shared" ca="1" si="64"/>
        <v>4.8740610257310218E-2</v>
      </c>
      <c r="P205">
        <f t="shared" si="62"/>
        <v>0.10427096265672442</v>
      </c>
      <c r="Q205" s="2">
        <f t="shared" si="63"/>
        <v>39037.218000000001</v>
      </c>
      <c r="R205">
        <f t="shared" si="70"/>
        <v>3.0328109277960092E-3</v>
      </c>
      <c r="T205">
        <f t="shared" si="66"/>
        <v>-5.507096265543221E-2</v>
      </c>
      <c r="U205">
        <f t="shared" si="67"/>
        <v>1.3713619659307417E-2</v>
      </c>
      <c r="V205">
        <f t="shared" si="68"/>
        <v>4.7313187642131927E-3</v>
      </c>
    </row>
    <row r="206" spans="1:22">
      <c r="A206" s="41" t="s">
        <v>1834</v>
      </c>
      <c r="B206" s="37" t="s">
        <v>1814</v>
      </c>
      <c r="C206" s="42">
        <v>54063.593999999997</v>
      </c>
      <c r="D206" s="42">
        <v>2.0000000000000001E-4</v>
      </c>
      <c r="E206">
        <f t="shared" si="60"/>
        <v>38824.651006544387</v>
      </c>
      <c r="F206">
        <f t="shared" si="61"/>
        <v>38824.5</v>
      </c>
      <c r="G206">
        <f t="shared" si="69"/>
        <v>4.8547999991569668E-2</v>
      </c>
      <c r="I206">
        <f t="shared" si="65"/>
        <v>4.8547999991569668E-2</v>
      </c>
      <c r="O206">
        <f t="shared" ca="1" si="64"/>
        <v>4.8818694645352281E-2</v>
      </c>
      <c r="P206">
        <f t="shared" si="62"/>
        <v>0.10436132898911221</v>
      </c>
      <c r="Q206" s="2">
        <f t="shared" si="63"/>
        <v>39045.093999999997</v>
      </c>
      <c r="R206">
        <f t="shared" si="70"/>
        <v>3.1151276937879235E-3</v>
      </c>
      <c r="T206">
        <f t="shared" si="66"/>
        <v>-5.5813328997542544E-2</v>
      </c>
      <c r="U206">
        <f t="shared" si="67"/>
        <v>1.3735079764495063E-2</v>
      </c>
      <c r="V206">
        <f t="shared" si="68"/>
        <v>4.8369811613314696E-3</v>
      </c>
    </row>
    <row r="207" spans="1:22">
      <c r="A207" s="41" t="s">
        <v>1834</v>
      </c>
      <c r="B207" s="37" t="s">
        <v>1817</v>
      </c>
      <c r="C207" s="42">
        <v>54063.754800000002</v>
      </c>
      <c r="D207" s="42">
        <v>1E-4</v>
      </c>
      <c r="E207">
        <f t="shared" si="60"/>
        <v>38825.151168288248</v>
      </c>
      <c r="F207">
        <f t="shared" si="61"/>
        <v>38825</v>
      </c>
      <c r="G207">
        <f t="shared" si="69"/>
        <v>4.860000000189757E-2</v>
      </c>
      <c r="I207">
        <f t="shared" si="65"/>
        <v>4.860000000189757E-2</v>
      </c>
      <c r="O207">
        <f t="shared" ca="1" si="64"/>
        <v>4.8820288204291906E-2</v>
      </c>
      <c r="P207">
        <f t="shared" si="62"/>
        <v>0.10436317345954756</v>
      </c>
      <c r="Q207" s="2">
        <f t="shared" si="63"/>
        <v>39045.254800000002</v>
      </c>
      <c r="R207">
        <f t="shared" si="70"/>
        <v>3.1095315140679601E-3</v>
      </c>
      <c r="T207">
        <f t="shared" si="66"/>
        <v>-5.5763173457649987E-2</v>
      </c>
      <c r="U207">
        <f t="shared" si="67"/>
        <v>1.3735517125611834E-2</v>
      </c>
      <c r="V207">
        <f t="shared" si="68"/>
        <v>4.8300679927879642E-3</v>
      </c>
    </row>
    <row r="208" spans="1:22">
      <c r="A208" s="35" t="s">
        <v>1833</v>
      </c>
      <c r="B208" s="39" t="s">
        <v>1814</v>
      </c>
      <c r="C208" s="40">
        <v>54067.452799999999</v>
      </c>
      <c r="D208" s="40">
        <v>2.0000000000000001E-4</v>
      </c>
      <c r="E208">
        <f t="shared" si="60"/>
        <v>38836.653644213286</v>
      </c>
      <c r="F208">
        <f t="shared" si="61"/>
        <v>38836.5</v>
      </c>
      <c r="G208">
        <f t="shared" si="69"/>
        <v>4.9395999994885642E-2</v>
      </c>
      <c r="I208">
        <f t="shared" si="65"/>
        <v>4.9395999994885642E-2</v>
      </c>
      <c r="O208">
        <f t="shared" ca="1" si="64"/>
        <v>4.8856940059903486E-2</v>
      </c>
      <c r="P208">
        <f t="shared" si="62"/>
        <v>0.10440559914521666</v>
      </c>
      <c r="Q208" s="2">
        <f t="shared" si="63"/>
        <v>39048.952799999999</v>
      </c>
      <c r="R208">
        <f t="shared" si="70"/>
        <v>3.0260559986800988E-3</v>
      </c>
      <c r="T208">
        <f t="shared" si="66"/>
        <v>-5.5009599150331018E-2</v>
      </c>
      <c r="U208">
        <f t="shared" si="67"/>
        <v>1.374556979679146E-2</v>
      </c>
      <c r="V208">
        <f t="shared" si="68"/>
        <v>4.7272732569473555E-3</v>
      </c>
    </row>
    <row r="209" spans="1:22">
      <c r="A209" s="41" t="s">
        <v>1834</v>
      </c>
      <c r="B209" s="37" t="s">
        <v>1814</v>
      </c>
      <c r="C209" s="42">
        <v>54067.613400000002</v>
      </c>
      <c r="D209" s="42">
        <v>0</v>
      </c>
      <c r="E209">
        <f t="shared" si="60"/>
        <v>38837.153183865426</v>
      </c>
      <c r="F209">
        <f t="shared" si="61"/>
        <v>38837</v>
      </c>
      <c r="G209">
        <f t="shared" si="69"/>
        <v>4.9247999995714054E-2</v>
      </c>
      <c r="I209">
        <f t="shared" si="65"/>
        <v>4.9247999995714054E-2</v>
      </c>
      <c r="O209">
        <f t="shared" ca="1" si="64"/>
        <v>4.8858533618843111E-2</v>
      </c>
      <c r="P209">
        <f t="shared" si="62"/>
        <v>0.10440744386483949</v>
      </c>
      <c r="Q209" s="2">
        <f t="shared" si="63"/>
        <v>39049.113400000002</v>
      </c>
      <c r="R209">
        <f t="shared" si="70"/>
        <v>3.0425642479512001E-3</v>
      </c>
      <c r="T209">
        <f t="shared" si="66"/>
        <v>-5.5159443869125441E-2</v>
      </c>
      <c r="U209">
        <f t="shared" si="67"/>
        <v>1.3746006580873485E-2</v>
      </c>
      <c r="V209">
        <f t="shared" si="68"/>
        <v>4.7479611017172563E-3</v>
      </c>
    </row>
    <row r="210" spans="1:22">
      <c r="A210" s="41" t="s">
        <v>1834</v>
      </c>
      <c r="B210" s="37" t="s">
        <v>1817</v>
      </c>
      <c r="C210" s="42">
        <v>54067.773800000003</v>
      </c>
      <c r="D210" s="42">
        <v>2.0000000000000001E-4</v>
      </c>
      <c r="E210">
        <f t="shared" si="60"/>
        <v>38837.652101425832</v>
      </c>
      <c r="F210">
        <f t="shared" si="61"/>
        <v>38837.5</v>
      </c>
      <c r="G210">
        <f t="shared" si="69"/>
        <v>4.890000000159489E-2</v>
      </c>
      <c r="I210">
        <f t="shared" si="65"/>
        <v>4.890000000159489E-2</v>
      </c>
      <c r="O210">
        <f t="shared" ca="1" si="64"/>
        <v>4.886012717778275E-2</v>
      </c>
      <c r="P210">
        <f t="shared" si="62"/>
        <v>0.10440928859484515</v>
      </c>
      <c r="Q210" s="2">
        <f t="shared" si="63"/>
        <v>39049.273800000003</v>
      </c>
      <c r="R210">
        <f t="shared" si="70"/>
        <v>3.0812811201287433E-3</v>
      </c>
      <c r="T210">
        <f t="shared" si="66"/>
        <v>-5.5509288593250258E-2</v>
      </c>
      <c r="U210">
        <f t="shared" si="67"/>
        <v>1.3746443340897247E-2</v>
      </c>
      <c r="V210">
        <f t="shared" si="68"/>
        <v>4.7963564057344988E-3</v>
      </c>
    </row>
    <row r="211" spans="1:22">
      <c r="A211" s="42" t="s">
        <v>1837</v>
      </c>
      <c r="B211" s="37" t="s">
        <v>1817</v>
      </c>
      <c r="C211" s="42">
        <v>54149.273050000003</v>
      </c>
      <c r="D211" s="42">
        <v>8.0000000000000004E-4</v>
      </c>
      <c r="E211">
        <f t="shared" si="60"/>
        <v>39091.152144972257</v>
      </c>
      <c r="F211">
        <f t="shared" si="61"/>
        <v>39091</v>
      </c>
      <c r="G211">
        <f t="shared" si="69"/>
        <v>4.8913999999058433E-2</v>
      </c>
      <c r="M211">
        <f>+G211</f>
        <v>4.8913999999058433E-2</v>
      </c>
      <c r="O211">
        <f t="shared" ca="1" si="64"/>
        <v>4.9668061560177043E-2</v>
      </c>
      <c r="P211">
        <f t="shared" si="62"/>
        <v>0.10534590378543821</v>
      </c>
      <c r="Q211" s="2">
        <f t="shared" si="63"/>
        <v>39130.773050000003</v>
      </c>
      <c r="R211">
        <f t="shared" si="70"/>
        <v>3.1845597649552237E-3</v>
      </c>
      <c r="T211">
        <f t="shared" si="66"/>
        <v>-5.6431903786379772E-2</v>
      </c>
      <c r="U211">
        <f t="shared" si="67"/>
        <v>1.3964756272232568E-2</v>
      </c>
      <c r="V211">
        <f t="shared" si="68"/>
        <v>4.9556897474078258E-3</v>
      </c>
    </row>
    <row r="212" spans="1:22">
      <c r="A212" s="42" t="s">
        <v>1836</v>
      </c>
      <c r="B212" s="37" t="s">
        <v>1814</v>
      </c>
      <c r="C212" s="42">
        <v>54373.394500000002</v>
      </c>
      <c r="D212" s="42">
        <v>4.0000000000000002E-4</v>
      </c>
      <c r="E212">
        <f t="shared" si="60"/>
        <v>39788.272637917733</v>
      </c>
      <c r="F212">
        <f>ROUND(2*E212,0)/2-0.5</f>
        <v>39788</v>
      </c>
      <c r="O212">
        <f t="shared" ca="1" si="64"/>
        <v>5.1889482722026439E-2</v>
      </c>
      <c r="P212">
        <f t="shared" si="62"/>
        <v>0.10793489091217723</v>
      </c>
      <c r="Q212" s="2">
        <f t="shared" si="63"/>
        <v>39354.894500000002</v>
      </c>
      <c r="S212" s="27">
        <v>8.7651999994704966E-2</v>
      </c>
      <c r="U212">
        <f t="shared" si="67"/>
        <v>1.4531887178130691E-2</v>
      </c>
    </row>
    <row r="213" spans="1:22">
      <c r="A213" s="42" t="s">
        <v>1836</v>
      </c>
      <c r="B213" s="37" t="s">
        <v>1817</v>
      </c>
      <c r="C213" s="42">
        <v>54404.544399999999</v>
      </c>
      <c r="D213" s="42">
        <v>2.0000000000000001E-4</v>
      </c>
      <c r="E213">
        <f t="shared" si="60"/>
        <v>39885.163112449285</v>
      </c>
      <c r="F213">
        <f>ROUND(2*E213,0)/2</f>
        <v>39885</v>
      </c>
      <c r="G213">
        <f>+C213-(C$7+F213*C$8)</f>
        <v>5.2439999999478459E-2</v>
      </c>
      <c r="I213">
        <f>+G213</f>
        <v>5.2439999999478459E-2</v>
      </c>
      <c r="O213">
        <f t="shared" ca="1" si="64"/>
        <v>5.2198633156315385E-2</v>
      </c>
      <c r="P213">
        <f t="shared" si="62"/>
        <v>0.10829679404283238</v>
      </c>
      <c r="Q213" s="2">
        <f t="shared" si="63"/>
        <v>39386.044399999999</v>
      </c>
      <c r="R213">
        <f>+(P213-G213)^2</f>
        <v>3.1199814408016577E-3</v>
      </c>
      <c r="T213">
        <f>G213-P213</f>
        <v>-5.5856794043353919E-2</v>
      </c>
      <c r="U213">
        <f t="shared" si="67"/>
        <v>1.4606842946313398E-2</v>
      </c>
      <c r="V213">
        <f>+(U213-T213)^2</f>
        <v>4.9651241378116124E-3</v>
      </c>
    </row>
    <row r="214" spans="1:22">
      <c r="A214" s="42" t="s">
        <v>1836</v>
      </c>
      <c r="B214" s="37" t="s">
        <v>1817</v>
      </c>
      <c r="C214" s="42">
        <v>54465.306900000003</v>
      </c>
      <c r="D214" s="42">
        <v>2.0000000000000001E-4</v>
      </c>
      <c r="E214">
        <f t="shared" si="60"/>
        <v>40074.162353497399</v>
      </c>
      <c r="F214">
        <f>ROUND(2*E214,0)/2</f>
        <v>40074</v>
      </c>
      <c r="G214">
        <f>+C214-(C$7+F214*C$8)</f>
        <v>5.2195999996911269E-2</v>
      </c>
      <c r="I214">
        <f>+G214</f>
        <v>5.2195999996911269E-2</v>
      </c>
      <c r="O214">
        <f t="shared" ca="1" si="64"/>
        <v>5.2800998435496918E-2</v>
      </c>
      <c r="P214">
        <f t="shared" si="62"/>
        <v>0.10900306796860593</v>
      </c>
      <c r="Q214" s="2">
        <f t="shared" si="63"/>
        <v>39446.806900000003</v>
      </c>
      <c r="R214">
        <f>+(P214-G214)^2</f>
        <v>3.227042971540737E-3</v>
      </c>
      <c r="T214">
        <f>G214-P214</f>
        <v>-5.6807067971694658E-2</v>
      </c>
      <c r="U214">
        <f t="shared" si="67"/>
        <v>1.4750028777619904E-2</v>
      </c>
      <c r="V214">
        <f>+(U214-T214)^2</f>
        <v>5.1204180951907657E-3</v>
      </c>
    </row>
    <row r="215" spans="1:22">
      <c r="A215" s="42" t="s">
        <v>1836</v>
      </c>
      <c r="B215" s="37" t="s">
        <v>1814</v>
      </c>
      <c r="C215" s="42">
        <v>54467.395100000002</v>
      </c>
      <c r="D215" s="42">
        <v>2.9999999999999997E-4</v>
      </c>
      <c r="E215">
        <f t="shared" si="60"/>
        <v>40080.657613158481</v>
      </c>
      <c r="F215">
        <f>ROUND(2*E215,0)/2</f>
        <v>40080.5</v>
      </c>
      <c r="G215">
        <f>+C215-(C$7+F215*C$8)</f>
        <v>5.0671999997575767E-2</v>
      </c>
      <c r="I215">
        <f>+G215</f>
        <v>5.0671999997575767E-2</v>
      </c>
      <c r="O215">
        <f t="shared" ca="1" si="64"/>
        <v>5.2821714701712166E-2</v>
      </c>
      <c r="P215">
        <f t="shared" si="62"/>
        <v>0.10902738420053007</v>
      </c>
      <c r="Q215" s="2">
        <f t="shared" si="63"/>
        <v>39448.895100000002</v>
      </c>
      <c r="R215">
        <f>+(P215-G215)^2</f>
        <v>3.4053508654744084E-3</v>
      </c>
      <c r="T215">
        <f>G215-P215</f>
        <v>-5.8355384202954302E-2</v>
      </c>
      <c r="U215">
        <f t="shared" si="67"/>
        <v>1.4754885370608643E-2</v>
      </c>
      <c r="V215">
        <f>+(U215-T215)^2</f>
        <v>5.3451115171190451E-3</v>
      </c>
    </row>
    <row r="216" spans="1:22">
      <c r="A216" s="98" t="s">
        <v>1952</v>
      </c>
      <c r="B216" s="99" t="s">
        <v>1814</v>
      </c>
      <c r="C216" s="43">
        <v>55476.900300000001</v>
      </c>
      <c r="D216" s="43">
        <v>8.9999999999999998E-4</v>
      </c>
      <c r="E216">
        <f t="shared" si="60"/>
        <v>43220.681750317257</v>
      </c>
      <c r="F216">
        <f>ROUND(2*E216,0)/2</f>
        <v>43220.5</v>
      </c>
      <c r="G216">
        <f>+C216-(C$7+F216*C$8)</f>
        <v>5.8431999997992534E-2</v>
      </c>
      <c r="I216">
        <f>+G216</f>
        <v>5.8431999997992534E-2</v>
      </c>
      <c r="O216">
        <f t="shared" ca="1" si="64"/>
        <v>6.2829264842611907E-2</v>
      </c>
      <c r="P216">
        <f t="shared" si="62"/>
        <v>0.12097915926707306</v>
      </c>
      <c r="Q216" s="2">
        <f t="shared" si="63"/>
        <v>40458.400300000001</v>
      </c>
      <c r="R216">
        <f>+(P216-G216)^2</f>
        <v>3.9121471326317263E-3</v>
      </c>
      <c r="T216">
        <f>G216-P216</f>
        <v>-6.2547159269080527E-2</v>
      </c>
      <c r="U216">
        <f t="shared" si="67"/>
        <v>1.6536269417457117E-2</v>
      </c>
      <c r="V216">
        <f>+(U216-T216)^2</f>
        <v>6.2541886928186852E-3</v>
      </c>
    </row>
    <row r="217" spans="1:22">
      <c r="A217" s="100" t="s">
        <v>1954</v>
      </c>
      <c r="B217" s="101" t="s">
        <v>1814</v>
      </c>
      <c r="C217" s="100">
        <v>55866.878299999997</v>
      </c>
      <c r="D217" s="100">
        <v>2.0000000000000001E-4</v>
      </c>
      <c r="E217">
        <f t="shared" si="60"/>
        <v>44433.692176574492</v>
      </c>
      <c r="F217">
        <f>ROUND(2*E217,0)/2</f>
        <v>44433.5</v>
      </c>
      <c r="G217">
        <f>+C217-(C$7+F217*C$8)</f>
        <v>6.1783999990439042E-2</v>
      </c>
      <c r="I217">
        <f>+G217</f>
        <v>6.1783999990439042E-2</v>
      </c>
      <c r="O217">
        <f t="shared" ca="1" si="64"/>
        <v>6.6695238830163275E-2</v>
      </c>
      <c r="P217">
        <f t="shared" si="62"/>
        <v>0.12570584490540393</v>
      </c>
      <c r="Q217" s="2">
        <f t="shared" si="63"/>
        <v>40848.378299999997</v>
      </c>
      <c r="R217">
        <f>+(P217-G217)^2</f>
        <v>4.0860022573328226E-3</v>
      </c>
    </row>
    <row r="218" spans="1:22">
      <c r="A218" s="93"/>
      <c r="B218" s="94"/>
      <c r="C218" s="95"/>
      <c r="D218" s="95"/>
    </row>
    <row r="219" spans="1:22">
      <c r="A219" s="93"/>
      <c r="B219" s="94"/>
      <c r="C219" s="95"/>
      <c r="D219" s="95"/>
    </row>
    <row r="220" spans="1:22">
      <c r="A220" s="93"/>
      <c r="B220" s="94"/>
      <c r="C220" s="95"/>
      <c r="D220" s="95"/>
    </row>
    <row r="221" spans="1:22">
      <c r="A221" s="93"/>
      <c r="B221" s="94"/>
      <c r="C221" s="95"/>
      <c r="D221" s="95"/>
    </row>
    <row r="222" spans="1:22">
      <c r="A222" s="93"/>
      <c r="B222" s="94"/>
      <c r="C222" s="95"/>
      <c r="D222" s="95"/>
    </row>
    <row r="223" spans="1:22">
      <c r="A223" s="93"/>
      <c r="B223" s="94"/>
      <c r="C223" s="95"/>
      <c r="D223" s="95"/>
    </row>
    <row r="224" spans="1:22">
      <c r="A224" s="93"/>
      <c r="B224" s="94"/>
      <c r="C224" s="95"/>
      <c r="D224" s="95"/>
    </row>
    <row r="225" spans="1:4">
      <c r="A225" s="93"/>
      <c r="B225" s="94"/>
      <c r="C225" s="95"/>
      <c r="D225" s="95"/>
    </row>
    <row r="226" spans="1:4">
      <c r="A226" s="93"/>
      <c r="B226" s="94"/>
      <c r="C226" s="95"/>
      <c r="D226" s="95"/>
    </row>
    <row r="227" spans="1:4">
      <c r="A227" s="93"/>
      <c r="B227" s="94"/>
      <c r="C227" s="95"/>
      <c r="D227" s="95"/>
    </row>
    <row r="228" spans="1:4">
      <c r="A228" s="93"/>
      <c r="B228" s="94"/>
      <c r="C228" s="95"/>
      <c r="D228" s="95"/>
    </row>
    <row r="229" spans="1:4">
      <c r="A229" s="93"/>
      <c r="B229" s="94"/>
      <c r="C229" s="95"/>
      <c r="D229" s="95"/>
    </row>
    <row r="230" spans="1:4">
      <c r="A230" s="93"/>
      <c r="B230" s="94"/>
      <c r="C230" s="95"/>
      <c r="D230" s="95"/>
    </row>
    <row r="231" spans="1:4">
      <c r="A231" s="93"/>
      <c r="B231" s="94"/>
      <c r="C231" s="95"/>
      <c r="D231" s="95"/>
    </row>
    <row r="232" spans="1:4">
      <c r="A232" s="93"/>
      <c r="B232" s="94"/>
      <c r="C232" s="95"/>
      <c r="D232" s="95"/>
    </row>
    <row r="233" spans="1:4">
      <c r="A233" s="93"/>
      <c r="B233" s="94"/>
      <c r="C233" s="95"/>
      <c r="D233" s="95"/>
    </row>
    <row r="234" spans="1:4">
      <c r="C234" s="32"/>
      <c r="D234" s="32"/>
    </row>
    <row r="235" spans="1:4">
      <c r="C235" s="32"/>
      <c r="D235" s="32"/>
    </row>
    <row r="236" spans="1:4">
      <c r="C236" s="32"/>
      <c r="D236" s="32"/>
    </row>
    <row r="237" spans="1:4">
      <c r="C237" s="32"/>
      <c r="D237" s="32"/>
    </row>
    <row r="238" spans="1:4">
      <c r="C238" s="32"/>
      <c r="D238" s="32"/>
    </row>
    <row r="239" spans="1:4">
      <c r="C239" s="32"/>
      <c r="D239" s="32"/>
    </row>
    <row r="240" spans="1:4">
      <c r="C240" s="32"/>
      <c r="D240" s="32"/>
    </row>
    <row r="241" spans="3:4">
      <c r="C241" s="32"/>
      <c r="D241" s="32"/>
    </row>
    <row r="242" spans="3:4">
      <c r="C242" s="32"/>
      <c r="D242" s="32"/>
    </row>
    <row r="243" spans="3:4">
      <c r="C243" s="32"/>
      <c r="D243" s="32"/>
    </row>
    <row r="244" spans="3:4">
      <c r="C244" s="32"/>
      <c r="D244" s="32"/>
    </row>
    <row r="245" spans="3:4">
      <c r="C245" s="32"/>
      <c r="D245" s="32"/>
    </row>
    <row r="246" spans="3:4">
      <c r="C246" s="32"/>
      <c r="D246" s="32"/>
    </row>
    <row r="247" spans="3:4">
      <c r="C247" s="32"/>
      <c r="D247" s="32"/>
    </row>
    <row r="248" spans="3:4">
      <c r="C248" s="32"/>
      <c r="D248" s="32"/>
    </row>
    <row r="249" spans="3:4">
      <c r="C249" s="32"/>
      <c r="D249" s="32"/>
    </row>
    <row r="250" spans="3:4">
      <c r="C250" s="32"/>
      <c r="D250" s="32"/>
    </row>
    <row r="251" spans="3:4">
      <c r="C251" s="32"/>
      <c r="D251" s="32"/>
    </row>
    <row r="252" spans="3:4">
      <c r="C252" s="32"/>
      <c r="D252" s="32"/>
    </row>
    <row r="253" spans="3:4">
      <c r="C253" s="32"/>
      <c r="D253" s="32"/>
    </row>
    <row r="254" spans="3:4">
      <c r="C254" s="32"/>
      <c r="D254" s="32"/>
    </row>
    <row r="255" spans="3:4">
      <c r="C255" s="32"/>
      <c r="D255" s="32"/>
    </row>
    <row r="256" spans="3:4">
      <c r="C256" s="32"/>
      <c r="D256" s="32"/>
    </row>
    <row r="257" spans="3:4">
      <c r="C257" s="32"/>
      <c r="D257" s="32"/>
    </row>
    <row r="258" spans="3:4">
      <c r="C258" s="32"/>
      <c r="D258" s="32"/>
    </row>
    <row r="259" spans="3:4">
      <c r="C259" s="32"/>
      <c r="D259" s="32"/>
    </row>
    <row r="260" spans="3:4">
      <c r="C260" s="32"/>
      <c r="D260" s="32"/>
    </row>
    <row r="261" spans="3:4">
      <c r="C261" s="32"/>
      <c r="D261" s="32"/>
    </row>
    <row r="262" spans="3:4">
      <c r="C262" s="32"/>
      <c r="D262" s="32"/>
    </row>
    <row r="263" spans="3:4">
      <c r="C263" s="32"/>
      <c r="D263" s="32"/>
    </row>
    <row r="264" spans="3:4">
      <c r="C264" s="32"/>
      <c r="D264" s="32"/>
    </row>
    <row r="265" spans="3:4">
      <c r="C265" s="32"/>
      <c r="D265" s="32"/>
    </row>
    <row r="266" spans="3:4">
      <c r="C266" s="32"/>
      <c r="D266" s="32"/>
    </row>
    <row r="267" spans="3:4">
      <c r="C267" s="32"/>
      <c r="D267" s="32"/>
    </row>
    <row r="268" spans="3:4">
      <c r="C268" s="32"/>
      <c r="D268" s="32"/>
    </row>
    <row r="269" spans="3:4">
      <c r="C269" s="32"/>
      <c r="D269" s="32"/>
    </row>
    <row r="270" spans="3:4">
      <c r="C270" s="32"/>
      <c r="D270" s="32"/>
    </row>
    <row r="271" spans="3:4">
      <c r="C271" s="32"/>
      <c r="D271" s="32"/>
    </row>
    <row r="272" spans="3:4">
      <c r="C272" s="32"/>
      <c r="D272" s="32"/>
    </row>
    <row r="273" spans="3:4">
      <c r="C273" s="32"/>
      <c r="D273" s="32"/>
    </row>
    <row r="274" spans="3:4">
      <c r="C274" s="32"/>
      <c r="D274" s="32"/>
    </row>
    <row r="275" spans="3:4">
      <c r="C275" s="32"/>
      <c r="D275" s="32"/>
    </row>
    <row r="276" spans="3:4">
      <c r="C276" s="32"/>
      <c r="D276" s="32"/>
    </row>
    <row r="277" spans="3:4">
      <c r="C277" s="32"/>
      <c r="D277" s="32"/>
    </row>
    <row r="278" spans="3:4">
      <c r="C278" s="32"/>
      <c r="D278" s="32"/>
    </row>
    <row r="279" spans="3:4">
      <c r="C279" s="32"/>
      <c r="D279" s="32"/>
    </row>
    <row r="280" spans="3:4">
      <c r="C280" s="32"/>
      <c r="D280" s="32"/>
    </row>
    <row r="281" spans="3:4">
      <c r="C281" s="32"/>
      <c r="D281" s="32"/>
    </row>
    <row r="282" spans="3:4">
      <c r="C282" s="32"/>
      <c r="D282" s="32"/>
    </row>
    <row r="283" spans="3:4">
      <c r="C283" s="32"/>
      <c r="D283" s="32"/>
    </row>
    <row r="284" spans="3:4">
      <c r="C284" s="32"/>
      <c r="D284" s="32"/>
    </row>
    <row r="285" spans="3:4">
      <c r="C285" s="32"/>
      <c r="D285" s="32"/>
    </row>
    <row r="286" spans="3:4">
      <c r="C286" s="32"/>
      <c r="D286" s="32"/>
    </row>
    <row r="287" spans="3:4">
      <c r="C287" s="32"/>
      <c r="D287" s="32"/>
    </row>
    <row r="288" spans="3:4">
      <c r="C288" s="32"/>
      <c r="D288" s="32"/>
    </row>
    <row r="289" spans="3:4">
      <c r="C289" s="32"/>
      <c r="D289" s="32"/>
    </row>
    <row r="290" spans="3:4">
      <c r="C290" s="32"/>
      <c r="D290" s="32"/>
    </row>
    <row r="291" spans="3:4">
      <c r="C291" s="32"/>
      <c r="D291" s="32"/>
    </row>
    <row r="292" spans="3:4">
      <c r="C292" s="32"/>
      <c r="D292" s="32"/>
    </row>
    <row r="293" spans="3:4">
      <c r="C293" s="32"/>
      <c r="D293" s="32"/>
    </row>
    <row r="294" spans="3:4">
      <c r="C294" s="32"/>
      <c r="D294" s="32"/>
    </row>
    <row r="295" spans="3:4">
      <c r="C295" s="32"/>
      <c r="D295" s="32"/>
    </row>
    <row r="296" spans="3:4">
      <c r="C296" s="32"/>
      <c r="D296" s="32"/>
    </row>
    <row r="297" spans="3:4">
      <c r="C297" s="32"/>
      <c r="D297" s="32"/>
    </row>
    <row r="298" spans="3:4">
      <c r="C298" s="32"/>
      <c r="D298" s="32"/>
    </row>
    <row r="299" spans="3:4">
      <c r="C299" s="32"/>
      <c r="D299" s="32"/>
    </row>
    <row r="300" spans="3:4">
      <c r="C300" s="32"/>
      <c r="D300" s="32"/>
    </row>
    <row r="301" spans="3:4">
      <c r="C301" s="32"/>
      <c r="D301" s="32"/>
    </row>
    <row r="302" spans="3:4">
      <c r="C302" s="32"/>
      <c r="D302" s="32"/>
    </row>
    <row r="303" spans="3:4">
      <c r="C303" s="32"/>
      <c r="D303" s="32"/>
    </row>
    <row r="304" spans="3:4">
      <c r="C304" s="32"/>
      <c r="D304" s="32"/>
    </row>
    <row r="305" spans="3:4">
      <c r="C305" s="32"/>
      <c r="D305" s="32"/>
    </row>
    <row r="306" spans="3:4">
      <c r="C306" s="32"/>
      <c r="D306" s="32"/>
    </row>
    <row r="307" spans="3:4">
      <c r="C307" s="32"/>
      <c r="D307" s="32"/>
    </row>
    <row r="308" spans="3:4">
      <c r="C308" s="32"/>
      <c r="D308" s="32"/>
    </row>
    <row r="309" spans="3:4">
      <c r="C309" s="32"/>
      <c r="D309" s="32"/>
    </row>
    <row r="310" spans="3:4">
      <c r="C310" s="32"/>
      <c r="D310" s="32"/>
    </row>
    <row r="311" spans="3:4">
      <c r="C311" s="32"/>
      <c r="D311" s="32"/>
    </row>
    <row r="312" spans="3:4">
      <c r="C312" s="32"/>
      <c r="D312" s="32"/>
    </row>
    <row r="313" spans="3:4">
      <c r="C313" s="32"/>
      <c r="D313" s="32"/>
    </row>
    <row r="314" spans="3:4">
      <c r="C314" s="32"/>
      <c r="D314" s="32"/>
    </row>
    <row r="315" spans="3:4">
      <c r="C315" s="32"/>
      <c r="D315" s="32"/>
    </row>
    <row r="316" spans="3:4">
      <c r="C316" s="32"/>
      <c r="D316" s="32"/>
    </row>
    <row r="317" spans="3:4">
      <c r="C317" s="32"/>
      <c r="D317" s="32"/>
    </row>
    <row r="318" spans="3:4">
      <c r="C318" s="32"/>
      <c r="D318" s="32"/>
    </row>
    <row r="319" spans="3:4">
      <c r="C319" s="32"/>
      <c r="D319" s="32"/>
    </row>
    <row r="320" spans="3:4">
      <c r="C320" s="32"/>
      <c r="D320" s="32"/>
    </row>
    <row r="321" spans="3:4">
      <c r="C321" s="32"/>
      <c r="D321" s="32"/>
    </row>
    <row r="322" spans="3:4">
      <c r="C322" s="32"/>
      <c r="D322" s="32"/>
    </row>
    <row r="323" spans="3:4">
      <c r="C323" s="32"/>
      <c r="D323" s="32"/>
    </row>
    <row r="324" spans="3:4">
      <c r="C324" s="32"/>
      <c r="D324" s="32"/>
    </row>
    <row r="325" spans="3:4">
      <c r="C325" s="32"/>
      <c r="D325" s="32"/>
    </row>
    <row r="326" spans="3:4">
      <c r="C326" s="32"/>
      <c r="D326" s="32"/>
    </row>
    <row r="327" spans="3:4">
      <c r="C327" s="32"/>
      <c r="D327" s="32"/>
    </row>
    <row r="328" spans="3:4">
      <c r="C328" s="32"/>
      <c r="D328" s="32"/>
    </row>
    <row r="329" spans="3:4">
      <c r="C329" s="32"/>
      <c r="D329" s="32"/>
    </row>
    <row r="330" spans="3:4">
      <c r="C330" s="32"/>
      <c r="D330" s="32"/>
    </row>
    <row r="331" spans="3:4">
      <c r="C331" s="32"/>
      <c r="D331" s="32"/>
    </row>
    <row r="332" spans="3:4">
      <c r="C332" s="32"/>
      <c r="D332" s="32"/>
    </row>
    <row r="333" spans="3:4">
      <c r="C333" s="32"/>
      <c r="D333" s="32"/>
    </row>
    <row r="334" spans="3:4">
      <c r="C334" s="32"/>
      <c r="D334" s="32"/>
    </row>
    <row r="335" spans="3:4">
      <c r="C335" s="32"/>
      <c r="D335" s="32"/>
    </row>
    <row r="336" spans="3:4">
      <c r="C336" s="32"/>
      <c r="D336" s="32"/>
    </row>
    <row r="337" spans="3:4">
      <c r="C337" s="32"/>
      <c r="D337" s="32"/>
    </row>
    <row r="338" spans="3:4">
      <c r="C338" s="32"/>
      <c r="D338" s="32"/>
    </row>
    <row r="339" spans="3:4">
      <c r="C339" s="32"/>
      <c r="D339" s="32"/>
    </row>
    <row r="340" spans="3:4">
      <c r="C340" s="32"/>
      <c r="D340" s="32"/>
    </row>
    <row r="341" spans="3:4">
      <c r="C341" s="32"/>
      <c r="D341" s="32"/>
    </row>
    <row r="342" spans="3:4">
      <c r="C342" s="32"/>
      <c r="D342" s="32"/>
    </row>
    <row r="343" spans="3:4">
      <c r="C343" s="32"/>
      <c r="D343" s="32"/>
    </row>
    <row r="344" spans="3:4">
      <c r="C344" s="32"/>
      <c r="D344" s="32"/>
    </row>
    <row r="345" spans="3:4">
      <c r="C345" s="32"/>
      <c r="D345" s="32"/>
    </row>
    <row r="346" spans="3:4">
      <c r="C346" s="32"/>
      <c r="D346" s="32"/>
    </row>
    <row r="347" spans="3:4">
      <c r="C347" s="32"/>
      <c r="D347" s="32"/>
    </row>
    <row r="348" spans="3:4">
      <c r="C348" s="32"/>
      <c r="D348" s="32"/>
    </row>
    <row r="349" spans="3:4">
      <c r="C349" s="32"/>
      <c r="D349" s="32"/>
    </row>
    <row r="350" spans="3:4">
      <c r="C350" s="32"/>
      <c r="D350" s="32"/>
    </row>
    <row r="351" spans="3:4">
      <c r="C351" s="32"/>
      <c r="D351" s="32"/>
    </row>
    <row r="352" spans="3:4">
      <c r="C352" s="32"/>
      <c r="D352" s="32"/>
    </row>
    <row r="353" spans="3:4">
      <c r="C353" s="32"/>
      <c r="D353" s="32"/>
    </row>
    <row r="354" spans="3:4">
      <c r="C354" s="32"/>
      <c r="D354" s="32"/>
    </row>
    <row r="355" spans="3:4">
      <c r="C355" s="32"/>
      <c r="D355" s="32"/>
    </row>
    <row r="356" spans="3:4">
      <c r="C356" s="32"/>
      <c r="D356" s="32"/>
    </row>
    <row r="357" spans="3:4">
      <c r="C357" s="32"/>
      <c r="D357" s="32"/>
    </row>
    <row r="358" spans="3:4">
      <c r="C358" s="32"/>
      <c r="D358" s="32"/>
    </row>
    <row r="359" spans="3:4">
      <c r="C359" s="32"/>
      <c r="D359" s="32"/>
    </row>
    <row r="360" spans="3:4">
      <c r="C360" s="32"/>
      <c r="D360" s="32"/>
    </row>
    <row r="361" spans="3:4">
      <c r="C361" s="32"/>
      <c r="D361" s="32"/>
    </row>
    <row r="362" spans="3:4">
      <c r="C362" s="32"/>
      <c r="D362" s="32"/>
    </row>
    <row r="363" spans="3:4">
      <c r="C363" s="32"/>
      <c r="D363" s="32"/>
    </row>
    <row r="364" spans="3:4">
      <c r="C364" s="32"/>
      <c r="D364" s="32"/>
    </row>
    <row r="365" spans="3:4">
      <c r="C365" s="32"/>
      <c r="D365" s="32"/>
    </row>
    <row r="366" spans="3:4">
      <c r="C366" s="32"/>
      <c r="D366" s="32"/>
    </row>
    <row r="367" spans="3:4">
      <c r="C367" s="32"/>
      <c r="D367" s="32"/>
    </row>
    <row r="368" spans="3:4">
      <c r="C368" s="32"/>
      <c r="D368" s="32"/>
    </row>
    <row r="369" spans="3:4">
      <c r="C369" s="32"/>
      <c r="D369" s="32"/>
    </row>
    <row r="370" spans="3:4">
      <c r="C370" s="32"/>
      <c r="D370" s="32"/>
    </row>
    <row r="371" spans="3:4">
      <c r="C371" s="32"/>
      <c r="D371" s="32"/>
    </row>
    <row r="372" spans="3:4">
      <c r="C372" s="32"/>
      <c r="D372" s="32"/>
    </row>
    <row r="373" spans="3:4">
      <c r="C373" s="32"/>
      <c r="D373" s="32"/>
    </row>
    <row r="374" spans="3:4">
      <c r="C374" s="32"/>
      <c r="D374" s="32"/>
    </row>
    <row r="375" spans="3:4">
      <c r="C375" s="32"/>
      <c r="D375" s="32"/>
    </row>
    <row r="376" spans="3:4">
      <c r="C376" s="32"/>
      <c r="D376" s="32"/>
    </row>
    <row r="377" spans="3:4">
      <c r="C377" s="32"/>
      <c r="D377" s="32"/>
    </row>
    <row r="378" spans="3:4">
      <c r="C378" s="32"/>
      <c r="D378" s="32"/>
    </row>
    <row r="379" spans="3:4">
      <c r="C379" s="32"/>
      <c r="D379" s="32"/>
    </row>
    <row r="380" spans="3:4">
      <c r="C380" s="32"/>
      <c r="D380" s="32"/>
    </row>
    <row r="381" spans="3:4">
      <c r="C381" s="32"/>
      <c r="D381" s="32"/>
    </row>
    <row r="382" spans="3:4">
      <c r="C382" s="32"/>
      <c r="D382" s="32"/>
    </row>
    <row r="383" spans="3:4">
      <c r="C383" s="32"/>
      <c r="D383" s="32"/>
    </row>
    <row r="384" spans="3:4">
      <c r="C384" s="32"/>
      <c r="D384" s="32"/>
    </row>
    <row r="385" spans="3:4">
      <c r="C385" s="32"/>
      <c r="D385" s="32"/>
    </row>
    <row r="386" spans="3:4">
      <c r="C386" s="32"/>
      <c r="D386" s="32"/>
    </row>
    <row r="387" spans="3:4">
      <c r="C387" s="32"/>
      <c r="D387" s="32"/>
    </row>
    <row r="388" spans="3:4">
      <c r="C388" s="32"/>
      <c r="D388" s="32"/>
    </row>
    <row r="389" spans="3:4">
      <c r="C389" s="32"/>
      <c r="D389" s="32"/>
    </row>
    <row r="390" spans="3:4">
      <c r="C390" s="32"/>
      <c r="D390" s="32"/>
    </row>
    <row r="391" spans="3:4">
      <c r="C391" s="32"/>
      <c r="D391" s="32"/>
    </row>
    <row r="392" spans="3:4">
      <c r="C392" s="32"/>
      <c r="D392" s="32"/>
    </row>
    <row r="393" spans="3:4">
      <c r="C393" s="32"/>
      <c r="D393" s="32"/>
    </row>
    <row r="394" spans="3:4">
      <c r="C394" s="32"/>
      <c r="D394" s="32"/>
    </row>
    <row r="395" spans="3:4">
      <c r="C395" s="32"/>
      <c r="D395" s="32"/>
    </row>
    <row r="396" spans="3:4">
      <c r="C396" s="32"/>
      <c r="D396" s="32"/>
    </row>
    <row r="397" spans="3:4">
      <c r="C397" s="32"/>
      <c r="D397" s="32"/>
    </row>
    <row r="398" spans="3:4">
      <c r="C398" s="32"/>
      <c r="D398" s="32"/>
    </row>
    <row r="399" spans="3:4">
      <c r="C399" s="32"/>
      <c r="D399" s="32"/>
    </row>
    <row r="400" spans="3:4">
      <c r="C400" s="32"/>
      <c r="D400" s="32"/>
    </row>
    <row r="401" spans="3:4">
      <c r="C401" s="32"/>
      <c r="D401" s="32"/>
    </row>
    <row r="402" spans="3:4">
      <c r="C402" s="32"/>
      <c r="D402" s="32"/>
    </row>
    <row r="403" spans="3:4">
      <c r="C403" s="32"/>
      <c r="D403" s="32"/>
    </row>
    <row r="404" spans="3:4">
      <c r="C404" s="32"/>
      <c r="D404" s="32"/>
    </row>
    <row r="405" spans="3:4">
      <c r="C405" s="32"/>
      <c r="D405" s="32"/>
    </row>
    <row r="406" spans="3:4">
      <c r="C406" s="32"/>
      <c r="D406" s="32"/>
    </row>
    <row r="407" spans="3:4">
      <c r="C407" s="32"/>
      <c r="D407" s="32"/>
    </row>
    <row r="408" spans="3:4">
      <c r="C408" s="32"/>
      <c r="D408" s="32"/>
    </row>
    <row r="409" spans="3:4">
      <c r="C409" s="32"/>
      <c r="D409" s="32"/>
    </row>
    <row r="410" spans="3:4">
      <c r="C410" s="32"/>
      <c r="D410" s="32"/>
    </row>
    <row r="411" spans="3:4">
      <c r="C411" s="32"/>
      <c r="D411" s="32"/>
    </row>
    <row r="412" spans="3:4">
      <c r="C412" s="32"/>
      <c r="D412" s="32"/>
    </row>
    <row r="413" spans="3:4">
      <c r="C413" s="32"/>
      <c r="D413" s="32"/>
    </row>
    <row r="414" spans="3:4">
      <c r="C414" s="32"/>
      <c r="D414" s="32"/>
    </row>
    <row r="415" spans="3:4">
      <c r="C415" s="32"/>
      <c r="D415" s="32"/>
    </row>
    <row r="416" spans="3:4">
      <c r="C416" s="32"/>
      <c r="D416" s="32"/>
    </row>
    <row r="417" spans="3:4">
      <c r="C417" s="32"/>
      <c r="D417" s="32"/>
    </row>
    <row r="418" spans="3:4">
      <c r="C418" s="32"/>
      <c r="D418" s="32"/>
    </row>
    <row r="419" spans="3:4">
      <c r="C419" s="32"/>
      <c r="D419" s="32"/>
    </row>
    <row r="420" spans="3:4">
      <c r="C420" s="32"/>
      <c r="D420" s="32"/>
    </row>
    <row r="421" spans="3:4">
      <c r="C421" s="32"/>
      <c r="D421" s="32"/>
    </row>
    <row r="422" spans="3:4">
      <c r="C422" s="32"/>
      <c r="D422" s="32"/>
    </row>
    <row r="423" spans="3:4">
      <c r="C423" s="32"/>
      <c r="D423" s="32"/>
    </row>
    <row r="424" spans="3:4">
      <c r="C424" s="32"/>
      <c r="D424" s="32"/>
    </row>
    <row r="425" spans="3:4">
      <c r="C425" s="32"/>
      <c r="D425" s="32"/>
    </row>
    <row r="426" spans="3:4">
      <c r="C426" s="32"/>
      <c r="D426" s="32"/>
    </row>
    <row r="427" spans="3:4">
      <c r="C427" s="32"/>
      <c r="D427" s="32"/>
    </row>
    <row r="428" spans="3:4">
      <c r="C428" s="32"/>
      <c r="D428" s="32"/>
    </row>
    <row r="429" spans="3:4">
      <c r="C429" s="32"/>
      <c r="D429" s="32"/>
    </row>
    <row r="430" spans="3:4">
      <c r="C430" s="32"/>
      <c r="D430" s="32"/>
    </row>
    <row r="431" spans="3:4">
      <c r="C431" s="32"/>
      <c r="D431" s="32"/>
    </row>
    <row r="432" spans="3:4">
      <c r="C432" s="32"/>
      <c r="D432" s="32"/>
    </row>
    <row r="433" spans="3:4">
      <c r="C433" s="32"/>
      <c r="D433" s="32"/>
    </row>
    <row r="434" spans="3:4">
      <c r="C434" s="32"/>
      <c r="D434" s="32"/>
    </row>
    <row r="435" spans="3:4">
      <c r="C435" s="32"/>
      <c r="D435" s="32"/>
    </row>
    <row r="436" spans="3:4">
      <c r="C436" s="32"/>
      <c r="D436" s="32"/>
    </row>
    <row r="437" spans="3:4">
      <c r="C437" s="32"/>
      <c r="D437" s="32"/>
    </row>
    <row r="438" spans="3:4">
      <c r="C438" s="32"/>
      <c r="D438" s="32"/>
    </row>
    <row r="439" spans="3:4">
      <c r="C439" s="32"/>
      <c r="D439" s="32"/>
    </row>
    <row r="440" spans="3:4">
      <c r="C440" s="32"/>
      <c r="D440" s="32"/>
    </row>
    <row r="441" spans="3:4">
      <c r="C441" s="32"/>
      <c r="D441" s="32"/>
    </row>
    <row r="442" spans="3:4">
      <c r="C442" s="32"/>
      <c r="D442" s="32"/>
    </row>
    <row r="443" spans="3:4">
      <c r="C443" s="32"/>
      <c r="D443" s="32"/>
    </row>
    <row r="444" spans="3:4">
      <c r="C444" s="32"/>
      <c r="D444" s="32"/>
    </row>
    <row r="445" spans="3:4">
      <c r="C445" s="32"/>
      <c r="D445" s="32"/>
    </row>
    <row r="446" spans="3:4">
      <c r="C446" s="32"/>
      <c r="D446" s="32"/>
    </row>
    <row r="447" spans="3:4">
      <c r="C447" s="32"/>
      <c r="D447" s="32"/>
    </row>
    <row r="448" spans="3:4">
      <c r="C448" s="32"/>
      <c r="D448" s="32"/>
    </row>
    <row r="449" spans="3:4">
      <c r="C449" s="32"/>
      <c r="D449" s="32"/>
    </row>
    <row r="450" spans="3:4">
      <c r="C450" s="32"/>
      <c r="D450" s="32"/>
    </row>
    <row r="451" spans="3:4">
      <c r="C451" s="32"/>
      <c r="D451" s="32"/>
    </row>
    <row r="452" spans="3:4">
      <c r="C452" s="32"/>
      <c r="D452" s="32"/>
    </row>
    <row r="453" spans="3:4">
      <c r="C453" s="32"/>
      <c r="D453" s="32"/>
    </row>
    <row r="454" spans="3:4">
      <c r="C454" s="32"/>
      <c r="D454" s="32"/>
    </row>
    <row r="455" spans="3:4">
      <c r="C455" s="32"/>
      <c r="D455" s="32"/>
    </row>
    <row r="456" spans="3:4">
      <c r="C456" s="32"/>
      <c r="D456" s="32"/>
    </row>
    <row r="457" spans="3:4">
      <c r="C457" s="32"/>
      <c r="D457" s="32"/>
    </row>
    <row r="458" spans="3:4">
      <c r="C458" s="32"/>
      <c r="D458" s="32"/>
    </row>
    <row r="459" spans="3:4">
      <c r="C459" s="32"/>
      <c r="D459" s="32"/>
    </row>
    <row r="460" spans="3:4">
      <c r="C460" s="32"/>
      <c r="D460" s="32"/>
    </row>
    <row r="461" spans="3:4">
      <c r="C461" s="32"/>
      <c r="D461" s="32"/>
    </row>
    <row r="462" spans="3:4">
      <c r="C462" s="32"/>
      <c r="D462" s="32"/>
    </row>
    <row r="463" spans="3:4">
      <c r="C463" s="32"/>
      <c r="D463" s="32"/>
    </row>
    <row r="464" spans="3:4">
      <c r="C464" s="32"/>
      <c r="D464" s="32"/>
    </row>
    <row r="465" spans="3:4">
      <c r="C465" s="32"/>
      <c r="D465" s="32"/>
    </row>
    <row r="466" spans="3:4">
      <c r="C466" s="32"/>
      <c r="D466" s="32"/>
    </row>
    <row r="467" spans="3:4">
      <c r="C467" s="32"/>
      <c r="D467" s="32"/>
    </row>
    <row r="468" spans="3:4">
      <c r="C468" s="32"/>
      <c r="D468" s="32"/>
    </row>
    <row r="469" spans="3:4">
      <c r="C469" s="32"/>
      <c r="D469" s="32"/>
    </row>
    <row r="470" spans="3:4">
      <c r="C470" s="32"/>
      <c r="D470" s="32"/>
    </row>
    <row r="471" spans="3:4">
      <c r="C471" s="32"/>
      <c r="D471" s="32"/>
    </row>
    <row r="472" spans="3:4">
      <c r="C472" s="32"/>
      <c r="D472" s="32"/>
    </row>
    <row r="473" spans="3:4">
      <c r="C473" s="32"/>
      <c r="D473" s="32"/>
    </row>
    <row r="474" spans="3:4">
      <c r="C474" s="32"/>
      <c r="D474" s="32"/>
    </row>
    <row r="475" spans="3:4">
      <c r="C475" s="32"/>
      <c r="D475" s="32"/>
    </row>
    <row r="476" spans="3:4">
      <c r="C476" s="32"/>
      <c r="D476" s="32"/>
    </row>
    <row r="477" spans="3:4">
      <c r="C477" s="32"/>
      <c r="D477" s="32"/>
    </row>
    <row r="478" spans="3:4">
      <c r="C478" s="32"/>
      <c r="D478" s="32"/>
    </row>
    <row r="479" spans="3:4">
      <c r="C479" s="32"/>
      <c r="D479" s="32"/>
    </row>
    <row r="480" spans="3:4">
      <c r="C480" s="32"/>
      <c r="D480" s="32"/>
    </row>
    <row r="481" spans="3:4">
      <c r="C481" s="32"/>
      <c r="D481" s="32"/>
    </row>
    <row r="482" spans="3:4">
      <c r="C482" s="32"/>
      <c r="D482" s="32"/>
    </row>
    <row r="483" spans="3:4">
      <c r="C483" s="32"/>
      <c r="D483" s="32"/>
    </row>
    <row r="484" spans="3:4">
      <c r="C484" s="32"/>
      <c r="D484" s="32"/>
    </row>
    <row r="485" spans="3:4">
      <c r="C485" s="32"/>
      <c r="D485" s="32"/>
    </row>
    <row r="486" spans="3:4">
      <c r="C486" s="32"/>
      <c r="D486" s="32"/>
    </row>
    <row r="487" spans="3:4">
      <c r="C487" s="32"/>
      <c r="D487" s="32"/>
    </row>
    <row r="488" spans="3:4">
      <c r="C488" s="32"/>
      <c r="D488" s="32"/>
    </row>
    <row r="489" spans="3:4">
      <c r="C489" s="32"/>
      <c r="D489" s="32"/>
    </row>
    <row r="490" spans="3:4">
      <c r="C490" s="32"/>
      <c r="D490" s="32"/>
    </row>
    <row r="491" spans="3:4">
      <c r="C491" s="32"/>
      <c r="D491" s="32"/>
    </row>
    <row r="492" spans="3:4">
      <c r="C492" s="32"/>
      <c r="D492" s="32"/>
    </row>
    <row r="493" spans="3:4">
      <c r="C493" s="32"/>
      <c r="D493" s="32"/>
    </row>
    <row r="494" spans="3:4">
      <c r="C494" s="32"/>
      <c r="D494" s="32"/>
    </row>
    <row r="495" spans="3:4">
      <c r="C495" s="32"/>
      <c r="D495" s="32"/>
    </row>
    <row r="496" spans="3:4">
      <c r="C496" s="32"/>
      <c r="D496" s="32"/>
    </row>
    <row r="497" spans="3:4">
      <c r="C497" s="32"/>
      <c r="D497" s="32"/>
    </row>
    <row r="498" spans="3:4">
      <c r="C498" s="32"/>
      <c r="D498" s="32"/>
    </row>
    <row r="499" spans="3:4">
      <c r="C499" s="32"/>
      <c r="D499" s="32"/>
    </row>
    <row r="500" spans="3:4">
      <c r="C500" s="32"/>
      <c r="D500" s="32"/>
    </row>
    <row r="501" spans="3:4">
      <c r="C501" s="32"/>
      <c r="D501" s="32"/>
    </row>
    <row r="502" spans="3:4">
      <c r="C502" s="32"/>
      <c r="D502" s="32"/>
    </row>
    <row r="503" spans="3:4">
      <c r="C503" s="32"/>
      <c r="D503" s="32"/>
    </row>
    <row r="504" spans="3:4">
      <c r="C504" s="32"/>
      <c r="D504" s="32"/>
    </row>
    <row r="505" spans="3:4">
      <c r="C505" s="32"/>
      <c r="D505" s="32"/>
    </row>
    <row r="506" spans="3:4">
      <c r="C506" s="32"/>
      <c r="D506" s="32"/>
    </row>
    <row r="507" spans="3:4">
      <c r="C507" s="32"/>
      <c r="D507" s="32"/>
    </row>
    <row r="508" spans="3:4">
      <c r="C508" s="32"/>
      <c r="D508" s="32"/>
    </row>
    <row r="509" spans="3:4">
      <c r="C509" s="32"/>
      <c r="D509" s="32"/>
    </row>
    <row r="510" spans="3:4">
      <c r="C510" s="32"/>
      <c r="D510" s="32"/>
    </row>
    <row r="511" spans="3:4">
      <c r="C511" s="32"/>
      <c r="D511" s="32"/>
    </row>
    <row r="512" spans="3:4">
      <c r="C512" s="32"/>
      <c r="D512" s="32"/>
    </row>
    <row r="513" spans="3:4">
      <c r="C513" s="32"/>
      <c r="D513" s="32"/>
    </row>
    <row r="514" spans="3:4">
      <c r="C514" s="32"/>
      <c r="D514" s="32"/>
    </row>
    <row r="515" spans="3:4">
      <c r="C515" s="32"/>
      <c r="D515" s="32"/>
    </row>
    <row r="516" spans="3:4">
      <c r="C516" s="32"/>
      <c r="D516" s="32"/>
    </row>
    <row r="517" spans="3:4">
      <c r="C517" s="32"/>
      <c r="D517" s="32"/>
    </row>
    <row r="518" spans="3:4">
      <c r="C518" s="32"/>
      <c r="D518" s="32"/>
    </row>
    <row r="519" spans="3:4">
      <c r="C519" s="32"/>
      <c r="D519" s="32"/>
    </row>
    <row r="520" spans="3:4">
      <c r="C520" s="32"/>
      <c r="D520" s="32"/>
    </row>
    <row r="521" spans="3:4">
      <c r="C521" s="32"/>
      <c r="D521" s="32"/>
    </row>
    <row r="522" spans="3:4">
      <c r="C522" s="32"/>
      <c r="D522" s="32"/>
    </row>
    <row r="523" spans="3:4">
      <c r="C523" s="32"/>
      <c r="D523" s="32"/>
    </row>
    <row r="524" spans="3:4">
      <c r="C524" s="32"/>
      <c r="D524" s="32"/>
    </row>
    <row r="525" spans="3:4">
      <c r="C525" s="32"/>
      <c r="D525" s="32"/>
    </row>
    <row r="526" spans="3:4">
      <c r="C526" s="32"/>
      <c r="D526" s="32"/>
    </row>
    <row r="527" spans="3:4">
      <c r="C527" s="32"/>
      <c r="D527" s="32"/>
    </row>
    <row r="528" spans="3:4">
      <c r="C528" s="32"/>
      <c r="D528" s="32"/>
    </row>
    <row r="529" spans="3:4">
      <c r="C529" s="32"/>
      <c r="D529" s="32"/>
    </row>
    <row r="530" spans="3:4">
      <c r="C530" s="32"/>
      <c r="D530" s="32"/>
    </row>
    <row r="531" spans="3:4">
      <c r="C531" s="32"/>
      <c r="D531" s="32"/>
    </row>
    <row r="532" spans="3:4">
      <c r="C532" s="32"/>
      <c r="D532" s="32"/>
    </row>
    <row r="533" spans="3:4">
      <c r="C533" s="32"/>
      <c r="D533" s="32"/>
    </row>
    <row r="534" spans="3:4">
      <c r="C534" s="32"/>
      <c r="D534" s="32"/>
    </row>
    <row r="535" spans="3:4">
      <c r="C535" s="32"/>
      <c r="D535" s="32"/>
    </row>
    <row r="536" spans="3:4">
      <c r="C536" s="32"/>
      <c r="D536" s="32"/>
    </row>
    <row r="537" spans="3:4">
      <c r="C537" s="32"/>
      <c r="D537" s="32"/>
    </row>
    <row r="538" spans="3:4">
      <c r="C538" s="32"/>
      <c r="D538" s="32"/>
    </row>
    <row r="539" spans="3:4">
      <c r="C539" s="32"/>
      <c r="D539" s="32"/>
    </row>
    <row r="540" spans="3:4">
      <c r="C540" s="32"/>
      <c r="D540" s="32"/>
    </row>
    <row r="541" spans="3:4">
      <c r="C541" s="32"/>
      <c r="D541" s="32"/>
    </row>
    <row r="542" spans="3:4">
      <c r="C542" s="32"/>
      <c r="D542" s="32"/>
    </row>
    <row r="543" spans="3:4">
      <c r="C543" s="32"/>
      <c r="D543" s="32"/>
    </row>
    <row r="544" spans="3:4">
      <c r="C544" s="32"/>
      <c r="D544" s="32"/>
    </row>
    <row r="545" spans="3:4">
      <c r="C545" s="32"/>
      <c r="D545" s="32"/>
    </row>
    <row r="546" spans="3:4">
      <c r="C546" s="32"/>
      <c r="D546" s="32"/>
    </row>
    <row r="547" spans="3:4">
      <c r="C547" s="32"/>
      <c r="D547" s="32"/>
    </row>
    <row r="548" spans="3:4">
      <c r="C548" s="32"/>
      <c r="D548" s="32"/>
    </row>
    <row r="549" spans="3:4">
      <c r="C549" s="32"/>
      <c r="D549" s="32"/>
    </row>
    <row r="550" spans="3:4">
      <c r="C550" s="32"/>
      <c r="D550" s="32"/>
    </row>
    <row r="551" spans="3:4">
      <c r="C551" s="32"/>
      <c r="D551" s="32"/>
    </row>
    <row r="552" spans="3:4">
      <c r="C552" s="32"/>
      <c r="D552" s="32"/>
    </row>
    <row r="553" spans="3:4">
      <c r="C553" s="32"/>
      <c r="D553" s="32"/>
    </row>
    <row r="554" spans="3:4">
      <c r="C554" s="32"/>
      <c r="D554" s="32"/>
    </row>
    <row r="555" spans="3:4">
      <c r="C555" s="32"/>
      <c r="D555" s="32"/>
    </row>
    <row r="556" spans="3:4">
      <c r="C556" s="32"/>
      <c r="D556" s="32"/>
    </row>
    <row r="557" spans="3:4">
      <c r="C557" s="32"/>
      <c r="D557" s="32"/>
    </row>
    <row r="558" spans="3:4">
      <c r="C558" s="32"/>
      <c r="D558" s="32"/>
    </row>
    <row r="559" spans="3:4">
      <c r="C559" s="32"/>
      <c r="D559" s="32"/>
    </row>
    <row r="560" spans="3:4">
      <c r="C560" s="32"/>
      <c r="D560" s="32"/>
    </row>
    <row r="561" spans="3:4">
      <c r="C561" s="32"/>
      <c r="D561" s="32"/>
    </row>
    <row r="562" spans="3:4">
      <c r="C562" s="32"/>
      <c r="D562" s="32"/>
    </row>
    <row r="563" spans="3:4">
      <c r="C563" s="32"/>
      <c r="D563" s="32"/>
    </row>
    <row r="564" spans="3:4">
      <c r="C564" s="32"/>
      <c r="D564" s="32"/>
    </row>
    <row r="565" spans="3:4">
      <c r="C565" s="32"/>
      <c r="D565" s="32"/>
    </row>
    <row r="566" spans="3:4">
      <c r="C566" s="32"/>
      <c r="D566" s="32"/>
    </row>
    <row r="567" spans="3:4">
      <c r="C567" s="32"/>
      <c r="D567" s="32"/>
    </row>
    <row r="568" spans="3:4">
      <c r="C568" s="32"/>
      <c r="D568" s="32"/>
    </row>
    <row r="569" spans="3:4">
      <c r="C569" s="32"/>
      <c r="D569" s="32"/>
    </row>
    <row r="570" spans="3:4">
      <c r="C570" s="32"/>
      <c r="D570" s="32"/>
    </row>
    <row r="571" spans="3:4">
      <c r="C571" s="32"/>
      <c r="D571" s="32"/>
    </row>
    <row r="572" spans="3:4">
      <c r="C572" s="32"/>
      <c r="D572" s="32"/>
    </row>
    <row r="573" spans="3:4">
      <c r="C573" s="32"/>
      <c r="D573" s="32"/>
    </row>
    <row r="574" spans="3:4">
      <c r="C574" s="32"/>
      <c r="D574" s="32"/>
    </row>
    <row r="575" spans="3:4">
      <c r="C575" s="32"/>
      <c r="D575" s="32"/>
    </row>
    <row r="576" spans="3:4">
      <c r="C576" s="32"/>
      <c r="D576" s="32"/>
    </row>
    <row r="577" spans="3:4">
      <c r="C577" s="32"/>
      <c r="D577" s="32"/>
    </row>
    <row r="578" spans="3:4">
      <c r="C578" s="32"/>
      <c r="D578" s="32"/>
    </row>
    <row r="579" spans="3:4">
      <c r="C579" s="32"/>
      <c r="D579" s="32"/>
    </row>
    <row r="580" spans="3:4">
      <c r="C580" s="32"/>
      <c r="D580" s="32"/>
    </row>
    <row r="581" spans="3:4">
      <c r="C581" s="32"/>
      <c r="D581" s="32"/>
    </row>
    <row r="582" spans="3:4">
      <c r="C582" s="32"/>
      <c r="D582" s="32"/>
    </row>
    <row r="583" spans="3:4">
      <c r="C583" s="32"/>
      <c r="D583" s="32"/>
    </row>
    <row r="584" spans="3:4">
      <c r="C584" s="32"/>
      <c r="D584" s="32"/>
    </row>
    <row r="585" spans="3:4">
      <c r="C585" s="32"/>
      <c r="D585" s="32"/>
    </row>
    <row r="586" spans="3:4">
      <c r="C586" s="32"/>
      <c r="D586" s="32"/>
    </row>
    <row r="587" spans="3:4">
      <c r="C587" s="32"/>
      <c r="D587" s="32"/>
    </row>
    <row r="588" spans="3:4">
      <c r="C588" s="32"/>
      <c r="D588" s="32"/>
    </row>
    <row r="589" spans="3:4">
      <c r="C589" s="32"/>
      <c r="D589" s="32"/>
    </row>
    <row r="590" spans="3:4">
      <c r="C590" s="32"/>
      <c r="D590" s="32"/>
    </row>
    <row r="591" spans="3:4">
      <c r="C591" s="32"/>
      <c r="D591" s="32"/>
    </row>
    <row r="592" spans="3:4">
      <c r="C592" s="32"/>
      <c r="D592" s="32"/>
    </row>
    <row r="593" spans="3:4">
      <c r="C593" s="32"/>
      <c r="D593" s="32"/>
    </row>
    <row r="594" spans="3:4">
      <c r="C594" s="32"/>
      <c r="D594" s="32"/>
    </row>
    <row r="595" spans="3:4">
      <c r="C595" s="32"/>
      <c r="D595" s="32"/>
    </row>
    <row r="596" spans="3:4">
      <c r="C596" s="32"/>
      <c r="D596" s="32"/>
    </row>
    <row r="597" spans="3:4">
      <c r="C597" s="32"/>
      <c r="D597" s="32"/>
    </row>
    <row r="598" spans="3:4">
      <c r="C598" s="32"/>
      <c r="D598" s="32"/>
    </row>
    <row r="599" spans="3:4">
      <c r="C599" s="32"/>
      <c r="D599" s="32"/>
    </row>
    <row r="600" spans="3:4">
      <c r="C600" s="32"/>
      <c r="D600" s="32"/>
    </row>
    <row r="601" spans="3:4">
      <c r="C601" s="32"/>
      <c r="D601" s="32"/>
    </row>
    <row r="602" spans="3:4">
      <c r="C602" s="32"/>
      <c r="D602" s="32"/>
    </row>
    <row r="603" spans="3:4">
      <c r="C603" s="32"/>
      <c r="D603" s="32"/>
    </row>
    <row r="604" spans="3:4">
      <c r="C604" s="32"/>
      <c r="D604" s="32"/>
    </row>
    <row r="605" spans="3:4">
      <c r="C605" s="32"/>
      <c r="D605" s="32"/>
    </row>
    <row r="606" spans="3:4">
      <c r="C606" s="32"/>
      <c r="D606" s="32"/>
    </row>
    <row r="607" spans="3:4">
      <c r="C607" s="32"/>
      <c r="D607" s="32"/>
    </row>
    <row r="608" spans="3:4">
      <c r="C608" s="32"/>
      <c r="D608" s="32"/>
    </row>
    <row r="609" spans="3:4">
      <c r="C609" s="32"/>
      <c r="D609" s="32"/>
    </row>
    <row r="610" spans="3:4">
      <c r="C610" s="32"/>
      <c r="D610" s="32"/>
    </row>
    <row r="611" spans="3:4">
      <c r="C611" s="32"/>
      <c r="D611" s="32"/>
    </row>
    <row r="612" spans="3:4">
      <c r="C612" s="32"/>
      <c r="D612" s="32"/>
    </row>
    <row r="613" spans="3:4">
      <c r="C613" s="32"/>
      <c r="D613" s="32"/>
    </row>
    <row r="614" spans="3:4">
      <c r="C614" s="32"/>
      <c r="D614" s="32"/>
    </row>
    <row r="615" spans="3:4">
      <c r="C615" s="32"/>
      <c r="D615" s="32"/>
    </row>
    <row r="616" spans="3:4">
      <c r="C616" s="32"/>
      <c r="D616" s="32"/>
    </row>
    <row r="617" spans="3:4">
      <c r="C617" s="32"/>
      <c r="D617" s="32"/>
    </row>
    <row r="618" spans="3:4">
      <c r="C618" s="32"/>
      <c r="D618" s="32"/>
    </row>
    <row r="619" spans="3:4">
      <c r="C619" s="32"/>
      <c r="D619" s="32"/>
    </row>
    <row r="620" spans="3:4">
      <c r="C620" s="32"/>
      <c r="D620" s="32"/>
    </row>
    <row r="621" spans="3:4">
      <c r="C621" s="32"/>
      <c r="D621" s="32"/>
    </row>
    <row r="622" spans="3:4">
      <c r="C622" s="32"/>
      <c r="D622" s="32"/>
    </row>
    <row r="623" spans="3:4">
      <c r="C623" s="32"/>
      <c r="D623" s="32"/>
    </row>
    <row r="624" spans="3:4">
      <c r="C624" s="32"/>
      <c r="D624" s="32"/>
    </row>
    <row r="625" spans="3:4">
      <c r="C625" s="32"/>
      <c r="D625" s="32"/>
    </row>
    <row r="626" spans="3:4">
      <c r="C626" s="32"/>
      <c r="D626" s="32"/>
    </row>
    <row r="627" spans="3:4">
      <c r="C627" s="32"/>
      <c r="D627" s="32"/>
    </row>
    <row r="628" spans="3:4">
      <c r="C628" s="32"/>
      <c r="D628" s="32"/>
    </row>
    <row r="629" spans="3:4">
      <c r="C629" s="32"/>
      <c r="D629" s="32"/>
    </row>
    <row r="630" spans="3:4">
      <c r="C630" s="32"/>
      <c r="D630" s="32"/>
    </row>
    <row r="631" spans="3:4">
      <c r="C631" s="32"/>
      <c r="D631" s="32"/>
    </row>
    <row r="632" spans="3:4">
      <c r="C632" s="32"/>
      <c r="D632" s="32"/>
    </row>
    <row r="633" spans="3:4">
      <c r="C633" s="32"/>
      <c r="D633" s="32"/>
    </row>
    <row r="634" spans="3:4">
      <c r="C634" s="32"/>
      <c r="D634" s="32"/>
    </row>
    <row r="635" spans="3:4">
      <c r="C635" s="32"/>
      <c r="D635" s="32"/>
    </row>
    <row r="636" spans="3:4">
      <c r="C636" s="32"/>
      <c r="D636" s="32"/>
    </row>
    <row r="637" spans="3:4">
      <c r="C637" s="32"/>
      <c r="D637" s="32"/>
    </row>
    <row r="638" spans="3:4">
      <c r="C638" s="32"/>
      <c r="D638" s="32"/>
    </row>
    <row r="639" spans="3:4">
      <c r="C639" s="32"/>
      <c r="D639" s="32"/>
    </row>
    <row r="640" spans="3:4">
      <c r="C640" s="32"/>
      <c r="D640" s="32"/>
    </row>
    <row r="641" spans="3:4">
      <c r="C641" s="32"/>
      <c r="D641" s="32"/>
    </row>
    <row r="642" spans="3:4">
      <c r="C642" s="32"/>
      <c r="D642" s="32"/>
    </row>
    <row r="643" spans="3:4">
      <c r="C643" s="32"/>
      <c r="D643" s="32"/>
    </row>
    <row r="644" spans="3:4">
      <c r="C644" s="32"/>
      <c r="D644" s="32"/>
    </row>
    <row r="645" spans="3:4">
      <c r="C645" s="32"/>
      <c r="D645" s="32"/>
    </row>
    <row r="646" spans="3:4">
      <c r="C646" s="32"/>
      <c r="D646" s="32"/>
    </row>
    <row r="647" spans="3:4">
      <c r="C647" s="32"/>
      <c r="D647" s="32"/>
    </row>
    <row r="648" spans="3:4">
      <c r="C648" s="32"/>
      <c r="D648" s="32"/>
    </row>
    <row r="649" spans="3:4">
      <c r="C649" s="32"/>
      <c r="D649" s="32"/>
    </row>
    <row r="650" spans="3:4">
      <c r="C650" s="32"/>
      <c r="D650" s="32"/>
    </row>
    <row r="651" spans="3:4">
      <c r="C651" s="32"/>
      <c r="D651" s="32"/>
    </row>
    <row r="652" spans="3:4">
      <c r="C652" s="32"/>
      <c r="D652" s="32"/>
    </row>
    <row r="653" spans="3:4">
      <c r="C653" s="32"/>
      <c r="D653" s="32"/>
    </row>
    <row r="654" spans="3:4">
      <c r="C654" s="32"/>
      <c r="D654" s="32"/>
    </row>
    <row r="655" spans="3:4">
      <c r="C655" s="32"/>
      <c r="D655" s="32"/>
    </row>
    <row r="656" spans="3:4">
      <c r="C656" s="32"/>
      <c r="D656" s="32"/>
    </row>
    <row r="657" spans="3:4">
      <c r="C657" s="32"/>
      <c r="D657" s="32"/>
    </row>
    <row r="658" spans="3:4">
      <c r="C658" s="32"/>
      <c r="D658" s="32"/>
    </row>
    <row r="659" spans="3:4">
      <c r="C659" s="32"/>
      <c r="D659" s="32"/>
    </row>
    <row r="660" spans="3:4">
      <c r="C660" s="32"/>
      <c r="D660" s="32"/>
    </row>
    <row r="661" spans="3:4">
      <c r="C661" s="32"/>
      <c r="D661" s="32"/>
    </row>
    <row r="662" spans="3:4">
      <c r="C662" s="32"/>
      <c r="D662" s="32"/>
    </row>
    <row r="663" spans="3:4">
      <c r="C663" s="32"/>
      <c r="D663" s="32"/>
    </row>
    <row r="664" spans="3:4">
      <c r="C664" s="32"/>
      <c r="D664" s="32"/>
    </row>
    <row r="665" spans="3:4">
      <c r="C665" s="32"/>
      <c r="D665" s="32"/>
    </row>
    <row r="666" spans="3:4">
      <c r="C666" s="32"/>
      <c r="D666" s="32"/>
    </row>
    <row r="667" spans="3:4">
      <c r="C667" s="32"/>
      <c r="D667" s="32"/>
    </row>
    <row r="668" spans="3:4">
      <c r="C668" s="32"/>
      <c r="D668" s="32"/>
    </row>
    <row r="669" spans="3:4">
      <c r="C669" s="32"/>
      <c r="D669" s="32"/>
    </row>
    <row r="670" spans="3:4">
      <c r="C670" s="32"/>
      <c r="D670" s="32"/>
    </row>
    <row r="671" spans="3:4">
      <c r="C671" s="32"/>
      <c r="D671" s="32"/>
    </row>
    <row r="672" spans="3:4">
      <c r="C672" s="32"/>
      <c r="D672" s="32"/>
    </row>
    <row r="673" spans="3:4">
      <c r="C673" s="32"/>
      <c r="D673" s="32"/>
    </row>
    <row r="674" spans="3:4">
      <c r="C674" s="32"/>
      <c r="D674" s="32"/>
    </row>
    <row r="675" spans="3:4">
      <c r="C675" s="32"/>
      <c r="D675" s="32"/>
    </row>
    <row r="676" spans="3:4">
      <c r="C676" s="32"/>
      <c r="D676" s="32"/>
    </row>
    <row r="677" spans="3:4">
      <c r="C677" s="32"/>
      <c r="D677" s="32"/>
    </row>
    <row r="678" spans="3:4">
      <c r="C678" s="32"/>
      <c r="D678" s="32"/>
    </row>
    <row r="679" spans="3:4">
      <c r="C679" s="32"/>
      <c r="D679" s="32"/>
    </row>
    <row r="680" spans="3:4">
      <c r="C680" s="32"/>
      <c r="D680" s="32"/>
    </row>
    <row r="681" spans="3:4">
      <c r="C681" s="32"/>
      <c r="D681" s="32"/>
    </row>
    <row r="682" spans="3:4">
      <c r="C682" s="32"/>
      <c r="D682" s="32"/>
    </row>
    <row r="683" spans="3:4">
      <c r="C683" s="32"/>
      <c r="D683" s="32"/>
    </row>
    <row r="684" spans="3:4">
      <c r="C684" s="32"/>
      <c r="D684" s="32"/>
    </row>
    <row r="685" spans="3:4">
      <c r="C685" s="32"/>
      <c r="D685" s="32"/>
    </row>
    <row r="686" spans="3:4">
      <c r="C686" s="32"/>
      <c r="D686" s="32"/>
    </row>
    <row r="687" spans="3:4">
      <c r="C687" s="32"/>
      <c r="D687" s="32"/>
    </row>
    <row r="688" spans="3:4">
      <c r="C688" s="32"/>
      <c r="D688" s="32"/>
    </row>
    <row r="689" spans="3:4">
      <c r="C689" s="32"/>
      <c r="D689" s="32"/>
    </row>
    <row r="690" spans="3:4">
      <c r="C690" s="32"/>
      <c r="D690" s="32"/>
    </row>
    <row r="691" spans="3:4">
      <c r="C691" s="32"/>
      <c r="D691" s="32"/>
    </row>
    <row r="692" spans="3:4">
      <c r="C692" s="32"/>
      <c r="D692" s="32"/>
    </row>
    <row r="693" spans="3:4">
      <c r="C693" s="32"/>
      <c r="D693" s="32"/>
    </row>
    <row r="694" spans="3:4">
      <c r="C694" s="32"/>
      <c r="D694" s="32"/>
    </row>
    <row r="695" spans="3:4">
      <c r="C695" s="32"/>
      <c r="D695" s="32"/>
    </row>
    <row r="696" spans="3:4">
      <c r="C696" s="32"/>
      <c r="D696" s="32"/>
    </row>
    <row r="697" spans="3:4">
      <c r="C697" s="32"/>
      <c r="D697" s="32"/>
    </row>
    <row r="698" spans="3:4">
      <c r="C698" s="32"/>
      <c r="D698" s="32"/>
    </row>
    <row r="699" spans="3:4">
      <c r="C699" s="32"/>
      <c r="D699" s="32"/>
    </row>
    <row r="700" spans="3:4">
      <c r="C700" s="32"/>
      <c r="D700" s="32"/>
    </row>
    <row r="701" spans="3:4">
      <c r="C701" s="32"/>
      <c r="D701" s="32"/>
    </row>
    <row r="702" spans="3:4">
      <c r="C702" s="32"/>
      <c r="D702" s="32"/>
    </row>
    <row r="703" spans="3:4">
      <c r="C703" s="32"/>
      <c r="D703" s="32"/>
    </row>
    <row r="704" spans="3:4">
      <c r="C704" s="32"/>
      <c r="D704" s="32"/>
    </row>
    <row r="705" spans="3:4">
      <c r="C705" s="32"/>
      <c r="D705" s="32"/>
    </row>
    <row r="706" spans="3:4">
      <c r="C706" s="32"/>
      <c r="D706" s="32"/>
    </row>
    <row r="707" spans="3:4">
      <c r="C707" s="32"/>
      <c r="D707" s="32"/>
    </row>
    <row r="708" spans="3:4">
      <c r="C708" s="32"/>
      <c r="D708" s="32"/>
    </row>
    <row r="709" spans="3:4">
      <c r="C709" s="32"/>
      <c r="D709" s="32"/>
    </row>
    <row r="710" spans="3:4">
      <c r="C710" s="32"/>
      <c r="D710" s="32"/>
    </row>
    <row r="711" spans="3:4">
      <c r="C711" s="32"/>
      <c r="D711" s="32"/>
    </row>
    <row r="712" spans="3:4">
      <c r="C712" s="32"/>
      <c r="D712" s="32"/>
    </row>
    <row r="713" spans="3:4">
      <c r="C713" s="32"/>
      <c r="D713" s="32"/>
    </row>
    <row r="714" spans="3:4">
      <c r="C714" s="32"/>
      <c r="D714" s="32"/>
    </row>
    <row r="715" spans="3:4">
      <c r="C715" s="32"/>
      <c r="D715" s="32"/>
    </row>
    <row r="716" spans="3:4">
      <c r="C716" s="32"/>
      <c r="D716" s="32"/>
    </row>
    <row r="717" spans="3:4">
      <c r="C717" s="32"/>
      <c r="D717" s="32"/>
    </row>
    <row r="718" spans="3:4">
      <c r="C718" s="32"/>
      <c r="D718" s="32"/>
    </row>
    <row r="719" spans="3:4">
      <c r="C719" s="32"/>
      <c r="D719" s="32"/>
    </row>
    <row r="720" spans="3:4">
      <c r="C720" s="32"/>
      <c r="D720" s="32"/>
    </row>
    <row r="721" spans="3:4">
      <c r="C721" s="32"/>
      <c r="D721" s="32"/>
    </row>
    <row r="722" spans="3:4">
      <c r="C722" s="32"/>
      <c r="D722" s="32"/>
    </row>
    <row r="723" spans="3:4">
      <c r="C723" s="32"/>
      <c r="D723" s="32"/>
    </row>
    <row r="724" spans="3:4">
      <c r="C724" s="32"/>
      <c r="D724" s="32"/>
    </row>
    <row r="725" spans="3:4">
      <c r="C725" s="32"/>
      <c r="D725" s="32"/>
    </row>
    <row r="726" spans="3:4">
      <c r="C726" s="32"/>
      <c r="D726" s="32"/>
    </row>
    <row r="727" spans="3:4">
      <c r="C727" s="32"/>
      <c r="D727" s="32"/>
    </row>
    <row r="728" spans="3:4">
      <c r="C728" s="32"/>
      <c r="D728" s="32"/>
    </row>
    <row r="729" spans="3:4">
      <c r="C729" s="32"/>
      <c r="D729" s="32"/>
    </row>
    <row r="730" spans="3:4">
      <c r="C730" s="32"/>
      <c r="D730" s="32"/>
    </row>
    <row r="731" spans="3:4">
      <c r="C731" s="32"/>
      <c r="D731" s="32"/>
    </row>
    <row r="732" spans="3:4">
      <c r="C732" s="32"/>
      <c r="D732" s="32"/>
    </row>
    <row r="733" spans="3:4">
      <c r="C733" s="32"/>
      <c r="D733" s="32"/>
    </row>
    <row r="734" spans="3:4">
      <c r="C734" s="32"/>
      <c r="D734" s="32"/>
    </row>
    <row r="735" spans="3:4">
      <c r="C735" s="32"/>
      <c r="D735" s="32"/>
    </row>
    <row r="736" spans="3:4">
      <c r="C736" s="32"/>
      <c r="D736" s="32"/>
    </row>
    <row r="737" spans="3:4">
      <c r="C737" s="32"/>
      <c r="D737" s="32"/>
    </row>
    <row r="738" spans="3:4">
      <c r="C738" s="32"/>
      <c r="D738" s="32"/>
    </row>
    <row r="739" spans="3:4">
      <c r="C739" s="32"/>
      <c r="D739" s="32"/>
    </row>
    <row r="740" spans="3:4">
      <c r="C740" s="32"/>
      <c r="D740" s="32"/>
    </row>
    <row r="741" spans="3:4">
      <c r="C741" s="32"/>
      <c r="D741" s="32"/>
    </row>
    <row r="742" spans="3:4">
      <c r="C742" s="32"/>
      <c r="D742" s="32"/>
    </row>
    <row r="743" spans="3:4">
      <c r="C743" s="32"/>
      <c r="D743" s="32"/>
    </row>
    <row r="744" spans="3:4">
      <c r="C744" s="32"/>
      <c r="D744" s="32"/>
    </row>
    <row r="745" spans="3:4">
      <c r="C745" s="32"/>
      <c r="D745" s="32"/>
    </row>
    <row r="746" spans="3:4">
      <c r="C746" s="32"/>
      <c r="D746" s="32"/>
    </row>
    <row r="747" spans="3:4">
      <c r="C747" s="32"/>
      <c r="D747" s="32"/>
    </row>
    <row r="748" spans="3:4">
      <c r="C748" s="32"/>
      <c r="D748" s="32"/>
    </row>
    <row r="749" spans="3:4">
      <c r="C749" s="32"/>
      <c r="D749" s="32"/>
    </row>
    <row r="750" spans="3:4">
      <c r="C750" s="32"/>
      <c r="D750" s="32"/>
    </row>
    <row r="751" spans="3:4">
      <c r="C751" s="32"/>
      <c r="D751" s="32"/>
    </row>
    <row r="752" spans="3:4">
      <c r="C752" s="32"/>
      <c r="D752" s="32"/>
    </row>
    <row r="753" spans="3:4">
      <c r="C753" s="32"/>
      <c r="D753" s="32"/>
    </row>
    <row r="754" spans="3:4">
      <c r="C754" s="32"/>
      <c r="D754" s="32"/>
    </row>
    <row r="755" spans="3:4">
      <c r="C755" s="32"/>
      <c r="D755" s="32"/>
    </row>
    <row r="756" spans="3:4">
      <c r="C756" s="32"/>
      <c r="D756" s="32"/>
    </row>
    <row r="757" spans="3:4">
      <c r="C757" s="32"/>
      <c r="D757" s="32"/>
    </row>
    <row r="758" spans="3:4">
      <c r="C758" s="32"/>
      <c r="D758" s="32"/>
    </row>
    <row r="759" spans="3:4">
      <c r="C759" s="32"/>
      <c r="D759" s="32"/>
    </row>
    <row r="760" spans="3:4">
      <c r="C760" s="32"/>
      <c r="D760" s="32"/>
    </row>
    <row r="761" spans="3:4">
      <c r="C761" s="32"/>
      <c r="D761" s="32"/>
    </row>
    <row r="762" spans="3:4">
      <c r="C762" s="32"/>
      <c r="D762" s="32"/>
    </row>
    <row r="763" spans="3:4">
      <c r="C763" s="32"/>
      <c r="D763" s="32"/>
    </row>
    <row r="764" spans="3:4">
      <c r="C764" s="32"/>
      <c r="D764" s="32"/>
    </row>
    <row r="765" spans="3:4">
      <c r="C765" s="32"/>
      <c r="D765" s="32"/>
    </row>
    <row r="766" spans="3:4">
      <c r="C766" s="32"/>
      <c r="D766" s="32"/>
    </row>
    <row r="767" spans="3:4">
      <c r="C767" s="32"/>
      <c r="D767" s="32"/>
    </row>
    <row r="768" spans="3:4">
      <c r="C768" s="32"/>
      <c r="D768" s="32"/>
    </row>
    <row r="769" spans="3:4">
      <c r="C769" s="32"/>
      <c r="D769" s="32"/>
    </row>
    <row r="770" spans="3:4">
      <c r="C770" s="32"/>
      <c r="D770" s="32"/>
    </row>
    <row r="771" spans="3:4">
      <c r="C771" s="32"/>
      <c r="D771" s="32"/>
    </row>
    <row r="772" spans="3:4">
      <c r="C772" s="32"/>
      <c r="D772" s="32"/>
    </row>
    <row r="773" spans="3:4">
      <c r="C773" s="32"/>
      <c r="D773" s="32"/>
    </row>
    <row r="774" spans="3:4">
      <c r="C774" s="32"/>
      <c r="D774" s="32"/>
    </row>
    <row r="775" spans="3:4">
      <c r="C775" s="32"/>
      <c r="D775" s="32"/>
    </row>
    <row r="776" spans="3:4">
      <c r="C776" s="32"/>
      <c r="D776" s="32"/>
    </row>
    <row r="777" spans="3:4">
      <c r="C777" s="32"/>
      <c r="D777" s="32"/>
    </row>
    <row r="778" spans="3:4">
      <c r="C778" s="32"/>
      <c r="D778" s="32"/>
    </row>
    <row r="779" spans="3:4">
      <c r="C779" s="32"/>
      <c r="D779" s="32"/>
    </row>
    <row r="780" spans="3:4">
      <c r="C780" s="32"/>
      <c r="D780" s="32"/>
    </row>
    <row r="781" spans="3:4">
      <c r="C781" s="32"/>
      <c r="D781" s="32"/>
    </row>
    <row r="782" spans="3:4">
      <c r="C782" s="32"/>
      <c r="D782" s="32"/>
    </row>
    <row r="783" spans="3:4">
      <c r="C783" s="32"/>
      <c r="D783" s="32"/>
    </row>
    <row r="784" spans="3:4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</sheetData>
  <sheetProtection sheet="1"/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15"/>
  </sheetPr>
  <dimension ref="A1:BQ2325"/>
  <sheetViews>
    <sheetView topLeftCell="M1"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customWidth="1"/>
    <col min="7" max="7" width="8.140625" customWidth="1"/>
    <col min="8" max="8" width="8.5703125" customWidth="1"/>
    <col min="9" max="9" width="11.42578125" customWidth="1"/>
    <col min="10" max="11" width="8.5703125" customWidth="1"/>
    <col min="12" max="12" width="7.7109375" customWidth="1"/>
    <col min="13" max="13" width="9.85546875" customWidth="1"/>
    <col min="14" max="17" width="10.28515625" customWidth="1"/>
    <col min="18" max="18" width="10.28515625" style="6" customWidth="1"/>
    <col min="19" max="31" width="10.28515625" customWidth="1"/>
    <col min="32" max="32" width="12.140625" customWidth="1"/>
    <col min="33" max="33" width="9.42578125" customWidth="1"/>
    <col min="34" max="36" width="10.42578125" customWidth="1"/>
    <col min="37" max="37" width="10.5703125" customWidth="1"/>
    <col min="38" max="40" width="10.28515625" customWidth="1"/>
    <col min="41" max="41" width="10.140625" customWidth="1"/>
    <col min="42" max="42" width="11.140625" customWidth="1"/>
    <col min="43" max="57" width="10.28515625" customWidth="1"/>
    <col min="58" max="58" width="11.85546875" customWidth="1"/>
    <col min="59" max="59" width="14.7109375" customWidth="1"/>
  </cols>
  <sheetData>
    <row r="1" spans="1:69" ht="21" thickBot="1">
      <c r="A1" s="1" t="s">
        <v>1832</v>
      </c>
      <c r="R1" s="133" t="s">
        <v>2046</v>
      </c>
      <c r="S1" s="173">
        <v>5.2139041548680159E-4</v>
      </c>
      <c r="T1" s="173">
        <v>-8.8678741611473475E-7</v>
      </c>
      <c r="U1" s="173">
        <v>2.1684094806710314E-11</v>
      </c>
      <c r="V1" s="173">
        <v>1.0842114024152825E-2</v>
      </c>
      <c r="W1" s="173">
        <v>0.52946583323328156</v>
      </c>
      <c r="X1" s="173">
        <v>48.924090865020403</v>
      </c>
      <c r="Y1" s="173">
        <v>350.02326062316649</v>
      </c>
      <c r="Z1" s="173">
        <v>50865.173696571692</v>
      </c>
      <c r="AA1" s="173">
        <v>1.8785267079280832</v>
      </c>
      <c r="AB1" s="133">
        <v>2.7695333160806289E-3</v>
      </c>
      <c r="AF1" s="108" t="s">
        <v>1981</v>
      </c>
      <c r="AG1" s="109"/>
      <c r="AH1" s="109" t="s">
        <v>1982</v>
      </c>
      <c r="AI1" s="109" t="s">
        <v>1983</v>
      </c>
      <c r="AJ1" s="30"/>
      <c r="AO1" s="182" t="s">
        <v>2056</v>
      </c>
      <c r="BB1" s="110" t="s">
        <v>1793</v>
      </c>
      <c r="BC1" s="111" t="s">
        <v>1685</v>
      </c>
      <c r="BD1" s="9" t="s">
        <v>1984</v>
      </c>
      <c r="BE1" s="112" t="s">
        <v>1985</v>
      </c>
      <c r="BF1" s="113" t="s">
        <v>1986</v>
      </c>
      <c r="BG1" s="112" t="s">
        <v>1987</v>
      </c>
      <c r="BH1" s="113" t="s">
        <v>1988</v>
      </c>
      <c r="BI1" s="112" t="s">
        <v>1989</v>
      </c>
      <c r="BJ1" s="114" t="s">
        <v>1990</v>
      </c>
      <c r="BK1" s="113" t="s">
        <v>1991</v>
      </c>
      <c r="BL1" s="112" t="s">
        <v>1992</v>
      </c>
      <c r="BM1" s="114" t="s">
        <v>1993</v>
      </c>
      <c r="BN1" s="113" t="s">
        <v>1994</v>
      </c>
      <c r="BO1" s="112" t="s">
        <v>1995</v>
      </c>
      <c r="BP1" s="114" t="s">
        <v>1996</v>
      </c>
      <c r="BQ1" s="113" t="s">
        <v>1881</v>
      </c>
    </row>
    <row r="2" spans="1:69" ht="16.5" thickBot="1">
      <c r="A2" t="s">
        <v>1808</v>
      </c>
      <c r="B2" t="s">
        <v>1811</v>
      </c>
      <c r="C2" t="s">
        <v>1810</v>
      </c>
      <c r="S2" s="174" t="s">
        <v>1971</v>
      </c>
      <c r="T2" s="175" t="s">
        <v>1941</v>
      </c>
      <c r="U2" s="176" t="s">
        <v>1830</v>
      </c>
      <c r="V2" s="176" t="s">
        <v>2047</v>
      </c>
      <c r="W2" s="175" t="s">
        <v>2005</v>
      </c>
      <c r="X2" s="175" t="s">
        <v>2048</v>
      </c>
      <c r="Y2" s="177" t="s">
        <v>2049</v>
      </c>
      <c r="Z2" s="175" t="s">
        <v>2050</v>
      </c>
      <c r="AA2" s="175" t="s">
        <v>2051</v>
      </c>
      <c r="AB2" s="175" t="s">
        <v>2052</v>
      </c>
      <c r="AF2" s="115" t="s">
        <v>2009</v>
      </c>
      <c r="AG2" s="116">
        <f>C7</f>
        <v>33617.519829999997</v>
      </c>
      <c r="AH2" s="117" t="s">
        <v>2010</v>
      </c>
      <c r="AI2" s="116">
        <f>C8</f>
        <v>0.321496212</v>
      </c>
      <c r="AJ2" s="118" t="s">
        <v>1949</v>
      </c>
      <c r="AL2" s="6" t="s">
        <v>1678</v>
      </c>
      <c r="AM2" s="6" t="s">
        <v>1679</v>
      </c>
      <c r="AN2" s="6" t="s">
        <v>1680</v>
      </c>
      <c r="AO2" s="6" t="s">
        <v>1681</v>
      </c>
      <c r="AP2" s="6" t="s">
        <v>1682</v>
      </c>
      <c r="BB2">
        <v>-30000</v>
      </c>
      <c r="BC2">
        <f t="shared" ref="BC2:BC33" si="0">AG$3+AG$4*BB2+AG$5*BB2^2+BE2</f>
        <v>4.9726606063862734E-2</v>
      </c>
      <c r="BD2">
        <f t="shared" ref="BD2:BD33" si="1">AG$3+AG$4*BB2+AG$5*BB2^2</f>
        <v>4.6655352154545596E-2</v>
      </c>
      <c r="BE2" s="134">
        <f t="shared" ref="BE2:BE33" si="2">$AG$6*($AG$11/BF2*BG2+$AG$12)</f>
        <v>3.071253909317141E-3</v>
      </c>
      <c r="BF2">
        <f t="shared" ref="BF2:BF33" si="3">1+$AG$7*COS(BH2)</f>
        <v>0.4736806546220631</v>
      </c>
      <c r="BG2">
        <f t="shared" ref="BG2:BG33" si="4">SIN(BH2+RADIANS($AG$9))</f>
        <v>0.24659970496541783</v>
      </c>
      <c r="BH2">
        <f t="shared" ref="BH2:BH33" si="5">2*ATAN(BI2)</f>
        <v>3.0679488809071249</v>
      </c>
      <c r="BI2">
        <f t="shared" ref="BI2:BI33" si="6">SQRT((1+$AG$7)/(1-$AG$7))*TAN(BJ2/2)</f>
        <v>27.145486231728949</v>
      </c>
      <c r="BJ2">
        <f t="shared" ref="BJ2:BP11" si="7">$BQ2+$AG$7*SIN(BK2)</f>
        <v>-3.273916486143011</v>
      </c>
      <c r="BK2">
        <f t="shared" si="7"/>
        <v>-3.2760919838194411</v>
      </c>
      <c r="BL2">
        <f t="shared" si="7"/>
        <v>-3.2719333591029605</v>
      </c>
      <c r="BM2">
        <f t="shared" si="7"/>
        <v>-3.2798849159777581</v>
      </c>
      <c r="BN2">
        <f t="shared" si="7"/>
        <v>-3.2646882628476686</v>
      </c>
      <c r="BO2">
        <f t="shared" si="7"/>
        <v>-3.2937593648520394</v>
      </c>
      <c r="BP2">
        <f t="shared" si="7"/>
        <v>-3.2382381872830748</v>
      </c>
      <c r="BQ2">
        <f t="shared" ref="BQ2:BQ33" si="8">RADIANS($AG$9)+$AG$18*(BB2-AG$15)</f>
        <v>-3.3446846626188789</v>
      </c>
    </row>
    <row r="3" spans="1:69" ht="13.5" thickBot="1">
      <c r="A3" s="149"/>
      <c r="B3" s="149"/>
      <c r="C3" s="149"/>
      <c r="S3">
        <f>AG3</f>
        <v>5.1286850050446847E-4</v>
      </c>
      <c r="T3">
        <f>AG4</f>
        <v>-8.8713425197062585E-7</v>
      </c>
      <c r="U3">
        <f>AG5</f>
        <v>2.1698284549913731E-11</v>
      </c>
      <c r="V3" s="178">
        <f>AG6</f>
        <v>1.0835413902253118E-2</v>
      </c>
      <c r="W3">
        <f>AG7</f>
        <v>0.5277497992255521</v>
      </c>
      <c r="X3">
        <f>AG8</f>
        <v>48.937584855495174</v>
      </c>
      <c r="Y3">
        <f>AG9</f>
        <v>349.9430863167749</v>
      </c>
      <c r="Z3">
        <f>AG10</f>
        <v>50862.157789034289</v>
      </c>
      <c r="AA3" s="179">
        <f>AG13</f>
        <v>1.8773658311925192</v>
      </c>
      <c r="AB3">
        <f>AJ14</f>
        <v>2.7628777114712686E-3</v>
      </c>
      <c r="AE3">
        <v>5.2141642432835026E-4</v>
      </c>
      <c r="AF3" s="119" t="s">
        <v>1971</v>
      </c>
      <c r="AG3" s="138">
        <f t="shared" ref="AG3:AG10" si="9">AH3*AI3</f>
        <v>5.1286850050446847E-4</v>
      </c>
      <c r="AH3" s="120">
        <v>5.128685005044685E-2</v>
      </c>
      <c r="AI3">
        <v>0.01</v>
      </c>
      <c r="AJ3" s="121"/>
      <c r="AL3" s="151">
        <v>-0.97838412300979383</v>
      </c>
      <c r="AM3" s="120">
        <v>5.2141642432835027E-2</v>
      </c>
      <c r="AN3" s="120">
        <v>0.58779792303868572</v>
      </c>
      <c r="AO3" s="120">
        <v>5.2141202733925848E-2</v>
      </c>
      <c r="AP3" s="120"/>
      <c r="BB3">
        <v>-28000</v>
      </c>
      <c r="BC3">
        <f t="shared" si="0"/>
        <v>4.4120791917618168E-2</v>
      </c>
      <c r="BD3">
        <f t="shared" si="1"/>
        <v>4.2364082642814355E-2</v>
      </c>
      <c r="BE3" s="134">
        <f t="shared" si="2"/>
        <v>1.7567092748038136E-3</v>
      </c>
      <c r="BF3">
        <f t="shared" si="3"/>
        <v>0.47226836556744545</v>
      </c>
      <c r="BG3">
        <f t="shared" si="4"/>
        <v>0.16645096934677794</v>
      </c>
      <c r="BH3">
        <f t="shared" si="5"/>
        <v>-3.1332957234817296</v>
      </c>
      <c r="BI3">
        <f t="shared" si="6"/>
        <v>-241.05163003219317</v>
      </c>
      <c r="BJ3">
        <f t="shared" si="7"/>
        <v>-3.1266697990571473</v>
      </c>
      <c r="BK3">
        <f t="shared" si="7"/>
        <v>-3.1264084808015737</v>
      </c>
      <c r="BL3">
        <f t="shared" si="7"/>
        <v>-3.1269036916221662</v>
      </c>
      <c r="BM3">
        <f t="shared" si="7"/>
        <v>-3.1259652398455882</v>
      </c>
      <c r="BN3">
        <f t="shared" si="7"/>
        <v>-3.1277436466468642</v>
      </c>
      <c r="BO3">
        <f t="shared" si="7"/>
        <v>-3.1243734469053774</v>
      </c>
      <c r="BP3">
        <f t="shared" si="7"/>
        <v>-3.1307600661036439</v>
      </c>
      <c r="BQ3">
        <f t="shared" si="8"/>
        <v>-3.1186566628419579</v>
      </c>
    </row>
    <row r="4" spans="1:69" ht="14.25" thickTop="1" thickBot="1">
      <c r="A4" s="8" t="s">
        <v>1783</v>
      </c>
      <c r="C4" s="3">
        <v>41581.624000000003</v>
      </c>
      <c r="D4" s="4">
        <v>0.32149414999999998</v>
      </c>
      <c r="AE4">
        <v>-8.8678918020074136E-7</v>
      </c>
      <c r="AF4" s="122" t="s">
        <v>1941</v>
      </c>
      <c r="AG4" s="137">
        <f t="shared" si="9"/>
        <v>-8.8713425197062585E-7</v>
      </c>
      <c r="AH4" s="123">
        <v>-8.8713425197062588</v>
      </c>
      <c r="AI4">
        <v>9.9999999999999995E-8</v>
      </c>
      <c r="AJ4" s="121"/>
      <c r="AL4" s="152">
        <v>-1.1091221204535886</v>
      </c>
      <c r="AM4" s="123">
        <v>-8.8678918020074136</v>
      </c>
      <c r="AN4" s="123">
        <v>-11.964429110599459</v>
      </c>
      <c r="AO4" s="123">
        <v>-8.8678728934039945</v>
      </c>
      <c r="AP4" s="123"/>
      <c r="BB4">
        <v>-26000</v>
      </c>
      <c r="BC4">
        <f t="shared" si="0"/>
        <v>3.8649092538337121E-2</v>
      </c>
      <c r="BD4">
        <f t="shared" si="1"/>
        <v>3.8246399407482423E-2</v>
      </c>
      <c r="BE4" s="134">
        <f t="shared" si="2"/>
        <v>4.0269313085469787E-4</v>
      </c>
      <c r="BF4">
        <f t="shared" si="3"/>
        <v>0.47440456891590577</v>
      </c>
      <c r="BG4">
        <f t="shared" si="4"/>
        <v>8.5035855769759916E-2</v>
      </c>
      <c r="BH4">
        <f t="shared" si="5"/>
        <v>-3.0512050716726296</v>
      </c>
      <c r="BI4">
        <f t="shared" si="6"/>
        <v>-22.11186669305636</v>
      </c>
      <c r="BJ4">
        <f t="shared" si="7"/>
        <v>-2.9792661154110274</v>
      </c>
      <c r="BK4">
        <f t="shared" si="7"/>
        <v>-2.9766823263024955</v>
      </c>
      <c r="BL4">
        <f t="shared" si="7"/>
        <v>-2.9816434938008105</v>
      </c>
      <c r="BM4">
        <f t="shared" si="7"/>
        <v>-2.9721138724417879</v>
      </c>
      <c r="BN4">
        <f t="shared" si="7"/>
        <v>-2.9904058147927661</v>
      </c>
      <c r="BO4">
        <f t="shared" si="7"/>
        <v>-2.9552442167732051</v>
      </c>
      <c r="BP4">
        <f t="shared" si="7"/>
        <v>-3.0226662263727544</v>
      </c>
      <c r="BQ4">
        <f t="shared" si="8"/>
        <v>-2.8926286630650351</v>
      </c>
    </row>
    <row r="5" spans="1:69" ht="13.5" thickTop="1">
      <c r="S5" s="6">
        <f>(S3-S1)^2</f>
        <v>7.2623034966113594E-11</v>
      </c>
      <c r="T5" s="6">
        <f t="shared" ref="T5:AB5" si="10">(T3-T1)^2</f>
        <v>1.2029511093170645E-19</v>
      </c>
      <c r="U5" s="6">
        <f t="shared" si="10"/>
        <v>2.0134881217893043E-28</v>
      </c>
      <c r="V5" s="6">
        <f t="shared" si="10"/>
        <v>4.4891633470939377E-11</v>
      </c>
      <c r="W5" s="6">
        <f t="shared" si="10"/>
        <v>2.9447727156840363E-6</v>
      </c>
      <c r="X5" s="6">
        <f t="shared" si="10"/>
        <v>1.8208777893321228E-4</v>
      </c>
      <c r="Y5" s="6">
        <f t="shared" si="10"/>
        <v>6.4279194053738064E-3</v>
      </c>
      <c r="Z5" s="6">
        <f t="shared" si="10"/>
        <v>9.0956982741648851</v>
      </c>
      <c r="AA5" s="6">
        <f t="shared" si="10"/>
        <v>1.3476347951736734E-6</v>
      </c>
      <c r="AB5" s="6">
        <f t="shared" si="10"/>
        <v>4.4297072716138732E-11</v>
      </c>
      <c r="AE5">
        <v>2.1679061600025511E-11</v>
      </c>
      <c r="AF5" s="122" t="s">
        <v>1830</v>
      </c>
      <c r="AG5" s="137">
        <f t="shared" si="9"/>
        <v>2.1698284549913731E-11</v>
      </c>
      <c r="AH5" s="123">
        <v>2.1698284549913733</v>
      </c>
      <c r="AI5">
        <v>9.9999999999999994E-12</v>
      </c>
      <c r="AJ5" s="121"/>
      <c r="AL5" s="152">
        <v>1.1634216889948452</v>
      </c>
      <c r="AM5" s="123">
        <v>2.1679061600025511</v>
      </c>
      <c r="AN5" s="123">
        <v>2.5448245143942434</v>
      </c>
      <c r="AO5" s="123">
        <v>2.1684151736559212</v>
      </c>
      <c r="AP5" s="123"/>
      <c r="BB5">
        <v>-24000</v>
      </c>
      <c r="BC5">
        <f t="shared" si="0"/>
        <v>3.3327011460044756E-2</v>
      </c>
      <c r="BD5">
        <f t="shared" si="1"/>
        <v>3.4302302448549801E-2</v>
      </c>
      <c r="BE5" s="134">
        <f t="shared" si="2"/>
        <v>-9.7529098850504471E-4</v>
      </c>
      <c r="BF5">
        <f t="shared" si="3"/>
        <v>0.48022787425534208</v>
      </c>
      <c r="BG5">
        <f t="shared" si="4"/>
        <v>1.4306976210811733E-3</v>
      </c>
      <c r="BH5">
        <f t="shared" si="5"/>
        <v>-2.9674970953378081</v>
      </c>
      <c r="BI5">
        <f t="shared" si="6"/>
        <v>-11.45891326853684</v>
      </c>
      <c r="BJ5">
        <f t="shared" si="7"/>
        <v>-2.8302077864657877</v>
      </c>
      <c r="BK5">
        <f t="shared" si="7"/>
        <v>-2.8263902830019898</v>
      </c>
      <c r="BL5">
        <f t="shared" si="7"/>
        <v>-2.8339893267560949</v>
      </c>
      <c r="BM5">
        <f t="shared" si="7"/>
        <v>-2.8188442179704678</v>
      </c>
      <c r="BN5">
        <f t="shared" si="7"/>
        <v>-2.8489570659285421</v>
      </c>
      <c r="BO5">
        <f t="shared" si="7"/>
        <v>-2.7887830537519309</v>
      </c>
      <c r="BP5">
        <f t="shared" si="7"/>
        <v>-2.9079571778130937</v>
      </c>
      <c r="BQ5">
        <f t="shared" si="8"/>
        <v>-2.6666006632881141</v>
      </c>
    </row>
    <row r="6" spans="1:69">
      <c r="A6" s="8" t="s">
        <v>1784</v>
      </c>
      <c r="AE6">
        <v>1.08498982354048E-2</v>
      </c>
      <c r="AF6" s="122" t="s">
        <v>1997</v>
      </c>
      <c r="AG6" s="137">
        <f t="shared" si="9"/>
        <v>1.0835413902253118E-2</v>
      </c>
      <c r="AH6" s="123">
        <v>1.0835413902253117</v>
      </c>
      <c r="AI6">
        <v>0.01</v>
      </c>
      <c r="AJ6" s="121" t="s">
        <v>1949</v>
      </c>
      <c r="AL6" s="152">
        <v>1.4223134388440055</v>
      </c>
      <c r="AM6" s="123">
        <v>1.0849898235404842</v>
      </c>
      <c r="AN6" s="123">
        <v>0.93742781888381022</v>
      </c>
      <c r="AO6" s="123">
        <v>1.0842123493895977</v>
      </c>
      <c r="AP6" s="123"/>
      <c r="BB6">
        <v>-22000</v>
      </c>
      <c r="BC6">
        <f t="shared" si="0"/>
        <v>2.8173619969538828E-2</v>
      </c>
      <c r="BD6">
        <f t="shared" si="1"/>
        <v>3.0531791766016482E-2</v>
      </c>
      <c r="BE6">
        <f t="shared" si="2"/>
        <v>-2.3581717964776538E-3</v>
      </c>
      <c r="BF6">
        <f t="shared" si="3"/>
        <v>0.49010567513135683</v>
      </c>
      <c r="BG6">
        <f t="shared" si="4"/>
        <v>-8.5236977972758768E-2</v>
      </c>
      <c r="BH6">
        <f t="shared" si="5"/>
        <v>-2.8807258677069472</v>
      </c>
      <c r="BI6">
        <f t="shared" si="6"/>
        <v>-7.6232211592673371</v>
      </c>
      <c r="BJ6">
        <f t="shared" si="7"/>
        <v>-2.6781875495362497</v>
      </c>
      <c r="BK6">
        <f t="shared" si="7"/>
        <v>-2.674556815406528</v>
      </c>
      <c r="BL6">
        <f t="shared" si="7"/>
        <v>-2.6822467619960464</v>
      </c>
      <c r="BM6">
        <f t="shared" si="7"/>
        <v>-2.6659238644971235</v>
      </c>
      <c r="BN6">
        <f t="shared" si="7"/>
        <v>-2.7004158783595749</v>
      </c>
      <c r="BO6">
        <f t="shared" si="7"/>
        <v>-2.6267928457793119</v>
      </c>
      <c r="BP6">
        <f t="shared" si="7"/>
        <v>-2.7809699558921768</v>
      </c>
      <c r="BQ6">
        <f t="shared" si="8"/>
        <v>-2.4405726635111913</v>
      </c>
    </row>
    <row r="7" spans="1:69">
      <c r="A7" t="s">
        <v>1785</v>
      </c>
      <c r="C7">
        <v>33617.519829999997</v>
      </c>
      <c r="D7" s="107" t="s">
        <v>1978</v>
      </c>
      <c r="AE7">
        <v>0.52871749540487001</v>
      </c>
      <c r="AF7" s="124" t="s">
        <v>2005</v>
      </c>
      <c r="AG7" s="139">
        <f t="shared" si="9"/>
        <v>0.5277497992255521</v>
      </c>
      <c r="AH7" s="123">
        <v>0.5277497992255521</v>
      </c>
      <c r="AI7">
        <v>1</v>
      </c>
      <c r="AJ7" s="121"/>
      <c r="AL7" s="152">
        <v>0.39119688634610045</v>
      </c>
      <c r="AM7" s="123">
        <v>0.52871749540486968</v>
      </c>
      <c r="AN7" s="123">
        <v>0.51157986673500244</v>
      </c>
      <c r="AO7" s="123">
        <v>0.52946684365600516</v>
      </c>
      <c r="AP7" s="123"/>
      <c r="BB7">
        <v>-20000</v>
      </c>
      <c r="BC7">
        <f t="shared" si="0"/>
        <v>2.3213269863461578E-2</v>
      </c>
      <c r="BD7">
        <f t="shared" si="1"/>
        <v>2.6934867359882476E-2</v>
      </c>
      <c r="BE7">
        <f t="shared" si="2"/>
        <v>-3.7215974964208984E-3</v>
      </c>
      <c r="BF7">
        <f t="shared" si="3"/>
        <v>0.50465007959566566</v>
      </c>
      <c r="BG7">
        <f t="shared" si="4"/>
        <v>-0.17578051012774698</v>
      </c>
      <c r="BH7">
        <f t="shared" si="5"/>
        <v>-2.7893678297231088</v>
      </c>
      <c r="BI7">
        <f t="shared" si="6"/>
        <v>-5.6193656174100024</v>
      </c>
      <c r="BJ7">
        <f t="shared" si="7"/>
        <v>-2.5220493663433041</v>
      </c>
      <c r="BK7">
        <f t="shared" si="7"/>
        <v>-2.5195808124480217</v>
      </c>
      <c r="BL7">
        <f t="shared" si="7"/>
        <v>-2.5253244785563371</v>
      </c>
      <c r="BM7">
        <f t="shared" si="7"/>
        <v>-2.5119237601059452</v>
      </c>
      <c r="BN7">
        <f t="shared" si="7"/>
        <v>-2.5429944077189521</v>
      </c>
      <c r="BO7">
        <f t="shared" si="7"/>
        <v>-2.4698399709088368</v>
      </c>
      <c r="BP7">
        <f t="shared" si="7"/>
        <v>-2.6366662054500338</v>
      </c>
      <c r="BQ7">
        <f t="shared" si="8"/>
        <v>-2.2145446637342685</v>
      </c>
    </row>
    <row r="8" spans="1:69" ht="15.75">
      <c r="A8" t="s">
        <v>1786</v>
      </c>
      <c r="C8">
        <v>0.321496212</v>
      </c>
      <c r="D8" s="107" t="s">
        <v>1978</v>
      </c>
      <c r="AE8">
        <v>48.914448079763567</v>
      </c>
      <c r="AF8" s="122" t="s">
        <v>2011</v>
      </c>
      <c r="AG8" s="139">
        <f t="shared" si="9"/>
        <v>48.937584855495174</v>
      </c>
      <c r="AH8" s="123">
        <v>4.8937584855495171</v>
      </c>
      <c r="AI8">
        <v>10</v>
      </c>
      <c r="AJ8" s="121" t="s">
        <v>1950</v>
      </c>
      <c r="AL8" s="152">
        <v>5.4959764660203732</v>
      </c>
      <c r="AM8" s="123">
        <v>4.8914448079763568</v>
      </c>
      <c r="AN8" s="123">
        <v>4.5391920477580641</v>
      </c>
      <c r="AO8" s="123">
        <v>4.8924103237577352</v>
      </c>
      <c r="AP8" s="123"/>
      <c r="BB8">
        <v>-18000</v>
      </c>
      <c r="BC8">
        <f t="shared" si="0"/>
        <v>1.8475046004425993E-2</v>
      </c>
      <c r="BD8">
        <f t="shared" si="1"/>
        <v>2.3511529230147779E-2</v>
      </c>
      <c r="BE8">
        <f t="shared" si="2"/>
        <v>-5.0364832257217863E-3</v>
      </c>
      <c r="BF8">
        <f t="shared" si="3"/>
        <v>0.5247954615962378</v>
      </c>
      <c r="BG8">
        <f t="shared" si="4"/>
        <v>-0.27106657802806755</v>
      </c>
      <c r="BH8">
        <f t="shared" si="5"/>
        <v>-2.6915654751111506</v>
      </c>
      <c r="BI8">
        <f t="shared" si="6"/>
        <v>-4.3689171036186263</v>
      </c>
      <c r="BJ8">
        <f t="shared" si="7"/>
        <v>-2.3605129359790658</v>
      </c>
      <c r="BK8">
        <f t="shared" si="7"/>
        <v>-2.3593493989794969</v>
      </c>
      <c r="BL8">
        <f t="shared" si="7"/>
        <v>-2.362452763832696</v>
      </c>
      <c r="BM8">
        <f t="shared" si="7"/>
        <v>-2.3541541218857223</v>
      </c>
      <c r="BN8">
        <f t="shared" si="7"/>
        <v>-2.3761954350809016</v>
      </c>
      <c r="BO8">
        <f t="shared" si="7"/>
        <v>-2.3165330983974259</v>
      </c>
      <c r="BP8">
        <f t="shared" si="7"/>
        <v>-2.4708884894971321</v>
      </c>
      <c r="BQ8">
        <f t="shared" si="8"/>
        <v>-1.9885166639573475</v>
      </c>
    </row>
    <row r="9" spans="1:69" ht="16.5" thickBot="1">
      <c r="A9" s="28" t="s">
        <v>1835</v>
      </c>
      <c r="B9" s="28"/>
      <c r="C9" s="28">
        <v>638</v>
      </c>
      <c r="D9" s="28" t="str">
        <f>"F"&amp;C9</f>
        <v>F638</v>
      </c>
      <c r="E9" s="28" t="str">
        <f>"G"&amp;C9</f>
        <v>G638</v>
      </c>
      <c r="AE9">
        <v>350.00238873210242</v>
      </c>
      <c r="AF9" s="125" t="s">
        <v>2018</v>
      </c>
      <c r="AG9" s="139">
        <f t="shared" si="9"/>
        <v>349.9430863167749</v>
      </c>
      <c r="AH9" s="123">
        <v>3.4994308631677491</v>
      </c>
      <c r="AI9">
        <v>100</v>
      </c>
      <c r="AJ9" s="121" t="s">
        <v>2017</v>
      </c>
      <c r="AL9" s="152">
        <v>3.5905861553006471</v>
      </c>
      <c r="AM9" s="123">
        <v>3.5000238873210243</v>
      </c>
      <c r="AN9" s="123">
        <v>3.6441189989581266</v>
      </c>
      <c r="AO9" s="123">
        <v>3.5002330196469207</v>
      </c>
      <c r="AP9" s="123"/>
      <c r="BB9">
        <v>-16000</v>
      </c>
      <c r="BC9">
        <f t="shared" si="0"/>
        <v>1.3992533167143228E-2</v>
      </c>
      <c r="BD9">
        <f t="shared" si="1"/>
        <v>2.0261777376812395E-2</v>
      </c>
      <c r="BE9">
        <f t="shared" si="2"/>
        <v>-6.2692442096691677E-3</v>
      </c>
      <c r="BF9">
        <f t="shared" si="3"/>
        <v>0.55198099744565088</v>
      </c>
      <c r="BG9">
        <f t="shared" si="4"/>
        <v>-0.37215126354659989</v>
      </c>
      <c r="BH9">
        <f t="shared" si="5"/>
        <v>-2.5847407082938942</v>
      </c>
      <c r="BI9">
        <f t="shared" si="6"/>
        <v>-3.4983270838159783</v>
      </c>
      <c r="BJ9">
        <f t="shared" si="7"/>
        <v>-2.1918049285183758</v>
      </c>
      <c r="BK9">
        <f t="shared" si="7"/>
        <v>-2.1914740867633844</v>
      </c>
      <c r="BL9">
        <f t="shared" si="7"/>
        <v>-2.1925511739985519</v>
      </c>
      <c r="BM9">
        <f t="shared" si="7"/>
        <v>-2.189038632388935</v>
      </c>
      <c r="BN9">
        <f t="shared" si="7"/>
        <v>-2.200430827506632</v>
      </c>
      <c r="BO9">
        <f t="shared" si="7"/>
        <v>-2.1627912256353956</v>
      </c>
      <c r="BP9">
        <f t="shared" si="7"/>
        <v>-2.280571784363767</v>
      </c>
      <c r="BQ9">
        <f t="shared" si="8"/>
        <v>-1.7624886641804247</v>
      </c>
    </row>
    <row r="10" spans="1:69" ht="13.5" thickBot="1">
      <c r="C10" s="7" t="s">
        <v>1803</v>
      </c>
      <c r="D10" s="7" t="s">
        <v>1804</v>
      </c>
      <c r="G10" s="161" t="s">
        <v>2038</v>
      </c>
      <c r="H10" s="162">
        <f ca="1">SQRT(H18/(H19-1))</f>
        <v>0</v>
      </c>
      <c r="I10" s="162">
        <f ca="1">SQRT(I18/(I19-1))</f>
        <v>0</v>
      </c>
      <c r="J10" s="162">
        <f ca="1">SQRT(J18/(J19-1))</f>
        <v>0</v>
      </c>
      <c r="K10" s="163">
        <f ca="1">SQRT(K18/(K19-1))</f>
        <v>0</v>
      </c>
      <c r="AE10">
        <v>50860.284825683899</v>
      </c>
      <c r="AF10" s="126" t="s">
        <v>2007</v>
      </c>
      <c r="AG10" s="140">
        <f t="shared" si="9"/>
        <v>50862.157789034289</v>
      </c>
      <c r="AH10" s="127">
        <v>5.086215778903429</v>
      </c>
      <c r="AI10">
        <v>10000</v>
      </c>
      <c r="AJ10" s="121" t="s">
        <v>2006</v>
      </c>
      <c r="AL10" s="153">
        <v>5.1875433001473077</v>
      </c>
      <c r="AM10" s="127">
        <v>5.0860284825683859</v>
      </c>
      <c r="AN10" s="127">
        <v>5.2012276186765556</v>
      </c>
      <c r="AO10" s="127">
        <v>5.0865171056401364</v>
      </c>
      <c r="AP10" s="127"/>
      <c r="BB10">
        <v>-14000</v>
      </c>
      <c r="BC10">
        <f t="shared" si="0"/>
        <v>9.806898839213013E-3</v>
      </c>
      <c r="BD10">
        <f t="shared" si="1"/>
        <v>1.7185611799876321E-2</v>
      </c>
      <c r="BE10">
        <f t="shared" si="2"/>
        <v>-7.3787129606633075E-3</v>
      </c>
      <c r="BF10">
        <f t="shared" si="3"/>
        <v>0.5884742321873403</v>
      </c>
      <c r="BG10">
        <f t="shared" si="4"/>
        <v>-0.48027194445519911</v>
      </c>
      <c r="BH10">
        <f t="shared" si="5"/>
        <v>-2.4651016685294938</v>
      </c>
      <c r="BI10">
        <f t="shared" si="6"/>
        <v>-2.8428146504363219</v>
      </c>
      <c r="BJ10">
        <f t="shared" si="7"/>
        <v>-2.0133713558282298</v>
      </c>
      <c r="BK10">
        <f t="shared" si="7"/>
        <v>-2.0133332838575866</v>
      </c>
      <c r="BL10">
        <f t="shared" si="7"/>
        <v>-2.0135017139024609</v>
      </c>
      <c r="BM10">
        <f t="shared" si="7"/>
        <v>-2.0127561269617469</v>
      </c>
      <c r="BN10">
        <f t="shared" si="7"/>
        <v>-2.0160477631889329</v>
      </c>
      <c r="BO10">
        <f t="shared" si="7"/>
        <v>-2.0013386934764954</v>
      </c>
      <c r="BP10">
        <f t="shared" si="7"/>
        <v>-2.0638994021206694</v>
      </c>
      <c r="BQ10">
        <f t="shared" si="8"/>
        <v>-1.5364606644035028</v>
      </c>
    </row>
    <row r="11" spans="1:69" ht="14.25">
      <c r="A11" t="s">
        <v>1799</v>
      </c>
      <c r="C11" s="31">
        <f ca="1">INTERCEPT(INDIRECT(E9):G1005,INDIRECT(D9):F1005)</f>
        <v>-6.8085894555197021E-2</v>
      </c>
      <c r="D11" s="154">
        <f>AG3</f>
        <v>5.1286850050446847E-4</v>
      </c>
      <c r="E11" s="12">
        <v>-7558.6605256819039</v>
      </c>
      <c r="F11">
        <v>9.9999999999999995E-7</v>
      </c>
      <c r="AF11" s="128" t="s">
        <v>1999</v>
      </c>
      <c r="AG11" s="27">
        <f>1-AG7^2</f>
        <v>0.72148014941738947</v>
      </c>
      <c r="AH11" s="27">
        <f>SUM(AJ21:AJ236)</f>
        <v>5.7094906057932548E-4</v>
      </c>
      <c r="AI11" s="128" t="s">
        <v>2019</v>
      </c>
      <c r="AJ11" s="121"/>
      <c r="AL11" s="27">
        <v>7.0931361699156975E-4</v>
      </c>
      <c r="AM11" s="27">
        <v>5.7110201402206214E-4</v>
      </c>
      <c r="AN11" s="27">
        <v>7.5127397985777554E-4</v>
      </c>
      <c r="AO11" s="27">
        <v>5.7089853587213759E-4</v>
      </c>
      <c r="AP11" s="27"/>
      <c r="BB11">
        <v>-12000</v>
      </c>
      <c r="BC11">
        <f t="shared" si="0"/>
        <v>5.9742288535150137E-3</v>
      </c>
      <c r="BD11">
        <f t="shared" si="1"/>
        <v>1.4283032499339557E-2</v>
      </c>
      <c r="BE11">
        <f t="shared" si="2"/>
        <v>-8.3088036458245432E-3</v>
      </c>
      <c r="BF11">
        <f t="shared" si="3"/>
        <v>0.63790764746188944</v>
      </c>
      <c r="BG11">
        <f t="shared" si="4"/>
        <v>-0.5965110851543507</v>
      </c>
      <c r="BH11">
        <f t="shared" si="5"/>
        <v>-2.3269193366099743</v>
      </c>
      <c r="BI11">
        <f t="shared" si="6"/>
        <v>-2.3176668317405822</v>
      </c>
      <c r="BJ11">
        <f t="shared" si="7"/>
        <v>-1.8216626835885492</v>
      </c>
      <c r="BK11">
        <f t="shared" si="7"/>
        <v>-1.8216627387856819</v>
      </c>
      <c r="BL11">
        <f t="shared" si="7"/>
        <v>-1.8216623174665458</v>
      </c>
      <c r="BM11">
        <f t="shared" si="7"/>
        <v>-1.8216655333735736</v>
      </c>
      <c r="BN11">
        <f t="shared" si="7"/>
        <v>-1.8216409855009656</v>
      </c>
      <c r="BO11">
        <f t="shared" si="7"/>
        <v>-1.8218283064412066</v>
      </c>
      <c r="BP11">
        <f t="shared" si="7"/>
        <v>-1.8203954082598841</v>
      </c>
      <c r="BQ11">
        <f t="shared" si="8"/>
        <v>-1.3104326646265809</v>
      </c>
    </row>
    <row r="12" spans="1:69">
      <c r="A12" t="s">
        <v>1800</v>
      </c>
      <c r="C12" s="31">
        <f ca="1">SLOPE(INDIRECT(E9):G1005,INDIRECT(D9):F1005)</f>
        <v>1.4054347552268237E-6</v>
      </c>
      <c r="D12" s="154">
        <f>AG4</f>
        <v>-8.8713425197062585E-7</v>
      </c>
      <c r="E12" s="13">
        <v>2.0529124715977898</v>
      </c>
      <c r="F12">
        <v>9.9999999999999995E-7</v>
      </c>
      <c r="G12" t="s">
        <v>2039</v>
      </c>
      <c r="H12">
        <v>21</v>
      </c>
      <c r="I12">
        <f>H14+1</f>
        <v>24</v>
      </c>
      <c r="J12">
        <f>I14+1</f>
        <v>31</v>
      </c>
      <c r="K12">
        <f>J14+1</f>
        <v>157</v>
      </c>
      <c r="AF12" s="130" t="s">
        <v>2000</v>
      </c>
      <c r="AG12" s="27">
        <f>AG7*SIN(RADIANS(AG9))</f>
        <v>-9.2159011687068484E-2</v>
      </c>
      <c r="AJ12" s="121"/>
      <c r="AL12" s="6" t="s">
        <v>1683</v>
      </c>
      <c r="AN12" s="6" t="s">
        <v>1684</v>
      </c>
      <c r="AO12" s="6"/>
      <c r="AP12" s="6"/>
      <c r="BB12">
        <v>-10000</v>
      </c>
      <c r="BC12">
        <f t="shared" si="0"/>
        <v>2.576838660911393E-3</v>
      </c>
      <c r="BD12">
        <f t="shared" si="1"/>
        <v>1.15540394752021E-2</v>
      </c>
      <c r="BE12">
        <f t="shared" si="2"/>
        <v>-8.9772008142907072E-3</v>
      </c>
      <c r="BF12">
        <f t="shared" si="3"/>
        <v>0.7062342373915429</v>
      </c>
      <c r="BG12">
        <f t="shared" si="4"/>
        <v>-0.7207865015965258</v>
      </c>
      <c r="BH12">
        <f t="shared" si="5"/>
        <v>-2.1611300810050196</v>
      </c>
      <c r="BI12">
        <f t="shared" si="6"/>
        <v>-1.8737635343111014</v>
      </c>
      <c r="BJ12">
        <f t="shared" ref="BJ12:BP21" si="11">$BQ12+$AG$7*SIN(BK12)</f>
        <v>-1.6117127583849786</v>
      </c>
      <c r="BK12">
        <f t="shared" si="11"/>
        <v>-1.6117127584602198</v>
      </c>
      <c r="BL12">
        <f t="shared" si="11"/>
        <v>-1.6117127549748322</v>
      </c>
      <c r="BM12">
        <f t="shared" si="11"/>
        <v>-1.6117129164276487</v>
      </c>
      <c r="BN12">
        <f t="shared" si="11"/>
        <v>-1.6117054368171617</v>
      </c>
      <c r="BO12">
        <f t="shared" si="11"/>
        <v>-1.6120505210948799</v>
      </c>
      <c r="BP12">
        <f t="shared" si="11"/>
        <v>-1.5509488332078094</v>
      </c>
      <c r="BQ12">
        <f t="shared" si="8"/>
        <v>-1.084404664849659</v>
      </c>
    </row>
    <row r="13" spans="1:69" ht="13.5" thickBot="1">
      <c r="A13" t="s">
        <v>1802</v>
      </c>
      <c r="C13" s="6" t="s">
        <v>1797</v>
      </c>
      <c r="D13" s="154">
        <f>AG5</f>
        <v>2.1698284549913731E-11</v>
      </c>
      <c r="E13" s="14">
        <v>2.7796772902917803</v>
      </c>
      <c r="F13">
        <v>9.9999999999999994E-12</v>
      </c>
      <c r="G13" t="s">
        <v>2040</v>
      </c>
      <c r="H13" t="str">
        <f>"AK"&amp;H12</f>
        <v>AK21</v>
      </c>
      <c r="I13" t="str">
        <f>"AK"&amp;I12</f>
        <v>AK24</v>
      </c>
      <c r="J13" t="str">
        <f>"AK"&amp;J12</f>
        <v>AK31</v>
      </c>
      <c r="K13" t="str">
        <f>"AK"&amp;K12</f>
        <v>AK157</v>
      </c>
      <c r="AE13">
        <v>1.87987541618779</v>
      </c>
      <c r="AF13" s="129" t="s">
        <v>2001</v>
      </c>
      <c r="AG13" s="27">
        <f>AG6*86400*300000/149600000</f>
        <v>1.8773658311925192</v>
      </c>
      <c r="AH13" t="s">
        <v>2033</v>
      </c>
      <c r="AI13" s="92">
        <f>AG13*149600000</f>
        <v>280853928.34640086</v>
      </c>
      <c r="AJ13" s="121" t="s">
        <v>2002</v>
      </c>
      <c r="BB13">
        <v>-8000</v>
      </c>
      <c r="BC13">
        <f t="shared" si="0"/>
        <v>-2.583994545178759E-4</v>
      </c>
      <c r="BD13">
        <f t="shared" si="1"/>
        <v>8.9986327274639531E-3</v>
      </c>
      <c r="BE13">
        <f t="shared" si="2"/>
        <v>-9.257032181981829E-3</v>
      </c>
      <c r="BF13">
        <f t="shared" si="3"/>
        <v>0.8034936846330929</v>
      </c>
      <c r="BG13">
        <f t="shared" si="4"/>
        <v>-0.84881135249211881</v>
      </c>
      <c r="BH13">
        <f t="shared" si="5"/>
        <v>-1.9523334410555977</v>
      </c>
      <c r="BI13">
        <f t="shared" si="6"/>
        <v>-1.4786739209428312</v>
      </c>
      <c r="BJ13">
        <f t="shared" si="11"/>
        <v>-1.3761615233059148</v>
      </c>
      <c r="BK13">
        <f t="shared" si="11"/>
        <v>-1.3761599267561688</v>
      </c>
      <c r="BL13">
        <f t="shared" si="11"/>
        <v>-1.3761442859676414</v>
      </c>
      <c r="BM13">
        <f t="shared" si="11"/>
        <v>-1.3759911247036205</v>
      </c>
      <c r="BN13">
        <f t="shared" si="11"/>
        <v>-1.3744975390368674</v>
      </c>
      <c r="BO13">
        <f t="shared" si="11"/>
        <v>-1.3604807396547023</v>
      </c>
      <c r="BP13">
        <f t="shared" si="11"/>
        <v>-1.2577684459938461</v>
      </c>
      <c r="BQ13">
        <f t="shared" si="8"/>
        <v>-0.85837666507273713</v>
      </c>
    </row>
    <row r="14" spans="1:69">
      <c r="A14" t="s">
        <v>1807</v>
      </c>
      <c r="E14">
        <f>SUM(Q21:Q1126)</f>
        <v>1.4572004338528193E-2</v>
      </c>
      <c r="G14" t="s">
        <v>2041</v>
      </c>
      <c r="H14">
        <f>H12+H19-1</f>
        <v>23</v>
      </c>
      <c r="I14">
        <f>H14+I19</f>
        <v>30</v>
      </c>
      <c r="J14">
        <f>I14+J19</f>
        <v>156</v>
      </c>
      <c r="K14">
        <f>J14+K19</f>
        <v>236</v>
      </c>
      <c r="AF14" s="129" t="s">
        <v>2003</v>
      </c>
      <c r="AG14" s="27">
        <f>2*AG5*365.24/C8</f>
        <v>4.9301243082829804E-8</v>
      </c>
      <c r="AH14" t="s">
        <v>1979</v>
      </c>
      <c r="AI14" t="s">
        <v>2032</v>
      </c>
      <c r="AJ14" s="155">
        <f>AG13^3/AG8^2</f>
        <v>2.7628777114712686E-3</v>
      </c>
      <c r="BB14">
        <v>-6000</v>
      </c>
      <c r="BC14">
        <f t="shared" si="0"/>
        <v>-2.3261472243936467E-3</v>
      </c>
      <c r="BD14">
        <f t="shared" si="1"/>
        <v>6.6168122561251173E-3</v>
      </c>
      <c r="BE14">
        <f t="shared" si="2"/>
        <v>-8.942959480518764E-3</v>
      </c>
      <c r="BF14">
        <f t="shared" si="3"/>
        <v>0.94650503708165334</v>
      </c>
      <c r="BG14">
        <f t="shared" si="4"/>
        <v>-0.9618624300759776</v>
      </c>
      <c r="BH14">
        <f t="shared" si="5"/>
        <v>-1.6723349663438527</v>
      </c>
      <c r="BI14">
        <f t="shared" si="6"/>
        <v>-1.1070663287103031</v>
      </c>
      <c r="BJ14">
        <f t="shared" si="11"/>
        <v>-1.1034887324569489</v>
      </c>
      <c r="BK14">
        <f t="shared" si="11"/>
        <v>-1.1033763322093229</v>
      </c>
      <c r="BL14">
        <f t="shared" si="11"/>
        <v>-1.1029038780086298</v>
      </c>
      <c r="BM14">
        <f t="shared" si="11"/>
        <v>-1.1009228123146493</v>
      </c>
      <c r="BN14">
        <f t="shared" si="11"/>
        <v>-1.0926986433045149</v>
      </c>
      <c r="BO14">
        <f t="shared" si="11"/>
        <v>-1.0598626046031745</v>
      </c>
      <c r="BP14">
        <f t="shared" si="11"/>
        <v>-0.94427039080700403</v>
      </c>
      <c r="BQ14">
        <f t="shared" si="8"/>
        <v>-0.63234866529581524</v>
      </c>
    </row>
    <row r="15" spans="1:69" ht="16.5" thickBot="1">
      <c r="A15" s="5" t="s">
        <v>1801</v>
      </c>
      <c r="C15" s="25">
        <f ca="1">(C7+C11)+(C8+C12)*INT(MAX(F21:F3052))</f>
        <v>56261.493432887553</v>
      </c>
      <c r="D15" s="27">
        <f>+C7+INT(MAX(F21:F1107))*C8+D11+D12*INT(MAX(F21:F3542))+D13*INT(MAX(F21:F3569)^2)</f>
        <v>56261.508201678502</v>
      </c>
      <c r="G15" t="s">
        <v>2040</v>
      </c>
      <c r="H15" t="str">
        <f>"AK"&amp;H14</f>
        <v>AK23</v>
      </c>
      <c r="I15" t="str">
        <f>"AK"&amp;I14</f>
        <v>AK30</v>
      </c>
      <c r="J15" t="str">
        <f>"AK"&amp;J14</f>
        <v>AK156</v>
      </c>
      <c r="K15" t="str">
        <f>"AK"&amp;K14</f>
        <v>AK236</v>
      </c>
      <c r="V15" s="176" t="s">
        <v>2047</v>
      </c>
      <c r="W15" s="175" t="s">
        <v>2005</v>
      </c>
      <c r="X15" s="175" t="s">
        <v>2048</v>
      </c>
      <c r="Y15" s="177" t="s">
        <v>2049</v>
      </c>
      <c r="Z15" s="175" t="s">
        <v>2050</v>
      </c>
      <c r="AA15" s="175" t="s">
        <v>2051</v>
      </c>
      <c r="AB15" s="175" t="s">
        <v>2052</v>
      </c>
      <c r="AF15" s="130" t="s">
        <v>2012</v>
      </c>
      <c r="AG15" s="27">
        <f>(AG10-AG2)/AI2</f>
        <v>53638.697177042603</v>
      </c>
      <c r="AH15" t="s">
        <v>2008</v>
      </c>
      <c r="AJ15" s="121"/>
      <c r="BB15">
        <v>-4000</v>
      </c>
      <c r="BC15">
        <f t="shared" si="0"/>
        <v>-3.2864138896313922E-3</v>
      </c>
      <c r="BD15">
        <f t="shared" si="1"/>
        <v>4.408578061185592E-3</v>
      </c>
      <c r="BE15">
        <f t="shared" si="2"/>
        <v>-7.6949919508169842E-3</v>
      </c>
      <c r="BF15">
        <f t="shared" si="3"/>
        <v>1.1578407756132041</v>
      </c>
      <c r="BG15">
        <f t="shared" si="4"/>
        <v>-0.99179301074588933</v>
      </c>
      <c r="BH15">
        <f t="shared" si="5"/>
        <v>-1.2670652369379862</v>
      </c>
      <c r="BI15">
        <f t="shared" si="6"/>
        <v>-0.734539311543708</v>
      </c>
      <c r="BJ15">
        <f t="shared" si="11"/>
        <v>-0.77543613444405424</v>
      </c>
      <c r="BK15">
        <f t="shared" si="11"/>
        <v>-0.77457691972008669</v>
      </c>
      <c r="BL15">
        <f t="shared" si="11"/>
        <v>-0.77230152552739995</v>
      </c>
      <c r="BM15">
        <f t="shared" si="11"/>
        <v>-0.7662999600852668</v>
      </c>
      <c r="BN15">
        <f t="shared" si="11"/>
        <v>-0.75063355920583175</v>
      </c>
      <c r="BO15">
        <f t="shared" si="11"/>
        <v>-0.71076920094666474</v>
      </c>
      <c r="BP15">
        <f t="shared" si="11"/>
        <v>-0.61490440253989764</v>
      </c>
      <c r="BQ15">
        <f t="shared" si="8"/>
        <v>-0.40632066551889334</v>
      </c>
    </row>
    <row r="16" spans="1:69" ht="16.5" thickBot="1">
      <c r="A16" s="8" t="s">
        <v>1787</v>
      </c>
      <c r="C16" s="26">
        <f ca="1">+C8+C12</f>
        <v>0.32149761743475525</v>
      </c>
      <c r="D16" s="86">
        <f>+C8+D12+2*D13*MAX(F260:F347)</f>
        <v>0.32149637041928736</v>
      </c>
      <c r="R16" s="6" t="s">
        <v>2053</v>
      </c>
      <c r="S16" s="6">
        <f>COUNT(S21:S482)</f>
        <v>30</v>
      </c>
      <c r="T16" s="180" t="s">
        <v>2054</v>
      </c>
      <c r="V16" s="178">
        <f t="shared" ref="V16:AB16" si="12">SQRT(SUM(V21:V482)*$C17/$S16)</f>
        <v>4.881499478450975E-4</v>
      </c>
      <c r="W16" s="178">
        <f t="shared" si="12"/>
        <v>7.6822913153447622E-2</v>
      </c>
      <c r="X16" s="178">
        <f t="shared" si="12"/>
        <v>0.54879526943489909</v>
      </c>
      <c r="Y16" s="178">
        <f t="shared" si="12"/>
        <v>4.4663471826911092</v>
      </c>
      <c r="Z16" s="178">
        <f t="shared" si="12"/>
        <v>382.67777199256682</v>
      </c>
      <c r="AA16" s="178">
        <f t="shared" si="12"/>
        <v>8.4577851926102593E-2</v>
      </c>
      <c r="AB16" s="178">
        <f t="shared" si="12"/>
        <v>3.7774169388894431E-4</v>
      </c>
      <c r="AF16" s="128" t="s">
        <v>2036</v>
      </c>
      <c r="AG16" s="27">
        <f>AG13^3/AG8^2</f>
        <v>2.7628777114712686E-3</v>
      </c>
      <c r="AH16" t="s">
        <v>2037</v>
      </c>
      <c r="AI16" s="27"/>
      <c r="AJ16" s="148"/>
      <c r="BB16">
        <v>-2000</v>
      </c>
      <c r="BC16">
        <f t="shared" si="0"/>
        <v>-2.6734953556739305E-3</v>
      </c>
      <c r="BD16">
        <f t="shared" si="1"/>
        <v>2.3739301426453749E-3</v>
      </c>
      <c r="BE16">
        <f t="shared" si="2"/>
        <v>-5.0474254983193054E-3</v>
      </c>
      <c r="BF16">
        <f t="shared" si="3"/>
        <v>1.4199026995159845</v>
      </c>
      <c r="BG16">
        <f t="shared" si="4"/>
        <v>-0.73539349879935134</v>
      </c>
      <c r="BH16">
        <f t="shared" si="5"/>
        <v>-0.65072093157049282</v>
      </c>
      <c r="BI16">
        <f t="shared" si="6"/>
        <v>-0.33734919573400868</v>
      </c>
      <c r="BJ16">
        <f t="shared" si="11"/>
        <v>-0.37081133346469264</v>
      </c>
      <c r="BK16">
        <f t="shared" si="11"/>
        <v>-0.36934199350141561</v>
      </c>
      <c r="BL16">
        <f t="shared" si="11"/>
        <v>-0.36635822610275914</v>
      </c>
      <c r="BM16">
        <f t="shared" si="11"/>
        <v>-0.36030959181133443</v>
      </c>
      <c r="BN16">
        <f t="shared" si="11"/>
        <v>-0.34808979081701807</v>
      </c>
      <c r="BO16">
        <f t="shared" si="11"/>
        <v>-0.32356465318572536</v>
      </c>
      <c r="BP16">
        <f t="shared" si="11"/>
        <v>-0.27492744199999775</v>
      </c>
      <c r="BQ16">
        <f t="shared" si="8"/>
        <v>-0.18029266574197056</v>
      </c>
    </row>
    <row r="17" spans="1:69" ht="13.5" thickBot="1">
      <c r="A17" s="31" t="s">
        <v>1831</v>
      </c>
      <c r="C17">
        <f>COUNT(C21:C1710)</f>
        <v>677</v>
      </c>
      <c r="G17" s="161" t="s">
        <v>2038</v>
      </c>
      <c r="H17" s="162">
        <v>2.3779288848582518E-3</v>
      </c>
      <c r="I17" s="162">
        <v>1.1252585839431927E-3</v>
      </c>
      <c r="J17" s="162">
        <v>1.8625302913463737E-3</v>
      </c>
      <c r="K17" s="163">
        <v>1.2243104095059059E-3</v>
      </c>
      <c r="T17" t="s">
        <v>2055</v>
      </c>
      <c r="V17" s="181">
        <f t="shared" ref="V17:AB17" si="13">V16/V1</f>
        <v>4.5023502497543624E-2</v>
      </c>
      <c r="W17" s="181">
        <f t="shared" si="13"/>
        <v>0.14509512858330106</v>
      </c>
      <c r="X17" s="181">
        <f t="shared" si="13"/>
        <v>1.1217280888243853E-2</v>
      </c>
      <c r="Y17" s="181">
        <f t="shared" si="13"/>
        <v>1.2760143925119191E-2</v>
      </c>
      <c r="Z17" s="181">
        <f t="shared" si="13"/>
        <v>7.5233749180799369E-3</v>
      </c>
      <c r="AA17" s="181">
        <f t="shared" si="13"/>
        <v>4.5023502497543701E-2</v>
      </c>
      <c r="AB17" s="181">
        <f t="shared" si="13"/>
        <v>0.13639182157357632</v>
      </c>
      <c r="AF17" s="128" t="s">
        <v>2016</v>
      </c>
      <c r="AG17" s="27">
        <f>2*AG5*365.24/AI2</f>
        <v>4.9301243082829804E-8</v>
      </c>
      <c r="AJ17" s="121"/>
      <c r="BB17">
        <v>0</v>
      </c>
      <c r="BC17">
        <f t="shared" si="0"/>
        <v>-5.008973109561657E-4</v>
      </c>
      <c r="BD17">
        <f t="shared" si="1"/>
        <v>5.1286850050446847E-4</v>
      </c>
      <c r="BE17">
        <f t="shared" si="2"/>
        <v>-1.0137658114606342E-3</v>
      </c>
      <c r="BF17">
        <f t="shared" si="3"/>
        <v>1.5199106198781072</v>
      </c>
      <c r="BG17">
        <f t="shared" si="4"/>
        <v>-2.9522730275248848E-3</v>
      </c>
      <c r="BH17">
        <f t="shared" si="5"/>
        <v>0.1725739790449794</v>
      </c>
      <c r="BI17">
        <f t="shared" si="6"/>
        <v>8.650177755440111E-2</v>
      </c>
      <c r="BJ17">
        <f t="shared" si="11"/>
        <v>9.611263503523737E-2</v>
      </c>
      <c r="BK17">
        <f t="shared" si="11"/>
        <v>9.5602353251340824E-2</v>
      </c>
      <c r="BL17">
        <f t="shared" si="11"/>
        <v>9.4631061843746672E-2</v>
      </c>
      <c r="BM17">
        <f t="shared" si="11"/>
        <v>9.2782512317578295E-2</v>
      </c>
      <c r="BN17">
        <f t="shared" si="11"/>
        <v>8.9265249120052487E-2</v>
      </c>
      <c r="BO17">
        <f t="shared" si="11"/>
        <v>8.2575918933222942E-2</v>
      </c>
      <c r="BP17">
        <f t="shared" si="11"/>
        <v>6.9863733690407576E-2</v>
      </c>
      <c r="BQ17">
        <f t="shared" si="8"/>
        <v>4.5735334034951336E-2</v>
      </c>
    </row>
    <row r="18" spans="1:69" ht="17.25" thickTop="1" thickBot="1">
      <c r="A18" s="8" t="s">
        <v>1788</v>
      </c>
      <c r="C18" s="47">
        <f ca="1">+C15</f>
        <v>56261.493432887553</v>
      </c>
      <c r="D18" s="48">
        <f ca="1">C16</f>
        <v>0.32149761743475525</v>
      </c>
      <c r="E18" s="28" t="s">
        <v>1803</v>
      </c>
      <c r="G18" s="164" t="s">
        <v>2042</v>
      </c>
      <c r="H18" s="165">
        <f ca="1">SUM(INDIRECT(H13):INDIRECT(H15))</f>
        <v>0</v>
      </c>
      <c r="I18" s="165">
        <f ca="1">SUM(INDIRECT(I13):INDIRECT(I15))</f>
        <v>0</v>
      </c>
      <c r="J18" s="165">
        <f ca="1">SUM(INDIRECT(J13):INDIRECT(J15))</f>
        <v>0</v>
      </c>
      <c r="K18" s="166">
        <f ca="1">SUM(INDIRECT(K13):INDIRECT(K15))</f>
        <v>0</v>
      </c>
      <c r="R18" s="6">
        <f>SUM(R21:R982)</f>
        <v>0</v>
      </c>
      <c r="AF18" s="131" t="s">
        <v>2013</v>
      </c>
      <c r="AG18" s="141">
        <f>2*PI()/(AG8*365.2422)*AI2</f>
        <v>1.1301399988846102E-4</v>
      </c>
      <c r="AH18" s="106" t="s">
        <v>1998</v>
      </c>
      <c r="AI18" s="106"/>
      <c r="AJ18" s="132"/>
      <c r="BB18">
        <v>2000</v>
      </c>
      <c r="BC18">
        <f t="shared" si="0"/>
        <v>1.9006380208859586E-3</v>
      </c>
      <c r="BD18">
        <f t="shared" si="1"/>
        <v>-1.1746068652371282E-3</v>
      </c>
      <c r="BE18">
        <f t="shared" si="2"/>
        <v>3.0752448861230868E-3</v>
      </c>
      <c r="BF18">
        <f t="shared" si="3"/>
        <v>1.315228761014114</v>
      </c>
      <c r="BG18">
        <f t="shared" si="4"/>
        <v>0.6853838591213296</v>
      </c>
      <c r="BH18">
        <f t="shared" si="5"/>
        <v>0.93065697177854501</v>
      </c>
      <c r="BI18">
        <f t="shared" si="6"/>
        <v>0.50210286541996696</v>
      </c>
      <c r="BJ18">
        <f t="shared" si="11"/>
        <v>0.54445856881796706</v>
      </c>
      <c r="BK18">
        <f t="shared" si="11"/>
        <v>0.54300735866326333</v>
      </c>
      <c r="BL18">
        <f t="shared" si="11"/>
        <v>0.53979866365849571</v>
      </c>
      <c r="BM18">
        <f t="shared" si="11"/>
        <v>0.53272584481038987</v>
      </c>
      <c r="BN18">
        <f t="shared" si="11"/>
        <v>0.51723819373231816</v>
      </c>
      <c r="BO18">
        <f t="shared" si="11"/>
        <v>0.48378701425029486</v>
      </c>
      <c r="BP18">
        <f t="shared" si="11"/>
        <v>0.41342746095464378</v>
      </c>
      <c r="BQ18">
        <f t="shared" si="8"/>
        <v>0.27176333381187323</v>
      </c>
    </row>
    <row r="19" spans="1:69" ht="13.5" thickBot="1">
      <c r="A19" s="8" t="s">
        <v>1829</v>
      </c>
      <c r="C19" s="29">
        <f>+D15</f>
        <v>56261.508201678502</v>
      </c>
      <c r="D19" s="30">
        <f>+D16</f>
        <v>0.32149637041928736</v>
      </c>
      <c r="E19" s="46" t="s">
        <v>1830</v>
      </c>
      <c r="G19" s="167" t="s">
        <v>2043</v>
      </c>
      <c r="H19" s="168">
        <f>COUNT(H21:H236)</f>
        <v>3</v>
      </c>
      <c r="I19" s="168">
        <f>COUNT(I21:I236)</f>
        <v>7</v>
      </c>
      <c r="J19" s="168">
        <f>COUNT(J21:J236)</f>
        <v>126</v>
      </c>
      <c r="K19" s="168">
        <f>COUNT(K21:K236)</f>
        <v>80</v>
      </c>
      <c r="P19" s="170" t="s">
        <v>2045</v>
      </c>
      <c r="Q19" s="171"/>
      <c r="R19" s="172">
        <f ca="1">20+216*RAND()</f>
        <v>209.82986517631301</v>
      </c>
      <c r="AF19" s="142"/>
      <c r="AH19" s="142"/>
      <c r="BB19">
        <v>4000</v>
      </c>
      <c r="BC19">
        <f t="shared" si="0"/>
        <v>3.3495698266575616E-3</v>
      </c>
      <c r="BD19">
        <f t="shared" si="1"/>
        <v>-2.688495954579415E-3</v>
      </c>
      <c r="BE19">
        <f t="shared" si="2"/>
        <v>6.0380657812369766E-3</v>
      </c>
      <c r="BF19">
        <f t="shared" si="3"/>
        <v>1.0629521781065354</v>
      </c>
      <c r="BG19">
        <f t="shared" si="4"/>
        <v>0.95677449032697803</v>
      </c>
      <c r="BH19">
        <f t="shared" si="5"/>
        <v>1.4512274889750054</v>
      </c>
      <c r="BI19">
        <f t="shared" si="6"/>
        <v>0.88704925605577833</v>
      </c>
      <c r="BJ19">
        <f t="shared" si="11"/>
        <v>0.91635756569668037</v>
      </c>
      <c r="BK19">
        <f t="shared" si="11"/>
        <v>0.91590628512167338</v>
      </c>
      <c r="BL19">
        <f t="shared" si="11"/>
        <v>0.91450362127102669</v>
      </c>
      <c r="BM19">
        <f t="shared" si="11"/>
        <v>0.9101600871892257</v>
      </c>
      <c r="BN19">
        <f t="shared" si="11"/>
        <v>0.89686079504103788</v>
      </c>
      <c r="BO19">
        <f t="shared" si="11"/>
        <v>0.85744283604942328</v>
      </c>
      <c r="BP19">
        <f t="shared" si="11"/>
        <v>0.74978451838627513</v>
      </c>
      <c r="BQ19">
        <f t="shared" si="8"/>
        <v>0.49779133358879513</v>
      </c>
    </row>
    <row r="20" spans="1:69" ht="15" thickBot="1">
      <c r="A20" s="7" t="s">
        <v>1789</v>
      </c>
      <c r="B20" s="7" t="s">
        <v>1790</v>
      </c>
      <c r="C20" s="7" t="s">
        <v>1791</v>
      </c>
      <c r="D20" s="7" t="s">
        <v>1796</v>
      </c>
      <c r="E20" s="7" t="s">
        <v>1792</v>
      </c>
      <c r="F20" s="7" t="s">
        <v>1793</v>
      </c>
      <c r="G20" s="7" t="s">
        <v>1794</v>
      </c>
      <c r="H20" s="10" t="s">
        <v>1964</v>
      </c>
      <c r="I20" s="9" t="s">
        <v>1965</v>
      </c>
      <c r="J20" s="10" t="s">
        <v>1915</v>
      </c>
      <c r="K20" s="10"/>
      <c r="L20" s="9" t="s">
        <v>1805</v>
      </c>
      <c r="M20" s="7" t="s">
        <v>1798</v>
      </c>
      <c r="N20" s="9" t="s">
        <v>1840</v>
      </c>
      <c r="O20" s="7" t="s">
        <v>1782</v>
      </c>
      <c r="P20" s="9" t="s">
        <v>1968</v>
      </c>
      <c r="Q20" s="9" t="s">
        <v>1967</v>
      </c>
      <c r="R20" s="169" t="s">
        <v>2044</v>
      </c>
      <c r="S20" s="53"/>
      <c r="T20" s="53"/>
      <c r="U20" s="53"/>
      <c r="V20" s="53"/>
      <c r="W20" s="53"/>
      <c r="X20" s="53"/>
      <c r="Y20" s="53"/>
      <c r="Z20" s="53"/>
      <c r="AA20" s="53"/>
      <c r="AD20" s="7" t="s">
        <v>1798</v>
      </c>
      <c r="AE20" s="7" t="s">
        <v>1793</v>
      </c>
      <c r="AF20" s="9" t="s">
        <v>2015</v>
      </c>
      <c r="AG20" s="9" t="s">
        <v>1675</v>
      </c>
      <c r="AH20" s="9" t="s">
        <v>1676</v>
      </c>
      <c r="AI20" s="9" t="s">
        <v>1677</v>
      </c>
      <c r="AJ20" s="9" t="s">
        <v>2020</v>
      </c>
      <c r="AL20" s="113" t="s">
        <v>1980</v>
      </c>
      <c r="AM20" s="9" t="s">
        <v>1985</v>
      </c>
      <c r="AN20" s="9" t="s">
        <v>1986</v>
      </c>
      <c r="AO20" s="9" t="s">
        <v>1987</v>
      </c>
      <c r="AP20" s="9" t="s">
        <v>2004</v>
      </c>
      <c r="AQ20" s="9" t="s">
        <v>1988</v>
      </c>
      <c r="AR20" s="9" t="s">
        <v>1989</v>
      </c>
      <c r="AS20" s="7" t="s">
        <v>1990</v>
      </c>
      <c r="AT20" s="7" t="s">
        <v>1991</v>
      </c>
      <c r="AU20" s="7" t="s">
        <v>1992</v>
      </c>
      <c r="AV20" s="7" t="s">
        <v>1993</v>
      </c>
      <c r="AW20" s="7" t="s">
        <v>1994</v>
      </c>
      <c r="AX20" s="7" t="s">
        <v>1995</v>
      </c>
      <c r="AY20" s="7" t="s">
        <v>1996</v>
      </c>
      <c r="AZ20" s="7" t="s">
        <v>1881</v>
      </c>
      <c r="BA20" s="133"/>
      <c r="BB20">
        <v>6000</v>
      </c>
      <c r="BC20">
        <f t="shared" si="0"/>
        <v>3.8278158909015141E-3</v>
      </c>
      <c r="BD20">
        <f t="shared" si="1"/>
        <v>-4.028798767522393E-3</v>
      </c>
      <c r="BE20">
        <f t="shared" si="2"/>
        <v>7.856614658423907E-3</v>
      </c>
      <c r="BF20">
        <f t="shared" si="3"/>
        <v>0.88169041199426668</v>
      </c>
      <c r="BG20">
        <f t="shared" si="4"/>
        <v>0.99872147686442403</v>
      </c>
      <c r="BH20">
        <f t="shared" si="5"/>
        <v>1.7968952173646773</v>
      </c>
      <c r="BI20">
        <f t="shared" si="6"/>
        <v>1.2561484716658282</v>
      </c>
      <c r="BJ20">
        <f t="shared" si="11"/>
        <v>1.2192955324390573</v>
      </c>
      <c r="BK20">
        <f t="shared" si="11"/>
        <v>1.2192657430376026</v>
      </c>
      <c r="BL20">
        <f t="shared" si="11"/>
        <v>1.219101851976873</v>
      </c>
      <c r="BM20">
        <f t="shared" si="11"/>
        <v>1.2182014854525345</v>
      </c>
      <c r="BN20">
        <f t="shared" si="11"/>
        <v>1.2132939098112374</v>
      </c>
      <c r="BO20">
        <f t="shared" si="11"/>
        <v>1.187600989167781</v>
      </c>
      <c r="BP20">
        <f t="shared" si="11"/>
        <v>1.0733222988454674</v>
      </c>
      <c r="BQ20">
        <f t="shared" si="8"/>
        <v>0.72381933336571702</v>
      </c>
    </row>
    <row r="21" spans="1:69" ht="13.5" thickBot="1">
      <c r="A21" s="90" t="s">
        <v>1923</v>
      </c>
      <c r="B21" s="91" t="s">
        <v>1817</v>
      </c>
      <c r="C21" s="90">
        <v>28621.803</v>
      </c>
      <c r="D21" s="90" t="s">
        <v>1920</v>
      </c>
      <c r="E21">
        <f t="shared" ref="E21:E84" si="14">+(C21-C$7)/C$8</f>
        <v>-15538.960160438834</v>
      </c>
      <c r="F21">
        <f t="shared" ref="F21:F84" si="15">ROUND(2*E21,0)/2</f>
        <v>-15539</v>
      </c>
      <c r="G21">
        <f>+C21-(C$7+F21*C$8)+R21*H$17</f>
        <v>1.2808268002117984E-2</v>
      </c>
      <c r="H21">
        <f>G21</f>
        <v>1.2808268002117984E-2</v>
      </c>
      <c r="L21">
        <f t="shared" ref="L21:L84" si="16">+D$11+D$12*F21+D$13*F21^2</f>
        <v>1.9537326734104445E-2</v>
      </c>
      <c r="M21" s="2">
        <f t="shared" ref="M21:M84" si="17">+C21-15018.5</f>
        <v>13603.303</v>
      </c>
      <c r="O21">
        <f t="shared" ref="O21:O84" si="18">+(L21-G21)^2</f>
        <v>4.5280231418523233E-5</v>
      </c>
      <c r="P21">
        <v>0.1</v>
      </c>
      <c r="Q21">
        <f t="shared" ref="Q21:Q84" si="19">+P21*O21</f>
        <v>4.5280231418523232E-6</v>
      </c>
      <c r="R21" s="183"/>
      <c r="AD21" s="135">
        <f t="shared" ref="AD21:AD84" si="20">+C21-15018.5</f>
        <v>13603.303</v>
      </c>
      <c r="AE21">
        <f t="shared" ref="AE21:AE84" si="21">F21</f>
        <v>-15539</v>
      </c>
      <c r="AF21" s="134">
        <f t="shared" ref="AF21:AF84" si="22">AG$3+AG$4*AE21+AG$5*AE21^2+AM21</f>
        <v>1.2999683291512493E-2</v>
      </c>
      <c r="AG21" s="134">
        <f t="shared" ref="AG21:AG84" si="23">+G21-AF21</f>
        <v>-1.9141528939450869E-4</v>
      </c>
      <c r="AH21" s="134">
        <f t="shared" ref="AH21:AH84" si="24">+G21-L21</f>
        <v>-6.7290587319864606E-3</v>
      </c>
      <c r="AI21" s="134">
        <f t="shared" ref="AI21:AI84" si="25">G21-AM21</f>
        <v>1.9345911444709936E-2</v>
      </c>
      <c r="AJ21" s="134">
        <f t="shared" ref="AJ21:AJ84" si="26">+(G21-AF21)^2*P21</f>
        <v>3.6639813013983517E-9</v>
      </c>
      <c r="AL21" s="136"/>
      <c r="AM21">
        <f t="shared" ref="AM21:AM84" si="27">$AG$6*($AG$11/AN21*AO21+$AG$12)</f>
        <v>-6.537643442591951E-3</v>
      </c>
      <c r="AN21">
        <f t="shared" ref="AN21:AN84" si="28">1+$AG$7*COS(AQ21)</f>
        <v>0.55946206069398463</v>
      </c>
      <c r="AO21">
        <f t="shared" ref="AO21:AO84" si="29">SIN(AQ21+RADIANS($AG$9))</f>
        <v>-0.39640306763168109</v>
      </c>
      <c r="AP21">
        <f t="shared" ref="AP21:AP84" si="30">$AG$7*SIN(AQ21)</f>
        <v>-0.29059623984941724</v>
      </c>
      <c r="AQ21">
        <f t="shared" ref="AQ21:AQ84" si="31">2*ATAN(AR21)</f>
        <v>-2.5584707808504557</v>
      </c>
      <c r="AR21">
        <f t="shared" ref="AR21:AR84" si="32">SQRT((1+$AG$7)/(1-$AG$7))*TAN(AS21/2)</f>
        <v>-3.3320724969921169</v>
      </c>
      <c r="AS21" s="134">
        <f t="shared" ref="AS21:AY30" si="33">$AZ21+$AG$7*SIN(AT21)</f>
        <v>-2.1516498598396958</v>
      </c>
      <c r="AT21" s="134">
        <f t="shared" si="33"/>
        <v>-2.1514264996910013</v>
      </c>
      <c r="AU21" s="134">
        <f t="shared" si="33"/>
        <v>-2.1521975905366668</v>
      </c>
      <c r="AV21" s="134">
        <f t="shared" si="33"/>
        <v>-2.1495317585890206</v>
      </c>
      <c r="AW21" s="134">
        <f t="shared" si="33"/>
        <v>-2.1587026868232377</v>
      </c>
      <c r="AX21" s="134">
        <f t="shared" si="33"/>
        <v>-2.1265916266604949</v>
      </c>
      <c r="AY21" s="134">
        <f t="shared" si="33"/>
        <v>-2.2330054417458243</v>
      </c>
      <c r="AZ21" s="134">
        <f t="shared" ref="AZ21:AZ84" si="34">RADIANS($AG$9)+$AG$18*(F21-AG$15)</f>
        <v>-1.7103892102318445</v>
      </c>
      <c r="BA21" s="134"/>
      <c r="BB21">
        <v>8000</v>
      </c>
      <c r="BC21">
        <f t="shared" si="0"/>
        <v>3.644648747946639E-3</v>
      </c>
      <c r="BD21">
        <f t="shared" si="1"/>
        <v>-5.19551530406606E-3</v>
      </c>
      <c r="BE21">
        <f t="shared" si="2"/>
        <v>8.840164052012699E-3</v>
      </c>
      <c r="BF21">
        <f t="shared" si="3"/>
        <v>0.75975753017032788</v>
      </c>
      <c r="BG21">
        <f t="shared" si="4"/>
        <v>0.95619139189065427</v>
      </c>
      <c r="BH21">
        <f t="shared" si="5"/>
        <v>2.0434160499900353</v>
      </c>
      <c r="BI21">
        <f t="shared" si="6"/>
        <v>1.6343834797781289</v>
      </c>
      <c r="BJ21">
        <f t="shared" si="11"/>
        <v>1.475186840622666</v>
      </c>
      <c r="BK21">
        <f t="shared" si="11"/>
        <v>1.4751867944362973</v>
      </c>
      <c r="BL21">
        <f t="shared" si="11"/>
        <v>1.4751858777001972</v>
      </c>
      <c r="BM21">
        <f t="shared" si="11"/>
        <v>1.4751676835581848</v>
      </c>
      <c r="BN21">
        <f t="shared" si="11"/>
        <v>1.4748073019851748</v>
      </c>
      <c r="BO21">
        <f t="shared" si="11"/>
        <v>1.4679280744282721</v>
      </c>
      <c r="BP21">
        <f t="shared" si="11"/>
        <v>1.3790803313294333</v>
      </c>
      <c r="BQ21">
        <f t="shared" si="8"/>
        <v>0.94984733314263892</v>
      </c>
    </row>
    <row r="22" spans="1:69" ht="13.5" thickBot="1">
      <c r="A22" s="90" t="s">
        <v>1921</v>
      </c>
      <c r="B22" s="91" t="s">
        <v>1817</v>
      </c>
      <c r="C22" s="90">
        <v>27364.44</v>
      </c>
      <c r="D22" s="90" t="s">
        <v>1920</v>
      </c>
      <c r="E22">
        <f t="shared" si="14"/>
        <v>-19449.933145713079</v>
      </c>
      <c r="F22">
        <f t="shared" si="15"/>
        <v>-19450</v>
      </c>
      <c r="G22">
        <f>+C22-(C$7+F22*C$8)+R22*H$17</f>
        <v>2.1493399999599205E-2</v>
      </c>
      <c r="H22">
        <f>G22</f>
        <v>2.1493399999599205E-2</v>
      </c>
      <c r="L22">
        <f t="shared" si="16"/>
        <v>2.5976144992276878E-2</v>
      </c>
      <c r="M22" s="2">
        <f t="shared" si="17"/>
        <v>12345.939999999999</v>
      </c>
      <c r="O22">
        <f t="shared" si="18"/>
        <v>2.009500266937675E-5</v>
      </c>
      <c r="P22">
        <v>0.1</v>
      </c>
      <c r="Q22">
        <f t="shared" si="19"/>
        <v>2.0095002669376751E-6</v>
      </c>
      <c r="R22" s="183"/>
      <c r="AD22" s="135">
        <f t="shared" si="20"/>
        <v>12345.939999999999</v>
      </c>
      <c r="AE22">
        <f t="shared" si="21"/>
        <v>-19450</v>
      </c>
      <c r="AF22" s="134">
        <f t="shared" si="22"/>
        <v>2.1886783598159702E-2</v>
      </c>
      <c r="AG22" s="134">
        <f t="shared" si="23"/>
        <v>-3.9338359856049693E-4</v>
      </c>
      <c r="AH22" s="134">
        <f t="shared" si="24"/>
        <v>-4.482744992677673E-3</v>
      </c>
      <c r="AI22" s="134">
        <f t="shared" si="25"/>
        <v>2.5582761393716381E-2</v>
      </c>
      <c r="AJ22" s="134">
        <f t="shared" si="26"/>
        <v>1.547506556164062E-8</v>
      </c>
      <c r="AL22" s="136"/>
      <c r="AM22">
        <f t="shared" si="27"/>
        <v>-4.0893613941171761E-3</v>
      </c>
      <c r="AN22">
        <f t="shared" si="28"/>
        <v>0.50958205188147154</v>
      </c>
      <c r="AO22">
        <f t="shared" si="29"/>
        <v>-0.20147092233077271</v>
      </c>
      <c r="AP22">
        <f t="shared" si="30"/>
        <v>-0.19496175713668296</v>
      </c>
      <c r="AQ22">
        <f t="shared" si="31"/>
        <v>-2.7632069919624138</v>
      </c>
      <c r="AR22">
        <f t="shared" si="32"/>
        <v>-5.2223972654814936</v>
      </c>
      <c r="AS22" s="134">
        <f t="shared" si="33"/>
        <v>-2.4782281961143195</v>
      </c>
      <c r="AT22" s="134">
        <f t="shared" si="33"/>
        <v>-2.4761389222434369</v>
      </c>
      <c r="AU22" s="134">
        <f t="shared" si="33"/>
        <v>-2.4811616506768668</v>
      </c>
      <c r="AV22" s="134">
        <f t="shared" si="33"/>
        <v>-2.4690531031231502</v>
      </c>
      <c r="AW22" s="134">
        <f t="shared" si="33"/>
        <v>-2.4980530321645213</v>
      </c>
      <c r="AX22" s="134">
        <f t="shared" si="33"/>
        <v>-2.4274352348255692</v>
      </c>
      <c r="AY22" s="134">
        <f t="shared" si="33"/>
        <v>-2.5933693578149271</v>
      </c>
      <c r="AZ22" s="134">
        <f t="shared" si="34"/>
        <v>-2.1523869637956148</v>
      </c>
      <c r="BA22" s="134"/>
      <c r="BB22">
        <v>10000</v>
      </c>
      <c r="BC22">
        <f t="shared" si="0"/>
        <v>3.0412801990212669E-3</v>
      </c>
      <c r="BD22">
        <f t="shared" si="1"/>
        <v>-6.1886455642104158E-3</v>
      </c>
      <c r="BE22">
        <f t="shared" si="2"/>
        <v>9.2299257632316827E-3</v>
      </c>
      <c r="BF22">
        <f t="shared" si="3"/>
        <v>0.67578466966027673</v>
      </c>
      <c r="BG22">
        <f t="shared" si="4"/>
        <v>0.88420034807845505</v>
      </c>
      <c r="BH22">
        <f t="shared" si="5"/>
        <v>2.2323396039339052</v>
      </c>
      <c r="BI22">
        <f t="shared" si="6"/>
        <v>2.0459354419220679</v>
      </c>
      <c r="BJ22">
        <f t="shared" ref="BJ22:BP31" si="35">$BQ22+$AG$7*SIN(BK22)</f>
        <v>1.6992753700597567</v>
      </c>
      <c r="BK22">
        <f t="shared" si="35"/>
        <v>1.6992754174647606</v>
      </c>
      <c r="BL22">
        <f t="shared" si="35"/>
        <v>1.699274716396511</v>
      </c>
      <c r="BM22">
        <f t="shared" si="35"/>
        <v>1.699285084042625</v>
      </c>
      <c r="BN22">
        <f t="shared" si="35"/>
        <v>1.6991316786906205</v>
      </c>
      <c r="BO22">
        <f t="shared" si="35"/>
        <v>1.7013832562858178</v>
      </c>
      <c r="BP22">
        <f t="shared" si="35"/>
        <v>1.6630026276847065</v>
      </c>
      <c r="BQ22">
        <f t="shared" si="8"/>
        <v>1.1758753329195617</v>
      </c>
    </row>
    <row r="23" spans="1:69" ht="13.5" thickBot="1">
      <c r="A23" s="90" t="s">
        <v>1919</v>
      </c>
      <c r="B23" s="91" t="s">
        <v>1814</v>
      </c>
      <c r="C23" s="90">
        <v>27119.312000000002</v>
      </c>
      <c r="D23" s="90" t="s">
        <v>1920</v>
      </c>
      <c r="E23">
        <f t="shared" si="14"/>
        <v>-20212.393140109518</v>
      </c>
      <c r="F23">
        <f t="shared" si="15"/>
        <v>-20212.5</v>
      </c>
      <c r="G23">
        <f>+C23-(C$7+F23*C$8)+R23*H$17</f>
        <v>3.435505000379635E-2</v>
      </c>
      <c r="H23">
        <f>G23</f>
        <v>3.435505000379635E-2</v>
      </c>
      <c r="L23">
        <f t="shared" si="16"/>
        <v>2.7308798620262205E-2</v>
      </c>
      <c r="M23" s="2">
        <f t="shared" si="17"/>
        <v>12100.812000000002</v>
      </c>
      <c r="O23">
        <f t="shared" si="18"/>
        <v>4.9649658559956858E-5</v>
      </c>
      <c r="P23">
        <v>0.1</v>
      </c>
      <c r="Q23">
        <f t="shared" si="19"/>
        <v>4.9649658559956858E-6</v>
      </c>
      <c r="R23" s="183"/>
      <c r="AD23" s="135">
        <f t="shared" si="20"/>
        <v>12100.812000000002</v>
      </c>
      <c r="AE23">
        <f t="shared" si="21"/>
        <v>-20212.5</v>
      </c>
      <c r="AF23" s="134">
        <f t="shared" si="22"/>
        <v>2.373030392532996E-2</v>
      </c>
      <c r="AG23" s="134">
        <f t="shared" si="23"/>
        <v>1.0624746078466391E-2</v>
      </c>
      <c r="AH23" s="134">
        <f t="shared" si="24"/>
        <v>7.0462513835341453E-3</v>
      </c>
      <c r="AI23" s="134">
        <f t="shared" si="25"/>
        <v>3.7933544698728595E-2</v>
      </c>
      <c r="AJ23" s="134">
        <f t="shared" si="26"/>
        <v>1.1288522923188696E-5</v>
      </c>
      <c r="AL23" s="136"/>
      <c r="AM23">
        <f t="shared" si="27"/>
        <v>-3.5784946949322443E-3</v>
      </c>
      <c r="AN23">
        <f t="shared" si="28"/>
        <v>0.50285849598086396</v>
      </c>
      <c r="AO23">
        <f t="shared" si="29"/>
        <v>-0.16595145775180362</v>
      </c>
      <c r="AP23">
        <f t="shared" si="30"/>
        <v>-0.17711627696008594</v>
      </c>
      <c r="AQ23">
        <f t="shared" si="31"/>
        <v>-2.7993436278400541</v>
      </c>
      <c r="AR23">
        <f t="shared" si="32"/>
        <v>-5.7865449795766226</v>
      </c>
      <c r="AS23" s="134">
        <f t="shared" si="33"/>
        <v>-2.5388701062267023</v>
      </c>
      <c r="AT23" s="134">
        <f t="shared" si="33"/>
        <v>-2.5362565070297158</v>
      </c>
      <c r="AU23" s="134">
        <f t="shared" si="33"/>
        <v>-2.5422665189583804</v>
      </c>
      <c r="AV23" s="134">
        <f t="shared" si="33"/>
        <v>-2.5284088202365052</v>
      </c>
      <c r="AW23" s="134">
        <f t="shared" si="33"/>
        <v>-2.5601667545458282</v>
      </c>
      <c r="AX23" s="134">
        <f t="shared" si="33"/>
        <v>-2.4862988608201326</v>
      </c>
      <c r="AY23" s="134">
        <f t="shared" si="33"/>
        <v>-2.6529536858862763</v>
      </c>
      <c r="AZ23" s="134">
        <f t="shared" si="34"/>
        <v>-2.2385601387105671</v>
      </c>
      <c r="BA23" s="134"/>
      <c r="BB23">
        <v>12000</v>
      </c>
      <c r="BC23">
        <f t="shared" si="0"/>
        <v>2.1777839049028098E-3</v>
      </c>
      <c r="BD23">
        <f t="shared" si="1"/>
        <v>-7.0081895479554637E-3</v>
      </c>
      <c r="BE23">
        <f t="shared" si="2"/>
        <v>9.1859734528582735E-3</v>
      </c>
      <c r="BF23">
        <f t="shared" si="3"/>
        <v>0.61603040909861906</v>
      </c>
      <c r="BG23">
        <f t="shared" si="4"/>
        <v>0.80255405737489116</v>
      </c>
      <c r="BH23">
        <f t="shared" si="5"/>
        <v>2.3855547675667719</v>
      </c>
      <c r="BI23">
        <f t="shared" si="6"/>
        <v>2.5181467819686318</v>
      </c>
      <c r="BJ23">
        <f t="shared" si="35"/>
        <v>1.9011219179398249</v>
      </c>
      <c r="BK23">
        <f t="shared" si="35"/>
        <v>1.9011182060825493</v>
      </c>
      <c r="BL23">
        <f t="shared" si="35"/>
        <v>1.9011398900563701</v>
      </c>
      <c r="BM23">
        <f t="shared" si="35"/>
        <v>1.9010131969498583</v>
      </c>
      <c r="BN23">
        <f t="shared" si="35"/>
        <v>1.9017527666580438</v>
      </c>
      <c r="BO23">
        <f t="shared" si="35"/>
        <v>1.8974127594347774</v>
      </c>
      <c r="BP23">
        <f t="shared" si="35"/>
        <v>1.9221440168997792</v>
      </c>
      <c r="BQ23">
        <f t="shared" si="8"/>
        <v>1.4019033326964836</v>
      </c>
    </row>
    <row r="24" spans="1:69" ht="13.5" thickBot="1">
      <c r="A24" s="90" t="s">
        <v>1922</v>
      </c>
      <c r="B24" s="91" t="s">
        <v>1817</v>
      </c>
      <c r="C24" s="90">
        <v>28573.255000000001</v>
      </c>
      <c r="D24" s="90" t="s">
        <v>1918</v>
      </c>
      <c r="E24">
        <f t="shared" si="14"/>
        <v>-15689.966605267487</v>
      </c>
      <c r="F24">
        <f t="shared" si="15"/>
        <v>-15690</v>
      </c>
      <c r="G24">
        <f>+C24-(C$7+F24*C$8)+R24*I$17</f>
        <v>1.0736280004493892E-2</v>
      </c>
      <c r="I24">
        <f t="shared" ref="I24:I30" si="36">G24</f>
        <v>1.0736280004493892E-2</v>
      </c>
      <c r="L24">
        <f t="shared" si="16"/>
        <v>1.9773603981111606E-2</v>
      </c>
      <c r="M24" s="2">
        <f t="shared" si="17"/>
        <v>13554.755000000001</v>
      </c>
      <c r="O24">
        <f t="shared" si="18"/>
        <v>8.1673224658349407E-5</v>
      </c>
      <c r="P24">
        <v>0.1</v>
      </c>
      <c r="Q24">
        <f t="shared" si="19"/>
        <v>8.1673224658349418E-6</v>
      </c>
      <c r="R24" s="183"/>
      <c r="AD24" s="135">
        <f t="shared" si="20"/>
        <v>13554.755000000001</v>
      </c>
      <c r="AE24">
        <f t="shared" si="21"/>
        <v>-15690</v>
      </c>
      <c r="AF24" s="134">
        <f t="shared" si="22"/>
        <v>1.332312439545333E-2</v>
      </c>
      <c r="AG24" s="134">
        <f t="shared" si="23"/>
        <v>-2.586844390959438E-3</v>
      </c>
      <c r="AH24" s="134">
        <f t="shared" si="24"/>
        <v>-9.0373239766177137E-3</v>
      </c>
      <c r="AI24" s="134">
        <f t="shared" si="25"/>
        <v>1.7186759590152166E-2</v>
      </c>
      <c r="AJ24" s="134">
        <f t="shared" si="26"/>
        <v>6.6917639030383071E-7</v>
      </c>
      <c r="AL24" s="136"/>
      <c r="AM24">
        <f t="shared" si="27"/>
        <v>-6.4504795856582756E-3</v>
      </c>
      <c r="AN24">
        <f t="shared" si="28"/>
        <v>0.55695566172642819</v>
      </c>
      <c r="AO24">
        <f t="shared" si="29"/>
        <v>-0.38841723890200058</v>
      </c>
      <c r="AP24">
        <f t="shared" si="30"/>
        <v>-0.28676046607986844</v>
      </c>
      <c r="AQ24">
        <f t="shared" si="31"/>
        <v>-2.5671530502241642</v>
      </c>
      <c r="AR24">
        <f t="shared" si="32"/>
        <v>-3.3853834552937956</v>
      </c>
      <c r="AS24" s="134">
        <f t="shared" si="33"/>
        <v>-2.1648613441027722</v>
      </c>
      <c r="AT24" s="134">
        <f t="shared" si="33"/>
        <v>-2.1646059425569208</v>
      </c>
      <c r="AU24" s="134">
        <f t="shared" si="33"/>
        <v>-2.1654703131186963</v>
      </c>
      <c r="AV24" s="134">
        <f t="shared" si="33"/>
        <v>-2.1625404924077651</v>
      </c>
      <c r="AW24" s="134">
        <f t="shared" si="33"/>
        <v>-2.1724204172494703</v>
      </c>
      <c r="AX24" s="134">
        <f t="shared" si="33"/>
        <v>-2.138499217926249</v>
      </c>
      <c r="AY24" s="134">
        <f t="shared" si="33"/>
        <v>-2.248741410799644</v>
      </c>
      <c r="AZ24" s="134">
        <f t="shared" si="34"/>
        <v>-1.7274543242150022</v>
      </c>
      <c r="BA24" s="134"/>
      <c r="BB24">
        <v>14000</v>
      </c>
      <c r="BC24">
        <f t="shared" si="0"/>
        <v>1.1612859273029772E-3</v>
      </c>
      <c r="BD24">
        <f t="shared" si="1"/>
        <v>-7.6541472553012021E-3</v>
      </c>
      <c r="BE24">
        <f t="shared" si="2"/>
        <v>8.8154331826041793E-3</v>
      </c>
      <c r="BF24">
        <f t="shared" si="3"/>
        <v>0.57239114012240833</v>
      </c>
      <c r="BG24">
        <f t="shared" si="4"/>
        <v>0.71857101245459198</v>
      </c>
      <c r="BH24">
        <f t="shared" si="5"/>
        <v>2.5153735344441523</v>
      </c>
      <c r="BI24">
        <f t="shared" si="6"/>
        <v>3.0887118316254831</v>
      </c>
      <c r="BJ24">
        <f t="shared" si="35"/>
        <v>2.0869546575998275</v>
      </c>
      <c r="BK24">
        <f t="shared" si="35"/>
        <v>2.0868474759900053</v>
      </c>
      <c r="BL24">
        <f t="shared" si="35"/>
        <v>2.087258902388196</v>
      </c>
      <c r="BM24">
        <f t="shared" si="35"/>
        <v>2.0856779754707335</v>
      </c>
      <c r="BN24">
        <f t="shared" si="35"/>
        <v>2.0917289325455837</v>
      </c>
      <c r="BO24">
        <f t="shared" si="35"/>
        <v>2.0682070414602687</v>
      </c>
      <c r="BP24">
        <f t="shared" si="35"/>
        <v>2.1548199704385134</v>
      </c>
      <c r="BQ24">
        <f t="shared" si="8"/>
        <v>1.6279313324734055</v>
      </c>
    </row>
    <row r="25" spans="1:69" ht="13.5" thickBot="1">
      <c r="A25" s="90" t="s">
        <v>1922</v>
      </c>
      <c r="B25" s="91" t="s">
        <v>1817</v>
      </c>
      <c r="C25" s="90">
        <v>28573.2556</v>
      </c>
      <c r="D25" s="90" t="s">
        <v>1918</v>
      </c>
      <c r="E25">
        <f t="shared" si="14"/>
        <v>-15689.964738993556</v>
      </c>
      <c r="F25">
        <f t="shared" si="15"/>
        <v>-15690</v>
      </c>
      <c r="G25">
        <f t="shared" ref="G25:G30" si="37">+C25-(C$7+F25*C$8)+R25*I$17</f>
        <v>1.1336280003888533E-2</v>
      </c>
      <c r="I25">
        <f t="shared" si="36"/>
        <v>1.1336280003888533E-2</v>
      </c>
      <c r="L25">
        <f t="shared" si="16"/>
        <v>1.9773603981111606E-2</v>
      </c>
      <c r="M25" s="2">
        <f t="shared" si="17"/>
        <v>13554.7556</v>
      </c>
      <c r="O25">
        <f t="shared" si="18"/>
        <v>7.1188435896623386E-5</v>
      </c>
      <c r="P25">
        <v>0.1</v>
      </c>
      <c r="Q25">
        <f t="shared" si="19"/>
        <v>7.1188435896623391E-6</v>
      </c>
      <c r="R25" s="183"/>
      <c r="S25">
        <v>2.9806707189864437E-11</v>
      </c>
      <c r="T25">
        <v>2.1778342890686783E-20</v>
      </c>
      <c r="U25">
        <v>3.0342678927507611E-31</v>
      </c>
      <c r="V25">
        <v>1.2083138638140095E-11</v>
      </c>
      <c r="W25">
        <v>2.3616600810594461E-7</v>
      </c>
      <c r="X25">
        <v>2.5023784919055053E-5</v>
      </c>
      <c r="Y25">
        <v>3.9527553703224761E-4</v>
      </c>
      <c r="Z25">
        <v>1.275783728504728</v>
      </c>
      <c r="AA25">
        <v>3.6273258076522985E-7</v>
      </c>
      <c r="AB25">
        <v>1.0443601902861003E-11</v>
      </c>
      <c r="AD25" s="135">
        <f t="shared" si="20"/>
        <v>13554.7556</v>
      </c>
      <c r="AE25">
        <f t="shared" si="21"/>
        <v>-15690</v>
      </c>
      <c r="AF25" s="134">
        <f t="shared" si="22"/>
        <v>1.332312439545333E-2</v>
      </c>
      <c r="AG25" s="134">
        <f t="shared" si="23"/>
        <v>-1.9868443915647977E-3</v>
      </c>
      <c r="AH25" s="134">
        <f t="shared" si="24"/>
        <v>-8.4373239772230733E-3</v>
      </c>
      <c r="AI25" s="134">
        <f t="shared" si="25"/>
        <v>1.7786759589546806E-2</v>
      </c>
      <c r="AJ25" s="134">
        <f t="shared" si="26"/>
        <v>3.9475506362924908E-7</v>
      </c>
      <c r="AL25" s="136"/>
      <c r="AM25">
        <f t="shared" si="27"/>
        <v>-6.4504795856582756E-3</v>
      </c>
      <c r="AN25">
        <f t="shared" si="28"/>
        <v>0.55695566172642819</v>
      </c>
      <c r="AO25">
        <f t="shared" si="29"/>
        <v>-0.38841723890200058</v>
      </c>
      <c r="AP25">
        <f t="shared" si="30"/>
        <v>-0.28676046607986844</v>
      </c>
      <c r="AQ25">
        <f t="shared" si="31"/>
        <v>-2.5671530502241642</v>
      </c>
      <c r="AR25">
        <f t="shared" si="32"/>
        <v>-3.3853834552937956</v>
      </c>
      <c r="AS25" s="134">
        <f t="shared" si="33"/>
        <v>-2.1648613441027722</v>
      </c>
      <c r="AT25" s="134">
        <f t="shared" si="33"/>
        <v>-2.1646059425569208</v>
      </c>
      <c r="AU25" s="134">
        <f t="shared" si="33"/>
        <v>-2.1654703131186963</v>
      </c>
      <c r="AV25" s="134">
        <f t="shared" si="33"/>
        <v>-2.1625404924077651</v>
      </c>
      <c r="AW25" s="134">
        <f t="shared" si="33"/>
        <v>-2.1724204172494703</v>
      </c>
      <c r="AX25" s="134">
        <f t="shared" si="33"/>
        <v>-2.138499217926249</v>
      </c>
      <c r="AY25" s="134">
        <f t="shared" si="33"/>
        <v>-2.248741410799644</v>
      </c>
      <c r="AZ25" s="134">
        <f t="shared" si="34"/>
        <v>-1.7274543242150022</v>
      </c>
      <c r="BA25" s="134"/>
      <c r="BB25">
        <v>16000</v>
      </c>
      <c r="BC25">
        <f t="shared" si="0"/>
        <v>6.5827096741634741E-5</v>
      </c>
      <c r="BD25">
        <f t="shared" si="1"/>
        <v>-8.1265186862476291E-3</v>
      </c>
      <c r="BE25">
        <f t="shared" si="2"/>
        <v>8.1923457829892639E-3</v>
      </c>
      <c r="BF25">
        <f t="shared" si="3"/>
        <v>0.54000966937011796</v>
      </c>
      <c r="BG25">
        <f t="shared" si="4"/>
        <v>0.63487898575924728</v>
      </c>
      <c r="BH25">
        <f t="shared" si="5"/>
        <v>2.6292670301099936</v>
      </c>
      <c r="BI25">
        <f t="shared" si="6"/>
        <v>3.8180037764178554</v>
      </c>
      <c r="BJ25">
        <f t="shared" si="35"/>
        <v>2.2610864101337151</v>
      </c>
      <c r="BK25">
        <f t="shared" si="35"/>
        <v>2.2604921967088192</v>
      </c>
      <c r="BL25">
        <f t="shared" si="35"/>
        <v>2.2622598041283806</v>
      </c>
      <c r="BM25">
        <f t="shared" si="35"/>
        <v>2.2569905217825283</v>
      </c>
      <c r="BN25">
        <f t="shared" si="35"/>
        <v>2.2726007097037488</v>
      </c>
      <c r="BO25">
        <f t="shared" si="35"/>
        <v>2.2254525539519054</v>
      </c>
      <c r="BP25">
        <f t="shared" si="35"/>
        <v>2.3606922967714796</v>
      </c>
      <c r="BQ25">
        <f t="shared" si="8"/>
        <v>1.8539593322503274</v>
      </c>
    </row>
    <row r="26" spans="1:69" ht="13.5" thickBot="1">
      <c r="A26" s="90" t="s">
        <v>1922</v>
      </c>
      <c r="B26" s="91" t="s">
        <v>1817</v>
      </c>
      <c r="C26" s="90">
        <v>28538.213</v>
      </c>
      <c r="D26" s="90" t="s">
        <v>1918</v>
      </c>
      <c r="E26">
        <f t="shared" si="14"/>
        <v>-15798.963223865287</v>
      </c>
      <c r="F26">
        <f t="shared" si="15"/>
        <v>-15799</v>
      </c>
      <c r="G26">
        <f t="shared" si="37"/>
        <v>1.1823388002085267E-2</v>
      </c>
      <c r="I26">
        <f t="shared" si="36"/>
        <v>1.1823388002085267E-2</v>
      </c>
      <c r="L26">
        <f t="shared" si="16"/>
        <v>1.9944776658335359E-2</v>
      </c>
      <c r="M26" s="2">
        <f t="shared" si="17"/>
        <v>13519.713</v>
      </c>
      <c r="O26">
        <f t="shared" si="18"/>
        <v>6.5956953705867687E-5</v>
      </c>
      <c r="P26">
        <v>0.1</v>
      </c>
      <c r="Q26">
        <f t="shared" si="19"/>
        <v>6.5956953705867687E-6</v>
      </c>
      <c r="R26" s="183"/>
      <c r="AD26" s="135">
        <f t="shared" si="20"/>
        <v>13519.713</v>
      </c>
      <c r="AE26">
        <f t="shared" si="21"/>
        <v>-15799</v>
      </c>
      <c r="AF26" s="134">
        <f t="shared" si="22"/>
        <v>1.3557676453713721E-2</v>
      </c>
      <c r="AG26" s="134">
        <f t="shared" si="23"/>
        <v>-1.7342884516284539E-3</v>
      </c>
      <c r="AH26" s="134">
        <f t="shared" si="24"/>
        <v>-8.1213886562500927E-3</v>
      </c>
      <c r="AI26" s="134">
        <f t="shared" si="25"/>
        <v>1.8210488206706905E-2</v>
      </c>
      <c r="AJ26" s="134">
        <f t="shared" si="26"/>
        <v>3.0077564334518201E-7</v>
      </c>
      <c r="AL26" s="136"/>
      <c r="AM26">
        <f t="shared" si="27"/>
        <v>-6.3871002046216388E-3</v>
      </c>
      <c r="AN26">
        <f t="shared" si="28"/>
        <v>0.55518065148077489</v>
      </c>
      <c r="AO26">
        <f t="shared" si="29"/>
        <v>-0.38267832300816301</v>
      </c>
      <c r="AP26">
        <f t="shared" si="30"/>
        <v>-0.28399929183986117</v>
      </c>
      <c r="AQ26">
        <f t="shared" si="31"/>
        <v>-2.5733728458516727</v>
      </c>
      <c r="AR26">
        <f t="shared" si="32"/>
        <v>-3.4245477918063982</v>
      </c>
      <c r="AS26" s="134">
        <f t="shared" si="33"/>
        <v>-2.1743621789473191</v>
      </c>
      <c r="AT26" s="134">
        <f t="shared" si="33"/>
        <v>-2.1740817640330765</v>
      </c>
      <c r="AU26" s="134">
        <f t="shared" si="33"/>
        <v>-2.1750176574487745</v>
      </c>
      <c r="AV26" s="134">
        <f t="shared" si="33"/>
        <v>-2.1718891079647067</v>
      </c>
      <c r="AW26" s="134">
        <f t="shared" si="33"/>
        <v>-2.1822924868873748</v>
      </c>
      <c r="AX26" s="134">
        <f t="shared" si="33"/>
        <v>-2.1470631078007676</v>
      </c>
      <c r="AY26" s="134">
        <f t="shared" si="33"/>
        <v>-2.2600061226982069</v>
      </c>
      <c r="AZ26" s="134">
        <f t="shared" si="34"/>
        <v>-1.7397728502028444</v>
      </c>
      <c r="BA26" s="134"/>
      <c r="BB26">
        <v>18000</v>
      </c>
      <c r="BC26">
        <f t="shared" si="0"/>
        <v>-1.0554581355114532E-3</v>
      </c>
      <c r="BD26">
        <f t="shared" si="1"/>
        <v>-8.4253038407947449E-3</v>
      </c>
      <c r="BE26">
        <f t="shared" si="2"/>
        <v>7.3698457052832917E-3</v>
      </c>
      <c r="BF26">
        <f t="shared" si="3"/>
        <v>0.51589039098159073</v>
      </c>
      <c r="BG26">
        <f t="shared" si="4"/>
        <v>0.5522444566860808</v>
      </c>
      <c r="BH26">
        <f t="shared" si="5"/>
        <v>2.7320648443284052</v>
      </c>
      <c r="BI26">
        <f t="shared" si="6"/>
        <v>4.8152270459171778</v>
      </c>
      <c r="BJ26">
        <f t="shared" si="35"/>
        <v>2.4266334364768007</v>
      </c>
      <c r="BK26">
        <f t="shared" si="35"/>
        <v>2.4249750955969023</v>
      </c>
      <c r="BL26">
        <f t="shared" si="35"/>
        <v>2.4291348836524418</v>
      </c>
      <c r="BM26">
        <f t="shared" si="35"/>
        <v>2.4186717594974754</v>
      </c>
      <c r="BN26">
        <f t="shared" si="35"/>
        <v>2.4448122321311434</v>
      </c>
      <c r="BO26">
        <f t="shared" si="35"/>
        <v>2.3783283911898705</v>
      </c>
      <c r="BP26">
        <f t="shared" si="35"/>
        <v>2.5407863456939572</v>
      </c>
      <c r="BQ26">
        <f t="shared" si="8"/>
        <v>2.0799873320272493</v>
      </c>
    </row>
    <row r="27" spans="1:69" ht="13.5" thickBot="1">
      <c r="A27" s="90" t="s">
        <v>1922</v>
      </c>
      <c r="B27" s="91" t="s">
        <v>1817</v>
      </c>
      <c r="C27" s="90">
        <v>28579.366999999998</v>
      </c>
      <c r="D27" s="90" t="s">
        <v>1918</v>
      </c>
      <c r="E27">
        <f t="shared" si="14"/>
        <v>-15670.955494803775</v>
      </c>
      <c r="F27">
        <f t="shared" si="15"/>
        <v>-15671</v>
      </c>
      <c r="G27">
        <f t="shared" si="37"/>
        <v>1.4308252000773791E-2</v>
      </c>
      <c r="I27">
        <f t="shared" si="36"/>
        <v>1.4308252000773791E-2</v>
      </c>
      <c r="L27">
        <f t="shared" si="16"/>
        <v>1.9743819312190537E-2</v>
      </c>
      <c r="M27" s="2">
        <f t="shared" si="17"/>
        <v>13560.866999999998</v>
      </c>
      <c r="O27">
        <f t="shared" si="18"/>
        <v>2.9545391996942267E-5</v>
      </c>
      <c r="P27">
        <v>0.1</v>
      </c>
      <c r="Q27">
        <f t="shared" si="19"/>
        <v>2.9545391996942268E-6</v>
      </c>
      <c r="R27" s="183"/>
      <c r="AD27" s="135">
        <f t="shared" si="20"/>
        <v>13560.866999999998</v>
      </c>
      <c r="AE27">
        <f t="shared" si="21"/>
        <v>-15671</v>
      </c>
      <c r="AF27" s="134">
        <f t="shared" si="22"/>
        <v>1.3282331074063342E-2</v>
      </c>
      <c r="AG27" s="134">
        <f t="shared" si="23"/>
        <v>1.0259209267104493E-3</v>
      </c>
      <c r="AH27" s="134">
        <f t="shared" si="24"/>
        <v>-5.4355673114167453E-3</v>
      </c>
      <c r="AI27" s="134">
        <f t="shared" si="25"/>
        <v>2.0769740238900984E-2</v>
      </c>
      <c r="AJ27" s="134">
        <f t="shared" si="26"/>
        <v>1.052513747862427E-7</v>
      </c>
      <c r="AL27" s="136"/>
      <c r="AM27">
        <f t="shared" si="27"/>
        <v>-6.4614882381271947E-3</v>
      </c>
      <c r="AN27">
        <f t="shared" si="28"/>
        <v>0.55726798581204484</v>
      </c>
      <c r="AO27">
        <f t="shared" si="29"/>
        <v>-0.38941979632876683</v>
      </c>
      <c r="AP27">
        <f t="shared" si="30"/>
        <v>-0.28724243105030084</v>
      </c>
      <c r="AQ27">
        <f t="shared" si="31"/>
        <v>-2.5660648185920389</v>
      </c>
      <c r="AR27">
        <f t="shared" si="32"/>
        <v>-3.3786157910756565</v>
      </c>
      <c r="AS27" s="134">
        <f t="shared" si="33"/>
        <v>-2.1632021728722926</v>
      </c>
      <c r="AT27" s="134">
        <f t="shared" si="33"/>
        <v>-2.162950967901502</v>
      </c>
      <c r="AU27" s="134">
        <f t="shared" si="33"/>
        <v>-2.1638032319319693</v>
      </c>
      <c r="AV27" s="134">
        <f t="shared" si="33"/>
        <v>-2.1609073553703686</v>
      </c>
      <c r="AW27" s="134">
        <f t="shared" si="33"/>
        <v>-2.1706970139192547</v>
      </c>
      <c r="AX27" s="134">
        <f t="shared" si="33"/>
        <v>-2.1370037765746175</v>
      </c>
      <c r="AY27" s="134">
        <f t="shared" si="33"/>
        <v>-2.2467697455046829</v>
      </c>
      <c r="AZ27" s="134">
        <f t="shared" si="34"/>
        <v>-1.7253070582171217</v>
      </c>
      <c r="BA27" s="134"/>
      <c r="BB27">
        <v>20000</v>
      </c>
      <c r="BC27">
        <f t="shared" si="0"/>
        <v>-2.1618446196544402E-3</v>
      </c>
      <c r="BD27">
        <f t="shared" si="1"/>
        <v>-8.5505027189425563E-3</v>
      </c>
      <c r="BE27">
        <f t="shared" si="2"/>
        <v>6.3886580992881161E-3</v>
      </c>
      <c r="BF27">
        <f t="shared" si="3"/>
        <v>0.49815096536136694</v>
      </c>
      <c r="BG27">
        <f t="shared" si="4"/>
        <v>0.47073147951369143</v>
      </c>
      <c r="BH27">
        <f t="shared" si="5"/>
        <v>2.8269992332189355</v>
      </c>
      <c r="BI27">
        <f t="shared" si="6"/>
        <v>6.3048931180312549</v>
      </c>
      <c r="BJ27">
        <f t="shared" si="35"/>
        <v>2.5858073956327523</v>
      </c>
      <c r="BK27">
        <f t="shared" si="35"/>
        <v>2.5828028827514236</v>
      </c>
      <c r="BL27">
        <f t="shared" si="35"/>
        <v>2.5895032279562331</v>
      </c>
      <c r="BM27">
        <f t="shared" si="35"/>
        <v>2.5745220949854484</v>
      </c>
      <c r="BN27">
        <f t="shared" si="35"/>
        <v>2.6078295020235851</v>
      </c>
      <c r="BO27">
        <f t="shared" si="35"/>
        <v>2.5327862238888259</v>
      </c>
      <c r="BP27">
        <f t="shared" si="35"/>
        <v>2.6974388472207478</v>
      </c>
      <c r="BQ27">
        <f t="shared" si="8"/>
        <v>2.3060153318041716</v>
      </c>
    </row>
    <row r="28" spans="1:69" ht="13.5" thickBot="1">
      <c r="A28" s="90" t="s">
        <v>1922</v>
      </c>
      <c r="B28" s="91" t="s">
        <v>1817</v>
      </c>
      <c r="C28" s="90">
        <v>28535.323</v>
      </c>
      <c r="D28" s="90" t="s">
        <v>1918</v>
      </c>
      <c r="E28">
        <f t="shared" si="14"/>
        <v>-15807.952443309028</v>
      </c>
      <c r="F28">
        <f t="shared" si="15"/>
        <v>-15808</v>
      </c>
      <c r="G28">
        <f t="shared" si="37"/>
        <v>1.5289296003174968E-2</v>
      </c>
      <c r="I28">
        <f t="shared" si="36"/>
        <v>1.5289296003174968E-2</v>
      </c>
      <c r="L28">
        <f t="shared" si="16"/>
        <v>1.9958933225721016E-2</v>
      </c>
      <c r="M28" s="2">
        <f t="shared" si="17"/>
        <v>13516.823</v>
      </c>
      <c r="O28">
        <f t="shared" si="18"/>
        <v>2.1805511790187573E-5</v>
      </c>
      <c r="P28">
        <v>0.1</v>
      </c>
      <c r="Q28">
        <f t="shared" si="19"/>
        <v>2.1805511790187575E-6</v>
      </c>
      <c r="R28" s="183"/>
      <c r="AD28" s="135">
        <f t="shared" si="20"/>
        <v>13516.823</v>
      </c>
      <c r="AE28">
        <f t="shared" si="21"/>
        <v>-15808</v>
      </c>
      <c r="AF28" s="134">
        <f t="shared" si="22"/>
        <v>1.3577083121791239E-2</v>
      </c>
      <c r="AG28" s="134">
        <f t="shared" si="23"/>
        <v>1.7122128813837293E-3</v>
      </c>
      <c r="AH28" s="134">
        <f t="shared" si="24"/>
        <v>-4.6696372225460483E-3</v>
      </c>
      <c r="AI28" s="134">
        <f t="shared" si="25"/>
        <v>2.1671146107104744E-2</v>
      </c>
      <c r="AJ28" s="134">
        <f t="shared" si="26"/>
        <v>2.9316729511763726E-7</v>
      </c>
      <c r="AL28" s="136"/>
      <c r="AM28">
        <f t="shared" si="27"/>
        <v>-6.3818501039297777E-3</v>
      </c>
      <c r="AN28">
        <f t="shared" si="28"/>
        <v>0.55503535654581193</v>
      </c>
      <c r="AO28">
        <f t="shared" si="29"/>
        <v>-0.38220542259145729</v>
      </c>
      <c r="AP28">
        <f t="shared" si="30"/>
        <v>-0.2837715924089263</v>
      </c>
      <c r="AQ28">
        <f t="shared" si="31"/>
        <v>-2.5738846541737339</v>
      </c>
      <c r="AR28">
        <f t="shared" si="32"/>
        <v>-3.4278076759636313</v>
      </c>
      <c r="AS28" s="134">
        <f t="shared" si="33"/>
        <v>-2.175145323726821</v>
      </c>
      <c r="AT28" s="134">
        <f t="shared" si="33"/>
        <v>-2.1748627712561319</v>
      </c>
      <c r="AU28" s="134">
        <f t="shared" si="33"/>
        <v>-2.175804728261669</v>
      </c>
      <c r="AV28" s="134">
        <f t="shared" si="33"/>
        <v>-2.1726594678943183</v>
      </c>
      <c r="AW28" s="134">
        <f t="shared" si="33"/>
        <v>-2.1831064843125763</v>
      </c>
      <c r="AX28" s="134">
        <f t="shared" si="33"/>
        <v>-2.1477690877731201</v>
      </c>
      <c r="AY28" s="134">
        <f t="shared" si="33"/>
        <v>-2.2609327060663738</v>
      </c>
      <c r="AZ28" s="134">
        <f t="shared" si="34"/>
        <v>-1.7407899762018406</v>
      </c>
      <c r="BA28" s="134"/>
      <c r="BB28">
        <v>22000</v>
      </c>
      <c r="BC28">
        <f t="shared" si="0"/>
        <v>-3.2193023398681695E-3</v>
      </c>
      <c r="BD28">
        <f t="shared" si="1"/>
        <v>-8.5021153206910546E-3</v>
      </c>
      <c r="BE28">
        <f t="shared" si="2"/>
        <v>5.2828129808228852E-3</v>
      </c>
      <c r="BF28">
        <f t="shared" si="3"/>
        <v>0.48558665536687218</v>
      </c>
      <c r="BG28">
        <f t="shared" si="4"/>
        <v>0.39016911413215666</v>
      </c>
      <c r="BH28">
        <f t="shared" si="5"/>
        <v>2.9163036530637103</v>
      </c>
      <c r="BI28">
        <f t="shared" si="6"/>
        <v>8.8399062623722422</v>
      </c>
      <c r="BJ28">
        <f t="shared" si="35"/>
        <v>2.7401401323254504</v>
      </c>
      <c r="BK28">
        <f t="shared" si="35"/>
        <v>2.7362762170388981</v>
      </c>
      <c r="BL28">
        <f t="shared" si="35"/>
        <v>2.7442297250194159</v>
      </c>
      <c r="BM28">
        <f t="shared" si="35"/>
        <v>2.7278284875284093</v>
      </c>
      <c r="BN28">
        <f t="shared" si="35"/>
        <v>2.7615274568255712</v>
      </c>
      <c r="BO28">
        <f t="shared" si="35"/>
        <v>2.6917375275010809</v>
      </c>
      <c r="BP28">
        <f t="shared" si="35"/>
        <v>2.834179038572628</v>
      </c>
      <c r="BQ28">
        <f t="shared" si="8"/>
        <v>2.5320433315810935</v>
      </c>
    </row>
    <row r="29" spans="1:69" ht="13.5" thickBot="1">
      <c r="A29" s="90" t="s">
        <v>1917</v>
      </c>
      <c r="B29" s="91" t="s">
        <v>1817</v>
      </c>
      <c r="C29" s="90">
        <v>26334.366999999998</v>
      </c>
      <c r="D29" s="90" t="s">
        <v>1918</v>
      </c>
      <c r="E29">
        <f t="shared" si="14"/>
        <v>-22653.930460617677</v>
      </c>
      <c r="F29">
        <f t="shared" si="15"/>
        <v>-22654</v>
      </c>
      <c r="G29">
        <f t="shared" si="37"/>
        <v>2.2356648001732538E-2</v>
      </c>
      <c r="I29">
        <f t="shared" si="36"/>
        <v>2.2356648001732538E-2</v>
      </c>
      <c r="L29">
        <f t="shared" si="16"/>
        <v>3.1745648106488139E-2</v>
      </c>
      <c r="M29" s="2">
        <f t="shared" si="17"/>
        <v>11315.866999999998</v>
      </c>
      <c r="O29">
        <f t="shared" si="18"/>
        <v>8.8153322967100703E-5</v>
      </c>
      <c r="P29">
        <v>0.1</v>
      </c>
      <c r="Q29">
        <f t="shared" si="19"/>
        <v>8.8153322967100706E-6</v>
      </c>
      <c r="R29" s="183"/>
      <c r="AD29" s="135">
        <f t="shared" si="20"/>
        <v>11315.866999999998</v>
      </c>
      <c r="AE29">
        <f t="shared" si="21"/>
        <v>-22654</v>
      </c>
      <c r="AF29" s="134">
        <f t="shared" si="22"/>
        <v>2.9838830014535907E-2</v>
      </c>
      <c r="AG29" s="134">
        <f t="shared" si="23"/>
        <v>-7.4821820128033699E-3</v>
      </c>
      <c r="AH29" s="134">
        <f t="shared" si="24"/>
        <v>-9.3890001047556015E-3</v>
      </c>
      <c r="AI29" s="134">
        <f t="shared" si="25"/>
        <v>2.4263466093684769E-2</v>
      </c>
      <c r="AJ29" s="134">
        <f t="shared" si="26"/>
        <v>5.5983047672718293E-6</v>
      </c>
      <c r="AL29" s="136"/>
      <c r="AM29">
        <f t="shared" si="27"/>
        <v>-1.9068180919522321E-3</v>
      </c>
      <c r="AN29">
        <f t="shared" si="28"/>
        <v>0.48639739357828982</v>
      </c>
      <c r="AO29">
        <f t="shared" si="29"/>
        <v>-5.6509382779758276E-2</v>
      </c>
      <c r="AP29">
        <f t="shared" si="30"/>
        <v>-0.12137632907382064</v>
      </c>
      <c r="AQ29">
        <f t="shared" si="31"/>
        <v>-2.9095268958158749</v>
      </c>
      <c r="AR29">
        <f t="shared" si="32"/>
        <v>-8.579534523687192</v>
      </c>
      <c r="AS29" s="134">
        <f t="shared" si="33"/>
        <v>-2.7282959021517605</v>
      </c>
      <c r="AT29" s="134">
        <f t="shared" si="33"/>
        <v>-2.7244616740189027</v>
      </c>
      <c r="AU29" s="134">
        <f t="shared" si="33"/>
        <v>-2.732394435354947</v>
      </c>
      <c r="AV29" s="134">
        <f t="shared" si="33"/>
        <v>-2.7159511173809436</v>
      </c>
      <c r="AW29" s="134">
        <f t="shared" si="33"/>
        <v>-2.7499061359877448</v>
      </c>
      <c r="AX29" s="134">
        <f t="shared" si="33"/>
        <v>-2.6792042378299215</v>
      </c>
      <c r="AY29" s="134">
        <f t="shared" si="33"/>
        <v>-2.8241706511790872</v>
      </c>
      <c r="AZ29" s="134">
        <f t="shared" si="34"/>
        <v>-2.5144838194382446</v>
      </c>
      <c r="BA29" s="134"/>
      <c r="BB29">
        <v>24000</v>
      </c>
      <c r="BC29">
        <f t="shared" si="0"/>
        <v>-4.1983566474486029E-3</v>
      </c>
      <c r="BD29">
        <f t="shared" si="1"/>
        <v>-8.2801416460402434E-3</v>
      </c>
      <c r="BE29">
        <f t="shared" si="2"/>
        <v>4.0817849985916406E-3</v>
      </c>
      <c r="BF29">
        <f t="shared" si="3"/>
        <v>0.4774087378136882</v>
      </c>
      <c r="BG29">
        <f t="shared" si="4"/>
        <v>0.31025263249702639</v>
      </c>
      <c r="BH29">
        <f t="shared" si="5"/>
        <v>3.0016601430714331</v>
      </c>
      <c r="BI29">
        <f t="shared" si="6"/>
        <v>14.269274589121608</v>
      </c>
      <c r="BJ29">
        <f t="shared" si="35"/>
        <v>2.8908179275663417</v>
      </c>
      <c r="BK29">
        <f t="shared" si="35"/>
        <v>2.8873285909936968</v>
      </c>
      <c r="BL29">
        <f t="shared" si="35"/>
        <v>2.8941539529180997</v>
      </c>
      <c r="BM29">
        <f t="shared" si="35"/>
        <v>2.880791779541958</v>
      </c>
      <c r="BN29">
        <f t="shared" si="35"/>
        <v>2.9069090419841097</v>
      </c>
      <c r="BO29">
        <f t="shared" si="35"/>
        <v>2.8556903483815534</v>
      </c>
      <c r="BP29">
        <f t="shared" si="35"/>
        <v>2.9555491265056362</v>
      </c>
      <c r="BQ29">
        <f t="shared" si="8"/>
        <v>2.7580713313580159</v>
      </c>
    </row>
    <row r="30" spans="1:69" ht="13.5" thickBot="1">
      <c r="A30" s="90" t="s">
        <v>1917</v>
      </c>
      <c r="B30" s="91" t="s">
        <v>1817</v>
      </c>
      <c r="C30" s="90">
        <v>27392.411899999999</v>
      </c>
      <c r="D30" s="90" t="s">
        <v>1918</v>
      </c>
      <c r="E30">
        <f t="shared" si="14"/>
        <v>-19362.927766004279</v>
      </c>
      <c r="F30">
        <f t="shared" si="15"/>
        <v>-19363</v>
      </c>
      <c r="G30">
        <f t="shared" si="37"/>
        <v>2.3222956002427964E-2</v>
      </c>
      <c r="I30">
        <f t="shared" si="36"/>
        <v>2.3222956002427964E-2</v>
      </c>
      <c r="L30">
        <f t="shared" si="16"/>
        <v>2.582569504226892E-2</v>
      </c>
      <c r="M30" s="2">
        <f t="shared" si="17"/>
        <v>12373.911899999999</v>
      </c>
      <c r="O30">
        <f t="shared" si="18"/>
        <v>6.774250509512225E-6</v>
      </c>
      <c r="P30">
        <v>0.1</v>
      </c>
      <c r="Q30">
        <f t="shared" si="19"/>
        <v>6.7742505095122254E-7</v>
      </c>
      <c r="R30" s="183"/>
      <c r="S30">
        <v>2.9069775734027185E-11</v>
      </c>
      <c r="T30">
        <v>7.3062702967818914E-20</v>
      </c>
      <c r="U30">
        <v>7.0008452254587413E-30</v>
      </c>
      <c r="V30">
        <v>4.0966727453431342E-13</v>
      </c>
      <c r="W30">
        <v>7.0125330817077806E-8</v>
      </c>
      <c r="X30">
        <v>2.0943242888145041E-5</v>
      </c>
      <c r="Y30">
        <v>1.7293515903130533E-4</v>
      </c>
      <c r="Z30">
        <v>2.0013998099065864</v>
      </c>
      <c r="AA30">
        <v>1.2298101693327719E-8</v>
      </c>
      <c r="AB30">
        <v>1.0176960000879828E-12</v>
      </c>
      <c r="AD30" s="135">
        <f t="shared" si="20"/>
        <v>12373.911899999999</v>
      </c>
      <c r="AE30">
        <f t="shared" si="21"/>
        <v>-19363</v>
      </c>
      <c r="AF30" s="134">
        <f t="shared" si="22"/>
        <v>2.1678537276069033E-2</v>
      </c>
      <c r="AG30" s="134">
        <f t="shared" si="23"/>
        <v>1.5444187263589301E-3</v>
      </c>
      <c r="AH30" s="134">
        <f t="shared" si="24"/>
        <v>-2.6027390398409567E-3</v>
      </c>
      <c r="AI30" s="134">
        <f t="shared" si="25"/>
        <v>2.737011376862785E-2</v>
      </c>
      <c r="AJ30" s="134">
        <f t="shared" si="26"/>
        <v>2.3852292023281399E-7</v>
      </c>
      <c r="AL30" s="136"/>
      <c r="AM30">
        <f t="shared" si="27"/>
        <v>-4.1471577661998851E-3</v>
      </c>
      <c r="AN30">
        <f t="shared" si="28"/>
        <v>0.51040233876154639</v>
      </c>
      <c r="AO30">
        <f t="shared" si="29"/>
        <v>-0.20556872627957656</v>
      </c>
      <c r="AP30">
        <f t="shared" si="30"/>
        <v>-0.19701264094582097</v>
      </c>
      <c r="AQ30">
        <f t="shared" si="31"/>
        <v>-2.759021587575639</v>
      </c>
      <c r="AR30">
        <f t="shared" si="32"/>
        <v>-5.1638689557173114</v>
      </c>
      <c r="AS30" s="134">
        <f t="shared" si="33"/>
        <v>-2.471257329201614</v>
      </c>
      <c r="AT30" s="134">
        <f t="shared" si="33"/>
        <v>-2.469227748376297</v>
      </c>
      <c r="AU30" s="134">
        <f t="shared" si="33"/>
        <v>-2.4741337888989272</v>
      </c>
      <c r="AV30" s="134">
        <f t="shared" si="33"/>
        <v>-2.4622415393177177</v>
      </c>
      <c r="AW30" s="134">
        <f t="shared" si="33"/>
        <v>-2.4908789016948454</v>
      </c>
      <c r="AX30" s="134">
        <f t="shared" si="33"/>
        <v>-2.4207504653338416</v>
      </c>
      <c r="AY30" s="134">
        <f t="shared" si="33"/>
        <v>-2.5863663483666102</v>
      </c>
      <c r="AZ30" s="134">
        <f t="shared" si="34"/>
        <v>-2.1425547458053193</v>
      </c>
      <c r="BA30" s="134"/>
      <c r="BB30">
        <v>26000</v>
      </c>
      <c r="BC30">
        <f t="shared" si="0"/>
        <v>-5.0746204329061607E-3</v>
      </c>
      <c r="BD30">
        <f t="shared" si="1"/>
        <v>-7.8845816949901226E-3</v>
      </c>
      <c r="BE30">
        <f t="shared" si="2"/>
        <v>2.8099612620839619E-3</v>
      </c>
      <c r="BF30">
        <f t="shared" si="3"/>
        <v>0.47310891741020733</v>
      </c>
      <c r="BG30">
        <f t="shared" si="4"/>
        <v>0.23048890523508977</v>
      </c>
      <c r="BH30">
        <f t="shared" si="5"/>
        <v>3.0845388236862226</v>
      </c>
      <c r="BI30">
        <f t="shared" si="6"/>
        <v>35.045104784250796</v>
      </c>
      <c r="BJ30">
        <f t="shared" si="35"/>
        <v>3.0390364843351962</v>
      </c>
      <c r="BK30">
        <f t="shared" si="35"/>
        <v>3.0373067621069811</v>
      </c>
      <c r="BL30">
        <f t="shared" si="35"/>
        <v>3.0406016457657103</v>
      </c>
      <c r="BM30">
        <f t="shared" si="35"/>
        <v>3.0343243656054386</v>
      </c>
      <c r="BN30">
        <f t="shared" si="35"/>
        <v>3.046280140163736</v>
      </c>
      <c r="BO30">
        <f t="shared" si="35"/>
        <v>3.0234958158063017</v>
      </c>
      <c r="BP30">
        <f t="shared" si="35"/>
        <v>3.0668732183378427</v>
      </c>
      <c r="BQ30">
        <f t="shared" si="8"/>
        <v>2.9840993311349377</v>
      </c>
    </row>
    <row r="31" spans="1:69" ht="13.5" thickBot="1">
      <c r="A31" s="18" t="s">
        <v>1751</v>
      </c>
      <c r="B31" s="6"/>
      <c r="C31" s="32">
        <v>44996.703399999999</v>
      </c>
      <c r="D31" s="32"/>
      <c r="E31">
        <f t="shared" si="14"/>
        <v>35394.456125038269</v>
      </c>
      <c r="F31">
        <f t="shared" si="15"/>
        <v>35394.5</v>
      </c>
      <c r="G31">
        <f>+C31-(C$7+F31*C$8)+R31*J$17</f>
        <v>-1.4105633999861311E-2</v>
      </c>
      <c r="J31">
        <f>G31</f>
        <v>-1.4105633999861311E-2</v>
      </c>
      <c r="L31">
        <f t="shared" si="16"/>
        <v>-3.7038311699305847E-3</v>
      </c>
      <c r="M31" s="2">
        <f t="shared" si="17"/>
        <v>29978.203399999999</v>
      </c>
      <c r="O31">
        <f t="shared" si="18"/>
        <v>1.0819750211275487E-4</v>
      </c>
      <c r="P31">
        <v>1</v>
      </c>
      <c r="Q31">
        <f t="shared" si="19"/>
        <v>1.0819750211275487E-4</v>
      </c>
      <c r="R31" s="183"/>
      <c r="AD31" s="135">
        <f t="shared" si="20"/>
        <v>29978.203399999999</v>
      </c>
      <c r="AE31">
        <f t="shared" si="21"/>
        <v>35394.5</v>
      </c>
      <c r="AF31" s="134">
        <f t="shared" si="22"/>
        <v>-7.2893943436463677E-3</v>
      </c>
      <c r="AG31" s="134">
        <f t="shared" si="23"/>
        <v>-6.8162396562149435E-3</v>
      </c>
      <c r="AH31" s="134">
        <f t="shared" si="24"/>
        <v>-1.0401802829930726E-2</v>
      </c>
      <c r="AI31" s="134">
        <f t="shared" si="25"/>
        <v>-1.0520070826145528E-2</v>
      </c>
      <c r="AJ31" s="134">
        <f t="shared" si="26"/>
        <v>4.6461123050957208E-5</v>
      </c>
      <c r="AL31" s="136"/>
      <c r="AM31" s="143">
        <f t="shared" si="27"/>
        <v>-3.5855631737157835E-3</v>
      </c>
      <c r="AN31">
        <f t="shared" si="28"/>
        <v>0.50294538652143039</v>
      </c>
      <c r="AO31">
        <f t="shared" si="29"/>
        <v>-0.16643488742406737</v>
      </c>
      <c r="AP31">
        <f t="shared" si="30"/>
        <v>-0.17735997801725237</v>
      </c>
      <c r="AQ31">
        <f t="shared" si="31"/>
        <v>-2.7988533803969262</v>
      </c>
      <c r="AR31">
        <f t="shared" si="32"/>
        <v>-5.7781040805295785</v>
      </c>
      <c r="AS31" s="134">
        <f t="shared" ref="AS31:AY40" si="38">$AZ31+$AG$7*SIN(AT31)</f>
        <v>3.7451432274378598</v>
      </c>
      <c r="AT31" s="134">
        <f t="shared" si="38"/>
        <v>3.7477497226977534</v>
      </c>
      <c r="AU31" s="134">
        <f t="shared" si="38"/>
        <v>3.7417526327473625</v>
      </c>
      <c r="AV31" s="134">
        <f t="shared" si="38"/>
        <v>3.755588434897398</v>
      </c>
      <c r="AW31" s="134">
        <f t="shared" si="38"/>
        <v>3.7238628033157304</v>
      </c>
      <c r="AX31" s="134">
        <f t="shared" si="38"/>
        <v>3.7976990911309989</v>
      </c>
      <c r="AY31" s="134">
        <f t="shared" si="38"/>
        <v>3.6310291057464092</v>
      </c>
      <c r="AZ31" s="134">
        <f t="shared" si="34"/>
        <v>4.0458093530870851</v>
      </c>
      <c r="BA31" s="134"/>
      <c r="BB31">
        <v>28000</v>
      </c>
      <c r="BC31">
        <f t="shared" si="0"/>
        <v>-5.8291824422911261E-3</v>
      </c>
      <c r="BD31">
        <f t="shared" si="1"/>
        <v>-7.3154354675406923E-3</v>
      </c>
      <c r="BE31">
        <f t="shared" si="2"/>
        <v>1.486253025249566E-3</v>
      </c>
      <c r="BF31">
        <f t="shared" si="3"/>
        <v>0.47241246048701091</v>
      </c>
      <c r="BG31">
        <f t="shared" si="4"/>
        <v>0.15015812742075191</v>
      </c>
      <c r="BH31">
        <f t="shared" si="5"/>
        <v>-3.1167946088944154</v>
      </c>
      <c r="BI31">
        <f t="shared" si="6"/>
        <v>-80.647387042529715</v>
      </c>
      <c r="BJ31">
        <f t="shared" si="35"/>
        <v>3.1861898694656317</v>
      </c>
      <c r="BK31">
        <f t="shared" si="35"/>
        <v>3.1869658150602369</v>
      </c>
      <c r="BL31">
        <f t="shared" si="35"/>
        <v>3.1854940582942279</v>
      </c>
      <c r="BM31">
        <f t="shared" si="35"/>
        <v>3.1882856622719915</v>
      </c>
      <c r="BN31">
        <f t="shared" si="35"/>
        <v>3.1829908856265399</v>
      </c>
      <c r="BO31">
        <f t="shared" si="35"/>
        <v>3.1930344871624614</v>
      </c>
      <c r="BP31">
        <f t="shared" si="35"/>
        <v>3.1739864765040826</v>
      </c>
      <c r="BQ31">
        <f t="shared" si="8"/>
        <v>3.2101273309118596</v>
      </c>
    </row>
    <row r="32" spans="1:69" ht="13.5" thickBot="1">
      <c r="A32" s="90" t="s">
        <v>1933</v>
      </c>
      <c r="B32" s="91" t="s">
        <v>1817</v>
      </c>
      <c r="C32" s="90">
        <v>43123.830300000001</v>
      </c>
      <c r="D32" s="90" t="s">
        <v>1915</v>
      </c>
      <c r="E32">
        <f t="shared" si="14"/>
        <v>29568.965714594498</v>
      </c>
      <c r="F32">
        <f t="shared" si="15"/>
        <v>29569</v>
      </c>
      <c r="G32">
        <f t="shared" ref="G32:G95" si="39">+C32-(C$7+F32*C$8)+R32*J$17</f>
        <v>-1.1022627993952483E-2</v>
      </c>
      <c r="J32">
        <f>G32</f>
        <v>-1.1022627993952483E-2</v>
      </c>
      <c r="L32">
        <f t="shared" si="16"/>
        <v>-6.7474350445171048E-3</v>
      </c>
      <c r="M32" s="2">
        <f t="shared" si="17"/>
        <v>28105.330300000001</v>
      </c>
      <c r="O32">
        <f t="shared" si="18"/>
        <v>1.8277274754901967E-5</v>
      </c>
      <c r="P32">
        <v>1</v>
      </c>
      <c r="Q32">
        <f t="shared" si="19"/>
        <v>1.8277274754901967E-5</v>
      </c>
      <c r="R32" s="183"/>
      <c r="AD32" s="135">
        <f t="shared" si="20"/>
        <v>28105.330300000001</v>
      </c>
      <c r="AE32">
        <f t="shared" si="21"/>
        <v>29569</v>
      </c>
      <c r="AF32" s="134">
        <f t="shared" si="22"/>
        <v>-6.3259086361910008E-3</v>
      </c>
      <c r="AG32" s="134">
        <f t="shared" si="23"/>
        <v>-4.6967193577614821E-3</v>
      </c>
      <c r="AH32" s="134">
        <f t="shared" si="24"/>
        <v>-4.2751929494353781E-3</v>
      </c>
      <c r="AI32" s="134">
        <f t="shared" si="25"/>
        <v>-1.1444154402278587E-2</v>
      </c>
      <c r="AJ32" s="134">
        <f t="shared" si="26"/>
        <v>2.2059172725571428E-5</v>
      </c>
      <c r="AL32" s="136"/>
      <c r="AM32" s="143">
        <f t="shared" si="27"/>
        <v>4.2152640832610381E-4</v>
      </c>
      <c r="AN32">
        <f t="shared" si="28"/>
        <v>0.47435073183116383</v>
      </c>
      <c r="AO32">
        <f t="shared" si="29"/>
        <v>8.6168967070887059E-2</v>
      </c>
      <c r="AP32">
        <f t="shared" si="30"/>
        <v>-4.7039318194224813E-2</v>
      </c>
      <c r="AQ32">
        <f t="shared" si="31"/>
        <v>-3.052342357584179</v>
      </c>
      <c r="AR32">
        <f t="shared" si="32"/>
        <v>-22.394012239822764</v>
      </c>
      <c r="AS32" s="134">
        <f t="shared" si="38"/>
        <v>3.3018828171039054</v>
      </c>
      <c r="AT32" s="134">
        <f t="shared" si="38"/>
        <v>3.3044403414403609</v>
      </c>
      <c r="AU32" s="134">
        <f t="shared" si="38"/>
        <v>3.2995312335963627</v>
      </c>
      <c r="AV32" s="134">
        <f t="shared" si="38"/>
        <v>3.3089576446866351</v>
      </c>
      <c r="AW32" s="134">
        <f t="shared" si="38"/>
        <v>3.2908696665870152</v>
      </c>
      <c r="AX32" s="134">
        <f t="shared" si="38"/>
        <v>3.3256267236070327</v>
      </c>
      <c r="AY32" s="134">
        <f t="shared" si="38"/>
        <v>3.2590002351566372</v>
      </c>
      <c r="AZ32" s="134">
        <f t="shared" si="34"/>
        <v>3.3874462967368553</v>
      </c>
      <c r="BA32" s="8"/>
      <c r="BB32">
        <v>30000</v>
      </c>
      <c r="BC32">
        <f t="shared" si="0"/>
        <v>-6.4466170519060003E-3</v>
      </c>
      <c r="BD32">
        <f t="shared" si="1"/>
        <v>-6.5727029636919489E-3</v>
      </c>
      <c r="BE32">
        <f t="shared" si="2"/>
        <v>1.26085911785949E-4</v>
      </c>
      <c r="BF32">
        <f t="shared" si="3"/>
        <v>0.47527393543515328</v>
      </c>
      <c r="BG32">
        <f t="shared" si="4"/>
        <v>6.83751099740431E-2</v>
      </c>
      <c r="BH32">
        <f t="shared" si="5"/>
        <v>-3.0344948969820664</v>
      </c>
      <c r="BI32">
        <f t="shared" si="6"/>
        <v>-18.656674451776777</v>
      </c>
      <c r="BJ32">
        <f t="shared" ref="BJ32:BP41" si="40">$BQ32+$AG$7*SIN(BK32)</f>
        <v>3.3338113910906553</v>
      </c>
      <c r="BK32">
        <f t="shared" si="40"/>
        <v>3.3367542979770057</v>
      </c>
      <c r="BL32">
        <f t="shared" si="40"/>
        <v>3.3310732200311239</v>
      </c>
      <c r="BM32">
        <f t="shared" si="40"/>
        <v>3.3420458794704055</v>
      </c>
      <c r="BN32">
        <f t="shared" si="40"/>
        <v>3.320873606868628</v>
      </c>
      <c r="BO32">
        <f t="shared" si="40"/>
        <v>3.3618083435542552</v>
      </c>
      <c r="BP32">
        <f t="shared" si="40"/>
        <v>3.2829382749588079</v>
      </c>
      <c r="BQ32">
        <f t="shared" si="8"/>
        <v>3.436155330688782</v>
      </c>
    </row>
    <row r="33" spans="1:69" ht="13.5" thickBot="1">
      <c r="A33" s="90" t="s">
        <v>1933</v>
      </c>
      <c r="B33" s="91" t="s">
        <v>1817</v>
      </c>
      <c r="C33" s="90">
        <v>43124.794800000003</v>
      </c>
      <c r="D33" s="90" t="s">
        <v>1915</v>
      </c>
      <c r="E33">
        <f t="shared" si="14"/>
        <v>29571.96574994173</v>
      </c>
      <c r="F33">
        <f t="shared" si="15"/>
        <v>29572</v>
      </c>
      <c r="G33">
        <f t="shared" si="39"/>
        <v>-1.1011263995897025E-2</v>
      </c>
      <c r="J33">
        <f>G33</f>
        <v>-1.1011263995897025E-2</v>
      </c>
      <c r="L33">
        <f t="shared" si="16"/>
        <v>-6.7462466725333146E-3</v>
      </c>
      <c r="M33" s="2">
        <f t="shared" si="17"/>
        <v>28106.294800000003</v>
      </c>
      <c r="O33">
        <f t="shared" si="18"/>
        <v>1.8190372768592548E-5</v>
      </c>
      <c r="P33">
        <v>1</v>
      </c>
      <c r="Q33">
        <f t="shared" si="19"/>
        <v>1.8190372768592548E-5</v>
      </c>
      <c r="R33" s="183"/>
      <c r="AD33" s="135">
        <f t="shared" si="20"/>
        <v>28106.294800000003</v>
      </c>
      <c r="AE33">
        <f t="shared" si="21"/>
        <v>29572</v>
      </c>
      <c r="AF33" s="134">
        <f t="shared" si="22"/>
        <v>-6.326772952324664E-3</v>
      </c>
      <c r="AG33" s="134">
        <f t="shared" si="23"/>
        <v>-4.6844910435723608E-3</v>
      </c>
      <c r="AH33" s="134">
        <f t="shared" si="24"/>
        <v>-4.2650173233637102E-3</v>
      </c>
      <c r="AI33" s="134">
        <f t="shared" si="25"/>
        <v>-1.1430737716105675E-2</v>
      </c>
      <c r="AJ33" s="134">
        <f t="shared" si="26"/>
        <v>2.1944456337309668E-5</v>
      </c>
      <c r="AL33" s="136"/>
      <c r="AM33" s="143">
        <f t="shared" si="27"/>
        <v>4.1947372020865054E-4</v>
      </c>
      <c r="AN33">
        <f t="shared" si="28"/>
        <v>0.47435656660674863</v>
      </c>
      <c r="AO33">
        <f t="shared" si="29"/>
        <v>8.6045472906693177E-2</v>
      </c>
      <c r="AP33">
        <f t="shared" si="30"/>
        <v>-4.7104474449514891E-2</v>
      </c>
      <c r="AQ33">
        <f t="shared" si="31"/>
        <v>-3.0522184030373438</v>
      </c>
      <c r="AR33">
        <f t="shared" si="32"/>
        <v>-22.362912333260304</v>
      </c>
      <c r="AS33" s="134">
        <f t="shared" si="38"/>
        <v>3.3021047759252209</v>
      </c>
      <c r="AT33" s="134">
        <f t="shared" si="38"/>
        <v>3.3046651737353732</v>
      </c>
      <c r="AU33" s="134">
        <f t="shared" si="38"/>
        <v>3.2997503736856446</v>
      </c>
      <c r="AV33" s="134">
        <f t="shared" si="38"/>
        <v>3.3091880633289645</v>
      </c>
      <c r="AW33" s="134">
        <f t="shared" si="38"/>
        <v>3.2910778081696423</v>
      </c>
      <c r="AX33" s="134">
        <f t="shared" si="38"/>
        <v>3.3258790249190158</v>
      </c>
      <c r="AY33" s="134">
        <f t="shared" si="38"/>
        <v>3.2591657356154631</v>
      </c>
      <c r="AZ33" s="134">
        <f t="shared" si="34"/>
        <v>3.3877853387365207</v>
      </c>
      <c r="BA33" s="134"/>
      <c r="BB33">
        <v>32000</v>
      </c>
      <c r="BC33">
        <f t="shared" si="0"/>
        <v>-6.910969838531407E-3</v>
      </c>
      <c r="BD33">
        <f t="shared" si="1"/>
        <v>-5.6563841834438994E-3</v>
      </c>
      <c r="BE33">
        <f t="shared" si="2"/>
        <v>-1.2545856550875076E-3</v>
      </c>
      <c r="BF33">
        <f t="shared" si="3"/>
        <v>0.48187819464820048</v>
      </c>
      <c r="BG33">
        <f t="shared" si="4"/>
        <v>-1.5780297372419622E-2</v>
      </c>
      <c r="BH33">
        <f t="shared" si="5"/>
        <v>-2.9502854448537077</v>
      </c>
      <c r="BI33">
        <f t="shared" si="6"/>
        <v>-10.422485111204811</v>
      </c>
      <c r="BJ33">
        <f t="shared" si="40"/>
        <v>3.4833691333708074</v>
      </c>
      <c r="BK33">
        <f t="shared" si="40"/>
        <v>3.4872591323106441</v>
      </c>
      <c r="BL33">
        <f t="shared" si="40"/>
        <v>3.4794357571366881</v>
      </c>
      <c r="BM33">
        <f t="shared" si="40"/>
        <v>3.4951922238847133</v>
      </c>
      <c r="BN33">
        <f t="shared" si="40"/>
        <v>3.463546876158194</v>
      </c>
      <c r="BO33">
        <f t="shared" si="40"/>
        <v>3.5274825699509775</v>
      </c>
      <c r="BP33">
        <f t="shared" si="40"/>
        <v>3.3996844583128021</v>
      </c>
      <c r="BQ33">
        <f t="shared" si="8"/>
        <v>3.6621833304657039</v>
      </c>
    </row>
    <row r="34" spans="1:69" ht="13.5" thickBot="1">
      <c r="A34" s="90" t="s">
        <v>1933</v>
      </c>
      <c r="B34" s="91" t="s">
        <v>1814</v>
      </c>
      <c r="C34" s="90">
        <v>43118.847699999998</v>
      </c>
      <c r="D34" s="90" t="s">
        <v>1915</v>
      </c>
      <c r="E34">
        <f t="shared" si="14"/>
        <v>29553.467553763901</v>
      </c>
      <c r="F34">
        <f t="shared" si="15"/>
        <v>29553.5</v>
      </c>
      <c r="G34">
        <f t="shared" si="39"/>
        <v>-1.0431342001538724E-2</v>
      </c>
      <c r="J34">
        <f>G34</f>
        <v>-1.0431342001538724E-2</v>
      </c>
      <c r="L34">
        <f t="shared" si="16"/>
        <v>-6.7535687444502425E-3</v>
      </c>
      <c r="M34" s="2">
        <f t="shared" si="17"/>
        <v>28100.347699999998</v>
      </c>
      <c r="O34">
        <f t="shared" si="18"/>
        <v>1.3526016130555215E-5</v>
      </c>
      <c r="P34">
        <v>1</v>
      </c>
      <c r="Q34">
        <f t="shared" si="19"/>
        <v>1.3526016130555215E-5</v>
      </c>
      <c r="R34" s="183"/>
      <c r="AD34" s="135">
        <f t="shared" si="20"/>
        <v>28100.347699999998</v>
      </c>
      <c r="AE34">
        <f t="shared" si="21"/>
        <v>29553.5</v>
      </c>
      <c r="AF34" s="134">
        <f t="shared" si="22"/>
        <v>-6.3214376610032184E-3</v>
      </c>
      <c r="AG34" s="134">
        <f t="shared" si="23"/>
        <v>-4.1099043405355053E-3</v>
      </c>
      <c r="AH34" s="134">
        <f t="shared" si="24"/>
        <v>-3.6777732570884812E-3</v>
      </c>
      <c r="AI34" s="134">
        <f t="shared" si="25"/>
        <v>-1.0863473084985748E-2</v>
      </c>
      <c r="AJ34" s="134">
        <f t="shared" si="26"/>
        <v>1.6891313688352588E-5</v>
      </c>
      <c r="AL34" s="136"/>
      <c r="AM34" s="143">
        <f t="shared" si="27"/>
        <v>4.3213108344702391E-4</v>
      </c>
      <c r="AN34">
        <f t="shared" si="28"/>
        <v>0.47432071682936883</v>
      </c>
      <c r="AO34">
        <f t="shared" si="29"/>
        <v>8.6806942073664239E-2</v>
      </c>
      <c r="AP34">
        <f t="shared" si="30"/>
        <v>-4.6702696151528104E-2</v>
      </c>
      <c r="AQ34">
        <f t="shared" si="31"/>
        <v>-3.0529827321478953</v>
      </c>
      <c r="AR34">
        <f t="shared" si="32"/>
        <v>-22.556065692188405</v>
      </c>
      <c r="AS34" s="134">
        <f t="shared" si="38"/>
        <v>3.3007360890209871</v>
      </c>
      <c r="AT34" s="134">
        <f t="shared" si="38"/>
        <v>3.3032787263686054</v>
      </c>
      <c r="AU34" s="134">
        <f t="shared" si="38"/>
        <v>3.2983990959897507</v>
      </c>
      <c r="AV34" s="134">
        <f t="shared" si="38"/>
        <v>3.3077671253688266</v>
      </c>
      <c r="AW34" s="134">
        <f t="shared" si="38"/>
        <v>3.2897944160533483</v>
      </c>
      <c r="AX34" s="134">
        <f t="shared" si="38"/>
        <v>3.3243230706912152</v>
      </c>
      <c r="AY34" s="134">
        <f t="shared" si="38"/>
        <v>3.2581453842228463</v>
      </c>
      <c r="AZ34" s="134">
        <f t="shared" si="34"/>
        <v>3.3856945797385838</v>
      </c>
      <c r="BA34" s="134"/>
      <c r="BB34">
        <v>34000</v>
      </c>
      <c r="BC34">
        <f t="shared" ref="BC34:BC54" si="41">AG$3+AG$4*BB34+AG$5*BB34^2+BE34</f>
        <v>-7.2021504326202791E-3</v>
      </c>
      <c r="BD34">
        <f t="shared" ref="BD34:BD54" si="42">AG$3+AG$4*BB34+AG$5*BB34^2</f>
        <v>-4.5664791267965368E-3</v>
      </c>
      <c r="BE34">
        <f t="shared" ref="BE34:BE54" si="43">$AG$6*($AG$11/BF34*BG34+$AG$12)</f>
        <v>-2.6356713058237427E-3</v>
      </c>
      <c r="BF34">
        <f t="shared" ref="BF34:BF54" si="44">1+$AG$7*COS(BH34)</f>
        <v>0.49263943216778361</v>
      </c>
      <c r="BG34">
        <f t="shared" ref="BG34:BG54" si="45">SIN(BH34+RADIANS($AG$9))</f>
        <v>-0.10316488679561525</v>
      </c>
      <c r="BH34">
        <f t="shared" ref="BH34:BH54" si="46">2*ATAN(BI34)</f>
        <v>-2.8627176311933988</v>
      </c>
      <c r="BI34">
        <f t="shared" ref="BI34:BI54" si="47">SQRT((1+$AG$7)/(1-$AG$7))*TAN(BJ34/2)</f>
        <v>-7.1251317921402491</v>
      </c>
      <c r="BJ34">
        <f t="shared" si="40"/>
        <v>3.6361282218164335</v>
      </c>
      <c r="BK34">
        <f t="shared" si="40"/>
        <v>3.6395779229873457</v>
      </c>
      <c r="BL34">
        <f t="shared" si="40"/>
        <v>3.6321525755407467</v>
      </c>
      <c r="BM34">
        <f t="shared" si="40"/>
        <v>3.6481727286341337</v>
      </c>
      <c r="BN34">
        <f t="shared" si="40"/>
        <v>3.6137785678387497</v>
      </c>
      <c r="BO34">
        <f t="shared" si="40"/>
        <v>3.6884499638702821</v>
      </c>
      <c r="BP34">
        <f t="shared" si="40"/>
        <v>3.5297843589500051</v>
      </c>
      <c r="BQ34">
        <f t="shared" ref="BQ34:BQ54" si="48">RADIANS($AG$9)+$AG$18*(BB34-AG$15)</f>
        <v>3.8882113302426258</v>
      </c>
    </row>
    <row r="35" spans="1:69" ht="13.5" thickBot="1">
      <c r="A35" s="19" t="s">
        <v>1825</v>
      </c>
      <c r="B35" s="17" t="s">
        <v>1814</v>
      </c>
      <c r="C35" s="33">
        <v>43398.55</v>
      </c>
      <c r="D35" s="33"/>
      <c r="E35">
        <f t="shared" si="14"/>
        <v>30423.469406227421</v>
      </c>
      <c r="F35">
        <f t="shared" si="15"/>
        <v>30423.5</v>
      </c>
      <c r="G35">
        <f t="shared" si="39"/>
        <v>-9.8357819952070713E-3</v>
      </c>
      <c r="J35">
        <f>+G35</f>
        <v>-9.8357819952070713E-3</v>
      </c>
      <c r="L35">
        <f t="shared" si="16"/>
        <v>-6.3931592728330364E-3</v>
      </c>
      <c r="M35" s="2">
        <f t="shared" si="17"/>
        <v>28380.050000000003</v>
      </c>
      <c r="O35">
        <f t="shared" si="18"/>
        <v>1.1851651208606012E-5</v>
      </c>
      <c r="P35">
        <v>1</v>
      </c>
      <c r="Q35">
        <f t="shared" si="19"/>
        <v>1.1851651208606012E-5</v>
      </c>
      <c r="R35" s="183"/>
      <c r="AD35" s="135">
        <f t="shared" si="20"/>
        <v>28380.050000000003</v>
      </c>
      <c r="AE35">
        <f t="shared" si="21"/>
        <v>30423.5</v>
      </c>
      <c r="AF35" s="134">
        <f t="shared" si="22"/>
        <v>-6.55831755522354E-3</v>
      </c>
      <c r="AG35" s="134">
        <f t="shared" si="23"/>
        <v>-3.2774644399835313E-3</v>
      </c>
      <c r="AH35" s="134">
        <f t="shared" si="24"/>
        <v>-3.4426227223740349E-3</v>
      </c>
      <c r="AI35" s="134">
        <f t="shared" si="25"/>
        <v>-9.6706237128165676E-3</v>
      </c>
      <c r="AJ35" s="134">
        <f t="shared" si="26"/>
        <v>1.0741773155356563E-5</v>
      </c>
      <c r="AL35" s="136"/>
      <c r="AM35">
        <f t="shared" si="27"/>
        <v>-1.6515828239050353E-4</v>
      </c>
      <c r="AN35">
        <f t="shared" si="28"/>
        <v>0.47634954779231464</v>
      </c>
      <c r="AO35">
        <f t="shared" si="29"/>
        <v>5.0783335046348604E-2</v>
      </c>
      <c r="AP35">
        <f t="shared" si="30"/>
        <v>-6.5651005211627284E-2</v>
      </c>
      <c r="AQ35">
        <f t="shared" si="31"/>
        <v>-3.0168715855684218</v>
      </c>
      <c r="AR35">
        <f t="shared" si="32"/>
        <v>-16.014990905988824</v>
      </c>
      <c r="AS35" s="134">
        <f t="shared" si="38"/>
        <v>3.3652727243129319</v>
      </c>
      <c r="AT35" s="134">
        <f t="shared" si="38"/>
        <v>3.3685363324978925</v>
      </c>
      <c r="AU35" s="134">
        <f t="shared" si="38"/>
        <v>3.3621941883041973</v>
      </c>
      <c r="AV35" s="134">
        <f t="shared" si="38"/>
        <v>3.37452734804114</v>
      </c>
      <c r="AW35" s="134">
        <f t="shared" si="38"/>
        <v>3.350575127461993</v>
      </c>
      <c r="AX35" s="134">
        <f t="shared" si="38"/>
        <v>3.3972176866286969</v>
      </c>
      <c r="AY35" s="134">
        <f t="shared" si="38"/>
        <v>3.3068134457118199</v>
      </c>
      <c r="AZ35" s="134">
        <f t="shared" si="34"/>
        <v>3.4840167596415452</v>
      </c>
      <c r="BA35" s="134"/>
      <c r="BB35">
        <v>36000</v>
      </c>
      <c r="BC35">
        <f t="shared" si="41"/>
        <v>-7.294768882121082E-3</v>
      </c>
      <c r="BD35">
        <f t="shared" si="42"/>
        <v>-3.3029877937498613E-3</v>
      </c>
      <c r="BE35">
        <f t="shared" si="43"/>
        <v>-3.9917810883712207E-3</v>
      </c>
      <c r="BF35">
        <f t="shared" si="44"/>
        <v>0.50822569339521984</v>
      </c>
      <c r="BG35">
        <f t="shared" si="45"/>
        <v>-0.19459087413741888</v>
      </c>
      <c r="BH35">
        <f t="shared" si="46"/>
        <v>-2.7702260632542499</v>
      </c>
      <c r="BI35">
        <f t="shared" si="47"/>
        <v>-5.3234769089646683</v>
      </c>
      <c r="BJ35">
        <f t="shared" si="40"/>
        <v>3.7932416855076196</v>
      </c>
      <c r="BK35">
        <f t="shared" si="40"/>
        <v>3.7954319091707558</v>
      </c>
      <c r="BL35">
        <f t="shared" si="40"/>
        <v>3.7902138526515952</v>
      </c>
      <c r="BM35">
        <f t="shared" si="40"/>
        <v>3.8026800927980533</v>
      </c>
      <c r="BN35">
        <f t="shared" si="40"/>
        <v>3.7730900829755365</v>
      </c>
      <c r="BO35">
        <f t="shared" si="40"/>
        <v>3.8444786264354849</v>
      </c>
      <c r="BP35">
        <f t="shared" si="40"/>
        <v>3.6781179853250108</v>
      </c>
      <c r="BQ35">
        <f t="shared" si="48"/>
        <v>4.1142393300195481</v>
      </c>
    </row>
    <row r="36" spans="1:69" ht="13.5" thickBot="1">
      <c r="A36" s="90" t="s">
        <v>1933</v>
      </c>
      <c r="B36" s="91" t="s">
        <v>1814</v>
      </c>
      <c r="C36" s="90">
        <v>43119.8128</v>
      </c>
      <c r="D36" s="90" t="s">
        <v>1915</v>
      </c>
      <c r="E36">
        <f t="shared" si="14"/>
        <v>29556.469455385068</v>
      </c>
      <c r="F36">
        <f t="shared" si="15"/>
        <v>29556.5</v>
      </c>
      <c r="G36">
        <f t="shared" si="39"/>
        <v>-9.8199779968126677E-3</v>
      </c>
      <c r="J36">
        <f t="shared" ref="J36:J53" si="49">G36</f>
        <v>-9.8199779968126677E-3</v>
      </c>
      <c r="L36">
        <f t="shared" si="16"/>
        <v>-6.7523823904069198E-3</v>
      </c>
      <c r="M36" s="2">
        <f t="shared" si="17"/>
        <v>28101.3128</v>
      </c>
      <c r="O36">
        <f t="shared" si="18"/>
        <v>9.4101428044398479E-6</v>
      </c>
      <c r="P36">
        <v>1</v>
      </c>
      <c r="Q36">
        <f t="shared" si="19"/>
        <v>9.4101428044398479E-6</v>
      </c>
      <c r="R36" s="183"/>
      <c r="AD36" s="135">
        <f t="shared" si="20"/>
        <v>28101.3128</v>
      </c>
      <c r="AE36">
        <f t="shared" si="21"/>
        <v>29556.5</v>
      </c>
      <c r="AF36" s="134">
        <f t="shared" si="22"/>
        <v>-6.3223037094235889E-3</v>
      </c>
      <c r="AG36" s="134">
        <f t="shared" si="23"/>
        <v>-3.4976742873890788E-3</v>
      </c>
      <c r="AH36" s="134">
        <f t="shared" si="24"/>
        <v>-3.0675956064057479E-3</v>
      </c>
      <c r="AI36" s="134">
        <f t="shared" si="25"/>
        <v>-1.0250056677795999E-2</v>
      </c>
      <c r="AJ36" s="134">
        <f t="shared" si="26"/>
        <v>1.2233725420662701E-5</v>
      </c>
      <c r="AL36" s="136"/>
      <c r="AM36">
        <f t="shared" si="27"/>
        <v>4.3007868098333111E-4</v>
      </c>
      <c r="AN36">
        <f t="shared" si="28"/>
        <v>0.47432650901163265</v>
      </c>
      <c r="AO36">
        <f t="shared" si="29"/>
        <v>8.6683473253662865E-2</v>
      </c>
      <c r="AP36">
        <f t="shared" si="30"/>
        <v>-4.6767846376686774E-2</v>
      </c>
      <c r="AQ36">
        <f t="shared" si="31"/>
        <v>-3.0528587961548079</v>
      </c>
      <c r="AR36">
        <f t="shared" si="32"/>
        <v>-22.524519981724875</v>
      </c>
      <c r="AS36" s="134">
        <f t="shared" si="38"/>
        <v>3.3009580286724156</v>
      </c>
      <c r="AT36" s="134">
        <f t="shared" si="38"/>
        <v>3.3035035526870162</v>
      </c>
      <c r="AU36" s="134">
        <f t="shared" si="38"/>
        <v>3.2986182081506197</v>
      </c>
      <c r="AV36" s="134">
        <f t="shared" si="38"/>
        <v>3.3079975514666264</v>
      </c>
      <c r="AW36" s="134">
        <f t="shared" si="38"/>
        <v>3.2900025097942218</v>
      </c>
      <c r="AX36" s="134">
        <f t="shared" si="38"/>
        <v>3.3245754031554551</v>
      </c>
      <c r="AY36" s="134">
        <f t="shared" si="38"/>
        <v>3.2583108086115944</v>
      </c>
      <c r="AZ36" s="134">
        <f t="shared" si="34"/>
        <v>3.3860336217382492</v>
      </c>
      <c r="BA36" s="134"/>
      <c r="BB36">
        <v>38000</v>
      </c>
      <c r="BC36">
        <f t="shared" si="41"/>
        <v>-7.158885292609574E-3</v>
      </c>
      <c r="BD36">
        <f t="shared" si="42"/>
        <v>-1.8659101843038831E-3</v>
      </c>
      <c r="BE36">
        <f t="shared" si="43"/>
        <v>-5.2929751083056909E-3</v>
      </c>
      <c r="BF36">
        <f t="shared" si="44"/>
        <v>0.52965447838835167</v>
      </c>
      <c r="BG36">
        <f t="shared" si="45"/>
        <v>-0.29095421372352093</v>
      </c>
      <c r="BH36">
        <f t="shared" si="46"/>
        <v>-2.6708423478777026</v>
      </c>
      <c r="BI36">
        <f t="shared" si="47"/>
        <v>-4.1697871030633946</v>
      </c>
      <c r="BJ36">
        <f t="shared" si="40"/>
        <v>3.9560602269223715</v>
      </c>
      <c r="BK36">
        <f t="shared" si="40"/>
        <v>3.9570073250503111</v>
      </c>
      <c r="BL36">
        <f t="shared" si="40"/>
        <v>3.9543932659323371</v>
      </c>
      <c r="BM36">
        <f t="shared" si="40"/>
        <v>3.9616259809014713</v>
      </c>
      <c r="BN36">
        <f t="shared" si="40"/>
        <v>3.941747188553407</v>
      </c>
      <c r="BO36">
        <f t="shared" si="40"/>
        <v>3.9974463079556943</v>
      </c>
      <c r="BP36">
        <f t="shared" si="40"/>
        <v>3.8486377685031261</v>
      </c>
      <c r="BQ36">
        <f t="shared" si="48"/>
        <v>4.34026732979647</v>
      </c>
    </row>
    <row r="37" spans="1:69" ht="13.5" thickBot="1">
      <c r="A37" s="18" t="s">
        <v>1753</v>
      </c>
      <c r="B37" s="6"/>
      <c r="C37" s="32">
        <v>45356.945599999999</v>
      </c>
      <c r="D37" s="32"/>
      <c r="E37">
        <f t="shared" si="14"/>
        <v>36514.97383739004</v>
      </c>
      <c r="F37">
        <f t="shared" si="15"/>
        <v>36515</v>
      </c>
      <c r="G37">
        <f t="shared" si="39"/>
        <v>-8.4111800024402328E-3</v>
      </c>
      <c r="J37">
        <f t="shared" si="49"/>
        <v>-8.4111800024402328E-3</v>
      </c>
      <c r="L37">
        <f t="shared" si="16"/>
        <v>-2.9495346148841854E-3</v>
      </c>
      <c r="M37" s="2">
        <f t="shared" si="17"/>
        <v>30338.445599999999</v>
      </c>
      <c r="O37">
        <f t="shared" si="18"/>
        <v>2.9829570339412246E-5</v>
      </c>
      <c r="P37">
        <v>1</v>
      </c>
      <c r="Q37">
        <f t="shared" si="19"/>
        <v>2.9829570339412246E-5</v>
      </c>
      <c r="R37" s="183"/>
      <c r="AD37" s="135">
        <f t="shared" si="20"/>
        <v>30338.445599999999</v>
      </c>
      <c r="AE37">
        <f t="shared" si="21"/>
        <v>36515</v>
      </c>
      <c r="AF37" s="134">
        <f t="shared" si="22"/>
        <v>-7.2829159348209863E-3</v>
      </c>
      <c r="AG37" s="134">
        <f t="shared" si="23"/>
        <v>-1.1282640676192465E-3</v>
      </c>
      <c r="AH37" s="134">
        <f t="shared" si="24"/>
        <v>-5.4616453875560474E-3</v>
      </c>
      <c r="AI37" s="134">
        <f t="shared" si="25"/>
        <v>-4.0777986825034319E-3</v>
      </c>
      <c r="AJ37" s="134">
        <f t="shared" si="26"/>
        <v>1.2729798062807276E-6</v>
      </c>
      <c r="AL37" s="136"/>
      <c r="AM37">
        <f t="shared" si="27"/>
        <v>-4.3333813199368009E-3</v>
      </c>
      <c r="AN37">
        <f t="shared" si="28"/>
        <v>0.51313390532937397</v>
      </c>
      <c r="AO37">
        <f t="shared" si="29"/>
        <v>-0.21889238296317423</v>
      </c>
      <c r="AP37">
        <f t="shared" si="30"/>
        <v>-0.20366947842714084</v>
      </c>
      <c r="AQ37">
        <f t="shared" si="31"/>
        <v>-2.7453872169860607</v>
      </c>
      <c r="AR37">
        <f t="shared" si="32"/>
        <v>-4.9816786576548262</v>
      </c>
      <c r="AS37" s="134">
        <f t="shared" si="38"/>
        <v>3.8345578192013274</v>
      </c>
      <c r="AT37" s="134">
        <f t="shared" si="38"/>
        <v>3.8363963743366596</v>
      </c>
      <c r="AU37" s="134">
        <f t="shared" si="38"/>
        <v>3.8318698071585904</v>
      </c>
      <c r="AV37" s="134">
        <f t="shared" si="38"/>
        <v>3.8430452571291456</v>
      </c>
      <c r="AW37" s="134">
        <f t="shared" si="38"/>
        <v>3.8156388100622172</v>
      </c>
      <c r="AX37" s="134">
        <f t="shared" si="38"/>
        <v>3.8840263458554447</v>
      </c>
      <c r="AY37" s="134">
        <f t="shared" si="38"/>
        <v>3.7197716949418909</v>
      </c>
      <c r="AZ37" s="134">
        <f t="shared" si="34"/>
        <v>4.1724415399621053</v>
      </c>
      <c r="BA37" s="134"/>
      <c r="BB37">
        <v>40000</v>
      </c>
      <c r="BC37">
        <f t="shared" si="41"/>
        <v>-6.7597739731072304E-3</v>
      </c>
      <c r="BD37">
        <f t="shared" si="42"/>
        <v>-2.5524629845859181E-4</v>
      </c>
      <c r="BE37">
        <f t="shared" si="43"/>
        <v>-6.5045276746486386E-3</v>
      </c>
      <c r="BF37">
        <f t="shared" si="44"/>
        <v>0.55850070986103417</v>
      </c>
      <c r="BG37">
        <f t="shared" si="45"/>
        <v>-0.39335605102231552</v>
      </c>
      <c r="BH37">
        <f t="shared" si="46"/>
        <v>-2.5617873256199739</v>
      </c>
      <c r="BI37">
        <f t="shared" si="47"/>
        <v>-3.3522536109153118</v>
      </c>
      <c r="BJ37">
        <f t="shared" si="40"/>
        <v>4.1264957885570714</v>
      </c>
      <c r="BK37">
        <f t="shared" si="40"/>
        <v>4.1267310034291294</v>
      </c>
      <c r="BL37">
        <f t="shared" si="40"/>
        <v>4.1259251687200464</v>
      </c>
      <c r="BM37">
        <f t="shared" si="40"/>
        <v>4.1286900007255953</v>
      </c>
      <c r="BN37">
        <f t="shared" si="40"/>
        <v>4.1192512773759038</v>
      </c>
      <c r="BO37">
        <f t="shared" si="40"/>
        <v>4.1520513928829228</v>
      </c>
      <c r="BP37">
        <f t="shared" si="40"/>
        <v>4.0441674959744693</v>
      </c>
      <c r="BQ37">
        <f t="shared" si="48"/>
        <v>4.5662953295733919</v>
      </c>
    </row>
    <row r="38" spans="1:69" ht="13.5" thickBot="1">
      <c r="A38" s="18" t="s">
        <v>1755</v>
      </c>
      <c r="B38" s="6"/>
      <c r="C38" s="32">
        <v>45709.948499999999</v>
      </c>
      <c r="D38" s="32"/>
      <c r="E38">
        <f t="shared" si="14"/>
        <v>37612.974021603717</v>
      </c>
      <c r="F38">
        <f t="shared" si="15"/>
        <v>37613</v>
      </c>
      <c r="G38">
        <f t="shared" si="39"/>
        <v>-8.3519559993874282E-3</v>
      </c>
      <c r="J38">
        <f t="shared" si="49"/>
        <v>-8.3519559993874282E-3</v>
      </c>
      <c r="L38">
        <f t="shared" si="16"/>
        <v>-2.1575294435945587E-3</v>
      </c>
      <c r="M38" s="2">
        <f t="shared" si="17"/>
        <v>30691.448499999999</v>
      </c>
      <c r="O38">
        <f t="shared" si="18"/>
        <v>3.8370920355111912E-5</v>
      </c>
      <c r="P38">
        <v>1</v>
      </c>
      <c r="Q38">
        <f t="shared" si="19"/>
        <v>3.8370920355111912E-5</v>
      </c>
      <c r="R38" s="183"/>
      <c r="AD38" s="135">
        <f t="shared" si="20"/>
        <v>30691.448499999999</v>
      </c>
      <c r="AE38">
        <f t="shared" si="21"/>
        <v>37613</v>
      </c>
      <c r="AF38" s="134">
        <f t="shared" si="22"/>
        <v>-7.2045549329897837E-3</v>
      </c>
      <c r="AG38" s="134">
        <f t="shared" si="23"/>
        <v>-1.1474010663976445E-3</v>
      </c>
      <c r="AH38" s="134">
        <f t="shared" si="24"/>
        <v>-6.1944265557928695E-3</v>
      </c>
      <c r="AI38" s="134">
        <f t="shared" si="25"/>
        <v>-3.3049305099922032E-3</v>
      </c>
      <c r="AJ38" s="134">
        <f t="shared" si="26"/>
        <v>1.3165292071704518E-6</v>
      </c>
      <c r="AL38" s="136"/>
      <c r="AM38">
        <f t="shared" si="27"/>
        <v>-5.047025489395225E-3</v>
      </c>
      <c r="AN38">
        <f t="shared" si="28"/>
        <v>0.52498824711526715</v>
      </c>
      <c r="AO38">
        <f t="shared" si="29"/>
        <v>-0.27187412321399634</v>
      </c>
      <c r="AP38">
        <f t="shared" si="30"/>
        <v>-0.22996453031714273</v>
      </c>
      <c r="AQ38">
        <f t="shared" si="31"/>
        <v>-2.6907264207211337</v>
      </c>
      <c r="AR38">
        <f t="shared" si="32"/>
        <v>-4.360505295000852</v>
      </c>
      <c r="AS38" s="134">
        <f t="shared" si="38"/>
        <v>3.9240301608762711</v>
      </c>
      <c r="AT38" s="134">
        <f t="shared" si="38"/>
        <v>3.9251844218005072</v>
      </c>
      <c r="AU38" s="134">
        <f t="shared" si="38"/>
        <v>3.9221016454451711</v>
      </c>
      <c r="AV38" s="134">
        <f t="shared" si="38"/>
        <v>3.9303563125432586</v>
      </c>
      <c r="AW38" s="134">
        <f t="shared" si="38"/>
        <v>3.9084022652314303</v>
      </c>
      <c r="AX38" s="134">
        <f t="shared" si="38"/>
        <v>3.9679094010764286</v>
      </c>
      <c r="AY38" s="134">
        <f t="shared" si="38"/>
        <v>3.8137612179492386</v>
      </c>
      <c r="AZ38" s="134">
        <f t="shared" si="34"/>
        <v>4.2965309118396355</v>
      </c>
      <c r="BA38" s="134"/>
      <c r="BB38">
        <v>42000</v>
      </c>
      <c r="BC38">
        <f t="shared" si="41"/>
        <v>-6.0539754639516328E-3</v>
      </c>
      <c r="BD38">
        <f t="shared" si="42"/>
        <v>1.529003863786009E-3</v>
      </c>
      <c r="BE38">
        <f t="shared" si="43"/>
        <v>-7.5829793277376418E-3</v>
      </c>
      <c r="BF38">
        <f t="shared" si="44"/>
        <v>0.59725480276537102</v>
      </c>
      <c r="BG38">
        <f t="shared" si="45"/>
        <v>-0.50304385960827724</v>
      </c>
      <c r="BH38">
        <f t="shared" si="46"/>
        <v>-2.4389492946457616</v>
      </c>
      <c r="BI38">
        <f t="shared" si="47"/>
        <v>-2.7283119186561029</v>
      </c>
      <c r="BJ38">
        <f t="shared" si="40"/>
        <v>4.3072847362193274</v>
      </c>
      <c r="BK38">
        <f t="shared" si="40"/>
        <v>4.3073047712788357</v>
      </c>
      <c r="BL38">
        <f t="shared" si="40"/>
        <v>4.3072084523624099</v>
      </c>
      <c r="BM38">
        <f t="shared" si="40"/>
        <v>4.3076717055155935</v>
      </c>
      <c r="BN38">
        <f t="shared" si="40"/>
        <v>4.3054482183931233</v>
      </c>
      <c r="BO38">
        <f t="shared" si="40"/>
        <v>4.3162278153318967</v>
      </c>
      <c r="BP38">
        <f t="shared" si="40"/>
        <v>4.2662586612851081</v>
      </c>
      <c r="BQ38">
        <f t="shared" si="48"/>
        <v>4.7923233293503138</v>
      </c>
    </row>
    <row r="39" spans="1:69" ht="13.5" thickBot="1">
      <c r="A39" s="18" t="s">
        <v>1755</v>
      </c>
      <c r="B39" s="6"/>
      <c r="C39" s="32">
        <v>45726.023500000003</v>
      </c>
      <c r="D39" s="32"/>
      <c r="E39">
        <f t="shared" si="14"/>
        <v>37662.974610724203</v>
      </c>
      <c r="F39">
        <f t="shared" si="15"/>
        <v>37663</v>
      </c>
      <c r="G39">
        <f t="shared" si="39"/>
        <v>-8.1625559905660339E-3</v>
      </c>
      <c r="J39">
        <f t="shared" si="49"/>
        <v>-8.1625559905660339E-3</v>
      </c>
      <c r="L39">
        <f t="shared" si="16"/>
        <v>-2.1202181528041236E-3</v>
      </c>
      <c r="M39" s="2">
        <f t="shared" si="17"/>
        <v>30707.523500000003</v>
      </c>
      <c r="O39">
        <f t="shared" si="18"/>
        <v>3.650984654564928E-5</v>
      </c>
      <c r="P39">
        <v>1</v>
      </c>
      <c r="Q39">
        <f t="shared" si="19"/>
        <v>3.650984654564928E-5</v>
      </c>
      <c r="R39" s="183"/>
      <c r="AD39" s="135">
        <f t="shared" si="20"/>
        <v>30707.523500000003</v>
      </c>
      <c r="AE39">
        <f t="shared" si="21"/>
        <v>37663</v>
      </c>
      <c r="AF39" s="134">
        <f t="shared" si="22"/>
        <v>-7.1991980485825446E-3</v>
      </c>
      <c r="AG39" s="134">
        <f t="shared" si="23"/>
        <v>-9.6335794198348923E-4</v>
      </c>
      <c r="AH39" s="134">
        <f t="shared" si="24"/>
        <v>-6.0423378377619102E-3</v>
      </c>
      <c r="AI39" s="134">
        <f t="shared" si="25"/>
        <v>-3.0835760947876129E-3</v>
      </c>
      <c r="AJ39" s="134">
        <f t="shared" si="26"/>
        <v>9.2805852438266382E-7</v>
      </c>
      <c r="AL39" s="136"/>
      <c r="AM39">
        <f t="shared" si="27"/>
        <v>-5.078979895778421E-3</v>
      </c>
      <c r="AN39">
        <f t="shared" si="28"/>
        <v>0.52557612552694022</v>
      </c>
      <c r="AO39">
        <f t="shared" si="29"/>
        <v>-0.27432687381138288</v>
      </c>
      <c r="AP39">
        <f t="shared" si="30"/>
        <v>-0.23117490761884371</v>
      </c>
      <c r="AQ39">
        <f t="shared" si="31"/>
        <v>-2.6881767446586022</v>
      </c>
      <c r="AR39">
        <f t="shared" si="32"/>
        <v>-4.3351317148614354</v>
      </c>
      <c r="AS39" s="134">
        <f t="shared" si="38"/>
        <v>3.9281530797077231</v>
      </c>
      <c r="AT39" s="134">
        <f t="shared" si="38"/>
        <v>3.9292794142907104</v>
      </c>
      <c r="AU39" s="134">
        <f t="shared" si="38"/>
        <v>3.9262588173432347</v>
      </c>
      <c r="AV39" s="134">
        <f t="shared" si="38"/>
        <v>3.9343802258236593</v>
      </c>
      <c r="AW39" s="134">
        <f t="shared" si="38"/>
        <v>3.9126916258023297</v>
      </c>
      <c r="AX39" s="134">
        <f t="shared" si="38"/>
        <v>3.971724211672556</v>
      </c>
      <c r="AY39" s="134">
        <f t="shared" si="38"/>
        <v>3.8182149154243783</v>
      </c>
      <c r="AZ39" s="134">
        <f t="shared" si="34"/>
        <v>4.3021816118340581</v>
      </c>
      <c r="BA39" s="134"/>
      <c r="BB39">
        <v>44000</v>
      </c>
      <c r="BC39">
        <f t="shared" si="41"/>
        <v>-4.9811674209413962E-3</v>
      </c>
      <c r="BD39">
        <f t="shared" si="42"/>
        <v>3.4868403024299194E-3</v>
      </c>
      <c r="BE39">
        <f t="shared" si="43"/>
        <v>-8.4680077233713156E-3</v>
      </c>
      <c r="BF39">
        <f t="shared" si="44"/>
        <v>0.64992091637587346</v>
      </c>
      <c r="BG39">
        <f t="shared" si="45"/>
        <v>-0.62098039735059696</v>
      </c>
      <c r="BH39">
        <f t="shared" si="46"/>
        <v>-2.2960735285321237</v>
      </c>
      <c r="BI39">
        <f t="shared" si="47"/>
        <v>-2.2227826964643973</v>
      </c>
      <c r="BJ39">
        <f t="shared" si="40"/>
        <v>4.5022148948382235</v>
      </c>
      <c r="BK39">
        <f t="shared" si="40"/>
        <v>4.5022146695261567</v>
      </c>
      <c r="BL39">
        <f t="shared" si="40"/>
        <v>4.502216715880861</v>
      </c>
      <c r="BM39">
        <f t="shared" si="40"/>
        <v>4.5021981309675034</v>
      </c>
      <c r="BN39">
        <f t="shared" si="40"/>
        <v>4.5023669778883404</v>
      </c>
      <c r="BO39">
        <f t="shared" si="40"/>
        <v>4.5008378529125945</v>
      </c>
      <c r="BP39">
        <f t="shared" si="40"/>
        <v>4.5151115371982069</v>
      </c>
      <c r="BQ39">
        <f t="shared" si="48"/>
        <v>5.0183513291272366</v>
      </c>
    </row>
    <row r="40" spans="1:69" ht="13.5" thickBot="1">
      <c r="A40" s="18" t="s">
        <v>1755</v>
      </c>
      <c r="B40" s="6"/>
      <c r="C40" s="32">
        <v>45709.948700000001</v>
      </c>
      <c r="D40" s="32"/>
      <c r="E40">
        <f t="shared" si="14"/>
        <v>37612.974643695037</v>
      </c>
      <c r="F40">
        <f t="shared" si="15"/>
        <v>37613</v>
      </c>
      <c r="G40">
        <f t="shared" si="39"/>
        <v>-8.1519559971638955E-3</v>
      </c>
      <c r="J40">
        <f t="shared" si="49"/>
        <v>-8.1519559971638955E-3</v>
      </c>
      <c r="L40">
        <f t="shared" si="16"/>
        <v>-2.1575294435945587E-3</v>
      </c>
      <c r="M40" s="2">
        <f t="shared" si="17"/>
        <v>30691.448700000001</v>
      </c>
      <c r="O40">
        <f t="shared" si="18"/>
        <v>3.5933149706137159E-5</v>
      </c>
      <c r="P40">
        <v>1</v>
      </c>
      <c r="Q40">
        <f t="shared" si="19"/>
        <v>3.5933149706137159E-5</v>
      </c>
      <c r="R40" s="183"/>
      <c r="AD40" s="135">
        <f t="shared" si="20"/>
        <v>30691.448700000001</v>
      </c>
      <c r="AE40">
        <f t="shared" si="21"/>
        <v>37613</v>
      </c>
      <c r="AF40" s="134">
        <f t="shared" si="22"/>
        <v>-7.2045549329897837E-3</v>
      </c>
      <c r="AG40" s="134">
        <f t="shared" si="23"/>
        <v>-9.4740106417411183E-4</v>
      </c>
      <c r="AH40" s="134">
        <f t="shared" si="24"/>
        <v>-5.9944265535693368E-3</v>
      </c>
      <c r="AI40" s="134">
        <f t="shared" si="25"/>
        <v>-3.1049305077686705E-3</v>
      </c>
      <c r="AJ40" s="134">
        <f t="shared" si="26"/>
        <v>8.9756877639823954E-7</v>
      </c>
      <c r="AL40" s="136"/>
      <c r="AM40">
        <f t="shared" si="27"/>
        <v>-5.047025489395225E-3</v>
      </c>
      <c r="AN40">
        <f t="shared" si="28"/>
        <v>0.52498824711526715</v>
      </c>
      <c r="AO40">
        <f t="shared" si="29"/>
        <v>-0.27187412321399634</v>
      </c>
      <c r="AP40">
        <f t="shared" si="30"/>
        <v>-0.22996453031714273</v>
      </c>
      <c r="AQ40">
        <f t="shared" si="31"/>
        <v>-2.6907264207211337</v>
      </c>
      <c r="AR40">
        <f t="shared" si="32"/>
        <v>-4.360505295000852</v>
      </c>
      <c r="AS40" s="134">
        <f t="shared" si="38"/>
        <v>3.9240301608762711</v>
      </c>
      <c r="AT40" s="134">
        <f t="shared" si="38"/>
        <v>3.9251844218005072</v>
      </c>
      <c r="AU40" s="134">
        <f t="shared" si="38"/>
        <v>3.9221016454451711</v>
      </c>
      <c r="AV40" s="134">
        <f t="shared" si="38"/>
        <v>3.9303563125432586</v>
      </c>
      <c r="AW40" s="134">
        <f t="shared" si="38"/>
        <v>3.9084022652314303</v>
      </c>
      <c r="AX40" s="134">
        <f t="shared" si="38"/>
        <v>3.9679094010764286</v>
      </c>
      <c r="AY40" s="134">
        <f t="shared" si="38"/>
        <v>3.8137612179492386</v>
      </c>
      <c r="AZ40" s="134">
        <f t="shared" si="34"/>
        <v>4.2965309118396355</v>
      </c>
      <c r="BA40" s="134"/>
      <c r="BB40">
        <v>46000</v>
      </c>
      <c r="BC40">
        <f t="shared" si="41"/>
        <v>-3.4518719155084351E-3</v>
      </c>
      <c r="BD40">
        <f t="shared" si="42"/>
        <v>5.6182630174731393E-3</v>
      </c>
      <c r="BE40">
        <f t="shared" si="43"/>
        <v>-9.0701349329815745E-3</v>
      </c>
      <c r="BF40">
        <f t="shared" si="44"/>
        <v>0.72310022084945125</v>
      </c>
      <c r="BG40">
        <f t="shared" si="45"/>
        <v>-0.746596162067102</v>
      </c>
      <c r="BH40">
        <f t="shared" si="46"/>
        <v>-2.1231355326939081</v>
      </c>
      <c r="BI40">
        <f t="shared" si="47"/>
        <v>-1.7910030439546869</v>
      </c>
      <c r="BJ40">
        <f t="shared" si="40"/>
        <v>4.7166342853870722</v>
      </c>
      <c r="BK40">
        <f t="shared" si="40"/>
        <v>4.7166342853871193</v>
      </c>
      <c r="BL40">
        <f t="shared" si="40"/>
        <v>4.7166342854079444</v>
      </c>
      <c r="BM40">
        <f t="shared" si="40"/>
        <v>4.7166342947031348</v>
      </c>
      <c r="BN40">
        <f t="shared" si="40"/>
        <v>4.7166384414697129</v>
      </c>
      <c r="BO40">
        <f t="shared" si="40"/>
        <v>4.7182004245502807</v>
      </c>
      <c r="BP40">
        <f t="shared" si="40"/>
        <v>4.7895649875136463</v>
      </c>
      <c r="BQ40">
        <f t="shared" si="48"/>
        <v>5.2443793289041585</v>
      </c>
    </row>
    <row r="41" spans="1:69" ht="13.5" thickBot="1">
      <c r="A41" s="18" t="s">
        <v>1755</v>
      </c>
      <c r="B41" s="6"/>
      <c r="C41" s="32">
        <v>45726.023800000003</v>
      </c>
      <c r="D41" s="32"/>
      <c r="E41">
        <f t="shared" si="14"/>
        <v>37662.975543861168</v>
      </c>
      <c r="F41">
        <f t="shared" si="15"/>
        <v>37663</v>
      </c>
      <c r="G41">
        <f t="shared" si="39"/>
        <v>-7.8625559908687137E-3</v>
      </c>
      <c r="J41">
        <f t="shared" si="49"/>
        <v>-7.8625559908687137E-3</v>
      </c>
      <c r="L41">
        <f t="shared" si="16"/>
        <v>-2.1202181528041236E-3</v>
      </c>
      <c r="M41" s="2">
        <f t="shared" si="17"/>
        <v>30707.523800000003</v>
      </c>
      <c r="O41">
        <f t="shared" si="18"/>
        <v>3.2974443846468313E-5</v>
      </c>
      <c r="P41">
        <v>1</v>
      </c>
      <c r="Q41">
        <f t="shared" si="19"/>
        <v>3.2974443846468313E-5</v>
      </c>
      <c r="R41" s="183"/>
      <c r="AD41" s="135">
        <f t="shared" si="20"/>
        <v>30707.523800000003</v>
      </c>
      <c r="AE41">
        <f t="shared" si="21"/>
        <v>37663</v>
      </c>
      <c r="AF41" s="134">
        <f t="shared" si="22"/>
        <v>-7.1991980485825446E-3</v>
      </c>
      <c r="AG41" s="134">
        <f t="shared" si="23"/>
        <v>-6.6335794228616907E-4</v>
      </c>
      <c r="AH41" s="134">
        <f t="shared" si="24"/>
        <v>-5.7423378380645901E-3</v>
      </c>
      <c r="AI41" s="134">
        <f t="shared" si="25"/>
        <v>-2.7835760950902927E-3</v>
      </c>
      <c r="AJ41" s="134">
        <f t="shared" si="26"/>
        <v>4.400437595941404E-7</v>
      </c>
      <c r="AL41" s="136"/>
      <c r="AM41">
        <f t="shared" si="27"/>
        <v>-5.078979895778421E-3</v>
      </c>
      <c r="AN41">
        <f t="shared" si="28"/>
        <v>0.52557612552694022</v>
      </c>
      <c r="AO41">
        <f t="shared" si="29"/>
        <v>-0.27432687381138288</v>
      </c>
      <c r="AP41">
        <f t="shared" si="30"/>
        <v>-0.23117490761884371</v>
      </c>
      <c r="AQ41">
        <f t="shared" si="31"/>
        <v>-2.6881767446586022</v>
      </c>
      <c r="AR41">
        <f t="shared" si="32"/>
        <v>-4.3351317148614354</v>
      </c>
      <c r="AS41" s="134">
        <f t="shared" ref="AS41:AY50" si="50">$AZ41+$AG$7*SIN(AT41)</f>
        <v>3.9281530797077231</v>
      </c>
      <c r="AT41" s="134">
        <f t="shared" si="50"/>
        <v>3.9292794142907104</v>
      </c>
      <c r="AU41" s="134">
        <f t="shared" si="50"/>
        <v>3.9262588173432347</v>
      </c>
      <c r="AV41" s="134">
        <f t="shared" si="50"/>
        <v>3.9343802258236593</v>
      </c>
      <c r="AW41" s="134">
        <f t="shared" si="50"/>
        <v>3.9126916258023297</v>
      </c>
      <c r="AX41" s="134">
        <f t="shared" si="50"/>
        <v>3.971724211672556</v>
      </c>
      <c r="AY41" s="134">
        <f t="shared" si="50"/>
        <v>3.8182149154243783</v>
      </c>
      <c r="AZ41" s="134">
        <f t="shared" si="34"/>
        <v>4.3021816118340581</v>
      </c>
      <c r="BA41" s="134"/>
      <c r="BB41">
        <v>48000</v>
      </c>
      <c r="BC41">
        <f t="shared" si="41"/>
        <v>-1.3268090156009302E-3</v>
      </c>
      <c r="BD41">
        <f t="shared" si="42"/>
        <v>7.9232720089156689E-3</v>
      </c>
      <c r="BE41">
        <f t="shared" si="43"/>
        <v>-9.2500810245165991E-3</v>
      </c>
      <c r="BF41">
        <f t="shared" si="44"/>
        <v>0.82796800194966758</v>
      </c>
      <c r="BG41">
        <f t="shared" si="45"/>
        <v>-0.87392983188084217</v>
      </c>
      <c r="BH41">
        <f t="shared" si="46"/>
        <v>-1.9028367139603437</v>
      </c>
      <c r="BI41">
        <f t="shared" si="47"/>
        <v>-1.402582839892907</v>
      </c>
      <c r="BJ41">
        <f t="shared" si="40"/>
        <v>4.9585697177879169</v>
      </c>
      <c r="BK41">
        <f t="shared" si="40"/>
        <v>4.9585748933138207</v>
      </c>
      <c r="BL41">
        <f t="shared" si="40"/>
        <v>4.9586151301899859</v>
      </c>
      <c r="BM41">
        <f t="shared" si="40"/>
        <v>4.9589277303976065</v>
      </c>
      <c r="BN41">
        <f t="shared" si="40"/>
        <v>4.9613432224155094</v>
      </c>
      <c r="BO41">
        <f t="shared" si="40"/>
        <v>4.9792870065295265</v>
      </c>
      <c r="BP41">
        <f t="shared" si="40"/>
        <v>5.0871555358343672</v>
      </c>
      <c r="BQ41">
        <f t="shared" si="48"/>
        <v>5.4704073286810804</v>
      </c>
    </row>
    <row r="42" spans="1:69" ht="13.5" thickBot="1">
      <c r="A42" s="18" t="s">
        <v>1755</v>
      </c>
      <c r="B42" s="6"/>
      <c r="C42" s="32">
        <v>45709.949099999998</v>
      </c>
      <c r="D42" s="32"/>
      <c r="E42">
        <f t="shared" si="14"/>
        <v>37612.975887877648</v>
      </c>
      <c r="F42">
        <f t="shared" si="15"/>
        <v>37613</v>
      </c>
      <c r="G42">
        <f t="shared" si="39"/>
        <v>-7.7519559999927878E-3</v>
      </c>
      <c r="J42">
        <f t="shared" si="49"/>
        <v>-7.7519559999927878E-3</v>
      </c>
      <c r="L42">
        <f t="shared" si="16"/>
        <v>-2.1575294435945587E-3</v>
      </c>
      <c r="M42" s="2">
        <f t="shared" si="17"/>
        <v>30691.449099999998</v>
      </c>
      <c r="O42">
        <f t="shared" si="18"/>
        <v>3.129760849493375E-5</v>
      </c>
      <c r="P42">
        <v>1</v>
      </c>
      <c r="Q42">
        <f t="shared" si="19"/>
        <v>3.129760849493375E-5</v>
      </c>
      <c r="R42" s="183"/>
      <c r="AD42" s="135">
        <f t="shared" si="20"/>
        <v>30691.449099999998</v>
      </c>
      <c r="AE42">
        <f t="shared" si="21"/>
        <v>37613</v>
      </c>
      <c r="AF42" s="134">
        <f t="shared" si="22"/>
        <v>-7.2045549329897837E-3</v>
      </c>
      <c r="AG42" s="134">
        <f t="shared" si="23"/>
        <v>-5.4740106700300415E-4</v>
      </c>
      <c r="AH42" s="134">
        <f t="shared" si="24"/>
        <v>-5.5944265563982291E-3</v>
      </c>
      <c r="AI42" s="134">
        <f t="shared" si="25"/>
        <v>-2.7049305105975628E-3</v>
      </c>
      <c r="AJ42" s="134">
        <f t="shared" si="26"/>
        <v>2.9964792815602745E-7</v>
      </c>
      <c r="AL42" s="136"/>
      <c r="AM42">
        <f t="shared" si="27"/>
        <v>-5.047025489395225E-3</v>
      </c>
      <c r="AN42">
        <f t="shared" si="28"/>
        <v>0.52498824711526715</v>
      </c>
      <c r="AO42">
        <f t="shared" si="29"/>
        <v>-0.27187412321399634</v>
      </c>
      <c r="AP42">
        <f t="shared" si="30"/>
        <v>-0.22996453031714273</v>
      </c>
      <c r="AQ42">
        <f t="shared" si="31"/>
        <v>-2.6907264207211337</v>
      </c>
      <c r="AR42">
        <f t="shared" si="32"/>
        <v>-4.360505295000852</v>
      </c>
      <c r="AS42" s="134">
        <f t="shared" si="50"/>
        <v>3.9240301608762711</v>
      </c>
      <c r="AT42" s="134">
        <f t="shared" si="50"/>
        <v>3.9251844218005072</v>
      </c>
      <c r="AU42" s="134">
        <f t="shared" si="50"/>
        <v>3.9221016454451711</v>
      </c>
      <c r="AV42" s="134">
        <f t="shared" si="50"/>
        <v>3.9303563125432586</v>
      </c>
      <c r="AW42" s="134">
        <f t="shared" si="50"/>
        <v>3.9084022652314303</v>
      </c>
      <c r="AX42" s="134">
        <f t="shared" si="50"/>
        <v>3.9679094010764286</v>
      </c>
      <c r="AY42" s="134">
        <f t="shared" si="50"/>
        <v>3.8137612179492386</v>
      </c>
      <c r="AZ42" s="134">
        <f t="shared" si="34"/>
        <v>4.2965309118396355</v>
      </c>
      <c r="BA42" s="134"/>
      <c r="BB42">
        <v>50000</v>
      </c>
      <c r="BC42">
        <f t="shared" si="41"/>
        <v>1.6213999678822977E-3</v>
      </c>
      <c r="BD42">
        <f t="shared" si="42"/>
        <v>1.0401867276757508E-2</v>
      </c>
      <c r="BE42">
        <f t="shared" si="43"/>
        <v>-8.7804673088752103E-3</v>
      </c>
      <c r="BF42">
        <f t="shared" si="44"/>
        <v>0.98296923186187468</v>
      </c>
      <c r="BG42">
        <f t="shared" si="45"/>
        <v>-0.97848666527788075</v>
      </c>
      <c r="BH42">
        <f t="shared" si="46"/>
        <v>-1.6030724650086874</v>
      </c>
      <c r="BI42">
        <f t="shared" si="47"/>
        <v>-1.0328084515021045</v>
      </c>
      <c r="BJ42">
        <f t="shared" ref="BJ42:BP51" si="51">$BQ42+$AG$7*SIN(BK42)</f>
        <v>5.2406866878074014</v>
      </c>
      <c r="BK42">
        <f t="shared" si="51"/>
        <v>5.2408788260996211</v>
      </c>
      <c r="BL42">
        <f t="shared" si="51"/>
        <v>5.2416004137804659</v>
      </c>
      <c r="BM42">
        <f t="shared" si="51"/>
        <v>5.244302472116412</v>
      </c>
      <c r="BN42">
        <f t="shared" si="51"/>
        <v>5.2543123988005762</v>
      </c>
      <c r="BO42">
        <f t="shared" si="51"/>
        <v>5.2900338176899702</v>
      </c>
      <c r="BP42">
        <f t="shared" si="51"/>
        <v>5.4042426863613526</v>
      </c>
      <c r="BQ42">
        <f t="shared" si="48"/>
        <v>5.6964353284580023</v>
      </c>
    </row>
    <row r="43" spans="1:69" ht="13.5" thickBot="1">
      <c r="A43" s="18" t="s">
        <v>1760</v>
      </c>
      <c r="B43" s="6" t="s">
        <v>1814</v>
      </c>
      <c r="C43" s="32">
        <v>46818.628799999999</v>
      </c>
      <c r="D43" s="32"/>
      <c r="E43">
        <f t="shared" si="14"/>
        <v>41061.475928058528</v>
      </c>
      <c r="F43">
        <f t="shared" si="15"/>
        <v>41061.5</v>
      </c>
      <c r="G43">
        <f t="shared" si="39"/>
        <v>-7.7390379956341349E-3</v>
      </c>
      <c r="J43">
        <f t="shared" si="49"/>
        <v>-7.7390379956341349E-3</v>
      </c>
      <c r="L43">
        <f t="shared" si="16"/>
        <v>6.701282589395563E-4</v>
      </c>
      <c r="M43" s="2">
        <f t="shared" si="17"/>
        <v>31800.128799999999</v>
      </c>
      <c r="O43">
        <f t="shared" si="18"/>
        <v>7.0714077097060928E-5</v>
      </c>
      <c r="P43">
        <v>1</v>
      </c>
      <c r="Q43">
        <f t="shared" si="19"/>
        <v>7.0714077097060928E-5</v>
      </c>
      <c r="R43" s="183"/>
      <c r="AD43" s="135">
        <f t="shared" si="20"/>
        <v>31800.128799999999</v>
      </c>
      <c r="AE43">
        <f t="shared" si="21"/>
        <v>41061.5</v>
      </c>
      <c r="AF43" s="134">
        <f t="shared" si="22"/>
        <v>-6.4266801054678902E-3</v>
      </c>
      <c r="AG43" s="134">
        <f t="shared" si="23"/>
        <v>-1.3123578901662446E-3</v>
      </c>
      <c r="AH43" s="134">
        <f t="shared" si="24"/>
        <v>-8.4091662545736912E-3</v>
      </c>
      <c r="AI43" s="134">
        <f t="shared" si="25"/>
        <v>-6.4222963122668834E-4</v>
      </c>
      <c r="AJ43" s="134">
        <f t="shared" si="26"/>
        <v>1.722283231881597E-6</v>
      </c>
      <c r="AL43" s="136"/>
      <c r="AM43">
        <f t="shared" si="27"/>
        <v>-7.0968083644074465E-3</v>
      </c>
      <c r="AN43">
        <f t="shared" si="28"/>
        <v>0.57762608991084174</v>
      </c>
      <c r="AO43">
        <f t="shared" si="29"/>
        <v>-0.45058893086920526</v>
      </c>
      <c r="AP43">
        <f t="shared" si="30"/>
        <v>-0.31641765225506335</v>
      </c>
      <c r="AQ43">
        <f t="shared" si="31"/>
        <v>-2.4986414725548869</v>
      </c>
      <c r="AR43">
        <f t="shared" si="32"/>
        <v>-3.0027519088878729</v>
      </c>
      <c r="AS43" s="134">
        <f t="shared" si="50"/>
        <v>4.2209477654155263</v>
      </c>
      <c r="AT43" s="134">
        <f t="shared" si="50"/>
        <v>4.2210255808123769</v>
      </c>
      <c r="AU43" s="134">
        <f t="shared" si="50"/>
        <v>4.2207131695961762</v>
      </c>
      <c r="AV43" s="134">
        <f t="shared" si="50"/>
        <v>4.2219685357831764</v>
      </c>
      <c r="AW43" s="134">
        <f t="shared" si="50"/>
        <v>4.2169417933262956</v>
      </c>
      <c r="AX43" s="134">
        <f t="shared" si="50"/>
        <v>4.237363466625415</v>
      </c>
      <c r="AY43" s="134">
        <f t="shared" si="50"/>
        <v>4.1586900388737309</v>
      </c>
      <c r="AZ43" s="134">
        <f t="shared" si="34"/>
        <v>4.6862596904549934</v>
      </c>
      <c r="BA43" s="134"/>
      <c r="BB43">
        <v>52000</v>
      </c>
      <c r="BC43">
        <f t="shared" si="41"/>
        <v>5.7662631703489457E-3</v>
      </c>
      <c r="BD43">
        <f t="shared" si="42"/>
        <v>1.3054048820998657E-2</v>
      </c>
      <c r="BE43">
        <f t="shared" si="43"/>
        <v>-7.2877856506497109E-3</v>
      </c>
      <c r="BF43">
        <f t="shared" si="44"/>
        <v>1.2095065960803755</v>
      </c>
      <c r="BG43">
        <f t="shared" si="45"/>
        <v>-0.97304757213587711</v>
      </c>
      <c r="BH43">
        <f t="shared" si="46"/>
        <v>-1.1625712183186012</v>
      </c>
      <c r="BI43">
        <f t="shared" si="47"/>
        <v>-0.65700745010613304</v>
      </c>
      <c r="BJ43">
        <f t="shared" si="51"/>
        <v>5.5827350081784122</v>
      </c>
      <c r="BK43">
        <f t="shared" si="51"/>
        <v>5.5838229113893734</v>
      </c>
      <c r="BL43">
        <f t="shared" si="51"/>
        <v>5.5865136193742204</v>
      </c>
      <c r="BM43">
        <f t="shared" si="51"/>
        <v>5.5931427077046694</v>
      </c>
      <c r="BN43">
        <f t="shared" si="51"/>
        <v>5.6093226356177803</v>
      </c>
      <c r="BO43">
        <f t="shared" si="51"/>
        <v>5.6479702193397072</v>
      </c>
      <c r="BP43">
        <f t="shared" si="51"/>
        <v>5.7361941214576051</v>
      </c>
      <c r="BQ43">
        <f t="shared" si="48"/>
        <v>5.9224633282349242</v>
      </c>
    </row>
    <row r="44" spans="1:69" ht="13.5" thickBot="1">
      <c r="A44" s="18" t="s">
        <v>1755</v>
      </c>
      <c r="B44" s="6"/>
      <c r="C44" s="32">
        <v>47537.333599999998</v>
      </c>
      <c r="D44" s="32"/>
      <c r="E44">
        <f t="shared" si="14"/>
        <v>43296.97598427692</v>
      </c>
      <c r="F44">
        <f t="shared" si="15"/>
        <v>43297</v>
      </c>
      <c r="G44">
        <f t="shared" si="39"/>
        <v>-7.7209640003275126E-3</v>
      </c>
      <c r="J44">
        <f t="shared" si="49"/>
        <v>-7.7209640003275126E-3</v>
      </c>
      <c r="L44">
        <f t="shared" si="16"/>
        <v>2.7788764936785282E-3</v>
      </c>
      <c r="M44" s="2">
        <f t="shared" si="17"/>
        <v>32518.833599999998</v>
      </c>
      <c r="O44">
        <f t="shared" si="18"/>
        <v>1.1024665039956902E-4</v>
      </c>
      <c r="P44">
        <v>1</v>
      </c>
      <c r="Q44">
        <f t="shared" si="19"/>
        <v>1.1024665039956902E-4</v>
      </c>
      <c r="R44" s="183"/>
      <c r="AD44" s="135">
        <f t="shared" si="20"/>
        <v>32518.833599999998</v>
      </c>
      <c r="AE44">
        <f t="shared" si="21"/>
        <v>43297</v>
      </c>
      <c r="AF44" s="134">
        <f t="shared" si="22"/>
        <v>-5.404899367441254E-3</v>
      </c>
      <c r="AG44" s="134">
        <f t="shared" si="23"/>
        <v>-2.3160646328862586E-3</v>
      </c>
      <c r="AH44" s="134">
        <f t="shared" si="24"/>
        <v>-1.0499840494006041E-2</v>
      </c>
      <c r="AI44" s="134">
        <f t="shared" si="25"/>
        <v>4.6281186079226953E-4</v>
      </c>
      <c r="AJ44" s="134">
        <f t="shared" si="26"/>
        <v>5.36415538370656E-6</v>
      </c>
      <c r="AL44" s="136"/>
      <c r="AM44">
        <f t="shared" si="27"/>
        <v>-8.1837758611197822E-3</v>
      </c>
      <c r="AN44">
        <f t="shared" si="28"/>
        <v>0.62948194983573957</v>
      </c>
      <c r="AO44">
        <f t="shared" si="29"/>
        <v>-0.57856470687778383</v>
      </c>
      <c r="AP44">
        <f t="shared" si="30"/>
        <v>-0.37581408313830539</v>
      </c>
      <c r="AQ44">
        <f t="shared" si="31"/>
        <v>-2.3490985286925872</v>
      </c>
      <c r="AR44">
        <f t="shared" si="32"/>
        <v>-2.3901920914955062</v>
      </c>
      <c r="AS44" s="134">
        <f t="shared" si="50"/>
        <v>4.4317926541279622</v>
      </c>
      <c r="AT44" s="134">
        <f t="shared" si="50"/>
        <v>4.4317932071253736</v>
      </c>
      <c r="AU44" s="134">
        <f t="shared" si="50"/>
        <v>4.4317894233527229</v>
      </c>
      <c r="AV44" s="134">
        <f t="shared" si="50"/>
        <v>4.4318153140428169</v>
      </c>
      <c r="AW44" s="134">
        <f t="shared" si="50"/>
        <v>4.4316382019184832</v>
      </c>
      <c r="AX44" s="134">
        <f t="shared" si="50"/>
        <v>4.432851966970011</v>
      </c>
      <c r="AY44" s="134">
        <f t="shared" si="50"/>
        <v>4.4246338889271026</v>
      </c>
      <c r="AZ44" s="134">
        <f t="shared" si="34"/>
        <v>4.938902487205648</v>
      </c>
      <c r="BA44" s="134"/>
      <c r="BB44">
        <v>54000</v>
      </c>
      <c r="BC44">
        <f t="shared" si="41"/>
        <v>1.1558716695907158E-2</v>
      </c>
      <c r="BD44">
        <f t="shared" si="42"/>
        <v>1.5879816641639115E-2</v>
      </c>
      <c r="BE44">
        <f t="shared" si="43"/>
        <v>-4.3210999457319555E-3</v>
      </c>
      <c r="BF44">
        <f t="shared" si="44"/>
        <v>1.4641253964675767</v>
      </c>
      <c r="BG44">
        <f t="shared" si="45"/>
        <v>-0.62226567164963509</v>
      </c>
      <c r="BH44">
        <f t="shared" si="46"/>
        <v>-0.49610742374275096</v>
      </c>
      <c r="BI44">
        <f t="shared" si="47"/>
        <v>-0.25326976326761935</v>
      </c>
      <c r="BJ44">
        <f t="shared" si="51"/>
        <v>6.0033985090226265</v>
      </c>
      <c r="BK44">
        <f t="shared" si="51"/>
        <v>6.0046712359107266</v>
      </c>
      <c r="BL44">
        <f t="shared" si="51"/>
        <v>6.0071786060382468</v>
      </c>
      <c r="BM44">
        <f t="shared" si="51"/>
        <v>6.0121131310609712</v>
      </c>
      <c r="BN44">
        <f t="shared" si="51"/>
        <v>6.0218047187495252</v>
      </c>
      <c r="BO44">
        <f t="shared" si="51"/>
        <v>6.0407674235257325</v>
      </c>
      <c r="BP44">
        <f t="shared" si="51"/>
        <v>6.0776213546990894</v>
      </c>
      <c r="BQ44">
        <f t="shared" si="48"/>
        <v>6.1484913280118461</v>
      </c>
    </row>
    <row r="45" spans="1:69" ht="13.5" thickBot="1">
      <c r="A45" s="18" t="s">
        <v>1755</v>
      </c>
      <c r="B45" s="6" t="s">
        <v>1814</v>
      </c>
      <c r="C45" s="32">
        <v>45710.109900000003</v>
      </c>
      <c r="D45" s="32"/>
      <c r="E45">
        <f t="shared" si="14"/>
        <v>37613.476049291698</v>
      </c>
      <c r="F45">
        <f t="shared" si="15"/>
        <v>37613.5</v>
      </c>
      <c r="G45">
        <f t="shared" si="39"/>
        <v>-7.7000619930913672E-3</v>
      </c>
      <c r="J45">
        <f t="shared" si="49"/>
        <v>-7.7000619930913672E-3</v>
      </c>
      <c r="L45">
        <f t="shared" si="16"/>
        <v>-2.157156867719192E-3</v>
      </c>
      <c r="M45" s="2">
        <f t="shared" si="17"/>
        <v>30691.609900000003</v>
      </c>
      <c r="O45">
        <f t="shared" si="18"/>
        <v>3.0723797228877129E-5</v>
      </c>
      <c r="P45">
        <v>1</v>
      </c>
      <c r="Q45">
        <f t="shared" si="19"/>
        <v>3.0723797228877129E-5</v>
      </c>
      <c r="R45" s="183"/>
      <c r="AD45" s="135">
        <f t="shared" si="20"/>
        <v>30691.609900000003</v>
      </c>
      <c r="AE45">
        <f t="shared" si="21"/>
        <v>37613.5</v>
      </c>
      <c r="AF45" s="134">
        <f t="shared" si="22"/>
        <v>-7.2045021553157704E-3</v>
      </c>
      <c r="AG45" s="134">
        <f t="shared" si="23"/>
        <v>-4.9555983777559674E-4</v>
      </c>
      <c r="AH45" s="134">
        <f t="shared" si="24"/>
        <v>-5.5429051253721752E-3</v>
      </c>
      <c r="AI45" s="134">
        <f t="shared" si="25"/>
        <v>-2.6527167054947887E-3</v>
      </c>
      <c r="AJ45" s="134">
        <f t="shared" si="26"/>
        <v>2.4557955281617577E-7</v>
      </c>
      <c r="AL45" s="136"/>
      <c r="AM45">
        <f t="shared" si="27"/>
        <v>-5.0473452875965785E-3</v>
      </c>
      <c r="AN45">
        <f t="shared" si="28"/>
        <v>0.52499410423521042</v>
      </c>
      <c r="AO45">
        <f t="shared" si="29"/>
        <v>-0.27189863277736648</v>
      </c>
      <c r="AP45">
        <f t="shared" si="30"/>
        <v>-0.22997662831535831</v>
      </c>
      <c r="AQ45">
        <f t="shared" si="31"/>
        <v>-2.6907009517243585</v>
      </c>
      <c r="AR45">
        <f t="shared" si="32"/>
        <v>-4.3602504408200149</v>
      </c>
      <c r="AS45" s="134">
        <f t="shared" si="50"/>
        <v>3.924071367974042</v>
      </c>
      <c r="AT45" s="134">
        <f t="shared" si="50"/>
        <v>3.9252253479925847</v>
      </c>
      <c r="AU45" s="134">
        <f t="shared" si="50"/>
        <v>3.9221431956180992</v>
      </c>
      <c r="AV45" s="134">
        <f t="shared" si="50"/>
        <v>3.930396528807913</v>
      </c>
      <c r="AW45" s="134">
        <f t="shared" si="50"/>
        <v>3.9084451311277331</v>
      </c>
      <c r="AX45" s="134">
        <f t="shared" si="50"/>
        <v>3.967947548391022</v>
      </c>
      <c r="AY45" s="134">
        <f t="shared" si="50"/>
        <v>3.8138056785556693</v>
      </c>
      <c r="AZ45" s="134">
        <f t="shared" si="34"/>
        <v>4.2965874188395796</v>
      </c>
      <c r="BA45" s="134"/>
      <c r="BB45">
        <v>56000</v>
      </c>
      <c r="BC45">
        <f t="shared" si="41"/>
        <v>1.8742332710139968E-2</v>
      </c>
      <c r="BD45">
        <f t="shared" si="42"/>
        <v>1.8879170738678883E-2</v>
      </c>
      <c r="BE45">
        <f t="shared" si="43"/>
        <v>-1.3683802853891474E-4</v>
      </c>
      <c r="BF45">
        <f t="shared" si="44"/>
        <v>1.4973030517124448</v>
      </c>
      <c r="BG45">
        <f t="shared" si="45"/>
        <v>0.16505078182441474</v>
      </c>
      <c r="BH45">
        <f t="shared" si="46"/>
        <v>0.34133575542730288</v>
      </c>
      <c r="BI45">
        <f t="shared" si="47"/>
        <v>0.17234445854848965</v>
      </c>
      <c r="BJ45">
        <f t="shared" si="51"/>
        <v>6.4742424924161392</v>
      </c>
      <c r="BK45">
        <f t="shared" si="51"/>
        <v>6.4732874219545948</v>
      </c>
      <c r="BL45">
        <f t="shared" si="51"/>
        <v>6.4714448444354016</v>
      </c>
      <c r="BM45">
        <f t="shared" si="51"/>
        <v>6.467891857629513</v>
      </c>
      <c r="BN45">
        <f t="shared" si="51"/>
        <v>6.461047351355889</v>
      </c>
      <c r="BO45">
        <f t="shared" si="51"/>
        <v>6.4478854366238068</v>
      </c>
      <c r="BP45">
        <f t="shared" si="51"/>
        <v>6.4226538513831377</v>
      </c>
      <c r="BQ45">
        <f t="shared" si="48"/>
        <v>6.374519327788768</v>
      </c>
    </row>
    <row r="46" spans="1:69" ht="13.5" thickBot="1">
      <c r="A46" s="18" t="s">
        <v>1755</v>
      </c>
      <c r="B46" s="6"/>
      <c r="C46" s="32">
        <v>45726.023999999998</v>
      </c>
      <c r="D46" s="32"/>
      <c r="E46">
        <f t="shared" si="14"/>
        <v>37662.976165952459</v>
      </c>
      <c r="F46">
        <f t="shared" si="15"/>
        <v>37663</v>
      </c>
      <c r="G46">
        <f t="shared" si="39"/>
        <v>-7.6625559959211387E-3</v>
      </c>
      <c r="J46">
        <f t="shared" si="49"/>
        <v>-7.6625559959211387E-3</v>
      </c>
      <c r="L46">
        <f t="shared" si="16"/>
        <v>-2.1202181528041236E-3</v>
      </c>
      <c r="M46" s="2">
        <f t="shared" si="17"/>
        <v>30707.523999999998</v>
      </c>
      <c r="O46">
        <f t="shared" si="18"/>
        <v>3.0717508767246964E-5</v>
      </c>
      <c r="P46">
        <v>1</v>
      </c>
      <c r="Q46">
        <f t="shared" si="19"/>
        <v>3.0717508767246964E-5</v>
      </c>
      <c r="R46" s="183"/>
      <c r="AD46" s="135">
        <f t="shared" si="20"/>
        <v>30707.523999999998</v>
      </c>
      <c r="AE46">
        <f t="shared" si="21"/>
        <v>37663</v>
      </c>
      <c r="AF46" s="134">
        <f t="shared" si="22"/>
        <v>-7.1991980485825446E-3</v>
      </c>
      <c r="AG46" s="134">
        <f t="shared" si="23"/>
        <v>-4.6335794733859403E-4</v>
      </c>
      <c r="AH46" s="134">
        <f t="shared" si="24"/>
        <v>-5.5423378431170151E-3</v>
      </c>
      <c r="AI46" s="134">
        <f t="shared" si="25"/>
        <v>-2.5835761001427177E-3</v>
      </c>
      <c r="AJ46" s="134">
        <f t="shared" si="26"/>
        <v>2.1470058736183529E-7</v>
      </c>
      <c r="AL46" s="136"/>
      <c r="AM46">
        <f t="shared" si="27"/>
        <v>-5.078979895778421E-3</v>
      </c>
      <c r="AN46">
        <f t="shared" si="28"/>
        <v>0.52557612552694022</v>
      </c>
      <c r="AO46">
        <f t="shared" si="29"/>
        <v>-0.27432687381138288</v>
      </c>
      <c r="AP46">
        <f t="shared" si="30"/>
        <v>-0.23117490761884371</v>
      </c>
      <c r="AQ46">
        <f t="shared" si="31"/>
        <v>-2.6881767446586022</v>
      </c>
      <c r="AR46">
        <f t="shared" si="32"/>
        <v>-4.3351317148614354</v>
      </c>
      <c r="AS46" s="134">
        <f t="shared" si="50"/>
        <v>3.9281530797077231</v>
      </c>
      <c r="AT46" s="134">
        <f t="shared" si="50"/>
        <v>3.9292794142907104</v>
      </c>
      <c r="AU46" s="134">
        <f t="shared" si="50"/>
        <v>3.9262588173432347</v>
      </c>
      <c r="AV46" s="134">
        <f t="shared" si="50"/>
        <v>3.9343802258236593</v>
      </c>
      <c r="AW46" s="134">
        <f t="shared" si="50"/>
        <v>3.9126916258023297</v>
      </c>
      <c r="AX46" s="134">
        <f t="shared" si="50"/>
        <v>3.971724211672556</v>
      </c>
      <c r="AY46" s="134">
        <f t="shared" si="50"/>
        <v>3.8182149154243783</v>
      </c>
      <c r="AZ46" s="134">
        <f t="shared" si="34"/>
        <v>4.3021816118340581</v>
      </c>
      <c r="BA46" s="134"/>
      <c r="BB46">
        <v>58000</v>
      </c>
      <c r="BC46">
        <f t="shared" si="41"/>
        <v>2.5828701134469802E-2</v>
      </c>
      <c r="BD46">
        <f t="shared" si="42"/>
        <v>2.2052111112117967E-2</v>
      </c>
      <c r="BE46">
        <f t="shared" si="43"/>
        <v>3.7765900223518368E-3</v>
      </c>
      <c r="BF46">
        <f t="shared" si="44"/>
        <v>1.2605889074519925</v>
      </c>
      <c r="BG46">
        <f t="shared" si="45"/>
        <v>0.77000318721809113</v>
      </c>
      <c r="BH46">
        <f t="shared" si="46"/>
        <v>1.0543724033408182</v>
      </c>
      <c r="BI46">
        <f t="shared" si="47"/>
        <v>0.58214345216193719</v>
      </c>
      <c r="BJ46">
        <f t="shared" si="51"/>
        <v>6.9092254581702344</v>
      </c>
      <c r="BK46">
        <f t="shared" si="51"/>
        <v>6.9079357004328861</v>
      </c>
      <c r="BL46">
        <f t="shared" si="51"/>
        <v>6.9049259506139506</v>
      </c>
      <c r="BM46">
        <f t="shared" si="51"/>
        <v>6.8979275398360365</v>
      </c>
      <c r="BN46">
        <f t="shared" si="51"/>
        <v>6.881786112523808</v>
      </c>
      <c r="BO46">
        <f t="shared" si="51"/>
        <v>6.8452114159562925</v>
      </c>
      <c r="BP46">
        <f t="shared" si="51"/>
        <v>6.765237671566716</v>
      </c>
      <c r="BQ46">
        <f t="shared" si="48"/>
        <v>6.6005473275656907</v>
      </c>
    </row>
    <row r="47" spans="1:69" ht="13.5" thickBot="1">
      <c r="A47" s="18" t="s">
        <v>1755</v>
      </c>
      <c r="B47" s="6" t="s">
        <v>1814</v>
      </c>
      <c r="C47" s="32">
        <v>45710.110200000003</v>
      </c>
      <c r="D47" s="32"/>
      <c r="E47">
        <f t="shared" si="14"/>
        <v>37613.476982428663</v>
      </c>
      <c r="F47">
        <f t="shared" si="15"/>
        <v>37613.5</v>
      </c>
      <c r="G47">
        <f t="shared" si="39"/>
        <v>-7.400061993394047E-3</v>
      </c>
      <c r="J47">
        <f t="shared" si="49"/>
        <v>-7.400061993394047E-3</v>
      </c>
      <c r="L47">
        <f t="shared" si="16"/>
        <v>-2.157156867719192E-3</v>
      </c>
      <c r="M47" s="2">
        <f t="shared" si="17"/>
        <v>30691.610200000003</v>
      </c>
      <c r="O47">
        <f t="shared" si="18"/>
        <v>2.7488054156827669E-5</v>
      </c>
      <c r="P47">
        <v>1</v>
      </c>
      <c r="Q47">
        <f t="shared" si="19"/>
        <v>2.7488054156827669E-5</v>
      </c>
      <c r="R47" s="183"/>
      <c r="AD47" s="135">
        <f t="shared" si="20"/>
        <v>30691.610200000003</v>
      </c>
      <c r="AE47">
        <f t="shared" si="21"/>
        <v>37613.5</v>
      </c>
      <c r="AF47" s="134">
        <f t="shared" si="22"/>
        <v>-7.2045021553157704E-3</v>
      </c>
      <c r="AG47" s="134">
        <f t="shared" si="23"/>
        <v>-1.9555983807827658E-4</v>
      </c>
      <c r="AH47" s="134">
        <f t="shared" si="24"/>
        <v>-5.242905125674855E-3</v>
      </c>
      <c r="AI47" s="134">
        <f t="shared" si="25"/>
        <v>-2.3527167057974686E-3</v>
      </c>
      <c r="AJ47" s="134">
        <f t="shared" si="26"/>
        <v>3.8243650269201757E-8</v>
      </c>
      <c r="AL47" s="136"/>
      <c r="AM47">
        <f t="shared" si="27"/>
        <v>-5.0473452875965785E-3</v>
      </c>
      <c r="AN47">
        <f t="shared" si="28"/>
        <v>0.52499410423521042</v>
      </c>
      <c r="AO47">
        <f t="shared" si="29"/>
        <v>-0.27189863277736648</v>
      </c>
      <c r="AP47">
        <f t="shared" si="30"/>
        <v>-0.22997662831535831</v>
      </c>
      <c r="AQ47">
        <f t="shared" si="31"/>
        <v>-2.6907009517243585</v>
      </c>
      <c r="AR47">
        <f t="shared" si="32"/>
        <v>-4.3602504408200149</v>
      </c>
      <c r="AS47" s="134">
        <f t="shared" si="50"/>
        <v>3.924071367974042</v>
      </c>
      <c r="AT47" s="134">
        <f t="shared" si="50"/>
        <v>3.9252253479925847</v>
      </c>
      <c r="AU47" s="134">
        <f t="shared" si="50"/>
        <v>3.9221431956180992</v>
      </c>
      <c r="AV47" s="134">
        <f t="shared" si="50"/>
        <v>3.930396528807913</v>
      </c>
      <c r="AW47" s="134">
        <f t="shared" si="50"/>
        <v>3.9084451311277331</v>
      </c>
      <c r="AX47" s="134">
        <f t="shared" si="50"/>
        <v>3.967947548391022</v>
      </c>
      <c r="AY47" s="134">
        <f t="shared" si="50"/>
        <v>3.8138056785556693</v>
      </c>
      <c r="AZ47" s="134">
        <f t="shared" si="34"/>
        <v>4.2965874188395796</v>
      </c>
      <c r="BA47" s="134"/>
      <c r="BB47">
        <v>60000</v>
      </c>
      <c r="BC47">
        <f t="shared" si="41"/>
        <v>3.1885732595357479E-2</v>
      </c>
      <c r="BD47">
        <f t="shared" si="42"/>
        <v>2.5398637761956354E-2</v>
      </c>
      <c r="BE47">
        <f t="shared" si="43"/>
        <v>6.4870948334011264E-3</v>
      </c>
      <c r="BF47">
        <f t="shared" si="44"/>
        <v>1.0204481346849184</v>
      </c>
      <c r="BG47">
        <f t="shared" si="45"/>
        <v>0.97712935866145734</v>
      </c>
      <c r="BH47">
        <f t="shared" si="46"/>
        <v>1.5320407375988352</v>
      </c>
      <c r="BI47">
        <f t="shared" si="47"/>
        <v>0.96197646369554302</v>
      </c>
      <c r="BJ47">
        <f t="shared" si="51"/>
        <v>7.2654455166947756</v>
      </c>
      <c r="BK47">
        <f t="shared" si="51"/>
        <v>7.2651454188447593</v>
      </c>
      <c r="BL47">
        <f t="shared" si="51"/>
        <v>7.2641223579130827</v>
      </c>
      <c r="BM47">
        <f t="shared" si="51"/>
        <v>7.2606463345879693</v>
      </c>
      <c r="BN47">
        <f t="shared" si="51"/>
        <v>7.2489672765000339</v>
      </c>
      <c r="BO47">
        <f t="shared" si="51"/>
        <v>7.2110874654184665</v>
      </c>
      <c r="BP47">
        <f t="shared" si="51"/>
        <v>7.0994434432084947</v>
      </c>
      <c r="BQ47">
        <f t="shared" si="48"/>
        <v>6.8265753273426126</v>
      </c>
    </row>
    <row r="48" spans="1:69" ht="13.5" thickBot="1">
      <c r="A48" s="18" t="s">
        <v>1755</v>
      </c>
      <c r="B48" s="6" t="s">
        <v>1814</v>
      </c>
      <c r="C48" s="32">
        <v>45710.110200000003</v>
      </c>
      <c r="D48" s="32"/>
      <c r="E48">
        <f t="shared" si="14"/>
        <v>37613.476982428663</v>
      </c>
      <c r="F48">
        <f t="shared" si="15"/>
        <v>37613.5</v>
      </c>
      <c r="G48">
        <f t="shared" si="39"/>
        <v>-7.400061993394047E-3</v>
      </c>
      <c r="J48">
        <f t="shared" si="49"/>
        <v>-7.400061993394047E-3</v>
      </c>
      <c r="L48">
        <f t="shared" si="16"/>
        <v>-2.157156867719192E-3</v>
      </c>
      <c r="M48" s="2">
        <f t="shared" si="17"/>
        <v>30691.610200000003</v>
      </c>
      <c r="O48">
        <f t="shared" si="18"/>
        <v>2.7488054156827669E-5</v>
      </c>
      <c r="P48">
        <v>1</v>
      </c>
      <c r="Q48">
        <f t="shared" si="19"/>
        <v>2.7488054156827669E-5</v>
      </c>
      <c r="R48" s="183"/>
      <c r="AD48" s="135">
        <f t="shared" si="20"/>
        <v>30691.610200000003</v>
      </c>
      <c r="AE48">
        <f t="shared" si="21"/>
        <v>37613.5</v>
      </c>
      <c r="AF48" s="134">
        <f t="shared" si="22"/>
        <v>-7.2045021553157704E-3</v>
      </c>
      <c r="AG48" s="134">
        <f t="shared" si="23"/>
        <v>-1.9555983807827658E-4</v>
      </c>
      <c r="AH48" s="134">
        <f t="shared" si="24"/>
        <v>-5.242905125674855E-3</v>
      </c>
      <c r="AI48" s="134">
        <f t="shared" si="25"/>
        <v>-2.3527167057974686E-3</v>
      </c>
      <c r="AJ48" s="134">
        <f t="shared" si="26"/>
        <v>3.8243650269201757E-8</v>
      </c>
      <c r="AL48" s="136"/>
      <c r="AM48">
        <f t="shared" si="27"/>
        <v>-5.0473452875965785E-3</v>
      </c>
      <c r="AN48">
        <f t="shared" si="28"/>
        <v>0.52499410423521042</v>
      </c>
      <c r="AO48">
        <f t="shared" si="29"/>
        <v>-0.27189863277736648</v>
      </c>
      <c r="AP48">
        <f t="shared" si="30"/>
        <v>-0.22997662831535831</v>
      </c>
      <c r="AQ48">
        <f t="shared" si="31"/>
        <v>-2.6907009517243585</v>
      </c>
      <c r="AR48">
        <f t="shared" si="32"/>
        <v>-4.3602504408200149</v>
      </c>
      <c r="AS48" s="134">
        <f t="shared" si="50"/>
        <v>3.924071367974042</v>
      </c>
      <c r="AT48" s="134">
        <f t="shared" si="50"/>
        <v>3.9252253479925847</v>
      </c>
      <c r="AU48" s="134">
        <f t="shared" si="50"/>
        <v>3.9221431956180992</v>
      </c>
      <c r="AV48" s="134">
        <f t="shared" si="50"/>
        <v>3.930396528807913</v>
      </c>
      <c r="AW48" s="134">
        <f t="shared" si="50"/>
        <v>3.9084451311277331</v>
      </c>
      <c r="AX48" s="134">
        <f t="shared" si="50"/>
        <v>3.967947548391022</v>
      </c>
      <c r="AY48" s="134">
        <f t="shared" si="50"/>
        <v>3.8138056785556693</v>
      </c>
      <c r="AZ48" s="134">
        <f t="shared" si="34"/>
        <v>4.2965874188395796</v>
      </c>
      <c r="BA48" s="134"/>
      <c r="BB48">
        <v>62000</v>
      </c>
      <c r="BC48">
        <f t="shared" si="41"/>
        <v>3.7031830159889478E-2</v>
      </c>
      <c r="BD48">
        <f t="shared" si="42"/>
        <v>2.891875068819405E-2</v>
      </c>
      <c r="BE48">
        <f t="shared" si="43"/>
        <v>8.113079471695428E-3</v>
      </c>
      <c r="BF48">
        <f t="shared" si="44"/>
        <v>0.85310583167224863</v>
      </c>
      <c r="BG48">
        <f t="shared" si="45"/>
        <v>0.99433001328743686</v>
      </c>
      <c r="BH48">
        <f t="shared" si="46"/>
        <v>1.8528622748555277</v>
      </c>
      <c r="BI48">
        <f t="shared" si="47"/>
        <v>1.33093587105452</v>
      </c>
      <c r="BJ48">
        <f t="shared" si="51"/>
        <v>7.5572937470995241</v>
      </c>
      <c r="BK48">
        <f t="shared" si="51"/>
        <v>7.5572806969938116</v>
      </c>
      <c r="BL48">
        <f t="shared" si="51"/>
        <v>7.5571961306204374</v>
      </c>
      <c r="BM48">
        <f t="shared" si="51"/>
        <v>7.5566486952956939</v>
      </c>
      <c r="BN48">
        <f t="shared" si="51"/>
        <v>7.5531282871258316</v>
      </c>
      <c r="BO48">
        <f t="shared" si="51"/>
        <v>7.5313785487243452</v>
      </c>
      <c r="BP48">
        <f t="shared" si="51"/>
        <v>7.419767998352123</v>
      </c>
      <c r="BQ48">
        <f t="shared" si="48"/>
        <v>7.0526033271195345</v>
      </c>
    </row>
    <row r="49" spans="1:69" ht="13.5" thickBot="1">
      <c r="A49" s="18" t="s">
        <v>1760</v>
      </c>
      <c r="B49" s="6" t="s">
        <v>1814</v>
      </c>
      <c r="C49" s="32">
        <v>46799.661</v>
      </c>
      <c r="D49" s="32"/>
      <c r="E49">
        <f t="shared" si="14"/>
        <v>41002.477410215964</v>
      </c>
      <c r="F49">
        <f t="shared" si="15"/>
        <v>41002.5</v>
      </c>
      <c r="G49">
        <f t="shared" si="39"/>
        <v>-7.2625300017534755E-3</v>
      </c>
      <c r="J49">
        <f t="shared" si="49"/>
        <v>-7.2625300017534755E-3</v>
      </c>
      <c r="L49">
        <f t="shared" si="16"/>
        <v>6.1741094643087691E-4</v>
      </c>
      <c r="M49" s="2">
        <f t="shared" si="17"/>
        <v>31781.161</v>
      </c>
      <c r="O49">
        <f t="shared" si="18"/>
        <v>6.2093469346872514E-5</v>
      </c>
      <c r="P49">
        <v>1</v>
      </c>
      <c r="Q49">
        <f t="shared" si="19"/>
        <v>6.2093469346872514E-5</v>
      </c>
      <c r="R49" s="183"/>
      <c r="AD49" s="135">
        <f t="shared" si="20"/>
        <v>31781.161</v>
      </c>
      <c r="AE49">
        <f t="shared" si="21"/>
        <v>41002.5</v>
      </c>
      <c r="AF49" s="134">
        <f t="shared" si="22"/>
        <v>-6.4475857535715147E-3</v>
      </c>
      <c r="AG49" s="134">
        <f t="shared" si="23"/>
        <v>-8.1494424818196083E-4</v>
      </c>
      <c r="AH49" s="134">
        <f t="shared" si="24"/>
        <v>-7.8799409481843524E-3</v>
      </c>
      <c r="AI49" s="134">
        <f t="shared" si="25"/>
        <v>-1.9753330175108393E-4</v>
      </c>
      <c r="AJ49" s="134">
        <f t="shared" si="26"/>
        <v>6.6413412764486137E-7</v>
      </c>
      <c r="AL49" s="136"/>
      <c r="AM49">
        <f t="shared" si="27"/>
        <v>-7.0649967000023916E-3</v>
      </c>
      <c r="AN49">
        <f t="shared" si="28"/>
        <v>0.57648217340975227</v>
      </c>
      <c r="AO49">
        <f t="shared" si="29"/>
        <v>-0.44735073405496001</v>
      </c>
      <c r="AP49">
        <f t="shared" si="30"/>
        <v>-0.31488490142095321</v>
      </c>
      <c r="AQ49">
        <f t="shared" si="31"/>
        <v>-2.5022654567839449</v>
      </c>
      <c r="AR49">
        <f t="shared" si="32"/>
        <v>-3.0210010753869065</v>
      </c>
      <c r="AS49" s="134">
        <f t="shared" si="50"/>
        <v>4.2156134041081668</v>
      </c>
      <c r="AT49" s="134">
        <f t="shared" si="50"/>
        <v>4.2156969634790418</v>
      </c>
      <c r="AU49" s="134">
        <f t="shared" si="50"/>
        <v>4.2153647991414838</v>
      </c>
      <c r="AV49" s="134">
        <f t="shared" si="50"/>
        <v>4.2166864214397375</v>
      </c>
      <c r="AW49" s="134">
        <f t="shared" si="50"/>
        <v>4.2114468596326775</v>
      </c>
      <c r="AX49" s="134">
        <f t="shared" si="50"/>
        <v>4.2325269218630872</v>
      </c>
      <c r="AY49" s="134">
        <f t="shared" si="50"/>
        <v>4.1521258770447194</v>
      </c>
      <c r="AZ49" s="134">
        <f t="shared" si="34"/>
        <v>4.6795918644615746</v>
      </c>
      <c r="BA49" s="134"/>
      <c r="BB49">
        <v>64000</v>
      </c>
      <c r="BC49">
        <f t="shared" si="41"/>
        <v>4.1572910662245291E-2</v>
      </c>
      <c r="BD49">
        <f t="shared" si="42"/>
        <v>3.2612449890831056E-2</v>
      </c>
      <c r="BE49">
        <f t="shared" si="43"/>
        <v>8.9604607714142363E-3</v>
      </c>
      <c r="BF49">
        <f t="shared" si="44"/>
        <v>0.74030990079624193</v>
      </c>
      <c r="BG49">
        <f t="shared" si="45"/>
        <v>0.94310754871535063</v>
      </c>
      <c r="BH49">
        <f t="shared" si="46"/>
        <v>2.0852628340674153</v>
      </c>
      <c r="BI49">
        <f t="shared" si="47"/>
        <v>1.7139294626407813</v>
      </c>
      <c r="BJ49">
        <f t="shared" si="51"/>
        <v>7.8057678494770464</v>
      </c>
      <c r="BK49">
        <f t="shared" si="51"/>
        <v>7.8057678477683226</v>
      </c>
      <c r="BL49">
        <f t="shared" si="51"/>
        <v>7.8057677805882104</v>
      </c>
      <c r="BM49">
        <f t="shared" si="51"/>
        <v>7.8057651394131549</v>
      </c>
      <c r="BN49">
        <f t="shared" si="51"/>
        <v>7.8056614163689435</v>
      </c>
      <c r="BO49">
        <f t="shared" si="51"/>
        <v>7.8017505521754051</v>
      </c>
      <c r="BP49">
        <f t="shared" si="51"/>
        <v>7.7214143276587786</v>
      </c>
      <c r="BQ49">
        <f t="shared" si="48"/>
        <v>7.2786313268964564</v>
      </c>
    </row>
    <row r="50" spans="1:69" ht="13.5" thickBot="1">
      <c r="A50" s="18" t="s">
        <v>1755</v>
      </c>
      <c r="B50" s="6" t="s">
        <v>1814</v>
      </c>
      <c r="C50" s="32">
        <v>45740.009599999998</v>
      </c>
      <c r="D50" s="32"/>
      <c r="E50">
        <f t="shared" si="14"/>
        <v>37706.477767147066</v>
      </c>
      <c r="F50">
        <f t="shared" si="15"/>
        <v>37706.5</v>
      </c>
      <c r="G50">
        <f t="shared" si="39"/>
        <v>-7.1477780002169311E-3</v>
      </c>
      <c r="J50">
        <f t="shared" si="49"/>
        <v>-7.1477780002169311E-3</v>
      </c>
      <c r="L50">
        <f t="shared" si="16"/>
        <v>-2.0876690774686152E-3</v>
      </c>
      <c r="M50" s="2">
        <f t="shared" si="17"/>
        <v>30721.509599999998</v>
      </c>
      <c r="O50">
        <f t="shared" si="18"/>
        <v>2.5604702310077123E-5</v>
      </c>
      <c r="P50">
        <v>1</v>
      </c>
      <c r="Q50">
        <f t="shared" si="19"/>
        <v>2.5604702310077123E-5</v>
      </c>
      <c r="R50" s="183"/>
      <c r="AD50" s="135">
        <f t="shared" si="20"/>
        <v>30721.509599999998</v>
      </c>
      <c r="AE50">
        <f t="shared" si="21"/>
        <v>37706.5</v>
      </c>
      <c r="AF50" s="134">
        <f t="shared" si="22"/>
        <v>-7.1944072580454096E-3</v>
      </c>
      <c r="AG50" s="134">
        <f t="shared" si="23"/>
        <v>4.6629257828478474E-5</v>
      </c>
      <c r="AH50" s="134">
        <f t="shared" si="24"/>
        <v>-5.0601089227483159E-3</v>
      </c>
      <c r="AI50" s="134">
        <f t="shared" si="25"/>
        <v>-2.0410398196401367E-3</v>
      </c>
      <c r="AJ50" s="134">
        <f t="shared" si="26"/>
        <v>2.1742876856347212E-9</v>
      </c>
      <c r="AL50" s="136"/>
      <c r="AM50">
        <f t="shared" si="27"/>
        <v>-5.1067381805767944E-3</v>
      </c>
      <c r="AN50">
        <f t="shared" si="28"/>
        <v>0.52609115386596905</v>
      </c>
      <c r="AO50">
        <f t="shared" si="29"/>
        <v>-0.27646372473704267</v>
      </c>
      <c r="AP50">
        <f t="shared" si="30"/>
        <v>-0.23222888739026837</v>
      </c>
      <c r="AQ50">
        <f t="shared" si="31"/>
        <v>-2.6859539396987864</v>
      </c>
      <c r="AR50">
        <f t="shared" si="32"/>
        <v>-4.3132387904708107</v>
      </c>
      <c r="AS50" s="134">
        <f t="shared" si="50"/>
        <v>3.9317436660961422</v>
      </c>
      <c r="AT50" s="134">
        <f t="shared" si="50"/>
        <v>3.9328459773338311</v>
      </c>
      <c r="AU50" s="134">
        <f t="shared" si="50"/>
        <v>3.9298791091152654</v>
      </c>
      <c r="AV50" s="134">
        <f t="shared" si="50"/>
        <v>3.9378848189197924</v>
      </c>
      <c r="AW50" s="134">
        <f t="shared" si="50"/>
        <v>3.9164279175110881</v>
      </c>
      <c r="AX50" s="134">
        <f t="shared" si="50"/>
        <v>3.9750432717757751</v>
      </c>
      <c r="AY50" s="134">
        <f t="shared" si="50"/>
        <v>3.8221022013099972</v>
      </c>
      <c r="AZ50" s="134">
        <f t="shared" si="34"/>
        <v>4.3070977208292067</v>
      </c>
      <c r="BA50" s="134"/>
      <c r="BB50">
        <v>66000</v>
      </c>
      <c r="BC50">
        <f t="shared" si="41"/>
        <v>4.5731650886520529E-2</v>
      </c>
      <c r="BD50">
        <f t="shared" si="42"/>
        <v>3.6479735369867372E-2</v>
      </c>
      <c r="BE50">
        <f t="shared" si="43"/>
        <v>9.2519155166531589E-3</v>
      </c>
      <c r="BF50">
        <f t="shared" si="44"/>
        <v>0.66210439135698829</v>
      </c>
      <c r="BG50">
        <f t="shared" si="45"/>
        <v>0.86816341435907551</v>
      </c>
      <c r="BH50">
        <f t="shared" si="46"/>
        <v>2.2656293712627353</v>
      </c>
      <c r="BI50">
        <f t="shared" si="47"/>
        <v>2.1353050194059002</v>
      </c>
      <c r="BJ50">
        <f t="shared" si="51"/>
        <v>8.0247341411301303</v>
      </c>
      <c r="BK50">
        <f t="shared" si="51"/>
        <v>8.0247342840799387</v>
      </c>
      <c r="BL50">
        <f t="shared" si="51"/>
        <v>8.0247326900277898</v>
      </c>
      <c r="BM50">
        <f t="shared" si="51"/>
        <v>8.0247504646793875</v>
      </c>
      <c r="BN50">
        <f t="shared" si="51"/>
        <v>8.0245521626935936</v>
      </c>
      <c r="BO50">
        <f t="shared" si="51"/>
        <v>8.0267517394634638</v>
      </c>
      <c r="BP50">
        <f t="shared" si="51"/>
        <v>8.000535611575728</v>
      </c>
      <c r="BQ50">
        <f t="shared" si="48"/>
        <v>7.5046593266733783</v>
      </c>
    </row>
    <row r="51" spans="1:69" ht="13.5" thickBot="1">
      <c r="A51" s="18" t="s">
        <v>1755</v>
      </c>
      <c r="B51" s="6" t="s">
        <v>1814</v>
      </c>
      <c r="C51" s="32">
        <v>45740.009700000002</v>
      </c>
      <c r="D51" s="32"/>
      <c r="E51">
        <f t="shared" si="14"/>
        <v>37706.47807819274</v>
      </c>
      <c r="F51">
        <f t="shared" si="15"/>
        <v>37706.5</v>
      </c>
      <c r="G51">
        <f t="shared" si="39"/>
        <v>-7.047777995467186E-3</v>
      </c>
      <c r="J51">
        <f t="shared" si="49"/>
        <v>-7.047777995467186E-3</v>
      </c>
      <c r="L51">
        <f t="shared" si="16"/>
        <v>-2.0876690774686152E-3</v>
      </c>
      <c r="M51" s="2">
        <f t="shared" si="17"/>
        <v>30721.509700000002</v>
      </c>
      <c r="O51">
        <f t="shared" si="18"/>
        <v>2.4602680478408951E-5</v>
      </c>
      <c r="P51">
        <v>1</v>
      </c>
      <c r="Q51">
        <f t="shared" si="19"/>
        <v>2.4602680478408951E-5</v>
      </c>
      <c r="R51" s="183"/>
      <c r="S51">
        <v>2.465708698514423E-10</v>
      </c>
      <c r="T51">
        <v>3.5134119756932685E-20</v>
      </c>
      <c r="U51">
        <v>5.3997809453943713E-29</v>
      </c>
      <c r="V51">
        <v>3.6348711591440166E-10</v>
      </c>
      <c r="W51">
        <v>1.838817994636072E-5</v>
      </c>
      <c r="X51">
        <v>3.9145572164212591E-7</v>
      </c>
      <c r="Y51">
        <v>0.16215085644099808</v>
      </c>
      <c r="Z51">
        <v>1153.2724317421453</v>
      </c>
      <c r="AA51">
        <v>1.0911785718843847E-5</v>
      </c>
      <c r="AB51">
        <v>2.1630153684426445E-10</v>
      </c>
      <c r="AD51" s="135">
        <f t="shared" si="20"/>
        <v>30721.509700000002</v>
      </c>
      <c r="AE51">
        <f t="shared" si="21"/>
        <v>37706.5</v>
      </c>
      <c r="AF51" s="134">
        <f t="shared" si="22"/>
        <v>-7.1944072580454096E-3</v>
      </c>
      <c r="AG51" s="134">
        <f t="shared" si="23"/>
        <v>1.466292625782236E-4</v>
      </c>
      <c r="AH51" s="134">
        <f t="shared" si="24"/>
        <v>-4.9601089179985708E-3</v>
      </c>
      <c r="AI51" s="134">
        <f t="shared" si="25"/>
        <v>-1.9410398148903916E-3</v>
      </c>
      <c r="AJ51" s="134">
        <f t="shared" si="26"/>
        <v>2.1500140644233644E-8</v>
      </c>
      <c r="AL51" s="136"/>
      <c r="AM51">
        <f t="shared" si="27"/>
        <v>-5.1067381805767944E-3</v>
      </c>
      <c r="AN51">
        <f t="shared" si="28"/>
        <v>0.52609115386596905</v>
      </c>
      <c r="AO51">
        <f t="shared" si="29"/>
        <v>-0.27646372473704267</v>
      </c>
      <c r="AP51">
        <f t="shared" si="30"/>
        <v>-0.23222888739026837</v>
      </c>
      <c r="AQ51">
        <f t="shared" si="31"/>
        <v>-2.6859539396987864</v>
      </c>
      <c r="AR51">
        <f t="shared" si="32"/>
        <v>-4.3132387904708107</v>
      </c>
      <c r="AS51" s="134">
        <f t="shared" ref="AS51:AY60" si="52">$AZ51+$AG$7*SIN(AT51)</f>
        <v>3.9317436660961422</v>
      </c>
      <c r="AT51" s="134">
        <f t="shared" si="52"/>
        <v>3.9328459773338311</v>
      </c>
      <c r="AU51" s="134">
        <f t="shared" si="52"/>
        <v>3.9298791091152654</v>
      </c>
      <c r="AV51" s="134">
        <f t="shared" si="52"/>
        <v>3.9378848189197924</v>
      </c>
      <c r="AW51" s="134">
        <f t="shared" si="52"/>
        <v>3.9164279175110881</v>
      </c>
      <c r="AX51" s="134">
        <f t="shared" si="52"/>
        <v>3.9750432717757751</v>
      </c>
      <c r="AY51" s="134">
        <f t="shared" si="52"/>
        <v>3.8221022013099972</v>
      </c>
      <c r="AZ51" s="134">
        <f t="shared" si="34"/>
        <v>4.3070977208292067</v>
      </c>
      <c r="BA51" s="134"/>
      <c r="BB51">
        <v>68000</v>
      </c>
      <c r="BC51">
        <f t="shared" si="41"/>
        <v>4.9655351188714045E-2</v>
      </c>
      <c r="BD51">
        <f t="shared" si="42"/>
        <v>4.0520607125303011E-2</v>
      </c>
      <c r="BE51">
        <f t="shared" si="43"/>
        <v>9.1347440634110301E-3</v>
      </c>
      <c r="BF51">
        <f t="shared" si="44"/>
        <v>0.606121359740875</v>
      </c>
      <c r="BG51">
        <f t="shared" si="45"/>
        <v>0.78567271783053727</v>
      </c>
      <c r="BH51">
        <f t="shared" si="46"/>
        <v>2.4133361226330865</v>
      </c>
      <c r="BI51">
        <f t="shared" si="47"/>
        <v>2.623822320485075</v>
      </c>
      <c r="BJ51">
        <f t="shared" si="51"/>
        <v>8.2229259358057369</v>
      </c>
      <c r="BK51">
        <f t="shared" si="51"/>
        <v>8.222916257000632</v>
      </c>
      <c r="BL51">
        <f t="shared" si="51"/>
        <v>8.2229671095763663</v>
      </c>
      <c r="BM51">
        <f t="shared" si="51"/>
        <v>8.2226998546525643</v>
      </c>
      <c r="BN51">
        <f t="shared" si="51"/>
        <v>8.2241023496026013</v>
      </c>
      <c r="BO51">
        <f t="shared" si="51"/>
        <v>8.2166846980859809</v>
      </c>
      <c r="BP51">
        <f t="shared" si="51"/>
        <v>8.2544309139037857</v>
      </c>
      <c r="BQ51">
        <f t="shared" si="48"/>
        <v>7.7306873264503002</v>
      </c>
    </row>
    <row r="52" spans="1:69" ht="13.5" thickBot="1">
      <c r="A52" s="18" t="s">
        <v>1755</v>
      </c>
      <c r="B52" s="6" t="s">
        <v>1814</v>
      </c>
      <c r="C52" s="32">
        <v>45740.009700000002</v>
      </c>
      <c r="D52" s="32"/>
      <c r="E52">
        <f t="shared" si="14"/>
        <v>37706.47807819274</v>
      </c>
      <c r="F52">
        <f t="shared" si="15"/>
        <v>37706.5</v>
      </c>
      <c r="G52">
        <f t="shared" si="39"/>
        <v>-7.047777995467186E-3</v>
      </c>
      <c r="J52">
        <f t="shared" si="49"/>
        <v>-7.047777995467186E-3</v>
      </c>
      <c r="L52">
        <f t="shared" si="16"/>
        <v>-2.0876690774686152E-3</v>
      </c>
      <c r="M52" s="2">
        <f t="shared" si="17"/>
        <v>30721.509700000002</v>
      </c>
      <c r="O52">
        <f t="shared" si="18"/>
        <v>2.4602680478408951E-5</v>
      </c>
      <c r="P52">
        <v>1</v>
      </c>
      <c r="Q52">
        <f t="shared" si="19"/>
        <v>2.4602680478408951E-5</v>
      </c>
      <c r="R52" s="183"/>
      <c r="AD52" s="135">
        <f t="shared" si="20"/>
        <v>30721.509700000002</v>
      </c>
      <c r="AE52">
        <f t="shared" si="21"/>
        <v>37706.5</v>
      </c>
      <c r="AF52" s="134">
        <f t="shared" si="22"/>
        <v>-7.1944072580454096E-3</v>
      </c>
      <c r="AG52" s="134">
        <f t="shared" si="23"/>
        <v>1.466292625782236E-4</v>
      </c>
      <c r="AH52" s="134">
        <f t="shared" si="24"/>
        <v>-4.9601089179985708E-3</v>
      </c>
      <c r="AI52" s="134">
        <f t="shared" si="25"/>
        <v>-1.9410398148903916E-3</v>
      </c>
      <c r="AJ52" s="134">
        <f t="shared" si="26"/>
        <v>2.1500140644233644E-8</v>
      </c>
      <c r="AL52" s="136"/>
      <c r="AM52">
        <f t="shared" si="27"/>
        <v>-5.1067381805767944E-3</v>
      </c>
      <c r="AN52">
        <f t="shared" si="28"/>
        <v>0.52609115386596905</v>
      </c>
      <c r="AO52">
        <f t="shared" si="29"/>
        <v>-0.27646372473704267</v>
      </c>
      <c r="AP52">
        <f t="shared" si="30"/>
        <v>-0.23222888739026837</v>
      </c>
      <c r="AQ52">
        <f t="shared" si="31"/>
        <v>-2.6859539396987864</v>
      </c>
      <c r="AR52">
        <f t="shared" si="32"/>
        <v>-4.3132387904708107</v>
      </c>
      <c r="AS52" s="134">
        <f t="shared" si="52"/>
        <v>3.9317436660961422</v>
      </c>
      <c r="AT52" s="134">
        <f t="shared" si="52"/>
        <v>3.9328459773338311</v>
      </c>
      <c r="AU52" s="134">
        <f t="shared" si="52"/>
        <v>3.9298791091152654</v>
      </c>
      <c r="AV52" s="134">
        <f t="shared" si="52"/>
        <v>3.9378848189197924</v>
      </c>
      <c r="AW52" s="134">
        <f t="shared" si="52"/>
        <v>3.9164279175110881</v>
      </c>
      <c r="AX52" s="134">
        <f t="shared" si="52"/>
        <v>3.9750432717757751</v>
      </c>
      <c r="AY52" s="134">
        <f t="shared" si="52"/>
        <v>3.8221022013099972</v>
      </c>
      <c r="AZ52" s="134">
        <f t="shared" si="34"/>
        <v>4.3070977208292067</v>
      </c>
      <c r="BA52" s="134"/>
      <c r="BB52">
        <v>70000</v>
      </c>
      <c r="BC52">
        <f t="shared" si="41"/>
        <v>5.3443176923493547E-2</v>
      </c>
      <c r="BD52">
        <f t="shared" si="42"/>
        <v>4.4735065157137946E-2</v>
      </c>
      <c r="BE52">
        <f t="shared" si="43"/>
        <v>8.7081117663556015E-3</v>
      </c>
      <c r="BF52">
        <f t="shared" si="44"/>
        <v>0.56506957446023387</v>
      </c>
      <c r="BG52">
        <f t="shared" si="45"/>
        <v>0.70162219177424612</v>
      </c>
      <c r="BH52">
        <f t="shared" si="46"/>
        <v>2.5394473540810929</v>
      </c>
      <c r="BI52">
        <f t="shared" si="47"/>
        <v>3.2204881726781331</v>
      </c>
      <c r="BJ52">
        <f t="shared" ref="BJ52:BP54" si="53">$BQ52+$AG$7*SIN(BK52)</f>
        <v>8.4060960739237007</v>
      </c>
      <c r="BK52">
        <f t="shared" si="53"/>
        <v>8.4059321356656049</v>
      </c>
      <c r="BL52">
        <f t="shared" si="53"/>
        <v>8.4065242737510602</v>
      </c>
      <c r="BM52">
        <f t="shared" si="53"/>
        <v>8.4043828027142791</v>
      </c>
      <c r="BN52">
        <f t="shared" si="53"/>
        <v>8.4120925980922685</v>
      </c>
      <c r="BO52">
        <f t="shared" si="53"/>
        <v>8.3838653773211256</v>
      </c>
      <c r="BP52">
        <f t="shared" si="53"/>
        <v>8.4816825825339688</v>
      </c>
      <c r="BQ52">
        <f t="shared" si="48"/>
        <v>7.9567153262272221</v>
      </c>
    </row>
    <row r="53" spans="1:69" ht="13.5" thickBot="1">
      <c r="A53" s="18" t="s">
        <v>1755</v>
      </c>
      <c r="B53" s="6"/>
      <c r="C53" s="32">
        <v>45757.852899999998</v>
      </c>
      <c r="D53" s="32"/>
      <c r="E53">
        <f t="shared" si="14"/>
        <v>37761.978576593618</v>
      </c>
      <c r="F53">
        <f t="shared" si="15"/>
        <v>37762</v>
      </c>
      <c r="G53">
        <f t="shared" si="39"/>
        <v>-6.8875439974362962E-3</v>
      </c>
      <c r="J53">
        <f t="shared" si="49"/>
        <v>-6.8875439974362962E-3</v>
      </c>
      <c r="L53">
        <f t="shared" si="16"/>
        <v>-2.0460217256436722E-3</v>
      </c>
      <c r="M53" s="2">
        <f t="shared" si="17"/>
        <v>30739.352899999998</v>
      </c>
      <c r="O53">
        <f t="shared" si="18"/>
        <v>2.3440337908264011E-5</v>
      </c>
      <c r="P53">
        <v>1</v>
      </c>
      <c r="Q53">
        <f t="shared" si="19"/>
        <v>2.3440337908264011E-5</v>
      </c>
      <c r="R53" s="183"/>
      <c r="AD53" s="135">
        <f t="shared" si="20"/>
        <v>30739.352899999998</v>
      </c>
      <c r="AE53">
        <f t="shared" si="21"/>
        <v>37762</v>
      </c>
      <c r="AF53" s="134">
        <f t="shared" si="22"/>
        <v>-7.1881182245702516E-3</v>
      </c>
      <c r="AG53" s="134">
        <f t="shared" si="23"/>
        <v>3.0057422713395537E-4</v>
      </c>
      <c r="AH53" s="134">
        <f t="shared" si="24"/>
        <v>-4.841522271792624E-3</v>
      </c>
      <c r="AI53" s="134">
        <f t="shared" si="25"/>
        <v>-1.7454474985097168E-3</v>
      </c>
      <c r="AJ53" s="134">
        <f t="shared" si="26"/>
        <v>9.0344866017174595E-8</v>
      </c>
      <c r="AL53" s="136"/>
      <c r="AM53">
        <f t="shared" si="27"/>
        <v>-5.1420964989265794E-3</v>
      </c>
      <c r="AN53">
        <f t="shared" si="28"/>
        <v>0.52675311781783252</v>
      </c>
      <c r="AO53">
        <f t="shared" si="29"/>
        <v>-0.27919406793687751</v>
      </c>
      <c r="AP53">
        <f t="shared" si="30"/>
        <v>-0.23357491108307898</v>
      </c>
      <c r="AQ53">
        <f t="shared" si="31"/>
        <v>-2.6831116979291734</v>
      </c>
      <c r="AR53">
        <f t="shared" si="32"/>
        <v>-4.2855488064455711</v>
      </c>
      <c r="AS53" s="134">
        <f t="shared" si="52"/>
        <v>3.9363297224615899</v>
      </c>
      <c r="AT53" s="134">
        <f t="shared" si="52"/>
        <v>3.9374017570590873</v>
      </c>
      <c r="AU53" s="134">
        <f t="shared" si="52"/>
        <v>3.9345029260175037</v>
      </c>
      <c r="AV53" s="134">
        <f t="shared" si="52"/>
        <v>3.9423613804749884</v>
      </c>
      <c r="AW53" s="134">
        <f t="shared" si="52"/>
        <v>3.9212010422968584</v>
      </c>
      <c r="AX53" s="134">
        <f t="shared" si="52"/>
        <v>3.9792782690102086</v>
      </c>
      <c r="AY53" s="134">
        <f t="shared" si="52"/>
        <v>3.8270788628588264</v>
      </c>
      <c r="AZ53" s="134">
        <f t="shared" si="34"/>
        <v>4.313369997823016</v>
      </c>
      <c r="BA53" s="134"/>
      <c r="BB53">
        <v>72000</v>
      </c>
      <c r="BC53">
        <f t="shared" si="41"/>
        <v>5.7164134078324901E-2</v>
      </c>
      <c r="BD53">
        <f t="shared" si="42"/>
        <v>4.9123109465372197E-2</v>
      </c>
      <c r="BE53">
        <f t="shared" si="43"/>
        <v>8.0410246129527015E-3</v>
      </c>
      <c r="BF53">
        <f t="shared" si="44"/>
        <v>0.53455202510727706</v>
      </c>
      <c r="BG53">
        <f t="shared" si="45"/>
        <v>0.61811541137719728</v>
      </c>
      <c r="BH53">
        <f t="shared" si="46"/>
        <v>2.6507759020595349</v>
      </c>
      <c r="BI53">
        <f t="shared" si="47"/>
        <v>3.9927074195565564</v>
      </c>
      <c r="BJ53">
        <f t="shared" si="53"/>
        <v>8.5782770182978627</v>
      </c>
      <c r="BK53">
        <f t="shared" si="53"/>
        <v>8.5775137968691606</v>
      </c>
      <c r="BL53">
        <f t="shared" si="53"/>
        <v>8.5796955478573143</v>
      </c>
      <c r="BM53">
        <f t="shared" si="53"/>
        <v>8.5734443873797606</v>
      </c>
      <c r="BN53">
        <f t="shared" si="53"/>
        <v>8.5912392426791051</v>
      </c>
      <c r="BO53">
        <f t="shared" si="53"/>
        <v>8.5395911226799335</v>
      </c>
      <c r="BP53">
        <f t="shared" si="53"/>
        <v>8.6822283675686638</v>
      </c>
      <c r="BQ53">
        <f t="shared" si="48"/>
        <v>8.1827433260041449</v>
      </c>
    </row>
    <row r="54" spans="1:69" ht="13.5" thickBot="1">
      <c r="A54" s="19" t="s">
        <v>1826</v>
      </c>
      <c r="B54" s="17"/>
      <c r="C54" s="33">
        <v>43461.726999999999</v>
      </c>
      <c r="D54" s="33">
        <v>2E-3</v>
      </c>
      <c r="E54">
        <f t="shared" si="14"/>
        <v>30619.978719998111</v>
      </c>
      <c r="F54">
        <f t="shared" si="15"/>
        <v>30620</v>
      </c>
      <c r="G54">
        <f t="shared" si="39"/>
        <v>-6.8414400011533871E-3</v>
      </c>
      <c r="J54">
        <f>+G54</f>
        <v>-6.8414400011533871E-3</v>
      </c>
      <c r="L54">
        <f t="shared" si="16"/>
        <v>-6.3072091940759613E-3</v>
      </c>
      <c r="M54" s="2">
        <f t="shared" si="17"/>
        <v>28443.226999999999</v>
      </c>
      <c r="O54">
        <f t="shared" si="18"/>
        <v>2.8540255523059779E-7</v>
      </c>
      <c r="P54">
        <v>1</v>
      </c>
      <c r="Q54">
        <f t="shared" si="19"/>
        <v>2.8540255523059779E-7</v>
      </c>
      <c r="R54" s="183"/>
      <c r="AD54" s="135">
        <f t="shared" si="20"/>
        <v>28443.226999999999</v>
      </c>
      <c r="AE54">
        <f t="shared" si="21"/>
        <v>30620</v>
      </c>
      <c r="AF54" s="134">
        <f t="shared" si="22"/>
        <v>-6.6077727819766462E-3</v>
      </c>
      <c r="AG54" s="134">
        <f t="shared" si="23"/>
        <v>-2.336672191767409E-4</v>
      </c>
      <c r="AH54" s="134">
        <f t="shared" si="24"/>
        <v>-5.3423080707742585E-4</v>
      </c>
      <c r="AI54" s="134">
        <f t="shared" si="25"/>
        <v>-6.5408764132527022E-3</v>
      </c>
      <c r="AJ54" s="134">
        <f t="shared" si="26"/>
        <v>5.4600369317791066E-8</v>
      </c>
      <c r="AL54" s="136"/>
      <c r="AM54">
        <f t="shared" si="27"/>
        <v>-3.0056358790068511E-4</v>
      </c>
      <c r="AN54">
        <f t="shared" si="28"/>
        <v>0.47690618357541203</v>
      </c>
      <c r="AO54">
        <f t="shared" si="29"/>
        <v>4.2582322064571555E-2</v>
      </c>
      <c r="AP54">
        <f t="shared" si="30"/>
        <v>-6.9947907766922918E-2</v>
      </c>
      <c r="AQ54">
        <f t="shared" si="31"/>
        <v>-3.0086615985670657</v>
      </c>
      <c r="AR54">
        <f t="shared" si="32"/>
        <v>-15.023231561860456</v>
      </c>
      <c r="AS54" s="134">
        <f t="shared" si="52"/>
        <v>3.3799038574223057</v>
      </c>
      <c r="AT54" s="134">
        <f t="shared" si="52"/>
        <v>3.3832953110365938</v>
      </c>
      <c r="AU54" s="134">
        <f t="shared" si="52"/>
        <v>3.3766820091326113</v>
      </c>
      <c r="AV54" s="134">
        <f t="shared" si="52"/>
        <v>3.3895878819043235</v>
      </c>
      <c r="AW54" s="134">
        <f t="shared" si="52"/>
        <v>3.3644390088935676</v>
      </c>
      <c r="AX54" s="134">
        <f t="shared" si="52"/>
        <v>3.4135937591042973</v>
      </c>
      <c r="AY54" s="134">
        <f t="shared" si="52"/>
        <v>3.3180258398704621</v>
      </c>
      <c r="AZ54" s="134">
        <f t="shared" si="34"/>
        <v>3.5062240106196274</v>
      </c>
      <c r="BA54" s="134"/>
      <c r="BB54">
        <v>74000</v>
      </c>
      <c r="BC54">
        <f t="shared" si="41"/>
        <v>6.0868249528212001E-2</v>
      </c>
      <c r="BD54">
        <f t="shared" si="42"/>
        <v>5.3684740050005744E-2</v>
      </c>
      <c r="BE54">
        <f t="shared" si="43"/>
        <v>7.183509478206257E-3</v>
      </c>
      <c r="BF54">
        <f t="shared" si="44"/>
        <v>0.51184453443429045</v>
      </c>
      <c r="BG54">
        <f t="shared" si="45"/>
        <v>0.53571333577546276</v>
      </c>
      <c r="BH54">
        <f t="shared" si="46"/>
        <v>2.7517666047008813</v>
      </c>
      <c r="BI54">
        <f t="shared" si="47"/>
        <v>5.0653573140369197</v>
      </c>
      <c r="BJ54">
        <f t="shared" si="53"/>
        <v>8.7423860350688507</v>
      </c>
      <c r="BK54">
        <f t="shared" si="53"/>
        <v>8.7404588232299432</v>
      </c>
      <c r="BL54">
        <f t="shared" si="53"/>
        <v>8.7451626685843529</v>
      </c>
      <c r="BM54">
        <f t="shared" si="53"/>
        <v>8.7336498073672519</v>
      </c>
      <c r="BN54">
        <f t="shared" si="53"/>
        <v>8.7616411825155645</v>
      </c>
      <c r="BO54">
        <f t="shared" si="53"/>
        <v>8.692411807404147</v>
      </c>
      <c r="BP54">
        <f t="shared" si="53"/>
        <v>8.8573645880687</v>
      </c>
      <c r="BQ54">
        <f t="shared" si="48"/>
        <v>8.4087713257810677</v>
      </c>
    </row>
    <row r="55" spans="1:69" ht="13.5" thickBot="1">
      <c r="A55" s="19" t="s">
        <v>1823</v>
      </c>
      <c r="B55" s="17"/>
      <c r="C55" s="33">
        <v>41928.511599999998</v>
      </c>
      <c r="D55" s="33"/>
      <c r="E55">
        <f t="shared" si="14"/>
        <v>25850.978828951182</v>
      </c>
      <c r="F55">
        <f t="shared" si="15"/>
        <v>25851</v>
      </c>
      <c r="G55">
        <f t="shared" si="39"/>
        <v>-6.8064119986956939E-3</v>
      </c>
      <c r="J55">
        <f>+G55</f>
        <v>-6.8064119986956939E-3</v>
      </c>
      <c r="L55">
        <f t="shared" si="16"/>
        <v>-7.920035276523938E-3</v>
      </c>
      <c r="M55" s="2">
        <f t="shared" si="17"/>
        <v>26910.011599999998</v>
      </c>
      <c r="O55">
        <f t="shared" si="18"/>
        <v>1.2401568049209226E-6</v>
      </c>
      <c r="P55">
        <v>1</v>
      </c>
      <c r="Q55">
        <f t="shared" si="19"/>
        <v>1.2401568049209226E-6</v>
      </c>
      <c r="R55" s="183"/>
      <c r="AD55" s="135">
        <f t="shared" si="20"/>
        <v>26910.011599999998</v>
      </c>
      <c r="AE55">
        <f t="shared" si="21"/>
        <v>25851</v>
      </c>
      <c r="AF55" s="134">
        <f t="shared" si="22"/>
        <v>-5.0133299297301266E-3</v>
      </c>
      <c r="AG55" s="134">
        <f t="shared" si="23"/>
        <v>-1.7930820689655673E-3</v>
      </c>
      <c r="AH55" s="134">
        <f t="shared" si="24"/>
        <v>1.1136232778282441E-3</v>
      </c>
      <c r="AI55" s="134">
        <f t="shared" si="25"/>
        <v>-9.7131173454895053E-3</v>
      </c>
      <c r="AJ55" s="134">
        <f t="shared" si="26"/>
        <v>3.2151433060458394E-6</v>
      </c>
      <c r="AL55" s="136"/>
      <c r="AM55">
        <f t="shared" si="27"/>
        <v>2.906705346793811E-3</v>
      </c>
      <c r="AN55">
        <f t="shared" si="28"/>
        <v>0.47330298956207895</v>
      </c>
      <c r="AO55">
        <f t="shared" si="29"/>
        <v>0.23644070338092427</v>
      </c>
      <c r="AP55">
        <f t="shared" si="30"/>
        <v>3.3318309956643678E-2</v>
      </c>
      <c r="AQ55">
        <f t="shared" si="31"/>
        <v>3.0784178634545101</v>
      </c>
      <c r="AR55">
        <f t="shared" si="32"/>
        <v>31.647667935006201</v>
      </c>
      <c r="AS55" s="134">
        <f t="shared" si="52"/>
        <v>3.0280493846005014</v>
      </c>
      <c r="AT55" s="134">
        <f t="shared" si="52"/>
        <v>3.0261508844635507</v>
      </c>
      <c r="AU55" s="134">
        <f t="shared" si="52"/>
        <v>3.0297715855701415</v>
      </c>
      <c r="AV55" s="134">
        <f t="shared" si="52"/>
        <v>3.0228650959539132</v>
      </c>
      <c r="AW55" s="134">
        <f t="shared" si="52"/>
        <v>3.0360345876841168</v>
      </c>
      <c r="AX55" s="134">
        <f t="shared" si="52"/>
        <v>3.0109047721598912</v>
      </c>
      <c r="AY55" s="134">
        <f t="shared" si="52"/>
        <v>3.0587988192133566</v>
      </c>
      <c r="AZ55" s="134">
        <f t="shared" si="34"/>
        <v>2.9672602451515568</v>
      </c>
      <c r="BA55" s="134"/>
    </row>
    <row r="56" spans="1:69" ht="13.5" thickBot="1">
      <c r="A56" s="90" t="s">
        <v>1932</v>
      </c>
      <c r="B56" s="91" t="s">
        <v>1817</v>
      </c>
      <c r="C56" s="90">
        <v>42032.033499999998</v>
      </c>
      <c r="D56" s="90" t="s">
        <v>1915</v>
      </c>
      <c r="E56">
        <f t="shared" si="14"/>
        <v>26172.979201384805</v>
      </c>
      <c r="F56">
        <f t="shared" si="15"/>
        <v>26173</v>
      </c>
      <c r="G56">
        <f t="shared" si="39"/>
        <v>-6.6866759952972643E-3</v>
      </c>
      <c r="J56">
        <f>G56</f>
        <v>-6.6866759952972643E-3</v>
      </c>
      <c r="L56">
        <f t="shared" si="16"/>
        <v>-7.8422087448117225E-3</v>
      </c>
      <c r="M56" s="2">
        <f t="shared" si="17"/>
        <v>27013.533499999998</v>
      </c>
      <c r="O56">
        <f t="shared" si="18"/>
        <v>1.3352559352004437E-6</v>
      </c>
      <c r="P56">
        <v>1</v>
      </c>
      <c r="Q56">
        <f t="shared" si="19"/>
        <v>1.3352559352004437E-6</v>
      </c>
      <c r="R56" s="183"/>
      <c r="AD56" s="135">
        <f t="shared" si="20"/>
        <v>27013.533499999998</v>
      </c>
      <c r="AE56">
        <f t="shared" si="21"/>
        <v>26173</v>
      </c>
      <c r="AF56" s="134">
        <f t="shared" si="22"/>
        <v>-5.144933142369381E-3</v>
      </c>
      <c r="AG56" s="134">
        <f t="shared" si="23"/>
        <v>-1.5417428529278833E-3</v>
      </c>
      <c r="AH56" s="134">
        <f t="shared" si="24"/>
        <v>1.1555327495144582E-3</v>
      </c>
      <c r="AI56" s="134">
        <f t="shared" si="25"/>
        <v>-9.3839515977396058E-3</v>
      </c>
      <c r="AJ56" s="134">
        <f t="shared" si="26"/>
        <v>2.3769710245542088E-6</v>
      </c>
      <c r="AL56" s="136"/>
      <c r="AM56">
        <f t="shared" si="27"/>
        <v>2.6972756024423415E-3</v>
      </c>
      <c r="AN56">
        <f t="shared" si="28"/>
        <v>0.4729085397502385</v>
      </c>
      <c r="AO56">
        <f t="shared" si="29"/>
        <v>0.22357455814916208</v>
      </c>
      <c r="AP56">
        <f t="shared" si="30"/>
        <v>2.6352288598612786E-2</v>
      </c>
      <c r="AQ56">
        <f t="shared" si="31"/>
        <v>3.0916385810598332</v>
      </c>
      <c r="AR56">
        <f t="shared" si="32"/>
        <v>40.028449731339265</v>
      </c>
      <c r="AS56" s="134">
        <f t="shared" si="52"/>
        <v>3.0517858502172306</v>
      </c>
      <c r="AT56" s="134">
        <f t="shared" si="52"/>
        <v>3.0502575417292981</v>
      </c>
      <c r="AU56" s="134">
        <f t="shared" si="52"/>
        <v>3.0531651756342746</v>
      </c>
      <c r="AV56" s="134">
        <f t="shared" si="52"/>
        <v>3.0476326864879533</v>
      </c>
      <c r="AW56" s="134">
        <f t="shared" si="52"/>
        <v>3.0581572744090764</v>
      </c>
      <c r="AX56" s="134">
        <f t="shared" si="52"/>
        <v>3.0381271616682382</v>
      </c>
      <c r="AY56" s="134">
        <f t="shared" si="52"/>
        <v>3.0762189140402141</v>
      </c>
      <c r="AZ56" s="134">
        <f t="shared" si="34"/>
        <v>3.0036507531156413</v>
      </c>
      <c r="BA56" s="134"/>
    </row>
    <row r="57" spans="1:69" ht="13.5" thickBot="1">
      <c r="A57" s="19" t="s">
        <v>1823</v>
      </c>
      <c r="B57" s="17"/>
      <c r="C57" s="33">
        <v>41680.316700000003</v>
      </c>
      <c r="D57" s="33"/>
      <c r="E57">
        <f t="shared" si="14"/>
        <v>25078.979375346436</v>
      </c>
      <c r="F57">
        <f t="shared" si="15"/>
        <v>25079</v>
      </c>
      <c r="G57">
        <f t="shared" si="39"/>
        <v>-6.6307479937677272E-3</v>
      </c>
      <c r="J57">
        <f>+G57</f>
        <v>-6.6307479937677272E-3</v>
      </c>
      <c r="L57">
        <f t="shared" si="16"/>
        <v>-8.0882999180047401E-3</v>
      </c>
      <c r="M57" s="2">
        <f t="shared" si="17"/>
        <v>26661.816700000003</v>
      </c>
      <c r="O57">
        <f t="shared" si="18"/>
        <v>2.1244576118470192E-6</v>
      </c>
      <c r="P57">
        <v>1</v>
      </c>
      <c r="Q57">
        <f t="shared" si="19"/>
        <v>2.1244576118470192E-6</v>
      </c>
      <c r="R57" s="183"/>
      <c r="AD57" s="135">
        <f t="shared" si="20"/>
        <v>26661.816700000003</v>
      </c>
      <c r="AE57">
        <f t="shared" si="21"/>
        <v>25079</v>
      </c>
      <c r="AF57" s="134">
        <f t="shared" si="22"/>
        <v>-4.6851928219733587E-3</v>
      </c>
      <c r="AG57" s="134">
        <f t="shared" si="23"/>
        <v>-1.9455551717943685E-3</v>
      </c>
      <c r="AH57" s="134">
        <f t="shared" si="24"/>
        <v>1.4575519242370129E-3</v>
      </c>
      <c r="AI57" s="134">
        <f t="shared" si="25"/>
        <v>-1.0033855089799109E-2</v>
      </c>
      <c r="AJ57" s="134">
        <f t="shared" si="26"/>
        <v>3.7851849264958149E-6</v>
      </c>
      <c r="AL57" s="136"/>
      <c r="AM57">
        <f t="shared" si="27"/>
        <v>3.4031070960313815E-3</v>
      </c>
      <c r="AN57">
        <f t="shared" si="28"/>
        <v>0.47463005512791767</v>
      </c>
      <c r="AO57">
        <f t="shared" si="29"/>
        <v>0.26724193786468659</v>
      </c>
      <c r="AP57">
        <f t="shared" si="30"/>
        <v>5.0062676793352641E-2</v>
      </c>
      <c r="AQ57">
        <f t="shared" si="31"/>
        <v>3.0465891796737909</v>
      </c>
      <c r="AR57">
        <f t="shared" si="32"/>
        <v>21.036025469526372</v>
      </c>
      <c r="AS57" s="134">
        <f t="shared" si="52"/>
        <v>2.9710035172397515</v>
      </c>
      <c r="AT57" s="134">
        <f t="shared" si="52"/>
        <v>2.9683154499896443</v>
      </c>
      <c r="AU57" s="134">
        <f t="shared" si="52"/>
        <v>2.9734840189852716</v>
      </c>
      <c r="AV57" s="134">
        <f t="shared" si="52"/>
        <v>2.9635418357957852</v>
      </c>
      <c r="AW57" s="134">
        <f t="shared" si="52"/>
        <v>2.9826515718774544</v>
      </c>
      <c r="AX57" s="134">
        <f t="shared" si="52"/>
        <v>2.9458627382594957</v>
      </c>
      <c r="AY57" s="134">
        <f t="shared" si="52"/>
        <v>3.016492896843046</v>
      </c>
      <c r="AZ57" s="134">
        <f t="shared" si="34"/>
        <v>2.8800134372376651</v>
      </c>
      <c r="BA57" s="134"/>
    </row>
    <row r="58" spans="1:69" ht="13.5" thickBot="1">
      <c r="A58" s="18" t="s">
        <v>1760</v>
      </c>
      <c r="B58" s="6"/>
      <c r="C58" s="32">
        <v>46774.745699999999</v>
      </c>
      <c r="D58" s="32"/>
      <c r="E58">
        <f t="shared" si="14"/>
        <v>40924.979452012958</v>
      </c>
      <c r="F58">
        <f t="shared" si="15"/>
        <v>40925</v>
      </c>
      <c r="G58">
        <f t="shared" si="39"/>
        <v>-6.6060999961337075E-3</v>
      </c>
      <c r="J58">
        <f>G58</f>
        <v>-6.6060999961337075E-3</v>
      </c>
      <c r="L58">
        <f t="shared" si="16"/>
        <v>5.4839316988020831E-4</v>
      </c>
      <c r="M58" s="2">
        <f t="shared" si="17"/>
        <v>31756.245699999999</v>
      </c>
      <c r="O58">
        <f t="shared" si="18"/>
        <v>5.1186772462539823E-5</v>
      </c>
      <c r="P58">
        <v>1</v>
      </c>
      <c r="Q58">
        <f t="shared" si="19"/>
        <v>5.1186772462539823E-5</v>
      </c>
      <c r="R58" s="183"/>
      <c r="AD58" s="135">
        <f t="shared" si="20"/>
        <v>31756.245699999999</v>
      </c>
      <c r="AE58">
        <f t="shared" si="21"/>
        <v>40925</v>
      </c>
      <c r="AF58" s="134">
        <f t="shared" si="22"/>
        <v>-6.4746073250039884E-3</v>
      </c>
      <c r="AG58" s="134">
        <f t="shared" si="23"/>
        <v>-1.3149267112971905E-4</v>
      </c>
      <c r="AH58" s="134">
        <f t="shared" si="24"/>
        <v>-7.1544931660139158E-3</v>
      </c>
      <c r="AI58" s="134">
        <f t="shared" si="25"/>
        <v>4.1690049875048926E-4</v>
      </c>
      <c r="AJ58" s="134">
        <f t="shared" si="26"/>
        <v>1.729032256082845E-8</v>
      </c>
      <c r="AL58" s="136"/>
      <c r="AM58">
        <f t="shared" si="27"/>
        <v>-7.0230004948841967E-3</v>
      </c>
      <c r="AN58">
        <f t="shared" si="28"/>
        <v>0.57499478455026354</v>
      </c>
      <c r="AO58">
        <f t="shared" si="29"/>
        <v>-0.44310761732175208</v>
      </c>
      <c r="AP58">
        <f t="shared" si="30"/>
        <v>-0.3128744435442653</v>
      </c>
      <c r="AQ58">
        <f t="shared" si="31"/>
        <v>-2.5070041710319741</v>
      </c>
      <c r="AR58">
        <f t="shared" si="32"/>
        <v>-3.0451672686410807</v>
      </c>
      <c r="AS58" s="134">
        <f t="shared" si="52"/>
        <v>4.2086222592900278</v>
      </c>
      <c r="AT58" s="134">
        <f t="shared" si="52"/>
        <v>4.2087138282789418</v>
      </c>
      <c r="AU58" s="134">
        <f t="shared" si="52"/>
        <v>4.2083544526122783</v>
      </c>
      <c r="AV58" s="134">
        <f t="shared" si="52"/>
        <v>4.2097662218472784</v>
      </c>
      <c r="AW58" s="134">
        <f t="shared" si="52"/>
        <v>4.2042408567735823</v>
      </c>
      <c r="AX58" s="134">
        <f t="shared" si="52"/>
        <v>4.2261929611312965</v>
      </c>
      <c r="AY58" s="134">
        <f t="shared" si="52"/>
        <v>4.1435390939779237</v>
      </c>
      <c r="AZ58" s="134">
        <f t="shared" si="34"/>
        <v>4.6708332794702185</v>
      </c>
      <c r="BA58" s="134"/>
    </row>
    <row r="59" spans="1:69" ht="13.5" thickBot="1">
      <c r="A59" s="18" t="s">
        <v>1755</v>
      </c>
      <c r="B59" s="6" t="s">
        <v>1814</v>
      </c>
      <c r="C59" s="32">
        <v>47530.422700000003</v>
      </c>
      <c r="D59" s="32"/>
      <c r="E59">
        <f t="shared" si="14"/>
        <v>43275.47993007148</v>
      </c>
      <c r="F59">
        <f t="shared" si="15"/>
        <v>43275.5</v>
      </c>
      <c r="G59">
        <f t="shared" si="39"/>
        <v>-6.4524059926043265E-3</v>
      </c>
      <c r="J59">
        <f>G59</f>
        <v>-6.4524059926043265E-3</v>
      </c>
      <c r="L59">
        <f t="shared" si="16"/>
        <v>2.757562673203158E-3</v>
      </c>
      <c r="M59" s="2">
        <f t="shared" si="17"/>
        <v>32511.922700000003</v>
      </c>
      <c r="O59">
        <f t="shared" si="18"/>
        <v>8.4823522825155698E-5</v>
      </c>
      <c r="P59">
        <v>1</v>
      </c>
      <c r="Q59">
        <f t="shared" si="19"/>
        <v>8.4823522825155698E-5</v>
      </c>
      <c r="R59" s="183"/>
      <c r="AD59" s="135">
        <f t="shared" si="20"/>
        <v>32511.922700000003</v>
      </c>
      <c r="AE59">
        <f t="shared" si="21"/>
        <v>43275.5</v>
      </c>
      <c r="AF59" s="134">
        <f t="shared" si="22"/>
        <v>-5.417024431172434E-3</v>
      </c>
      <c r="AG59" s="134">
        <f t="shared" si="23"/>
        <v>-1.0353815614318924E-3</v>
      </c>
      <c r="AH59" s="134">
        <f t="shared" si="24"/>
        <v>-9.2099686658074845E-3</v>
      </c>
      <c r="AI59" s="134">
        <f t="shared" si="25"/>
        <v>1.7221811117712656E-3</v>
      </c>
      <c r="AJ59" s="134">
        <f t="shared" si="26"/>
        <v>1.0720149777531437E-6</v>
      </c>
      <c r="AL59" s="136"/>
      <c r="AM59">
        <f t="shared" si="27"/>
        <v>-8.174587104375592E-3</v>
      </c>
      <c r="AN59">
        <f t="shared" si="28"/>
        <v>0.62889251964898074</v>
      </c>
      <c r="AO59">
        <f t="shared" si="29"/>
        <v>-0.57728375197640236</v>
      </c>
      <c r="AP59">
        <f t="shared" si="30"/>
        <v>-0.37523204635282476</v>
      </c>
      <c r="AQ59">
        <f t="shared" si="31"/>
        <v>-2.3506681528277711</v>
      </c>
      <c r="AR59">
        <f t="shared" si="32"/>
        <v>-2.3954704517198677</v>
      </c>
      <c r="AS59" s="134">
        <f t="shared" si="52"/>
        <v>4.4296736683458855</v>
      </c>
      <c r="AT59" s="134">
        <f t="shared" si="52"/>
        <v>4.4296742908973279</v>
      </c>
      <c r="AU59" s="134">
        <f t="shared" si="52"/>
        <v>4.4296700622985874</v>
      </c>
      <c r="AV59" s="134">
        <f t="shared" si="52"/>
        <v>4.429698785710011</v>
      </c>
      <c r="AW59" s="134">
        <f t="shared" si="52"/>
        <v>4.4295037333339087</v>
      </c>
      <c r="AX59" s="134">
        <f t="shared" si="52"/>
        <v>4.4308308631334761</v>
      </c>
      <c r="AY59" s="134">
        <f t="shared" si="52"/>
        <v>4.4219176194438985</v>
      </c>
      <c r="AZ59" s="134">
        <f t="shared" si="34"/>
        <v>4.9364726862080461</v>
      </c>
      <c r="BA59" s="134"/>
    </row>
    <row r="60" spans="1:69" ht="13.5" thickBot="1">
      <c r="A60" s="18" t="s">
        <v>1760</v>
      </c>
      <c r="B60" s="6" t="s">
        <v>1814</v>
      </c>
      <c r="C60" s="32">
        <v>46778.764799999997</v>
      </c>
      <c r="D60" s="32"/>
      <c r="E60">
        <f t="shared" si="14"/>
        <v>40937.480687952862</v>
      </c>
      <c r="F60">
        <f t="shared" si="15"/>
        <v>40937.5</v>
      </c>
      <c r="G60">
        <f t="shared" si="39"/>
        <v>-6.208750004589092E-3</v>
      </c>
      <c r="J60">
        <f>G60</f>
        <v>-6.208750004589092E-3</v>
      </c>
      <c r="L60">
        <f t="shared" si="16"/>
        <v>5.5950743946767134E-4</v>
      </c>
      <c r="M60" s="2">
        <f t="shared" si="17"/>
        <v>31760.264799999997</v>
      </c>
      <c r="O60">
        <f t="shared" si="18"/>
        <v>4.5809308829029788E-5</v>
      </c>
      <c r="P60">
        <v>1</v>
      </c>
      <c r="Q60">
        <f t="shared" si="19"/>
        <v>4.5809308829029788E-5</v>
      </c>
      <c r="R60" s="183"/>
      <c r="AD60" s="135">
        <f t="shared" si="20"/>
        <v>31760.264799999997</v>
      </c>
      <c r="AE60">
        <f t="shared" si="21"/>
        <v>40937.5</v>
      </c>
      <c r="AF60" s="134">
        <f t="shared" si="22"/>
        <v>-6.470282619501104E-3</v>
      </c>
      <c r="AG60" s="134">
        <f t="shared" si="23"/>
        <v>2.6153261491201202E-4</v>
      </c>
      <c r="AH60" s="134">
        <f t="shared" si="24"/>
        <v>-6.7682574440567633E-3</v>
      </c>
      <c r="AI60" s="134">
        <f t="shared" si="25"/>
        <v>8.2104005437968336E-4</v>
      </c>
      <c r="AJ60" s="134">
        <f t="shared" si="26"/>
        <v>6.8399308662714774E-8</v>
      </c>
      <c r="AL60" s="136"/>
      <c r="AM60">
        <f t="shared" si="27"/>
        <v>-7.0297900589687753E-3</v>
      </c>
      <c r="AN60">
        <f t="shared" si="28"/>
        <v>0.57523352562482266</v>
      </c>
      <c r="AO60">
        <f t="shared" si="29"/>
        <v>-0.44379119092253477</v>
      </c>
      <c r="AP60">
        <f t="shared" si="30"/>
        <v>-0.31319848791060967</v>
      </c>
      <c r="AQ60">
        <f t="shared" si="31"/>
        <v>-2.5062415088851466</v>
      </c>
      <c r="AR60">
        <f t="shared" si="32"/>
        <v>-3.0412543813831836</v>
      </c>
      <c r="AS60" s="134">
        <f t="shared" si="52"/>
        <v>4.2097486533454438</v>
      </c>
      <c r="AT60" s="134">
        <f t="shared" si="52"/>
        <v>4.2098388940138118</v>
      </c>
      <c r="AU60" s="134">
        <f t="shared" si="52"/>
        <v>4.2094840056481644</v>
      </c>
      <c r="AV60" s="134">
        <f t="shared" si="52"/>
        <v>4.2108809948714176</v>
      </c>
      <c r="AW60" s="134">
        <f t="shared" si="52"/>
        <v>4.2054022034218974</v>
      </c>
      <c r="AX60" s="134">
        <f t="shared" si="52"/>
        <v>4.2272131217232136</v>
      </c>
      <c r="AY60" s="134">
        <f t="shared" si="52"/>
        <v>4.144921322656808</v>
      </c>
      <c r="AZ60" s="134">
        <f t="shared" si="34"/>
        <v>4.6722459544688242</v>
      </c>
      <c r="BA60" s="134"/>
    </row>
    <row r="61" spans="1:69" ht="13.5" thickBot="1">
      <c r="A61" s="18" t="s">
        <v>1755</v>
      </c>
      <c r="B61" s="6"/>
      <c r="C61" s="32">
        <v>47537.335200000001</v>
      </c>
      <c r="D61" s="32"/>
      <c r="E61">
        <f t="shared" si="14"/>
        <v>43296.980961007415</v>
      </c>
      <c r="F61">
        <f t="shared" si="15"/>
        <v>43297</v>
      </c>
      <c r="G61">
        <f t="shared" si="39"/>
        <v>-6.1209639970911667E-3</v>
      </c>
      <c r="J61">
        <f>G61</f>
        <v>-6.1209639970911667E-3</v>
      </c>
      <c r="L61">
        <f t="shared" si="16"/>
        <v>2.7788764936785282E-3</v>
      </c>
      <c r="M61" s="2">
        <f t="shared" si="17"/>
        <v>32518.835200000001</v>
      </c>
      <c r="O61">
        <f t="shared" si="18"/>
        <v>7.9207160761143766E-5</v>
      </c>
      <c r="P61">
        <v>1</v>
      </c>
      <c r="Q61">
        <f t="shared" si="19"/>
        <v>7.9207160761143766E-5</v>
      </c>
      <c r="R61" s="183"/>
      <c r="AD61" s="135">
        <f t="shared" si="20"/>
        <v>32518.835200000001</v>
      </c>
      <c r="AE61">
        <f t="shared" si="21"/>
        <v>43297</v>
      </c>
      <c r="AF61" s="134">
        <f t="shared" si="22"/>
        <v>-5.404899367441254E-3</v>
      </c>
      <c r="AG61" s="134">
        <f t="shared" si="23"/>
        <v>-7.160646296499127E-4</v>
      </c>
      <c r="AH61" s="134">
        <f t="shared" si="24"/>
        <v>-8.8998404907696949E-3</v>
      </c>
      <c r="AI61" s="134">
        <f t="shared" si="25"/>
        <v>2.0628118640286155E-3</v>
      </c>
      <c r="AJ61" s="134">
        <f t="shared" si="26"/>
        <v>5.1274855383566664E-7</v>
      </c>
      <c r="AL61" s="136"/>
      <c r="AM61">
        <f t="shared" si="27"/>
        <v>-8.1837758611197822E-3</v>
      </c>
      <c r="AN61">
        <f t="shared" si="28"/>
        <v>0.62948194983573957</v>
      </c>
      <c r="AO61">
        <f t="shared" si="29"/>
        <v>-0.57856470687778383</v>
      </c>
      <c r="AP61">
        <f t="shared" si="30"/>
        <v>-0.37581408313830539</v>
      </c>
      <c r="AQ61">
        <f t="shared" si="31"/>
        <v>-2.3490985286925872</v>
      </c>
      <c r="AR61">
        <f t="shared" si="32"/>
        <v>-2.3901920914955062</v>
      </c>
      <c r="AS61" s="134">
        <f t="shared" ref="AS61:AY70" si="54">$AZ61+$AG$7*SIN(AT61)</f>
        <v>4.4317926541279622</v>
      </c>
      <c r="AT61" s="134">
        <f t="shared" si="54"/>
        <v>4.4317932071253736</v>
      </c>
      <c r="AU61" s="134">
        <f t="shared" si="54"/>
        <v>4.4317894233527229</v>
      </c>
      <c r="AV61" s="134">
        <f t="shared" si="54"/>
        <v>4.4318153140428169</v>
      </c>
      <c r="AW61" s="134">
        <f t="shared" si="54"/>
        <v>4.4316382019184832</v>
      </c>
      <c r="AX61" s="134">
        <f t="shared" si="54"/>
        <v>4.432851966970011</v>
      </c>
      <c r="AY61" s="134">
        <f t="shared" si="54"/>
        <v>4.4246338889271026</v>
      </c>
      <c r="AZ61" s="134">
        <f t="shared" si="34"/>
        <v>4.938902487205648</v>
      </c>
      <c r="BA61" s="134"/>
    </row>
    <row r="62" spans="1:69" ht="13.5" thickBot="1">
      <c r="A62" s="19" t="s">
        <v>1823</v>
      </c>
      <c r="B62" s="17"/>
      <c r="C62" s="33">
        <v>41928.512499999997</v>
      </c>
      <c r="D62" s="33"/>
      <c r="E62">
        <f t="shared" si="14"/>
        <v>25850.981628362078</v>
      </c>
      <c r="F62">
        <f t="shared" si="15"/>
        <v>25851</v>
      </c>
      <c r="G62">
        <f t="shared" si="39"/>
        <v>-5.9064119996037334E-3</v>
      </c>
      <c r="J62">
        <f>+G62</f>
        <v>-5.9064119996037334E-3</v>
      </c>
      <c r="L62">
        <f t="shared" si="16"/>
        <v>-7.920035276523938E-3</v>
      </c>
      <c r="M62" s="2">
        <f t="shared" si="17"/>
        <v>26910.012499999997</v>
      </c>
      <c r="O62">
        <f t="shared" si="18"/>
        <v>4.0546787013548628E-6</v>
      </c>
      <c r="P62">
        <v>1</v>
      </c>
      <c r="Q62">
        <f t="shared" si="19"/>
        <v>4.0546787013548628E-6</v>
      </c>
      <c r="R62" s="183"/>
      <c r="AD62" s="135">
        <f t="shared" si="20"/>
        <v>26910.012499999997</v>
      </c>
      <c r="AE62">
        <f t="shared" si="21"/>
        <v>25851</v>
      </c>
      <c r="AF62" s="134">
        <f t="shared" si="22"/>
        <v>-5.0133299297301266E-3</v>
      </c>
      <c r="AG62" s="134">
        <f t="shared" si="23"/>
        <v>-8.930820698736068E-4</v>
      </c>
      <c r="AH62" s="134">
        <f t="shared" si="24"/>
        <v>2.0136232769202046E-3</v>
      </c>
      <c r="AI62" s="134">
        <f t="shared" si="25"/>
        <v>-8.8131173463975448E-3</v>
      </c>
      <c r="AJ62" s="134">
        <f t="shared" si="26"/>
        <v>7.975955835297259E-7</v>
      </c>
      <c r="AL62" s="136"/>
      <c r="AM62">
        <f t="shared" si="27"/>
        <v>2.906705346793811E-3</v>
      </c>
      <c r="AN62">
        <f t="shared" si="28"/>
        <v>0.47330298956207895</v>
      </c>
      <c r="AO62">
        <f t="shared" si="29"/>
        <v>0.23644070338092427</v>
      </c>
      <c r="AP62">
        <f t="shared" si="30"/>
        <v>3.3318309956643678E-2</v>
      </c>
      <c r="AQ62">
        <f t="shared" si="31"/>
        <v>3.0784178634545101</v>
      </c>
      <c r="AR62">
        <f t="shared" si="32"/>
        <v>31.647667935006201</v>
      </c>
      <c r="AS62" s="134">
        <f t="shared" si="54"/>
        <v>3.0280493846005014</v>
      </c>
      <c r="AT62" s="134">
        <f t="shared" si="54"/>
        <v>3.0261508844635507</v>
      </c>
      <c r="AU62" s="134">
        <f t="shared" si="54"/>
        <v>3.0297715855701415</v>
      </c>
      <c r="AV62" s="134">
        <f t="shared" si="54"/>
        <v>3.0228650959539132</v>
      </c>
      <c r="AW62" s="134">
        <f t="shared" si="54"/>
        <v>3.0360345876841168</v>
      </c>
      <c r="AX62" s="134">
        <f t="shared" si="54"/>
        <v>3.0109047721598912</v>
      </c>
      <c r="AY62" s="134">
        <f t="shared" si="54"/>
        <v>3.0587988192133566</v>
      </c>
      <c r="AZ62" s="134">
        <f t="shared" si="34"/>
        <v>2.9672602451515568</v>
      </c>
      <c r="BA62" s="134"/>
    </row>
    <row r="63" spans="1:69" ht="13.5" thickBot="1">
      <c r="A63" s="18" t="s">
        <v>1760</v>
      </c>
      <c r="B63" s="6"/>
      <c r="C63" s="32">
        <v>47459.855000000003</v>
      </c>
      <c r="D63" s="32"/>
      <c r="E63">
        <f t="shared" si="14"/>
        <v>43055.982165040266</v>
      </c>
      <c r="F63">
        <f t="shared" si="15"/>
        <v>43056</v>
      </c>
      <c r="G63">
        <f t="shared" si="39"/>
        <v>-5.7338719925610349E-3</v>
      </c>
      <c r="J63">
        <f t="shared" ref="J63:J80" si="55">G63</f>
        <v>-5.7338719925610349E-3</v>
      </c>
      <c r="L63">
        <f t="shared" si="16"/>
        <v>2.5411112646604311E-3</v>
      </c>
      <c r="M63" s="2">
        <f t="shared" si="17"/>
        <v>32441.355000000003</v>
      </c>
      <c r="O63">
        <f t="shared" si="18"/>
        <v>6.8475347907295581E-5</v>
      </c>
      <c r="P63">
        <v>1</v>
      </c>
      <c r="Q63">
        <f t="shared" si="19"/>
        <v>6.8475347907295581E-5</v>
      </c>
      <c r="R63" s="183"/>
      <c r="AD63" s="135">
        <f t="shared" si="20"/>
        <v>32441.355000000003</v>
      </c>
      <c r="AE63">
        <f t="shared" si="21"/>
        <v>43056</v>
      </c>
      <c r="AF63" s="134">
        <f t="shared" si="22"/>
        <v>-5.5380792007547475E-3</v>
      </c>
      <c r="AG63" s="134">
        <f t="shared" si="23"/>
        <v>-1.9579279180628739E-4</v>
      </c>
      <c r="AH63" s="134">
        <f t="shared" si="24"/>
        <v>-8.274983257221466E-3</v>
      </c>
      <c r="AI63" s="134">
        <f t="shared" si="25"/>
        <v>2.3453184728541437E-3</v>
      </c>
      <c r="AJ63" s="134">
        <f t="shared" si="26"/>
        <v>3.8334817323300197E-8</v>
      </c>
      <c r="AL63" s="136"/>
      <c r="AM63">
        <f t="shared" si="27"/>
        <v>-8.0791904654151786E-3</v>
      </c>
      <c r="AN63">
        <f t="shared" si="28"/>
        <v>0.62298859249132132</v>
      </c>
      <c r="AO63">
        <f t="shared" si="29"/>
        <v>-0.56426204866658169</v>
      </c>
      <c r="AP63">
        <f t="shared" si="30"/>
        <v>-0.36929967396537949</v>
      </c>
      <c r="AQ63">
        <f t="shared" si="31"/>
        <v>-2.3665272579646914</v>
      </c>
      <c r="AR63">
        <f t="shared" si="32"/>
        <v>-2.4499377349004878</v>
      </c>
      <c r="AS63" s="134">
        <f t="shared" si="54"/>
        <v>4.4081524705119222</v>
      </c>
      <c r="AT63" s="134">
        <f t="shared" si="54"/>
        <v>4.4081540776664578</v>
      </c>
      <c r="AU63" s="134">
        <f t="shared" si="54"/>
        <v>4.4081439120452632</v>
      </c>
      <c r="AV63" s="134">
        <f t="shared" si="54"/>
        <v>4.4082082174758241</v>
      </c>
      <c r="AW63" s="134">
        <f t="shared" si="54"/>
        <v>4.4078016573950229</v>
      </c>
      <c r="AX63" s="134">
        <f t="shared" si="54"/>
        <v>4.4103809860124468</v>
      </c>
      <c r="AY63" s="134">
        <f t="shared" si="54"/>
        <v>4.3943605177336993</v>
      </c>
      <c r="AZ63" s="134">
        <f t="shared" si="34"/>
        <v>4.9116661132325286</v>
      </c>
      <c r="BA63" s="134"/>
    </row>
    <row r="64" spans="1:69" ht="13.5" thickBot="1">
      <c r="A64" s="18" t="s">
        <v>1760</v>
      </c>
      <c r="B64" s="6" t="s">
        <v>1814</v>
      </c>
      <c r="C64" s="32">
        <v>46798.698299999996</v>
      </c>
      <c r="D64" s="32"/>
      <c r="E64">
        <f t="shared" si="14"/>
        <v>40999.482973690523</v>
      </c>
      <c r="F64">
        <f t="shared" si="15"/>
        <v>40999.5</v>
      </c>
      <c r="G64">
        <f t="shared" si="39"/>
        <v>-5.4738940016250126E-3</v>
      </c>
      <c r="J64">
        <f t="shared" si="55"/>
        <v>-5.4738940016250126E-3</v>
      </c>
      <c r="L64">
        <f t="shared" si="16"/>
        <v>6.1473444099780644E-4</v>
      </c>
      <c r="M64" s="2">
        <f t="shared" si="17"/>
        <v>31780.198299999996</v>
      </c>
      <c r="O64">
        <f t="shared" si="18"/>
        <v>3.7071396312315577E-5</v>
      </c>
      <c r="P64">
        <v>1</v>
      </c>
      <c r="Q64">
        <f t="shared" si="19"/>
        <v>3.7071396312315577E-5</v>
      </c>
      <c r="R64" s="183"/>
      <c r="AD64" s="135">
        <f t="shared" si="20"/>
        <v>31780.198299999996</v>
      </c>
      <c r="AE64">
        <f t="shared" si="21"/>
        <v>40999.5</v>
      </c>
      <c r="AF64" s="134">
        <f t="shared" si="22"/>
        <v>-6.4486410127867341E-3</v>
      </c>
      <c r="AG64" s="134">
        <f t="shared" si="23"/>
        <v>9.7474701116172149E-4</v>
      </c>
      <c r="AH64" s="134">
        <f t="shared" si="24"/>
        <v>-6.088628442622819E-3</v>
      </c>
      <c r="AI64" s="134">
        <f t="shared" si="25"/>
        <v>1.5894814521595279E-3</v>
      </c>
      <c r="AJ64" s="134">
        <f t="shared" si="26"/>
        <v>9.5013173576870923E-7</v>
      </c>
      <c r="AL64" s="136"/>
      <c r="AM64">
        <f t="shared" si="27"/>
        <v>-7.0633754537845405E-3</v>
      </c>
      <c r="AN64">
        <f t="shared" si="28"/>
        <v>0.57642427676967123</v>
      </c>
      <c r="AO64">
        <f t="shared" si="29"/>
        <v>-0.44718626397691119</v>
      </c>
      <c r="AP64">
        <f t="shared" si="30"/>
        <v>-0.31480701592009425</v>
      </c>
      <c r="AQ64">
        <f t="shared" si="31"/>
        <v>-2.5024493455661365</v>
      </c>
      <c r="AR64">
        <f t="shared" si="32"/>
        <v>-3.0219324041283464</v>
      </c>
      <c r="AS64" s="134">
        <f t="shared" si="54"/>
        <v>4.2153424452472299</v>
      </c>
      <c r="AT64" s="134">
        <f t="shared" si="54"/>
        <v>4.2154263047474805</v>
      </c>
      <c r="AU64" s="134">
        <f t="shared" si="54"/>
        <v>4.2150931139569376</v>
      </c>
      <c r="AV64" s="134">
        <f t="shared" si="54"/>
        <v>4.2164181598632782</v>
      </c>
      <c r="AW64" s="134">
        <f t="shared" si="54"/>
        <v>4.2111676662727904</v>
      </c>
      <c r="AX64" s="134">
        <f t="shared" si="54"/>
        <v>4.232281335356407</v>
      </c>
      <c r="AY64" s="134">
        <f t="shared" si="54"/>
        <v>4.1517927326754585</v>
      </c>
      <c r="AZ64" s="134">
        <f t="shared" si="34"/>
        <v>4.6792528224619083</v>
      </c>
      <c r="BA64" s="134"/>
    </row>
    <row r="65" spans="1:53" ht="13.5" thickBot="1">
      <c r="A65" s="18" t="s">
        <v>1755</v>
      </c>
      <c r="B65" s="6"/>
      <c r="C65" s="32">
        <v>47128.393199999999</v>
      </c>
      <c r="D65" s="32"/>
      <c r="E65">
        <f t="shared" si="14"/>
        <v>42024.984636521942</v>
      </c>
      <c r="F65">
        <f t="shared" si="15"/>
        <v>42025</v>
      </c>
      <c r="G65">
        <f t="shared" si="39"/>
        <v>-4.939300000842195E-3</v>
      </c>
      <c r="J65">
        <f t="shared" si="55"/>
        <v>-4.939300000842195E-3</v>
      </c>
      <c r="L65">
        <f t="shared" si="16"/>
        <v>1.5524054664694045E-3</v>
      </c>
      <c r="M65" s="2">
        <f t="shared" si="17"/>
        <v>32109.893199999999</v>
      </c>
      <c r="O65">
        <f t="shared" si="18"/>
        <v>4.214223987432331E-5</v>
      </c>
      <c r="P65">
        <v>1</v>
      </c>
      <c r="Q65">
        <f t="shared" si="19"/>
        <v>4.214223987432331E-5</v>
      </c>
      <c r="R65" s="183"/>
      <c r="AD65" s="135">
        <f t="shared" si="20"/>
        <v>32109.893199999999</v>
      </c>
      <c r="AE65">
        <f t="shared" si="21"/>
        <v>42025</v>
      </c>
      <c r="AF65" s="134">
        <f t="shared" si="22"/>
        <v>-6.0429805041323018E-3</v>
      </c>
      <c r="AG65" s="134">
        <f t="shared" si="23"/>
        <v>1.1036805032901068E-3</v>
      </c>
      <c r="AH65" s="134">
        <f t="shared" si="24"/>
        <v>-6.4917054673115995E-3</v>
      </c>
      <c r="AI65" s="134">
        <f t="shared" si="25"/>
        <v>2.6560859697595113E-3</v>
      </c>
      <c r="AJ65" s="134">
        <f t="shared" si="26"/>
        <v>1.2181106533427034E-6</v>
      </c>
      <c r="AL65" s="136"/>
      <c r="AM65">
        <f t="shared" si="27"/>
        <v>-7.5953859706017063E-3</v>
      </c>
      <c r="AN65">
        <f t="shared" si="28"/>
        <v>0.59781680192252462</v>
      </c>
      <c r="AO65">
        <f t="shared" si="29"/>
        <v>-0.50446596061185045</v>
      </c>
      <c r="AP65">
        <f t="shared" si="30"/>
        <v>-0.3417140994556484</v>
      </c>
      <c r="AQ65">
        <f t="shared" si="31"/>
        <v>-2.4373030517968917</v>
      </c>
      <c r="AR65">
        <f t="shared" si="32"/>
        <v>-2.7213773115724909</v>
      </c>
      <c r="AS65" s="134">
        <f t="shared" si="54"/>
        <v>4.309624878487055</v>
      </c>
      <c r="AT65" s="134">
        <f t="shared" si="54"/>
        <v>4.3096440613917215</v>
      </c>
      <c r="AU65" s="134">
        <f t="shared" si="54"/>
        <v>4.3095513327750261</v>
      </c>
      <c r="AV65" s="134">
        <f t="shared" si="54"/>
        <v>4.3099997626294932</v>
      </c>
      <c r="AW65" s="134">
        <f t="shared" si="54"/>
        <v>4.3078355420376404</v>
      </c>
      <c r="AX65" s="134">
        <f t="shared" si="54"/>
        <v>4.318384276087575</v>
      </c>
      <c r="AY65" s="134">
        <f t="shared" si="54"/>
        <v>4.2692051722607003</v>
      </c>
      <c r="AZ65" s="134">
        <f t="shared" si="34"/>
        <v>4.7951486793475251</v>
      </c>
      <c r="BA65" s="134"/>
    </row>
    <row r="66" spans="1:53" ht="13.5" thickBot="1">
      <c r="A66" s="18" t="s">
        <v>1755</v>
      </c>
      <c r="B66" s="6"/>
      <c r="C66" s="32">
        <v>47128.393400000001</v>
      </c>
      <c r="D66" s="32"/>
      <c r="E66">
        <f t="shared" si="14"/>
        <v>42024.985258613262</v>
      </c>
      <c r="F66">
        <f t="shared" si="15"/>
        <v>42025</v>
      </c>
      <c r="G66">
        <f t="shared" si="39"/>
        <v>-4.7392999986186624E-3</v>
      </c>
      <c r="J66">
        <f t="shared" si="55"/>
        <v>-4.7392999986186624E-3</v>
      </c>
      <c r="L66">
        <f t="shared" si="16"/>
        <v>1.5524054664694045E-3</v>
      </c>
      <c r="M66" s="2">
        <f t="shared" si="17"/>
        <v>32109.893400000001</v>
      </c>
      <c r="O66">
        <f t="shared" si="18"/>
        <v>3.9585557659419051E-5</v>
      </c>
      <c r="P66">
        <v>1</v>
      </c>
      <c r="Q66">
        <f t="shared" si="19"/>
        <v>3.9585557659419051E-5</v>
      </c>
      <c r="R66" s="183"/>
      <c r="AD66" s="135">
        <f t="shared" si="20"/>
        <v>32109.893400000001</v>
      </c>
      <c r="AE66">
        <f t="shared" si="21"/>
        <v>42025</v>
      </c>
      <c r="AF66" s="134">
        <f t="shared" si="22"/>
        <v>-6.0429805041323018E-3</v>
      </c>
      <c r="AG66" s="134">
        <f t="shared" si="23"/>
        <v>1.3036805055136394E-3</v>
      </c>
      <c r="AH66" s="134">
        <f t="shared" si="24"/>
        <v>-6.2917054650880669E-3</v>
      </c>
      <c r="AI66" s="134">
        <f t="shared" si="25"/>
        <v>2.8560859719830439E-3</v>
      </c>
      <c r="AJ66" s="134">
        <f t="shared" si="26"/>
        <v>1.6995828604562984E-6</v>
      </c>
      <c r="AL66" s="136"/>
      <c r="AM66">
        <f t="shared" si="27"/>
        <v>-7.5953859706017063E-3</v>
      </c>
      <c r="AN66">
        <f t="shared" si="28"/>
        <v>0.59781680192252462</v>
      </c>
      <c r="AO66">
        <f t="shared" si="29"/>
        <v>-0.50446596061185045</v>
      </c>
      <c r="AP66">
        <f t="shared" si="30"/>
        <v>-0.3417140994556484</v>
      </c>
      <c r="AQ66">
        <f t="shared" si="31"/>
        <v>-2.4373030517968917</v>
      </c>
      <c r="AR66">
        <f t="shared" si="32"/>
        <v>-2.7213773115724909</v>
      </c>
      <c r="AS66" s="134">
        <f t="shared" si="54"/>
        <v>4.309624878487055</v>
      </c>
      <c r="AT66" s="134">
        <f t="shared" si="54"/>
        <v>4.3096440613917215</v>
      </c>
      <c r="AU66" s="134">
        <f t="shared" si="54"/>
        <v>4.3095513327750261</v>
      </c>
      <c r="AV66" s="134">
        <f t="shared" si="54"/>
        <v>4.3099997626294932</v>
      </c>
      <c r="AW66" s="134">
        <f t="shared" si="54"/>
        <v>4.3078355420376404</v>
      </c>
      <c r="AX66" s="134">
        <f t="shared" si="54"/>
        <v>4.318384276087575</v>
      </c>
      <c r="AY66" s="134">
        <f t="shared" si="54"/>
        <v>4.2692051722607003</v>
      </c>
      <c r="AZ66" s="134">
        <f t="shared" si="34"/>
        <v>4.7951486793475251</v>
      </c>
      <c r="BA66" s="134"/>
    </row>
    <row r="67" spans="1:53" ht="13.5" thickBot="1">
      <c r="A67" s="18" t="s">
        <v>1755</v>
      </c>
      <c r="B67" s="6"/>
      <c r="C67" s="32">
        <v>47918.3099</v>
      </c>
      <c r="D67" s="32"/>
      <c r="E67">
        <f t="shared" si="14"/>
        <v>44481.986213884229</v>
      </c>
      <c r="F67">
        <f t="shared" si="15"/>
        <v>44482</v>
      </c>
      <c r="G67">
        <f t="shared" si="39"/>
        <v>-4.432183995959349E-3</v>
      </c>
      <c r="J67">
        <f t="shared" si="55"/>
        <v>-4.432183995959349E-3</v>
      </c>
      <c r="L67">
        <f t="shared" si="16"/>
        <v>3.98463706270899E-3</v>
      </c>
      <c r="M67" s="2">
        <f t="shared" si="17"/>
        <v>32899.8099</v>
      </c>
      <c r="O67">
        <f t="shared" si="18"/>
        <v>7.0842876733642822E-5</v>
      </c>
      <c r="P67">
        <v>1</v>
      </c>
      <c r="Q67">
        <f t="shared" si="19"/>
        <v>7.0842876733642822E-5</v>
      </c>
      <c r="R67" s="183"/>
      <c r="AD67" s="135">
        <f t="shared" si="20"/>
        <v>32899.8099</v>
      </c>
      <c r="AE67">
        <f t="shared" si="21"/>
        <v>44482</v>
      </c>
      <c r="AF67" s="134">
        <f t="shared" si="22"/>
        <v>-4.6585902079316413E-3</v>
      </c>
      <c r="AG67" s="134">
        <f t="shared" si="23"/>
        <v>2.2640621197229233E-4</v>
      </c>
      <c r="AH67" s="134">
        <f t="shared" si="24"/>
        <v>-8.416821058668339E-3</v>
      </c>
      <c r="AI67" s="134">
        <f t="shared" si="25"/>
        <v>4.2110432746812823E-3</v>
      </c>
      <c r="AJ67" s="134">
        <f t="shared" si="26"/>
        <v>5.1259772819642566E-8</v>
      </c>
      <c r="AL67" s="136"/>
      <c r="AM67">
        <f t="shared" si="27"/>
        <v>-8.6432272706406313E-3</v>
      </c>
      <c r="AN67">
        <f t="shared" si="28"/>
        <v>0.6653536327650682</v>
      </c>
      <c r="AO67">
        <f t="shared" si="29"/>
        <v>-0.65063891184088674</v>
      </c>
      <c r="AP67">
        <f t="shared" si="30"/>
        <v>-0.40808290760466026</v>
      </c>
      <c r="AQ67">
        <f t="shared" si="31"/>
        <v>-2.2576409116298364</v>
      </c>
      <c r="AR67">
        <f t="shared" si="32"/>
        <v>-2.1132866640323744</v>
      </c>
      <c r="AS67" s="134">
        <f t="shared" si="54"/>
        <v>4.551859664217984</v>
      </c>
      <c r="AT67" s="134">
        <f t="shared" si="54"/>
        <v>4.5518595484283848</v>
      </c>
      <c r="AU67" s="134">
        <f t="shared" si="54"/>
        <v>4.5518609210648187</v>
      </c>
      <c r="AV67" s="134">
        <f t="shared" si="54"/>
        <v>4.5518446497924252</v>
      </c>
      <c r="AW67" s="134">
        <f t="shared" si="54"/>
        <v>4.5520376352345844</v>
      </c>
      <c r="AX67" s="134">
        <f t="shared" si="54"/>
        <v>4.5497633534461794</v>
      </c>
      <c r="AY67" s="134">
        <f t="shared" si="54"/>
        <v>4.5789856530117596</v>
      </c>
      <c r="AZ67" s="134">
        <f t="shared" si="34"/>
        <v>5.0728240770734745</v>
      </c>
      <c r="BA67" s="134"/>
    </row>
    <row r="68" spans="1:53" ht="13.5" thickBot="1">
      <c r="A68" s="18" t="s">
        <v>1755</v>
      </c>
      <c r="B68" s="6"/>
      <c r="C68" s="32">
        <v>47918.3099</v>
      </c>
      <c r="D68" s="32"/>
      <c r="E68">
        <f t="shared" si="14"/>
        <v>44481.986213884229</v>
      </c>
      <c r="F68">
        <f t="shared" si="15"/>
        <v>44482</v>
      </c>
      <c r="G68">
        <f t="shared" si="39"/>
        <v>-4.432183995959349E-3</v>
      </c>
      <c r="J68">
        <f t="shared" si="55"/>
        <v>-4.432183995959349E-3</v>
      </c>
      <c r="L68">
        <f t="shared" si="16"/>
        <v>3.98463706270899E-3</v>
      </c>
      <c r="M68" s="2">
        <f t="shared" si="17"/>
        <v>32899.8099</v>
      </c>
      <c r="O68">
        <f t="shared" si="18"/>
        <v>7.0842876733642822E-5</v>
      </c>
      <c r="P68">
        <v>1</v>
      </c>
      <c r="Q68">
        <f t="shared" si="19"/>
        <v>7.0842876733642822E-5</v>
      </c>
      <c r="R68" s="183"/>
      <c r="AD68" s="135">
        <f t="shared" si="20"/>
        <v>32899.8099</v>
      </c>
      <c r="AE68">
        <f t="shared" si="21"/>
        <v>44482</v>
      </c>
      <c r="AF68" s="134">
        <f t="shared" si="22"/>
        <v>-4.6585902079316413E-3</v>
      </c>
      <c r="AG68" s="134">
        <f t="shared" si="23"/>
        <v>2.2640621197229233E-4</v>
      </c>
      <c r="AH68" s="134">
        <f t="shared" si="24"/>
        <v>-8.416821058668339E-3</v>
      </c>
      <c r="AI68" s="134">
        <f t="shared" si="25"/>
        <v>4.2110432746812823E-3</v>
      </c>
      <c r="AJ68" s="134">
        <f t="shared" si="26"/>
        <v>5.1259772819642566E-8</v>
      </c>
      <c r="AL68" s="136"/>
      <c r="AM68">
        <f t="shared" si="27"/>
        <v>-8.6432272706406313E-3</v>
      </c>
      <c r="AN68">
        <f t="shared" si="28"/>
        <v>0.6653536327650682</v>
      </c>
      <c r="AO68">
        <f t="shared" si="29"/>
        <v>-0.65063891184088674</v>
      </c>
      <c r="AP68">
        <f t="shared" si="30"/>
        <v>-0.40808290760466026</v>
      </c>
      <c r="AQ68">
        <f t="shared" si="31"/>
        <v>-2.2576409116298364</v>
      </c>
      <c r="AR68">
        <f t="shared" si="32"/>
        <v>-2.1132866640323744</v>
      </c>
      <c r="AS68" s="134">
        <f t="shared" si="54"/>
        <v>4.551859664217984</v>
      </c>
      <c r="AT68" s="134">
        <f t="shared" si="54"/>
        <v>4.5518595484283848</v>
      </c>
      <c r="AU68" s="134">
        <f t="shared" si="54"/>
        <v>4.5518609210648187</v>
      </c>
      <c r="AV68" s="134">
        <f t="shared" si="54"/>
        <v>4.5518446497924252</v>
      </c>
      <c r="AW68" s="134">
        <f t="shared" si="54"/>
        <v>4.5520376352345844</v>
      </c>
      <c r="AX68" s="134">
        <f t="shared" si="54"/>
        <v>4.5497633534461794</v>
      </c>
      <c r="AY68" s="134">
        <f t="shared" si="54"/>
        <v>4.5789856530117596</v>
      </c>
      <c r="AZ68" s="134">
        <f t="shared" si="34"/>
        <v>5.0728240770734745</v>
      </c>
      <c r="BA68" s="134"/>
    </row>
    <row r="69" spans="1:53" ht="13.5" thickBot="1">
      <c r="A69" s="18" t="s">
        <v>1755</v>
      </c>
      <c r="B69" s="6"/>
      <c r="C69" s="32">
        <v>47537.336900000002</v>
      </c>
      <c r="D69" s="32"/>
      <c r="E69">
        <f t="shared" si="14"/>
        <v>43296.986248783563</v>
      </c>
      <c r="F69">
        <f t="shared" si="15"/>
        <v>43297</v>
      </c>
      <c r="G69">
        <f t="shared" si="39"/>
        <v>-4.4209639963810332E-3</v>
      </c>
      <c r="J69">
        <f t="shared" si="55"/>
        <v>-4.4209639963810332E-3</v>
      </c>
      <c r="L69">
        <f t="shared" si="16"/>
        <v>2.7788764936785282E-3</v>
      </c>
      <c r="M69" s="2">
        <f t="shared" si="17"/>
        <v>32518.836900000002</v>
      </c>
      <c r="O69">
        <f t="shared" si="18"/>
        <v>5.1837703082301104E-5</v>
      </c>
      <c r="P69">
        <v>1</v>
      </c>
      <c r="Q69">
        <f t="shared" si="19"/>
        <v>5.1837703082301104E-5</v>
      </c>
      <c r="R69" s="183"/>
      <c r="AD69" s="135">
        <f t="shared" si="20"/>
        <v>32518.836900000002</v>
      </c>
      <c r="AE69">
        <f t="shared" si="21"/>
        <v>43297</v>
      </c>
      <c r="AF69" s="134">
        <f t="shared" si="22"/>
        <v>-5.404899367441254E-3</v>
      </c>
      <c r="AG69" s="134">
        <f t="shared" si="23"/>
        <v>9.8393537106022076E-4</v>
      </c>
      <c r="AH69" s="134">
        <f t="shared" si="24"/>
        <v>-7.1998404900595614E-3</v>
      </c>
      <c r="AI69" s="134">
        <f t="shared" si="25"/>
        <v>3.7628118647387489E-3</v>
      </c>
      <c r="AJ69" s="134">
        <f t="shared" si="26"/>
        <v>9.6812881442341442E-7</v>
      </c>
      <c r="AL69" s="136"/>
      <c r="AM69">
        <f t="shared" si="27"/>
        <v>-8.1837758611197822E-3</v>
      </c>
      <c r="AN69">
        <f t="shared" si="28"/>
        <v>0.62948194983573957</v>
      </c>
      <c r="AO69">
        <f t="shared" si="29"/>
        <v>-0.57856470687778383</v>
      </c>
      <c r="AP69">
        <f t="shared" si="30"/>
        <v>-0.37581408313830539</v>
      </c>
      <c r="AQ69">
        <f t="shared" si="31"/>
        <v>-2.3490985286925872</v>
      </c>
      <c r="AR69">
        <f t="shared" si="32"/>
        <v>-2.3901920914955062</v>
      </c>
      <c r="AS69" s="134">
        <f t="shared" si="54"/>
        <v>4.4317926541279622</v>
      </c>
      <c r="AT69" s="134">
        <f t="shared" si="54"/>
        <v>4.4317932071253736</v>
      </c>
      <c r="AU69" s="134">
        <f t="shared" si="54"/>
        <v>4.4317894233527229</v>
      </c>
      <c r="AV69" s="134">
        <f t="shared" si="54"/>
        <v>4.4318153140428169</v>
      </c>
      <c r="AW69" s="134">
        <f t="shared" si="54"/>
        <v>4.4316382019184832</v>
      </c>
      <c r="AX69" s="134">
        <f t="shared" si="54"/>
        <v>4.432851966970011</v>
      </c>
      <c r="AY69" s="134">
        <f t="shared" si="54"/>
        <v>4.4246338889271026</v>
      </c>
      <c r="AZ69" s="134">
        <f t="shared" si="34"/>
        <v>4.938902487205648</v>
      </c>
      <c r="BA69" s="134"/>
    </row>
    <row r="70" spans="1:53" ht="13.5" thickBot="1">
      <c r="A70" s="18" t="s">
        <v>1755</v>
      </c>
      <c r="B70" s="6"/>
      <c r="C70" s="32">
        <v>47862.369599999998</v>
      </c>
      <c r="D70" s="32"/>
      <c r="E70">
        <f t="shared" si="14"/>
        <v>44307.98634106457</v>
      </c>
      <c r="F70">
        <f t="shared" si="15"/>
        <v>44308</v>
      </c>
      <c r="G70">
        <f t="shared" si="39"/>
        <v>-4.391296002722811E-3</v>
      </c>
      <c r="J70">
        <f t="shared" si="55"/>
        <v>-4.391296002722811E-3</v>
      </c>
      <c r="L70">
        <f t="shared" si="16"/>
        <v>3.8037716433293733E-3</v>
      </c>
      <c r="M70" s="2">
        <f t="shared" si="17"/>
        <v>32843.869599999998</v>
      </c>
      <c r="O70">
        <f t="shared" si="18"/>
        <v>6.7159133723371283E-5</v>
      </c>
      <c r="P70">
        <v>1</v>
      </c>
      <c r="Q70">
        <f t="shared" si="19"/>
        <v>6.7159133723371283E-5</v>
      </c>
      <c r="R70" s="183"/>
      <c r="AD70" s="135">
        <f t="shared" si="20"/>
        <v>32843.869599999998</v>
      </c>
      <c r="AE70">
        <f t="shared" si="21"/>
        <v>44308</v>
      </c>
      <c r="AF70" s="134">
        <f t="shared" si="22"/>
        <v>-4.7781689201275377E-3</v>
      </c>
      <c r="AG70" s="134">
        <f t="shared" si="23"/>
        <v>3.8687291740472675E-4</v>
      </c>
      <c r="AH70" s="134">
        <f t="shared" si="24"/>
        <v>-8.1950676460521843E-3</v>
      </c>
      <c r="AI70" s="134">
        <f t="shared" si="25"/>
        <v>4.1906445607341001E-3</v>
      </c>
      <c r="AJ70" s="134">
        <f t="shared" si="26"/>
        <v>1.4967065422124454E-7</v>
      </c>
      <c r="AL70" s="136"/>
      <c r="AM70">
        <f t="shared" si="27"/>
        <v>-8.581940563456911E-3</v>
      </c>
      <c r="AN70">
        <f t="shared" si="28"/>
        <v>0.6596399526472253</v>
      </c>
      <c r="AO70">
        <f t="shared" si="29"/>
        <v>-0.63988025036781171</v>
      </c>
      <c r="AP70">
        <f t="shared" si="30"/>
        <v>-0.40332975187633696</v>
      </c>
      <c r="AQ70">
        <f t="shared" si="31"/>
        <v>-2.271723969409928</v>
      </c>
      <c r="AR70">
        <f t="shared" si="32"/>
        <v>-2.152357574763029</v>
      </c>
      <c r="AS70" s="134">
        <f t="shared" si="54"/>
        <v>4.5338032410976696</v>
      </c>
      <c r="AT70" s="134">
        <f t="shared" si="54"/>
        <v>4.5338030770090487</v>
      </c>
      <c r="AU70" s="134">
        <f t="shared" si="54"/>
        <v>4.5338048273242526</v>
      </c>
      <c r="AV70" s="134">
        <f t="shared" si="54"/>
        <v>4.5337861577801872</v>
      </c>
      <c r="AW70" s="134">
        <f t="shared" si="54"/>
        <v>4.5339853940595987</v>
      </c>
      <c r="AX70" s="134">
        <f t="shared" si="54"/>
        <v>4.5318704258246303</v>
      </c>
      <c r="AY70" s="134">
        <f t="shared" si="54"/>
        <v>4.5557568379239664</v>
      </c>
      <c r="AZ70" s="134">
        <f t="shared" si="34"/>
        <v>5.0531596410928818</v>
      </c>
      <c r="BA70" s="134"/>
    </row>
    <row r="71" spans="1:53" ht="13.5" thickBot="1">
      <c r="A71" s="18" t="s">
        <v>1760</v>
      </c>
      <c r="B71" s="6" t="s">
        <v>1814</v>
      </c>
      <c r="C71" s="32">
        <v>46774.909</v>
      </c>
      <c r="D71" s="32"/>
      <c r="E71">
        <f t="shared" si="14"/>
        <v>40925.487389568378</v>
      </c>
      <c r="F71">
        <f t="shared" si="15"/>
        <v>40925.5</v>
      </c>
      <c r="G71">
        <f t="shared" si="39"/>
        <v>-4.0542060014558956E-3</v>
      </c>
      <c r="J71">
        <f t="shared" si="55"/>
        <v>-4.0542060014558956E-3</v>
      </c>
      <c r="L71">
        <f t="shared" si="16"/>
        <v>5.4883761047400809E-4</v>
      </c>
      <c r="M71" s="2">
        <f t="shared" si="17"/>
        <v>31756.409</v>
      </c>
      <c r="O71">
        <f t="shared" si="18"/>
        <v>2.1188010493328694E-5</v>
      </c>
      <c r="P71">
        <v>1</v>
      </c>
      <c r="Q71">
        <f t="shared" si="19"/>
        <v>2.1188010493328694E-5</v>
      </c>
      <c r="R71" s="183"/>
      <c r="AD71" s="135">
        <f t="shared" si="20"/>
        <v>31756.409</v>
      </c>
      <c r="AE71">
        <f t="shared" si="21"/>
        <v>40925.5</v>
      </c>
      <c r="AF71" s="134">
        <f t="shared" si="22"/>
        <v>-6.4744345844379159E-3</v>
      </c>
      <c r="AG71" s="134">
        <f t="shared" si="23"/>
        <v>2.4202285829820203E-3</v>
      </c>
      <c r="AH71" s="134">
        <f t="shared" si="24"/>
        <v>-4.6030436119299037E-3</v>
      </c>
      <c r="AI71" s="134">
        <f t="shared" si="25"/>
        <v>2.9690661934560283E-3</v>
      </c>
      <c r="AJ71" s="134">
        <f t="shared" si="26"/>
        <v>5.8575063938831581E-6</v>
      </c>
      <c r="AL71" s="136"/>
      <c r="AM71">
        <f t="shared" si="27"/>
        <v>-7.0232721949119239E-3</v>
      </c>
      <c r="AN71">
        <f t="shared" si="28"/>
        <v>0.57500432566133297</v>
      </c>
      <c r="AO71">
        <f t="shared" si="29"/>
        <v>-0.44313495436826916</v>
      </c>
      <c r="AP71">
        <f t="shared" si="30"/>
        <v>-0.31288740367108447</v>
      </c>
      <c r="AQ71">
        <f t="shared" si="31"/>
        <v>-2.5069736766478532</v>
      </c>
      <c r="AR71">
        <f t="shared" si="32"/>
        <v>-3.0450106408430879</v>
      </c>
      <c r="AS71" s="134">
        <f t="shared" ref="AS71:AY80" si="56">$AZ71+$AG$7*SIN(AT71)</f>
        <v>4.2086673061528721</v>
      </c>
      <c r="AT71" s="134">
        <f t="shared" si="56"/>
        <v>4.2087588217363106</v>
      </c>
      <c r="AU71" s="134">
        <f t="shared" si="56"/>
        <v>4.2083996262938657</v>
      </c>
      <c r="AV71" s="134">
        <f t="shared" si="56"/>
        <v>4.2098108025509662</v>
      </c>
      <c r="AW71" s="134">
        <f t="shared" si="56"/>
        <v>4.2042873039212783</v>
      </c>
      <c r="AX71" s="134">
        <f t="shared" si="56"/>
        <v>4.2262337569826016</v>
      </c>
      <c r="AY71" s="134">
        <f t="shared" si="56"/>
        <v>4.1435943629206076</v>
      </c>
      <c r="AZ71" s="134">
        <f t="shared" si="34"/>
        <v>4.6708897864701626</v>
      </c>
      <c r="BA71" s="134"/>
    </row>
    <row r="72" spans="1:53" ht="13.5" thickBot="1">
      <c r="A72" s="18" t="s">
        <v>1755</v>
      </c>
      <c r="B72" s="6"/>
      <c r="C72" s="32">
        <v>48654.215199999999</v>
      </c>
      <c r="D72" s="32"/>
      <c r="E72">
        <f t="shared" si="14"/>
        <v>46770.98767807566</v>
      </c>
      <c r="F72">
        <f t="shared" si="15"/>
        <v>46771</v>
      </c>
      <c r="G72">
        <f t="shared" si="39"/>
        <v>-3.9614519992028363E-3</v>
      </c>
      <c r="J72">
        <f t="shared" si="55"/>
        <v>-3.9614519992028363E-3</v>
      </c>
      <c r="L72">
        <f t="shared" si="16"/>
        <v>6.4862835788644033E-3</v>
      </c>
      <c r="M72" s="2">
        <f t="shared" si="17"/>
        <v>33635.715199999999</v>
      </c>
      <c r="O72">
        <f t="shared" si="18"/>
        <v>1.09155178709212E-4</v>
      </c>
      <c r="P72">
        <v>1</v>
      </c>
      <c r="Q72">
        <f t="shared" si="19"/>
        <v>1.09155178709212E-4</v>
      </c>
      <c r="R72" s="183"/>
      <c r="AD72" s="135">
        <f t="shared" si="20"/>
        <v>33635.715199999999</v>
      </c>
      <c r="AE72">
        <f t="shared" si="21"/>
        <v>46771</v>
      </c>
      <c r="AF72" s="134">
        <f t="shared" si="22"/>
        <v>-2.7131712495700351E-3</v>
      </c>
      <c r="AG72" s="134">
        <f t="shared" si="23"/>
        <v>-1.2482807496328012E-3</v>
      </c>
      <c r="AH72" s="134">
        <f t="shared" si="24"/>
        <v>-1.044773557806724E-2</v>
      </c>
      <c r="AI72" s="134">
        <f t="shared" si="25"/>
        <v>5.2380028292316021E-3</v>
      </c>
      <c r="AJ72" s="134">
        <f t="shared" si="26"/>
        <v>1.558204829903828E-6</v>
      </c>
      <c r="AL72" s="136"/>
      <c r="AM72">
        <f t="shared" si="27"/>
        <v>-9.1994548284344384E-3</v>
      </c>
      <c r="AN72">
        <f t="shared" si="28"/>
        <v>0.75895105377189098</v>
      </c>
      <c r="AO72">
        <f t="shared" si="29"/>
        <v>-0.79616669158617592</v>
      </c>
      <c r="AP72">
        <f t="shared" si="30"/>
        <v>-0.46948403178907877</v>
      </c>
      <c r="AQ72">
        <f t="shared" si="31"/>
        <v>-2.0451330870090807</v>
      </c>
      <c r="AR72">
        <f t="shared" si="32"/>
        <v>-1.637539710400743</v>
      </c>
      <c r="AS72" s="134">
        <f t="shared" si="56"/>
        <v>4.8060778199006773</v>
      </c>
      <c r="AT72" s="134">
        <f t="shared" si="56"/>
        <v>4.8060778617036854</v>
      </c>
      <c r="AU72" s="134">
        <f t="shared" si="56"/>
        <v>4.8060787083947671</v>
      </c>
      <c r="AV72" s="134">
        <f t="shared" si="56"/>
        <v>4.8060958558961655</v>
      </c>
      <c r="AW72" s="134">
        <f t="shared" si="56"/>
        <v>4.8064424626276931</v>
      </c>
      <c r="AX72" s="134">
        <f t="shared" si="56"/>
        <v>4.8131940752284041</v>
      </c>
      <c r="AY72" s="134">
        <f t="shared" si="56"/>
        <v>4.9017205214986532</v>
      </c>
      <c r="AZ72" s="134">
        <f t="shared" si="34"/>
        <v>5.331513122818162</v>
      </c>
      <c r="BA72" s="134"/>
    </row>
    <row r="73" spans="1:53" ht="13.5" thickBot="1">
      <c r="A73" s="18" t="s">
        <v>1764</v>
      </c>
      <c r="B73" s="6" t="s">
        <v>1814</v>
      </c>
      <c r="C73" s="32">
        <v>48216.819799999997</v>
      </c>
      <c r="D73" s="32"/>
      <c r="E73">
        <f t="shared" si="14"/>
        <v>45410.488289050198</v>
      </c>
      <c r="F73">
        <f t="shared" si="15"/>
        <v>45410.5</v>
      </c>
      <c r="G73">
        <f t="shared" si="39"/>
        <v>-3.7650259982910939E-3</v>
      </c>
      <c r="J73">
        <f t="shared" si="55"/>
        <v>-3.7650259982910939E-3</v>
      </c>
      <c r="L73">
        <f t="shared" si="16"/>
        <v>4.9719842710183107E-3</v>
      </c>
      <c r="M73" s="2">
        <f t="shared" si="17"/>
        <v>33198.319799999997</v>
      </c>
      <c r="O73">
        <f t="shared" si="18"/>
        <v>7.6335348446017991E-5</v>
      </c>
      <c r="P73">
        <v>1</v>
      </c>
      <c r="Q73">
        <f t="shared" si="19"/>
        <v>7.6335348446017991E-5</v>
      </c>
      <c r="R73" s="183"/>
      <c r="AD73" s="135">
        <f t="shared" si="20"/>
        <v>33198.319799999997</v>
      </c>
      <c r="AE73">
        <f t="shared" si="21"/>
        <v>45410.5</v>
      </c>
      <c r="AF73" s="134">
        <f t="shared" si="22"/>
        <v>-3.9570494415599542E-3</v>
      </c>
      <c r="AG73" s="134">
        <f t="shared" si="23"/>
        <v>1.9202344326886035E-4</v>
      </c>
      <c r="AH73" s="134">
        <f t="shared" si="24"/>
        <v>-8.7370102693094046E-3</v>
      </c>
      <c r="AI73" s="134">
        <f t="shared" si="25"/>
        <v>5.164007714287171E-3</v>
      </c>
      <c r="AJ73" s="134">
        <f t="shared" si="26"/>
        <v>3.687300276482923E-8</v>
      </c>
      <c r="AL73" s="136"/>
      <c r="AM73">
        <f t="shared" si="27"/>
        <v>-8.9290337125782649E-3</v>
      </c>
      <c r="AN73">
        <f t="shared" si="28"/>
        <v>0.69885357375251389</v>
      </c>
      <c r="AO73">
        <f t="shared" si="29"/>
        <v>-0.70894782767609121</v>
      </c>
      <c r="AP73">
        <f t="shared" si="30"/>
        <v>-0.43339437068445863</v>
      </c>
      <c r="AQ73">
        <f t="shared" si="31"/>
        <v>-2.1780611996518711</v>
      </c>
      <c r="AR73">
        <f t="shared" si="32"/>
        <v>-1.9125680478128146</v>
      </c>
      <c r="AS73" s="134">
        <f t="shared" si="56"/>
        <v>4.6510018455328925</v>
      </c>
      <c r="AT73" s="134">
        <f t="shared" si="56"/>
        <v>4.6510018444082926</v>
      </c>
      <c r="AU73" s="134">
        <f t="shared" si="56"/>
        <v>4.6510018791431467</v>
      </c>
      <c r="AV73" s="134">
        <f t="shared" si="56"/>
        <v>4.6510008063171773</v>
      </c>
      <c r="AW73" s="134">
        <f t="shared" si="56"/>
        <v>4.651033950430226</v>
      </c>
      <c r="AX73" s="134">
        <f t="shared" si="56"/>
        <v>4.6500181116998061</v>
      </c>
      <c r="AY73" s="134">
        <f t="shared" si="56"/>
        <v>4.7061306862239292</v>
      </c>
      <c r="AZ73" s="134">
        <f t="shared" si="34"/>
        <v>5.1777575759699106</v>
      </c>
      <c r="BA73" s="134"/>
    </row>
    <row r="74" spans="1:53" ht="13.5" thickBot="1">
      <c r="A74" s="18" t="s">
        <v>1764</v>
      </c>
      <c r="B74" s="6" t="s">
        <v>1814</v>
      </c>
      <c r="C74" s="32">
        <v>48217.784299999999</v>
      </c>
      <c r="D74" s="32"/>
      <c r="E74">
        <f t="shared" si="14"/>
        <v>45413.488324397433</v>
      </c>
      <c r="F74">
        <f t="shared" si="15"/>
        <v>45413.5</v>
      </c>
      <c r="G74">
        <f t="shared" si="39"/>
        <v>-3.7536620002356358E-3</v>
      </c>
      <c r="J74">
        <f t="shared" si="55"/>
        <v>-3.7536620002356358E-3</v>
      </c>
      <c r="L74">
        <f t="shared" si="16"/>
        <v>4.9752350432502868E-3</v>
      </c>
      <c r="M74" s="2">
        <f t="shared" si="17"/>
        <v>33199.284299999999</v>
      </c>
      <c r="O74">
        <f t="shared" si="18"/>
        <v>7.6193643595777279E-5</v>
      </c>
      <c r="P74">
        <v>1</v>
      </c>
      <c r="Q74">
        <f t="shared" si="19"/>
        <v>7.6193643595777279E-5</v>
      </c>
      <c r="R74" s="183"/>
      <c r="AD74" s="135">
        <f t="shared" si="20"/>
        <v>33199.284299999999</v>
      </c>
      <c r="AE74">
        <f t="shared" si="21"/>
        <v>45413.5</v>
      </c>
      <c r="AF74" s="134">
        <f t="shared" si="22"/>
        <v>-3.9546010633214005E-3</v>
      </c>
      <c r="AG74" s="134">
        <f t="shared" si="23"/>
        <v>2.0093906308576472E-4</v>
      </c>
      <c r="AH74" s="134">
        <f t="shared" si="24"/>
        <v>-8.7288970434859225E-3</v>
      </c>
      <c r="AI74" s="134">
        <f t="shared" si="25"/>
        <v>5.1761741063360515E-3</v>
      </c>
      <c r="AJ74" s="134">
        <f t="shared" si="26"/>
        <v>4.0376507073784931E-8</v>
      </c>
      <c r="AL74" s="136"/>
      <c r="AM74">
        <f t="shared" si="27"/>
        <v>-8.9298361065716873E-3</v>
      </c>
      <c r="AN74">
        <f t="shared" si="28"/>
        <v>0.69897070860075494</v>
      </c>
      <c r="AO74">
        <f t="shared" si="29"/>
        <v>-0.70913839696301351</v>
      </c>
      <c r="AP74">
        <f t="shared" si="30"/>
        <v>-0.43347573900078762</v>
      </c>
      <c r="AQ74">
        <f t="shared" si="31"/>
        <v>-2.1777909519037495</v>
      </c>
      <c r="AR74">
        <f t="shared" si="32"/>
        <v>-1.9119388146963658</v>
      </c>
      <c r="AS74" s="134">
        <f t="shared" si="56"/>
        <v>4.6513302822438467</v>
      </c>
      <c r="AT74" s="134">
        <f t="shared" si="56"/>
        <v>4.651330281153677</v>
      </c>
      <c r="AU74" s="134">
        <f t="shared" si="56"/>
        <v>4.6513303150060041</v>
      </c>
      <c r="AV74" s="134">
        <f t="shared" si="56"/>
        <v>4.6513292638206565</v>
      </c>
      <c r="AW74" s="134">
        <f t="shared" si="56"/>
        <v>4.6513619137554718</v>
      </c>
      <c r="AX74" s="134">
        <f t="shared" si="56"/>
        <v>4.6503558150330866</v>
      </c>
      <c r="AY74" s="134">
        <f t="shared" si="56"/>
        <v>4.7065500502722193</v>
      </c>
      <c r="AZ74" s="134">
        <f t="shared" si="34"/>
        <v>5.178096617969576</v>
      </c>
      <c r="BA74" s="134"/>
    </row>
    <row r="75" spans="1:53" ht="13.5" thickBot="1">
      <c r="A75" s="18" t="s">
        <v>1764</v>
      </c>
      <c r="B75" s="6"/>
      <c r="C75" s="32">
        <v>48213.765599999999</v>
      </c>
      <c r="D75" s="32"/>
      <c r="E75">
        <f t="shared" si="14"/>
        <v>45400.98833264014</v>
      </c>
      <c r="F75">
        <f t="shared" si="15"/>
        <v>45401</v>
      </c>
      <c r="G75">
        <f t="shared" si="39"/>
        <v>-3.7510120018851012E-3</v>
      </c>
      <c r="J75">
        <f t="shared" si="55"/>
        <v>-3.7510120018851012E-3</v>
      </c>
      <c r="L75">
        <f t="shared" si="16"/>
        <v>4.9616927356216922E-3</v>
      </c>
      <c r="M75" s="2">
        <f t="shared" si="17"/>
        <v>33195.265599999999</v>
      </c>
      <c r="O75">
        <f t="shared" si="18"/>
        <v>7.5911223842973317E-5</v>
      </c>
      <c r="P75">
        <v>1</v>
      </c>
      <c r="Q75">
        <f t="shared" si="19"/>
        <v>7.5911223842973317E-5</v>
      </c>
      <c r="R75" s="183"/>
      <c r="AD75" s="135">
        <f t="shared" si="20"/>
        <v>33195.265599999999</v>
      </c>
      <c r="AE75">
        <f t="shared" si="21"/>
        <v>45401</v>
      </c>
      <c r="AF75" s="134">
        <f t="shared" si="22"/>
        <v>-3.9647945992552849E-3</v>
      </c>
      <c r="AG75" s="134">
        <f t="shared" si="23"/>
        <v>2.1378259737018374E-4</v>
      </c>
      <c r="AH75" s="134">
        <f t="shared" si="24"/>
        <v>-8.7127047375067934E-3</v>
      </c>
      <c r="AI75" s="134">
        <f t="shared" si="25"/>
        <v>5.175475332991876E-3</v>
      </c>
      <c r="AJ75" s="134">
        <f t="shared" si="26"/>
        <v>4.5702998938342088E-8</v>
      </c>
      <c r="AL75" s="136"/>
      <c r="AM75">
        <f t="shared" si="27"/>
        <v>-8.9264873348769772E-3</v>
      </c>
      <c r="AN75">
        <f t="shared" si="28"/>
        <v>0.69848305050024639</v>
      </c>
      <c r="AO75">
        <f t="shared" si="29"/>
        <v>-0.70834443822484006</v>
      </c>
      <c r="AP75">
        <f t="shared" si="30"/>
        <v>-0.43313667559671465</v>
      </c>
      <c r="AQ75">
        <f t="shared" si="31"/>
        <v>-2.1789163870828947</v>
      </c>
      <c r="AR75">
        <f t="shared" si="32"/>
        <v>-1.9145613739193501</v>
      </c>
      <c r="AS75" s="134">
        <f t="shared" si="56"/>
        <v>4.649962158858381</v>
      </c>
      <c r="AT75" s="134">
        <f t="shared" si="56"/>
        <v>4.6499621576193997</v>
      </c>
      <c r="AU75" s="134">
        <f t="shared" si="56"/>
        <v>4.6499621952505894</v>
      </c>
      <c r="AV75" s="134">
        <f t="shared" si="56"/>
        <v>4.6499610523010686</v>
      </c>
      <c r="AW75" s="134">
        <f t="shared" si="56"/>
        <v>4.6499957757472723</v>
      </c>
      <c r="AX75" s="134">
        <f t="shared" si="56"/>
        <v>4.648949328676121</v>
      </c>
      <c r="AY75" s="134">
        <f t="shared" si="56"/>
        <v>4.7048030577719135</v>
      </c>
      <c r="AZ75" s="134">
        <f t="shared" si="34"/>
        <v>5.1766839429709695</v>
      </c>
      <c r="BA75" s="134"/>
    </row>
    <row r="76" spans="1:53" ht="13.5" thickBot="1">
      <c r="A76" s="18" t="s">
        <v>1764</v>
      </c>
      <c r="B76" s="6"/>
      <c r="C76" s="32">
        <v>48214.730100000001</v>
      </c>
      <c r="D76" s="32"/>
      <c r="E76">
        <f t="shared" si="14"/>
        <v>45403.988367987375</v>
      </c>
      <c r="F76">
        <f t="shared" si="15"/>
        <v>45404</v>
      </c>
      <c r="G76">
        <f t="shared" si="39"/>
        <v>-3.7396479965536855E-3</v>
      </c>
      <c r="J76">
        <f t="shared" si="55"/>
        <v>-3.7396479965536855E-3</v>
      </c>
      <c r="L76">
        <f t="shared" si="16"/>
        <v>4.9649422710514382E-3</v>
      </c>
      <c r="M76" s="2">
        <f t="shared" si="17"/>
        <v>33196.230100000001</v>
      </c>
      <c r="O76">
        <f t="shared" si="18"/>
        <v>7.576989172688584E-5</v>
      </c>
      <c r="P76">
        <v>1</v>
      </c>
      <c r="Q76">
        <f t="shared" si="19"/>
        <v>7.576989172688584E-5</v>
      </c>
      <c r="R76" s="183"/>
      <c r="AD76" s="135">
        <f t="shared" si="20"/>
        <v>33196.230100000001</v>
      </c>
      <c r="AE76">
        <f t="shared" si="21"/>
        <v>45404</v>
      </c>
      <c r="AF76" s="134">
        <f t="shared" si="22"/>
        <v>-3.962350079673849E-3</v>
      </c>
      <c r="AG76" s="134">
        <f t="shared" si="23"/>
        <v>2.227020831201635E-4</v>
      </c>
      <c r="AH76" s="134">
        <f t="shared" si="24"/>
        <v>-8.7045902676051237E-3</v>
      </c>
      <c r="AI76" s="134">
        <f t="shared" si="25"/>
        <v>5.1876443541716017E-3</v>
      </c>
      <c r="AJ76" s="134">
        <f t="shared" si="26"/>
        <v>4.9596217826060209E-8</v>
      </c>
      <c r="AL76" s="136"/>
      <c r="AM76">
        <f t="shared" si="27"/>
        <v>-8.9272923507252872E-3</v>
      </c>
      <c r="AN76">
        <f t="shared" si="28"/>
        <v>0.69859999158669517</v>
      </c>
      <c r="AO76">
        <f t="shared" si="29"/>
        <v>-0.70853496910730873</v>
      </c>
      <c r="AP76">
        <f t="shared" si="30"/>
        <v>-0.43321805769274013</v>
      </c>
      <c r="AQ76">
        <f t="shared" si="31"/>
        <v>-2.1786464258736</v>
      </c>
      <c r="AR76">
        <f t="shared" si="32"/>
        <v>-1.9139317785015584</v>
      </c>
      <c r="AS76" s="134">
        <f t="shared" si="56"/>
        <v>4.6502904214053302</v>
      </c>
      <c r="AT76" s="134">
        <f t="shared" si="56"/>
        <v>4.6502904202033628</v>
      </c>
      <c r="AU76" s="134">
        <f t="shared" si="56"/>
        <v>4.6502904569030683</v>
      </c>
      <c r="AV76" s="134">
        <f t="shared" si="56"/>
        <v>4.6502893363602062</v>
      </c>
      <c r="AW76" s="134">
        <f t="shared" si="56"/>
        <v>4.6503235587225138</v>
      </c>
      <c r="AX76" s="134">
        <f t="shared" si="56"/>
        <v>4.6492867388356798</v>
      </c>
      <c r="AY76" s="134">
        <f t="shared" si="56"/>
        <v>4.7052222501132235</v>
      </c>
      <c r="AZ76" s="134">
        <f t="shared" si="34"/>
        <v>5.1770229849706357</v>
      </c>
      <c r="BA76" s="134"/>
    </row>
    <row r="77" spans="1:53" ht="13.5" thickBot="1">
      <c r="A77" s="18" t="s">
        <v>1764</v>
      </c>
      <c r="B77" s="6"/>
      <c r="C77" s="32">
        <v>48218.588100000001</v>
      </c>
      <c r="D77" s="32"/>
      <c r="E77">
        <f t="shared" si="14"/>
        <v>45415.988509376286</v>
      </c>
      <c r="F77">
        <f t="shared" si="15"/>
        <v>45416</v>
      </c>
      <c r="G77">
        <f t="shared" si="39"/>
        <v>-3.6941919970558956E-3</v>
      </c>
      <c r="J77">
        <f t="shared" si="55"/>
        <v>-3.6941919970558956E-3</v>
      </c>
      <c r="L77">
        <f t="shared" si="16"/>
        <v>4.9779443184616717E-3</v>
      </c>
      <c r="M77" s="2">
        <f t="shared" si="17"/>
        <v>33200.088100000001</v>
      </c>
      <c r="O77">
        <f t="shared" si="18"/>
        <v>7.5205948274918613E-5</v>
      </c>
      <c r="P77">
        <v>1</v>
      </c>
      <c r="Q77">
        <f t="shared" si="19"/>
        <v>7.5205948274918613E-5</v>
      </c>
      <c r="R77" s="183"/>
      <c r="AD77" s="135">
        <f t="shared" si="20"/>
        <v>33200.088100000001</v>
      </c>
      <c r="AE77">
        <f t="shared" si="21"/>
        <v>45416</v>
      </c>
      <c r="AF77" s="134">
        <f t="shared" si="22"/>
        <v>-3.952559816531304E-3</v>
      </c>
      <c r="AG77" s="134">
        <f t="shared" si="23"/>
        <v>2.5836781947540834E-4</v>
      </c>
      <c r="AH77" s="134">
        <f t="shared" si="24"/>
        <v>-8.6721363155175674E-3</v>
      </c>
      <c r="AI77" s="134">
        <f t="shared" si="25"/>
        <v>5.2363121379370801E-3</v>
      </c>
      <c r="AJ77" s="134">
        <f t="shared" si="26"/>
        <v>6.6753930140477186E-8</v>
      </c>
      <c r="AL77" s="136"/>
      <c r="AM77">
        <f t="shared" si="27"/>
        <v>-8.9305041349929757E-3</v>
      </c>
      <c r="AN77">
        <f t="shared" si="28"/>
        <v>0.6990683677780295</v>
      </c>
      <c r="AO77">
        <f t="shared" si="29"/>
        <v>-0.70929721393251111</v>
      </c>
      <c r="AP77">
        <f t="shared" si="30"/>
        <v>-0.43354354257771072</v>
      </c>
      <c r="AQ77">
        <f t="shared" si="31"/>
        <v>-2.1775656762289484</v>
      </c>
      <c r="AR77">
        <f t="shared" si="32"/>
        <v>-1.9114145410180696</v>
      </c>
      <c r="AS77" s="134">
        <f t="shared" si="56"/>
        <v>4.651604021560785</v>
      </c>
      <c r="AT77" s="134">
        <f t="shared" si="56"/>
        <v>4.651604020498703</v>
      </c>
      <c r="AU77" s="134">
        <f t="shared" si="56"/>
        <v>4.6516040536271888</v>
      </c>
      <c r="AV77" s="134">
        <f t="shared" si="56"/>
        <v>4.6516030202915672</v>
      </c>
      <c r="AW77" s="134">
        <f t="shared" si="56"/>
        <v>4.6516352601086419</v>
      </c>
      <c r="AX77" s="134">
        <f t="shared" si="56"/>
        <v>4.6506373052554029</v>
      </c>
      <c r="AY77" s="134">
        <f t="shared" si="56"/>
        <v>4.7068995617187097</v>
      </c>
      <c r="AZ77" s="134">
        <f t="shared" si="34"/>
        <v>5.1783791529692973</v>
      </c>
      <c r="BA77" s="134"/>
    </row>
    <row r="78" spans="1:53" ht="13.5" thickBot="1">
      <c r="A78" s="18" t="s">
        <v>1755</v>
      </c>
      <c r="B78" s="6"/>
      <c r="C78" s="32">
        <v>47862.370300000002</v>
      </c>
      <c r="D78" s="32"/>
      <c r="E78">
        <f t="shared" si="14"/>
        <v>44307.988518384176</v>
      </c>
      <c r="F78">
        <f t="shared" si="15"/>
        <v>44308</v>
      </c>
      <c r="G78">
        <f t="shared" si="39"/>
        <v>-3.6912959985784255E-3</v>
      </c>
      <c r="J78">
        <f t="shared" si="55"/>
        <v>-3.6912959985784255E-3</v>
      </c>
      <c r="L78">
        <f t="shared" si="16"/>
        <v>3.8037716433293733E-3</v>
      </c>
      <c r="M78" s="2">
        <f t="shared" si="17"/>
        <v>32843.870300000002</v>
      </c>
      <c r="O78">
        <f t="shared" si="18"/>
        <v>5.6176038956773333E-5</v>
      </c>
      <c r="P78">
        <v>1</v>
      </c>
      <c r="Q78">
        <f t="shared" si="19"/>
        <v>5.6176038956773333E-5</v>
      </c>
      <c r="R78" s="183"/>
      <c r="S78">
        <v>1.1264102709202743E-10</v>
      </c>
      <c r="T78">
        <v>9.472936418655282E-20</v>
      </c>
      <c r="U78">
        <v>2.3925565685025446E-29</v>
      </c>
      <c r="V78">
        <v>7.5698774172749917E-13</v>
      </c>
      <c r="W78">
        <v>5.0490432004295434E-6</v>
      </c>
      <c r="X78">
        <v>7.9799614834915135E-7</v>
      </c>
      <c r="Y78">
        <v>1.5529274997458443E-3</v>
      </c>
      <c r="Z78">
        <v>19.690070092563097</v>
      </c>
      <c r="AA78">
        <v>2.2724568953992894E-8</v>
      </c>
      <c r="AB78">
        <v>5.8976462570060224E-13</v>
      </c>
      <c r="AD78" s="135">
        <f t="shared" si="20"/>
        <v>32843.870300000002</v>
      </c>
      <c r="AE78">
        <f t="shared" si="21"/>
        <v>44308</v>
      </c>
      <c r="AF78" s="134">
        <f t="shared" si="22"/>
        <v>-4.7781689201275377E-3</v>
      </c>
      <c r="AG78" s="134">
        <f t="shared" si="23"/>
        <v>1.0868729215491122E-3</v>
      </c>
      <c r="AH78" s="134">
        <f t="shared" si="24"/>
        <v>-7.4950676419077988E-3</v>
      </c>
      <c r="AI78" s="134">
        <f t="shared" si="25"/>
        <v>4.8906445648784855E-3</v>
      </c>
      <c r="AJ78" s="134">
        <f t="shared" si="26"/>
        <v>1.1812927475967026E-6</v>
      </c>
      <c r="AL78" s="136"/>
      <c r="AM78">
        <f t="shared" si="27"/>
        <v>-8.581940563456911E-3</v>
      </c>
      <c r="AN78">
        <f t="shared" si="28"/>
        <v>0.6596399526472253</v>
      </c>
      <c r="AO78">
        <f t="shared" si="29"/>
        <v>-0.63988025036781171</v>
      </c>
      <c r="AP78">
        <f t="shared" si="30"/>
        <v>-0.40332975187633696</v>
      </c>
      <c r="AQ78">
        <f t="shared" si="31"/>
        <v>-2.271723969409928</v>
      </c>
      <c r="AR78">
        <f t="shared" si="32"/>
        <v>-2.152357574763029</v>
      </c>
      <c r="AS78" s="134">
        <f t="shared" si="56"/>
        <v>4.5338032410976696</v>
      </c>
      <c r="AT78" s="134">
        <f t="shared" si="56"/>
        <v>4.5338030770090487</v>
      </c>
      <c r="AU78" s="134">
        <f t="shared" si="56"/>
        <v>4.5338048273242526</v>
      </c>
      <c r="AV78" s="134">
        <f t="shared" si="56"/>
        <v>4.5337861577801872</v>
      </c>
      <c r="AW78" s="134">
        <f t="shared" si="56"/>
        <v>4.5339853940595987</v>
      </c>
      <c r="AX78" s="134">
        <f t="shared" si="56"/>
        <v>4.5318704258246303</v>
      </c>
      <c r="AY78" s="134">
        <f t="shared" si="56"/>
        <v>4.5557568379239664</v>
      </c>
      <c r="AZ78" s="134">
        <f t="shared" si="34"/>
        <v>5.0531596410928818</v>
      </c>
      <c r="BA78" s="134"/>
    </row>
    <row r="79" spans="1:53" ht="13.5" thickBot="1">
      <c r="A79" s="18" t="s">
        <v>1755</v>
      </c>
      <c r="B79" s="6" t="s">
        <v>1814</v>
      </c>
      <c r="C79" s="32">
        <v>48268.259299999998</v>
      </c>
      <c r="D79" s="32"/>
      <c r="E79">
        <f t="shared" si="14"/>
        <v>45570.488619007432</v>
      </c>
      <c r="F79">
        <f t="shared" si="15"/>
        <v>45570.5</v>
      </c>
      <c r="G79">
        <f t="shared" si="39"/>
        <v>-3.6589459996321239E-3</v>
      </c>
      <c r="J79">
        <f t="shared" si="55"/>
        <v>-3.6589459996321239E-3</v>
      </c>
      <c r="L79">
        <f t="shared" si="16"/>
        <v>5.1459038509647226E-3</v>
      </c>
      <c r="M79" s="2">
        <f t="shared" si="17"/>
        <v>33249.759299999998</v>
      </c>
      <c r="O79">
        <f t="shared" si="18"/>
        <v>7.7525380891555303E-5</v>
      </c>
      <c r="P79">
        <v>1</v>
      </c>
      <c r="Q79">
        <f t="shared" si="19"/>
        <v>7.7525380891555303E-5</v>
      </c>
      <c r="R79" s="183"/>
      <c r="AD79" s="135">
        <f t="shared" si="20"/>
        <v>33249.759299999998</v>
      </c>
      <c r="AE79">
        <f t="shared" si="21"/>
        <v>45570.5</v>
      </c>
      <c r="AF79" s="134">
        <f t="shared" si="22"/>
        <v>-3.8247552285802441E-3</v>
      </c>
      <c r="AG79" s="134">
        <f t="shared" si="23"/>
        <v>1.6580922894812028E-4</v>
      </c>
      <c r="AH79" s="134">
        <f t="shared" si="24"/>
        <v>-8.8048498505968464E-3</v>
      </c>
      <c r="AI79" s="134">
        <f t="shared" si="25"/>
        <v>5.3117130799128429E-3</v>
      </c>
      <c r="AJ79" s="134">
        <f t="shared" si="26"/>
        <v>2.7492700404370168E-8</v>
      </c>
      <c r="AL79" s="136"/>
      <c r="AM79">
        <f t="shared" si="27"/>
        <v>-8.9706590795449667E-3</v>
      </c>
      <c r="AN79">
        <f t="shared" si="28"/>
        <v>0.70518725690678918</v>
      </c>
      <c r="AO79">
        <f t="shared" si="29"/>
        <v>-0.71912784506906025</v>
      </c>
      <c r="AP79">
        <f t="shared" si="30"/>
        <v>-0.43772742328127795</v>
      </c>
      <c r="AQ79">
        <f t="shared" si="31"/>
        <v>-2.1635200147221414</v>
      </c>
      <c r="AR79">
        <f t="shared" si="32"/>
        <v>-1.879166117015691</v>
      </c>
      <c r="AS79" s="134">
        <f t="shared" si="56"/>
        <v>4.6685960017297576</v>
      </c>
      <c r="AT79" s="134">
        <f t="shared" si="56"/>
        <v>4.6685960016017711</v>
      </c>
      <c r="AU79" s="134">
        <f t="shared" si="56"/>
        <v>4.6685960071412937</v>
      </c>
      <c r="AV79" s="134">
        <f t="shared" si="56"/>
        <v>4.6685957673808893</v>
      </c>
      <c r="AW79" s="134">
        <f t="shared" si="56"/>
        <v>4.6686061458389396</v>
      </c>
      <c r="AX79" s="134">
        <f t="shared" si="56"/>
        <v>4.668159123080013</v>
      </c>
      <c r="AY79" s="134">
        <f t="shared" si="56"/>
        <v>4.7285721910396239</v>
      </c>
      <c r="AZ79" s="134">
        <f t="shared" si="34"/>
        <v>5.1958398159520645</v>
      </c>
      <c r="BA79" s="134"/>
    </row>
    <row r="80" spans="1:53" ht="13.5" thickBot="1">
      <c r="A80" s="18" t="s">
        <v>1755</v>
      </c>
      <c r="B80" s="6" t="s">
        <v>1814</v>
      </c>
      <c r="C80" s="32">
        <v>48268.2595</v>
      </c>
      <c r="D80" s="32"/>
      <c r="E80">
        <f t="shared" si="14"/>
        <v>45570.489241098752</v>
      </c>
      <c r="F80">
        <f t="shared" si="15"/>
        <v>45570.5</v>
      </c>
      <c r="G80">
        <f t="shared" si="39"/>
        <v>-3.4589459974085912E-3</v>
      </c>
      <c r="J80">
        <f t="shared" si="55"/>
        <v>-3.4589459974085912E-3</v>
      </c>
      <c r="L80">
        <f t="shared" si="16"/>
        <v>5.1459038509647226E-3</v>
      </c>
      <c r="M80" s="2">
        <f t="shared" si="17"/>
        <v>33249.7595</v>
      </c>
      <c r="O80">
        <f t="shared" si="18"/>
        <v>7.4043440913050247E-5</v>
      </c>
      <c r="P80">
        <v>1</v>
      </c>
      <c r="Q80">
        <f t="shared" si="19"/>
        <v>7.4043440913050247E-5</v>
      </c>
      <c r="R80" s="183"/>
      <c r="AD80" s="135">
        <f t="shared" si="20"/>
        <v>33249.7595</v>
      </c>
      <c r="AE80">
        <f t="shared" si="21"/>
        <v>45570.5</v>
      </c>
      <c r="AF80" s="134">
        <f t="shared" si="22"/>
        <v>-3.8247552285802441E-3</v>
      </c>
      <c r="AG80" s="134">
        <f t="shared" si="23"/>
        <v>3.6580923117165293E-4</v>
      </c>
      <c r="AH80" s="134">
        <f t="shared" si="24"/>
        <v>-8.6048498483733138E-3</v>
      </c>
      <c r="AI80" s="134">
        <f t="shared" si="25"/>
        <v>5.5117130821363755E-3</v>
      </c>
      <c r="AJ80" s="134">
        <f t="shared" si="26"/>
        <v>1.338163936103958E-7</v>
      </c>
      <c r="AL80" s="136"/>
      <c r="AM80">
        <f t="shared" si="27"/>
        <v>-8.9706590795449667E-3</v>
      </c>
      <c r="AN80">
        <f t="shared" si="28"/>
        <v>0.70518725690678918</v>
      </c>
      <c r="AO80">
        <f t="shared" si="29"/>
        <v>-0.71912784506906025</v>
      </c>
      <c r="AP80">
        <f t="shared" si="30"/>
        <v>-0.43772742328127795</v>
      </c>
      <c r="AQ80">
        <f t="shared" si="31"/>
        <v>-2.1635200147221414</v>
      </c>
      <c r="AR80">
        <f t="shared" si="32"/>
        <v>-1.879166117015691</v>
      </c>
      <c r="AS80" s="134">
        <f t="shared" si="56"/>
        <v>4.6685960017297576</v>
      </c>
      <c r="AT80" s="134">
        <f t="shared" si="56"/>
        <v>4.6685960016017711</v>
      </c>
      <c r="AU80" s="134">
        <f t="shared" si="56"/>
        <v>4.6685960071412937</v>
      </c>
      <c r="AV80" s="134">
        <f t="shared" si="56"/>
        <v>4.6685957673808893</v>
      </c>
      <c r="AW80" s="134">
        <f t="shared" si="56"/>
        <v>4.6686061458389396</v>
      </c>
      <c r="AX80" s="134">
        <f t="shared" si="56"/>
        <v>4.668159123080013</v>
      </c>
      <c r="AY80" s="134">
        <f t="shared" si="56"/>
        <v>4.7285721910396239</v>
      </c>
      <c r="AZ80" s="134">
        <f t="shared" si="34"/>
        <v>5.1958398159520645</v>
      </c>
      <c r="BA80" s="134"/>
    </row>
    <row r="81" spans="1:53" ht="13.5" thickBot="1">
      <c r="A81" s="18" t="s">
        <v>1766</v>
      </c>
      <c r="B81" s="6"/>
      <c r="C81" s="32">
        <v>48290.281999999999</v>
      </c>
      <c r="D81" s="32">
        <v>2E-3</v>
      </c>
      <c r="E81">
        <f t="shared" si="14"/>
        <v>45638.989270579652</v>
      </c>
      <c r="F81">
        <f t="shared" si="15"/>
        <v>45639</v>
      </c>
      <c r="G81">
        <f t="shared" si="39"/>
        <v>-3.4494680003263056E-3</v>
      </c>
      <c r="J81">
        <f>+G81</f>
        <v>-3.4494680003263056E-3</v>
      </c>
      <c r="L81">
        <f t="shared" si="16"/>
        <v>5.2207027981036255E-3</v>
      </c>
      <c r="M81" s="2">
        <f t="shared" si="17"/>
        <v>33271.781999999999</v>
      </c>
      <c r="O81">
        <f t="shared" si="18"/>
        <v>7.5171861673947109E-5</v>
      </c>
      <c r="P81">
        <v>1</v>
      </c>
      <c r="Q81">
        <f t="shared" si="19"/>
        <v>7.5171861673947109E-5</v>
      </c>
      <c r="R81" s="183"/>
      <c r="AD81" s="135">
        <f t="shared" si="20"/>
        <v>33271.781999999999</v>
      </c>
      <c r="AE81">
        <f t="shared" si="21"/>
        <v>45639</v>
      </c>
      <c r="AF81" s="134">
        <f t="shared" si="22"/>
        <v>-3.7670375933108007E-3</v>
      </c>
      <c r="AG81" s="134">
        <f t="shared" si="23"/>
        <v>3.1756959298449502E-4</v>
      </c>
      <c r="AH81" s="134">
        <f t="shared" si="24"/>
        <v>-8.6701707984299312E-3</v>
      </c>
      <c r="AI81" s="134">
        <f t="shared" si="25"/>
        <v>5.5382723910881206E-3</v>
      </c>
      <c r="AJ81" s="134">
        <f t="shared" si="26"/>
        <v>1.0085044638833783E-7</v>
      </c>
      <c r="AL81" s="136"/>
      <c r="AM81">
        <f t="shared" si="27"/>
        <v>-8.9877403914144262E-3</v>
      </c>
      <c r="AN81">
        <f t="shared" si="28"/>
        <v>0.70795366709632579</v>
      </c>
      <c r="AO81">
        <f t="shared" si="29"/>
        <v>-0.72349582177259519</v>
      </c>
      <c r="AP81">
        <f t="shared" si="30"/>
        <v>-0.43957796807861838</v>
      </c>
      <c r="AQ81">
        <f t="shared" si="31"/>
        <v>-2.1572134285601674</v>
      </c>
      <c r="AR81">
        <f t="shared" si="32"/>
        <v>-1.8649618308045091</v>
      </c>
      <c r="AS81" s="134">
        <f t="shared" ref="AS81:AY90" si="57">$AZ81+$AG$7*SIN(AT81)</f>
        <v>4.6761774504439435</v>
      </c>
      <c r="AT81" s="134">
        <f t="shared" si="57"/>
        <v>4.676177450420826</v>
      </c>
      <c r="AU81" s="134">
        <f t="shared" si="57"/>
        <v>4.6761774516307462</v>
      </c>
      <c r="AV81" s="134">
        <f t="shared" si="57"/>
        <v>4.6761773883055699</v>
      </c>
      <c r="AW81" s="134">
        <f t="shared" si="57"/>
        <v>4.6761807027862936</v>
      </c>
      <c r="AX81" s="134">
        <f t="shared" si="57"/>
        <v>4.6760076262566761</v>
      </c>
      <c r="AY81" s="134">
        <f t="shared" si="57"/>
        <v>4.7382267503099529</v>
      </c>
      <c r="AZ81" s="134">
        <f t="shared" si="34"/>
        <v>5.2035812749444235</v>
      </c>
      <c r="BA81" s="134"/>
    </row>
    <row r="82" spans="1:53" ht="13.5" thickBot="1">
      <c r="A82" s="18" t="s">
        <v>1764</v>
      </c>
      <c r="B82" s="6" t="s">
        <v>1814</v>
      </c>
      <c r="C82" s="32">
        <v>48215.8557</v>
      </c>
      <c r="D82" s="32"/>
      <c r="E82">
        <f t="shared" si="14"/>
        <v>45407.489497885603</v>
      </c>
      <c r="F82">
        <f t="shared" si="15"/>
        <v>45407.5</v>
      </c>
      <c r="G82">
        <f t="shared" si="39"/>
        <v>-3.3763899991754442E-3</v>
      </c>
      <c r="J82">
        <f>G82</f>
        <v>-3.3763899991754442E-3</v>
      </c>
      <c r="L82">
        <f t="shared" si="16"/>
        <v>4.9687338893554603E-3</v>
      </c>
      <c r="M82" s="2">
        <f t="shared" si="17"/>
        <v>33197.3557</v>
      </c>
      <c r="O82">
        <f t="shared" si="18"/>
        <v>6.9641092714929165E-5</v>
      </c>
      <c r="P82">
        <v>1</v>
      </c>
      <c r="Q82">
        <f t="shared" si="19"/>
        <v>6.9641092714929165E-5</v>
      </c>
      <c r="R82" s="183"/>
      <c r="AD82" s="135">
        <f t="shared" si="20"/>
        <v>33197.3557</v>
      </c>
      <c r="AE82">
        <f t="shared" si="21"/>
        <v>45407.5</v>
      </c>
      <c r="AF82" s="134">
        <f t="shared" si="22"/>
        <v>-3.9594966007334975E-3</v>
      </c>
      <c r="AG82" s="134">
        <f t="shared" si="23"/>
        <v>5.8310660155805327E-4</v>
      </c>
      <c r="AH82" s="134">
        <f t="shared" si="24"/>
        <v>-8.3451238885309045E-3</v>
      </c>
      <c r="AI82" s="134">
        <f t="shared" si="25"/>
        <v>5.5518404909135136E-3</v>
      </c>
      <c r="AJ82" s="134">
        <f t="shared" si="26"/>
        <v>3.4001330878058228E-7</v>
      </c>
      <c r="AL82" s="136"/>
      <c r="AM82">
        <f t="shared" si="27"/>
        <v>-8.9282304900889578E-3</v>
      </c>
      <c r="AN82">
        <f t="shared" si="28"/>
        <v>0.69873650013621535</v>
      </c>
      <c r="AO82">
        <f t="shared" si="29"/>
        <v>-0.70875727049326043</v>
      </c>
      <c r="AP82">
        <f t="shared" si="30"/>
        <v>-0.4333129979961759</v>
      </c>
      <c r="AQ82">
        <f t="shared" si="31"/>
        <v>-2.1783313568463685</v>
      </c>
      <c r="AR82">
        <f t="shared" si="32"/>
        <v>-1.9131973952386558</v>
      </c>
      <c r="AS82" s="134">
        <f t="shared" si="57"/>
        <v>4.6506734638522511</v>
      </c>
      <c r="AT82" s="134">
        <f t="shared" si="57"/>
        <v>4.6506734626924189</v>
      </c>
      <c r="AU82" s="134">
        <f t="shared" si="57"/>
        <v>4.6506734983251103</v>
      </c>
      <c r="AV82" s="134">
        <f t="shared" si="57"/>
        <v>4.6506724036170688</v>
      </c>
      <c r="AW82" s="134">
        <f t="shared" si="57"/>
        <v>4.650706044111196</v>
      </c>
      <c r="AX82" s="134">
        <f t="shared" si="57"/>
        <v>4.6496805009870084</v>
      </c>
      <c r="AY82" s="134">
        <f t="shared" si="57"/>
        <v>4.7057113763889031</v>
      </c>
      <c r="AZ82" s="134">
        <f t="shared" si="34"/>
        <v>5.1774185339702452</v>
      </c>
      <c r="BA82" s="134"/>
    </row>
    <row r="83" spans="1:53" ht="13.5" thickBot="1">
      <c r="A83" s="18" t="s">
        <v>1755</v>
      </c>
      <c r="B83" s="6" t="s">
        <v>1814</v>
      </c>
      <c r="C83" s="32">
        <v>48277.261500000001</v>
      </c>
      <c r="D83" s="32"/>
      <c r="E83">
        <f t="shared" si="14"/>
        <v>45598.489571006212</v>
      </c>
      <c r="F83">
        <f t="shared" si="15"/>
        <v>45598.5</v>
      </c>
      <c r="G83">
        <f t="shared" si="39"/>
        <v>-3.3528819985804148E-3</v>
      </c>
      <c r="J83">
        <f>G83</f>
        <v>-3.3528819985804148E-3</v>
      </c>
      <c r="L83">
        <f t="shared" si="16"/>
        <v>5.1764539972252166E-3</v>
      </c>
      <c r="M83" s="2">
        <f t="shared" si="17"/>
        <v>33258.761500000001</v>
      </c>
      <c r="O83">
        <f t="shared" si="18"/>
        <v>7.2749572529345647E-5</v>
      </c>
      <c r="P83">
        <v>1</v>
      </c>
      <c r="Q83">
        <f t="shared" si="19"/>
        <v>7.2749572529345647E-5</v>
      </c>
      <c r="R83" s="183"/>
      <c r="AD83" s="135">
        <f t="shared" si="20"/>
        <v>33258.761500000001</v>
      </c>
      <c r="AE83">
        <f t="shared" si="21"/>
        <v>45598.5</v>
      </c>
      <c r="AF83" s="134">
        <f t="shared" si="22"/>
        <v>-3.8012414858516336E-3</v>
      </c>
      <c r="AG83" s="134">
        <f t="shared" si="23"/>
        <v>4.4835948727121877E-4</v>
      </c>
      <c r="AH83" s="134">
        <f t="shared" si="24"/>
        <v>-8.5293359958056314E-3</v>
      </c>
      <c r="AI83" s="134">
        <f t="shared" si="25"/>
        <v>5.6248134844964354E-3</v>
      </c>
      <c r="AJ83" s="134">
        <f t="shared" si="26"/>
        <v>2.0102622982611017E-7</v>
      </c>
      <c r="AL83" s="136"/>
      <c r="AM83">
        <f t="shared" si="27"/>
        <v>-8.9776954830768502E-3</v>
      </c>
      <c r="AN83">
        <f t="shared" si="28"/>
        <v>0.70631402629925077</v>
      </c>
      <c r="AO83">
        <f t="shared" si="29"/>
        <v>-0.72091262789180843</v>
      </c>
      <c r="AP83">
        <f t="shared" si="30"/>
        <v>-0.43848420659591991</v>
      </c>
      <c r="AQ83">
        <f t="shared" si="31"/>
        <v>-2.1609481046197523</v>
      </c>
      <c r="AR83">
        <f t="shared" si="32"/>
        <v>-1.8733531574679634</v>
      </c>
      <c r="AS83" s="134">
        <f t="shared" si="57"/>
        <v>4.671691402512252</v>
      </c>
      <c r="AT83" s="134">
        <f t="shared" si="57"/>
        <v>4.6716914024402882</v>
      </c>
      <c r="AU83" s="134">
        <f t="shared" si="57"/>
        <v>4.6716914057917664</v>
      </c>
      <c r="AV83" s="134">
        <f t="shared" si="57"/>
        <v>4.6716912497075969</v>
      </c>
      <c r="AW83" s="134">
        <f t="shared" si="57"/>
        <v>4.6716985194538356</v>
      </c>
      <c r="AX83" s="134">
        <f t="shared" si="57"/>
        <v>4.6713612915569716</v>
      </c>
      <c r="AY83" s="134">
        <f t="shared" si="57"/>
        <v>4.7325152028486057</v>
      </c>
      <c r="AZ83" s="134">
        <f t="shared" si="34"/>
        <v>5.1990042079489411</v>
      </c>
      <c r="BA83" s="134"/>
    </row>
    <row r="84" spans="1:53" ht="13.5" thickBot="1">
      <c r="A84" s="18" t="s">
        <v>1755</v>
      </c>
      <c r="B84" s="6" t="s">
        <v>1814</v>
      </c>
      <c r="C84" s="32">
        <v>48277.261500000001</v>
      </c>
      <c r="D84" s="32"/>
      <c r="E84">
        <f t="shared" si="14"/>
        <v>45598.489571006212</v>
      </c>
      <c r="F84">
        <f t="shared" si="15"/>
        <v>45598.5</v>
      </c>
      <c r="G84">
        <f t="shared" si="39"/>
        <v>-3.3528819985804148E-3</v>
      </c>
      <c r="J84">
        <f>G84</f>
        <v>-3.3528819985804148E-3</v>
      </c>
      <c r="L84">
        <f t="shared" si="16"/>
        <v>5.1764539972252166E-3</v>
      </c>
      <c r="M84" s="2">
        <f t="shared" si="17"/>
        <v>33258.761500000001</v>
      </c>
      <c r="O84">
        <f t="shared" si="18"/>
        <v>7.2749572529345647E-5</v>
      </c>
      <c r="P84">
        <v>1</v>
      </c>
      <c r="Q84">
        <f t="shared" si="19"/>
        <v>7.2749572529345647E-5</v>
      </c>
      <c r="R84" s="183"/>
      <c r="AD84" s="135">
        <f t="shared" si="20"/>
        <v>33258.761500000001</v>
      </c>
      <c r="AE84">
        <f t="shared" si="21"/>
        <v>45598.5</v>
      </c>
      <c r="AF84" s="134">
        <f t="shared" si="22"/>
        <v>-3.8012414858516336E-3</v>
      </c>
      <c r="AG84" s="134">
        <f t="shared" si="23"/>
        <v>4.4835948727121877E-4</v>
      </c>
      <c r="AH84" s="134">
        <f t="shared" si="24"/>
        <v>-8.5293359958056314E-3</v>
      </c>
      <c r="AI84" s="134">
        <f t="shared" si="25"/>
        <v>5.6248134844964354E-3</v>
      </c>
      <c r="AJ84" s="134">
        <f t="shared" si="26"/>
        <v>2.0102622982611017E-7</v>
      </c>
      <c r="AL84" s="136"/>
      <c r="AM84">
        <f t="shared" si="27"/>
        <v>-8.9776954830768502E-3</v>
      </c>
      <c r="AN84">
        <f t="shared" si="28"/>
        <v>0.70631402629925077</v>
      </c>
      <c r="AO84">
        <f t="shared" si="29"/>
        <v>-0.72091262789180843</v>
      </c>
      <c r="AP84">
        <f t="shared" si="30"/>
        <v>-0.43848420659591991</v>
      </c>
      <c r="AQ84">
        <f t="shared" si="31"/>
        <v>-2.1609481046197523</v>
      </c>
      <c r="AR84">
        <f t="shared" si="32"/>
        <v>-1.8733531574679634</v>
      </c>
      <c r="AS84" s="134">
        <f t="shared" si="57"/>
        <v>4.671691402512252</v>
      </c>
      <c r="AT84" s="134">
        <f t="shared" si="57"/>
        <v>4.6716914024402882</v>
      </c>
      <c r="AU84" s="134">
        <f t="shared" si="57"/>
        <v>4.6716914057917664</v>
      </c>
      <c r="AV84" s="134">
        <f t="shared" si="57"/>
        <v>4.6716912497075969</v>
      </c>
      <c r="AW84" s="134">
        <f t="shared" si="57"/>
        <v>4.6716985194538356</v>
      </c>
      <c r="AX84" s="134">
        <f t="shared" si="57"/>
        <v>4.6713612915569716</v>
      </c>
      <c r="AY84" s="134">
        <f t="shared" si="57"/>
        <v>4.7325152028486057</v>
      </c>
      <c r="AZ84" s="134">
        <f t="shared" si="34"/>
        <v>5.1990042079489411</v>
      </c>
      <c r="BA84" s="134"/>
    </row>
    <row r="85" spans="1:53" ht="13.5" thickBot="1">
      <c r="A85" s="19" t="s">
        <v>1824</v>
      </c>
      <c r="B85" s="17"/>
      <c r="C85" s="33">
        <v>42760.707999999999</v>
      </c>
      <c r="D85" s="33">
        <v>5.0000000000000001E-3</v>
      </c>
      <c r="E85">
        <f t="shared" ref="E85:E148" si="58">+(C85-C$7)/C$8</f>
        <v>28439.489576318869</v>
      </c>
      <c r="F85">
        <f t="shared" ref="F85:F148" si="59">ROUND(2*E85,0)/2</f>
        <v>28439.5</v>
      </c>
      <c r="G85">
        <f t="shared" si="39"/>
        <v>-3.3511739966343157E-3</v>
      </c>
      <c r="J85">
        <f>+G85</f>
        <v>-3.3511739966343157E-3</v>
      </c>
      <c r="L85">
        <f t="shared" ref="L85:L148" si="60">+D$11+D$12*F85+D$13*F85^2</f>
        <v>-7.1671015458710727E-3</v>
      </c>
      <c r="M85" s="2">
        <f t="shared" ref="M85:M148" si="61">+C85-15018.5</f>
        <v>27742.207999999999</v>
      </c>
      <c r="O85">
        <f t="shared" ref="O85:O148" si="62">+(L85-G85)^2</f>
        <v>1.4561303061024042E-5</v>
      </c>
      <c r="P85">
        <v>1</v>
      </c>
      <c r="Q85">
        <f t="shared" ref="Q85:Q148" si="63">+P85*O85</f>
        <v>1.4561303061024042E-5</v>
      </c>
      <c r="R85" s="183"/>
      <c r="AD85" s="135">
        <f t="shared" ref="AD85:AD148" si="64">+C85-15018.5</f>
        <v>27742.207999999999</v>
      </c>
      <c r="AE85">
        <f t="shared" ref="AE85:AE148" si="65">F85</f>
        <v>28439.5</v>
      </c>
      <c r="AF85" s="134">
        <f t="shared" ref="AF85:AF148" si="66">AG$3+AG$4*AE85+AG$5*AE85^2+AM85</f>
        <v>-5.9771371818466267E-3</v>
      </c>
      <c r="AG85" s="134">
        <f t="shared" ref="AG85:AG148" si="67">+G85-AF85</f>
        <v>2.625963185212311E-3</v>
      </c>
      <c r="AH85" s="134">
        <f t="shared" ref="AH85:AH148" si="68">+G85-L85</f>
        <v>3.815927549236757E-3</v>
      </c>
      <c r="AI85" s="134">
        <f t="shared" ref="AI85:AI148" si="69">G85-AM85</f>
        <v>-4.5411383606587617E-3</v>
      </c>
      <c r="AJ85" s="134">
        <f t="shared" ref="AJ85:AJ148" si="70">+(G85-AF85)^2*P85</f>
        <v>6.8956826500903863E-6</v>
      </c>
      <c r="AL85" s="136"/>
      <c r="AM85">
        <f t="shared" ref="AM85:AM148" si="71">$AG$6*($AG$11/AN85*AO85+$AG$12)</f>
        <v>1.1899643640244464E-3</v>
      </c>
      <c r="AN85">
        <f t="shared" ref="AN85:AN148" si="72">1+$AG$7*COS(AQ85)</f>
        <v>0.47273335830562524</v>
      </c>
      <c r="AO85">
        <f t="shared" ref="AO85:AO148" si="73">SIN(AQ85+RADIANS($AG$9))</f>
        <v>0.1323432871328537</v>
      </c>
      <c r="AP85">
        <f t="shared" ref="AP85:AP148" si="74">$AG$7*SIN(AQ85)</f>
        <v>-2.2577403281741102E-2</v>
      </c>
      <c r="AQ85">
        <f t="shared" ref="AQ85:AQ148" si="75">2*ATAN(AR85)</f>
        <v>-3.0987990878758778</v>
      </c>
      <c r="AR85">
        <f t="shared" ref="AR85:AR148" si="76">SQRT((1+$AG$7)/(1-$AG$7))*TAN(AS85/2)</f>
        <v>-46.728865483531621</v>
      </c>
      <c r="AS85" s="134">
        <f t="shared" si="57"/>
        <v>3.2185358927329282</v>
      </c>
      <c r="AT85" s="134">
        <f t="shared" si="57"/>
        <v>3.2198555777886808</v>
      </c>
      <c r="AU85" s="134">
        <f t="shared" si="57"/>
        <v>3.2173475555983488</v>
      </c>
      <c r="AV85" s="134">
        <f t="shared" si="57"/>
        <v>3.2221143988820158</v>
      </c>
      <c r="AW85" s="134">
        <f t="shared" si="57"/>
        <v>3.2130558322179428</v>
      </c>
      <c r="AX85" s="134">
        <f t="shared" si="57"/>
        <v>3.2302757291764297</v>
      </c>
      <c r="AY85" s="134">
        <f t="shared" si="57"/>
        <v>3.1975598411908153</v>
      </c>
      <c r="AZ85" s="134">
        <f t="shared" ref="AZ85:AZ148" si="77">RADIANS($AG$9)+$AG$18*(F85-AG$15)</f>
        <v>3.2597969838628384</v>
      </c>
      <c r="BA85" s="134"/>
    </row>
    <row r="86" spans="1:53" ht="13.5" thickBot="1">
      <c r="A86" s="18" t="s">
        <v>1755</v>
      </c>
      <c r="B86" s="6"/>
      <c r="C86" s="32">
        <v>47080.170700000002</v>
      </c>
      <c r="D86" s="32"/>
      <c r="E86">
        <f t="shared" si="58"/>
        <v>41874.990645301928</v>
      </c>
      <c r="F86">
        <f t="shared" si="59"/>
        <v>41875</v>
      </c>
      <c r="G86">
        <f t="shared" si="39"/>
        <v>-3.007499995874241E-3</v>
      </c>
      <c r="J86">
        <f>G86</f>
        <v>-3.007499995874241E-3</v>
      </c>
      <c r="L86">
        <f t="shared" si="60"/>
        <v>1.4124026932043343E-3</v>
      </c>
      <c r="M86" s="2">
        <f t="shared" si="61"/>
        <v>32061.670700000002</v>
      </c>
      <c r="O86">
        <f t="shared" si="62"/>
        <v>1.9535539780924021E-5</v>
      </c>
      <c r="P86">
        <v>1</v>
      </c>
      <c r="Q86">
        <f t="shared" si="63"/>
        <v>1.9535539780924021E-5</v>
      </c>
      <c r="R86" s="183"/>
      <c r="S86">
        <v>2.8353139537458057E-11</v>
      </c>
      <c r="T86">
        <v>7.6112560921427439E-20</v>
      </c>
      <c r="U86">
        <v>6.1631629621703195E-29</v>
      </c>
      <c r="V86">
        <v>1.1637036013135828E-10</v>
      </c>
      <c r="W86">
        <v>1.3725397606116708E-5</v>
      </c>
      <c r="X86">
        <v>6.330289135249709E-6</v>
      </c>
      <c r="Y86">
        <v>2.5088528818345227E-2</v>
      </c>
      <c r="Z86">
        <v>155.16716828165283</v>
      </c>
      <c r="AA86">
        <v>3.4934069962385345E-6</v>
      </c>
      <c r="AB86">
        <v>6.3828876772059169E-11</v>
      </c>
      <c r="AD86" s="135">
        <f t="shared" si="64"/>
        <v>32061.670700000002</v>
      </c>
      <c r="AE86">
        <f t="shared" si="65"/>
        <v>41875</v>
      </c>
      <c r="AF86" s="134">
        <f t="shared" si="66"/>
        <v>-6.1080983539426202E-3</v>
      </c>
      <c r="AG86" s="134">
        <f t="shared" si="67"/>
        <v>3.1005983580683792E-3</v>
      </c>
      <c r="AH86" s="134">
        <f t="shared" si="68"/>
        <v>-4.4199026890785753E-3</v>
      </c>
      <c r="AI86" s="134">
        <f t="shared" si="69"/>
        <v>4.5130010512727135E-3</v>
      </c>
      <c r="AJ86" s="134">
        <f t="shared" si="70"/>
        <v>9.6137101780563288E-6</v>
      </c>
      <c r="AL86" s="136"/>
      <c r="AM86">
        <f t="shared" si="71"/>
        <v>-7.5205010471469545E-3</v>
      </c>
      <c r="AN86">
        <f t="shared" si="72"/>
        <v>0.59447673816354718</v>
      </c>
      <c r="AO86">
        <f t="shared" si="73"/>
        <v>-0.4959529081912547</v>
      </c>
      <c r="AP86">
        <f t="shared" si="74"/>
        <v>-0.33774359311781804</v>
      </c>
      <c r="AQ86">
        <f t="shared" si="75"/>
        <v>-2.4471345303180492</v>
      </c>
      <c r="AR86">
        <f t="shared" si="76"/>
        <v>-2.7632591115842229</v>
      </c>
      <c r="AS86" s="134">
        <f t="shared" si="57"/>
        <v>4.2956167105815135</v>
      </c>
      <c r="AT86" s="134">
        <f t="shared" si="57"/>
        <v>4.2956414363531925</v>
      </c>
      <c r="AU86" s="134">
        <f t="shared" si="57"/>
        <v>4.2955257087850107</v>
      </c>
      <c r="AV86" s="134">
        <f t="shared" si="57"/>
        <v>4.2960676259309976</v>
      </c>
      <c r="AW86" s="134">
        <f t="shared" si="57"/>
        <v>4.2935356836665051</v>
      </c>
      <c r="AX86" s="134">
        <f t="shared" si="57"/>
        <v>4.3054926082308249</v>
      </c>
      <c r="AY86" s="134">
        <f t="shared" si="57"/>
        <v>4.251589115013271</v>
      </c>
      <c r="AZ86" s="134">
        <f t="shared" si="77"/>
        <v>4.7781965793642565</v>
      </c>
      <c r="BA86" s="134"/>
    </row>
    <row r="87" spans="1:53" ht="13.5" thickBot="1">
      <c r="A87" s="18" t="s">
        <v>1767</v>
      </c>
      <c r="B87" s="6" t="s">
        <v>1814</v>
      </c>
      <c r="C87" s="32">
        <v>48637.338000000003</v>
      </c>
      <c r="D87" s="32">
        <v>5.0000000000000001E-3</v>
      </c>
      <c r="E87">
        <f t="shared" si="58"/>
        <v>46718.491880706846</v>
      </c>
      <c r="F87">
        <f t="shared" si="59"/>
        <v>46718.5</v>
      </c>
      <c r="G87">
        <f t="shared" si="39"/>
        <v>-2.6103219934157096E-3</v>
      </c>
      <c r="J87">
        <f>+G87</f>
        <v>-2.6103219934157096E-3</v>
      </c>
      <c r="L87">
        <f t="shared" si="60"/>
        <v>6.4263586339878276E-3</v>
      </c>
      <c r="M87" s="2">
        <f t="shared" si="61"/>
        <v>33618.838000000003</v>
      </c>
      <c r="O87">
        <f t="shared" si="62"/>
        <v>8.1661596761690387E-5</v>
      </c>
      <c r="P87">
        <v>1</v>
      </c>
      <c r="Q87">
        <f t="shared" si="63"/>
        <v>8.1661596761690387E-5</v>
      </c>
      <c r="R87" s="183"/>
      <c r="AD87" s="135">
        <f t="shared" si="64"/>
        <v>33618.838000000003</v>
      </c>
      <c r="AE87">
        <f t="shared" si="65"/>
        <v>46718.5</v>
      </c>
      <c r="AF87" s="134">
        <f t="shared" si="66"/>
        <v>-2.7664622986657127E-3</v>
      </c>
      <c r="AG87" s="134">
        <f t="shared" si="67"/>
        <v>1.5614030525000315E-4</v>
      </c>
      <c r="AH87" s="134">
        <f t="shared" si="68"/>
        <v>-9.0366806274035372E-3</v>
      </c>
      <c r="AI87" s="134">
        <f t="shared" si="69"/>
        <v>6.5824989392378307E-3</v>
      </c>
      <c r="AJ87" s="134">
        <f t="shared" si="70"/>
        <v>2.4379794923564162E-8</v>
      </c>
      <c r="AL87" s="136"/>
      <c r="AM87">
        <f t="shared" si="71"/>
        <v>-9.1928209326535403E-3</v>
      </c>
      <c r="AN87">
        <f t="shared" si="72"/>
        <v>0.75634557901761079</v>
      </c>
      <c r="AO87">
        <f t="shared" si="73"/>
        <v>-0.79279162721364826</v>
      </c>
      <c r="AP87">
        <f t="shared" si="74"/>
        <v>-0.46813713131768048</v>
      </c>
      <c r="AQ87">
        <f t="shared" si="75"/>
        <v>-2.050690700575212</v>
      </c>
      <c r="AR87">
        <f t="shared" si="76"/>
        <v>-1.6478167797470911</v>
      </c>
      <c r="AS87" s="134">
        <f t="shared" si="57"/>
        <v>4.79984716550487</v>
      </c>
      <c r="AT87" s="134">
        <f t="shared" si="57"/>
        <v>4.7998471953381436</v>
      </c>
      <c r="AU87" s="134">
        <f t="shared" si="57"/>
        <v>4.799847842517142</v>
      </c>
      <c r="AV87" s="134">
        <f t="shared" si="57"/>
        <v>4.7998618807211617</v>
      </c>
      <c r="AW87" s="134">
        <f t="shared" si="57"/>
        <v>4.8001658375799767</v>
      </c>
      <c r="AX87" s="134">
        <f t="shared" si="57"/>
        <v>4.8065073403799499</v>
      </c>
      <c r="AY87" s="134">
        <f t="shared" si="57"/>
        <v>4.8939777207553705</v>
      </c>
      <c r="AZ87" s="134">
        <f t="shared" si="77"/>
        <v>5.3255798878240173</v>
      </c>
      <c r="BA87" s="134"/>
    </row>
    <row r="88" spans="1:53" ht="13.5" thickBot="1">
      <c r="A88" s="18" t="s">
        <v>1755</v>
      </c>
      <c r="B88" s="6"/>
      <c r="C88" s="32">
        <v>48262.312700000002</v>
      </c>
      <c r="D88" s="32"/>
      <c r="E88">
        <f t="shared" si="58"/>
        <v>45551.991978057908</v>
      </c>
      <c r="F88">
        <f t="shared" si="59"/>
        <v>45552</v>
      </c>
      <c r="G88">
        <f t="shared" si="39"/>
        <v>-2.5790239960770123E-3</v>
      </c>
      <c r="J88">
        <f t="shared" ref="J88:J98" si="78">G88</f>
        <v>-2.5790239960770123E-3</v>
      </c>
      <c r="L88">
        <f t="shared" si="60"/>
        <v>5.1257375988490381E-3</v>
      </c>
      <c r="M88" s="2">
        <f t="shared" si="61"/>
        <v>33243.812700000002</v>
      </c>
      <c r="O88">
        <f t="shared" si="62"/>
        <v>5.9363351234647412E-5</v>
      </c>
      <c r="P88">
        <v>1</v>
      </c>
      <c r="Q88">
        <f t="shared" si="63"/>
        <v>5.9363351234647412E-5</v>
      </c>
      <c r="R88" s="183"/>
      <c r="AD88" s="135">
        <f t="shared" si="64"/>
        <v>33243.812700000002</v>
      </c>
      <c r="AE88">
        <f t="shared" si="65"/>
        <v>45552</v>
      </c>
      <c r="AF88" s="134">
        <f t="shared" si="66"/>
        <v>-3.8402315069763042E-3</v>
      </c>
      <c r="AG88" s="134">
        <f t="shared" si="67"/>
        <v>1.2612075108992919E-3</v>
      </c>
      <c r="AH88" s="134">
        <f t="shared" si="68"/>
        <v>-7.7047615949260503E-3</v>
      </c>
      <c r="AI88" s="134">
        <f t="shared" si="69"/>
        <v>6.38694510974833E-3</v>
      </c>
      <c r="AJ88" s="134">
        <f t="shared" si="70"/>
        <v>1.5906443855487876E-6</v>
      </c>
      <c r="AL88" s="136"/>
      <c r="AM88">
        <f t="shared" si="71"/>
        <v>-8.9659691058253423E-3</v>
      </c>
      <c r="AN88">
        <f t="shared" si="72"/>
        <v>0.70444581868558753</v>
      </c>
      <c r="AO88">
        <f t="shared" si="73"/>
        <v>-0.71794913150873552</v>
      </c>
      <c r="AP88">
        <f t="shared" si="74"/>
        <v>-0.43722714518906303</v>
      </c>
      <c r="AQ88">
        <f t="shared" si="75"/>
        <v>-2.1652148182478257</v>
      </c>
      <c r="AR88">
        <f t="shared" si="76"/>
        <v>-1.8830120444236296</v>
      </c>
      <c r="AS88" s="134">
        <f t="shared" si="57"/>
        <v>4.6665535323714229</v>
      </c>
      <c r="AT88" s="134">
        <f t="shared" si="57"/>
        <v>4.6665535321934177</v>
      </c>
      <c r="AU88" s="134">
        <f t="shared" si="57"/>
        <v>4.6665535395547062</v>
      </c>
      <c r="AV88" s="134">
        <f t="shared" si="57"/>
        <v>4.6665532351334669</v>
      </c>
      <c r="AW88" s="134">
        <f t="shared" si="57"/>
        <v>4.6665658259607499</v>
      </c>
      <c r="AX88" s="134">
        <f t="shared" si="57"/>
        <v>4.666047923945853</v>
      </c>
      <c r="AY88" s="134">
        <f t="shared" si="57"/>
        <v>4.7259695533188149</v>
      </c>
      <c r="AZ88" s="134">
        <f t="shared" si="77"/>
        <v>5.1937490569541271</v>
      </c>
      <c r="BA88" s="134"/>
    </row>
    <row r="89" spans="1:53" ht="13.5" thickBot="1">
      <c r="A89" s="18" t="s">
        <v>1755</v>
      </c>
      <c r="B89" s="6"/>
      <c r="C89" s="32">
        <v>48262.3128</v>
      </c>
      <c r="D89" s="32"/>
      <c r="E89">
        <f t="shared" si="58"/>
        <v>45551.992289103553</v>
      </c>
      <c r="F89">
        <f t="shared" si="59"/>
        <v>45552</v>
      </c>
      <c r="G89">
        <f t="shared" si="39"/>
        <v>-2.4790239986032248E-3</v>
      </c>
      <c r="J89">
        <f t="shared" si="78"/>
        <v>-2.4790239986032248E-3</v>
      </c>
      <c r="L89">
        <f t="shared" si="60"/>
        <v>5.1257375988490381E-3</v>
      </c>
      <c r="M89" s="2">
        <f t="shared" si="61"/>
        <v>33243.8128</v>
      </c>
      <c r="O89">
        <f t="shared" si="62"/>
        <v>5.7832398954084691E-5</v>
      </c>
      <c r="P89">
        <v>1</v>
      </c>
      <c r="Q89">
        <f t="shared" si="63"/>
        <v>5.7832398954084691E-5</v>
      </c>
      <c r="R89" s="183"/>
      <c r="AD89" s="135">
        <f t="shared" si="64"/>
        <v>33243.8128</v>
      </c>
      <c r="AE89">
        <f t="shared" si="65"/>
        <v>45552</v>
      </c>
      <c r="AF89" s="134">
        <f t="shared" si="66"/>
        <v>-3.8402315069763042E-3</v>
      </c>
      <c r="AG89" s="134">
        <f t="shared" si="67"/>
        <v>1.3612075083730794E-3</v>
      </c>
      <c r="AH89" s="134">
        <f t="shared" si="68"/>
        <v>-7.6047615974522628E-3</v>
      </c>
      <c r="AI89" s="134">
        <f t="shared" si="69"/>
        <v>6.4869451072221175E-3</v>
      </c>
      <c r="AJ89" s="134">
        <f t="shared" si="70"/>
        <v>1.852885880851247E-6</v>
      </c>
      <c r="AL89" s="136"/>
      <c r="AM89">
        <f t="shared" si="71"/>
        <v>-8.9659691058253423E-3</v>
      </c>
      <c r="AN89">
        <f t="shared" si="72"/>
        <v>0.70444581868558753</v>
      </c>
      <c r="AO89">
        <f t="shared" si="73"/>
        <v>-0.71794913150873552</v>
      </c>
      <c r="AP89">
        <f t="shared" si="74"/>
        <v>-0.43722714518906303</v>
      </c>
      <c r="AQ89">
        <f t="shared" si="75"/>
        <v>-2.1652148182478257</v>
      </c>
      <c r="AR89">
        <f t="shared" si="76"/>
        <v>-1.8830120444236296</v>
      </c>
      <c r="AS89" s="134">
        <f t="shared" si="57"/>
        <v>4.6665535323714229</v>
      </c>
      <c r="AT89" s="134">
        <f t="shared" si="57"/>
        <v>4.6665535321934177</v>
      </c>
      <c r="AU89" s="134">
        <f t="shared" si="57"/>
        <v>4.6665535395547062</v>
      </c>
      <c r="AV89" s="134">
        <f t="shared" si="57"/>
        <v>4.6665532351334669</v>
      </c>
      <c r="AW89" s="134">
        <f t="shared" si="57"/>
        <v>4.6665658259607499</v>
      </c>
      <c r="AX89" s="134">
        <f t="shared" si="57"/>
        <v>4.666047923945853</v>
      </c>
      <c r="AY89" s="134">
        <f t="shared" si="57"/>
        <v>4.7259695533188149</v>
      </c>
      <c r="AZ89" s="134">
        <f t="shared" si="77"/>
        <v>5.1937490569541271</v>
      </c>
      <c r="BA89" s="134"/>
    </row>
    <row r="90" spans="1:53" ht="13.5" thickBot="1">
      <c r="A90" s="18" t="s">
        <v>1755</v>
      </c>
      <c r="B90" s="6"/>
      <c r="C90" s="32">
        <v>48654.216800000002</v>
      </c>
      <c r="D90" s="32"/>
      <c r="E90">
        <f t="shared" si="58"/>
        <v>46770.992654806163</v>
      </c>
      <c r="F90">
        <f t="shared" si="59"/>
        <v>46771</v>
      </c>
      <c r="G90">
        <f t="shared" si="39"/>
        <v>-2.3614519959664904E-3</v>
      </c>
      <c r="J90">
        <f t="shared" si="78"/>
        <v>-2.3614519959664904E-3</v>
      </c>
      <c r="L90">
        <f t="shared" si="60"/>
        <v>6.4862835788644033E-3</v>
      </c>
      <c r="M90" s="2">
        <f t="shared" si="61"/>
        <v>33635.716800000002</v>
      </c>
      <c r="O90">
        <f t="shared" si="62"/>
        <v>7.828242480212816E-5</v>
      </c>
      <c r="P90">
        <v>1</v>
      </c>
      <c r="Q90">
        <f t="shared" si="63"/>
        <v>7.828242480212816E-5</v>
      </c>
      <c r="R90" s="183"/>
      <c r="AD90" s="135">
        <f t="shared" si="64"/>
        <v>33635.716800000002</v>
      </c>
      <c r="AE90">
        <f t="shared" si="65"/>
        <v>46771</v>
      </c>
      <c r="AF90" s="134">
        <f t="shared" si="66"/>
        <v>-2.7131712495700351E-3</v>
      </c>
      <c r="AG90" s="134">
        <f t="shared" si="67"/>
        <v>3.5171925360354475E-4</v>
      </c>
      <c r="AH90" s="134">
        <f t="shared" si="68"/>
        <v>-8.8477355748308936E-3</v>
      </c>
      <c r="AI90" s="134">
        <f t="shared" si="69"/>
        <v>6.838002832467948E-3</v>
      </c>
      <c r="AJ90" s="134">
        <f t="shared" si="70"/>
        <v>1.2370643335543463E-7</v>
      </c>
      <c r="AL90" s="136"/>
      <c r="AM90">
        <f t="shared" si="71"/>
        <v>-9.1994548284344384E-3</v>
      </c>
      <c r="AN90">
        <f t="shared" si="72"/>
        <v>0.75895105377189098</v>
      </c>
      <c r="AO90">
        <f t="shared" si="73"/>
        <v>-0.79616669158617592</v>
      </c>
      <c r="AP90">
        <f t="shared" si="74"/>
        <v>-0.46948403178907877</v>
      </c>
      <c r="AQ90">
        <f t="shared" si="75"/>
        <v>-2.0451330870090807</v>
      </c>
      <c r="AR90">
        <f t="shared" si="76"/>
        <v>-1.637539710400743</v>
      </c>
      <c r="AS90" s="134">
        <f t="shared" si="57"/>
        <v>4.8060778199006773</v>
      </c>
      <c r="AT90" s="134">
        <f t="shared" si="57"/>
        <v>4.8060778617036854</v>
      </c>
      <c r="AU90" s="134">
        <f t="shared" si="57"/>
        <v>4.8060787083947671</v>
      </c>
      <c r="AV90" s="134">
        <f t="shared" si="57"/>
        <v>4.8060958558961655</v>
      </c>
      <c r="AW90" s="134">
        <f t="shared" si="57"/>
        <v>4.8064424626276931</v>
      </c>
      <c r="AX90" s="134">
        <f t="shared" si="57"/>
        <v>4.8131940752284041</v>
      </c>
      <c r="AY90" s="134">
        <f t="shared" si="57"/>
        <v>4.9017205214986532</v>
      </c>
      <c r="AZ90" s="134">
        <f t="shared" si="77"/>
        <v>5.331513122818162</v>
      </c>
      <c r="BA90" s="134"/>
    </row>
    <row r="91" spans="1:53" ht="13.5" thickBot="1">
      <c r="A91" s="18" t="s">
        <v>1755</v>
      </c>
      <c r="B91" s="6" t="s">
        <v>1814</v>
      </c>
      <c r="C91" s="32">
        <v>48646.340199999999</v>
      </c>
      <c r="D91" s="32"/>
      <c r="E91">
        <f t="shared" si="58"/>
        <v>46746.492832705604</v>
      </c>
      <c r="F91">
        <f t="shared" si="59"/>
        <v>46746.5</v>
      </c>
      <c r="G91">
        <f t="shared" si="39"/>
        <v>-2.3042579996399581E-3</v>
      </c>
      <c r="J91">
        <f t="shared" si="78"/>
        <v>-2.3042579996399581E-3</v>
      </c>
      <c r="L91">
        <f t="shared" si="60"/>
        <v>6.4583037195654613E-3</v>
      </c>
      <c r="M91" s="2">
        <f t="shared" si="61"/>
        <v>33627.840199999999</v>
      </c>
      <c r="O91">
        <f t="shared" si="62"/>
        <v>7.6782487882884237E-5</v>
      </c>
      <c r="P91">
        <v>1</v>
      </c>
      <c r="Q91">
        <f t="shared" si="63"/>
        <v>7.6782487882884237E-5</v>
      </c>
      <c r="R91" s="183"/>
      <c r="S91">
        <v>5.2943604114391285E-10</v>
      </c>
      <c r="T91">
        <v>6.3714887090221074E-20</v>
      </c>
      <c r="U91">
        <v>4.2970098913795234E-30</v>
      </c>
      <c r="V91">
        <v>5.2568582252843456E-10</v>
      </c>
      <c r="W91">
        <v>9.3280443038236991E-7</v>
      </c>
      <c r="X91">
        <v>2.3060850524622124E-8</v>
      </c>
      <c r="Y91">
        <v>4.3243007333494829E-2</v>
      </c>
      <c r="Z91">
        <v>406.12944471283595</v>
      </c>
      <c r="AA91">
        <v>1.5780947383608633E-5</v>
      </c>
      <c r="AB91">
        <v>3.0800835663135916E-10</v>
      </c>
      <c r="AD91" s="135">
        <f t="shared" si="64"/>
        <v>33627.840199999999</v>
      </c>
      <c r="AE91">
        <f t="shared" si="65"/>
        <v>46746.5</v>
      </c>
      <c r="AF91" s="134">
        <f t="shared" si="66"/>
        <v>-2.7380968842368441E-3</v>
      </c>
      <c r="AG91" s="134">
        <f t="shared" si="67"/>
        <v>4.3383888459688595E-4</v>
      </c>
      <c r="AH91" s="134">
        <f t="shared" si="68"/>
        <v>-8.7625617192054195E-3</v>
      </c>
      <c r="AI91" s="134">
        <f t="shared" si="69"/>
        <v>6.8921426041623473E-3</v>
      </c>
      <c r="AJ91" s="134">
        <f t="shared" si="70"/>
        <v>1.8821617778827012E-7</v>
      </c>
      <c r="AL91" s="136"/>
      <c r="AM91">
        <f t="shared" si="71"/>
        <v>-9.1964006038023054E-3</v>
      </c>
      <c r="AN91">
        <f t="shared" si="72"/>
        <v>0.7577320035404409</v>
      </c>
      <c r="AO91">
        <f t="shared" si="73"/>
        <v>-0.79459182697677755</v>
      </c>
      <c r="AP91">
        <f t="shared" si="74"/>
        <v>-0.46885612769172763</v>
      </c>
      <c r="AQ91">
        <f t="shared" si="75"/>
        <v>-2.0477313975115004</v>
      </c>
      <c r="AR91">
        <f t="shared" si="76"/>
        <v>-1.6423327972187598</v>
      </c>
      <c r="AS91" s="134">
        <f t="shared" ref="AS91:AY100" si="79">$AZ91+$AG$7*SIN(AT91)</f>
        <v>4.8031675144430253</v>
      </c>
      <c r="AT91" s="134">
        <f t="shared" si="79"/>
        <v>4.803167550249273</v>
      </c>
      <c r="AU91" s="134">
        <f t="shared" si="79"/>
        <v>4.8031682986638904</v>
      </c>
      <c r="AV91" s="134">
        <f t="shared" si="79"/>
        <v>4.8031839404598085</v>
      </c>
      <c r="AW91" s="134">
        <f t="shared" si="79"/>
        <v>4.8035102397479941</v>
      </c>
      <c r="AX91" s="134">
        <f t="shared" si="79"/>
        <v>4.8100695453782416</v>
      </c>
      <c r="AY91" s="134">
        <f t="shared" si="79"/>
        <v>4.89810532774466</v>
      </c>
      <c r="AZ91" s="134">
        <f t="shared" si="77"/>
        <v>5.3287442798208939</v>
      </c>
      <c r="BA91" s="134"/>
    </row>
    <row r="92" spans="1:53" ht="13.5" thickBot="1">
      <c r="A92" s="18" t="s">
        <v>1755</v>
      </c>
      <c r="B92" s="6"/>
      <c r="C92" s="32">
        <v>48935.5265</v>
      </c>
      <c r="D92" s="32"/>
      <c r="E92">
        <f t="shared" si="58"/>
        <v>47645.994255136051</v>
      </c>
      <c r="F92">
        <f t="shared" si="59"/>
        <v>47646</v>
      </c>
      <c r="G92">
        <f t="shared" si="39"/>
        <v>-1.8469520000508055E-3</v>
      </c>
      <c r="J92">
        <f t="shared" si="78"/>
        <v>-1.8469520000508055E-3</v>
      </c>
      <c r="L92">
        <f t="shared" si="60"/>
        <v>7.5026421741956548E-3</v>
      </c>
      <c r="M92" s="2">
        <f t="shared" si="61"/>
        <v>33917.0265</v>
      </c>
      <c r="O92">
        <f t="shared" si="62"/>
        <v>8.7414911223103348E-5</v>
      </c>
      <c r="P92">
        <v>1</v>
      </c>
      <c r="Q92">
        <f t="shared" si="63"/>
        <v>8.7414911223103348E-5</v>
      </c>
      <c r="R92" s="183"/>
      <c r="AD92" s="135">
        <f t="shared" si="64"/>
        <v>33917.0265</v>
      </c>
      <c r="AE92">
        <f t="shared" si="65"/>
        <v>47646</v>
      </c>
      <c r="AF92" s="134">
        <f t="shared" si="66"/>
        <v>-1.7548569341937284E-3</v>
      </c>
      <c r="AG92" s="134">
        <f t="shared" si="67"/>
        <v>-9.2095065857077107E-5</v>
      </c>
      <c r="AH92" s="134">
        <f t="shared" si="68"/>
        <v>-9.3495941742464603E-3</v>
      </c>
      <c r="AI92" s="134">
        <f t="shared" si="69"/>
        <v>7.4105471083385777E-3</v>
      </c>
      <c r="AJ92" s="134">
        <f t="shared" si="70"/>
        <v>8.4815011552193691E-9</v>
      </c>
      <c r="AL92" s="136"/>
      <c r="AM92">
        <f t="shared" si="71"/>
        <v>-9.2574991083893832E-3</v>
      </c>
      <c r="AN92">
        <f t="shared" si="72"/>
        <v>0.80639284873903527</v>
      </c>
      <c r="AO92">
        <f t="shared" si="73"/>
        <v>-0.85192219600081287</v>
      </c>
      <c r="AP92">
        <f t="shared" si="74"/>
        <v>-0.4909542968171523</v>
      </c>
      <c r="AQ92">
        <f t="shared" si="75"/>
        <v>-1.9464213539690209</v>
      </c>
      <c r="AR92">
        <f t="shared" si="76"/>
        <v>-1.4692955233573894</v>
      </c>
      <c r="AS92" s="134">
        <f t="shared" si="79"/>
        <v>4.9132624036862591</v>
      </c>
      <c r="AT92" s="134">
        <f t="shared" si="79"/>
        <v>4.9132642740372567</v>
      </c>
      <c r="AU92" s="134">
        <f t="shared" si="79"/>
        <v>4.9132820353150324</v>
      </c>
      <c r="AV92" s="134">
        <f t="shared" si="79"/>
        <v>4.9134506233025377</v>
      </c>
      <c r="AW92" s="134">
        <f t="shared" si="79"/>
        <v>4.915043951841005</v>
      </c>
      <c r="AX92" s="134">
        <f t="shared" si="79"/>
        <v>4.9295337586668753</v>
      </c>
      <c r="AY92" s="134">
        <f t="shared" si="79"/>
        <v>5.0329438192458387</v>
      </c>
      <c r="AZ92" s="134">
        <f t="shared" si="77"/>
        <v>5.4304003727205652</v>
      </c>
      <c r="BA92" s="134"/>
    </row>
    <row r="93" spans="1:53" ht="13.5" thickBot="1">
      <c r="A93" s="18" t="s">
        <v>1755</v>
      </c>
      <c r="B93" s="6"/>
      <c r="C93" s="32">
        <v>48978.285600000003</v>
      </c>
      <c r="D93" s="32"/>
      <c r="E93">
        <f t="shared" si="58"/>
        <v>47778.994578013895</v>
      </c>
      <c r="F93">
        <f t="shared" si="59"/>
        <v>47779</v>
      </c>
      <c r="G93">
        <f t="shared" si="39"/>
        <v>-1.7431479936931282E-3</v>
      </c>
      <c r="J93">
        <f t="shared" si="78"/>
        <v>-1.7431479936931282E-3</v>
      </c>
      <c r="L93">
        <f t="shared" si="60"/>
        <v>7.660037639505908E-3</v>
      </c>
      <c r="M93" s="2">
        <f t="shared" si="61"/>
        <v>33959.785600000003</v>
      </c>
      <c r="O93">
        <f t="shared" si="62"/>
        <v>8.8419900052400755E-5</v>
      </c>
      <c r="P93">
        <v>1</v>
      </c>
      <c r="Q93">
        <f t="shared" si="63"/>
        <v>8.8419900052400755E-5</v>
      </c>
      <c r="R93" s="183"/>
      <c r="AD93" s="135">
        <f t="shared" si="64"/>
        <v>33959.785600000003</v>
      </c>
      <c r="AE93">
        <f t="shared" si="65"/>
        <v>47779</v>
      </c>
      <c r="AF93" s="134">
        <f t="shared" si="66"/>
        <v>-1.5969182588359554E-3</v>
      </c>
      <c r="AG93" s="134">
        <f t="shared" si="67"/>
        <v>-1.4622973485717283E-4</v>
      </c>
      <c r="AH93" s="134">
        <f t="shared" si="68"/>
        <v>-9.4031856331990363E-3</v>
      </c>
      <c r="AI93" s="134">
        <f t="shared" si="69"/>
        <v>7.5138079046487352E-3</v>
      </c>
      <c r="AJ93" s="134">
        <f t="shared" si="70"/>
        <v>2.1383135356399069E-8</v>
      </c>
      <c r="AL93" s="136"/>
      <c r="AM93">
        <f t="shared" si="71"/>
        <v>-9.2569558983418634E-3</v>
      </c>
      <c r="AN93">
        <f t="shared" si="72"/>
        <v>0.81432498583255231</v>
      </c>
      <c r="AO93">
        <f t="shared" si="73"/>
        <v>-0.86024560129547145</v>
      </c>
      <c r="AP93">
        <f t="shared" si="74"/>
        <v>-0.49400874455471799</v>
      </c>
      <c r="AQ93">
        <f t="shared" si="75"/>
        <v>-1.9303152356913098</v>
      </c>
      <c r="AR93">
        <f t="shared" si="76"/>
        <v>-1.4441542204603195</v>
      </c>
      <c r="AS93" s="134">
        <f t="shared" si="79"/>
        <v>4.9301446925365813</v>
      </c>
      <c r="AT93" s="134">
        <f t="shared" si="79"/>
        <v>4.9301474954322408</v>
      </c>
      <c r="AU93" s="134">
        <f t="shared" si="79"/>
        <v>4.930172077437712</v>
      </c>
      <c r="AV93" s="134">
        <f t="shared" si="79"/>
        <v>4.9303875501048617</v>
      </c>
      <c r="AW93" s="134">
        <f t="shared" si="79"/>
        <v>4.9322673742173446</v>
      </c>
      <c r="AX93" s="134">
        <f t="shared" si="79"/>
        <v>4.9480422723860773</v>
      </c>
      <c r="AY93" s="134">
        <f t="shared" si="79"/>
        <v>5.0532381036722276</v>
      </c>
      <c r="AZ93" s="134">
        <f t="shared" si="77"/>
        <v>5.4454312347057305</v>
      </c>
      <c r="BA93" s="134"/>
    </row>
    <row r="94" spans="1:53" ht="13.5" thickBot="1">
      <c r="A94" s="18" t="s">
        <v>1755</v>
      </c>
      <c r="B94" s="6" t="s">
        <v>1814</v>
      </c>
      <c r="C94" s="32">
        <v>48980.375399999997</v>
      </c>
      <c r="D94" s="32"/>
      <c r="E94">
        <f t="shared" si="58"/>
        <v>47785.494810122364</v>
      </c>
      <c r="F94">
        <f t="shared" si="59"/>
        <v>47785.5</v>
      </c>
      <c r="G94">
        <f t="shared" si="39"/>
        <v>-1.6685259979567491E-3</v>
      </c>
      <c r="J94">
        <f t="shared" si="78"/>
        <v>-1.6685259979567491E-3</v>
      </c>
      <c r="L94">
        <f t="shared" si="60"/>
        <v>7.6677495740082591E-3</v>
      </c>
      <c r="M94" s="2">
        <f t="shared" si="61"/>
        <v>33961.875399999997</v>
      </c>
      <c r="O94">
        <f t="shared" si="62"/>
        <v>8.7166041555670538E-5</v>
      </c>
      <c r="P94">
        <v>1</v>
      </c>
      <c r="Q94">
        <f t="shared" si="63"/>
        <v>8.7166041555670538E-5</v>
      </c>
      <c r="R94" s="183"/>
      <c r="AD94" s="135">
        <f t="shared" si="64"/>
        <v>33961.875399999997</v>
      </c>
      <c r="AE94">
        <f t="shared" si="65"/>
        <v>47785.5</v>
      </c>
      <c r="AF94" s="134">
        <f t="shared" si="66"/>
        <v>-1.5891116499069831E-3</v>
      </c>
      <c r="AG94" s="134">
        <f t="shared" si="67"/>
        <v>-7.9414348049765965E-5</v>
      </c>
      <c r="AH94" s="134">
        <f t="shared" si="68"/>
        <v>-9.3362755719650081E-3</v>
      </c>
      <c r="AI94" s="134">
        <f t="shared" si="69"/>
        <v>7.5883352259584931E-3</v>
      </c>
      <c r="AJ94" s="134">
        <f t="shared" si="70"/>
        <v>6.3066386761693671E-9</v>
      </c>
      <c r="AL94" s="136"/>
      <c r="AM94">
        <f t="shared" si="71"/>
        <v>-9.2568612239152422E-3</v>
      </c>
      <c r="AN94">
        <f t="shared" si="72"/>
        <v>0.81471791827421836</v>
      </c>
      <c r="AO94">
        <f t="shared" si="73"/>
        <v>-0.86065082494013545</v>
      </c>
      <c r="AP94">
        <f t="shared" si="74"/>
        <v>-0.49415625137599067</v>
      </c>
      <c r="AQ94">
        <f t="shared" si="75"/>
        <v>-1.9295199587434833</v>
      </c>
      <c r="AR94">
        <f t="shared" si="76"/>
        <v>-1.4429279786826097</v>
      </c>
      <c r="AS94" s="134">
        <f t="shared" si="79"/>
        <v>4.9309740238702204</v>
      </c>
      <c r="AT94" s="134">
        <f t="shared" si="79"/>
        <v>4.930976880640066</v>
      </c>
      <c r="AU94" s="134">
        <f t="shared" si="79"/>
        <v>4.9310018415643952</v>
      </c>
      <c r="AV94" s="134">
        <f t="shared" si="79"/>
        <v>4.9312198175638482</v>
      </c>
      <c r="AW94" s="134">
        <f t="shared" si="79"/>
        <v>4.9331143330210567</v>
      </c>
      <c r="AX94" s="134">
        <f t="shared" si="79"/>
        <v>4.9489524895783559</v>
      </c>
      <c r="AY94" s="134">
        <f t="shared" si="79"/>
        <v>5.0542322103322448</v>
      </c>
      <c r="AZ94" s="134">
        <f t="shared" si="77"/>
        <v>5.4461658257050054</v>
      </c>
      <c r="BA94" s="134"/>
    </row>
    <row r="95" spans="1:53" ht="13.5" thickBot="1">
      <c r="A95" s="87" t="s">
        <v>1916</v>
      </c>
      <c r="B95" s="88" t="s">
        <v>1817</v>
      </c>
      <c r="C95" s="89">
        <v>48993.396000000001</v>
      </c>
      <c r="D95" s="87" t="s">
        <v>1915</v>
      </c>
      <c r="E95">
        <f t="shared" si="58"/>
        <v>47825.994820741471</v>
      </c>
      <c r="F95">
        <f t="shared" si="59"/>
        <v>47826</v>
      </c>
      <c r="G95">
        <f t="shared" si="39"/>
        <v>-1.6651119949528947E-3</v>
      </c>
      <c r="J95">
        <f t="shared" si="78"/>
        <v>-1.6651119949528947E-3</v>
      </c>
      <c r="L95">
        <f t="shared" si="60"/>
        <v>7.7158421608998287E-3</v>
      </c>
      <c r="M95" s="2">
        <f t="shared" si="61"/>
        <v>33974.896000000001</v>
      </c>
      <c r="O95">
        <f t="shared" si="62"/>
        <v>8.800230087421049E-5</v>
      </c>
      <c r="P95">
        <v>1</v>
      </c>
      <c r="Q95">
        <f t="shared" si="63"/>
        <v>8.800230087421049E-5</v>
      </c>
      <c r="R95" s="183"/>
      <c r="AD95" s="135">
        <f t="shared" si="64"/>
        <v>33974.896000000001</v>
      </c>
      <c r="AE95">
        <f t="shared" si="65"/>
        <v>47826</v>
      </c>
      <c r="AF95" s="134">
        <f t="shared" si="66"/>
        <v>-1.5402842495770182E-3</v>
      </c>
      <c r="AG95" s="134">
        <f t="shared" si="67"/>
        <v>-1.2482774537587657E-4</v>
      </c>
      <c r="AH95" s="134">
        <f t="shared" si="68"/>
        <v>-9.3809541558527235E-3</v>
      </c>
      <c r="AI95" s="134">
        <f t="shared" si="69"/>
        <v>7.5910144155239521E-3</v>
      </c>
      <c r="AJ95" s="134">
        <f t="shared" si="70"/>
        <v>1.5581966015624673E-8</v>
      </c>
      <c r="AL95" s="136"/>
      <c r="AM95">
        <f t="shared" si="71"/>
        <v>-9.2561264104768469E-3</v>
      </c>
      <c r="AN95">
        <f t="shared" si="72"/>
        <v>0.81717741217574424</v>
      </c>
      <c r="AO95">
        <f t="shared" si="73"/>
        <v>-0.8631721713989513</v>
      </c>
      <c r="AP95">
        <f t="shared" si="74"/>
        <v>-0.49507146147182923</v>
      </c>
      <c r="AQ95">
        <f t="shared" si="75"/>
        <v>-1.9245474154114373</v>
      </c>
      <c r="AR95">
        <f t="shared" si="76"/>
        <v>-1.4352925634963938</v>
      </c>
      <c r="AS95" s="134">
        <f t="shared" si="79"/>
        <v>4.9361504377886254</v>
      </c>
      <c r="AT95" s="134">
        <f t="shared" si="79"/>
        <v>4.936153649720481</v>
      </c>
      <c r="AU95" s="134">
        <f t="shared" si="79"/>
        <v>4.9361810749874193</v>
      </c>
      <c r="AV95" s="134">
        <f t="shared" si="79"/>
        <v>4.9364151127914111</v>
      </c>
      <c r="AW95" s="134">
        <f t="shared" si="79"/>
        <v>4.9384026182206293</v>
      </c>
      <c r="AX95" s="134">
        <f t="shared" si="79"/>
        <v>4.9546357614534333</v>
      </c>
      <c r="AY95" s="134">
        <f t="shared" si="79"/>
        <v>5.0604310183204122</v>
      </c>
      <c r="AZ95" s="134">
        <f t="shared" si="77"/>
        <v>5.4507428927004877</v>
      </c>
      <c r="BA95" s="134"/>
    </row>
    <row r="96" spans="1:53" ht="13.5" thickBot="1">
      <c r="A96" s="18" t="s">
        <v>1755</v>
      </c>
      <c r="B96" s="6" t="s">
        <v>1814</v>
      </c>
      <c r="C96" s="32">
        <v>48646.340900000003</v>
      </c>
      <c r="D96" s="32"/>
      <c r="E96">
        <f t="shared" si="58"/>
        <v>46746.495010025203</v>
      </c>
      <c r="F96">
        <f t="shared" si="59"/>
        <v>46746.5</v>
      </c>
      <c r="G96">
        <f t="shared" ref="G96:G156" si="80">+C96-(C$7+F96*C$8)+R96*J$17</f>
        <v>-1.6042579954955727E-3</v>
      </c>
      <c r="J96">
        <f t="shared" si="78"/>
        <v>-1.6042579954955727E-3</v>
      </c>
      <c r="L96">
        <f t="shared" si="60"/>
        <v>6.4583037195654613E-3</v>
      </c>
      <c r="M96" s="2">
        <f t="shared" si="61"/>
        <v>33627.840900000003</v>
      </c>
      <c r="O96">
        <f t="shared" si="62"/>
        <v>6.500490140916792E-5</v>
      </c>
      <c r="P96">
        <v>1</v>
      </c>
      <c r="Q96">
        <f t="shared" si="63"/>
        <v>6.500490140916792E-5</v>
      </c>
      <c r="R96" s="183"/>
      <c r="AD96" s="135">
        <f t="shared" si="64"/>
        <v>33627.840900000003</v>
      </c>
      <c r="AE96">
        <f t="shared" si="65"/>
        <v>46746.5</v>
      </c>
      <c r="AF96" s="134">
        <f t="shared" si="66"/>
        <v>-2.7380968842368441E-3</v>
      </c>
      <c r="AG96" s="134">
        <f t="shared" si="67"/>
        <v>1.1338388887412714E-3</v>
      </c>
      <c r="AH96" s="134">
        <f t="shared" si="68"/>
        <v>-8.062561715061034E-3</v>
      </c>
      <c r="AI96" s="134">
        <f t="shared" si="69"/>
        <v>7.5921426083067328E-3</v>
      </c>
      <c r="AJ96" s="134">
        <f t="shared" si="70"/>
        <v>1.2855906256220413E-6</v>
      </c>
      <c r="AL96" s="136"/>
      <c r="AM96">
        <f t="shared" si="71"/>
        <v>-9.1964006038023054E-3</v>
      </c>
      <c r="AN96">
        <f t="shared" si="72"/>
        <v>0.7577320035404409</v>
      </c>
      <c r="AO96">
        <f t="shared" si="73"/>
        <v>-0.79459182697677755</v>
      </c>
      <c r="AP96">
        <f t="shared" si="74"/>
        <v>-0.46885612769172763</v>
      </c>
      <c r="AQ96">
        <f t="shared" si="75"/>
        <v>-2.0477313975115004</v>
      </c>
      <c r="AR96">
        <f t="shared" si="76"/>
        <v>-1.6423327972187598</v>
      </c>
      <c r="AS96" s="134">
        <f t="shared" si="79"/>
        <v>4.8031675144430253</v>
      </c>
      <c r="AT96" s="134">
        <f t="shared" si="79"/>
        <v>4.803167550249273</v>
      </c>
      <c r="AU96" s="134">
        <f t="shared" si="79"/>
        <v>4.8031682986638904</v>
      </c>
      <c r="AV96" s="134">
        <f t="shared" si="79"/>
        <v>4.8031839404598085</v>
      </c>
      <c r="AW96" s="134">
        <f t="shared" si="79"/>
        <v>4.8035102397479941</v>
      </c>
      <c r="AX96" s="134">
        <f t="shared" si="79"/>
        <v>4.8100695453782416</v>
      </c>
      <c r="AY96" s="134">
        <f t="shared" si="79"/>
        <v>4.89810532774466</v>
      </c>
      <c r="AZ96" s="134">
        <f t="shared" si="77"/>
        <v>5.3287442798208939</v>
      </c>
      <c r="BA96" s="134"/>
    </row>
    <row r="97" spans="1:53" ht="13.5" thickBot="1">
      <c r="A97" s="18" t="s">
        <v>1755</v>
      </c>
      <c r="B97" s="6"/>
      <c r="C97" s="32">
        <v>48654.217600000004</v>
      </c>
      <c r="D97" s="32"/>
      <c r="E97">
        <f t="shared" si="58"/>
        <v>46770.995143171407</v>
      </c>
      <c r="F97">
        <f t="shared" si="59"/>
        <v>46771</v>
      </c>
      <c r="G97">
        <f t="shared" si="80"/>
        <v>-1.5614519943483174E-3</v>
      </c>
      <c r="J97">
        <f t="shared" si="78"/>
        <v>-1.5614519943483174E-3</v>
      </c>
      <c r="L97">
        <f t="shared" si="60"/>
        <v>6.4862835788644033E-3</v>
      </c>
      <c r="M97" s="2">
        <f t="shared" si="61"/>
        <v>33635.717600000004</v>
      </c>
      <c r="O97">
        <f t="shared" si="62"/>
        <v>6.4766047856353479E-5</v>
      </c>
      <c r="P97">
        <v>1</v>
      </c>
      <c r="Q97">
        <f t="shared" si="63"/>
        <v>6.4766047856353479E-5</v>
      </c>
      <c r="R97" s="183"/>
      <c r="AD97" s="135">
        <f t="shared" si="64"/>
        <v>33635.717600000004</v>
      </c>
      <c r="AE97">
        <f t="shared" si="65"/>
        <v>46771</v>
      </c>
      <c r="AF97" s="134">
        <f t="shared" si="66"/>
        <v>-2.7131712495700351E-3</v>
      </c>
      <c r="AG97" s="134">
        <f t="shared" si="67"/>
        <v>1.1517192552217177E-3</v>
      </c>
      <c r="AH97" s="134">
        <f t="shared" si="68"/>
        <v>-8.0477355732127207E-3</v>
      </c>
      <c r="AI97" s="134">
        <f t="shared" si="69"/>
        <v>7.638002834086121E-3</v>
      </c>
      <c r="AJ97" s="134">
        <f t="shared" si="70"/>
        <v>1.3264572428484681E-6</v>
      </c>
      <c r="AL97" s="136"/>
      <c r="AM97">
        <f t="shared" si="71"/>
        <v>-9.1994548284344384E-3</v>
      </c>
      <c r="AN97">
        <f t="shared" si="72"/>
        <v>0.75895105377189098</v>
      </c>
      <c r="AO97">
        <f t="shared" si="73"/>
        <v>-0.79616669158617592</v>
      </c>
      <c r="AP97">
        <f t="shared" si="74"/>
        <v>-0.46948403178907877</v>
      </c>
      <c r="AQ97">
        <f t="shared" si="75"/>
        <v>-2.0451330870090807</v>
      </c>
      <c r="AR97">
        <f t="shared" si="76"/>
        <v>-1.637539710400743</v>
      </c>
      <c r="AS97" s="134">
        <f t="shared" si="79"/>
        <v>4.8060778199006773</v>
      </c>
      <c r="AT97" s="134">
        <f t="shared" si="79"/>
        <v>4.8060778617036854</v>
      </c>
      <c r="AU97" s="134">
        <f t="shared" si="79"/>
        <v>4.8060787083947671</v>
      </c>
      <c r="AV97" s="134">
        <f t="shared" si="79"/>
        <v>4.8060958558961655</v>
      </c>
      <c r="AW97" s="134">
        <f t="shared" si="79"/>
        <v>4.8064424626276931</v>
      </c>
      <c r="AX97" s="134">
        <f t="shared" si="79"/>
        <v>4.8131940752284041</v>
      </c>
      <c r="AY97" s="134">
        <f t="shared" si="79"/>
        <v>4.9017205214986532</v>
      </c>
      <c r="AZ97" s="134">
        <f t="shared" si="77"/>
        <v>5.331513122818162</v>
      </c>
      <c r="BA97" s="134"/>
    </row>
    <row r="98" spans="1:53" ht="13.5" thickBot="1">
      <c r="A98" s="18" t="s">
        <v>1755</v>
      </c>
      <c r="B98" s="6" t="s">
        <v>1814</v>
      </c>
      <c r="C98" s="32">
        <v>48980.375699999997</v>
      </c>
      <c r="D98" s="32"/>
      <c r="E98">
        <f t="shared" si="58"/>
        <v>47785.495743259329</v>
      </c>
      <c r="F98">
        <f t="shared" si="59"/>
        <v>47785.5</v>
      </c>
      <c r="G98">
        <f t="shared" si="80"/>
        <v>-1.3685259982594289E-3</v>
      </c>
      <c r="J98">
        <f t="shared" si="78"/>
        <v>-1.3685259982594289E-3</v>
      </c>
      <c r="L98">
        <f t="shared" si="60"/>
        <v>7.6677495740082591E-3</v>
      </c>
      <c r="M98" s="2">
        <f t="shared" si="61"/>
        <v>33961.875699999997</v>
      </c>
      <c r="O98">
        <f t="shared" si="62"/>
        <v>8.1654276217961726E-5</v>
      </c>
      <c r="P98">
        <v>1</v>
      </c>
      <c r="Q98">
        <f t="shared" si="63"/>
        <v>8.1654276217961726E-5</v>
      </c>
      <c r="R98" s="183"/>
      <c r="AD98" s="135">
        <f t="shared" si="64"/>
        <v>33961.875699999997</v>
      </c>
      <c r="AE98">
        <f t="shared" si="65"/>
        <v>47785.5</v>
      </c>
      <c r="AF98" s="134">
        <f t="shared" si="66"/>
        <v>-1.5891116499069831E-3</v>
      </c>
      <c r="AG98" s="134">
        <f t="shared" si="67"/>
        <v>2.205856516475542E-4</v>
      </c>
      <c r="AH98" s="134">
        <f t="shared" si="68"/>
        <v>-9.036275572267688E-3</v>
      </c>
      <c r="AI98" s="134">
        <f t="shared" si="69"/>
        <v>7.8883352256558133E-3</v>
      </c>
      <c r="AJ98" s="134">
        <f t="shared" si="70"/>
        <v>4.8658029712776131E-8</v>
      </c>
      <c r="AL98" s="136"/>
      <c r="AM98">
        <f t="shared" si="71"/>
        <v>-9.2568612239152422E-3</v>
      </c>
      <c r="AN98">
        <f t="shared" si="72"/>
        <v>0.81471791827421836</v>
      </c>
      <c r="AO98">
        <f t="shared" si="73"/>
        <v>-0.86065082494013545</v>
      </c>
      <c r="AP98">
        <f t="shared" si="74"/>
        <v>-0.49415625137599067</v>
      </c>
      <c r="AQ98">
        <f t="shared" si="75"/>
        <v>-1.9295199587434833</v>
      </c>
      <c r="AR98">
        <f t="shared" si="76"/>
        <v>-1.4429279786826097</v>
      </c>
      <c r="AS98" s="134">
        <f t="shared" si="79"/>
        <v>4.9309740238702204</v>
      </c>
      <c r="AT98" s="134">
        <f t="shared" si="79"/>
        <v>4.930976880640066</v>
      </c>
      <c r="AU98" s="134">
        <f t="shared" si="79"/>
        <v>4.9310018415643952</v>
      </c>
      <c r="AV98" s="134">
        <f t="shared" si="79"/>
        <v>4.9312198175638482</v>
      </c>
      <c r="AW98" s="134">
        <f t="shared" si="79"/>
        <v>4.9331143330210567</v>
      </c>
      <c r="AX98" s="134">
        <f t="shared" si="79"/>
        <v>4.9489524895783559</v>
      </c>
      <c r="AY98" s="134">
        <f t="shared" si="79"/>
        <v>5.0542322103322448</v>
      </c>
      <c r="AZ98" s="134">
        <f t="shared" si="77"/>
        <v>5.4461658257050054</v>
      </c>
      <c r="BA98" s="134"/>
    </row>
    <row r="99" spans="1:53" ht="13.5" thickBot="1">
      <c r="A99" s="18" t="s">
        <v>1809</v>
      </c>
      <c r="B99" s="6"/>
      <c r="C99" s="32">
        <v>48948.065499999997</v>
      </c>
      <c r="D99" s="32"/>
      <c r="E99">
        <f t="shared" si="58"/>
        <v>47684.996269878291</v>
      </c>
      <c r="F99">
        <f t="shared" si="59"/>
        <v>47685</v>
      </c>
      <c r="G99">
        <f t="shared" si="80"/>
        <v>-1.199220001581125E-3</v>
      </c>
      <c r="J99">
        <f>+G99</f>
        <v>-1.199220001581125E-3</v>
      </c>
      <c r="L99">
        <f t="shared" si="60"/>
        <v>7.5487161857814844E-3</v>
      </c>
      <c r="M99" s="2">
        <f t="shared" si="61"/>
        <v>33929.565499999997</v>
      </c>
      <c r="O99">
        <f t="shared" si="62"/>
        <v>7.6526387538168269E-5</v>
      </c>
      <c r="P99">
        <v>1</v>
      </c>
      <c r="Q99">
        <f t="shared" si="63"/>
        <v>7.6526387538168269E-5</v>
      </c>
      <c r="R99" s="183"/>
      <c r="AD99" s="135">
        <f t="shared" si="64"/>
        <v>33929.565499999997</v>
      </c>
      <c r="AE99">
        <f t="shared" si="65"/>
        <v>47685</v>
      </c>
      <c r="AF99" s="134">
        <f t="shared" si="66"/>
        <v>-1.7088970433539359E-3</v>
      </c>
      <c r="AG99" s="134">
        <f t="shared" si="67"/>
        <v>5.0967704177281095E-4</v>
      </c>
      <c r="AH99" s="134">
        <f t="shared" si="68"/>
        <v>-8.7479361873626094E-3</v>
      </c>
      <c r="AI99" s="134">
        <f t="shared" si="69"/>
        <v>8.0583932275542954E-3</v>
      </c>
      <c r="AJ99" s="134">
        <f t="shared" si="70"/>
        <v>2.5977068691028365E-7</v>
      </c>
      <c r="AL99" s="136"/>
      <c r="AM99">
        <f t="shared" si="71"/>
        <v>-9.2576132291354203E-3</v>
      </c>
      <c r="AN99">
        <f t="shared" si="72"/>
        <v>0.8086976671572168</v>
      </c>
      <c r="AO99">
        <f t="shared" si="73"/>
        <v>-0.85436895103548738</v>
      </c>
      <c r="AP99">
        <f t="shared" si="74"/>
        <v>-0.49185695891338121</v>
      </c>
      <c r="AQ99">
        <f t="shared" si="75"/>
        <v>-1.9417311061120834</v>
      </c>
      <c r="AR99">
        <f t="shared" si="76"/>
        <v>-1.4619131010301807</v>
      </c>
      <c r="AS99" s="134">
        <f t="shared" si="79"/>
        <v>4.9181957499649709</v>
      </c>
      <c r="AT99" s="134">
        <f t="shared" si="79"/>
        <v>4.9181978623333169</v>
      </c>
      <c r="AU99" s="134">
        <f t="shared" si="79"/>
        <v>4.918217447503678</v>
      </c>
      <c r="AV99" s="134">
        <f t="shared" si="79"/>
        <v>4.918398947224194</v>
      </c>
      <c r="AW99" s="134">
        <f t="shared" si="79"/>
        <v>4.9200735027843274</v>
      </c>
      <c r="AX99" s="134">
        <f t="shared" si="79"/>
        <v>4.9349381881223175</v>
      </c>
      <c r="AY99" s="134">
        <f t="shared" si="79"/>
        <v>5.0388855227332847</v>
      </c>
      <c r="AZ99" s="134">
        <f t="shared" si="77"/>
        <v>5.4348079187162153</v>
      </c>
      <c r="BA99" s="134"/>
    </row>
    <row r="100" spans="1:53" ht="13.5" thickBot="1">
      <c r="A100" s="87" t="s">
        <v>1916</v>
      </c>
      <c r="B100" s="88" t="s">
        <v>1814</v>
      </c>
      <c r="C100" s="89">
        <v>48987.448799999998</v>
      </c>
      <c r="D100" s="87" t="s">
        <v>1915</v>
      </c>
      <c r="E100">
        <f t="shared" si="58"/>
        <v>47807.496313518001</v>
      </c>
      <c r="F100">
        <f t="shared" si="59"/>
        <v>47807.5</v>
      </c>
      <c r="G100">
        <f t="shared" si="80"/>
        <v>-1.1851899980683811E-3</v>
      </c>
      <c r="J100">
        <f>G100</f>
        <v>-1.1851899980683811E-3</v>
      </c>
      <c r="L100">
        <f t="shared" si="60"/>
        <v>7.6938651109944647E-3</v>
      </c>
      <c r="M100" s="2">
        <f t="shared" si="61"/>
        <v>33968.948799999998</v>
      </c>
      <c r="O100">
        <f t="shared" si="62"/>
        <v>7.8837619629775025E-5</v>
      </c>
      <c r="P100">
        <v>1</v>
      </c>
      <c r="Q100">
        <f t="shared" si="63"/>
        <v>7.8837619629775025E-5</v>
      </c>
      <c r="R100" s="183"/>
      <c r="AD100" s="135">
        <f t="shared" si="64"/>
        <v>33968.948799999998</v>
      </c>
      <c r="AE100">
        <f t="shared" si="65"/>
        <v>47807.5</v>
      </c>
      <c r="AF100" s="134">
        <f t="shared" si="66"/>
        <v>-1.562628006217634E-3</v>
      </c>
      <c r="AG100" s="134">
        <f t="shared" si="67"/>
        <v>3.7743800814925288E-4</v>
      </c>
      <c r="AH100" s="134">
        <f t="shared" si="68"/>
        <v>-8.8790551090628458E-3</v>
      </c>
      <c r="AI100" s="134">
        <f t="shared" si="69"/>
        <v>8.0713031191437176E-3</v>
      </c>
      <c r="AJ100" s="134">
        <f t="shared" si="70"/>
        <v>1.4245944999567548E-7</v>
      </c>
      <c r="AL100" s="136"/>
      <c r="AM100">
        <f t="shared" si="71"/>
        <v>-9.2564931172120987E-3</v>
      </c>
      <c r="AN100">
        <f t="shared" si="72"/>
        <v>0.81605153475813552</v>
      </c>
      <c r="AO100">
        <f t="shared" si="73"/>
        <v>-0.86202120359784751</v>
      </c>
      <c r="AP100">
        <f t="shared" si="74"/>
        <v>-0.4946542355198964</v>
      </c>
      <c r="AQ100">
        <f t="shared" si="75"/>
        <v>-1.9268225446424603</v>
      </c>
      <c r="AR100">
        <f t="shared" si="76"/>
        <v>-1.4387792792664567</v>
      </c>
      <c r="AS100" s="134">
        <f t="shared" si="79"/>
        <v>4.9337839661635092</v>
      </c>
      <c r="AT100" s="134">
        <f t="shared" si="79"/>
        <v>4.9337870116211677</v>
      </c>
      <c r="AU100" s="134">
        <f t="shared" si="79"/>
        <v>4.933813288826534</v>
      </c>
      <c r="AV100" s="134">
        <f t="shared" si="79"/>
        <v>4.9340398898751641</v>
      </c>
      <c r="AW100" s="134">
        <f t="shared" si="79"/>
        <v>4.9359846079508358</v>
      </c>
      <c r="AX100" s="134">
        <f t="shared" si="79"/>
        <v>4.9520371498014484</v>
      </c>
      <c r="AY100" s="134">
        <f t="shared" si="79"/>
        <v>5.057598447531733</v>
      </c>
      <c r="AZ100" s="134">
        <f t="shared" si="77"/>
        <v>5.4486521337025513</v>
      </c>
      <c r="BA100" s="134"/>
    </row>
    <row r="101" spans="1:53" ht="13.5" thickBot="1">
      <c r="A101" s="18" t="s">
        <v>1755</v>
      </c>
      <c r="B101" s="6"/>
      <c r="C101" s="32">
        <v>48935.527199999997</v>
      </c>
      <c r="D101" s="32"/>
      <c r="E101">
        <f t="shared" si="58"/>
        <v>47645.996432455628</v>
      </c>
      <c r="F101">
        <f t="shared" si="59"/>
        <v>47646</v>
      </c>
      <c r="G101">
        <f t="shared" si="80"/>
        <v>-1.1469520031823777E-3</v>
      </c>
      <c r="J101">
        <f>G101</f>
        <v>-1.1469520031823777E-3</v>
      </c>
      <c r="L101">
        <f t="shared" si="60"/>
        <v>7.5026421741956548E-3</v>
      </c>
      <c r="M101" s="2">
        <f t="shared" si="61"/>
        <v>33917.027199999997</v>
      </c>
      <c r="O101">
        <f t="shared" si="62"/>
        <v>7.4815479433331964E-5</v>
      </c>
      <c r="P101">
        <v>1</v>
      </c>
      <c r="Q101">
        <f t="shared" si="63"/>
        <v>7.4815479433331964E-5</v>
      </c>
      <c r="R101" s="183"/>
      <c r="AD101" s="135">
        <f t="shared" si="64"/>
        <v>33917.027199999997</v>
      </c>
      <c r="AE101">
        <f t="shared" si="65"/>
        <v>47646</v>
      </c>
      <c r="AF101" s="134">
        <f t="shared" si="66"/>
        <v>-1.7548569341937284E-3</v>
      </c>
      <c r="AG101" s="134">
        <f t="shared" si="67"/>
        <v>6.0790493101135074E-4</v>
      </c>
      <c r="AH101" s="134">
        <f t="shared" si="68"/>
        <v>-8.6495941773780324E-3</v>
      </c>
      <c r="AI101" s="134">
        <f t="shared" si="69"/>
        <v>8.1105471052070055E-3</v>
      </c>
      <c r="AJ101" s="134">
        <f t="shared" si="70"/>
        <v>3.695484051479151E-7</v>
      </c>
      <c r="AL101" s="136"/>
      <c r="AM101">
        <f t="shared" si="71"/>
        <v>-9.2574991083893832E-3</v>
      </c>
      <c r="AN101">
        <f t="shared" si="72"/>
        <v>0.80639284873903527</v>
      </c>
      <c r="AO101">
        <f t="shared" si="73"/>
        <v>-0.85192219600081287</v>
      </c>
      <c r="AP101">
        <f t="shared" si="74"/>
        <v>-0.4909542968171523</v>
      </c>
      <c r="AQ101">
        <f t="shared" si="75"/>
        <v>-1.9464213539690209</v>
      </c>
      <c r="AR101">
        <f t="shared" si="76"/>
        <v>-1.4692955233573894</v>
      </c>
      <c r="AS101" s="134">
        <f t="shared" ref="AS101:AY110" si="81">$AZ101+$AG$7*SIN(AT101)</f>
        <v>4.9132624036862591</v>
      </c>
      <c r="AT101" s="134">
        <f t="shared" si="81"/>
        <v>4.9132642740372567</v>
      </c>
      <c r="AU101" s="134">
        <f t="shared" si="81"/>
        <v>4.9132820353150324</v>
      </c>
      <c r="AV101" s="134">
        <f t="shared" si="81"/>
        <v>4.9134506233025377</v>
      </c>
      <c r="AW101" s="134">
        <f t="shared" si="81"/>
        <v>4.915043951841005</v>
      </c>
      <c r="AX101" s="134">
        <f t="shared" si="81"/>
        <v>4.9295337586668753</v>
      </c>
      <c r="AY101" s="134">
        <f t="shared" si="81"/>
        <v>5.0329438192458387</v>
      </c>
      <c r="AZ101" s="134">
        <f t="shared" si="77"/>
        <v>5.4304003727205652</v>
      </c>
      <c r="BA101" s="134"/>
    </row>
    <row r="102" spans="1:53" ht="13.5" thickBot="1">
      <c r="A102" s="18" t="s">
        <v>1755</v>
      </c>
      <c r="B102" s="6"/>
      <c r="C102" s="32">
        <v>48978.286200000002</v>
      </c>
      <c r="D102" s="32"/>
      <c r="E102">
        <f t="shared" si="58"/>
        <v>47778.996444287826</v>
      </c>
      <c r="F102">
        <f t="shared" si="59"/>
        <v>47779</v>
      </c>
      <c r="G102">
        <f t="shared" si="80"/>
        <v>-1.1431479942984879E-3</v>
      </c>
      <c r="J102">
        <f>G102</f>
        <v>-1.1431479942984879E-3</v>
      </c>
      <c r="L102">
        <f t="shared" si="60"/>
        <v>7.660037639505908E-3</v>
      </c>
      <c r="M102" s="2">
        <f t="shared" si="61"/>
        <v>33959.786200000002</v>
      </c>
      <c r="O102">
        <f t="shared" si="62"/>
        <v>7.7496077303220104E-5</v>
      </c>
      <c r="P102">
        <v>1</v>
      </c>
      <c r="Q102">
        <f t="shared" si="63"/>
        <v>7.7496077303220104E-5</v>
      </c>
      <c r="R102" s="183"/>
      <c r="AD102" s="135">
        <f t="shared" si="64"/>
        <v>33959.786200000002</v>
      </c>
      <c r="AE102">
        <f t="shared" si="65"/>
        <v>47779</v>
      </c>
      <c r="AF102" s="134">
        <f t="shared" si="66"/>
        <v>-1.5969182588359554E-3</v>
      </c>
      <c r="AG102" s="134">
        <f t="shared" si="67"/>
        <v>4.5377026453746749E-4</v>
      </c>
      <c r="AH102" s="134">
        <f t="shared" si="68"/>
        <v>-8.8031856338043959E-3</v>
      </c>
      <c r="AI102" s="134">
        <f t="shared" si="69"/>
        <v>8.1138079040433755E-3</v>
      </c>
      <c r="AJ102" s="134">
        <f t="shared" si="70"/>
        <v>2.0590745297840322E-7</v>
      </c>
      <c r="AL102" s="136"/>
      <c r="AM102">
        <f t="shared" si="71"/>
        <v>-9.2569558983418634E-3</v>
      </c>
      <c r="AN102">
        <f t="shared" si="72"/>
        <v>0.81432498583255231</v>
      </c>
      <c r="AO102">
        <f t="shared" si="73"/>
        <v>-0.86024560129547145</v>
      </c>
      <c r="AP102">
        <f t="shared" si="74"/>
        <v>-0.49400874455471799</v>
      </c>
      <c r="AQ102">
        <f t="shared" si="75"/>
        <v>-1.9303152356913098</v>
      </c>
      <c r="AR102">
        <f t="shared" si="76"/>
        <v>-1.4441542204603195</v>
      </c>
      <c r="AS102" s="134">
        <f t="shared" si="81"/>
        <v>4.9301446925365813</v>
      </c>
      <c r="AT102" s="134">
        <f t="shared" si="81"/>
        <v>4.9301474954322408</v>
      </c>
      <c r="AU102" s="134">
        <f t="shared" si="81"/>
        <v>4.930172077437712</v>
      </c>
      <c r="AV102" s="134">
        <f t="shared" si="81"/>
        <v>4.9303875501048617</v>
      </c>
      <c r="AW102" s="134">
        <f t="shared" si="81"/>
        <v>4.9322673742173446</v>
      </c>
      <c r="AX102" s="134">
        <f t="shared" si="81"/>
        <v>4.9480422723860773</v>
      </c>
      <c r="AY102" s="134">
        <f t="shared" si="81"/>
        <v>5.0532381036722276</v>
      </c>
      <c r="AZ102" s="134">
        <f t="shared" si="77"/>
        <v>5.4454312347057305</v>
      </c>
      <c r="BA102" s="134"/>
    </row>
    <row r="103" spans="1:53" ht="13.5" thickBot="1">
      <c r="A103" s="90" t="s">
        <v>1926</v>
      </c>
      <c r="B103" s="91" t="s">
        <v>1817</v>
      </c>
      <c r="C103" s="90">
        <v>34647.592629999999</v>
      </c>
      <c r="D103" s="90" t="s">
        <v>1915</v>
      </c>
      <c r="E103">
        <f t="shared" si="58"/>
        <v>3203.9966928132944</v>
      </c>
      <c r="F103">
        <f t="shared" si="59"/>
        <v>3204</v>
      </c>
      <c r="G103">
        <f t="shared" si="80"/>
        <v>-1.0632479970809072E-3</v>
      </c>
      <c r="J103">
        <f>G103</f>
        <v>-1.0632479970809072E-3</v>
      </c>
      <c r="L103">
        <f t="shared" si="60"/>
        <v>-2.1067633857612691E-3</v>
      </c>
      <c r="M103" s="2">
        <f t="shared" si="61"/>
        <v>19629.092629999999</v>
      </c>
      <c r="O103">
        <f t="shared" si="62"/>
        <v>1.0889243664127267E-6</v>
      </c>
      <c r="P103">
        <v>1</v>
      </c>
      <c r="Q103">
        <f t="shared" si="63"/>
        <v>1.0889243664127267E-6</v>
      </c>
      <c r="R103" s="183"/>
      <c r="AD103" s="135">
        <f t="shared" si="64"/>
        <v>19629.092629999999</v>
      </c>
      <c r="AE103">
        <f t="shared" si="65"/>
        <v>3204</v>
      </c>
      <c r="AF103" s="134">
        <f t="shared" si="66"/>
        <v>2.9047297250591234E-3</v>
      </c>
      <c r="AG103" s="134">
        <f t="shared" si="67"/>
        <v>-3.9679777221400311E-3</v>
      </c>
      <c r="AH103" s="134">
        <f t="shared" si="68"/>
        <v>1.0435153886803618E-3</v>
      </c>
      <c r="AI103" s="134">
        <f t="shared" si="69"/>
        <v>-6.0747411079012997E-3</v>
      </c>
      <c r="AJ103" s="134">
        <f t="shared" si="70"/>
        <v>1.5744847203399591E-5</v>
      </c>
      <c r="AL103" s="136"/>
      <c r="AM103">
        <f t="shared" si="71"/>
        <v>5.0114931108203925E-3</v>
      </c>
      <c r="AN103">
        <f t="shared" si="72"/>
        <v>1.1561731877538188</v>
      </c>
      <c r="AO103">
        <f t="shared" si="73"/>
        <v>0.88885891268943618</v>
      </c>
      <c r="AP103">
        <f t="shared" si="74"/>
        <v>0.50411287030725671</v>
      </c>
      <c r="AQ103">
        <f t="shared" si="75"/>
        <v>1.2703749049822208</v>
      </c>
      <c r="AR103">
        <f t="shared" si="76"/>
        <v>0.73709011088182963</v>
      </c>
      <c r="AS103" s="134">
        <f t="shared" si="81"/>
        <v>0.77786587930249995</v>
      </c>
      <c r="AT103" s="134">
        <f t="shared" si="81"/>
        <v>0.77701418914216924</v>
      </c>
      <c r="AU103" s="134">
        <f t="shared" si="81"/>
        <v>0.77475331881004617</v>
      </c>
      <c r="AV103" s="134">
        <f t="shared" si="81"/>
        <v>0.76877578253114054</v>
      </c>
      <c r="AW103" s="134">
        <f t="shared" si="81"/>
        <v>0.75313517618902948</v>
      </c>
      <c r="AX103" s="134">
        <f t="shared" si="81"/>
        <v>0.71324732270511282</v>
      </c>
      <c r="AY103" s="134">
        <f t="shared" si="81"/>
        <v>0.61714844642588229</v>
      </c>
      <c r="AZ103" s="134">
        <f t="shared" si="77"/>
        <v>0.40783218967758028</v>
      </c>
      <c r="BA103" s="134"/>
    </row>
    <row r="104" spans="1:53" ht="13.5" thickBot="1">
      <c r="A104" s="18" t="s">
        <v>1760</v>
      </c>
      <c r="B104" s="6"/>
      <c r="C104" s="32">
        <v>47458.895299999996</v>
      </c>
      <c r="D104" s="32"/>
      <c r="E104">
        <f t="shared" si="58"/>
        <v>43052.997059884481</v>
      </c>
      <c r="F104">
        <f t="shared" si="59"/>
        <v>43053</v>
      </c>
      <c r="G104">
        <f t="shared" si="80"/>
        <v>-9.4523600273532793E-4</v>
      </c>
      <c r="J104">
        <f>G104</f>
        <v>-9.4523600273532793E-4</v>
      </c>
      <c r="L104">
        <f t="shared" si="60"/>
        <v>2.5381674146634156E-3</v>
      </c>
      <c r="M104" s="2">
        <f t="shared" si="61"/>
        <v>32440.395299999996</v>
      </c>
      <c r="O104">
        <f t="shared" si="62"/>
        <v>1.2134099368345245E-5</v>
      </c>
      <c r="P104">
        <v>1</v>
      </c>
      <c r="Q104">
        <f t="shared" si="63"/>
        <v>1.2134099368345245E-5</v>
      </c>
      <c r="R104" s="183"/>
      <c r="AD104" s="135">
        <f t="shared" si="64"/>
        <v>32440.395299999996</v>
      </c>
      <c r="AE104">
        <f t="shared" si="65"/>
        <v>43053</v>
      </c>
      <c r="AF104" s="134">
        <f t="shared" si="66"/>
        <v>-5.5396995198418886E-3</v>
      </c>
      <c r="AG104" s="134">
        <f t="shared" si="67"/>
        <v>4.5944635171065607E-3</v>
      </c>
      <c r="AH104" s="134">
        <f t="shared" si="68"/>
        <v>-3.4834034173987435E-3</v>
      </c>
      <c r="AI104" s="134">
        <f t="shared" si="69"/>
        <v>7.1326309317699763E-3</v>
      </c>
      <c r="AJ104" s="134">
        <f t="shared" si="70"/>
        <v>2.1109095010023189E-5</v>
      </c>
      <c r="AL104" s="136"/>
      <c r="AM104">
        <f t="shared" si="71"/>
        <v>-8.0778669345053043E-3</v>
      </c>
      <c r="AN104">
        <f t="shared" si="72"/>
        <v>0.62290931370448899</v>
      </c>
      <c r="AO104">
        <f t="shared" si="73"/>
        <v>-0.56408478285686947</v>
      </c>
      <c r="AP104">
        <f t="shared" si="74"/>
        <v>-0.36921872229315644</v>
      </c>
      <c r="AQ104">
        <f t="shared" si="75"/>
        <v>-2.3667419548143016</v>
      </c>
      <c r="AR104">
        <f t="shared" si="76"/>
        <v>-2.4506896072367303</v>
      </c>
      <c r="AS104" s="134">
        <f t="shared" si="81"/>
        <v>4.407859728262002</v>
      </c>
      <c r="AT104" s="134">
        <f t="shared" si="81"/>
        <v>4.4078613528340647</v>
      </c>
      <c r="AU104" s="134">
        <f t="shared" si="81"/>
        <v>4.4078510866152056</v>
      </c>
      <c r="AV104" s="134">
        <f t="shared" si="81"/>
        <v>4.4079159679521283</v>
      </c>
      <c r="AW104" s="134">
        <f t="shared" si="81"/>
        <v>4.4075061501614847</v>
      </c>
      <c r="AX104" s="134">
        <f t="shared" si="81"/>
        <v>4.4101037697985959</v>
      </c>
      <c r="AY104" s="134">
        <f t="shared" si="81"/>
        <v>4.3939860844662304</v>
      </c>
      <c r="AZ104" s="134">
        <f t="shared" si="77"/>
        <v>4.9113270712328632</v>
      </c>
      <c r="BA104" s="134"/>
    </row>
    <row r="105" spans="1:53" ht="13.5" thickBot="1">
      <c r="A105" s="20" t="s">
        <v>1821</v>
      </c>
      <c r="B105" s="17"/>
      <c r="C105" s="33">
        <v>40201.439899999998</v>
      </c>
      <c r="D105" s="33"/>
      <c r="E105">
        <f t="shared" si="58"/>
        <v>20478.997338855115</v>
      </c>
      <c r="F105">
        <f t="shared" si="59"/>
        <v>20479</v>
      </c>
      <c r="G105">
        <f t="shared" si="80"/>
        <v>-8.5554800170939416E-4</v>
      </c>
      <c r="J105">
        <f>+G105</f>
        <v>-8.5554800170939416E-4</v>
      </c>
      <c r="L105">
        <f t="shared" si="60"/>
        <v>-8.5547224175547242E-3</v>
      </c>
      <c r="M105" s="2">
        <f t="shared" si="61"/>
        <v>25182.939899999998</v>
      </c>
      <c r="O105">
        <f t="shared" si="62"/>
        <v>5.9277286685607276E-5</v>
      </c>
      <c r="P105">
        <v>1</v>
      </c>
      <c r="Q105">
        <f t="shared" si="63"/>
        <v>5.9277286685607276E-5</v>
      </c>
      <c r="R105" s="183"/>
      <c r="AD105" s="135">
        <f t="shared" si="64"/>
        <v>25182.939899999998</v>
      </c>
      <c r="AE105">
        <f t="shared" si="65"/>
        <v>20479</v>
      </c>
      <c r="AF105" s="134">
        <f t="shared" si="66"/>
        <v>-2.4207446767433548E-3</v>
      </c>
      <c r="AG105" s="134">
        <f t="shared" si="67"/>
        <v>1.5651966750339606E-3</v>
      </c>
      <c r="AH105" s="134">
        <f t="shared" si="68"/>
        <v>7.69917441584533E-3</v>
      </c>
      <c r="AI105" s="134">
        <f t="shared" si="69"/>
        <v>-6.9895257425207635E-3</v>
      </c>
      <c r="AJ105" s="134">
        <f t="shared" si="70"/>
        <v>2.4498406315373657E-6</v>
      </c>
      <c r="AL105" s="136"/>
      <c r="AM105">
        <f t="shared" si="71"/>
        <v>6.1339777408113694E-3</v>
      </c>
      <c r="AN105">
        <f t="shared" si="72"/>
        <v>0.49470569771639916</v>
      </c>
      <c r="AO105">
        <f t="shared" si="73"/>
        <v>0.45135928351525489</v>
      </c>
      <c r="AP105">
        <f t="shared" si="74"/>
        <v>0.15230731650954776</v>
      </c>
      <c r="AQ105">
        <f t="shared" si="75"/>
        <v>2.8488308808231397</v>
      </c>
      <c r="AR105">
        <f t="shared" si="76"/>
        <v>6.7826295228856823</v>
      </c>
      <c r="AS105" s="134">
        <f t="shared" si="81"/>
        <v>2.6231634835676849</v>
      </c>
      <c r="AT105" s="134">
        <f t="shared" si="81"/>
        <v>2.6198755038254165</v>
      </c>
      <c r="AU105" s="134">
        <f t="shared" si="81"/>
        <v>2.6270469889794823</v>
      </c>
      <c r="AV105" s="134">
        <f t="shared" si="81"/>
        <v>2.6113668063158126</v>
      </c>
      <c r="AW105" s="134">
        <f t="shared" si="81"/>
        <v>2.6454727923025341</v>
      </c>
      <c r="AX105" s="134">
        <f t="shared" si="81"/>
        <v>2.5703924763951527</v>
      </c>
      <c r="AY105" s="134">
        <f t="shared" si="81"/>
        <v>2.7318458453496</v>
      </c>
      <c r="AZ105" s="134">
        <f t="shared" si="77"/>
        <v>2.3601490377507446</v>
      </c>
      <c r="BA105" s="134"/>
    </row>
    <row r="106" spans="1:53" ht="13.5" thickBot="1">
      <c r="A106" s="18" t="s">
        <v>1755</v>
      </c>
      <c r="B106" s="6"/>
      <c r="C106" s="32">
        <v>48978.286500000002</v>
      </c>
      <c r="D106" s="32"/>
      <c r="E106">
        <f t="shared" si="58"/>
        <v>47778.997377424792</v>
      </c>
      <c r="F106">
        <f t="shared" si="59"/>
        <v>47779</v>
      </c>
      <c r="G106">
        <f t="shared" si="80"/>
        <v>-8.4314799460116774E-4</v>
      </c>
      <c r="J106">
        <f t="shared" ref="J106:J123" si="82">G106</f>
        <v>-8.4314799460116774E-4</v>
      </c>
      <c r="L106">
        <f t="shared" si="60"/>
        <v>7.660037639505908E-3</v>
      </c>
      <c r="M106" s="2">
        <f t="shared" si="61"/>
        <v>33959.786500000002</v>
      </c>
      <c r="O106">
        <f t="shared" si="62"/>
        <v>7.2304165928084956E-5</v>
      </c>
      <c r="P106">
        <v>1</v>
      </c>
      <c r="Q106">
        <f t="shared" si="63"/>
        <v>7.2304165928084956E-5</v>
      </c>
      <c r="R106" s="183"/>
      <c r="AD106" s="135">
        <f t="shared" si="64"/>
        <v>33959.786500000002</v>
      </c>
      <c r="AE106">
        <f t="shared" si="65"/>
        <v>47779</v>
      </c>
      <c r="AF106" s="134">
        <f t="shared" si="66"/>
        <v>-1.5969182588359554E-3</v>
      </c>
      <c r="AG106" s="134">
        <f t="shared" si="67"/>
        <v>7.5377026423478766E-4</v>
      </c>
      <c r="AH106" s="134">
        <f t="shared" si="68"/>
        <v>-8.5031856341070758E-3</v>
      </c>
      <c r="AI106" s="134">
        <f t="shared" si="69"/>
        <v>8.4138079037406957E-3</v>
      </c>
      <c r="AJ106" s="134">
        <f t="shared" si="70"/>
        <v>5.6816961124458161E-7</v>
      </c>
      <c r="AL106" s="136"/>
      <c r="AM106">
        <f t="shared" si="71"/>
        <v>-9.2569558983418634E-3</v>
      </c>
      <c r="AN106">
        <f t="shared" si="72"/>
        <v>0.81432498583255231</v>
      </c>
      <c r="AO106">
        <f t="shared" si="73"/>
        <v>-0.86024560129547145</v>
      </c>
      <c r="AP106">
        <f t="shared" si="74"/>
        <v>-0.49400874455471799</v>
      </c>
      <c r="AQ106">
        <f t="shared" si="75"/>
        <v>-1.9303152356913098</v>
      </c>
      <c r="AR106">
        <f t="shared" si="76"/>
        <v>-1.4441542204603195</v>
      </c>
      <c r="AS106" s="134">
        <f t="shared" si="81"/>
        <v>4.9301446925365813</v>
      </c>
      <c r="AT106" s="134">
        <f t="shared" si="81"/>
        <v>4.9301474954322408</v>
      </c>
      <c r="AU106" s="134">
        <f t="shared" si="81"/>
        <v>4.930172077437712</v>
      </c>
      <c r="AV106" s="134">
        <f t="shared" si="81"/>
        <v>4.9303875501048617</v>
      </c>
      <c r="AW106" s="134">
        <f t="shared" si="81"/>
        <v>4.9322673742173446</v>
      </c>
      <c r="AX106" s="134">
        <f t="shared" si="81"/>
        <v>4.9480422723860773</v>
      </c>
      <c r="AY106" s="134">
        <f t="shared" si="81"/>
        <v>5.0532381036722276</v>
      </c>
      <c r="AZ106" s="134">
        <f t="shared" si="77"/>
        <v>5.4454312347057305</v>
      </c>
      <c r="BA106" s="134"/>
    </row>
    <row r="107" spans="1:53" ht="13.5" thickBot="1">
      <c r="A107" s="18" t="s">
        <v>1755</v>
      </c>
      <c r="B107" s="6" t="s">
        <v>1814</v>
      </c>
      <c r="C107" s="32">
        <v>48952.4061</v>
      </c>
      <c r="D107" s="32"/>
      <c r="E107">
        <f t="shared" si="58"/>
        <v>47698.497517600619</v>
      </c>
      <c r="F107">
        <f t="shared" si="59"/>
        <v>47698.5</v>
      </c>
      <c r="G107">
        <f t="shared" si="80"/>
        <v>-7.9808200098341331E-4</v>
      </c>
      <c r="J107">
        <f t="shared" si="82"/>
        <v>-7.9808200098341331E-4</v>
      </c>
      <c r="L107">
        <f t="shared" si="60"/>
        <v>7.5646802607588354E-3</v>
      </c>
      <c r="M107" s="2">
        <f t="shared" si="61"/>
        <v>33933.9061</v>
      </c>
      <c r="O107">
        <f t="shared" si="62"/>
        <v>6.9935792646420329E-5</v>
      </c>
      <c r="P107">
        <v>1</v>
      </c>
      <c r="Q107">
        <f t="shared" si="63"/>
        <v>6.9935792646420329E-5</v>
      </c>
      <c r="R107" s="183"/>
      <c r="AD107" s="135">
        <f t="shared" si="64"/>
        <v>33933.9061</v>
      </c>
      <c r="AE107">
        <f t="shared" si="65"/>
        <v>47698.5</v>
      </c>
      <c r="AF107" s="134">
        <f t="shared" si="66"/>
        <v>-1.6929199259562416E-3</v>
      </c>
      <c r="AG107" s="134">
        <f t="shared" si="67"/>
        <v>8.9483792497282826E-4</v>
      </c>
      <c r="AH107" s="134">
        <f t="shared" si="68"/>
        <v>-8.3627622617422487E-3</v>
      </c>
      <c r="AI107" s="134">
        <f t="shared" si="69"/>
        <v>8.4595181857316636E-3</v>
      </c>
      <c r="AJ107" s="134">
        <f t="shared" si="70"/>
        <v>8.0073491196967699E-7</v>
      </c>
      <c r="AL107" s="136"/>
      <c r="AM107">
        <f t="shared" si="71"/>
        <v>-9.2576001867150769E-3</v>
      </c>
      <c r="AN107">
        <f t="shared" si="72"/>
        <v>0.80949955152914022</v>
      </c>
      <c r="AO107">
        <f t="shared" si="73"/>
        <v>-0.85521477137763369</v>
      </c>
      <c r="AP107">
        <f t="shared" si="74"/>
        <v>-0.49216809091509772</v>
      </c>
      <c r="AQ107">
        <f t="shared" si="75"/>
        <v>-1.9401013016786253</v>
      </c>
      <c r="AR107">
        <f t="shared" si="76"/>
        <v>-1.4593596394291943</v>
      </c>
      <c r="AS107" s="134">
        <f t="shared" si="81"/>
        <v>4.9199067353175341</v>
      </c>
      <c r="AT107" s="134">
        <f t="shared" si="81"/>
        <v>4.9199089372205194</v>
      </c>
      <c r="AU107" s="134">
        <f t="shared" si="81"/>
        <v>4.9199291865642998</v>
      </c>
      <c r="AV107" s="134">
        <f t="shared" si="81"/>
        <v>4.9201153142383784</v>
      </c>
      <c r="AW107" s="134">
        <f t="shared" si="81"/>
        <v>4.9218185239051246</v>
      </c>
      <c r="AX107" s="134">
        <f t="shared" si="81"/>
        <v>4.9368133709954432</v>
      </c>
      <c r="AY107" s="134">
        <f t="shared" si="81"/>
        <v>5.0409440597615971</v>
      </c>
      <c r="AZ107" s="134">
        <f t="shared" si="77"/>
        <v>5.4363336077147091</v>
      </c>
      <c r="BA107" s="134"/>
    </row>
    <row r="108" spans="1:53" ht="13.5" thickBot="1">
      <c r="A108" s="18" t="s">
        <v>1755</v>
      </c>
      <c r="B108" s="6" t="s">
        <v>1814</v>
      </c>
      <c r="C108" s="32">
        <v>48980.376499999998</v>
      </c>
      <c r="D108" s="32"/>
      <c r="E108">
        <f t="shared" si="58"/>
        <v>47785.498231624581</v>
      </c>
      <c r="F108">
        <f t="shared" si="59"/>
        <v>47785.5</v>
      </c>
      <c r="G108">
        <f t="shared" si="80"/>
        <v>-5.6852599664125592E-4</v>
      </c>
      <c r="J108">
        <f t="shared" si="82"/>
        <v>-5.6852599664125592E-4</v>
      </c>
      <c r="L108">
        <f t="shared" si="60"/>
        <v>7.6677495740082591E-3</v>
      </c>
      <c r="M108" s="2">
        <f t="shared" si="61"/>
        <v>33961.876499999998</v>
      </c>
      <c r="O108">
        <f t="shared" si="62"/>
        <v>6.7836235275677988E-5</v>
      </c>
      <c r="P108">
        <v>1</v>
      </c>
      <c r="Q108">
        <f t="shared" si="63"/>
        <v>6.7836235275677988E-5</v>
      </c>
      <c r="R108" s="183"/>
      <c r="AD108" s="135">
        <f t="shared" si="64"/>
        <v>33961.876499999998</v>
      </c>
      <c r="AE108">
        <f t="shared" si="65"/>
        <v>47785.5</v>
      </c>
      <c r="AF108" s="134">
        <f t="shared" si="66"/>
        <v>-1.5891116499069831E-3</v>
      </c>
      <c r="AG108" s="134">
        <f t="shared" si="67"/>
        <v>1.0205856532657272E-3</v>
      </c>
      <c r="AH108" s="134">
        <f t="shared" si="68"/>
        <v>-8.236275570649515E-3</v>
      </c>
      <c r="AI108" s="134">
        <f t="shared" si="69"/>
        <v>8.6883352272739862E-3</v>
      </c>
      <c r="AJ108" s="134">
        <f t="shared" si="70"/>
        <v>1.0415950756518312E-6</v>
      </c>
      <c r="AL108" s="136"/>
      <c r="AM108">
        <f t="shared" si="71"/>
        <v>-9.2568612239152422E-3</v>
      </c>
      <c r="AN108">
        <f t="shared" si="72"/>
        <v>0.81471791827421836</v>
      </c>
      <c r="AO108">
        <f t="shared" si="73"/>
        <v>-0.86065082494013545</v>
      </c>
      <c r="AP108">
        <f t="shared" si="74"/>
        <v>-0.49415625137599067</v>
      </c>
      <c r="AQ108">
        <f t="shared" si="75"/>
        <v>-1.9295199587434833</v>
      </c>
      <c r="AR108">
        <f t="shared" si="76"/>
        <v>-1.4429279786826097</v>
      </c>
      <c r="AS108" s="134">
        <f t="shared" si="81"/>
        <v>4.9309740238702204</v>
      </c>
      <c r="AT108" s="134">
        <f t="shared" si="81"/>
        <v>4.930976880640066</v>
      </c>
      <c r="AU108" s="134">
        <f t="shared" si="81"/>
        <v>4.9310018415643952</v>
      </c>
      <c r="AV108" s="134">
        <f t="shared" si="81"/>
        <v>4.9312198175638482</v>
      </c>
      <c r="AW108" s="134">
        <f t="shared" si="81"/>
        <v>4.9331143330210567</v>
      </c>
      <c r="AX108" s="134">
        <f t="shared" si="81"/>
        <v>4.9489524895783559</v>
      </c>
      <c r="AY108" s="134">
        <f t="shared" si="81"/>
        <v>5.0542322103322448</v>
      </c>
      <c r="AZ108" s="134">
        <f t="shared" si="77"/>
        <v>5.4461658257050054</v>
      </c>
      <c r="BA108" s="134"/>
    </row>
    <row r="109" spans="1:53" ht="13.5" thickBot="1">
      <c r="A109" s="18" t="s">
        <v>1755</v>
      </c>
      <c r="B109" s="6" t="s">
        <v>1814</v>
      </c>
      <c r="C109" s="32">
        <v>48646.342100000002</v>
      </c>
      <c r="D109" s="32"/>
      <c r="E109">
        <f t="shared" si="58"/>
        <v>46746.498742573065</v>
      </c>
      <c r="F109">
        <f t="shared" si="59"/>
        <v>46746.5</v>
      </c>
      <c r="G109">
        <f t="shared" si="80"/>
        <v>-4.0425799670629203E-4</v>
      </c>
      <c r="J109">
        <f t="shared" si="82"/>
        <v>-4.0425799670629203E-4</v>
      </c>
      <c r="L109">
        <f t="shared" si="60"/>
        <v>6.4583037195654613E-3</v>
      </c>
      <c r="M109" s="2">
        <f t="shared" si="61"/>
        <v>33627.842100000002</v>
      </c>
      <c r="O109">
        <f t="shared" si="62"/>
        <v>4.7094753309638715E-5</v>
      </c>
      <c r="P109">
        <v>1</v>
      </c>
      <c r="Q109">
        <f t="shared" si="63"/>
        <v>4.7094753309638715E-5</v>
      </c>
      <c r="R109" s="183"/>
      <c r="S109">
        <v>4.0873773258907692E-10</v>
      </c>
      <c r="T109">
        <v>1.609389673435949E-20</v>
      </c>
      <c r="U109">
        <v>7.4657702385405124E-31</v>
      </c>
      <c r="V109">
        <v>5.0142685084757746E-10</v>
      </c>
      <c r="W109">
        <v>9.7861054655392521E-7</v>
      </c>
      <c r="X109">
        <v>5.7839933174029313E-6</v>
      </c>
      <c r="Y109">
        <v>4.2069813140240483E-2</v>
      </c>
      <c r="Z109">
        <v>402.16292904672991</v>
      </c>
      <c r="AA109">
        <v>1.5052699560919498E-5</v>
      </c>
      <c r="AB109">
        <v>3.0259237574431058E-10</v>
      </c>
      <c r="AD109" s="135">
        <f t="shared" si="64"/>
        <v>33627.842100000002</v>
      </c>
      <c r="AE109">
        <f t="shared" si="65"/>
        <v>46746.5</v>
      </c>
      <c r="AF109" s="134">
        <f t="shared" si="66"/>
        <v>-2.7380968842368441E-3</v>
      </c>
      <c r="AG109" s="134">
        <f t="shared" si="67"/>
        <v>2.3338388875305521E-3</v>
      </c>
      <c r="AH109" s="134">
        <f t="shared" si="68"/>
        <v>-6.8625617162717534E-3</v>
      </c>
      <c r="AI109" s="134">
        <f t="shared" si="69"/>
        <v>8.7921426070960134E-3</v>
      </c>
      <c r="AJ109" s="134">
        <f t="shared" si="70"/>
        <v>5.446803952949845E-6</v>
      </c>
      <c r="AL109" s="136"/>
      <c r="AM109">
        <f t="shared" si="71"/>
        <v>-9.1964006038023054E-3</v>
      </c>
      <c r="AN109">
        <f t="shared" si="72"/>
        <v>0.7577320035404409</v>
      </c>
      <c r="AO109">
        <f t="shared" si="73"/>
        <v>-0.79459182697677755</v>
      </c>
      <c r="AP109">
        <f t="shared" si="74"/>
        <v>-0.46885612769172763</v>
      </c>
      <c r="AQ109">
        <f t="shared" si="75"/>
        <v>-2.0477313975115004</v>
      </c>
      <c r="AR109">
        <f t="shared" si="76"/>
        <v>-1.6423327972187598</v>
      </c>
      <c r="AS109" s="134">
        <f t="shared" si="81"/>
        <v>4.8031675144430253</v>
      </c>
      <c r="AT109" s="134">
        <f t="shared" si="81"/>
        <v>4.803167550249273</v>
      </c>
      <c r="AU109" s="134">
        <f t="shared" si="81"/>
        <v>4.8031682986638904</v>
      </c>
      <c r="AV109" s="134">
        <f t="shared" si="81"/>
        <v>4.8031839404598085</v>
      </c>
      <c r="AW109" s="134">
        <f t="shared" si="81"/>
        <v>4.8035102397479941</v>
      </c>
      <c r="AX109" s="134">
        <f t="shared" si="81"/>
        <v>4.8100695453782416</v>
      </c>
      <c r="AY109" s="134">
        <f t="shared" si="81"/>
        <v>4.89810532774466</v>
      </c>
      <c r="AZ109" s="134">
        <f t="shared" si="77"/>
        <v>5.3287442798208939</v>
      </c>
      <c r="BA109" s="134"/>
    </row>
    <row r="110" spans="1:53" ht="13.5" thickBot="1">
      <c r="A110" s="90" t="s">
        <v>1924</v>
      </c>
      <c r="B110" s="91" t="s">
        <v>1912</v>
      </c>
      <c r="C110" s="90">
        <v>33631.343800000002</v>
      </c>
      <c r="D110" s="90" t="s">
        <v>1915</v>
      </c>
      <c r="E110">
        <f t="shared" si="58"/>
        <v>42.998858101646682</v>
      </c>
      <c r="F110">
        <f t="shared" si="59"/>
        <v>43</v>
      </c>
      <c r="G110">
        <f t="shared" si="80"/>
        <v>-3.6711599386762828E-4</v>
      </c>
      <c r="J110">
        <f t="shared" si="82"/>
        <v>-3.6711599386762828E-4</v>
      </c>
      <c r="L110">
        <f t="shared" si="60"/>
        <v>4.7476184779786433E-4</v>
      </c>
      <c r="M110" s="2">
        <f t="shared" si="61"/>
        <v>18612.843800000002</v>
      </c>
      <c r="O110">
        <f t="shared" si="62"/>
        <v>7.0875830028734823E-7</v>
      </c>
      <c r="P110">
        <v>1</v>
      </c>
      <c r="Q110">
        <f t="shared" si="63"/>
        <v>7.0875830028734823E-7</v>
      </c>
      <c r="R110" s="183"/>
      <c r="AD110" s="135">
        <f t="shared" si="64"/>
        <v>18612.843800000002</v>
      </c>
      <c r="AE110">
        <f t="shared" si="65"/>
        <v>43</v>
      </c>
      <c r="AF110" s="134">
        <f t="shared" si="66"/>
        <v>-4.4531916373166268E-4</v>
      </c>
      <c r="AG110" s="134">
        <f t="shared" si="67"/>
        <v>7.8203169864034402E-5</v>
      </c>
      <c r="AH110" s="134">
        <f t="shared" si="68"/>
        <v>-8.4187784166549261E-4</v>
      </c>
      <c r="AI110" s="134">
        <f t="shared" si="69"/>
        <v>5.5296501766189873E-4</v>
      </c>
      <c r="AJ110" s="134">
        <f t="shared" si="70"/>
        <v>6.1157357767830181E-9</v>
      </c>
      <c r="AL110" s="136"/>
      <c r="AM110">
        <f t="shared" si="71"/>
        <v>-9.2008101152952701E-4</v>
      </c>
      <c r="AN110">
        <f t="shared" si="72"/>
        <v>1.5181754728998145</v>
      </c>
      <c r="AO110">
        <f t="shared" si="73"/>
        <v>1.5244804991142797E-2</v>
      </c>
      <c r="AP110">
        <f t="shared" si="74"/>
        <v>0.10007012475091721</v>
      </c>
      <c r="AQ110">
        <f t="shared" si="75"/>
        <v>0.1907716519065325</v>
      </c>
      <c r="AR110">
        <f t="shared" si="76"/>
        <v>9.5676170581068629E-2</v>
      </c>
      <c r="AS110" s="134">
        <f t="shared" si="81"/>
        <v>0.10628809190326557</v>
      </c>
      <c r="AT110" s="134">
        <f t="shared" si="81"/>
        <v>0.10572632769787718</v>
      </c>
      <c r="AU110" s="134">
        <f t="shared" si="81"/>
        <v>0.10465595943341105</v>
      </c>
      <c r="AV110" s="134">
        <f t="shared" si="81"/>
        <v>0.1026168446166537</v>
      </c>
      <c r="AW110" s="134">
        <f t="shared" si="81"/>
        <v>9.8733387661496586E-2</v>
      </c>
      <c r="AX110" s="134">
        <f t="shared" si="81"/>
        <v>9.1341494755301511E-2</v>
      </c>
      <c r="AY110" s="134">
        <f t="shared" si="81"/>
        <v>7.7285012872262304E-2</v>
      </c>
      <c r="AZ110" s="134">
        <f t="shared" si="77"/>
        <v>5.0594936030154969E-2</v>
      </c>
      <c r="BA110" s="134"/>
    </row>
    <row r="111" spans="1:53" ht="13.5" thickBot="1">
      <c r="A111" s="90" t="s">
        <v>1934</v>
      </c>
      <c r="B111" s="91" t="s">
        <v>1817</v>
      </c>
      <c r="C111" s="90">
        <v>33989.169099999999</v>
      </c>
      <c r="D111" s="90" t="s">
        <v>1915</v>
      </c>
      <c r="E111">
        <f t="shared" si="58"/>
        <v>1155.9989080058017</v>
      </c>
      <c r="F111">
        <f t="shared" si="59"/>
        <v>1156</v>
      </c>
      <c r="G111">
        <f t="shared" si="80"/>
        <v>-3.5107199801132083E-4</v>
      </c>
      <c r="J111">
        <f t="shared" si="82"/>
        <v>-3.5107199801132083E-4</v>
      </c>
      <c r="L111">
        <f t="shared" si="60"/>
        <v>-4.8366249599128157E-4</v>
      </c>
      <c r="M111" s="2">
        <f t="shared" si="61"/>
        <v>18970.669099999999</v>
      </c>
      <c r="O111">
        <f t="shared" si="62"/>
        <v>1.7580240154573973E-8</v>
      </c>
      <c r="P111">
        <v>1</v>
      </c>
      <c r="Q111">
        <f t="shared" si="63"/>
        <v>1.7580240154573973E-8</v>
      </c>
      <c r="R111" s="183"/>
      <c r="AD111" s="135">
        <f t="shared" si="64"/>
        <v>18970.669099999999</v>
      </c>
      <c r="AE111">
        <f t="shared" si="65"/>
        <v>1156</v>
      </c>
      <c r="AF111" s="134">
        <f t="shared" si="66"/>
        <v>9.6625801742920153E-4</v>
      </c>
      <c r="AG111" s="134">
        <f t="shared" si="67"/>
        <v>-1.3173300154405224E-3</v>
      </c>
      <c r="AH111" s="134">
        <f t="shared" si="68"/>
        <v>1.3259049797996074E-4</v>
      </c>
      <c r="AI111" s="134">
        <f t="shared" si="69"/>
        <v>-1.800992511431804E-3</v>
      </c>
      <c r="AJ111" s="134">
        <f t="shared" si="70"/>
        <v>1.735358369580527E-6</v>
      </c>
      <c r="AL111" s="136"/>
      <c r="AM111">
        <f t="shared" si="71"/>
        <v>1.4499205134204832E-3</v>
      </c>
      <c r="AN111">
        <f t="shared" si="72"/>
        <v>1.4239916236945047</v>
      </c>
      <c r="AO111">
        <f t="shared" si="73"/>
        <v>0.44600314974532451</v>
      </c>
      <c r="AP111">
        <f t="shared" si="74"/>
        <v>0.31424664456364232</v>
      </c>
      <c r="AQ111">
        <f t="shared" si="75"/>
        <v>0.63782100301312328</v>
      </c>
      <c r="AR111">
        <f t="shared" si="76"/>
        <v>0.33018069508784847</v>
      </c>
      <c r="AS111" s="134">
        <f t="shared" ref="AS111:AY120" si="83">$AZ111+$AG$7*SIN(AT111)</f>
        <v>0.36310558990782693</v>
      </c>
      <c r="AT111" s="134">
        <f t="shared" si="83"/>
        <v>0.36164737165435368</v>
      </c>
      <c r="AU111" s="134">
        <f t="shared" si="83"/>
        <v>0.35869483963724119</v>
      </c>
      <c r="AV111" s="134">
        <f t="shared" si="83"/>
        <v>0.35272665015174609</v>
      </c>
      <c r="AW111" s="134">
        <f t="shared" si="83"/>
        <v>0.34070231690246078</v>
      </c>
      <c r="AX111" s="134">
        <f t="shared" si="83"/>
        <v>0.31662906372896787</v>
      </c>
      <c r="AY111" s="134">
        <f t="shared" si="83"/>
        <v>0.26898188550766311</v>
      </c>
      <c r="AZ111" s="134">
        <f t="shared" si="77"/>
        <v>0.17637951790601214</v>
      </c>
      <c r="BA111" s="134"/>
    </row>
    <row r="112" spans="1:53" ht="13.5" thickBot="1">
      <c r="A112" s="90" t="s">
        <v>1935</v>
      </c>
      <c r="B112" s="91" t="s">
        <v>1814</v>
      </c>
      <c r="C112" s="90">
        <v>34004.118799999997</v>
      </c>
      <c r="D112" s="90" t="s">
        <v>1915</v>
      </c>
      <c r="E112">
        <f t="shared" si="58"/>
        <v>1202.4993003650043</v>
      </c>
      <c r="F112">
        <f t="shared" si="59"/>
        <v>1202.5</v>
      </c>
      <c r="G112">
        <f t="shared" si="80"/>
        <v>-2.2493000142276287E-4</v>
      </c>
      <c r="J112">
        <f t="shared" si="82"/>
        <v>-2.2493000142276287E-4</v>
      </c>
      <c r="L112">
        <f t="shared" si="60"/>
        <v>-5.225345824167554E-4</v>
      </c>
      <c r="M112" s="2">
        <f t="shared" si="61"/>
        <v>18985.618799999997</v>
      </c>
      <c r="O112">
        <f t="shared" si="62"/>
        <v>8.8568486628609864E-8</v>
      </c>
      <c r="P112">
        <v>1</v>
      </c>
      <c r="Q112">
        <f t="shared" si="63"/>
        <v>8.8568486628609864E-8</v>
      </c>
      <c r="R112" s="183"/>
      <c r="AD112" s="135">
        <f t="shared" si="64"/>
        <v>18985.618799999997</v>
      </c>
      <c r="AE112">
        <f t="shared" si="65"/>
        <v>1202.5</v>
      </c>
      <c r="AF112" s="134">
        <f t="shared" si="66"/>
        <v>1.0218816116496386E-3</v>
      </c>
      <c r="AG112" s="134">
        <f t="shared" si="67"/>
        <v>-1.2468116130724015E-3</v>
      </c>
      <c r="AH112" s="134">
        <f t="shared" si="68"/>
        <v>2.9760458099399253E-4</v>
      </c>
      <c r="AI112" s="134">
        <f t="shared" si="69"/>
        <v>-1.769346195489157E-3</v>
      </c>
      <c r="AJ112" s="134">
        <f t="shared" si="70"/>
        <v>1.5545391984922036E-6</v>
      </c>
      <c r="AL112" s="136"/>
      <c r="AM112">
        <f t="shared" si="71"/>
        <v>1.5444161940663941E-3</v>
      </c>
      <c r="AN112">
        <f t="shared" si="72"/>
        <v>1.418489650526247</v>
      </c>
      <c r="AO112">
        <f t="shared" si="73"/>
        <v>0.46142611096359648</v>
      </c>
      <c r="AP112">
        <f t="shared" si="74"/>
        <v>0.3215373430645812</v>
      </c>
      <c r="AQ112">
        <f t="shared" si="75"/>
        <v>0.65512825181402934</v>
      </c>
      <c r="AR112">
        <f t="shared" si="76"/>
        <v>0.33980547222895985</v>
      </c>
      <c r="AS112" s="134">
        <f t="shared" si="83"/>
        <v>0.37344914763991499</v>
      </c>
      <c r="AT112" s="134">
        <f t="shared" si="83"/>
        <v>0.37197624010522956</v>
      </c>
      <c r="AU112" s="134">
        <f t="shared" si="83"/>
        <v>0.36898218405747873</v>
      </c>
      <c r="AV112" s="134">
        <f t="shared" si="83"/>
        <v>0.3629066417638776</v>
      </c>
      <c r="AW112" s="134">
        <f t="shared" si="83"/>
        <v>0.35062078946795949</v>
      </c>
      <c r="AX112" s="134">
        <f t="shared" si="83"/>
        <v>0.32594186479059351</v>
      </c>
      <c r="AY112" s="134">
        <f t="shared" si="83"/>
        <v>0.27696612191761871</v>
      </c>
      <c r="AZ112" s="134">
        <f t="shared" si="77"/>
        <v>0.18163466890082525</v>
      </c>
      <c r="BA112" s="134"/>
    </row>
    <row r="113" spans="1:53" ht="13.5" thickBot="1">
      <c r="A113" s="90" t="s">
        <v>1924</v>
      </c>
      <c r="B113" s="91" t="s">
        <v>1817</v>
      </c>
      <c r="C113" s="90">
        <v>33626.521500000003</v>
      </c>
      <c r="D113" s="90" t="s">
        <v>1915</v>
      </c>
      <c r="E113">
        <f t="shared" si="58"/>
        <v>27.999303456816797</v>
      </c>
      <c r="F113">
        <f t="shared" si="59"/>
        <v>28</v>
      </c>
      <c r="G113">
        <f t="shared" si="80"/>
        <v>-2.239359964733012E-4</v>
      </c>
      <c r="J113">
        <f t="shared" si="82"/>
        <v>-2.239359964733012E-4</v>
      </c>
      <c r="L113">
        <f t="shared" si="60"/>
        <v>4.8804575290437811E-4</v>
      </c>
      <c r="M113" s="2">
        <f t="shared" si="61"/>
        <v>18608.021500000003</v>
      </c>
      <c r="O113">
        <f t="shared" si="62"/>
        <v>5.0691801144690049E-7</v>
      </c>
      <c r="P113">
        <v>1</v>
      </c>
      <c r="Q113">
        <f t="shared" si="63"/>
        <v>5.0691801144690049E-7</v>
      </c>
      <c r="R113" s="183"/>
      <c r="AD113" s="135">
        <f t="shared" si="64"/>
        <v>18608.021500000003</v>
      </c>
      <c r="AE113">
        <f t="shared" si="65"/>
        <v>28</v>
      </c>
      <c r="AF113" s="134">
        <f t="shared" si="66"/>
        <v>-4.6471618968854498E-4</v>
      </c>
      <c r="AG113" s="134">
        <f t="shared" si="67"/>
        <v>2.4078019321524378E-4</v>
      </c>
      <c r="AH113" s="134">
        <f t="shared" si="68"/>
        <v>-7.1198174937767925E-4</v>
      </c>
      <c r="AI113" s="134">
        <f t="shared" si="69"/>
        <v>7.2882594611962189E-4</v>
      </c>
      <c r="AJ113" s="134">
        <f t="shared" si="70"/>
        <v>5.7975101444770129E-8</v>
      </c>
      <c r="AL113" s="136"/>
      <c r="AM113">
        <f t="shared" si="71"/>
        <v>-9.5276194259292309E-4</v>
      </c>
      <c r="AN113">
        <f t="shared" si="72"/>
        <v>1.5187998370560827</v>
      </c>
      <c r="AO113">
        <f t="shared" si="73"/>
        <v>8.9017859233972794E-3</v>
      </c>
      <c r="AP113">
        <f t="shared" si="74"/>
        <v>9.6781091403189787E-2</v>
      </c>
      <c r="AQ113">
        <f t="shared" si="75"/>
        <v>0.18442815985431671</v>
      </c>
      <c r="AR113">
        <f t="shared" si="76"/>
        <v>9.2476350903957727E-2</v>
      </c>
      <c r="AS113" s="134">
        <f t="shared" si="83"/>
        <v>0.10273972241099988</v>
      </c>
      <c r="AT113" s="134">
        <f t="shared" si="83"/>
        <v>0.10219582868536373</v>
      </c>
      <c r="AU113" s="134">
        <f t="shared" si="83"/>
        <v>0.10115988816041396</v>
      </c>
      <c r="AV113" s="134">
        <f t="shared" si="83"/>
        <v>9.9187058979518128E-2</v>
      </c>
      <c r="AW113" s="134">
        <f t="shared" si="83"/>
        <v>9.5431097804012183E-2</v>
      </c>
      <c r="AX113" s="134">
        <f t="shared" si="83"/>
        <v>8.8284015689838818E-2</v>
      </c>
      <c r="AY113" s="134">
        <f t="shared" si="83"/>
        <v>7.4696263050881201E-2</v>
      </c>
      <c r="AZ113" s="134">
        <f t="shared" si="77"/>
        <v>4.8899726031828017E-2</v>
      </c>
      <c r="BA113" s="134"/>
    </row>
    <row r="114" spans="1:53" ht="13.5" thickBot="1">
      <c r="A114" s="90" t="s">
        <v>1924</v>
      </c>
      <c r="B114" s="91" t="s">
        <v>1814</v>
      </c>
      <c r="C114" s="90">
        <v>33632.4692</v>
      </c>
      <c r="D114" s="90" t="s">
        <v>1915</v>
      </c>
      <c r="E114">
        <f t="shared" si="58"/>
        <v>46.499365908554125</v>
      </c>
      <c r="F114">
        <f t="shared" si="59"/>
        <v>46.5</v>
      </c>
      <c r="G114">
        <f t="shared" si="80"/>
        <v>-2.0385799871291965E-4</v>
      </c>
      <c r="J114">
        <f t="shared" si="82"/>
        <v>-2.0385799871291965E-4</v>
      </c>
      <c r="L114">
        <f t="shared" si="60"/>
        <v>4.7166367490360245E-4</v>
      </c>
      <c r="M114" s="2">
        <f t="shared" si="61"/>
        <v>18613.9692</v>
      </c>
      <c r="O114">
        <f t="shared" si="62"/>
        <v>4.5632953152566696E-7</v>
      </c>
      <c r="P114">
        <v>1</v>
      </c>
      <c r="Q114">
        <f t="shared" si="63"/>
        <v>4.5632953152566696E-7</v>
      </c>
      <c r="R114" s="183"/>
      <c r="S114">
        <v>1.6110546187650962E-13</v>
      </c>
      <c r="T114">
        <v>1.0198612042816428E-19</v>
      </c>
      <c r="U114">
        <v>2.360324912317943E-29</v>
      </c>
      <c r="V114">
        <v>3.0201153581623675E-11</v>
      </c>
      <c r="W114">
        <v>1.1921814479320197E-6</v>
      </c>
      <c r="X114">
        <v>1.9788676168579025E-3</v>
      </c>
      <c r="Y114">
        <v>2.8105703544122323E-2</v>
      </c>
      <c r="Z114">
        <v>215.44492611862606</v>
      </c>
      <c r="AA114">
        <v>9.0663052943590891E-7</v>
      </c>
      <c r="AB114">
        <v>6.7846083194595717E-13</v>
      </c>
      <c r="AD114" s="135">
        <f t="shared" si="64"/>
        <v>18613.9692</v>
      </c>
      <c r="AE114">
        <f t="shared" si="65"/>
        <v>46.5</v>
      </c>
      <c r="AF114" s="134">
        <f t="shared" si="66"/>
        <v>-4.4079188043160534E-4</v>
      </c>
      <c r="AG114" s="134">
        <f t="shared" si="67"/>
        <v>2.3693388171868568E-4</v>
      </c>
      <c r="AH114" s="134">
        <f t="shared" si="68"/>
        <v>-6.7552167361652204E-4</v>
      </c>
      <c r="AI114" s="134">
        <f t="shared" si="69"/>
        <v>7.0859755662228813E-4</v>
      </c>
      <c r="AJ114" s="134">
        <f t="shared" si="70"/>
        <v>5.6137664306284137E-8</v>
      </c>
      <c r="AL114" s="136"/>
      <c r="AM114">
        <f t="shared" si="71"/>
        <v>-9.1245555533520778E-4</v>
      </c>
      <c r="AN114">
        <f t="shared" si="72"/>
        <v>1.5180268596245448</v>
      </c>
      <c r="AO114">
        <f t="shared" si="73"/>
        <v>1.6724041046226476E-2</v>
      </c>
      <c r="AP114">
        <f t="shared" si="74"/>
        <v>0.10083661681226062</v>
      </c>
      <c r="AQ114">
        <f t="shared" si="75"/>
        <v>0.19225107710657896</v>
      </c>
      <c r="AR114">
        <f t="shared" si="76"/>
        <v>9.6422707428885826E-2</v>
      </c>
      <c r="AS114" s="134">
        <f t="shared" si="83"/>
        <v>0.10711585195789154</v>
      </c>
      <c r="AT114" s="134">
        <f t="shared" si="83"/>
        <v>0.10654993206856232</v>
      </c>
      <c r="AU114" s="134">
        <f t="shared" si="83"/>
        <v>0.10547155201214214</v>
      </c>
      <c r="AV114" s="134">
        <f t="shared" si="83"/>
        <v>0.10341700094604411</v>
      </c>
      <c r="AW114" s="134">
        <f t="shared" si="83"/>
        <v>9.9503834265694757E-2</v>
      </c>
      <c r="AX114" s="134">
        <f t="shared" si="83"/>
        <v>9.2054861824377748E-2</v>
      </c>
      <c r="AY114" s="134">
        <f t="shared" si="83"/>
        <v>7.7889043555356072E-2</v>
      </c>
      <c r="AZ114" s="134">
        <f t="shared" si="77"/>
        <v>5.0990485029764443E-2</v>
      </c>
      <c r="BA114" s="134"/>
    </row>
    <row r="115" spans="1:53" ht="13.5" thickBot="1">
      <c r="A115" s="90" t="s">
        <v>1924</v>
      </c>
      <c r="B115" s="91" t="s">
        <v>1814</v>
      </c>
      <c r="C115" s="90">
        <v>33624.431799999998</v>
      </c>
      <c r="D115" s="90" t="s">
        <v>1915</v>
      </c>
      <c r="E115">
        <f t="shared" si="58"/>
        <v>21.499382393970539</v>
      </c>
      <c r="F115">
        <f t="shared" si="59"/>
        <v>21.5</v>
      </c>
      <c r="G115">
        <f t="shared" si="80"/>
        <v>-1.9855800201185048E-4</v>
      </c>
      <c r="J115">
        <f t="shared" si="82"/>
        <v>-1.9855800201185048E-4</v>
      </c>
      <c r="L115">
        <f t="shared" si="60"/>
        <v>4.9380514411913323E-4</v>
      </c>
      <c r="M115" s="2">
        <f t="shared" si="61"/>
        <v>18605.931799999998</v>
      </c>
      <c r="O115">
        <f t="shared" si="62"/>
        <v>4.7936672612039389E-7</v>
      </c>
      <c r="P115">
        <v>1</v>
      </c>
      <c r="Q115">
        <f t="shared" si="63"/>
        <v>4.7936672612039389E-7</v>
      </c>
      <c r="R115" s="183"/>
      <c r="AD115" s="135">
        <f t="shared" si="64"/>
        <v>18605.931799999998</v>
      </c>
      <c r="AE115">
        <f t="shared" si="65"/>
        <v>21.5</v>
      </c>
      <c r="AF115" s="134">
        <f t="shared" si="66"/>
        <v>-4.7311859612022764E-4</v>
      </c>
      <c r="AG115" s="134">
        <f t="shared" si="67"/>
        <v>2.7456059410837716E-4</v>
      </c>
      <c r="AH115" s="134">
        <f t="shared" si="68"/>
        <v>-6.9236314613098371E-4</v>
      </c>
      <c r="AI115" s="134">
        <f t="shared" si="69"/>
        <v>7.6836573822751039E-4</v>
      </c>
      <c r="AJ115" s="134">
        <f t="shared" si="70"/>
        <v>7.5383519837145026E-8</v>
      </c>
      <c r="AL115" s="136"/>
      <c r="AM115">
        <f t="shared" si="71"/>
        <v>-9.6692374023936087E-4</v>
      </c>
      <c r="AN115">
        <f t="shared" si="72"/>
        <v>1.5190640591535436</v>
      </c>
      <c r="AO115">
        <f t="shared" si="73"/>
        <v>6.1514856641695899E-3</v>
      </c>
      <c r="AP115">
        <f t="shared" si="74"/>
        <v>9.5353830954278115E-2</v>
      </c>
      <c r="AQ115">
        <f t="shared" si="75"/>
        <v>0.1816777808221437</v>
      </c>
      <c r="AR115">
        <f t="shared" si="76"/>
        <v>9.1089576423764196E-2</v>
      </c>
      <c r="AS115" s="134">
        <f t="shared" si="83"/>
        <v>0.10120168700746071</v>
      </c>
      <c r="AT115" s="134">
        <f t="shared" si="83"/>
        <v>0.10066556705628771</v>
      </c>
      <c r="AU115" s="134">
        <f t="shared" si="83"/>
        <v>9.9644590486907741E-2</v>
      </c>
      <c r="AV115" s="134">
        <f t="shared" si="83"/>
        <v>9.7700549521461261E-2</v>
      </c>
      <c r="AW115" s="134">
        <f t="shared" si="83"/>
        <v>9.3999919775711219E-2</v>
      </c>
      <c r="AX115" s="134">
        <f t="shared" si="83"/>
        <v>8.6959013395205106E-2</v>
      </c>
      <c r="AY115" s="134">
        <f t="shared" si="83"/>
        <v>7.3574448288738131E-2</v>
      </c>
      <c r="AZ115" s="134">
        <f t="shared" si="77"/>
        <v>4.8165135032553152E-2</v>
      </c>
      <c r="BA115" s="134"/>
    </row>
    <row r="116" spans="1:53" ht="13.5" thickBot="1">
      <c r="A116" s="90" t="s">
        <v>1924</v>
      </c>
      <c r="B116" s="91" t="s">
        <v>1814</v>
      </c>
      <c r="C116" s="90">
        <v>33633.433700000001</v>
      </c>
      <c r="D116" s="90" t="s">
        <v>1915</v>
      </c>
      <c r="E116">
        <f t="shared" si="58"/>
        <v>49.499401255788214</v>
      </c>
      <c r="F116">
        <f t="shared" si="59"/>
        <v>49.5</v>
      </c>
      <c r="G116">
        <f t="shared" si="80"/>
        <v>-1.9249399338150397E-4</v>
      </c>
      <c r="J116">
        <f t="shared" si="82"/>
        <v>-1.9249399338150397E-4</v>
      </c>
      <c r="L116">
        <f t="shared" si="60"/>
        <v>4.6900852125364092E-4</v>
      </c>
      <c r="M116" s="2">
        <f t="shared" si="61"/>
        <v>18614.933700000001</v>
      </c>
      <c r="O116">
        <f t="shared" si="62"/>
        <v>4.3758557686861999E-7</v>
      </c>
      <c r="P116">
        <v>1</v>
      </c>
      <c r="Q116">
        <f t="shared" si="63"/>
        <v>4.3758557686861999E-7</v>
      </c>
      <c r="R116" s="183"/>
      <c r="AD116" s="135">
        <f t="shared" si="64"/>
        <v>18614.933700000001</v>
      </c>
      <c r="AE116">
        <f t="shared" si="65"/>
        <v>49.5</v>
      </c>
      <c r="AF116" s="134">
        <f t="shared" si="66"/>
        <v>-4.3691097432556309E-4</v>
      </c>
      <c r="AG116" s="134">
        <f t="shared" si="67"/>
        <v>2.4441698094405912E-4</v>
      </c>
      <c r="AH116" s="134">
        <f t="shared" si="68"/>
        <v>-6.6150251463514484E-4</v>
      </c>
      <c r="AI116" s="134">
        <f t="shared" si="69"/>
        <v>7.1342550219770005E-4</v>
      </c>
      <c r="AJ116" s="134">
        <f t="shared" si="70"/>
        <v>5.9739660573808562E-8</v>
      </c>
      <c r="AL116" s="136"/>
      <c r="AM116">
        <f t="shared" si="71"/>
        <v>-9.0591949557920401E-4</v>
      </c>
      <c r="AN116">
        <f t="shared" si="72"/>
        <v>1.5178985968245504</v>
      </c>
      <c r="AO116">
        <f t="shared" si="73"/>
        <v>1.7991707633859298E-2</v>
      </c>
      <c r="AP116">
        <f t="shared" si="74"/>
        <v>0.10149331992684182</v>
      </c>
      <c r="AQ116">
        <f t="shared" si="75"/>
        <v>0.19351893479368198</v>
      </c>
      <c r="AR116">
        <f t="shared" si="76"/>
        <v>9.7062569320843423E-2</v>
      </c>
      <c r="AS116" s="134">
        <f t="shared" si="83"/>
        <v>0.10782530159960846</v>
      </c>
      <c r="AT116" s="134">
        <f t="shared" si="83"/>
        <v>0.10725582400238878</v>
      </c>
      <c r="AU116" s="134">
        <f t="shared" si="83"/>
        <v>0.10617058322093438</v>
      </c>
      <c r="AV116" s="134">
        <f t="shared" si="83"/>
        <v>0.10410281037898063</v>
      </c>
      <c r="AW116" s="134">
        <f t="shared" si="83"/>
        <v>0.10016419023707351</v>
      </c>
      <c r="AX116" s="134">
        <f t="shared" si="83"/>
        <v>9.2666305630044299E-2</v>
      </c>
      <c r="AY116" s="134">
        <f t="shared" si="83"/>
        <v>7.8406780792461661E-2</v>
      </c>
      <c r="AZ116" s="134">
        <f t="shared" si="77"/>
        <v>5.1329527029429833E-2</v>
      </c>
      <c r="BA116" s="134"/>
    </row>
    <row r="117" spans="1:53" ht="13.5" thickBot="1">
      <c r="A117" s="90" t="s">
        <v>1924</v>
      </c>
      <c r="B117" s="91" t="s">
        <v>1817</v>
      </c>
      <c r="C117" s="90">
        <v>33617.519699999997</v>
      </c>
      <c r="D117" s="90" t="s">
        <v>1915</v>
      </c>
      <c r="E117">
        <f t="shared" si="58"/>
        <v>-4.0435935324147017E-4</v>
      </c>
      <c r="F117">
        <f t="shared" si="59"/>
        <v>0</v>
      </c>
      <c r="G117">
        <f t="shared" si="80"/>
        <v>-1.3000000035390258E-4</v>
      </c>
      <c r="J117">
        <f t="shared" si="82"/>
        <v>-1.3000000035390258E-4</v>
      </c>
      <c r="L117">
        <f t="shared" si="60"/>
        <v>5.1286850050446847E-4</v>
      </c>
      <c r="M117" s="2">
        <f t="shared" si="61"/>
        <v>18599.019699999997</v>
      </c>
      <c r="O117">
        <f t="shared" si="62"/>
        <v>4.1327990939588943E-7</v>
      </c>
      <c r="P117">
        <v>1</v>
      </c>
      <c r="Q117">
        <f t="shared" si="63"/>
        <v>4.1327990939588943E-7</v>
      </c>
      <c r="R117" s="183"/>
      <c r="AD117" s="135">
        <f t="shared" si="64"/>
        <v>18599.019699999997</v>
      </c>
      <c r="AE117">
        <f t="shared" si="65"/>
        <v>0</v>
      </c>
      <c r="AF117" s="134">
        <f t="shared" si="66"/>
        <v>-5.008973109561657E-4</v>
      </c>
      <c r="AG117" s="134">
        <f t="shared" si="67"/>
        <v>3.7089731060226312E-4</v>
      </c>
      <c r="AH117" s="134">
        <f t="shared" si="68"/>
        <v>-6.4286850085837105E-4</v>
      </c>
      <c r="AI117" s="134">
        <f t="shared" si="69"/>
        <v>8.8376581110673159E-4</v>
      </c>
      <c r="AJ117" s="134">
        <f t="shared" si="70"/>
        <v>1.3756481501199165E-7</v>
      </c>
      <c r="AL117" s="136"/>
      <c r="AM117">
        <f t="shared" si="71"/>
        <v>-1.0137658114606342E-3</v>
      </c>
      <c r="AN117">
        <f t="shared" si="72"/>
        <v>1.5199106198781072</v>
      </c>
      <c r="AO117">
        <f t="shared" si="73"/>
        <v>-2.9522730275248848E-3</v>
      </c>
      <c r="AP117">
        <f t="shared" si="74"/>
        <v>9.0624488525855376E-2</v>
      </c>
      <c r="AQ117">
        <f t="shared" si="75"/>
        <v>0.1725739790449794</v>
      </c>
      <c r="AR117">
        <f t="shared" si="76"/>
        <v>8.650177755440111E-2</v>
      </c>
      <c r="AS117" s="134">
        <f t="shared" si="83"/>
        <v>9.611263503523737E-2</v>
      </c>
      <c r="AT117" s="134">
        <f t="shared" si="83"/>
        <v>9.5602353251340824E-2</v>
      </c>
      <c r="AU117" s="134">
        <f t="shared" si="83"/>
        <v>9.4631061843746672E-2</v>
      </c>
      <c r="AV117" s="134">
        <f t="shared" si="83"/>
        <v>9.2782512317578295E-2</v>
      </c>
      <c r="AW117" s="134">
        <f t="shared" si="83"/>
        <v>8.9265249120052487E-2</v>
      </c>
      <c r="AX117" s="134">
        <f t="shared" si="83"/>
        <v>8.2575918933222942E-2</v>
      </c>
      <c r="AY117" s="134">
        <f t="shared" si="83"/>
        <v>6.9863733690407576E-2</v>
      </c>
      <c r="AZ117" s="134">
        <f t="shared" si="77"/>
        <v>4.5735334034951336E-2</v>
      </c>
      <c r="BA117" s="134"/>
    </row>
    <row r="118" spans="1:53" ht="13.5" thickBot="1">
      <c r="A118" s="90" t="s">
        <v>1924</v>
      </c>
      <c r="B118" s="91" t="s">
        <v>1817</v>
      </c>
      <c r="C118" s="90">
        <v>33619.448700000001</v>
      </c>
      <c r="D118" s="90" t="s">
        <v>1915</v>
      </c>
      <c r="E118">
        <f t="shared" si="58"/>
        <v>5.9996663351149264</v>
      </c>
      <c r="F118">
        <f t="shared" si="59"/>
        <v>6</v>
      </c>
      <c r="G118">
        <f t="shared" si="80"/>
        <v>-1.0727199696702883E-4</v>
      </c>
      <c r="J118">
        <f t="shared" si="82"/>
        <v>-1.0727199696702883E-4</v>
      </c>
      <c r="L118">
        <f t="shared" si="60"/>
        <v>5.0754647613088851E-4</v>
      </c>
      <c r="M118" s="2">
        <f t="shared" si="61"/>
        <v>18600.948700000001</v>
      </c>
      <c r="O118">
        <f t="shared" si="62"/>
        <v>3.7800175486245449E-7</v>
      </c>
      <c r="P118">
        <v>1</v>
      </c>
      <c r="Q118">
        <f t="shared" si="63"/>
        <v>3.7800175486245449E-7</v>
      </c>
      <c r="R118" s="183"/>
      <c r="AD118" s="135">
        <f t="shared" si="64"/>
        <v>18600.948700000001</v>
      </c>
      <c r="AE118">
        <f t="shared" si="65"/>
        <v>6</v>
      </c>
      <c r="AF118" s="134">
        <f t="shared" si="66"/>
        <v>-4.9314733655232907E-4</v>
      </c>
      <c r="AG118" s="134">
        <f t="shared" si="67"/>
        <v>3.8587533958530024E-4</v>
      </c>
      <c r="AH118" s="134">
        <f t="shared" si="68"/>
        <v>-6.1481847309791734E-4</v>
      </c>
      <c r="AI118" s="134">
        <f t="shared" si="69"/>
        <v>8.9342181571618875E-4</v>
      </c>
      <c r="AJ118" s="134">
        <f t="shared" si="70"/>
        <v>1.4889977770007077E-7</v>
      </c>
      <c r="AL118" s="136"/>
      <c r="AM118">
        <f t="shared" si="71"/>
        <v>-1.0006938126832176E-3</v>
      </c>
      <c r="AN118">
        <f t="shared" si="72"/>
        <v>1.5196786126992352</v>
      </c>
      <c r="AO118">
        <f t="shared" si="73"/>
        <v>-4.1071007989307312E-4</v>
      </c>
      <c r="AP118">
        <f t="shared" si="74"/>
        <v>9.1945582197346193E-2</v>
      </c>
      <c r="AQ118">
        <f t="shared" si="75"/>
        <v>0.17511554626970863</v>
      </c>
      <c r="AR118">
        <f t="shared" si="76"/>
        <v>8.7782211319229086E-2</v>
      </c>
      <c r="AS118" s="134">
        <f t="shared" si="83"/>
        <v>9.7533094398126297E-2</v>
      </c>
      <c r="AT118" s="134">
        <f t="shared" si="83"/>
        <v>9.7015582974612796E-2</v>
      </c>
      <c r="AU118" s="134">
        <f t="shared" si="83"/>
        <v>9.6030397219101671E-2</v>
      </c>
      <c r="AV118" s="134">
        <f t="shared" si="83"/>
        <v>9.4155158071534212E-2</v>
      </c>
      <c r="AW118" s="134">
        <f t="shared" si="83"/>
        <v>9.0586670082978576E-2</v>
      </c>
      <c r="AX118" s="134">
        <f t="shared" si="83"/>
        <v>8.3799167982483394E-2</v>
      </c>
      <c r="AY118" s="134">
        <f t="shared" si="83"/>
        <v>7.0899296604755316E-2</v>
      </c>
      <c r="AZ118" s="134">
        <f t="shared" si="77"/>
        <v>4.6413418034282117E-2</v>
      </c>
      <c r="BA118" s="134"/>
    </row>
    <row r="119" spans="1:53" ht="13.5" thickBot="1">
      <c r="A119" s="90" t="s">
        <v>1928</v>
      </c>
      <c r="B119" s="91" t="s">
        <v>1817</v>
      </c>
      <c r="C119" s="90">
        <v>36541.849370000004</v>
      </c>
      <c r="D119" s="90" t="s">
        <v>1915</v>
      </c>
      <c r="E119">
        <f t="shared" si="58"/>
        <v>9095.9999864633119</v>
      </c>
      <c r="F119">
        <f t="shared" si="59"/>
        <v>9096</v>
      </c>
      <c r="G119">
        <f t="shared" si="80"/>
        <v>-4.3519903556443751E-6</v>
      </c>
      <c r="J119">
        <f t="shared" si="82"/>
        <v>-4.3519903556443751E-6</v>
      </c>
      <c r="L119">
        <f t="shared" si="60"/>
        <v>-5.7612489997846692E-3</v>
      </c>
      <c r="M119" s="2">
        <f t="shared" si="61"/>
        <v>21523.349370000004</v>
      </c>
      <c r="O119">
        <f t="shared" si="62"/>
        <v>3.3141863177172852E-5</v>
      </c>
      <c r="P119">
        <v>1</v>
      </c>
      <c r="Q119">
        <f t="shared" si="63"/>
        <v>3.3141863177172852E-5</v>
      </c>
      <c r="R119" s="183"/>
      <c r="AD119" s="135">
        <f t="shared" si="64"/>
        <v>21523.349370000004</v>
      </c>
      <c r="AE119">
        <f t="shared" si="65"/>
        <v>9096</v>
      </c>
      <c r="AF119" s="134">
        <f t="shared" si="66"/>
        <v>3.3542924879741134E-3</v>
      </c>
      <c r="AG119" s="134">
        <f t="shared" si="67"/>
        <v>-3.3586444783297578E-3</v>
      </c>
      <c r="AH119" s="134">
        <f t="shared" si="68"/>
        <v>5.7568970094290248E-3</v>
      </c>
      <c r="AI119" s="134">
        <f t="shared" si="69"/>
        <v>-9.119893478114427E-3</v>
      </c>
      <c r="AJ119" s="134">
        <f t="shared" si="70"/>
        <v>1.128049273181497E-5</v>
      </c>
      <c r="AL119" s="136"/>
      <c r="AM119">
        <f t="shared" si="71"/>
        <v>9.1155414877587826E-3</v>
      </c>
      <c r="AN119">
        <f t="shared" si="72"/>
        <v>0.71008214862427177</v>
      </c>
      <c r="AO119">
        <f t="shared" si="73"/>
        <v>0.9186856083034054</v>
      </c>
      <c r="AP119">
        <f t="shared" si="74"/>
        <v>0.44098468231480753</v>
      </c>
      <c r="AQ119">
        <f t="shared" si="75"/>
        <v>2.1523790709330393</v>
      </c>
      <c r="AR119">
        <f t="shared" si="76"/>
        <v>1.8541860599538214</v>
      </c>
      <c r="AS119" s="134">
        <f t="shared" si="83"/>
        <v>1.6012163117129958</v>
      </c>
      <c r="AT119" s="134">
        <f t="shared" si="83"/>
        <v>1.6012163117098432</v>
      </c>
      <c r="AU119" s="134">
        <f t="shared" si="83"/>
        <v>1.6012163119062359</v>
      </c>
      <c r="AV119" s="134">
        <f t="shared" si="83"/>
        <v>1.6012162996711941</v>
      </c>
      <c r="AW119" s="134">
        <f t="shared" si="83"/>
        <v>1.6012170618907988</v>
      </c>
      <c r="AX119" s="134">
        <f t="shared" si="83"/>
        <v>1.6011695405635513</v>
      </c>
      <c r="AY119" s="134">
        <f t="shared" si="83"/>
        <v>1.5375901093463311</v>
      </c>
      <c r="AZ119" s="134">
        <f t="shared" si="77"/>
        <v>1.0737106770203928</v>
      </c>
      <c r="BA119" s="134"/>
    </row>
    <row r="120" spans="1:53" ht="13.5" thickBot="1">
      <c r="A120" s="90" t="s">
        <v>1928</v>
      </c>
      <c r="B120" s="91" t="s">
        <v>1817</v>
      </c>
      <c r="C120" s="90">
        <v>36542.813860000002</v>
      </c>
      <c r="D120" s="90" t="s">
        <v>1915</v>
      </c>
      <c r="E120">
        <f t="shared" si="58"/>
        <v>9098.99999070597</v>
      </c>
      <c r="F120">
        <f t="shared" si="59"/>
        <v>9099</v>
      </c>
      <c r="G120">
        <f t="shared" si="80"/>
        <v>-2.987995685543865E-6</v>
      </c>
      <c r="J120">
        <f t="shared" si="82"/>
        <v>-2.987995685543865E-6</v>
      </c>
      <c r="L120">
        <f t="shared" si="60"/>
        <v>-5.7627260016784232E-3</v>
      </c>
      <c r="M120" s="2">
        <f t="shared" si="61"/>
        <v>21524.313860000002</v>
      </c>
      <c r="O120">
        <f t="shared" si="62"/>
        <v>3.317458189767883E-5</v>
      </c>
      <c r="P120">
        <v>1</v>
      </c>
      <c r="Q120">
        <f t="shared" si="63"/>
        <v>3.317458189767883E-5</v>
      </c>
      <c r="R120" s="183"/>
      <c r="AD120" s="135">
        <f t="shared" si="64"/>
        <v>21524.313860000002</v>
      </c>
      <c r="AE120">
        <f t="shared" si="65"/>
        <v>9099</v>
      </c>
      <c r="AF120" s="134">
        <f t="shared" si="66"/>
        <v>3.3533540494834766E-3</v>
      </c>
      <c r="AG120" s="134">
        <f t="shared" si="67"/>
        <v>-3.3563420451690204E-3</v>
      </c>
      <c r="AH120" s="134">
        <f t="shared" si="68"/>
        <v>5.7597380059928793E-3</v>
      </c>
      <c r="AI120" s="134">
        <f t="shared" si="69"/>
        <v>-9.1190680468474436E-3</v>
      </c>
      <c r="AJ120" s="134">
        <f t="shared" si="70"/>
        <v>1.1265031924169362E-5</v>
      </c>
      <c r="AL120" s="136"/>
      <c r="AM120">
        <f t="shared" si="71"/>
        <v>9.1160800511618997E-3</v>
      </c>
      <c r="AN120">
        <f t="shared" si="72"/>
        <v>0.70995916633742007</v>
      </c>
      <c r="AO120">
        <f t="shared" si="73"/>
        <v>0.91857540735411802</v>
      </c>
      <c r="AP120">
        <f t="shared" si="74"/>
        <v>0.44090380514453059</v>
      </c>
      <c r="AQ120">
        <f t="shared" si="75"/>
        <v>2.1526579775925621</v>
      </c>
      <c r="AR120">
        <f t="shared" si="76"/>
        <v>1.8548051147348481</v>
      </c>
      <c r="AS120" s="134">
        <f t="shared" si="83"/>
        <v>1.6015499686013537</v>
      </c>
      <c r="AT120" s="134">
        <f t="shared" si="83"/>
        <v>1.6015499685989592</v>
      </c>
      <c r="AU120" s="134">
        <f t="shared" si="83"/>
        <v>1.601549968746524</v>
      </c>
      <c r="AV120" s="134">
        <f t="shared" si="83"/>
        <v>1.6015499596531093</v>
      </c>
      <c r="AW120" s="134">
        <f t="shared" si="83"/>
        <v>1.6015505200129514</v>
      </c>
      <c r="AX120" s="134">
        <f t="shared" si="83"/>
        <v>1.6015159700972945</v>
      </c>
      <c r="AY120" s="134">
        <f t="shared" si="83"/>
        <v>1.5380144499913966</v>
      </c>
      <c r="AZ120" s="134">
        <f t="shared" si="77"/>
        <v>1.0740497190200582</v>
      </c>
      <c r="BA120" s="134"/>
    </row>
    <row r="121" spans="1:53" ht="13.5" thickBot="1">
      <c r="A121" s="90" t="s">
        <v>1924</v>
      </c>
      <c r="B121" s="91" t="s">
        <v>1814</v>
      </c>
      <c r="C121" s="90">
        <v>33574.600100000003</v>
      </c>
      <c r="D121" s="90" t="s">
        <v>1915</v>
      </c>
      <c r="E121">
        <f t="shared" si="58"/>
        <v>-133.4999555142322</v>
      </c>
      <c r="F121">
        <f t="shared" si="59"/>
        <v>-133.5</v>
      </c>
      <c r="G121">
        <f t="shared" si="80"/>
        <v>1.4302007912192494E-5</v>
      </c>
      <c r="J121">
        <f t="shared" si="82"/>
        <v>1.4302007912192494E-5</v>
      </c>
      <c r="L121">
        <f t="shared" si="60"/>
        <v>6.316876353943667E-4</v>
      </c>
      <c r="M121" s="2">
        <f t="shared" si="61"/>
        <v>18556.100100000003</v>
      </c>
      <c r="O121">
        <f t="shared" si="62"/>
        <v>3.8116501302155797E-7</v>
      </c>
      <c r="P121">
        <v>1</v>
      </c>
      <c r="Q121">
        <f t="shared" si="63"/>
        <v>3.8116501302155797E-7</v>
      </c>
      <c r="R121" s="183"/>
      <c r="S121">
        <v>5.1592992824288194E-12</v>
      </c>
      <c r="T121">
        <v>7.1762393213549568E-21</v>
      </c>
      <c r="U121">
        <v>3.7987656278663612E-30</v>
      </c>
      <c r="V121">
        <v>1.5764727201470768E-13</v>
      </c>
      <c r="W121">
        <v>7.5893136904714919E-8</v>
      </c>
      <c r="X121">
        <v>2.2425309946859503E-3</v>
      </c>
      <c r="Y121">
        <v>2.8039458581437152E-2</v>
      </c>
      <c r="Z121">
        <v>199.4224711562274</v>
      </c>
      <c r="AA121">
        <v>4.7325288189713175E-9</v>
      </c>
      <c r="AB121">
        <v>3.200566314324925E-11</v>
      </c>
      <c r="AD121" s="135">
        <f t="shared" si="64"/>
        <v>18556.100100000003</v>
      </c>
      <c r="AE121">
        <f t="shared" si="65"/>
        <v>-133.5</v>
      </c>
      <c r="AF121" s="134">
        <f t="shared" si="66"/>
        <v>-6.7276984693674473E-4</v>
      </c>
      <c r="AG121" s="134">
        <f t="shared" si="67"/>
        <v>6.8707185484893722E-4</v>
      </c>
      <c r="AH121" s="134">
        <f t="shared" si="68"/>
        <v>-6.1738562748217421E-4</v>
      </c>
      <c r="AI121" s="134">
        <f t="shared" si="69"/>
        <v>1.3187594902433039E-3</v>
      </c>
      <c r="AJ121" s="134">
        <f t="shared" si="70"/>
        <v>4.7206773372555905E-7</v>
      </c>
      <c r="AL121" s="136"/>
      <c r="AM121">
        <f t="shared" si="71"/>
        <v>-1.3044574823311114E-3</v>
      </c>
      <c r="AN121">
        <f t="shared" si="72"/>
        <v>1.5242120480784331</v>
      </c>
      <c r="AO121">
        <f t="shared" si="73"/>
        <v>-5.9637788885847212E-2</v>
      </c>
      <c r="AP121">
        <f t="shared" si="74"/>
        <v>6.1004747618730037E-2</v>
      </c>
      <c r="AQ121">
        <f t="shared" si="75"/>
        <v>0.11585305882646381</v>
      </c>
      <c r="AR121">
        <f t="shared" si="76"/>
        <v>5.799140698408E-2</v>
      </c>
      <c r="AS121" s="134">
        <f t="shared" ref="AS121:AY130" si="84">$AZ121+$AG$7*SIN(AT121)</f>
        <v>6.4461910993766317E-2</v>
      </c>
      <c r="AT121" s="134">
        <f t="shared" si="84"/>
        <v>6.411584505623566E-2</v>
      </c>
      <c r="AU121" s="134">
        <f t="shared" si="84"/>
        <v>6.3458770093907255E-2</v>
      </c>
      <c r="AV121" s="134">
        <f t="shared" si="84"/>
        <v>6.2211257943561832E-2</v>
      </c>
      <c r="AW121" s="134">
        <f t="shared" si="84"/>
        <v>5.984301618100709E-2</v>
      </c>
      <c r="AX121" s="134">
        <f t="shared" si="84"/>
        <v>5.5348126321443786E-2</v>
      </c>
      <c r="AY121" s="134">
        <f t="shared" si="84"/>
        <v>4.6819890465212746E-2</v>
      </c>
      <c r="AZ121" s="134">
        <f t="shared" si="77"/>
        <v>3.0647965049841908E-2</v>
      </c>
      <c r="BA121" s="134"/>
    </row>
    <row r="122" spans="1:53" ht="13.5" thickBot="1">
      <c r="A122" s="90" t="s">
        <v>1928</v>
      </c>
      <c r="B122" s="91" t="s">
        <v>1817</v>
      </c>
      <c r="C122" s="90">
        <v>36543.778380000003</v>
      </c>
      <c r="D122" s="90" t="s">
        <v>1915</v>
      </c>
      <c r="E122">
        <f t="shared" si="58"/>
        <v>9102.0000882623335</v>
      </c>
      <c r="F122">
        <f t="shared" si="59"/>
        <v>9102</v>
      </c>
      <c r="G122">
        <f t="shared" si="80"/>
        <v>2.8376009140629321E-5</v>
      </c>
      <c r="J122">
        <f t="shared" si="82"/>
        <v>2.8376009140629321E-5</v>
      </c>
      <c r="L122">
        <f t="shared" si="60"/>
        <v>-5.7642026130030576E-3</v>
      </c>
      <c r="M122" s="2">
        <f t="shared" si="61"/>
        <v>21525.278380000003</v>
      </c>
      <c r="O122">
        <f t="shared" si="62"/>
        <v>3.3553967093716051E-5</v>
      </c>
      <c r="P122">
        <v>1</v>
      </c>
      <c r="Q122">
        <f t="shared" si="63"/>
        <v>3.3553967093716051E-5</v>
      </c>
      <c r="R122" s="183"/>
      <c r="AD122" s="135">
        <f t="shared" si="64"/>
        <v>21525.278380000003</v>
      </c>
      <c r="AE122">
        <f t="shared" si="65"/>
        <v>9102</v>
      </c>
      <c r="AF122" s="134">
        <f t="shared" si="66"/>
        <v>3.3524148937008856E-3</v>
      </c>
      <c r="AG122" s="134">
        <f t="shared" si="67"/>
        <v>-3.3240388845602563E-3</v>
      </c>
      <c r="AH122" s="134">
        <f t="shared" si="68"/>
        <v>5.7925786221436869E-3</v>
      </c>
      <c r="AI122" s="134">
        <f t="shared" si="69"/>
        <v>-9.0882414975633138E-3</v>
      </c>
      <c r="AJ122" s="134">
        <f t="shared" si="70"/>
        <v>1.1049234506068593E-5</v>
      </c>
      <c r="AL122" s="136"/>
      <c r="AM122">
        <f t="shared" si="71"/>
        <v>9.1166175067039432E-3</v>
      </c>
      <c r="AN122">
        <f t="shared" si="72"/>
        <v>0.70983624918923116</v>
      </c>
      <c r="AO122">
        <f t="shared" si="73"/>
        <v>0.91846517314922593</v>
      </c>
      <c r="AP122">
        <f t="shared" si="74"/>
        <v>0.44082292170216897</v>
      </c>
      <c r="AQ122">
        <f t="shared" si="75"/>
        <v>2.1529367876674983</v>
      </c>
      <c r="AR122">
        <f t="shared" si="76"/>
        <v>1.8554242753032795</v>
      </c>
      <c r="AS122" s="134">
        <f t="shared" si="84"/>
        <v>1.601883567712491</v>
      </c>
      <c r="AT122" s="134">
        <f t="shared" si="84"/>
        <v>1.6018835677109267</v>
      </c>
      <c r="AU122" s="134">
        <f t="shared" si="84"/>
        <v>1.6018835678062908</v>
      </c>
      <c r="AV122" s="134">
        <f t="shared" si="84"/>
        <v>1.6018835619926914</v>
      </c>
      <c r="AW122" s="134">
        <f t="shared" si="84"/>
        <v>1.6018839163997809</v>
      </c>
      <c r="AX122" s="134">
        <f t="shared" si="84"/>
        <v>1.6018623037422537</v>
      </c>
      <c r="AY122" s="134">
        <f t="shared" si="84"/>
        <v>1.538438737303959</v>
      </c>
      <c r="AZ122" s="134">
        <f t="shared" si="77"/>
        <v>1.0743887610197236</v>
      </c>
      <c r="BA122" s="134"/>
    </row>
    <row r="123" spans="1:53" ht="13.5" thickBot="1">
      <c r="A123" s="90" t="s">
        <v>1924</v>
      </c>
      <c r="B123" s="91" t="s">
        <v>1814</v>
      </c>
      <c r="C123" s="90">
        <v>33631.504999999997</v>
      </c>
      <c r="D123" s="90" t="s">
        <v>1915</v>
      </c>
      <c r="E123">
        <f t="shared" si="58"/>
        <v>43.500263698285579</v>
      </c>
      <c r="F123">
        <f t="shared" si="59"/>
        <v>43.5</v>
      </c>
      <c r="G123">
        <f t="shared" si="80"/>
        <v>8.4778002928942442E-5</v>
      </c>
      <c r="J123">
        <f t="shared" si="82"/>
        <v>8.4778002928942442E-5</v>
      </c>
      <c r="L123">
        <f t="shared" si="60"/>
        <v>4.7431921912268583E-4</v>
      </c>
      <c r="M123" s="2">
        <f t="shared" si="61"/>
        <v>18613.004999999997</v>
      </c>
      <c r="O123">
        <f t="shared" si="62"/>
        <v>1.5174235911370072E-7</v>
      </c>
      <c r="P123">
        <v>1</v>
      </c>
      <c r="Q123">
        <f t="shared" si="63"/>
        <v>1.5174235911370072E-7</v>
      </c>
      <c r="R123" s="183"/>
      <c r="AD123" s="135">
        <f t="shared" si="64"/>
        <v>18613.004999999997</v>
      </c>
      <c r="AE123">
        <f t="shared" si="65"/>
        <v>43.5</v>
      </c>
      <c r="AF123" s="134">
        <f t="shared" si="66"/>
        <v>-4.4467243838532475E-4</v>
      </c>
      <c r="AG123" s="134">
        <f t="shared" si="67"/>
        <v>5.2945044131426713E-4</v>
      </c>
      <c r="AH123" s="134">
        <f t="shared" si="68"/>
        <v>-3.8954121619374338E-4</v>
      </c>
      <c r="AI123" s="134">
        <f t="shared" si="69"/>
        <v>1.003769660436953E-3</v>
      </c>
      <c r="AJ123" s="134">
        <f t="shared" si="70"/>
        <v>2.8031776980787225E-7</v>
      </c>
      <c r="AL123" s="136"/>
      <c r="AM123">
        <f t="shared" si="71"/>
        <v>-9.1899165750801057E-4</v>
      </c>
      <c r="AN123">
        <f t="shared" si="72"/>
        <v>1.5181543101645611</v>
      </c>
      <c r="AO123">
        <f t="shared" si="73"/>
        <v>1.5456143476710238E-2</v>
      </c>
      <c r="AP123">
        <f t="shared" si="74"/>
        <v>0.10017964583935318</v>
      </c>
      <c r="AQ123">
        <f t="shared" si="75"/>
        <v>0.19098301529648429</v>
      </c>
      <c r="AR123">
        <f t="shared" si="76"/>
        <v>9.5782820757602583E-2</v>
      </c>
      <c r="AS123" s="134">
        <f t="shared" si="84"/>
        <v>0.10640634785688477</v>
      </c>
      <c r="AT123" s="134">
        <f t="shared" si="84"/>
        <v>0.10584398965239233</v>
      </c>
      <c r="AU123" s="134">
        <f t="shared" si="84"/>
        <v>0.1047724763463424</v>
      </c>
      <c r="AV123" s="134">
        <f t="shared" si="84"/>
        <v>0.10273115563911026</v>
      </c>
      <c r="AW123" s="134">
        <f t="shared" si="84"/>
        <v>9.8843453517059116E-2</v>
      </c>
      <c r="AX123" s="134">
        <f t="shared" si="84"/>
        <v>9.1443405384421902E-2</v>
      </c>
      <c r="AY123" s="134">
        <f t="shared" si="84"/>
        <v>7.7371303226275265E-2</v>
      </c>
      <c r="AZ123" s="134">
        <f t="shared" si="77"/>
        <v>5.0651443030099053E-2</v>
      </c>
      <c r="BA123" s="134"/>
    </row>
    <row r="124" spans="1:53" ht="13.5" thickBot="1">
      <c r="A124" s="18" t="s">
        <v>1768</v>
      </c>
      <c r="B124" s="6"/>
      <c r="C124" s="32">
        <v>48934.563999999998</v>
      </c>
      <c r="D124" s="32">
        <v>3.0000000000000001E-3</v>
      </c>
      <c r="E124">
        <f t="shared" si="58"/>
        <v>47643.00044070193</v>
      </c>
      <c r="F124">
        <f t="shared" si="59"/>
        <v>47643</v>
      </c>
      <c r="G124">
        <f t="shared" si="80"/>
        <v>1.4168400230119005E-4</v>
      </c>
      <c r="J124">
        <f>+G124</f>
        <v>1.4168400230119005E-4</v>
      </c>
      <c r="L124">
        <f t="shared" si="60"/>
        <v>7.4991007534421367E-3</v>
      </c>
      <c r="M124" s="2">
        <f t="shared" si="61"/>
        <v>33916.063999999998</v>
      </c>
      <c r="O124">
        <f t="shared" si="62"/>
        <v>5.4131581249969401E-5</v>
      </c>
      <c r="P124">
        <v>1</v>
      </c>
      <c r="Q124">
        <f t="shared" si="63"/>
        <v>5.4131581249969401E-5</v>
      </c>
      <c r="R124" s="183"/>
      <c r="AD124" s="135">
        <f t="shared" si="64"/>
        <v>33916.063999999998</v>
      </c>
      <c r="AE124">
        <f t="shared" si="65"/>
        <v>47643</v>
      </c>
      <c r="AF124" s="134">
        <f t="shared" si="66"/>
        <v>-1.7583802729086717E-3</v>
      </c>
      <c r="AG124" s="134">
        <f t="shared" si="67"/>
        <v>1.9000642752098618E-3</v>
      </c>
      <c r="AH124" s="134">
        <f t="shared" si="68"/>
        <v>-7.3574167511409466E-3</v>
      </c>
      <c r="AI124" s="134">
        <f t="shared" si="69"/>
        <v>9.3991650286519984E-3</v>
      </c>
      <c r="AJ124" s="134">
        <f t="shared" si="70"/>
        <v>3.6102442499287772E-6</v>
      </c>
      <c r="AL124" s="136"/>
      <c r="AM124">
        <f t="shared" si="71"/>
        <v>-9.2574810263508084E-3</v>
      </c>
      <c r="AN124">
        <f t="shared" si="72"/>
        <v>0.80621627413349728</v>
      </c>
      <c r="AO124">
        <f t="shared" si="73"/>
        <v>-0.8517337871176649</v>
      </c>
      <c r="AP124">
        <f t="shared" si="74"/>
        <v>-0.4908846281682761</v>
      </c>
      <c r="AQ124">
        <f t="shared" si="75"/>
        <v>-1.9467810353773272</v>
      </c>
      <c r="AR124">
        <f t="shared" si="76"/>
        <v>-1.4698637596056725</v>
      </c>
      <c r="AS124" s="134">
        <f t="shared" si="84"/>
        <v>4.9128834980465621</v>
      </c>
      <c r="AT124" s="134">
        <f t="shared" si="84"/>
        <v>4.9128853507675601</v>
      </c>
      <c r="AU124" s="134">
        <f t="shared" si="84"/>
        <v>4.9129029774342783</v>
      </c>
      <c r="AV124" s="134">
        <f t="shared" si="84"/>
        <v>4.9130705999986937</v>
      </c>
      <c r="AW124" s="134">
        <f t="shared" si="84"/>
        <v>4.9146577756387213</v>
      </c>
      <c r="AX124" s="134">
        <f t="shared" si="84"/>
        <v>4.9291188183349117</v>
      </c>
      <c r="AY124" s="134">
        <f t="shared" si="84"/>
        <v>5.0324870845640239</v>
      </c>
      <c r="AZ124" s="134">
        <f t="shared" si="77"/>
        <v>5.4300613307208998</v>
      </c>
      <c r="BA124" s="134"/>
    </row>
    <row r="125" spans="1:53" ht="13.5" thickBot="1">
      <c r="A125" s="90" t="s">
        <v>1925</v>
      </c>
      <c r="B125" s="91" t="s">
        <v>1817</v>
      </c>
      <c r="C125" s="90">
        <v>33580.548000000003</v>
      </c>
      <c r="D125" s="90" t="s">
        <v>1915</v>
      </c>
      <c r="E125">
        <f t="shared" si="58"/>
        <v>-114.99927097117695</v>
      </c>
      <c r="F125">
        <f t="shared" si="59"/>
        <v>-115</v>
      </c>
      <c r="G125">
        <f t="shared" si="80"/>
        <v>2.3438000789610669E-4</v>
      </c>
      <c r="J125">
        <f t="shared" ref="J125:J132" si="85">G125</f>
        <v>2.3438000789610669E-4</v>
      </c>
      <c r="L125">
        <f t="shared" si="60"/>
        <v>6.15175899294263E-4</v>
      </c>
      <c r="M125" s="2">
        <f t="shared" si="61"/>
        <v>18562.048000000003</v>
      </c>
      <c r="O125">
        <f t="shared" si="62"/>
        <v>1.4500551090571647E-7</v>
      </c>
      <c r="P125">
        <v>1</v>
      </c>
      <c r="Q125">
        <f t="shared" si="63"/>
        <v>1.4500551090571647E-7</v>
      </c>
      <c r="R125" s="183"/>
      <c r="S125">
        <v>3.0320978224188348E-14</v>
      </c>
      <c r="T125">
        <v>5.3790568187494854E-20</v>
      </c>
      <c r="U125">
        <v>1.4740572843344707E-29</v>
      </c>
      <c r="V125">
        <v>3.4409709096934221E-13</v>
      </c>
      <c r="W125">
        <v>1.0545208125572303E-7</v>
      </c>
      <c r="X125">
        <v>2.161167293334593E-3</v>
      </c>
      <c r="Y125">
        <v>2.7897416832992468E-2</v>
      </c>
      <c r="Z125">
        <v>197.55936435805236</v>
      </c>
      <c r="AA125">
        <v>1.0329702371185914E-8</v>
      </c>
      <c r="AB125">
        <v>3.2540801302713565E-11</v>
      </c>
      <c r="AD125" s="135">
        <f t="shared" si="64"/>
        <v>18562.048000000003</v>
      </c>
      <c r="AE125">
        <f t="shared" si="65"/>
        <v>-115</v>
      </c>
      <c r="AF125" s="134">
        <f t="shared" si="66"/>
        <v>-6.490274072324338E-4</v>
      </c>
      <c r="AG125" s="134">
        <f t="shared" si="67"/>
        <v>8.8340741512854049E-4</v>
      </c>
      <c r="AH125" s="134">
        <f t="shared" si="68"/>
        <v>-3.8079589139815631E-4</v>
      </c>
      <c r="AI125" s="134">
        <f t="shared" si="69"/>
        <v>1.4985833144228035E-3</v>
      </c>
      <c r="AJ125" s="134">
        <f t="shared" si="70"/>
        <v>7.8040866110408949E-7</v>
      </c>
      <c r="AL125" s="136"/>
      <c r="AM125">
        <f t="shared" si="71"/>
        <v>-1.2642033065266968E-3</v>
      </c>
      <c r="AN125">
        <f t="shared" si="72"/>
        <v>1.5237152148016642</v>
      </c>
      <c r="AO125">
        <f t="shared" si="73"/>
        <v>-5.177241168702762E-2</v>
      </c>
      <c r="AP125">
        <f t="shared" si="74"/>
        <v>6.5132360373759204E-2</v>
      </c>
      <c r="AQ125">
        <f t="shared" si="75"/>
        <v>0.12373068842079464</v>
      </c>
      <c r="AR125">
        <f t="shared" si="76"/>
        <v>6.194439140137982E-2</v>
      </c>
      <c r="AS125" s="134">
        <f t="shared" si="84"/>
        <v>6.8852596981874084E-2</v>
      </c>
      <c r="AT125" s="134">
        <f t="shared" si="84"/>
        <v>6.8483431605945194E-2</v>
      </c>
      <c r="AU125" s="134">
        <f t="shared" si="84"/>
        <v>6.7782296535060627E-2</v>
      </c>
      <c r="AV125" s="134">
        <f t="shared" si="84"/>
        <v>6.6450761649072904E-2</v>
      </c>
      <c r="AW125" s="134">
        <f t="shared" si="84"/>
        <v>6.3922348946881077E-2</v>
      </c>
      <c r="AX125" s="134">
        <f t="shared" si="84"/>
        <v>5.9122332509478841E-2</v>
      </c>
      <c r="AY125" s="134">
        <f t="shared" si="84"/>
        <v>5.0013492786196365E-2</v>
      </c>
      <c r="AZ125" s="134">
        <f t="shared" si="77"/>
        <v>3.2738724047778334E-2</v>
      </c>
      <c r="BA125" s="134"/>
    </row>
    <row r="126" spans="1:53" ht="13.5" thickBot="1">
      <c r="A126" s="90" t="s">
        <v>1925</v>
      </c>
      <c r="B126" s="91" t="s">
        <v>1814</v>
      </c>
      <c r="C126" s="90">
        <v>33611.572399999997</v>
      </c>
      <c r="D126" s="90" t="s">
        <v>1915</v>
      </c>
      <c r="E126">
        <f t="shared" si="58"/>
        <v>-18.499222628477401</v>
      </c>
      <c r="F126">
        <f t="shared" si="59"/>
        <v>-18.5</v>
      </c>
      <c r="G126">
        <f t="shared" si="80"/>
        <v>2.4992199905682355E-4</v>
      </c>
      <c r="J126">
        <f t="shared" si="85"/>
        <v>2.4992199905682355E-4</v>
      </c>
      <c r="L126">
        <f t="shared" si="60"/>
        <v>5.2928791040381226E-4</v>
      </c>
      <c r="M126" s="2">
        <f t="shared" si="61"/>
        <v>18593.072399999997</v>
      </c>
      <c r="O126">
        <f t="shared" si="62"/>
        <v>7.8045312422733552E-8</v>
      </c>
      <c r="P126">
        <v>1</v>
      </c>
      <c r="Q126">
        <f t="shared" si="63"/>
        <v>7.8045312422733552E-8</v>
      </c>
      <c r="R126" s="183"/>
      <c r="AD126" s="135">
        <f t="shared" si="64"/>
        <v>18593.072399999997</v>
      </c>
      <c r="AE126">
        <f t="shared" si="65"/>
        <v>-18.5</v>
      </c>
      <c r="AF126" s="134">
        <f t="shared" si="66"/>
        <v>-5.2478147682264646E-4</v>
      </c>
      <c r="AG126" s="134">
        <f t="shared" si="67"/>
        <v>7.7470347587947001E-4</v>
      </c>
      <c r="AH126" s="134">
        <f t="shared" si="68"/>
        <v>-2.7936591134698871E-4</v>
      </c>
      <c r="AI126" s="134">
        <f t="shared" si="69"/>
        <v>1.3039913862832823E-3</v>
      </c>
      <c r="AJ126" s="134">
        <f t="shared" si="70"/>
        <v>6.0016547553973257E-7</v>
      </c>
      <c r="AL126" s="136"/>
      <c r="AM126">
        <f t="shared" si="71"/>
        <v>-1.0540693872264587E-3</v>
      </c>
      <c r="AN126">
        <f t="shared" si="72"/>
        <v>1.5206052244351107</v>
      </c>
      <c r="AO126">
        <f t="shared" si="73"/>
        <v>-1.0793154727823771E-2</v>
      </c>
      <c r="AP126">
        <f t="shared" si="74"/>
        <v>8.6545080007349784E-2</v>
      </c>
      <c r="AQ126">
        <f t="shared" si="75"/>
        <v>0.16473289206930161</v>
      </c>
      <c r="AR126">
        <f t="shared" si="76"/>
        <v>8.2553217234701937E-2</v>
      </c>
      <c r="AS126" s="134">
        <f t="shared" si="84"/>
        <v>9.1731663460541193E-2</v>
      </c>
      <c r="AT126" s="134">
        <f t="shared" si="84"/>
        <v>9.1243762850817867E-2</v>
      </c>
      <c r="AU126" s="134">
        <f t="shared" si="84"/>
        <v>9.0315448082401412E-2</v>
      </c>
      <c r="AV126" s="134">
        <f t="shared" si="84"/>
        <v>8.8549384491701078E-2</v>
      </c>
      <c r="AW126" s="134">
        <f t="shared" si="84"/>
        <v>8.5190313338608742E-2</v>
      </c>
      <c r="AX126" s="134">
        <f t="shared" si="84"/>
        <v>7.8803951818059881E-2</v>
      </c>
      <c r="AY126" s="134">
        <f t="shared" si="84"/>
        <v>6.6670678916969192E-2</v>
      </c>
      <c r="AZ126" s="134">
        <f t="shared" si="77"/>
        <v>4.364457503701491E-2</v>
      </c>
      <c r="BA126" s="134"/>
    </row>
    <row r="127" spans="1:53" ht="13.5" thickBot="1">
      <c r="A127" s="90" t="s">
        <v>1924</v>
      </c>
      <c r="B127" s="91" t="s">
        <v>1817</v>
      </c>
      <c r="C127" s="90">
        <v>33599.516300000003</v>
      </c>
      <c r="D127" s="90" t="s">
        <v>1915</v>
      </c>
      <c r="E127">
        <f t="shared" si="58"/>
        <v>-55.999197900330152</v>
      </c>
      <c r="F127">
        <f t="shared" si="59"/>
        <v>-56</v>
      </c>
      <c r="G127">
        <f t="shared" si="80"/>
        <v>2.5787200866034254E-4</v>
      </c>
      <c r="J127">
        <f t="shared" si="85"/>
        <v>2.5787200866034254E-4</v>
      </c>
      <c r="L127">
        <f t="shared" si="60"/>
        <v>5.6261606443517198E-4</v>
      </c>
      <c r="M127" s="2">
        <f t="shared" si="61"/>
        <v>18581.016300000003</v>
      </c>
      <c r="O127">
        <f t="shared" si="62"/>
        <v>9.2868939530092356E-8</v>
      </c>
      <c r="P127">
        <v>1</v>
      </c>
      <c r="Q127">
        <f t="shared" si="63"/>
        <v>9.2868939530092356E-8</v>
      </c>
      <c r="R127" s="183"/>
      <c r="AD127" s="135">
        <f t="shared" si="64"/>
        <v>18581.016300000003</v>
      </c>
      <c r="AE127">
        <f t="shared" si="65"/>
        <v>-56</v>
      </c>
      <c r="AF127" s="134">
        <f t="shared" si="66"/>
        <v>-5.7313627890248782E-4</v>
      </c>
      <c r="AG127" s="134">
        <f t="shared" si="67"/>
        <v>8.3100828756283037E-4</v>
      </c>
      <c r="AH127" s="134">
        <f t="shared" si="68"/>
        <v>-3.0474405577482944E-4</v>
      </c>
      <c r="AI127" s="134">
        <f t="shared" si="69"/>
        <v>1.3936243519980024E-3</v>
      </c>
      <c r="AJ127" s="134">
        <f t="shared" si="70"/>
        <v>6.9057477399810781E-7</v>
      </c>
      <c r="AL127" s="136"/>
      <c r="AM127">
        <f t="shared" si="71"/>
        <v>-1.1357523433376598E-3</v>
      </c>
      <c r="AN127">
        <f t="shared" si="72"/>
        <v>1.5219165462695079</v>
      </c>
      <c r="AO127">
        <f t="shared" si="73"/>
        <v>-2.670448598159373E-2</v>
      </c>
      <c r="AP127">
        <f t="shared" si="74"/>
        <v>7.8249404551851531E-2</v>
      </c>
      <c r="AQ127">
        <f t="shared" si="75"/>
        <v>0.14881859540079731</v>
      </c>
      <c r="AR127">
        <f t="shared" si="76"/>
        <v>7.4546930924937235E-2</v>
      </c>
      <c r="AS127" s="134">
        <f t="shared" si="84"/>
        <v>8.2845939238789468E-2</v>
      </c>
      <c r="AT127" s="134">
        <f t="shared" si="84"/>
        <v>8.240380184552952E-2</v>
      </c>
      <c r="AU127" s="134">
        <f t="shared" si="84"/>
        <v>8.1563200016013387E-2</v>
      </c>
      <c r="AV127" s="134">
        <f t="shared" si="84"/>
        <v>7.9965187182306344E-2</v>
      </c>
      <c r="AW127" s="134">
        <f t="shared" si="84"/>
        <v>7.6927870894455908E-2</v>
      </c>
      <c r="AX127" s="134">
        <f t="shared" si="84"/>
        <v>7.1156830767003021E-2</v>
      </c>
      <c r="AY127" s="134">
        <f t="shared" si="84"/>
        <v>6.019796685589146E-2</v>
      </c>
      <c r="AZ127" s="134">
        <f t="shared" si="77"/>
        <v>3.9406550041197086E-2</v>
      </c>
      <c r="BA127" s="134"/>
    </row>
    <row r="128" spans="1:53" ht="13.5" thickBot="1">
      <c r="A128" s="90" t="s">
        <v>1928</v>
      </c>
      <c r="B128" s="91" t="s">
        <v>1929</v>
      </c>
      <c r="C128" s="90">
        <v>36541.688900000001</v>
      </c>
      <c r="D128" s="90" t="s">
        <v>1915</v>
      </c>
      <c r="E128">
        <f t="shared" si="58"/>
        <v>9095.5008514999354</v>
      </c>
      <c r="F128">
        <f t="shared" si="59"/>
        <v>9095.5</v>
      </c>
      <c r="G128">
        <f t="shared" si="80"/>
        <v>2.737540053203702E-4</v>
      </c>
      <c r="J128">
        <f t="shared" si="85"/>
        <v>2.737540053203702E-4</v>
      </c>
      <c r="L128">
        <f t="shared" si="60"/>
        <v>-5.7610027948303798E-3</v>
      </c>
      <c r="M128" s="2">
        <f t="shared" si="61"/>
        <v>21523.188900000001</v>
      </c>
      <c r="O128">
        <f t="shared" si="62"/>
        <v>3.641828963696572E-5</v>
      </c>
      <c r="P128">
        <v>1</v>
      </c>
      <c r="Q128">
        <f t="shared" si="63"/>
        <v>3.641828963696572E-5</v>
      </c>
      <c r="R128" s="183"/>
      <c r="AD128" s="135">
        <f t="shared" si="64"/>
        <v>21523.188900000001</v>
      </c>
      <c r="AE128">
        <f t="shared" si="65"/>
        <v>9095.5</v>
      </c>
      <c r="AF128" s="134">
        <f t="shared" si="66"/>
        <v>3.3544488246162185E-3</v>
      </c>
      <c r="AG128" s="134">
        <f t="shared" si="67"/>
        <v>-3.0806948192958483E-3</v>
      </c>
      <c r="AH128" s="134">
        <f t="shared" si="68"/>
        <v>6.03475680015075E-3</v>
      </c>
      <c r="AI128" s="134">
        <f t="shared" si="69"/>
        <v>-8.8416976141262281E-3</v>
      </c>
      <c r="AJ128" s="134">
        <f t="shared" si="70"/>
        <v>9.4906805696362799E-6</v>
      </c>
      <c r="AL128" s="136"/>
      <c r="AM128">
        <f t="shared" si="71"/>
        <v>9.1154516194465983E-3</v>
      </c>
      <c r="AN128">
        <f t="shared" si="72"/>
        <v>0.71010265200808287</v>
      </c>
      <c r="AO128">
        <f t="shared" si="73"/>
        <v>0.91870397189117237</v>
      </c>
      <c r="AP128">
        <f t="shared" si="74"/>
        <v>0.44099816123183988</v>
      </c>
      <c r="AQ128">
        <f t="shared" si="75"/>
        <v>2.1523325770948487</v>
      </c>
      <c r="AR128">
        <f t="shared" si="76"/>
        <v>1.8540828944355146</v>
      </c>
      <c r="AS128" s="134">
        <f t="shared" si="84"/>
        <v>1.6011606966122232</v>
      </c>
      <c r="AT128" s="134">
        <f t="shared" si="84"/>
        <v>1.6011606966089516</v>
      </c>
      <c r="AU128" s="134">
        <f t="shared" si="84"/>
        <v>1.6011606968131615</v>
      </c>
      <c r="AV128" s="134">
        <f t="shared" si="84"/>
        <v>1.6011606840678221</v>
      </c>
      <c r="AW128" s="134">
        <f t="shared" si="84"/>
        <v>1.601161479531362</v>
      </c>
      <c r="AX128" s="134">
        <f t="shared" si="84"/>
        <v>1.6011117929829977</v>
      </c>
      <c r="AY128" s="134">
        <f t="shared" si="84"/>
        <v>1.537519380721071</v>
      </c>
      <c r="AZ128" s="134">
        <f t="shared" si="77"/>
        <v>1.0736541700204487</v>
      </c>
      <c r="BA128" s="134"/>
    </row>
    <row r="129" spans="1:55" ht="13.5" thickBot="1">
      <c r="A129" s="90" t="s">
        <v>1927</v>
      </c>
      <c r="B129" s="91" t="s">
        <v>1817</v>
      </c>
      <c r="C129" s="90">
        <v>36540.885190000001</v>
      </c>
      <c r="D129" s="90" t="s">
        <v>1915</v>
      </c>
      <c r="E129">
        <f t="shared" si="58"/>
        <v>9093.0009464621726</v>
      </c>
      <c r="F129">
        <f t="shared" si="59"/>
        <v>9093</v>
      </c>
      <c r="G129">
        <f t="shared" si="80"/>
        <v>3.0428400350501761E-4</v>
      </c>
      <c r="J129">
        <f t="shared" si="85"/>
        <v>3.0428400350501761E-4</v>
      </c>
      <c r="L129">
        <f t="shared" si="60"/>
        <v>-5.759771607321793E-3</v>
      </c>
      <c r="M129" s="2">
        <f t="shared" si="61"/>
        <v>21522.385190000001</v>
      </c>
      <c r="O129">
        <f t="shared" si="62"/>
        <v>3.6772770451200125E-5</v>
      </c>
      <c r="P129">
        <v>1</v>
      </c>
      <c r="Q129">
        <f t="shared" si="63"/>
        <v>3.6772770451200125E-5</v>
      </c>
      <c r="R129" s="183"/>
      <c r="AD129" s="135">
        <f t="shared" si="64"/>
        <v>21522.385190000001</v>
      </c>
      <c r="AE129">
        <f t="shared" si="65"/>
        <v>9093</v>
      </c>
      <c r="AF129" s="134">
        <f t="shared" si="66"/>
        <v>3.3552302086560038E-3</v>
      </c>
      <c r="AG129" s="134">
        <f t="shared" si="67"/>
        <v>-3.0509462051509862E-3</v>
      </c>
      <c r="AH129" s="134">
        <f t="shared" si="68"/>
        <v>6.0640556108268106E-3</v>
      </c>
      <c r="AI129" s="134">
        <f t="shared" si="69"/>
        <v>-8.8107178124727792E-3</v>
      </c>
      <c r="AJ129" s="134">
        <f t="shared" si="70"/>
        <v>9.3082727467252037E-6</v>
      </c>
      <c r="AL129" s="136"/>
      <c r="AM129">
        <f t="shared" si="71"/>
        <v>9.1150018159777968E-3</v>
      </c>
      <c r="AN129">
        <f t="shared" si="72"/>
        <v>0.71020519609361421</v>
      </c>
      <c r="AO129">
        <f t="shared" si="73"/>
        <v>0.91879577594109141</v>
      </c>
      <c r="AP129">
        <f t="shared" si="74"/>
        <v>0.44106555319075863</v>
      </c>
      <c r="AQ129">
        <f t="shared" si="75"/>
        <v>2.1521000676210029</v>
      </c>
      <c r="AR129">
        <f t="shared" si="76"/>
        <v>1.8535671108696938</v>
      </c>
      <c r="AS129" s="134">
        <f t="shared" si="84"/>
        <v>1.6008825970167964</v>
      </c>
      <c r="AT129" s="134">
        <f t="shared" si="84"/>
        <v>1.6008825970129554</v>
      </c>
      <c r="AU129" s="134">
        <f t="shared" si="84"/>
        <v>1.6008825972549046</v>
      </c>
      <c r="AV129" s="134">
        <f t="shared" si="84"/>
        <v>1.6008825820146058</v>
      </c>
      <c r="AW129" s="134">
        <f t="shared" si="84"/>
        <v>1.6008835419806273</v>
      </c>
      <c r="AX129" s="134">
        <f t="shared" si="84"/>
        <v>1.6008230151067169</v>
      </c>
      <c r="AY129" s="134">
        <f t="shared" si="84"/>
        <v>1.5371657153785678</v>
      </c>
      <c r="AZ129" s="134">
        <f t="shared" si="77"/>
        <v>1.0733716350207274</v>
      </c>
      <c r="BA129" s="134"/>
    </row>
    <row r="130" spans="1:55" ht="13.5" thickBot="1">
      <c r="A130" s="90" t="s">
        <v>1924</v>
      </c>
      <c r="B130" s="91" t="s">
        <v>1817</v>
      </c>
      <c r="C130" s="90">
        <v>33630.379999999997</v>
      </c>
      <c r="D130" s="90" t="s">
        <v>1915</v>
      </c>
      <c r="E130">
        <f t="shared" si="58"/>
        <v>40.001000073991307</v>
      </c>
      <c r="F130">
        <f t="shared" si="59"/>
        <v>40</v>
      </c>
      <c r="G130">
        <f t="shared" si="80"/>
        <v>3.2151999766938388E-4</v>
      </c>
      <c r="J130">
        <f t="shared" si="85"/>
        <v>3.2151999766938388E-4</v>
      </c>
      <c r="L130">
        <f t="shared" si="60"/>
        <v>4.7741784768092328E-4</v>
      </c>
      <c r="M130" s="2">
        <f t="shared" si="61"/>
        <v>18611.879999999997</v>
      </c>
      <c r="O130">
        <f t="shared" si="62"/>
        <v>2.4304139638220435E-8</v>
      </c>
      <c r="P130">
        <v>1</v>
      </c>
      <c r="Q130">
        <f t="shared" si="63"/>
        <v>2.4304139638220435E-8</v>
      </c>
      <c r="R130" s="183"/>
      <c r="AD130" s="135">
        <f t="shared" si="64"/>
        <v>18611.879999999997</v>
      </c>
      <c r="AE130">
        <f t="shared" si="65"/>
        <v>40</v>
      </c>
      <c r="AF130" s="134">
        <f t="shared" si="66"/>
        <v>-4.4919930714629148E-4</v>
      </c>
      <c r="AG130" s="134">
        <f t="shared" si="67"/>
        <v>7.7071930481567531E-4</v>
      </c>
      <c r="AH130" s="134">
        <f t="shared" si="68"/>
        <v>-1.558978500115394E-4</v>
      </c>
      <c r="AI130" s="134">
        <f t="shared" si="69"/>
        <v>1.2481371524965985E-3</v>
      </c>
      <c r="AJ130" s="134">
        <f t="shared" si="70"/>
        <v>5.9400824681555784E-7</v>
      </c>
      <c r="AL130" s="136"/>
      <c r="AM130">
        <f t="shared" si="71"/>
        <v>-9.2661715482721476E-4</v>
      </c>
      <c r="AN130">
        <f t="shared" si="72"/>
        <v>1.5183019748741047</v>
      </c>
      <c r="AO130">
        <f t="shared" si="73"/>
        <v>1.3976642130548259E-2</v>
      </c>
      <c r="AP130">
        <f t="shared" si="74"/>
        <v>9.9412843356446512E-2</v>
      </c>
      <c r="AQ130">
        <f t="shared" si="75"/>
        <v>0.18950335357978193</v>
      </c>
      <c r="AR130">
        <f t="shared" si="76"/>
        <v>9.5036255200667996E-2</v>
      </c>
      <c r="AS130" s="134">
        <f t="shared" si="84"/>
        <v>0.10557852470813017</v>
      </c>
      <c r="AT130" s="134">
        <f t="shared" si="84"/>
        <v>0.10502032679703963</v>
      </c>
      <c r="AU130" s="134">
        <f t="shared" si="84"/>
        <v>0.10395683226554323</v>
      </c>
      <c r="AV130" s="134">
        <f t="shared" si="84"/>
        <v>0.10193095775282492</v>
      </c>
      <c r="AW130" s="134">
        <f t="shared" si="84"/>
        <v>9.8072978212048717E-2</v>
      </c>
      <c r="AX130" s="134">
        <f t="shared" si="84"/>
        <v>9.0730023681046268E-2</v>
      </c>
      <c r="AY130" s="134">
        <f t="shared" si="84"/>
        <v>7.6767268961838997E-2</v>
      </c>
      <c r="AZ130" s="134">
        <f t="shared" si="77"/>
        <v>5.0255894030489578E-2</v>
      </c>
      <c r="BA130" s="134"/>
    </row>
    <row r="131" spans="1:55" ht="13.5" thickBot="1">
      <c r="A131" s="18" t="s">
        <v>1755</v>
      </c>
      <c r="B131" s="6"/>
      <c r="C131" s="32">
        <v>48935.528899999998</v>
      </c>
      <c r="D131" s="32"/>
      <c r="E131">
        <f t="shared" si="58"/>
        <v>47646.001720231776</v>
      </c>
      <c r="F131">
        <f t="shared" si="59"/>
        <v>47646</v>
      </c>
      <c r="G131">
        <f t="shared" si="80"/>
        <v>5.530479975277558E-4</v>
      </c>
      <c r="J131">
        <f t="shared" si="85"/>
        <v>5.530479975277558E-4</v>
      </c>
      <c r="L131">
        <f t="shared" si="60"/>
        <v>7.5026421741956548E-3</v>
      </c>
      <c r="M131" s="2">
        <f t="shared" si="61"/>
        <v>33917.028899999998</v>
      </c>
      <c r="O131">
        <f t="shared" si="62"/>
        <v>4.8296859220376373E-5</v>
      </c>
      <c r="P131">
        <v>1</v>
      </c>
      <c r="Q131">
        <f t="shared" si="63"/>
        <v>4.8296859220376373E-5</v>
      </c>
      <c r="R131" s="183"/>
      <c r="AD131" s="135">
        <f t="shared" si="64"/>
        <v>33917.028899999998</v>
      </c>
      <c r="AE131">
        <f t="shared" si="65"/>
        <v>47646</v>
      </c>
      <c r="AF131" s="134">
        <f t="shared" si="66"/>
        <v>-1.7548569341937284E-3</v>
      </c>
      <c r="AG131" s="134">
        <f t="shared" si="67"/>
        <v>2.3079049317214842E-3</v>
      </c>
      <c r="AH131" s="134">
        <f t="shared" si="68"/>
        <v>-6.949594176667899E-3</v>
      </c>
      <c r="AI131" s="134">
        <f t="shared" si="69"/>
        <v>9.810547105917139E-3</v>
      </c>
      <c r="AJ131" s="134">
        <f t="shared" si="70"/>
        <v>5.3264251738643489E-6</v>
      </c>
      <c r="AL131" s="136"/>
      <c r="AM131">
        <f t="shared" si="71"/>
        <v>-9.2574991083893832E-3</v>
      </c>
      <c r="AN131">
        <f t="shared" si="72"/>
        <v>0.80639284873903527</v>
      </c>
      <c r="AO131">
        <f t="shared" si="73"/>
        <v>-0.85192219600081287</v>
      </c>
      <c r="AP131">
        <f t="shared" si="74"/>
        <v>-0.4909542968171523</v>
      </c>
      <c r="AQ131">
        <f t="shared" si="75"/>
        <v>-1.9464213539690209</v>
      </c>
      <c r="AR131">
        <f t="shared" si="76"/>
        <v>-1.4692955233573894</v>
      </c>
      <c r="AS131" s="134">
        <f t="shared" ref="AS131:AY140" si="86">$AZ131+$AG$7*SIN(AT131)</f>
        <v>4.9132624036862591</v>
      </c>
      <c r="AT131" s="134">
        <f t="shared" si="86"/>
        <v>4.9132642740372567</v>
      </c>
      <c r="AU131" s="134">
        <f t="shared" si="86"/>
        <v>4.9132820353150324</v>
      </c>
      <c r="AV131" s="134">
        <f t="shared" si="86"/>
        <v>4.9134506233025377</v>
      </c>
      <c r="AW131" s="134">
        <f t="shared" si="86"/>
        <v>4.915043951841005</v>
      </c>
      <c r="AX131" s="134">
        <f t="shared" si="86"/>
        <v>4.9295337586668753</v>
      </c>
      <c r="AY131" s="134">
        <f t="shared" si="86"/>
        <v>5.0329438192458387</v>
      </c>
      <c r="AZ131" s="134">
        <f t="shared" si="77"/>
        <v>5.4304003727205652</v>
      </c>
      <c r="BA131" s="134"/>
    </row>
    <row r="132" spans="1:55" ht="13.5" thickBot="1">
      <c r="A132" s="90" t="s">
        <v>1924</v>
      </c>
      <c r="B132" s="91" t="s">
        <v>1814</v>
      </c>
      <c r="C132" s="90">
        <v>33587.460599999999</v>
      </c>
      <c r="D132" s="90" t="s">
        <v>1915</v>
      </c>
      <c r="E132">
        <f t="shared" si="58"/>
        <v>-93.497928989592367</v>
      </c>
      <c r="F132">
        <f t="shared" si="59"/>
        <v>-93.5</v>
      </c>
      <c r="G132">
        <f t="shared" si="80"/>
        <v>6.6582200088305399E-4</v>
      </c>
      <c r="J132">
        <f t="shared" si="85"/>
        <v>6.6582200088305399E-4</v>
      </c>
      <c r="L132">
        <f t="shared" si="60"/>
        <v>5.9600524489182842E-4</v>
      </c>
      <c r="M132" s="2">
        <f t="shared" si="61"/>
        <v>18568.960599999999</v>
      </c>
      <c r="O132">
        <f t="shared" si="62"/>
        <v>4.8743794171383308E-9</v>
      </c>
      <c r="P132">
        <v>1</v>
      </c>
      <c r="Q132">
        <f t="shared" si="63"/>
        <v>4.8743794171383308E-9</v>
      </c>
      <c r="R132" s="183"/>
      <c r="S132">
        <v>6.2378418065223941E-12</v>
      </c>
      <c r="T132">
        <v>8.9903203749026424E-20</v>
      </c>
      <c r="U132">
        <v>3.0525739617225322E-29</v>
      </c>
      <c r="V132">
        <v>2.47447796627278E-13</v>
      </c>
      <c r="W132">
        <v>3.5729816820987552E-7</v>
      </c>
      <c r="X132">
        <v>2.1662718606808872E-3</v>
      </c>
      <c r="Y132">
        <v>3.9233672128985077E-2</v>
      </c>
      <c r="Z132">
        <v>284.38872501120534</v>
      </c>
      <c r="AA132">
        <v>7.428316479957271E-9</v>
      </c>
      <c r="AB132">
        <v>2.3829092597025639E-11</v>
      </c>
      <c r="AD132" s="135">
        <f t="shared" si="64"/>
        <v>18568.960599999999</v>
      </c>
      <c r="AE132">
        <f t="shared" si="65"/>
        <v>-93.5</v>
      </c>
      <c r="AF132" s="134">
        <f t="shared" si="66"/>
        <v>-6.214011580886967E-4</v>
      </c>
      <c r="AG132" s="134">
        <f t="shared" si="67"/>
        <v>1.2872231589717508E-3</v>
      </c>
      <c r="AH132" s="134">
        <f t="shared" si="68"/>
        <v>6.9816755991225564E-5</v>
      </c>
      <c r="AI132" s="134">
        <f t="shared" si="69"/>
        <v>1.8832284038635791E-3</v>
      </c>
      <c r="AJ132" s="134">
        <f t="shared" si="70"/>
        <v>1.6569434609932131E-6</v>
      </c>
      <c r="AL132" s="136"/>
      <c r="AM132">
        <f t="shared" si="71"/>
        <v>-1.2174064029805251E-3</v>
      </c>
      <c r="AN132">
        <f t="shared" si="72"/>
        <v>1.5230974294920072</v>
      </c>
      <c r="AO132">
        <f t="shared" si="73"/>
        <v>-4.2633938815364064E-2</v>
      </c>
      <c r="AP132">
        <f t="shared" si="74"/>
        <v>6.9920882728017941E-2</v>
      </c>
      <c r="AQ132">
        <f t="shared" si="75"/>
        <v>0.13287939135414981</v>
      </c>
      <c r="AR132">
        <f t="shared" si="76"/>
        <v>6.6537628703030899E-2</v>
      </c>
      <c r="AS132" s="134">
        <f t="shared" si="86"/>
        <v>7.3953592368771109E-2</v>
      </c>
      <c r="AT132" s="134">
        <f t="shared" si="86"/>
        <v>7.3557707523156213E-2</v>
      </c>
      <c r="AU132" s="134">
        <f t="shared" si="86"/>
        <v>7.2805556945197247E-2</v>
      </c>
      <c r="AV132" s="134">
        <f t="shared" si="86"/>
        <v>7.1376642343003033E-2</v>
      </c>
      <c r="AW132" s="134">
        <f t="shared" si="86"/>
        <v>6.8662430023167048E-2</v>
      </c>
      <c r="AX132" s="134">
        <f t="shared" si="86"/>
        <v>6.3508182716960154E-2</v>
      </c>
      <c r="AY132" s="134">
        <f t="shared" si="86"/>
        <v>5.3724881363733379E-2</v>
      </c>
      <c r="AZ132" s="134">
        <f t="shared" si="77"/>
        <v>3.516852504538015E-2</v>
      </c>
      <c r="BA132" s="134"/>
    </row>
    <row r="133" spans="1:55" ht="13.5" thickBot="1">
      <c r="A133" s="19" t="s">
        <v>1820</v>
      </c>
      <c r="B133" s="17" t="s">
        <v>1814</v>
      </c>
      <c r="C133" s="33">
        <v>40200.637999999999</v>
      </c>
      <c r="D133" s="33"/>
      <c r="E133">
        <f t="shared" si="58"/>
        <v>20476.503063743723</v>
      </c>
      <c r="F133">
        <f t="shared" si="59"/>
        <v>20476.5</v>
      </c>
      <c r="G133">
        <f t="shared" si="80"/>
        <v>9.8498199804453179E-4</v>
      </c>
      <c r="J133">
        <f>+G133</f>
        <v>9.8498199804453179E-4</v>
      </c>
      <c r="L133">
        <f t="shared" si="60"/>
        <v>-8.5547262421570083E-3</v>
      </c>
      <c r="M133" s="2">
        <f t="shared" si="61"/>
        <v>25182.137999999999</v>
      </c>
      <c r="O133">
        <f t="shared" si="62"/>
        <v>9.1006033308169159E-5</v>
      </c>
      <c r="P133">
        <v>1</v>
      </c>
      <c r="Q133">
        <f t="shared" si="63"/>
        <v>9.1006033308169159E-5</v>
      </c>
      <c r="R133" s="183"/>
      <c r="AD133" s="135">
        <f t="shared" si="64"/>
        <v>25182.137999999999</v>
      </c>
      <c r="AE133">
        <f t="shared" si="65"/>
        <v>20476.5</v>
      </c>
      <c r="AF133" s="134">
        <f t="shared" si="66"/>
        <v>-2.4194015038332007E-3</v>
      </c>
      <c r="AG133" s="134">
        <f t="shared" si="67"/>
        <v>3.4043835018777325E-3</v>
      </c>
      <c r="AH133" s="134">
        <f t="shared" si="68"/>
        <v>9.5397082402015401E-3</v>
      </c>
      <c r="AI133" s="134">
        <f t="shared" si="69"/>
        <v>-5.1503427402792758E-3</v>
      </c>
      <c r="AJ133" s="134">
        <f t="shared" si="70"/>
        <v>1.1589827027857293E-5</v>
      </c>
      <c r="AL133" s="136"/>
      <c r="AM133">
        <f t="shared" si="71"/>
        <v>6.1353247383238076E-3</v>
      </c>
      <c r="AN133">
        <f t="shared" si="72"/>
        <v>0.49472293531440525</v>
      </c>
      <c r="AO133">
        <f t="shared" si="73"/>
        <v>0.45146025378773108</v>
      </c>
      <c r="AP133">
        <f t="shared" si="74"/>
        <v>0.15236449220641901</v>
      </c>
      <c r="AQ133">
        <f t="shared" si="75"/>
        <v>2.8487177256345424</v>
      </c>
      <c r="AR133">
        <f t="shared" si="76"/>
        <v>6.7799711661929178</v>
      </c>
      <c r="AS133" s="134">
        <f t="shared" si="86"/>
        <v>2.6229692017365882</v>
      </c>
      <c r="AT133" s="134">
        <f t="shared" si="86"/>
        <v>2.619682607077443</v>
      </c>
      <c r="AU133" s="134">
        <f t="shared" si="86"/>
        <v>2.6268518642577341</v>
      </c>
      <c r="AV133" s="134">
        <f t="shared" si="86"/>
        <v>2.6111748056841115</v>
      </c>
      <c r="AW133" s="134">
        <f t="shared" si="86"/>
        <v>2.6452777162329997</v>
      </c>
      <c r="AX133" s="134">
        <f t="shared" si="86"/>
        <v>2.570195471462009</v>
      </c>
      <c r="AY133" s="134">
        <f t="shared" si="86"/>
        <v>2.7316691467646526</v>
      </c>
      <c r="AZ133" s="134">
        <f t="shared" si="77"/>
        <v>2.3598665027510233</v>
      </c>
      <c r="BA133" s="134"/>
    </row>
    <row r="134" spans="1:55" ht="13.5" thickBot="1">
      <c r="A134" s="18" t="s">
        <v>1691</v>
      </c>
      <c r="B134" s="6" t="s">
        <v>1814</v>
      </c>
      <c r="C134" s="32">
        <v>40206.425000000003</v>
      </c>
      <c r="D134" s="32"/>
      <c r="E134">
        <f t="shared" si="58"/>
        <v>20494.503275827105</v>
      </c>
      <c r="F134">
        <f t="shared" si="59"/>
        <v>20494.5</v>
      </c>
      <c r="G134">
        <f t="shared" si="80"/>
        <v>1.053166008205153E-3</v>
      </c>
      <c r="J134">
        <f t="shared" ref="J134:J144" si="87">G134</f>
        <v>1.053166008205153E-3</v>
      </c>
      <c r="L134">
        <f t="shared" si="60"/>
        <v>-8.5546926511991771E-3</v>
      </c>
      <c r="M134" s="2">
        <f t="shared" si="61"/>
        <v>25187.925000000003</v>
      </c>
      <c r="O134">
        <f t="shared" si="62"/>
        <v>9.2310948019090776E-5</v>
      </c>
      <c r="P134">
        <v>1</v>
      </c>
      <c r="Q134">
        <f t="shared" si="63"/>
        <v>9.2310948019090776E-5</v>
      </c>
      <c r="R134" s="183"/>
      <c r="S134">
        <v>3.8858490364615497E-9</v>
      </c>
      <c r="T134">
        <v>5.7686665024014253E-20</v>
      </c>
      <c r="U134">
        <v>1.8804670961521806E-28</v>
      </c>
      <c r="V134">
        <v>2.7448637079401306E-10</v>
      </c>
      <c r="W134">
        <v>2.81610677597978E-5</v>
      </c>
      <c r="X134">
        <v>4.1166028580255735E-4</v>
      </c>
      <c r="Y134">
        <v>6.2006279687702899E-4</v>
      </c>
      <c r="Z134">
        <v>25.49283184907522</v>
      </c>
      <c r="AA134">
        <v>8.2400072236761597E-6</v>
      </c>
      <c r="AB134">
        <v>1.0792710999749417E-10</v>
      </c>
      <c r="AD134" s="135">
        <f t="shared" si="64"/>
        <v>25187.925000000003</v>
      </c>
      <c r="AE134">
        <f t="shared" si="65"/>
        <v>20494.5</v>
      </c>
      <c r="AF134" s="134">
        <f t="shared" si="66"/>
        <v>-2.4290703674307648E-3</v>
      </c>
      <c r="AG134" s="134">
        <f t="shared" si="67"/>
        <v>3.4822363756359179E-3</v>
      </c>
      <c r="AH134" s="134">
        <f t="shared" si="68"/>
        <v>9.6078586594043301E-3</v>
      </c>
      <c r="AI134" s="134">
        <f t="shared" si="69"/>
        <v>-5.0724562755632592E-3</v>
      </c>
      <c r="AJ134" s="134">
        <f t="shared" si="70"/>
        <v>1.2125970175801973E-5</v>
      </c>
      <c r="AL134" s="136"/>
      <c r="AM134">
        <f t="shared" si="71"/>
        <v>6.1256222837684123E-3</v>
      </c>
      <c r="AN134">
        <f t="shared" si="72"/>
        <v>0.4945989963205546</v>
      </c>
      <c r="AO134">
        <f t="shared" si="73"/>
        <v>0.45073329923850386</v>
      </c>
      <c r="AP134">
        <f t="shared" si="74"/>
        <v>0.1519528744789638</v>
      </c>
      <c r="AQ134">
        <f t="shared" si="75"/>
        <v>2.8495322633544773</v>
      </c>
      <c r="AR134">
        <f t="shared" si="76"/>
        <v>6.7991527402663623</v>
      </c>
      <c r="AS134" s="134">
        <f t="shared" si="86"/>
        <v>2.6243678734104239</v>
      </c>
      <c r="AT134" s="134">
        <f t="shared" si="86"/>
        <v>2.6210713308727631</v>
      </c>
      <c r="AU134" s="134">
        <f t="shared" si="86"/>
        <v>2.6282565712842105</v>
      </c>
      <c r="AV134" s="134">
        <f t="shared" si="86"/>
        <v>2.6125571476527716</v>
      </c>
      <c r="AW134" s="134">
        <f t="shared" si="86"/>
        <v>2.6466819395189836</v>
      </c>
      <c r="AX134" s="134">
        <f t="shared" si="86"/>
        <v>2.5716140811378638</v>
      </c>
      <c r="AY134" s="134">
        <f t="shared" si="86"/>
        <v>2.7329407146448355</v>
      </c>
      <c r="AZ134" s="134">
        <f t="shared" si="77"/>
        <v>2.3619007547490156</v>
      </c>
      <c r="BA134" s="134"/>
    </row>
    <row r="135" spans="1:55" ht="13.5" thickBot="1">
      <c r="A135" s="90" t="s">
        <v>1931</v>
      </c>
      <c r="B135" s="91" t="s">
        <v>1817</v>
      </c>
      <c r="C135" s="90">
        <v>39165.259599999998</v>
      </c>
      <c r="D135" s="90" t="s">
        <v>1915</v>
      </c>
      <c r="E135">
        <f t="shared" si="58"/>
        <v>17256.003532632603</v>
      </c>
      <c r="F135">
        <f t="shared" si="59"/>
        <v>17256</v>
      </c>
      <c r="G135">
        <f t="shared" si="80"/>
        <v>1.1357280018273741E-3</v>
      </c>
      <c r="J135">
        <f t="shared" si="87"/>
        <v>1.1357280018273741E-3</v>
      </c>
      <c r="L135">
        <f t="shared" si="60"/>
        <v>-8.3344320290768686E-3</v>
      </c>
      <c r="M135" s="2">
        <f t="shared" si="61"/>
        <v>24146.759599999998</v>
      </c>
      <c r="O135">
        <f t="shared" si="62"/>
        <v>8.9683931010936248E-5</v>
      </c>
      <c r="P135">
        <v>1</v>
      </c>
      <c r="Q135">
        <f t="shared" si="63"/>
        <v>8.9683931010936248E-5</v>
      </c>
      <c r="R135" s="183"/>
      <c r="AD135" s="135">
        <f t="shared" si="64"/>
        <v>24146.759599999998</v>
      </c>
      <c r="AE135">
        <f t="shared" si="65"/>
        <v>17256</v>
      </c>
      <c r="AF135" s="134">
        <f t="shared" si="66"/>
        <v>-6.3809437039739642E-4</v>
      </c>
      <c r="AG135" s="134">
        <f t="shared" si="67"/>
        <v>1.7738223722247705E-3</v>
      </c>
      <c r="AH135" s="134">
        <f t="shared" si="68"/>
        <v>9.4701600309042427E-3</v>
      </c>
      <c r="AI135" s="134">
        <f t="shared" si="69"/>
        <v>-6.5606096568520981E-3</v>
      </c>
      <c r="AJ135" s="134">
        <f t="shared" si="70"/>
        <v>3.1464458082051122E-6</v>
      </c>
      <c r="AL135" s="136"/>
      <c r="AM135">
        <f t="shared" si="71"/>
        <v>7.6963376586794722E-3</v>
      </c>
      <c r="AN135">
        <f t="shared" si="72"/>
        <v>0.52403527076901402</v>
      </c>
      <c r="AO135">
        <f t="shared" si="73"/>
        <v>0.58284912902303554</v>
      </c>
      <c r="AP135">
        <f t="shared" si="74"/>
        <v>0.22798558531338059</v>
      </c>
      <c r="AQ135">
        <f t="shared" si="75"/>
        <v>2.6948883367820367</v>
      </c>
      <c r="AR135">
        <f t="shared" si="76"/>
        <v>4.4025350421907978</v>
      </c>
      <c r="AS135" s="134">
        <f t="shared" si="86"/>
        <v>2.3658950077541538</v>
      </c>
      <c r="AT135" s="134">
        <f t="shared" si="86"/>
        <v>2.3646943202542205</v>
      </c>
      <c r="AU135" s="134">
        <f t="shared" si="86"/>
        <v>2.3678798222711839</v>
      </c>
      <c r="AV135" s="134">
        <f t="shared" si="86"/>
        <v>2.359406471776182</v>
      </c>
      <c r="AW135" s="134">
        <f t="shared" si="86"/>
        <v>2.3817928757261604</v>
      </c>
      <c r="AX135" s="134">
        <f t="shared" si="86"/>
        <v>2.3215207293046625</v>
      </c>
      <c r="AY135" s="134">
        <f t="shared" si="86"/>
        <v>2.4766817924037841</v>
      </c>
      <c r="AZ135" s="134">
        <f t="shared" si="77"/>
        <v>1.9959049161102342</v>
      </c>
      <c r="BA135" s="134"/>
    </row>
    <row r="136" spans="1:55" ht="13.5" thickBot="1">
      <c r="A136" s="90" t="s">
        <v>1931</v>
      </c>
      <c r="B136" s="91" t="s">
        <v>1817</v>
      </c>
      <c r="C136" s="90">
        <v>39166.224099999999</v>
      </c>
      <c r="D136" s="90" t="s">
        <v>1915</v>
      </c>
      <c r="E136">
        <f t="shared" si="58"/>
        <v>17259.003567979835</v>
      </c>
      <c r="F136">
        <f t="shared" si="59"/>
        <v>17259</v>
      </c>
      <c r="G136">
        <f t="shared" si="80"/>
        <v>1.1470919998828322E-3</v>
      </c>
      <c r="J136">
        <f t="shared" si="87"/>
        <v>1.1470919998828322E-3</v>
      </c>
      <c r="L136">
        <f t="shared" si="60"/>
        <v>-8.3348466829590608E-3</v>
      </c>
      <c r="M136" s="2">
        <f t="shared" si="61"/>
        <v>24147.724099999999</v>
      </c>
      <c r="O136">
        <f t="shared" si="62"/>
        <v>8.9907161185173449E-5</v>
      </c>
      <c r="P136">
        <v>1</v>
      </c>
      <c r="Q136">
        <f t="shared" si="63"/>
        <v>8.9907161185173449E-5</v>
      </c>
      <c r="R136" s="183"/>
      <c r="AD136" s="135">
        <f t="shared" si="64"/>
        <v>24147.724099999999</v>
      </c>
      <c r="AE136">
        <f t="shared" si="65"/>
        <v>17259</v>
      </c>
      <c r="AF136" s="134">
        <f t="shared" si="66"/>
        <v>-6.3977900849828632E-4</v>
      </c>
      <c r="AG136" s="134">
        <f t="shared" si="67"/>
        <v>1.7868710083811185E-3</v>
      </c>
      <c r="AH136" s="134">
        <f t="shared" si="68"/>
        <v>9.4819386828418929E-3</v>
      </c>
      <c r="AI136" s="134">
        <f t="shared" si="69"/>
        <v>-6.5479756745779423E-3</v>
      </c>
      <c r="AJ136" s="134">
        <f t="shared" si="70"/>
        <v>3.1929080005929554E-6</v>
      </c>
      <c r="AL136" s="136"/>
      <c r="AM136">
        <f t="shared" si="71"/>
        <v>7.6950676744607744E-3</v>
      </c>
      <c r="AN136">
        <f t="shared" si="72"/>
        <v>0.52400056391695604</v>
      </c>
      <c r="AO136">
        <f t="shared" si="73"/>
        <v>0.58272540132949202</v>
      </c>
      <c r="AP136">
        <f t="shared" si="74"/>
        <v>0.22791311377635701</v>
      </c>
      <c r="AQ136">
        <f t="shared" si="75"/>
        <v>2.6950405936411164</v>
      </c>
      <c r="AR136">
        <f t="shared" si="76"/>
        <v>4.4040872360400423</v>
      </c>
      <c r="AS136" s="134">
        <f t="shared" si="86"/>
        <v>2.3661418064860724</v>
      </c>
      <c r="AT136" s="134">
        <f t="shared" si="86"/>
        <v>2.3649394009234594</v>
      </c>
      <c r="AU136" s="134">
        <f t="shared" si="86"/>
        <v>2.3681286892431266</v>
      </c>
      <c r="AV136" s="134">
        <f t="shared" si="86"/>
        <v>2.3596473129719908</v>
      </c>
      <c r="AW136" s="134">
        <f t="shared" si="86"/>
        <v>2.3820495082161375</v>
      </c>
      <c r="AX136" s="134">
        <f t="shared" si="86"/>
        <v>2.3217496074110024</v>
      </c>
      <c r="AY136" s="134">
        <f t="shared" si="86"/>
        <v>2.476947012783123</v>
      </c>
      <c r="AZ136" s="134">
        <f t="shared" si="77"/>
        <v>1.9962439581098996</v>
      </c>
      <c r="BA136" s="134"/>
    </row>
    <row r="137" spans="1:55" ht="13.5" thickBot="1">
      <c r="A137" s="90" t="s">
        <v>1931</v>
      </c>
      <c r="B137" s="91" t="s">
        <v>1817</v>
      </c>
      <c r="C137" s="90">
        <v>39167.188600000001</v>
      </c>
      <c r="D137" s="90" t="s">
        <v>1915</v>
      </c>
      <c r="E137">
        <f t="shared" si="58"/>
        <v>17262.00360332707</v>
      </c>
      <c r="F137">
        <f t="shared" si="59"/>
        <v>17262</v>
      </c>
      <c r="G137">
        <f t="shared" si="80"/>
        <v>1.1584560052142479E-3</v>
      </c>
      <c r="J137">
        <f t="shared" si="87"/>
        <v>1.1584560052142479E-3</v>
      </c>
      <c r="L137">
        <f t="shared" si="60"/>
        <v>-8.3352609462721307E-3</v>
      </c>
      <c r="M137" s="2">
        <f t="shared" si="61"/>
        <v>24148.688600000001</v>
      </c>
      <c r="O137">
        <f t="shared" si="62"/>
        <v>9.0130661554939823E-5</v>
      </c>
      <c r="P137">
        <v>1</v>
      </c>
      <c r="Q137">
        <f t="shared" si="63"/>
        <v>9.0130661554939823E-5</v>
      </c>
      <c r="R137" s="183"/>
      <c r="AD137" s="135">
        <f t="shared" si="64"/>
        <v>24148.688600000001</v>
      </c>
      <c r="AE137">
        <f t="shared" si="65"/>
        <v>17262</v>
      </c>
      <c r="AF137" s="134">
        <f t="shared" si="66"/>
        <v>-6.4146364325445415E-4</v>
      </c>
      <c r="AG137" s="134">
        <f t="shared" si="67"/>
        <v>1.799919648468702E-3</v>
      </c>
      <c r="AH137" s="134">
        <f t="shared" si="68"/>
        <v>9.4937169514863785E-3</v>
      </c>
      <c r="AI137" s="134">
        <f t="shared" si="69"/>
        <v>-6.5353412978034287E-3</v>
      </c>
      <c r="AJ137" s="134">
        <f t="shared" si="70"/>
        <v>3.2397107409436956E-6</v>
      </c>
      <c r="AL137" s="136"/>
      <c r="AM137">
        <f t="shared" si="71"/>
        <v>7.6937973030176765E-3</v>
      </c>
      <c r="AN137">
        <f t="shared" si="72"/>
        <v>0.52396587262095784</v>
      </c>
      <c r="AO137">
        <f t="shared" si="73"/>
        <v>0.58260167625584047</v>
      </c>
      <c r="AP137">
        <f t="shared" si="74"/>
        <v>0.22784064640244595</v>
      </c>
      <c r="AQ137">
        <f t="shared" si="75"/>
        <v>2.6951928306557602</v>
      </c>
      <c r="AR137">
        <f t="shared" si="76"/>
        <v>4.405640268556656</v>
      </c>
      <c r="AS137" s="134">
        <f t="shared" si="86"/>
        <v>2.3663885893927246</v>
      </c>
      <c r="AT137" s="134">
        <f t="shared" si="86"/>
        <v>2.3651844646146953</v>
      </c>
      <c r="AU137" s="134">
        <f t="shared" si="86"/>
        <v>2.3683775407076402</v>
      </c>
      <c r="AV137" s="134">
        <f t="shared" si="86"/>
        <v>2.3598881379789574</v>
      </c>
      <c r="AW137" s="134">
        <f t="shared" si="86"/>
        <v>2.3823061204731935</v>
      </c>
      <c r="AX137" s="134">
        <f t="shared" si="86"/>
        <v>2.321978485579602</v>
      </c>
      <c r="AY137" s="134">
        <f t="shared" si="86"/>
        <v>2.4772121779058973</v>
      </c>
      <c r="AZ137" s="134">
        <f t="shared" si="77"/>
        <v>1.996583000109565</v>
      </c>
      <c r="BA137" s="134"/>
    </row>
    <row r="138" spans="1:55" ht="13.5" thickBot="1">
      <c r="A138" s="90" t="s">
        <v>1931</v>
      </c>
      <c r="B138" s="91" t="s">
        <v>1817</v>
      </c>
      <c r="C138" s="90">
        <v>39120.2503</v>
      </c>
      <c r="D138" s="90" t="s">
        <v>1915</v>
      </c>
      <c r="E138">
        <f t="shared" si="58"/>
        <v>17116.004060414878</v>
      </c>
      <c r="F138">
        <f t="shared" si="59"/>
        <v>17116</v>
      </c>
      <c r="G138">
        <f t="shared" si="80"/>
        <v>1.3054080045549199E-3</v>
      </c>
      <c r="J138">
        <f t="shared" si="87"/>
        <v>1.3054080045549199E-3</v>
      </c>
      <c r="L138">
        <f t="shared" si="60"/>
        <v>-8.3146471149179307E-3</v>
      </c>
      <c r="M138" s="2">
        <f t="shared" si="61"/>
        <v>24101.7503</v>
      </c>
      <c r="O138">
        <f t="shared" si="62"/>
        <v>9.2545460501695806E-5</v>
      </c>
      <c r="P138">
        <v>1</v>
      </c>
      <c r="Q138">
        <f t="shared" si="63"/>
        <v>9.2545460501695806E-5</v>
      </c>
      <c r="R138" s="183"/>
      <c r="AD138" s="135">
        <f t="shared" si="64"/>
        <v>24101.7503</v>
      </c>
      <c r="AE138">
        <f t="shared" si="65"/>
        <v>17116</v>
      </c>
      <c r="AF138" s="134">
        <f t="shared" si="66"/>
        <v>-5.5947658409740385E-4</v>
      </c>
      <c r="AG138" s="134">
        <f t="shared" si="67"/>
        <v>1.8648845886523237E-3</v>
      </c>
      <c r="AH138" s="134">
        <f t="shared" si="68"/>
        <v>9.6200551194728506E-3</v>
      </c>
      <c r="AI138" s="134">
        <f t="shared" si="69"/>
        <v>-6.449762526265607E-3</v>
      </c>
      <c r="AJ138" s="134">
        <f t="shared" si="70"/>
        <v>3.4777945289929467E-6</v>
      </c>
      <c r="AL138" s="136"/>
      <c r="AM138">
        <f t="shared" si="71"/>
        <v>7.7551705308205269E-3</v>
      </c>
      <c r="AN138">
        <f t="shared" si="72"/>
        <v>0.52567233158279092</v>
      </c>
      <c r="AO138">
        <f t="shared" si="73"/>
        <v>0.58862600341272653</v>
      </c>
      <c r="AP138">
        <f t="shared" si="74"/>
        <v>0.23137224024611217</v>
      </c>
      <c r="AQ138">
        <f t="shared" si="75"/>
        <v>2.6877607608830782</v>
      </c>
      <c r="AR138">
        <f t="shared" si="76"/>
        <v>4.3310185637518348</v>
      </c>
      <c r="AS138" s="134">
        <f t="shared" si="86"/>
        <v>2.3543600047055704</v>
      </c>
      <c r="AT138" s="134">
        <f t="shared" si="86"/>
        <v>2.3532381888803697</v>
      </c>
      <c r="AU138" s="134">
        <f t="shared" si="86"/>
        <v>2.3562486965953124</v>
      </c>
      <c r="AV138" s="134">
        <f t="shared" si="86"/>
        <v>2.3481489749240554</v>
      </c>
      <c r="AW138" s="134">
        <f t="shared" si="86"/>
        <v>2.3697942322401313</v>
      </c>
      <c r="AX138" s="134">
        <f t="shared" si="86"/>
        <v>2.3108394823311555</v>
      </c>
      <c r="AY138" s="134">
        <f t="shared" si="86"/>
        <v>2.4642432319933265</v>
      </c>
      <c r="AZ138" s="134">
        <f t="shared" si="77"/>
        <v>1.9800829561258499</v>
      </c>
      <c r="BA138" s="134"/>
    </row>
    <row r="139" spans="1:55" ht="13.5" thickBot="1">
      <c r="A139" s="90" t="s">
        <v>1931</v>
      </c>
      <c r="B139" s="91" t="s">
        <v>1817</v>
      </c>
      <c r="C139" s="90">
        <v>39187.121599999999</v>
      </c>
      <c r="D139" s="90" t="s">
        <v>1915</v>
      </c>
      <c r="E139">
        <f t="shared" si="58"/>
        <v>17324.004333836448</v>
      </c>
      <c r="F139">
        <f t="shared" si="59"/>
        <v>17324</v>
      </c>
      <c r="G139">
        <f t="shared" si="80"/>
        <v>1.3933119989815168E-3</v>
      </c>
      <c r="J139">
        <f t="shared" si="87"/>
        <v>1.3933119989815168E-3</v>
      </c>
      <c r="L139">
        <f t="shared" si="60"/>
        <v>-8.3437349439888231E-3</v>
      </c>
      <c r="M139" s="2">
        <f t="shared" si="61"/>
        <v>24168.621599999999</v>
      </c>
      <c r="O139">
        <f t="shared" si="62"/>
        <v>9.4810083169608037E-5</v>
      </c>
      <c r="P139">
        <v>1</v>
      </c>
      <c r="Q139">
        <f t="shared" si="63"/>
        <v>9.4810083169608037E-5</v>
      </c>
      <c r="R139" s="183"/>
      <c r="AD139" s="135">
        <f t="shared" si="64"/>
        <v>24168.621599999999</v>
      </c>
      <c r="AE139">
        <f t="shared" si="65"/>
        <v>17324</v>
      </c>
      <c r="AF139" s="134">
        <f t="shared" si="66"/>
        <v>-6.7627845754211248E-4</v>
      </c>
      <c r="AG139" s="134">
        <f t="shared" si="67"/>
        <v>2.0695904565236293E-3</v>
      </c>
      <c r="AH139" s="134">
        <f t="shared" si="68"/>
        <v>9.7370469429703399E-3</v>
      </c>
      <c r="AI139" s="134">
        <f t="shared" si="69"/>
        <v>-6.2741444874651938E-3</v>
      </c>
      <c r="AJ139" s="134">
        <f t="shared" si="70"/>
        <v>4.283204657733684E-6</v>
      </c>
      <c r="AL139" s="136"/>
      <c r="AM139">
        <f t="shared" si="71"/>
        <v>7.6674564864467106E-3</v>
      </c>
      <c r="AN139">
        <f t="shared" si="72"/>
        <v>0.52325239218520569</v>
      </c>
      <c r="AO139">
        <f t="shared" si="73"/>
        <v>0.58004527778669102</v>
      </c>
      <c r="AP139">
        <f t="shared" si="74"/>
        <v>0.22634391758004371</v>
      </c>
      <c r="AQ139">
        <f t="shared" si="75"/>
        <v>2.6983346364564778</v>
      </c>
      <c r="AR139">
        <f t="shared" si="76"/>
        <v>4.4379253384846002</v>
      </c>
      <c r="AS139" s="134">
        <f t="shared" si="86"/>
        <v>2.371485238214643</v>
      </c>
      <c r="AT139" s="134">
        <f t="shared" si="86"/>
        <v>2.3702453271044357</v>
      </c>
      <c r="AU139" s="134">
        <f t="shared" si="86"/>
        <v>2.3735170069330973</v>
      </c>
      <c r="AV139" s="134">
        <f t="shared" si="86"/>
        <v>2.3648615856609037</v>
      </c>
      <c r="AW139" s="134">
        <f t="shared" si="86"/>
        <v>2.38760490651886</v>
      </c>
      <c r="AX139" s="134">
        <f t="shared" si="86"/>
        <v>2.3267086795308249</v>
      </c>
      <c r="AY139" s="134">
        <f t="shared" si="86"/>
        <v>2.4826799001971613</v>
      </c>
      <c r="AZ139" s="134">
        <f t="shared" si="77"/>
        <v>2.0035898681026501</v>
      </c>
      <c r="BA139" s="134"/>
      <c r="BC139" s="134"/>
    </row>
    <row r="140" spans="1:55" ht="13.5" thickBot="1">
      <c r="A140" s="90" t="s">
        <v>1931</v>
      </c>
      <c r="B140" s="91" t="s">
        <v>1814</v>
      </c>
      <c r="C140" s="90">
        <v>39162.205800000003</v>
      </c>
      <c r="D140" s="90" t="s">
        <v>1915</v>
      </c>
      <c r="E140">
        <f t="shared" si="58"/>
        <v>17246.504820405182</v>
      </c>
      <c r="F140">
        <f t="shared" si="59"/>
        <v>17246.5</v>
      </c>
      <c r="G140">
        <f t="shared" si="80"/>
        <v>1.5497420026804321E-3</v>
      </c>
      <c r="J140">
        <f t="shared" si="87"/>
        <v>1.5497420026804321E-3</v>
      </c>
      <c r="L140">
        <f t="shared" si="60"/>
        <v>-8.3331163817786415E-3</v>
      </c>
      <c r="M140" s="2">
        <f t="shared" si="61"/>
        <v>24143.705800000003</v>
      </c>
      <c r="O140">
        <f t="shared" si="62"/>
        <v>9.7670889847273007E-5</v>
      </c>
      <c r="P140">
        <v>1</v>
      </c>
      <c r="Q140">
        <f t="shared" si="63"/>
        <v>9.7670889847273007E-5</v>
      </c>
      <c r="R140" s="183"/>
      <c r="S140">
        <v>7.1614821679814559E-9</v>
      </c>
      <c r="T140">
        <v>2.8457278615638797E-20</v>
      </c>
      <c r="U140">
        <v>4.3869724510999891E-28</v>
      </c>
      <c r="V140">
        <v>2.3369266823102571E-10</v>
      </c>
      <c r="W140">
        <v>3.8952139528331308E-5</v>
      </c>
      <c r="X140">
        <v>6.5452553448368397E-4</v>
      </c>
      <c r="Y140">
        <v>7.9099275338789923E-2</v>
      </c>
      <c r="Z140">
        <v>702.90483699485662</v>
      </c>
      <c r="AA140">
        <v>7.0153912151395891E-6</v>
      </c>
      <c r="AB140">
        <v>7.7647443397220805E-11</v>
      </c>
      <c r="AD140" s="135">
        <f t="shared" si="64"/>
        <v>24143.705800000003</v>
      </c>
      <c r="AE140">
        <f t="shared" si="65"/>
        <v>17246.5</v>
      </c>
      <c r="AF140" s="134">
        <f t="shared" si="66"/>
        <v>-6.327596625048679E-4</v>
      </c>
      <c r="AG140" s="134">
        <f t="shared" si="67"/>
        <v>2.1825016651853E-3</v>
      </c>
      <c r="AH140" s="134">
        <f t="shared" si="68"/>
        <v>9.8828583844590735E-3</v>
      </c>
      <c r="AI140" s="134">
        <f t="shared" si="69"/>
        <v>-6.1506147165933415E-3</v>
      </c>
      <c r="AJ140" s="134">
        <f t="shared" si="70"/>
        <v>4.7633135185366071E-6</v>
      </c>
      <c r="AL140" s="136"/>
      <c r="AM140">
        <f t="shared" si="71"/>
        <v>7.7003567192737736E-3</v>
      </c>
      <c r="AN140">
        <f t="shared" si="72"/>
        <v>0.5241452784935221</v>
      </c>
      <c r="AO140">
        <f t="shared" si="73"/>
        <v>0.58324095067102999</v>
      </c>
      <c r="AP140">
        <f t="shared" si="74"/>
        <v>0.22821510599126202</v>
      </c>
      <c r="AQ140">
        <f t="shared" si="75"/>
        <v>2.6944060590280889</v>
      </c>
      <c r="AR140">
        <f t="shared" si="76"/>
        <v>4.3976252859022242</v>
      </c>
      <c r="AS140" s="134">
        <f t="shared" si="86"/>
        <v>2.3651133739537129</v>
      </c>
      <c r="AT140" s="134">
        <f t="shared" si="86"/>
        <v>2.3639181193661671</v>
      </c>
      <c r="AU140" s="134">
        <f t="shared" si="86"/>
        <v>2.3670916411672924</v>
      </c>
      <c r="AV140" s="134">
        <f t="shared" si="86"/>
        <v>2.3586437010399344</v>
      </c>
      <c r="AW140" s="134">
        <f t="shared" si="86"/>
        <v>2.3809800727204435</v>
      </c>
      <c r="AX140" s="134">
        <f t="shared" si="86"/>
        <v>2.3207959488345842</v>
      </c>
      <c r="AY140" s="134">
        <f t="shared" si="86"/>
        <v>2.4758415632330015</v>
      </c>
      <c r="AZ140" s="134">
        <f t="shared" si="77"/>
        <v>1.994831283111294</v>
      </c>
      <c r="BA140" s="134"/>
      <c r="BC140" s="134"/>
    </row>
    <row r="141" spans="1:55" ht="13.5" thickBot="1">
      <c r="A141" s="90" t="s">
        <v>1931</v>
      </c>
      <c r="B141" s="91" t="s">
        <v>1817</v>
      </c>
      <c r="C141" s="90">
        <v>39124.108500000002</v>
      </c>
      <c r="D141" s="90" t="s">
        <v>1915</v>
      </c>
      <c r="E141">
        <f t="shared" si="58"/>
        <v>17128.004823895109</v>
      </c>
      <c r="F141">
        <f t="shared" si="59"/>
        <v>17128</v>
      </c>
      <c r="G141">
        <f t="shared" si="80"/>
        <v>1.5508640062762424E-3</v>
      </c>
      <c r="J141">
        <f t="shared" si="87"/>
        <v>1.5508640062762424E-3</v>
      </c>
      <c r="L141">
        <f t="shared" si="60"/>
        <v>-8.3163762932680525E-3</v>
      </c>
      <c r="M141" s="2">
        <f t="shared" si="61"/>
        <v>24105.608500000002</v>
      </c>
      <c r="O141">
        <f t="shared" si="62"/>
        <v>9.7362431128950988E-5</v>
      </c>
      <c r="P141">
        <v>1</v>
      </c>
      <c r="Q141">
        <f t="shared" si="63"/>
        <v>9.7362431128950988E-5</v>
      </c>
      <c r="R141" s="183"/>
      <c r="AD141" s="135">
        <f t="shared" si="64"/>
        <v>24105.608500000002</v>
      </c>
      <c r="AE141">
        <f t="shared" si="65"/>
        <v>17128</v>
      </c>
      <c r="AF141" s="134">
        <f t="shared" si="66"/>
        <v>-5.6621519012836716E-4</v>
      </c>
      <c r="AG141" s="134">
        <f t="shared" si="67"/>
        <v>2.1170791964046096E-3</v>
      </c>
      <c r="AH141" s="134">
        <f t="shared" si="68"/>
        <v>9.867240299544295E-3</v>
      </c>
      <c r="AI141" s="134">
        <f t="shared" si="69"/>
        <v>-6.1992970968634429E-3</v>
      </c>
      <c r="AJ141" s="134">
        <f t="shared" si="70"/>
        <v>4.4820243238491877E-6</v>
      </c>
      <c r="AL141" s="136"/>
      <c r="AM141">
        <f t="shared" si="71"/>
        <v>7.7501611031396854E-3</v>
      </c>
      <c r="AN141">
        <f t="shared" si="72"/>
        <v>0.52553066915978897</v>
      </c>
      <c r="AO141">
        <f t="shared" si="73"/>
        <v>0.58813061899515706</v>
      </c>
      <c r="AP141">
        <f t="shared" si="74"/>
        <v>0.2310815974383354</v>
      </c>
      <c r="AQ141">
        <f t="shared" si="75"/>
        <v>2.688373416274934</v>
      </c>
      <c r="AR141">
        <f t="shared" si="76"/>
        <v>4.3370789417067606</v>
      </c>
      <c r="AS141" s="134">
        <f t="shared" ref="AS141:AY150" si="88">$AZ141+$AG$7*SIN(AT141)</f>
        <v>2.3553500883171505</v>
      </c>
      <c r="AT141" s="134">
        <f t="shared" si="88"/>
        <v>2.3542216136564971</v>
      </c>
      <c r="AU141" s="134">
        <f t="shared" si="88"/>
        <v>2.3572469861114378</v>
      </c>
      <c r="AV141" s="134">
        <f t="shared" si="88"/>
        <v>2.3491153189634071</v>
      </c>
      <c r="AW141" s="134">
        <f t="shared" si="88"/>
        <v>2.370824407691698</v>
      </c>
      <c r="AX141" s="134">
        <f t="shared" si="88"/>
        <v>2.3117550618941025</v>
      </c>
      <c r="AY141" s="134">
        <f t="shared" si="88"/>
        <v>2.4653141315487126</v>
      </c>
      <c r="AZ141" s="134">
        <f t="shared" si="77"/>
        <v>1.9814391241245115</v>
      </c>
      <c r="BA141" s="134"/>
      <c r="BC141" s="134"/>
    </row>
    <row r="142" spans="1:55" ht="13.5" thickBot="1">
      <c r="A142" s="90" t="s">
        <v>1931</v>
      </c>
      <c r="B142" s="91" t="s">
        <v>1814</v>
      </c>
      <c r="C142" s="90">
        <v>39181.174200000001</v>
      </c>
      <c r="D142" s="90" t="s">
        <v>1915</v>
      </c>
      <c r="E142">
        <f t="shared" si="58"/>
        <v>17305.505204521676</v>
      </c>
      <c r="F142">
        <f t="shared" si="59"/>
        <v>17305.5</v>
      </c>
      <c r="G142">
        <f t="shared" si="80"/>
        <v>1.6732340009184554E-3</v>
      </c>
      <c r="J142">
        <f t="shared" si="87"/>
        <v>1.6732340009184554E-3</v>
      </c>
      <c r="L142">
        <f t="shared" si="60"/>
        <v>-8.3412238741065597E-3</v>
      </c>
      <c r="M142" s="2">
        <f t="shared" si="61"/>
        <v>24162.674200000001</v>
      </c>
      <c r="O142">
        <f t="shared" si="62"/>
        <v>1.0028936653065055E-4</v>
      </c>
      <c r="P142">
        <v>1</v>
      </c>
      <c r="Q142">
        <f t="shared" si="63"/>
        <v>1.0028936653065055E-4</v>
      </c>
      <c r="R142" s="183"/>
      <c r="AD142" s="135">
        <f t="shared" si="64"/>
        <v>24162.674200000001</v>
      </c>
      <c r="AE142">
        <f t="shared" si="65"/>
        <v>17305.5</v>
      </c>
      <c r="AF142" s="134">
        <f t="shared" si="66"/>
        <v>-6.6589039026913963E-4</v>
      </c>
      <c r="AG142" s="134">
        <f t="shared" si="67"/>
        <v>2.3391243911875951E-3</v>
      </c>
      <c r="AH142" s="134">
        <f t="shared" si="68"/>
        <v>1.0014457875025015E-2</v>
      </c>
      <c r="AI142" s="134">
        <f t="shared" si="69"/>
        <v>-6.0020994829189647E-3</v>
      </c>
      <c r="AJ142" s="134">
        <f t="shared" si="70"/>
        <v>5.4715029174487372E-6</v>
      </c>
      <c r="AL142" s="136"/>
      <c r="AM142">
        <f t="shared" si="71"/>
        <v>7.6753334838374201E-3</v>
      </c>
      <c r="AN142">
        <f t="shared" si="72"/>
        <v>0.52346459335167572</v>
      </c>
      <c r="AO142">
        <f t="shared" si="73"/>
        <v>0.58080795703441968</v>
      </c>
      <c r="AP142">
        <f t="shared" si="74"/>
        <v>0.22679033663965228</v>
      </c>
      <c r="AQ142">
        <f t="shared" si="75"/>
        <v>2.6973980436079699</v>
      </c>
      <c r="AR142">
        <f t="shared" si="76"/>
        <v>4.4282539580581322</v>
      </c>
      <c r="AS142" s="134">
        <f t="shared" si="88"/>
        <v>2.3699651675092328</v>
      </c>
      <c r="AT142" s="134">
        <f t="shared" si="88"/>
        <v>2.3687359853712575</v>
      </c>
      <c r="AU142" s="134">
        <f t="shared" si="88"/>
        <v>2.371984147187205</v>
      </c>
      <c r="AV142" s="134">
        <f t="shared" si="88"/>
        <v>2.3633782894127546</v>
      </c>
      <c r="AW142" s="134">
        <f t="shared" si="88"/>
        <v>2.3860247230613005</v>
      </c>
      <c r="AX142" s="134">
        <f t="shared" si="88"/>
        <v>2.3252972374340009</v>
      </c>
      <c r="AY142" s="134">
        <f t="shared" si="88"/>
        <v>2.4810508679915904</v>
      </c>
      <c r="AZ142" s="134">
        <f t="shared" si="77"/>
        <v>2.0014991091047136</v>
      </c>
      <c r="BA142" s="134"/>
      <c r="BC142" s="134"/>
    </row>
    <row r="143" spans="1:55" ht="13.5" thickBot="1">
      <c r="A143" s="90" t="s">
        <v>1930</v>
      </c>
      <c r="B143" s="91" t="s">
        <v>1817</v>
      </c>
      <c r="C143" s="90">
        <v>38413.281000000003</v>
      </c>
      <c r="D143" s="90" t="s">
        <v>1915</v>
      </c>
      <c r="E143">
        <f t="shared" si="58"/>
        <v>14917.006767096855</v>
      </c>
      <c r="F143">
        <f t="shared" si="59"/>
        <v>14917</v>
      </c>
      <c r="G143">
        <f t="shared" si="80"/>
        <v>2.1755960042355582E-3</v>
      </c>
      <c r="J143">
        <f t="shared" si="87"/>
        <v>2.1755960042355582E-3</v>
      </c>
      <c r="L143">
        <f t="shared" si="60"/>
        <v>-7.8922783614577864E-3</v>
      </c>
      <c r="M143" s="2">
        <f t="shared" si="61"/>
        <v>23394.781000000003</v>
      </c>
      <c r="O143">
        <f t="shared" si="62"/>
        <v>1.0136209424338516E-4</v>
      </c>
      <c r="P143">
        <v>1</v>
      </c>
      <c r="Q143">
        <f t="shared" si="63"/>
        <v>1.0136209424338516E-4</v>
      </c>
      <c r="R143" s="183"/>
      <c r="AD143" s="135">
        <f t="shared" si="64"/>
        <v>23394.781000000003</v>
      </c>
      <c r="AE143">
        <f t="shared" si="65"/>
        <v>14917</v>
      </c>
      <c r="AF143" s="134">
        <f t="shared" si="66"/>
        <v>6.6523602684145575E-4</v>
      </c>
      <c r="AG143" s="134">
        <f t="shared" si="67"/>
        <v>1.5103599773941025E-3</v>
      </c>
      <c r="AH143" s="134">
        <f t="shared" si="68"/>
        <v>1.0067874365693345E-2</v>
      </c>
      <c r="AI143" s="134">
        <f t="shared" si="69"/>
        <v>-6.3819183840636839E-3</v>
      </c>
      <c r="AJ143" s="134">
        <f t="shared" si="70"/>
        <v>2.2811872613139135E-6</v>
      </c>
      <c r="AL143" s="136"/>
      <c r="AM143">
        <f t="shared" si="71"/>
        <v>8.5575143882992422E-3</v>
      </c>
      <c r="AN143">
        <f t="shared" si="72"/>
        <v>0.55636015734415267</v>
      </c>
      <c r="AO143">
        <f t="shared" si="73"/>
        <v>0.68009034126516965</v>
      </c>
      <c r="AP143">
        <f t="shared" si="74"/>
        <v>0.28583831197183057</v>
      </c>
      <c r="AQ143">
        <f t="shared" si="75"/>
        <v>2.5692330552482807</v>
      </c>
      <c r="AR143">
        <f t="shared" si="76"/>
        <v>3.3983885336446082</v>
      </c>
      <c r="AS143" s="134">
        <f t="shared" si="88"/>
        <v>2.1680352084370278</v>
      </c>
      <c r="AT143" s="134">
        <f t="shared" si="88"/>
        <v>2.1677716381018102</v>
      </c>
      <c r="AU143" s="134">
        <f t="shared" si="88"/>
        <v>2.1686594843370788</v>
      </c>
      <c r="AV143" s="134">
        <f t="shared" si="88"/>
        <v>2.1656640999969188</v>
      </c>
      <c r="AW143" s="134">
        <f t="shared" si="88"/>
        <v>2.1757176562169289</v>
      </c>
      <c r="AX143" s="134">
        <f t="shared" si="88"/>
        <v>2.1413599484195873</v>
      </c>
      <c r="AY143" s="134">
        <f t="shared" si="88"/>
        <v>2.2525093724950285</v>
      </c>
      <c r="AZ143" s="134">
        <f t="shared" si="77"/>
        <v>1.7315651703711241</v>
      </c>
      <c r="BA143" s="134"/>
      <c r="BC143" s="134"/>
    </row>
    <row r="144" spans="1:55" ht="13.5" thickBot="1">
      <c r="A144" s="90" t="s">
        <v>1931</v>
      </c>
      <c r="B144" s="91" t="s">
        <v>1814</v>
      </c>
      <c r="C144" s="90">
        <v>39165.099900000001</v>
      </c>
      <c r="D144" s="90" t="s">
        <v>1915</v>
      </c>
      <c r="E144">
        <f t="shared" si="58"/>
        <v>17255.506792720793</v>
      </c>
      <c r="F144">
        <f t="shared" si="59"/>
        <v>17255.5</v>
      </c>
      <c r="G144">
        <f t="shared" si="80"/>
        <v>2.1838340035174042E-3</v>
      </c>
      <c r="J144">
        <f t="shared" si="87"/>
        <v>2.1838340035174042E-3</v>
      </c>
      <c r="L144">
        <f t="shared" si="60"/>
        <v>-8.3343628821245068E-3</v>
      </c>
      <c r="M144" s="2">
        <f t="shared" si="61"/>
        <v>24146.599900000001</v>
      </c>
      <c r="O144">
        <f t="shared" si="62"/>
        <v>1.106324657251272E-4</v>
      </c>
      <c r="P144">
        <v>1</v>
      </c>
      <c r="Q144">
        <f t="shared" si="63"/>
        <v>1.106324657251272E-4</v>
      </c>
      <c r="R144" s="183"/>
      <c r="S144">
        <v>7.2441549738155216E-9</v>
      </c>
      <c r="T144">
        <v>5.0054144768115483E-20</v>
      </c>
      <c r="U144">
        <v>4.0614237555404706E-28</v>
      </c>
      <c r="V144">
        <v>2.7233980610088772E-10</v>
      </c>
      <c r="W144">
        <v>4.0196112658510233E-5</v>
      </c>
      <c r="X144">
        <v>6.5769317040688066E-4</v>
      </c>
      <c r="Y144">
        <v>7.6621159362530486E-2</v>
      </c>
      <c r="Z144">
        <v>687.7429816378625</v>
      </c>
      <c r="AA144">
        <v>8.1755679273774611E-6</v>
      </c>
      <c r="AB144">
        <v>9.4763871721103419E-11</v>
      </c>
      <c r="AD144" s="135">
        <f t="shared" si="64"/>
        <v>24146.599900000001</v>
      </c>
      <c r="AE144">
        <f t="shared" si="65"/>
        <v>17255.5</v>
      </c>
      <c r="AF144" s="134">
        <f t="shared" si="66"/>
        <v>-6.3781359706462613E-4</v>
      </c>
      <c r="AG144" s="134">
        <f t="shared" si="67"/>
        <v>2.8216476005820303E-3</v>
      </c>
      <c r="AH144" s="134">
        <f t="shared" si="68"/>
        <v>1.0518196885641911E-2</v>
      </c>
      <c r="AI144" s="134">
        <f t="shared" si="69"/>
        <v>-5.5127152815424765E-3</v>
      </c>
      <c r="AJ144" s="134">
        <f t="shared" si="70"/>
        <v>7.9616951818703286E-6</v>
      </c>
      <c r="AL144" s="136"/>
      <c r="AM144">
        <f t="shared" si="71"/>
        <v>7.6965492850598807E-3</v>
      </c>
      <c r="AN144">
        <f t="shared" si="72"/>
        <v>0.52404105675716062</v>
      </c>
      <c r="AO144">
        <f t="shared" si="73"/>
        <v>0.58286975056001133</v>
      </c>
      <c r="AP144">
        <f t="shared" si="74"/>
        <v>0.22799766430770768</v>
      </c>
      <c r="AQ144">
        <f t="shared" si="75"/>
        <v>2.694862958708824</v>
      </c>
      <c r="AR144">
        <f t="shared" si="76"/>
        <v>4.4022764246995836</v>
      </c>
      <c r="AS144" s="134">
        <f t="shared" si="88"/>
        <v>2.3658538730931067</v>
      </c>
      <c r="AT144" s="134">
        <f t="shared" si="88"/>
        <v>2.3646534718247914</v>
      </c>
      <c r="AU144" s="134">
        <f t="shared" si="88"/>
        <v>2.3678383429345304</v>
      </c>
      <c r="AV144" s="134">
        <f t="shared" si="88"/>
        <v>2.3593663300020498</v>
      </c>
      <c r="AW144" s="134">
        <f t="shared" si="88"/>
        <v>2.3817501016775746</v>
      </c>
      <c r="AX144" s="134">
        <f t="shared" si="88"/>
        <v>2.3214825829583572</v>
      </c>
      <c r="AY144" s="134">
        <f t="shared" si="88"/>
        <v>2.4766375836344658</v>
      </c>
      <c r="AZ144" s="134">
        <f t="shared" si="77"/>
        <v>1.9958484091102902</v>
      </c>
      <c r="BA144" s="134"/>
      <c r="BC144" s="134"/>
    </row>
    <row r="145" spans="1:55" ht="13.5" thickBot="1">
      <c r="A145" s="19" t="s">
        <v>1820</v>
      </c>
      <c r="B145" s="17" t="s">
        <v>1814</v>
      </c>
      <c r="C145" s="33">
        <v>40208.678999999996</v>
      </c>
      <c r="D145" s="33"/>
      <c r="E145">
        <f t="shared" si="58"/>
        <v>20501.514244901893</v>
      </c>
      <c r="F145">
        <f t="shared" si="59"/>
        <v>20501.5</v>
      </c>
      <c r="G145">
        <f t="shared" si="80"/>
        <v>4.5796819977113046E-3</v>
      </c>
      <c r="J145">
        <f>+G145</f>
        <v>4.5796819977113046E-3</v>
      </c>
      <c r="L145">
        <f t="shared" si="60"/>
        <v>-8.5546757908491148E-3</v>
      </c>
      <c r="M145" s="2">
        <f t="shared" si="61"/>
        <v>25190.178999999996</v>
      </c>
      <c r="O145">
        <f t="shared" si="62"/>
        <v>1.7251135451791774E-4</v>
      </c>
      <c r="P145">
        <v>1</v>
      </c>
      <c r="Q145">
        <f t="shared" si="63"/>
        <v>1.7251135451791774E-4</v>
      </c>
      <c r="R145" s="183"/>
      <c r="AD145" s="135">
        <f t="shared" si="64"/>
        <v>25190.178999999996</v>
      </c>
      <c r="AE145">
        <f t="shared" si="65"/>
        <v>20501.5</v>
      </c>
      <c r="AF145" s="134">
        <f t="shared" si="66"/>
        <v>-2.4328292357485249E-3</v>
      </c>
      <c r="AG145" s="134">
        <f t="shared" si="67"/>
        <v>7.0125112334598295E-3</v>
      </c>
      <c r="AH145" s="134">
        <f t="shared" si="68"/>
        <v>1.3134357788560419E-2</v>
      </c>
      <c r="AI145" s="134">
        <f t="shared" si="69"/>
        <v>-1.5421645573892853E-3</v>
      </c>
      <c r="AJ145" s="134">
        <f t="shared" si="70"/>
        <v>4.9175313799400299E-5</v>
      </c>
      <c r="AL145" s="136"/>
      <c r="AM145">
        <f t="shared" si="71"/>
        <v>6.1218465551005899E-3</v>
      </c>
      <c r="AN145">
        <f t="shared" si="72"/>
        <v>0.49455090545710212</v>
      </c>
      <c r="AO145">
        <f t="shared" si="73"/>
        <v>0.45045061437349443</v>
      </c>
      <c r="AP145">
        <f t="shared" si="74"/>
        <v>0.15179283055656884</v>
      </c>
      <c r="AQ145">
        <f t="shared" si="75"/>
        <v>2.8498489154898219</v>
      </c>
      <c r="AR145">
        <f t="shared" si="76"/>
        <v>6.8066382976065984</v>
      </c>
      <c r="AS145" s="134">
        <f t="shared" si="88"/>
        <v>2.6249117025844146</v>
      </c>
      <c r="AT145" s="134">
        <f t="shared" si="88"/>
        <v>2.6216113070065084</v>
      </c>
      <c r="AU145" s="134">
        <f t="shared" si="88"/>
        <v>2.6288027265126801</v>
      </c>
      <c r="AV145" s="134">
        <f t="shared" si="88"/>
        <v>2.6130946860423827</v>
      </c>
      <c r="AW145" s="134">
        <f t="shared" si="88"/>
        <v>2.6472278229191644</v>
      </c>
      <c r="AX145" s="134">
        <f t="shared" si="88"/>
        <v>2.572165871995284</v>
      </c>
      <c r="AY145" s="134">
        <f t="shared" si="88"/>
        <v>2.733434798430177</v>
      </c>
      <c r="AZ145" s="134">
        <f t="shared" si="77"/>
        <v>2.3626918527482346</v>
      </c>
      <c r="BA145" s="134"/>
      <c r="BC145" s="134"/>
    </row>
    <row r="146" spans="1:55" ht="13.5" thickBot="1">
      <c r="A146" s="42" t="s">
        <v>1815</v>
      </c>
      <c r="B146" s="39" t="s">
        <v>1817</v>
      </c>
      <c r="C146" s="40">
        <v>50481.288800000002</v>
      </c>
      <c r="D146" s="40">
        <v>2.0000000000000001E-4</v>
      </c>
      <c r="E146">
        <f t="shared" si="58"/>
        <v>52454.020733532016</v>
      </c>
      <c r="F146">
        <f t="shared" si="59"/>
        <v>52454</v>
      </c>
      <c r="G146">
        <f t="shared" si="80"/>
        <v>6.6657520001172088E-3</v>
      </c>
      <c r="J146">
        <f>G146</f>
        <v>6.6657520001172088E-3</v>
      </c>
      <c r="L146">
        <f t="shared" si="60"/>
        <v>1.3680268437531007E-2</v>
      </c>
      <c r="M146" s="2">
        <f t="shared" si="61"/>
        <v>35462.788800000002</v>
      </c>
      <c r="O146">
        <f t="shared" si="62"/>
        <v>4.9203440850748359E-5</v>
      </c>
      <c r="P146">
        <v>1</v>
      </c>
      <c r="Q146">
        <f t="shared" si="63"/>
        <v>4.9203440850748359E-5</v>
      </c>
      <c r="R146" s="183"/>
      <c r="AD146" s="135">
        <f t="shared" si="64"/>
        <v>35462.788800000002</v>
      </c>
      <c r="AE146">
        <f t="shared" si="65"/>
        <v>52454</v>
      </c>
      <c r="AF146" s="134">
        <f t="shared" si="66"/>
        <v>6.924853049529456E-3</v>
      </c>
      <c r="AG146" s="134">
        <f t="shared" si="67"/>
        <v>-2.5910104941224716E-4</v>
      </c>
      <c r="AH146" s="134">
        <f t="shared" si="68"/>
        <v>-7.014516437413798E-3</v>
      </c>
      <c r="AI146" s="134">
        <f t="shared" si="69"/>
        <v>1.3421167388118761E-2</v>
      </c>
      <c r="AJ146" s="134">
        <f t="shared" si="70"/>
        <v>6.7133353806527745E-8</v>
      </c>
      <c r="AL146" s="136"/>
      <c r="AM146">
        <f t="shared" si="71"/>
        <v>-6.7554153880015509E-3</v>
      </c>
      <c r="AN146">
        <f t="shared" si="72"/>
        <v>1.2700855696238391</v>
      </c>
      <c r="AO146">
        <f t="shared" si="73"/>
        <v>-0.9352911452005972</v>
      </c>
      <c r="AP146">
        <f t="shared" si="74"/>
        <v>-0.45340228899243207</v>
      </c>
      <c r="AQ146">
        <f t="shared" si="75"/>
        <v>-1.0335546405630667</v>
      </c>
      <c r="AR146">
        <f t="shared" si="76"/>
        <v>-0.56829053548517416</v>
      </c>
      <c r="AS146" s="134">
        <f t="shared" si="88"/>
        <v>5.6711197344040594</v>
      </c>
      <c r="AT146" s="134">
        <f t="shared" si="88"/>
        <v>5.6724424288754385</v>
      </c>
      <c r="AU146" s="134">
        <f t="shared" si="88"/>
        <v>5.6754985186653801</v>
      </c>
      <c r="AV146" s="134">
        <f t="shared" si="88"/>
        <v>5.6825349498742517</v>
      </c>
      <c r="AW146" s="134">
        <f t="shared" si="88"/>
        <v>5.6986088443679481</v>
      </c>
      <c r="AX146" s="134">
        <f t="shared" si="88"/>
        <v>5.734707625550767</v>
      </c>
      <c r="AY146" s="134">
        <f t="shared" si="88"/>
        <v>5.8130717871869049</v>
      </c>
      <c r="AZ146" s="134">
        <f t="shared" si="77"/>
        <v>5.9737716841842854</v>
      </c>
      <c r="BA146" s="134"/>
      <c r="BC146" s="134"/>
    </row>
    <row r="147" spans="1:55" ht="13.5" thickBot="1">
      <c r="A147" s="18" t="s">
        <v>1815</v>
      </c>
      <c r="B147" s="6"/>
      <c r="C147" s="34">
        <v>50481.288800000002</v>
      </c>
      <c r="D147" s="32"/>
      <c r="E147">
        <f t="shared" si="58"/>
        <v>52454.020733532016</v>
      </c>
      <c r="F147">
        <f t="shared" si="59"/>
        <v>52454</v>
      </c>
      <c r="G147">
        <f t="shared" si="80"/>
        <v>6.6657520001172088E-3</v>
      </c>
      <c r="J147">
        <f>G147</f>
        <v>6.6657520001172088E-3</v>
      </c>
      <c r="L147">
        <f t="shared" si="60"/>
        <v>1.3680268437531007E-2</v>
      </c>
      <c r="M147" s="2">
        <f t="shared" si="61"/>
        <v>35462.788800000002</v>
      </c>
      <c r="O147">
        <f t="shared" si="62"/>
        <v>4.9203440850748359E-5</v>
      </c>
      <c r="P147">
        <v>1</v>
      </c>
      <c r="Q147">
        <f t="shared" si="63"/>
        <v>4.9203440850748359E-5</v>
      </c>
      <c r="R147" s="183"/>
      <c r="AD147" s="135">
        <f t="shared" si="64"/>
        <v>35462.788800000002</v>
      </c>
      <c r="AE147">
        <f t="shared" si="65"/>
        <v>52454</v>
      </c>
      <c r="AF147" s="134">
        <f t="shared" si="66"/>
        <v>6.924853049529456E-3</v>
      </c>
      <c r="AG147" s="134">
        <f t="shared" si="67"/>
        <v>-2.5910104941224716E-4</v>
      </c>
      <c r="AH147" s="134">
        <f t="shared" si="68"/>
        <v>-7.014516437413798E-3</v>
      </c>
      <c r="AI147" s="134">
        <f t="shared" si="69"/>
        <v>1.3421167388118761E-2</v>
      </c>
      <c r="AJ147" s="134">
        <f t="shared" si="70"/>
        <v>6.7133353806527745E-8</v>
      </c>
      <c r="AL147" s="136"/>
      <c r="AM147">
        <f t="shared" si="71"/>
        <v>-6.7554153880015509E-3</v>
      </c>
      <c r="AN147">
        <f t="shared" si="72"/>
        <v>1.2700855696238391</v>
      </c>
      <c r="AO147">
        <f t="shared" si="73"/>
        <v>-0.9352911452005972</v>
      </c>
      <c r="AP147">
        <f t="shared" si="74"/>
        <v>-0.45340228899243207</v>
      </c>
      <c r="AQ147">
        <f t="shared" si="75"/>
        <v>-1.0335546405630667</v>
      </c>
      <c r="AR147">
        <f t="shared" si="76"/>
        <v>-0.56829053548517416</v>
      </c>
      <c r="AS147" s="134">
        <f t="shared" si="88"/>
        <v>5.6711197344040594</v>
      </c>
      <c r="AT147" s="134">
        <f t="shared" si="88"/>
        <v>5.6724424288754385</v>
      </c>
      <c r="AU147" s="134">
        <f t="shared" si="88"/>
        <v>5.6754985186653801</v>
      </c>
      <c r="AV147" s="134">
        <f t="shared" si="88"/>
        <v>5.6825349498742517</v>
      </c>
      <c r="AW147" s="134">
        <f t="shared" si="88"/>
        <v>5.6986088443679481</v>
      </c>
      <c r="AX147" s="134">
        <f t="shared" si="88"/>
        <v>5.734707625550767</v>
      </c>
      <c r="AY147" s="134">
        <f t="shared" si="88"/>
        <v>5.8130717871869049</v>
      </c>
      <c r="AZ147" s="134">
        <f t="shared" si="77"/>
        <v>5.9737716841842854</v>
      </c>
      <c r="BA147" s="134"/>
      <c r="BC147" s="134"/>
    </row>
    <row r="148" spans="1:55" ht="13.5" thickBot="1">
      <c r="A148" s="18" t="s">
        <v>1816</v>
      </c>
      <c r="B148" s="6" t="s">
        <v>1817</v>
      </c>
      <c r="C148" s="34">
        <v>50823.362999999998</v>
      </c>
      <c r="D148" s="32">
        <v>4.0000000000000002E-4</v>
      </c>
      <c r="E148">
        <f t="shared" si="58"/>
        <v>53518.027671193835</v>
      </c>
      <c r="F148">
        <f t="shared" si="59"/>
        <v>53518</v>
      </c>
      <c r="G148">
        <f t="shared" si="80"/>
        <v>8.8961840010597371E-3</v>
      </c>
      <c r="J148">
        <f>+G148</f>
        <v>8.8961840010597371E-3</v>
      </c>
      <c r="L148">
        <f t="shared" si="60"/>
        <v>1.5182930482818421E-2</v>
      </c>
      <c r="M148" s="2">
        <f t="shared" si="61"/>
        <v>35804.862999999998</v>
      </c>
      <c r="O148">
        <f t="shared" si="62"/>
        <v>3.9523181325905192E-5</v>
      </c>
      <c r="P148">
        <v>1</v>
      </c>
      <c r="Q148">
        <f t="shared" si="63"/>
        <v>3.9523181325905192E-5</v>
      </c>
      <c r="R148" s="183"/>
      <c r="AD148" s="135">
        <f t="shared" si="64"/>
        <v>35804.862999999998</v>
      </c>
      <c r="AE148">
        <f t="shared" si="65"/>
        <v>53518</v>
      </c>
      <c r="AF148" s="134">
        <f t="shared" si="66"/>
        <v>1.0001271517492125E-2</v>
      </c>
      <c r="AG148" s="134">
        <f t="shared" si="67"/>
        <v>-1.1050875164323876E-3</v>
      </c>
      <c r="AH148" s="134">
        <f t="shared" si="68"/>
        <v>-6.2867464817586843E-3</v>
      </c>
      <c r="AI148" s="134">
        <f t="shared" si="69"/>
        <v>1.4077842966386034E-2</v>
      </c>
      <c r="AJ148" s="134">
        <f t="shared" si="70"/>
        <v>1.2212184189747024E-6</v>
      </c>
      <c r="AL148" s="136"/>
      <c r="AM148">
        <f t="shared" si="71"/>
        <v>-5.1816589653262959E-3</v>
      </c>
      <c r="AN148">
        <f t="shared" si="72"/>
        <v>1.4104617339748176</v>
      </c>
      <c r="AO148">
        <f t="shared" si="73"/>
        <v>-0.75472262843684823</v>
      </c>
      <c r="AP148">
        <f t="shared" si="74"/>
        <v>-0.33172430650315127</v>
      </c>
      <c r="AQ148">
        <f t="shared" si="75"/>
        <v>-0.67970496612418319</v>
      </c>
      <c r="AR148">
        <f t="shared" si="76"/>
        <v>-0.35357091099871019</v>
      </c>
      <c r="AS148" s="134">
        <f t="shared" si="88"/>
        <v>5.8949778951675196</v>
      </c>
      <c r="AT148" s="134">
        <f t="shared" si="88"/>
        <v>5.8964685048483041</v>
      </c>
      <c r="AU148" s="134">
        <f t="shared" si="88"/>
        <v>5.8995162924402758</v>
      </c>
      <c r="AV148" s="134">
        <f t="shared" si="88"/>
        <v>5.9057363650306609</v>
      </c>
      <c r="AW148" s="134">
        <f t="shared" si="88"/>
        <v>5.9183834877170183</v>
      </c>
      <c r="AX148" s="134">
        <f t="shared" si="88"/>
        <v>5.9439141086735798</v>
      </c>
      <c r="AY148" s="134">
        <f t="shared" si="88"/>
        <v>5.9947802165004891</v>
      </c>
      <c r="AZ148" s="134">
        <f t="shared" si="77"/>
        <v>6.0940185800656081</v>
      </c>
      <c r="BA148" s="134"/>
      <c r="BC148" s="134"/>
    </row>
    <row r="149" spans="1:55" ht="13.5" thickBot="1">
      <c r="A149" s="40" t="s">
        <v>1816</v>
      </c>
      <c r="B149" s="39" t="s">
        <v>1817</v>
      </c>
      <c r="C149" s="40">
        <v>50823.362999999998</v>
      </c>
      <c r="D149" s="40">
        <v>4.0000000000000002E-4</v>
      </c>
      <c r="E149">
        <f t="shared" ref="E149:E212" si="89">+(C149-C$7)/C$8</f>
        <v>53518.027671193835</v>
      </c>
      <c r="F149">
        <f t="shared" ref="F149:F212" si="90">ROUND(2*E149,0)/2</f>
        <v>53518</v>
      </c>
      <c r="G149">
        <f t="shared" si="80"/>
        <v>8.8961840010597371E-3</v>
      </c>
      <c r="J149">
        <f>+G149</f>
        <v>8.8961840010597371E-3</v>
      </c>
      <c r="L149">
        <f t="shared" ref="L149:L212" si="91">+D$11+D$12*F149+D$13*F149^2</f>
        <v>1.5182930482818421E-2</v>
      </c>
      <c r="M149" s="2">
        <f t="shared" ref="M149:M212" si="92">+C149-15018.5</f>
        <v>35804.862999999998</v>
      </c>
      <c r="O149">
        <f t="shared" ref="O149:O212" si="93">+(L149-G149)^2</f>
        <v>3.9523181325905192E-5</v>
      </c>
      <c r="P149">
        <v>1</v>
      </c>
      <c r="Q149">
        <f t="shared" ref="Q149:Q212" si="94">+P149*O149</f>
        <v>3.9523181325905192E-5</v>
      </c>
      <c r="R149" s="183"/>
      <c r="AD149" s="135">
        <f t="shared" ref="AD149:AD212" si="95">+C149-15018.5</f>
        <v>35804.862999999998</v>
      </c>
      <c r="AE149">
        <f t="shared" ref="AE149:AE212" si="96">F149</f>
        <v>53518</v>
      </c>
      <c r="AF149" s="134">
        <f t="shared" ref="AF149:AF212" si="97">AG$3+AG$4*AE149+AG$5*AE149^2+AM149</f>
        <v>1.0001271517492125E-2</v>
      </c>
      <c r="AG149" s="134">
        <f t="shared" ref="AG149:AG212" si="98">+G149-AF149</f>
        <v>-1.1050875164323876E-3</v>
      </c>
      <c r="AH149" s="134">
        <f t="shared" ref="AH149:AH212" si="99">+G149-L149</f>
        <v>-6.2867464817586843E-3</v>
      </c>
      <c r="AI149" s="134">
        <f t="shared" ref="AI149:AI212" si="100">G149-AM149</f>
        <v>1.4077842966386034E-2</v>
      </c>
      <c r="AJ149" s="134">
        <f t="shared" ref="AJ149:AJ212" si="101">+(G149-AF149)^2*P149</f>
        <v>1.2212184189747024E-6</v>
      </c>
      <c r="AL149" s="136"/>
      <c r="AM149">
        <f t="shared" ref="AM149:AM212" si="102">$AG$6*($AG$11/AN149*AO149+$AG$12)</f>
        <v>-5.1816589653262959E-3</v>
      </c>
      <c r="AN149">
        <f t="shared" ref="AN149:AN212" si="103">1+$AG$7*COS(AQ149)</f>
        <v>1.4104617339748176</v>
      </c>
      <c r="AO149">
        <f t="shared" ref="AO149:AO212" si="104">SIN(AQ149+RADIANS($AG$9))</f>
        <v>-0.75472262843684823</v>
      </c>
      <c r="AP149">
        <f t="shared" ref="AP149:AP212" si="105">$AG$7*SIN(AQ149)</f>
        <v>-0.33172430650315127</v>
      </c>
      <c r="AQ149">
        <f t="shared" ref="AQ149:AQ212" si="106">2*ATAN(AR149)</f>
        <v>-0.67970496612418319</v>
      </c>
      <c r="AR149">
        <f t="shared" ref="AR149:AR212" si="107">SQRT((1+$AG$7)/(1-$AG$7))*TAN(AS149/2)</f>
        <v>-0.35357091099871019</v>
      </c>
      <c r="AS149" s="134">
        <f t="shared" si="88"/>
        <v>5.8949778951675196</v>
      </c>
      <c r="AT149" s="134">
        <f t="shared" si="88"/>
        <v>5.8964685048483041</v>
      </c>
      <c r="AU149" s="134">
        <f t="shared" si="88"/>
        <v>5.8995162924402758</v>
      </c>
      <c r="AV149" s="134">
        <f t="shared" si="88"/>
        <v>5.9057363650306609</v>
      </c>
      <c r="AW149" s="134">
        <f t="shared" si="88"/>
        <v>5.9183834877170183</v>
      </c>
      <c r="AX149" s="134">
        <f t="shared" si="88"/>
        <v>5.9439141086735798</v>
      </c>
      <c r="AY149" s="134">
        <f t="shared" si="88"/>
        <v>5.9947802165004891</v>
      </c>
      <c r="AZ149" s="134">
        <f t="shared" ref="AZ149:AZ212" si="108">RADIANS($AG$9)+$AG$18*(F149-AG$15)</f>
        <v>6.0940185800656081</v>
      </c>
      <c r="BA149" s="134"/>
      <c r="BC149" s="134"/>
    </row>
    <row r="150" spans="1:55" ht="13.5" thickBot="1">
      <c r="A150" s="18" t="s">
        <v>1775</v>
      </c>
      <c r="B150" s="6"/>
      <c r="C150" s="32">
        <v>50758.4211</v>
      </c>
      <c r="D150" s="32"/>
      <c r="E150">
        <f t="shared" si="89"/>
        <v>53316.028712649349</v>
      </c>
      <c r="F150">
        <f t="shared" si="90"/>
        <v>53316</v>
      </c>
      <c r="G150">
        <f t="shared" si="80"/>
        <v>9.231007999915164E-3</v>
      </c>
      <c r="J150">
        <f>G150</f>
        <v>9.231007999915164E-3</v>
      </c>
      <c r="L150">
        <f t="shared" si="91"/>
        <v>1.4893872466332177E-2</v>
      </c>
      <c r="M150" s="2">
        <f t="shared" si="92"/>
        <v>35739.9211</v>
      </c>
      <c r="O150">
        <f t="shared" si="93"/>
        <v>3.2068033965008437E-5</v>
      </c>
      <c r="P150">
        <v>1</v>
      </c>
      <c r="Q150">
        <f t="shared" si="94"/>
        <v>3.2068033965008437E-5</v>
      </c>
      <c r="R150" s="183"/>
      <c r="AD150" s="135">
        <f t="shared" si="95"/>
        <v>35739.9211</v>
      </c>
      <c r="AE150">
        <f t="shared" si="96"/>
        <v>53316</v>
      </c>
      <c r="AF150" s="134">
        <f t="shared" si="97"/>
        <v>9.3780579151111279E-3</v>
      </c>
      <c r="AG150" s="134">
        <f t="shared" si="98"/>
        <v>-1.4704991519596394E-4</v>
      </c>
      <c r="AH150" s="134">
        <f t="shared" si="99"/>
        <v>-5.6628644664170127E-3</v>
      </c>
      <c r="AI150" s="134">
        <f t="shared" si="100"/>
        <v>1.4746822551136213E-2</v>
      </c>
      <c r="AJ150" s="134">
        <f t="shared" si="101"/>
        <v>2.1623677559140188E-8</v>
      </c>
      <c r="AL150" s="136"/>
      <c r="AM150">
        <f t="shared" si="102"/>
        <v>-5.5158145512210488E-3</v>
      </c>
      <c r="AN150">
        <f t="shared" si="103"/>
        <v>1.3852462216486139</v>
      </c>
      <c r="AO150">
        <f t="shared" si="104"/>
        <v>-0.80044154905876919</v>
      </c>
      <c r="AP150">
        <f t="shared" si="105"/>
        <v>-0.36070098320919175</v>
      </c>
      <c r="AQ150">
        <f t="shared" si="106"/>
        <v>-0.75250523820704074</v>
      </c>
      <c r="AR150">
        <f t="shared" si="107"/>
        <v>-0.39507399261590598</v>
      </c>
      <c r="AS150" s="134">
        <f t="shared" si="88"/>
        <v>5.850745490469321</v>
      </c>
      <c r="AT150" s="134">
        <f t="shared" si="88"/>
        <v>5.8522662612300627</v>
      </c>
      <c r="AU150" s="134">
        <f t="shared" si="88"/>
        <v>5.8554355067781394</v>
      </c>
      <c r="AV150" s="134">
        <f t="shared" si="88"/>
        <v>5.8620254955413182</v>
      </c>
      <c r="AW150" s="134">
        <f t="shared" si="88"/>
        <v>5.8756668446693157</v>
      </c>
      <c r="AX150" s="134">
        <f t="shared" si="88"/>
        <v>5.9036551562595525</v>
      </c>
      <c r="AY150" s="134">
        <f t="shared" si="88"/>
        <v>5.9601452845605154</v>
      </c>
      <c r="AZ150" s="134">
        <f t="shared" si="108"/>
        <v>6.0711897520881388</v>
      </c>
      <c r="BA150" s="134"/>
      <c r="BC150" s="134"/>
    </row>
    <row r="151" spans="1:55" ht="13.5" thickBot="1">
      <c r="A151" s="42" t="s">
        <v>1775</v>
      </c>
      <c r="B151" s="37" t="s">
        <v>1817</v>
      </c>
      <c r="C151" s="42">
        <v>50758.421130000002</v>
      </c>
      <c r="D151" s="42">
        <v>5.8E-4</v>
      </c>
      <c r="E151">
        <f t="shared" si="89"/>
        <v>53316.028805963055</v>
      </c>
      <c r="F151">
        <f t="shared" si="90"/>
        <v>53316</v>
      </c>
      <c r="G151">
        <f t="shared" si="80"/>
        <v>9.261008002795279E-3</v>
      </c>
      <c r="J151">
        <f>+G151</f>
        <v>9.261008002795279E-3</v>
      </c>
      <c r="L151">
        <f t="shared" si="91"/>
        <v>1.4893872466332177E-2</v>
      </c>
      <c r="M151" s="2">
        <f t="shared" si="92"/>
        <v>35739.921130000002</v>
      </c>
      <c r="O151">
        <f t="shared" si="93"/>
        <v>3.172916206457682E-5</v>
      </c>
      <c r="P151">
        <v>1</v>
      </c>
      <c r="Q151">
        <f t="shared" si="94"/>
        <v>3.172916206457682E-5</v>
      </c>
      <c r="R151" s="183"/>
      <c r="AD151" s="135">
        <f t="shared" si="95"/>
        <v>35739.921130000002</v>
      </c>
      <c r="AE151">
        <f t="shared" si="96"/>
        <v>53316</v>
      </c>
      <c r="AF151" s="134">
        <f t="shared" si="97"/>
        <v>9.3780579151111279E-3</v>
      </c>
      <c r="AG151" s="134">
        <f t="shared" si="98"/>
        <v>-1.1704991231584888E-4</v>
      </c>
      <c r="AH151" s="134">
        <f t="shared" si="99"/>
        <v>-5.6328644635368977E-3</v>
      </c>
      <c r="AI151" s="134">
        <f t="shared" si="100"/>
        <v>1.4776822554016328E-2</v>
      </c>
      <c r="AJ151" s="134">
        <f t="shared" si="101"/>
        <v>1.3700681973147912E-8</v>
      </c>
      <c r="AL151" s="136"/>
      <c r="AM151">
        <f t="shared" si="102"/>
        <v>-5.5158145512210488E-3</v>
      </c>
      <c r="AN151">
        <f t="shared" si="103"/>
        <v>1.3852462216486139</v>
      </c>
      <c r="AO151">
        <f t="shared" si="104"/>
        <v>-0.80044154905876919</v>
      </c>
      <c r="AP151">
        <f t="shared" si="105"/>
        <v>-0.36070098320919175</v>
      </c>
      <c r="AQ151">
        <f t="shared" si="106"/>
        <v>-0.75250523820704074</v>
      </c>
      <c r="AR151">
        <f t="shared" si="107"/>
        <v>-0.39507399261590598</v>
      </c>
      <c r="AS151" s="134">
        <f t="shared" ref="AS151:AY160" si="109">$AZ151+$AG$7*SIN(AT151)</f>
        <v>5.850745490469321</v>
      </c>
      <c r="AT151" s="134">
        <f t="shared" si="109"/>
        <v>5.8522662612300627</v>
      </c>
      <c r="AU151" s="134">
        <f t="shared" si="109"/>
        <v>5.8554355067781394</v>
      </c>
      <c r="AV151" s="134">
        <f t="shared" si="109"/>
        <v>5.8620254955413182</v>
      </c>
      <c r="AW151" s="134">
        <f t="shared" si="109"/>
        <v>5.8756668446693157</v>
      </c>
      <c r="AX151" s="134">
        <f t="shared" si="109"/>
        <v>5.9036551562595525</v>
      </c>
      <c r="AY151" s="134">
        <f t="shared" si="109"/>
        <v>5.9601452845605154</v>
      </c>
      <c r="AZ151" s="134">
        <f t="shared" si="108"/>
        <v>6.0711897520881388</v>
      </c>
      <c r="BA151" s="134"/>
      <c r="BC151" s="134"/>
    </row>
    <row r="152" spans="1:55" ht="13.5" thickBot="1">
      <c r="A152" s="18" t="s">
        <v>1775</v>
      </c>
      <c r="B152" s="6" t="s">
        <v>1814</v>
      </c>
      <c r="C152" s="32">
        <v>50759.546699999999</v>
      </c>
      <c r="D152" s="32"/>
      <c r="E152">
        <f t="shared" si="89"/>
        <v>53319.52984254757</v>
      </c>
      <c r="F152">
        <f t="shared" si="90"/>
        <v>53319.5</v>
      </c>
      <c r="G152">
        <f t="shared" si="80"/>
        <v>9.5942660045693628E-3</v>
      </c>
      <c r="J152">
        <f>G152</f>
        <v>9.5942660045693628E-3</v>
      </c>
      <c r="L152">
        <f t="shared" si="91"/>
        <v>1.4898865822427713E-2</v>
      </c>
      <c r="M152" s="2">
        <f t="shared" si="92"/>
        <v>35741.046699999999</v>
      </c>
      <c r="O152">
        <f t="shared" si="93"/>
        <v>2.8138779227622847E-5</v>
      </c>
      <c r="P152">
        <v>1</v>
      </c>
      <c r="Q152">
        <f t="shared" si="94"/>
        <v>2.8138779227622847E-5</v>
      </c>
      <c r="R152" s="183"/>
      <c r="AD152" s="135">
        <f t="shared" si="95"/>
        <v>35741.046699999999</v>
      </c>
      <c r="AE152">
        <f t="shared" si="96"/>
        <v>53319.5</v>
      </c>
      <c r="AF152" s="134">
        <f t="shared" si="97"/>
        <v>9.3887023925821218E-3</v>
      </c>
      <c r="AG152" s="134">
        <f t="shared" si="98"/>
        <v>2.0556361198724102E-4</v>
      </c>
      <c r="AH152" s="134">
        <f t="shared" si="99"/>
        <v>-5.3045998178583506E-3</v>
      </c>
      <c r="AI152" s="134">
        <f t="shared" si="100"/>
        <v>1.5104429434414954E-2</v>
      </c>
      <c r="AJ152" s="134">
        <f t="shared" si="101"/>
        <v>4.2256398573240981E-8</v>
      </c>
      <c r="AL152" s="136"/>
      <c r="AM152">
        <f t="shared" si="102"/>
        <v>-5.5101634298455908E-3</v>
      </c>
      <c r="AN152">
        <f t="shared" si="103"/>
        <v>1.3856929833431888</v>
      </c>
      <c r="AO152">
        <f t="shared" si="104"/>
        <v>-0.79969801653042349</v>
      </c>
      <c r="AP152">
        <f t="shared" si="105"/>
        <v>-0.36022322687805841</v>
      </c>
      <c r="AQ152">
        <f t="shared" si="106"/>
        <v>-0.75126582460119151</v>
      </c>
      <c r="AR152">
        <f t="shared" si="107"/>
        <v>-0.39435773510088451</v>
      </c>
      <c r="AS152" s="134">
        <f t="shared" si="109"/>
        <v>5.8515053467179907</v>
      </c>
      <c r="AT152" s="134">
        <f t="shared" si="109"/>
        <v>5.8530258870299035</v>
      </c>
      <c r="AU152" s="134">
        <f t="shared" si="109"/>
        <v>5.8561935527703879</v>
      </c>
      <c r="AV152" s="134">
        <f t="shared" si="109"/>
        <v>5.862778010928138</v>
      </c>
      <c r="AW152" s="134">
        <f t="shared" si="109"/>
        <v>5.8764034534094902</v>
      </c>
      <c r="AX152" s="134">
        <f t="shared" si="109"/>
        <v>5.9043508239166185</v>
      </c>
      <c r="AY152" s="134">
        <f t="shared" si="109"/>
        <v>5.9607449198350295</v>
      </c>
      <c r="AZ152" s="134">
        <f t="shared" si="108"/>
        <v>6.0715853010877483</v>
      </c>
      <c r="BA152" s="134"/>
      <c r="BC152" s="134"/>
    </row>
    <row r="153" spans="1:55" ht="13.5" thickBot="1">
      <c r="A153" s="21" t="s">
        <v>1819</v>
      </c>
      <c r="B153" s="6" t="s">
        <v>1814</v>
      </c>
      <c r="C153" s="32">
        <v>51900.388299999999</v>
      </c>
      <c r="D153" s="32">
        <v>5.0000000000000001E-4</v>
      </c>
      <c r="E153">
        <f t="shared" si="89"/>
        <v>56868.0680754024</v>
      </c>
      <c r="F153">
        <f t="shared" si="90"/>
        <v>56868</v>
      </c>
      <c r="G153">
        <f t="shared" si="80"/>
        <v>2.1885984002437908E-2</v>
      </c>
      <c r="J153">
        <f>+G153</f>
        <v>2.1885984002437908E-2</v>
      </c>
      <c r="L153">
        <f t="shared" si="91"/>
        <v>2.0234906647111535E-2</v>
      </c>
      <c r="M153" s="2">
        <f t="shared" si="92"/>
        <v>36881.888299999999</v>
      </c>
      <c r="O153">
        <f t="shared" si="93"/>
        <v>2.7260564332715311E-6</v>
      </c>
      <c r="P153">
        <v>1</v>
      </c>
      <c r="Q153">
        <f t="shared" si="94"/>
        <v>2.7260564332715311E-6</v>
      </c>
      <c r="R153" s="183"/>
      <c r="AD153" s="135">
        <f t="shared" si="95"/>
        <v>36881.888299999999</v>
      </c>
      <c r="AE153">
        <f t="shared" si="96"/>
        <v>56868</v>
      </c>
      <c r="AF153" s="134">
        <f t="shared" si="97"/>
        <v>2.1918547508710758E-2</v>
      </c>
      <c r="AG153" s="134">
        <f t="shared" si="98"/>
        <v>-3.2563506272849374E-5</v>
      </c>
      <c r="AH153" s="134">
        <f t="shared" si="99"/>
        <v>1.6510773553263733E-3</v>
      </c>
      <c r="AI153" s="134">
        <f t="shared" si="100"/>
        <v>2.0202343140838686E-2</v>
      </c>
      <c r="AJ153" s="134">
        <f t="shared" si="101"/>
        <v>1.0603819407819005E-9</v>
      </c>
      <c r="AL153" s="136"/>
      <c r="AM153">
        <f t="shared" si="102"/>
        <v>1.6836408615992242E-3</v>
      </c>
      <c r="AN153">
        <f t="shared" si="103"/>
        <v>1.410178068279681</v>
      </c>
      <c r="AO153">
        <f t="shared" si="104"/>
        <v>0.48383665581568808</v>
      </c>
      <c r="AP153">
        <f t="shared" si="105"/>
        <v>0.33207499587436562</v>
      </c>
      <c r="AQ153">
        <f t="shared" si="106"/>
        <v>0.68055963914614404</v>
      </c>
      <c r="AR153">
        <f t="shared" si="107"/>
        <v>0.35405174254779553</v>
      </c>
      <c r="AS153" s="134">
        <f t="shared" si="109"/>
        <v>6.6719074670498655</v>
      </c>
      <c r="AT153" s="134">
        <f t="shared" si="109"/>
        <v>6.6704163091186297</v>
      </c>
      <c r="AU153" s="134">
        <f t="shared" si="109"/>
        <v>6.6673667654539148</v>
      </c>
      <c r="AV153" s="134">
        <f t="shared" si="109"/>
        <v>6.661141838040912</v>
      </c>
      <c r="AW153" s="134">
        <f t="shared" si="109"/>
        <v>6.648482372155212</v>
      </c>
      <c r="AX153" s="134">
        <f t="shared" si="109"/>
        <v>6.6229223177805743</v>
      </c>
      <c r="AY153" s="134">
        <f t="shared" si="109"/>
        <v>6.5719903928904664</v>
      </c>
      <c r="AZ153" s="134">
        <f t="shared" si="108"/>
        <v>6.4726154796919522</v>
      </c>
      <c r="BA153" s="134"/>
      <c r="BC153" s="134"/>
    </row>
    <row r="154" spans="1:55" ht="13.5" thickBot="1">
      <c r="A154" s="21" t="s">
        <v>1836</v>
      </c>
      <c r="B154" s="103" t="s">
        <v>1814</v>
      </c>
      <c r="C154" s="21">
        <v>54467.395100000002</v>
      </c>
      <c r="D154" s="21">
        <v>2.9999999999999997E-4</v>
      </c>
      <c r="E154">
        <f t="shared" si="89"/>
        <v>64852.631203007775</v>
      </c>
      <c r="F154">
        <f t="shared" si="90"/>
        <v>64852.5</v>
      </c>
      <c r="G154">
        <f t="shared" si="80"/>
        <v>4.2181270000583027E-2</v>
      </c>
      <c r="J154">
        <f>+G154</f>
        <v>4.2181270000583027E-2</v>
      </c>
      <c r="L154">
        <f t="shared" si="91"/>
        <v>3.423965411502361E-2</v>
      </c>
      <c r="M154" s="2">
        <f t="shared" si="92"/>
        <v>39448.895100000002</v>
      </c>
      <c r="O154">
        <f t="shared" si="93"/>
        <v>6.306926287376967E-5</v>
      </c>
      <c r="P154">
        <v>1</v>
      </c>
      <c r="Q154">
        <f t="shared" si="94"/>
        <v>6.306926287376967E-5</v>
      </c>
      <c r="R154" s="183"/>
      <c r="AD154" s="135">
        <f t="shared" si="95"/>
        <v>39448.895100000002</v>
      </c>
      <c r="AE154">
        <f t="shared" si="96"/>
        <v>64852.5</v>
      </c>
      <c r="AF154" s="134">
        <f t="shared" si="97"/>
        <v>4.3382381648610496E-2</v>
      </c>
      <c r="AG154" s="134">
        <f t="shared" si="98"/>
        <v>-1.2011116480274697E-3</v>
      </c>
      <c r="AH154" s="134">
        <f t="shared" si="99"/>
        <v>7.9416158855594166E-3</v>
      </c>
      <c r="AI154" s="134">
        <f t="shared" si="100"/>
        <v>3.303854246699614E-2</v>
      </c>
      <c r="AJ154" s="134">
        <f t="shared" si="101"/>
        <v>1.4426691910272644E-6</v>
      </c>
      <c r="AL154" s="136"/>
      <c r="AM154">
        <f t="shared" si="102"/>
        <v>9.1427275335868897E-3</v>
      </c>
      <c r="AN154">
        <f t="shared" si="103"/>
        <v>0.70361383136156719</v>
      </c>
      <c r="AO154">
        <f t="shared" si="104"/>
        <v>0.912763937432709</v>
      </c>
      <c r="AP154">
        <f t="shared" si="105"/>
        <v>0.4366635886153562</v>
      </c>
      <c r="AQ154">
        <f t="shared" si="106"/>
        <v>2.1671189168735836</v>
      </c>
      <c r="AR154">
        <f t="shared" si="107"/>
        <v>1.8873475814122469</v>
      </c>
      <c r="AS154" s="134">
        <f t="shared" si="109"/>
        <v>7.9021143447923228</v>
      </c>
      <c r="AT154" s="134">
        <f t="shared" si="109"/>
        <v>7.9021143450415643</v>
      </c>
      <c r="AU154" s="134">
        <f t="shared" si="109"/>
        <v>7.9021143352258978</v>
      </c>
      <c r="AV154" s="134">
        <f t="shared" si="109"/>
        <v>7.9021147217863703</v>
      </c>
      <c r="AW154" s="134">
        <f t="shared" si="109"/>
        <v>7.9020994959206989</v>
      </c>
      <c r="AX154" s="134">
        <f t="shared" si="109"/>
        <v>7.9026956182530279</v>
      </c>
      <c r="AY154" s="134">
        <f t="shared" si="109"/>
        <v>7.84332919565328</v>
      </c>
      <c r="AZ154" s="134">
        <f t="shared" si="108"/>
        <v>7.3749757618013696</v>
      </c>
      <c r="BA154" s="134"/>
      <c r="BC154" s="134"/>
    </row>
    <row r="155" spans="1:55" ht="13.5" thickBot="1">
      <c r="A155" s="21" t="s">
        <v>1836</v>
      </c>
      <c r="B155" s="103" t="s">
        <v>1817</v>
      </c>
      <c r="C155" s="21">
        <v>54465.306900000003</v>
      </c>
      <c r="D155" s="21">
        <v>2.0000000000000001E-4</v>
      </c>
      <c r="E155">
        <f t="shared" si="89"/>
        <v>64846.13594762978</v>
      </c>
      <c r="F155">
        <f t="shared" si="90"/>
        <v>64846</v>
      </c>
      <c r="G155">
        <f t="shared" si="80"/>
        <v>4.3706648000807036E-2</v>
      </c>
      <c r="J155">
        <f>+G155</f>
        <v>4.3706648000807036E-2</v>
      </c>
      <c r="L155">
        <f t="shared" si="91"/>
        <v>3.4227127960429898E-2</v>
      </c>
      <c r="M155" s="2">
        <f t="shared" si="92"/>
        <v>39446.806900000003</v>
      </c>
      <c r="O155">
        <f t="shared" si="93"/>
        <v>8.9861300195911761E-5</v>
      </c>
      <c r="P155">
        <v>1</v>
      </c>
      <c r="Q155">
        <f t="shared" si="94"/>
        <v>8.9861300195911761E-5</v>
      </c>
      <c r="R155" s="183"/>
      <c r="AD155" s="135">
        <f t="shared" si="95"/>
        <v>39446.806900000003</v>
      </c>
      <c r="AE155">
        <f t="shared" si="96"/>
        <v>64846</v>
      </c>
      <c r="AF155" s="134">
        <f t="shared" si="97"/>
        <v>4.3368811353926624E-2</v>
      </c>
      <c r="AG155" s="134">
        <f t="shared" si="98"/>
        <v>3.3783664688041143E-4</v>
      </c>
      <c r="AH155" s="134">
        <f t="shared" si="99"/>
        <v>9.4795200403771374E-3</v>
      </c>
      <c r="AI155" s="134">
        <f t="shared" si="100"/>
        <v>3.456496460731031E-2</v>
      </c>
      <c r="AJ155" s="134">
        <f t="shared" si="101"/>
        <v>1.1413359997539981E-7</v>
      </c>
      <c r="AL155" s="136"/>
      <c r="AM155">
        <f t="shared" si="102"/>
        <v>9.1416833934967259E-3</v>
      </c>
      <c r="AN155">
        <f t="shared" si="103"/>
        <v>0.70387311326145396</v>
      </c>
      <c r="AO155">
        <f t="shared" si="104"/>
        <v>0.91300627921501087</v>
      </c>
      <c r="AP155">
        <f t="shared" si="105"/>
        <v>0.43683946425792036</v>
      </c>
      <c r="AQ155">
        <f t="shared" si="106"/>
        <v>2.1665252569168865</v>
      </c>
      <c r="AR155">
        <f t="shared" si="107"/>
        <v>1.8859941772057067</v>
      </c>
      <c r="AS155" s="134">
        <f t="shared" si="109"/>
        <v>7.9013978128095665</v>
      </c>
      <c r="AT155" s="134">
        <f t="shared" si="109"/>
        <v>7.901397813034734</v>
      </c>
      <c r="AU155" s="134">
        <f t="shared" si="109"/>
        <v>7.9013978040332695</v>
      </c>
      <c r="AV155" s="134">
        <f t="shared" si="109"/>
        <v>7.9013981638817876</v>
      </c>
      <c r="AW155" s="134">
        <f t="shared" si="109"/>
        <v>7.9013837762117092</v>
      </c>
      <c r="AX155" s="134">
        <f t="shared" si="109"/>
        <v>7.9019556722527193</v>
      </c>
      <c r="AY155" s="134">
        <f t="shared" si="109"/>
        <v>7.8424157975749571</v>
      </c>
      <c r="AZ155" s="134">
        <f t="shared" si="108"/>
        <v>7.3742411708020947</v>
      </c>
      <c r="BA155" s="134"/>
      <c r="BC155" s="134"/>
    </row>
    <row r="156" spans="1:55" ht="13.5" thickBot="1">
      <c r="A156" s="21" t="s">
        <v>1836</v>
      </c>
      <c r="B156" s="103" t="s">
        <v>1817</v>
      </c>
      <c r="C156" s="21">
        <v>54404.544399999999</v>
      </c>
      <c r="D156" s="21">
        <v>2.0000000000000001E-4</v>
      </c>
      <c r="E156">
        <f t="shared" si="89"/>
        <v>64657.136831210941</v>
      </c>
      <c r="F156">
        <f t="shared" si="90"/>
        <v>64657</v>
      </c>
      <c r="G156">
        <f t="shared" si="80"/>
        <v>4.3990716003463604E-2</v>
      </c>
      <c r="J156">
        <f>+G156</f>
        <v>4.3990716003463604E-2</v>
      </c>
      <c r="L156">
        <f t="shared" si="91"/>
        <v>3.3863707667623588E-2</v>
      </c>
      <c r="M156" s="2">
        <f t="shared" si="92"/>
        <v>39386.044399999999</v>
      </c>
      <c r="O156">
        <f t="shared" si="93"/>
        <v>1.0255629783417316E-4</v>
      </c>
      <c r="P156">
        <v>1</v>
      </c>
      <c r="Q156">
        <f t="shared" si="94"/>
        <v>1.0255629783417316E-4</v>
      </c>
      <c r="R156" s="183"/>
      <c r="AD156" s="135">
        <f t="shared" si="95"/>
        <v>39386.044399999999</v>
      </c>
      <c r="AE156">
        <f t="shared" si="96"/>
        <v>64657</v>
      </c>
      <c r="AF156" s="134">
        <f t="shared" si="97"/>
        <v>4.2972787842322717E-2</v>
      </c>
      <c r="AG156" s="134">
        <f t="shared" si="98"/>
        <v>1.0179281611408866E-3</v>
      </c>
      <c r="AH156" s="134">
        <f t="shared" si="99"/>
        <v>1.0127008335840015E-2</v>
      </c>
      <c r="AI156" s="134">
        <f t="shared" si="100"/>
        <v>3.4881635828764475E-2</v>
      </c>
      <c r="AJ156" s="134">
        <f t="shared" si="101"/>
        <v>1.0361777412436668E-6</v>
      </c>
      <c r="AL156" s="136"/>
      <c r="AM156">
        <f t="shared" si="102"/>
        <v>9.109080174699127E-3</v>
      </c>
      <c r="AN156">
        <f t="shared" si="103"/>
        <v>0.71154329946601202</v>
      </c>
      <c r="AO156">
        <f t="shared" si="104"/>
        <v>0.91998790541757469</v>
      </c>
      <c r="AP156">
        <f t="shared" si="105"/>
        <v>0.44194183157928801</v>
      </c>
      <c r="AQ156">
        <f t="shared" si="106"/>
        <v>2.1490692835727656</v>
      </c>
      <c r="AR156">
        <f t="shared" si="107"/>
        <v>1.8468640925951949</v>
      </c>
      <c r="AS156" s="134">
        <f t="shared" si="109"/>
        <v>7.880446519451457</v>
      </c>
      <c r="AT156" s="134">
        <f t="shared" si="109"/>
        <v>7.880446519443737</v>
      </c>
      <c r="AU156" s="134">
        <f t="shared" si="109"/>
        <v>7.8804465199964868</v>
      </c>
      <c r="AV156" s="134">
        <f t="shared" si="109"/>
        <v>7.8804464804159986</v>
      </c>
      <c r="AW156" s="134">
        <f t="shared" si="109"/>
        <v>7.8804493144896872</v>
      </c>
      <c r="AX156" s="134">
        <f t="shared" si="109"/>
        <v>7.880245614068099</v>
      </c>
      <c r="AY156" s="134">
        <f t="shared" si="109"/>
        <v>7.8157469194410707</v>
      </c>
      <c r="AZ156" s="134">
        <f t="shared" si="108"/>
        <v>7.3528815248231751</v>
      </c>
      <c r="BA156" s="134"/>
      <c r="BC156" s="134"/>
    </row>
    <row r="157" spans="1:55" ht="13.5" thickBot="1">
      <c r="A157" s="156" t="s">
        <v>1764</v>
      </c>
      <c r="B157" s="94"/>
      <c r="C157" s="95">
        <v>48213.765599999999</v>
      </c>
      <c r="D157" s="32"/>
      <c r="E157">
        <f t="shared" si="89"/>
        <v>45400.98833264014</v>
      </c>
      <c r="F157">
        <f t="shared" si="90"/>
        <v>45401</v>
      </c>
      <c r="G157">
        <f>+C157-(C$7+F157*C$8)+R157*K$17</f>
        <v>-3.7510120018851012E-3</v>
      </c>
      <c r="K157">
        <f t="shared" ref="K157:K169" si="110">+G157</f>
        <v>-3.7510120018851012E-3</v>
      </c>
      <c r="L157">
        <f t="shared" si="91"/>
        <v>4.9616927356216922E-3</v>
      </c>
      <c r="M157" s="2">
        <f t="shared" si="92"/>
        <v>33195.265599999999</v>
      </c>
      <c r="O157">
        <f t="shared" si="93"/>
        <v>7.5911223842973317E-5</v>
      </c>
      <c r="P157">
        <v>1</v>
      </c>
      <c r="Q157">
        <f t="shared" si="94"/>
        <v>7.5911223842973317E-5</v>
      </c>
      <c r="R157" s="183"/>
      <c r="AD157" s="135">
        <f t="shared" si="95"/>
        <v>33195.265599999999</v>
      </c>
      <c r="AE157">
        <f t="shared" si="96"/>
        <v>45401</v>
      </c>
      <c r="AF157" s="134">
        <f t="shared" si="97"/>
        <v>-3.9647945992552849E-3</v>
      </c>
      <c r="AG157" s="134">
        <f t="shared" si="98"/>
        <v>2.1378259737018374E-4</v>
      </c>
      <c r="AH157" s="134">
        <f t="shared" si="99"/>
        <v>-8.7127047375067934E-3</v>
      </c>
      <c r="AI157" s="134">
        <f t="shared" si="100"/>
        <v>5.175475332991876E-3</v>
      </c>
      <c r="AJ157" s="134">
        <f t="shared" si="101"/>
        <v>4.5702998938342088E-8</v>
      </c>
      <c r="AL157" s="136"/>
      <c r="AM157">
        <f t="shared" si="102"/>
        <v>-8.9264873348769772E-3</v>
      </c>
      <c r="AN157">
        <f t="shared" si="103"/>
        <v>0.69848305050024639</v>
      </c>
      <c r="AO157">
        <f t="shared" si="104"/>
        <v>-0.70834443822484006</v>
      </c>
      <c r="AP157">
        <f t="shared" si="105"/>
        <v>-0.43313667559671465</v>
      </c>
      <c r="AQ157">
        <f t="shared" si="106"/>
        <v>-2.1789163870828947</v>
      </c>
      <c r="AR157">
        <f t="shared" si="107"/>
        <v>-1.9145613739193501</v>
      </c>
      <c r="AS157" s="134">
        <f t="shared" si="109"/>
        <v>4.649962158858381</v>
      </c>
      <c r="AT157" s="134">
        <f t="shared" si="109"/>
        <v>4.6499621576193997</v>
      </c>
      <c r="AU157" s="134">
        <f t="shared" si="109"/>
        <v>4.6499621952505894</v>
      </c>
      <c r="AV157" s="134">
        <f t="shared" si="109"/>
        <v>4.6499610523010686</v>
      </c>
      <c r="AW157" s="134">
        <f t="shared" si="109"/>
        <v>4.6499957757472723</v>
      </c>
      <c r="AX157" s="134">
        <f t="shared" si="109"/>
        <v>4.648949328676121</v>
      </c>
      <c r="AY157" s="134">
        <f t="shared" si="109"/>
        <v>4.7048030577719135</v>
      </c>
      <c r="AZ157" s="134">
        <f t="shared" si="108"/>
        <v>5.1766839429709695</v>
      </c>
      <c r="BA157" s="134"/>
      <c r="BC157" s="134"/>
    </row>
    <row r="158" spans="1:55" ht="13.5" thickBot="1">
      <c r="A158" s="156" t="s">
        <v>1764</v>
      </c>
      <c r="B158" s="94"/>
      <c r="C158" s="95">
        <v>48214.730100000001</v>
      </c>
      <c r="D158" s="32"/>
      <c r="E158">
        <f t="shared" si="89"/>
        <v>45403.988367987375</v>
      </c>
      <c r="F158">
        <f t="shared" si="90"/>
        <v>45404</v>
      </c>
      <c r="G158">
        <f t="shared" ref="G158:G221" si="111">+C158-(C$7+F158*C$8)+R158*K$17</f>
        <v>-3.7396479965536855E-3</v>
      </c>
      <c r="K158">
        <f t="shared" si="110"/>
        <v>-3.7396479965536855E-3</v>
      </c>
      <c r="L158">
        <f t="shared" si="91"/>
        <v>4.9649422710514382E-3</v>
      </c>
      <c r="M158" s="2">
        <f t="shared" si="92"/>
        <v>33196.230100000001</v>
      </c>
      <c r="O158">
        <f t="shared" si="93"/>
        <v>7.576989172688584E-5</v>
      </c>
      <c r="P158">
        <v>1</v>
      </c>
      <c r="Q158">
        <f t="shared" si="94"/>
        <v>7.576989172688584E-5</v>
      </c>
      <c r="R158" s="183"/>
      <c r="AD158" s="135">
        <f t="shared" si="95"/>
        <v>33196.230100000001</v>
      </c>
      <c r="AE158">
        <f t="shared" si="96"/>
        <v>45404</v>
      </c>
      <c r="AF158" s="134">
        <f t="shared" si="97"/>
        <v>-3.962350079673849E-3</v>
      </c>
      <c r="AG158" s="134">
        <f t="shared" si="98"/>
        <v>2.227020831201635E-4</v>
      </c>
      <c r="AH158" s="134">
        <f t="shared" si="99"/>
        <v>-8.7045902676051237E-3</v>
      </c>
      <c r="AI158" s="134">
        <f t="shared" si="100"/>
        <v>5.1876443541716017E-3</v>
      </c>
      <c r="AJ158" s="134">
        <f t="shared" si="101"/>
        <v>4.9596217826060209E-8</v>
      </c>
      <c r="AL158" s="136"/>
      <c r="AM158">
        <f t="shared" si="102"/>
        <v>-8.9272923507252872E-3</v>
      </c>
      <c r="AN158">
        <f t="shared" si="103"/>
        <v>0.69859999158669517</v>
      </c>
      <c r="AO158">
        <f t="shared" si="104"/>
        <v>-0.70853496910730873</v>
      </c>
      <c r="AP158">
        <f t="shared" si="105"/>
        <v>-0.43321805769274013</v>
      </c>
      <c r="AQ158">
        <f t="shared" si="106"/>
        <v>-2.1786464258736</v>
      </c>
      <c r="AR158">
        <f t="shared" si="107"/>
        <v>-1.9139317785015584</v>
      </c>
      <c r="AS158" s="134">
        <f t="shared" si="109"/>
        <v>4.6502904214053302</v>
      </c>
      <c r="AT158" s="134">
        <f t="shared" si="109"/>
        <v>4.6502904202033628</v>
      </c>
      <c r="AU158" s="134">
        <f t="shared" si="109"/>
        <v>4.6502904569030683</v>
      </c>
      <c r="AV158" s="134">
        <f t="shared" si="109"/>
        <v>4.6502893363602062</v>
      </c>
      <c r="AW158" s="134">
        <f t="shared" si="109"/>
        <v>4.6503235587225138</v>
      </c>
      <c r="AX158" s="134">
        <f t="shared" si="109"/>
        <v>4.6492867388356798</v>
      </c>
      <c r="AY158" s="134">
        <f t="shared" si="109"/>
        <v>4.7052222501132235</v>
      </c>
      <c r="AZ158" s="134">
        <f t="shared" si="108"/>
        <v>5.1770229849706357</v>
      </c>
      <c r="BA158" s="134"/>
      <c r="BC158" s="134"/>
    </row>
    <row r="159" spans="1:55" ht="13.5" thickBot="1">
      <c r="A159" s="156" t="s">
        <v>1764</v>
      </c>
      <c r="B159" s="94" t="s">
        <v>1814</v>
      </c>
      <c r="C159" s="95">
        <v>48215.8557</v>
      </c>
      <c r="D159" s="32"/>
      <c r="E159">
        <f t="shared" si="89"/>
        <v>45407.489497885603</v>
      </c>
      <c r="F159">
        <f t="shared" si="90"/>
        <v>45407.5</v>
      </c>
      <c r="G159">
        <f t="shared" si="111"/>
        <v>-3.3763899991754442E-3</v>
      </c>
      <c r="K159">
        <f t="shared" si="110"/>
        <v>-3.3763899991754442E-3</v>
      </c>
      <c r="L159">
        <f t="shared" si="91"/>
        <v>4.9687338893554603E-3</v>
      </c>
      <c r="M159" s="2">
        <f t="shared" si="92"/>
        <v>33197.3557</v>
      </c>
      <c r="O159">
        <f t="shared" si="93"/>
        <v>6.9641092714929165E-5</v>
      </c>
      <c r="P159">
        <v>1</v>
      </c>
      <c r="Q159">
        <f t="shared" si="94"/>
        <v>6.9641092714929165E-5</v>
      </c>
      <c r="R159" s="183"/>
      <c r="AD159" s="135">
        <f t="shared" si="95"/>
        <v>33197.3557</v>
      </c>
      <c r="AE159">
        <f t="shared" si="96"/>
        <v>45407.5</v>
      </c>
      <c r="AF159" s="134">
        <f t="shared" si="97"/>
        <v>-3.9594966007334975E-3</v>
      </c>
      <c r="AG159" s="134">
        <f t="shared" si="98"/>
        <v>5.8310660155805327E-4</v>
      </c>
      <c r="AH159" s="134">
        <f t="shared" si="99"/>
        <v>-8.3451238885309045E-3</v>
      </c>
      <c r="AI159" s="134">
        <f t="shared" si="100"/>
        <v>5.5518404909135136E-3</v>
      </c>
      <c r="AJ159" s="134">
        <f t="shared" si="101"/>
        <v>3.4001330878058228E-7</v>
      </c>
      <c r="AL159" s="136"/>
      <c r="AM159">
        <f t="shared" si="102"/>
        <v>-8.9282304900889578E-3</v>
      </c>
      <c r="AN159">
        <f t="shared" si="103"/>
        <v>0.69873650013621535</v>
      </c>
      <c r="AO159">
        <f t="shared" si="104"/>
        <v>-0.70875727049326043</v>
      </c>
      <c r="AP159">
        <f t="shared" si="105"/>
        <v>-0.4333129979961759</v>
      </c>
      <c r="AQ159">
        <f t="shared" si="106"/>
        <v>-2.1783313568463685</v>
      </c>
      <c r="AR159">
        <f t="shared" si="107"/>
        <v>-1.9131973952386558</v>
      </c>
      <c r="AS159" s="134">
        <f t="shared" si="109"/>
        <v>4.6506734638522511</v>
      </c>
      <c r="AT159" s="134">
        <f t="shared" si="109"/>
        <v>4.6506734626924189</v>
      </c>
      <c r="AU159" s="134">
        <f t="shared" si="109"/>
        <v>4.6506734983251103</v>
      </c>
      <c r="AV159" s="134">
        <f t="shared" si="109"/>
        <v>4.6506724036170688</v>
      </c>
      <c r="AW159" s="134">
        <f t="shared" si="109"/>
        <v>4.650706044111196</v>
      </c>
      <c r="AX159" s="134">
        <f t="shared" si="109"/>
        <v>4.6496805009870084</v>
      </c>
      <c r="AY159" s="134">
        <f t="shared" si="109"/>
        <v>4.7057113763889031</v>
      </c>
      <c r="AZ159" s="134">
        <f t="shared" si="108"/>
        <v>5.1774185339702452</v>
      </c>
      <c r="BA159" s="134"/>
      <c r="BC159" s="134"/>
    </row>
    <row r="160" spans="1:55" ht="13.5" thickBot="1">
      <c r="A160" s="156" t="s">
        <v>1764</v>
      </c>
      <c r="B160" s="94" t="s">
        <v>1814</v>
      </c>
      <c r="C160" s="95">
        <v>48216.819799999997</v>
      </c>
      <c r="D160" s="32"/>
      <c r="E160">
        <f t="shared" si="89"/>
        <v>45410.488289050198</v>
      </c>
      <c r="F160">
        <f t="shared" si="90"/>
        <v>45410.5</v>
      </c>
      <c r="G160">
        <f t="shared" si="111"/>
        <v>-3.7650259982910939E-3</v>
      </c>
      <c r="K160">
        <f t="shared" si="110"/>
        <v>-3.7650259982910939E-3</v>
      </c>
      <c r="L160">
        <f t="shared" si="91"/>
        <v>4.9719842710183107E-3</v>
      </c>
      <c r="M160" s="2">
        <f t="shared" si="92"/>
        <v>33198.319799999997</v>
      </c>
      <c r="O160">
        <f t="shared" si="93"/>
        <v>7.6335348446017991E-5</v>
      </c>
      <c r="P160">
        <v>1</v>
      </c>
      <c r="Q160">
        <f t="shared" si="94"/>
        <v>7.6335348446017991E-5</v>
      </c>
      <c r="R160" s="183"/>
      <c r="S160">
        <v>2.9052279715846487E-11</v>
      </c>
      <c r="T160">
        <v>7.1112411738380496E-20</v>
      </c>
      <c r="U160">
        <v>2.607506338379593E-29</v>
      </c>
      <c r="V160">
        <v>3.6106574321397652E-11</v>
      </c>
      <c r="W160">
        <v>7.2158332515439417E-7</v>
      </c>
      <c r="X160">
        <v>3.1691201010326574E-7</v>
      </c>
      <c r="Y160">
        <v>6.8390860058988262E-4</v>
      </c>
      <c r="Z160">
        <v>10.486834013072654</v>
      </c>
      <c r="AA160">
        <v>1.0839096759880899E-6</v>
      </c>
      <c r="AB160">
        <v>2.1770038808890107E-11</v>
      </c>
      <c r="AD160" s="135">
        <f t="shared" si="95"/>
        <v>33198.319799999997</v>
      </c>
      <c r="AE160">
        <f t="shared" si="96"/>
        <v>45410.5</v>
      </c>
      <c r="AF160" s="134">
        <f t="shared" si="97"/>
        <v>-3.9570494415599542E-3</v>
      </c>
      <c r="AG160" s="134">
        <f t="shared" si="98"/>
        <v>1.9202344326886035E-4</v>
      </c>
      <c r="AH160" s="134">
        <f t="shared" si="99"/>
        <v>-8.7370102693094046E-3</v>
      </c>
      <c r="AI160" s="134">
        <f t="shared" si="100"/>
        <v>5.164007714287171E-3</v>
      </c>
      <c r="AJ160" s="134">
        <f t="shared" si="101"/>
        <v>3.687300276482923E-8</v>
      </c>
      <c r="AL160" s="136"/>
      <c r="AM160">
        <f t="shared" si="102"/>
        <v>-8.9290337125782649E-3</v>
      </c>
      <c r="AN160">
        <f t="shared" si="103"/>
        <v>0.69885357375251389</v>
      </c>
      <c r="AO160">
        <f t="shared" si="104"/>
        <v>-0.70894782767609121</v>
      </c>
      <c r="AP160">
        <f t="shared" si="105"/>
        <v>-0.43339437068445863</v>
      </c>
      <c r="AQ160">
        <f t="shared" si="106"/>
        <v>-2.1780611996518711</v>
      </c>
      <c r="AR160">
        <f t="shared" si="107"/>
        <v>-1.9125680478128146</v>
      </c>
      <c r="AS160" s="134">
        <f t="shared" si="109"/>
        <v>4.6510018455328925</v>
      </c>
      <c r="AT160" s="134">
        <f t="shared" si="109"/>
        <v>4.6510018444082926</v>
      </c>
      <c r="AU160" s="134">
        <f t="shared" si="109"/>
        <v>4.6510018791431467</v>
      </c>
      <c r="AV160" s="134">
        <f t="shared" si="109"/>
        <v>4.6510008063171773</v>
      </c>
      <c r="AW160" s="134">
        <f t="shared" si="109"/>
        <v>4.651033950430226</v>
      </c>
      <c r="AX160" s="134">
        <f t="shared" si="109"/>
        <v>4.6500181116998061</v>
      </c>
      <c r="AY160" s="134">
        <f t="shared" si="109"/>
        <v>4.7061306862239292</v>
      </c>
      <c r="AZ160" s="134">
        <f t="shared" si="108"/>
        <v>5.1777575759699106</v>
      </c>
      <c r="BA160" s="134"/>
      <c r="BC160" s="134"/>
    </row>
    <row r="161" spans="1:55" ht="13.5" thickBot="1">
      <c r="A161" s="156" t="s">
        <v>1764</v>
      </c>
      <c r="B161" s="94" t="s">
        <v>1814</v>
      </c>
      <c r="C161" s="95">
        <v>48217.784299999999</v>
      </c>
      <c r="D161" s="32"/>
      <c r="E161">
        <f t="shared" si="89"/>
        <v>45413.488324397433</v>
      </c>
      <c r="F161">
        <f t="shared" si="90"/>
        <v>45413.5</v>
      </c>
      <c r="G161">
        <f t="shared" si="111"/>
        <v>-3.7536620002356358E-3</v>
      </c>
      <c r="K161">
        <f t="shared" si="110"/>
        <v>-3.7536620002356358E-3</v>
      </c>
      <c r="L161">
        <f t="shared" si="91"/>
        <v>4.9752350432502868E-3</v>
      </c>
      <c r="M161" s="2">
        <f t="shared" si="92"/>
        <v>33199.284299999999</v>
      </c>
      <c r="O161">
        <f t="shared" si="93"/>
        <v>7.6193643595777279E-5</v>
      </c>
      <c r="P161">
        <v>1</v>
      </c>
      <c r="Q161">
        <f t="shared" si="94"/>
        <v>7.6193643595777279E-5</v>
      </c>
      <c r="R161" s="183"/>
      <c r="AD161" s="135">
        <f t="shared" si="95"/>
        <v>33199.284299999999</v>
      </c>
      <c r="AE161">
        <f t="shared" si="96"/>
        <v>45413.5</v>
      </c>
      <c r="AF161" s="134">
        <f t="shared" si="97"/>
        <v>-3.9546010633214005E-3</v>
      </c>
      <c r="AG161" s="134">
        <f t="shared" si="98"/>
        <v>2.0093906308576472E-4</v>
      </c>
      <c r="AH161" s="134">
        <f t="shared" si="99"/>
        <v>-8.7288970434859225E-3</v>
      </c>
      <c r="AI161" s="134">
        <f t="shared" si="100"/>
        <v>5.1761741063360515E-3</v>
      </c>
      <c r="AJ161" s="134">
        <f t="shared" si="101"/>
        <v>4.0376507073784931E-8</v>
      </c>
      <c r="AL161" s="136"/>
      <c r="AM161">
        <f t="shared" si="102"/>
        <v>-8.9298361065716873E-3</v>
      </c>
      <c r="AN161">
        <f t="shared" si="103"/>
        <v>0.69897070860075494</v>
      </c>
      <c r="AO161">
        <f t="shared" si="104"/>
        <v>-0.70913839696301351</v>
      </c>
      <c r="AP161">
        <f t="shared" si="105"/>
        <v>-0.43347573900078762</v>
      </c>
      <c r="AQ161">
        <f t="shared" si="106"/>
        <v>-2.1777909519037495</v>
      </c>
      <c r="AR161">
        <f t="shared" si="107"/>
        <v>-1.9119388146963658</v>
      </c>
      <c r="AS161" s="134">
        <f t="shared" ref="AS161:AY170" si="112">$AZ161+$AG$7*SIN(AT161)</f>
        <v>4.6513302822438467</v>
      </c>
      <c r="AT161" s="134">
        <f t="shared" si="112"/>
        <v>4.651330281153677</v>
      </c>
      <c r="AU161" s="134">
        <f t="shared" si="112"/>
        <v>4.6513303150060041</v>
      </c>
      <c r="AV161" s="134">
        <f t="shared" si="112"/>
        <v>4.6513292638206565</v>
      </c>
      <c r="AW161" s="134">
        <f t="shared" si="112"/>
        <v>4.6513619137554718</v>
      </c>
      <c r="AX161" s="134">
        <f t="shared" si="112"/>
        <v>4.6503558150330866</v>
      </c>
      <c r="AY161" s="134">
        <f t="shared" si="112"/>
        <v>4.7065500502722193</v>
      </c>
      <c r="AZ161" s="134">
        <f t="shared" si="108"/>
        <v>5.178096617969576</v>
      </c>
      <c r="BA161" s="134"/>
      <c r="BC161" s="134"/>
    </row>
    <row r="162" spans="1:55" ht="13.5" thickBot="1">
      <c r="A162" s="156" t="s">
        <v>1764</v>
      </c>
      <c r="B162" s="94"/>
      <c r="C162" s="95">
        <v>48218.588100000001</v>
      </c>
      <c r="D162" s="32"/>
      <c r="E162">
        <f t="shared" si="89"/>
        <v>45415.988509376286</v>
      </c>
      <c r="F162">
        <f t="shared" si="90"/>
        <v>45416</v>
      </c>
      <c r="G162">
        <f t="shared" si="111"/>
        <v>-3.6941919970558956E-3</v>
      </c>
      <c r="K162">
        <f t="shared" si="110"/>
        <v>-3.6941919970558956E-3</v>
      </c>
      <c r="L162">
        <f t="shared" si="91"/>
        <v>4.9779443184616717E-3</v>
      </c>
      <c r="M162" s="2">
        <f t="shared" si="92"/>
        <v>33200.088100000001</v>
      </c>
      <c r="O162">
        <f t="shared" si="93"/>
        <v>7.5205948274918613E-5</v>
      </c>
      <c r="P162">
        <v>1</v>
      </c>
      <c r="Q162">
        <f t="shared" si="94"/>
        <v>7.5205948274918613E-5</v>
      </c>
      <c r="R162" s="183"/>
      <c r="AD162" s="135">
        <f t="shared" si="95"/>
        <v>33200.088100000001</v>
      </c>
      <c r="AE162">
        <f t="shared" si="96"/>
        <v>45416</v>
      </c>
      <c r="AF162" s="134">
        <f t="shared" si="97"/>
        <v>-3.952559816531304E-3</v>
      </c>
      <c r="AG162" s="134">
        <f t="shared" si="98"/>
        <v>2.5836781947540834E-4</v>
      </c>
      <c r="AH162" s="134">
        <f t="shared" si="99"/>
        <v>-8.6721363155175674E-3</v>
      </c>
      <c r="AI162" s="134">
        <f t="shared" si="100"/>
        <v>5.2363121379370801E-3</v>
      </c>
      <c r="AJ162" s="134">
        <f t="shared" si="101"/>
        <v>6.6753930140477186E-8</v>
      </c>
      <c r="AL162" s="136"/>
      <c r="AM162">
        <f t="shared" si="102"/>
        <v>-8.9305041349929757E-3</v>
      </c>
      <c r="AN162">
        <f t="shared" si="103"/>
        <v>0.6990683677780295</v>
      </c>
      <c r="AO162">
        <f t="shared" si="104"/>
        <v>-0.70929721393251111</v>
      </c>
      <c r="AP162">
        <f t="shared" si="105"/>
        <v>-0.43354354257771072</v>
      </c>
      <c r="AQ162">
        <f t="shared" si="106"/>
        <v>-2.1775656762289484</v>
      </c>
      <c r="AR162">
        <f t="shared" si="107"/>
        <v>-1.9114145410180696</v>
      </c>
      <c r="AS162" s="134">
        <f t="shared" si="112"/>
        <v>4.651604021560785</v>
      </c>
      <c r="AT162" s="134">
        <f t="shared" si="112"/>
        <v>4.651604020498703</v>
      </c>
      <c r="AU162" s="134">
        <f t="shared" si="112"/>
        <v>4.6516040536271888</v>
      </c>
      <c r="AV162" s="134">
        <f t="shared" si="112"/>
        <v>4.6516030202915672</v>
      </c>
      <c r="AW162" s="134">
        <f t="shared" si="112"/>
        <v>4.6516352601086419</v>
      </c>
      <c r="AX162" s="134">
        <f t="shared" si="112"/>
        <v>4.6506373052554029</v>
      </c>
      <c r="AY162" s="134">
        <f t="shared" si="112"/>
        <v>4.7068995617187097</v>
      </c>
      <c r="AZ162" s="134">
        <f t="shared" si="108"/>
        <v>5.1783791529692973</v>
      </c>
      <c r="BA162" s="134"/>
      <c r="BC162" s="134"/>
    </row>
    <row r="163" spans="1:55" ht="13.5" thickBot="1">
      <c r="A163" s="18" t="s">
        <v>1769</v>
      </c>
      <c r="B163" s="6" t="s">
        <v>1814</v>
      </c>
      <c r="C163" s="32">
        <v>49768.368000000002</v>
      </c>
      <c r="D163" s="32">
        <v>8.0000000000000002E-3</v>
      </c>
      <c r="E163">
        <f t="shared" si="89"/>
        <v>50236.511558027327</v>
      </c>
      <c r="F163">
        <f t="shared" si="90"/>
        <v>50236.5</v>
      </c>
      <c r="G163">
        <f t="shared" si="111"/>
        <v>3.715862003446091E-3</v>
      </c>
      <c r="K163">
        <f t="shared" si="110"/>
        <v>3.715862003446091E-3</v>
      </c>
      <c r="L163">
        <f t="shared" si="91"/>
        <v>1.0706438089647927E-2</v>
      </c>
      <c r="M163" s="2">
        <f t="shared" si="92"/>
        <v>34749.868000000002</v>
      </c>
      <c r="O163">
        <f t="shared" si="93"/>
        <v>4.8868154016976975E-5</v>
      </c>
      <c r="P163">
        <v>1</v>
      </c>
      <c r="Q163">
        <f t="shared" si="94"/>
        <v>4.8868154016976975E-5</v>
      </c>
      <c r="R163" s="183"/>
      <c r="AD163" s="135">
        <f t="shared" si="95"/>
        <v>34749.868000000002</v>
      </c>
      <c r="AE163">
        <f t="shared" si="96"/>
        <v>50236.5</v>
      </c>
      <c r="AF163" s="134">
        <f t="shared" si="97"/>
        <v>2.040054941781843E-3</v>
      </c>
      <c r="AG163" s="134">
        <f t="shared" si="98"/>
        <v>1.675807061664248E-3</v>
      </c>
      <c r="AH163" s="134">
        <f t="shared" si="99"/>
        <v>-6.9905760862018357E-3</v>
      </c>
      <c r="AI163" s="134">
        <f t="shared" si="100"/>
        <v>1.2382245151312175E-2</v>
      </c>
      <c r="AJ163" s="134">
        <f t="shared" si="101"/>
        <v>2.8083293079237606E-6</v>
      </c>
      <c r="AL163" s="136"/>
      <c r="AM163">
        <f t="shared" si="102"/>
        <v>-8.6663831478660837E-3</v>
      </c>
      <c r="AN163">
        <f t="shared" si="103"/>
        <v>1.0057390665633616</v>
      </c>
      <c r="AO163">
        <f t="shared" si="104"/>
        <v>-0.98647554644923041</v>
      </c>
      <c r="AP163">
        <f t="shared" si="105"/>
        <v>-0.52771859328395077</v>
      </c>
      <c r="AQ163">
        <f t="shared" si="106"/>
        <v>-1.5599215151098729</v>
      </c>
      <c r="AR163">
        <f t="shared" si="107"/>
        <v>-0.9891838932825151</v>
      </c>
      <c r="AS163" s="134">
        <f t="shared" si="112"/>
        <v>5.2775488517230906</v>
      </c>
      <c r="AT163" s="134">
        <f t="shared" si="112"/>
        <v>5.2778035329717614</v>
      </c>
      <c r="AU163" s="134">
        <f t="shared" si="112"/>
        <v>5.2787036230275985</v>
      </c>
      <c r="AV163" s="134">
        <f t="shared" si="112"/>
        <v>5.2818745514060979</v>
      </c>
      <c r="AW163" s="134">
        <f t="shared" si="112"/>
        <v>5.2929226396379132</v>
      </c>
      <c r="AX163" s="134">
        <f t="shared" si="112"/>
        <v>5.3300491638756711</v>
      </c>
      <c r="AY163" s="134">
        <f t="shared" si="112"/>
        <v>5.4428198181380401</v>
      </c>
      <c r="AZ163" s="134">
        <f t="shared" si="108"/>
        <v>5.7231631394316231</v>
      </c>
      <c r="BA163" s="134"/>
      <c r="BC163" s="134"/>
    </row>
    <row r="164" spans="1:55" ht="13.5" thickBot="1">
      <c r="A164" s="18" t="s">
        <v>1769</v>
      </c>
      <c r="B164" s="6" t="s">
        <v>1814</v>
      </c>
      <c r="C164" s="32">
        <v>49777.362999999998</v>
      </c>
      <c r="D164" s="32">
        <v>2E-3</v>
      </c>
      <c r="E164">
        <f t="shared" si="89"/>
        <v>50264.490114738895</v>
      </c>
      <c r="F164">
        <f t="shared" si="90"/>
        <v>50264.5</v>
      </c>
      <c r="G164">
        <f t="shared" si="111"/>
        <v>-3.1780740027897991E-3</v>
      </c>
      <c r="K164">
        <f t="shared" si="110"/>
        <v>-3.1780740027897991E-3</v>
      </c>
      <c r="L164">
        <f t="shared" si="91"/>
        <v>1.0742657910868175E-2</v>
      </c>
      <c r="M164" s="2">
        <f t="shared" si="92"/>
        <v>34758.862999999998</v>
      </c>
      <c r="O164">
        <f t="shared" si="93"/>
        <v>1.9378677701193561E-4</v>
      </c>
      <c r="P164">
        <v>1</v>
      </c>
      <c r="Q164">
        <f t="shared" si="94"/>
        <v>1.9378677701193561E-4</v>
      </c>
      <c r="R164" s="183"/>
      <c r="AD164" s="135">
        <f t="shared" si="95"/>
        <v>34758.862999999998</v>
      </c>
      <c r="AE164">
        <f t="shared" si="96"/>
        <v>50264.5</v>
      </c>
      <c r="AF164" s="134">
        <f t="shared" si="97"/>
        <v>2.0907518454814505E-3</v>
      </c>
      <c r="AG164" s="134">
        <f t="shared" si="98"/>
        <v>-5.2688258482712497E-3</v>
      </c>
      <c r="AH164" s="134">
        <f t="shared" si="99"/>
        <v>-1.3920731913657974E-2</v>
      </c>
      <c r="AI164" s="134">
        <f t="shared" si="100"/>
        <v>5.4738320625969256E-3</v>
      </c>
      <c r="AJ164" s="134">
        <f t="shared" si="101"/>
        <v>2.7760525819411255E-5</v>
      </c>
      <c r="AL164" s="136"/>
      <c r="AM164">
        <f t="shared" si="102"/>
        <v>-8.6519060653867247E-3</v>
      </c>
      <c r="AN164">
        <f t="shared" si="103"/>
        <v>1.0085053466892715</v>
      </c>
      <c r="AO164">
        <f t="shared" si="104"/>
        <v>-0.9873212187263366</v>
      </c>
      <c r="AP164">
        <f t="shared" si="105"/>
        <v>-0.52768125763599549</v>
      </c>
      <c r="AQ164">
        <f t="shared" si="106"/>
        <v>-1.554679380977068</v>
      </c>
      <c r="AR164">
        <f t="shared" si="107"/>
        <v>-0.984011550575983</v>
      </c>
      <c r="AS164" s="134">
        <f t="shared" si="112"/>
        <v>5.2819700339595714</v>
      </c>
      <c r="AT164" s="134">
        <f t="shared" si="112"/>
        <v>5.2822329631194336</v>
      </c>
      <c r="AU164" s="134">
        <f t="shared" si="112"/>
        <v>5.2831557599907386</v>
      </c>
      <c r="AV164" s="134">
        <f t="shared" si="112"/>
        <v>5.2863840421901784</v>
      </c>
      <c r="AW164" s="134">
        <f t="shared" si="112"/>
        <v>5.2975533145002567</v>
      </c>
      <c r="AX164" s="134">
        <f t="shared" si="112"/>
        <v>5.3348305820131667</v>
      </c>
      <c r="AY164" s="134">
        <f t="shared" si="112"/>
        <v>5.4474005138694288</v>
      </c>
      <c r="AZ164" s="134">
        <f t="shared" si="108"/>
        <v>5.7263275314284998</v>
      </c>
      <c r="BA164" s="134"/>
      <c r="BC164" s="134"/>
    </row>
    <row r="165" spans="1:55" ht="13.5" thickBot="1">
      <c r="A165" s="18" t="s">
        <v>1771</v>
      </c>
      <c r="B165" s="6" t="s">
        <v>1814</v>
      </c>
      <c r="C165" s="32">
        <v>50045.493000000002</v>
      </c>
      <c r="D165" s="32">
        <v>7.0000000000000001E-3</v>
      </c>
      <c r="E165">
        <f t="shared" si="89"/>
        <v>51098.496830811819</v>
      </c>
      <c r="F165">
        <f t="shared" si="90"/>
        <v>51098.5</v>
      </c>
      <c r="G165">
        <f t="shared" si="111"/>
        <v>-1.0188819942413829E-3</v>
      </c>
      <c r="K165">
        <f t="shared" si="110"/>
        <v>-1.0188819942413829E-3</v>
      </c>
      <c r="L165">
        <f t="shared" si="91"/>
        <v>1.1837090227563324E-2</v>
      </c>
      <c r="M165" s="2">
        <f t="shared" si="92"/>
        <v>35026.993000000002</v>
      </c>
      <c r="O165">
        <f t="shared" si="93"/>
        <v>1.6527602176781426E-4</v>
      </c>
      <c r="P165">
        <v>1</v>
      </c>
      <c r="Q165">
        <f t="shared" si="94"/>
        <v>1.6527602176781426E-4</v>
      </c>
      <c r="R165" s="183"/>
      <c r="S165">
        <v>1.1279105898626028E-9</v>
      </c>
      <c r="T165">
        <v>7.8468163517435798E-20</v>
      </c>
      <c r="U165">
        <v>7.5633254005876145E-31</v>
      </c>
      <c r="V165">
        <v>1.8232083071741203E-9</v>
      </c>
      <c r="W165">
        <v>2.4526887065699221E-5</v>
      </c>
      <c r="X165">
        <v>2.7398296145666503E-5</v>
      </c>
      <c r="Y165">
        <v>8.1209579272432331E-2</v>
      </c>
      <c r="Z165">
        <v>672.06968186274275</v>
      </c>
      <c r="AA165">
        <v>5.4732224328379485E-5</v>
      </c>
      <c r="AB165">
        <v>1.0244465093159831E-9</v>
      </c>
      <c r="AD165" s="135">
        <f t="shared" si="95"/>
        <v>35026.993000000002</v>
      </c>
      <c r="AE165">
        <f t="shared" si="96"/>
        <v>51098.5</v>
      </c>
      <c r="AF165" s="134">
        <f t="shared" si="97"/>
        <v>3.718879836295267E-3</v>
      </c>
      <c r="AG165" s="134">
        <f t="shared" si="98"/>
        <v>-4.7377618305366499E-3</v>
      </c>
      <c r="AH165" s="134">
        <f t="shared" si="99"/>
        <v>-1.2855972221804707E-2</v>
      </c>
      <c r="AI165" s="134">
        <f t="shared" si="100"/>
        <v>7.0993283970266739E-3</v>
      </c>
      <c r="AJ165" s="134">
        <f t="shared" si="101"/>
        <v>2.2446387162889989E-5</v>
      </c>
      <c r="AL165" s="136"/>
      <c r="AM165">
        <f t="shared" si="102"/>
        <v>-8.1182103912680569E-3</v>
      </c>
      <c r="AN165">
        <f t="shared" si="103"/>
        <v>1.0979572133946498</v>
      </c>
      <c r="AO165">
        <f t="shared" si="104"/>
        <v>-0.99993762300836875</v>
      </c>
      <c r="AP165">
        <f t="shared" si="105"/>
        <v>-0.51857905369052992</v>
      </c>
      <c r="AQ165">
        <f t="shared" si="106"/>
        <v>-1.3841006801080793</v>
      </c>
      <c r="AR165">
        <f t="shared" si="107"/>
        <v>-0.82878894311721973</v>
      </c>
      <c r="AS165" s="134">
        <f t="shared" si="112"/>
        <v>5.4196026492174445</v>
      </c>
      <c r="AT165" s="134">
        <f t="shared" si="112"/>
        <v>5.4201965922760156</v>
      </c>
      <c r="AU165" s="134">
        <f t="shared" si="112"/>
        <v>5.4219258181248158</v>
      </c>
      <c r="AV165" s="134">
        <f t="shared" si="112"/>
        <v>5.4269406510775688</v>
      </c>
      <c r="AW165" s="134">
        <f t="shared" si="112"/>
        <v>5.441323065240347</v>
      </c>
      <c r="AX165" s="134">
        <f t="shared" si="112"/>
        <v>5.4813515562754551</v>
      </c>
      <c r="AY165" s="134">
        <f t="shared" si="112"/>
        <v>5.5850570220725215</v>
      </c>
      <c r="AZ165" s="134">
        <f t="shared" si="108"/>
        <v>5.8205812073354766</v>
      </c>
      <c r="BA165" s="134"/>
      <c r="BC165" s="134"/>
    </row>
    <row r="166" spans="1:55" ht="13.5" thickBot="1">
      <c r="A166" s="18" t="s">
        <v>1809</v>
      </c>
      <c r="B166" s="6" t="s">
        <v>1814</v>
      </c>
      <c r="C166" s="32">
        <v>50046.140700000004</v>
      </c>
      <c r="D166" s="32"/>
      <c r="E166">
        <f t="shared" si="89"/>
        <v>51100.511473522449</v>
      </c>
      <c r="F166">
        <f t="shared" si="90"/>
        <v>51100.5</v>
      </c>
      <c r="G166">
        <f t="shared" si="111"/>
        <v>3.6886940069962293E-3</v>
      </c>
      <c r="K166" s="8">
        <f t="shared" si="110"/>
        <v>3.6886940069962293E-3</v>
      </c>
      <c r="L166">
        <f t="shared" si="91"/>
        <v>1.1839751045024813E-2</v>
      </c>
      <c r="M166" s="2">
        <f t="shared" si="92"/>
        <v>35027.640700000004</v>
      </c>
      <c r="O166">
        <f t="shared" si="93"/>
        <v>6.6439730837195306E-5</v>
      </c>
      <c r="P166">
        <v>1</v>
      </c>
      <c r="Q166">
        <f t="shared" si="94"/>
        <v>6.6439730837195306E-5</v>
      </c>
      <c r="R166" s="183"/>
      <c r="AD166" s="135">
        <f t="shared" si="95"/>
        <v>35027.640700000004</v>
      </c>
      <c r="AE166">
        <f t="shared" si="96"/>
        <v>51100.5</v>
      </c>
      <c r="AF166" s="134">
        <f t="shared" si="97"/>
        <v>3.7230746436002354E-3</v>
      </c>
      <c r="AG166" s="134">
        <f t="shared" si="98"/>
        <v>-3.4380636604006143E-5</v>
      </c>
      <c r="AH166" s="134">
        <f t="shared" si="99"/>
        <v>-8.1510570380285835E-3</v>
      </c>
      <c r="AI166" s="134">
        <f t="shared" si="100"/>
        <v>1.1805370408420807E-2</v>
      </c>
      <c r="AJ166" s="134">
        <f t="shared" si="101"/>
        <v>1.1820281732967271E-9</v>
      </c>
      <c r="AL166" s="136"/>
      <c r="AM166">
        <f t="shared" si="102"/>
        <v>-8.1166764014245774E-3</v>
      </c>
      <c r="AN166">
        <f t="shared" si="103"/>
        <v>1.0981882550107602</v>
      </c>
      <c r="AO166">
        <f t="shared" si="104"/>
        <v>-0.99993254737367221</v>
      </c>
      <c r="AP166">
        <f t="shared" si="105"/>
        <v>-0.51853535767636183</v>
      </c>
      <c r="AQ166">
        <f t="shared" si="106"/>
        <v>-1.3836551330984994</v>
      </c>
      <c r="AR166">
        <f t="shared" si="107"/>
        <v>-0.82841321783672472</v>
      </c>
      <c r="AS166" s="134">
        <f t="shared" si="112"/>
        <v>5.4199472963102613</v>
      </c>
      <c r="AT166" s="134">
        <f t="shared" si="112"/>
        <v>5.4205422228763229</v>
      </c>
      <c r="AU166" s="134">
        <f t="shared" si="112"/>
        <v>5.4222736119690236</v>
      </c>
      <c r="AV166" s="134">
        <f t="shared" si="112"/>
        <v>5.4272926839129623</v>
      </c>
      <c r="AW166" s="134">
        <f t="shared" si="112"/>
        <v>5.4416814494749977</v>
      </c>
      <c r="AX166" s="134">
        <f t="shared" si="112"/>
        <v>5.4817121406743912</v>
      </c>
      <c r="AY166" s="134">
        <f t="shared" si="112"/>
        <v>5.5853898045460468</v>
      </c>
      <c r="AZ166" s="134">
        <f t="shared" si="108"/>
        <v>5.8208072353352538</v>
      </c>
      <c r="BA166" s="134"/>
      <c r="BC166" s="134"/>
    </row>
    <row r="167" spans="1:55" ht="13.5" thickBot="1">
      <c r="A167" s="18" t="s">
        <v>1809</v>
      </c>
      <c r="B167" s="6"/>
      <c r="C167" s="32">
        <v>50049.193899999998</v>
      </c>
      <c r="D167" s="32"/>
      <c r="E167">
        <f t="shared" si="89"/>
        <v>51110.008319475943</v>
      </c>
      <c r="F167">
        <f t="shared" si="90"/>
        <v>51110</v>
      </c>
      <c r="G167">
        <f t="shared" si="111"/>
        <v>2.6746799994725734E-3</v>
      </c>
      <c r="K167" s="8">
        <f t="shared" si="110"/>
        <v>2.6746799994725734E-3</v>
      </c>
      <c r="L167">
        <f t="shared" si="91"/>
        <v>1.1852392298504488E-2</v>
      </c>
      <c r="M167" s="2">
        <f t="shared" si="92"/>
        <v>35030.693899999998</v>
      </c>
      <c r="O167">
        <f t="shared" si="93"/>
        <v>8.4230403043801674E-5</v>
      </c>
      <c r="P167">
        <v>1</v>
      </c>
      <c r="Q167">
        <f t="shared" si="94"/>
        <v>8.4230403043801674E-5</v>
      </c>
      <c r="R167" s="183"/>
      <c r="AD167" s="135">
        <f t="shared" si="95"/>
        <v>35030.693899999998</v>
      </c>
      <c r="AE167">
        <f t="shared" si="96"/>
        <v>51110</v>
      </c>
      <c r="AF167" s="134">
        <f t="shared" si="97"/>
        <v>3.7430199868540917E-3</v>
      </c>
      <c r="AG167" s="134">
        <f t="shared" si="98"/>
        <v>-1.0683399873815183E-3</v>
      </c>
      <c r="AH167" s="134">
        <f t="shared" si="99"/>
        <v>-9.1777122990319149E-3</v>
      </c>
      <c r="AI167" s="134">
        <f t="shared" si="100"/>
        <v>1.078405231112297E-2</v>
      </c>
      <c r="AJ167" s="134">
        <f t="shared" si="101"/>
        <v>1.1413503286383427E-6</v>
      </c>
      <c r="AL167" s="136"/>
      <c r="AM167">
        <f t="shared" si="102"/>
        <v>-8.1093723116503966E-3</v>
      </c>
      <c r="AN167">
        <f t="shared" si="103"/>
        <v>1.0992867716644945</v>
      </c>
      <c r="AO167">
        <f t="shared" si="104"/>
        <v>-0.999905691985298</v>
      </c>
      <c r="AP167">
        <f t="shared" si="105"/>
        <v>-0.51832614014252942</v>
      </c>
      <c r="AQ167">
        <f t="shared" si="106"/>
        <v>-1.3815362073884969</v>
      </c>
      <c r="AR167">
        <f t="shared" si="107"/>
        <v>-0.82662824499501164</v>
      </c>
      <c r="AS167" s="134">
        <f t="shared" si="112"/>
        <v>5.4215853721045031</v>
      </c>
      <c r="AT167" s="134">
        <f t="shared" si="112"/>
        <v>5.4221849812138334</v>
      </c>
      <c r="AU167" s="134">
        <f t="shared" si="112"/>
        <v>5.4239266542844229</v>
      </c>
      <c r="AV167" s="134">
        <f t="shared" si="112"/>
        <v>5.4289658419388021</v>
      </c>
      <c r="AW167" s="134">
        <f t="shared" si="112"/>
        <v>5.4433846604319447</v>
      </c>
      <c r="AX167" s="134">
        <f t="shared" si="112"/>
        <v>5.4834254956156352</v>
      </c>
      <c r="AY167" s="134">
        <f t="shared" si="112"/>
        <v>5.5869706854480787</v>
      </c>
      <c r="AZ167" s="134">
        <f t="shared" si="108"/>
        <v>5.821880868334194</v>
      </c>
      <c r="BA167" s="134"/>
      <c r="BC167" s="134"/>
    </row>
    <row r="168" spans="1:55" ht="13.5" thickBot="1">
      <c r="A168" s="18" t="s">
        <v>1809</v>
      </c>
      <c r="B168" s="6"/>
      <c r="C168" s="32">
        <v>50050.158600000002</v>
      </c>
      <c r="D168" s="32"/>
      <c r="E168">
        <f t="shared" si="89"/>
        <v>51113.008976914491</v>
      </c>
      <c r="F168">
        <f t="shared" si="90"/>
        <v>51113</v>
      </c>
      <c r="G168">
        <f t="shared" si="111"/>
        <v>2.8860439997515641E-3</v>
      </c>
      <c r="K168" s="8">
        <f t="shared" si="110"/>
        <v>2.8860439997515641E-3</v>
      </c>
      <c r="L168">
        <f t="shared" si="91"/>
        <v>1.185638508697321E-2</v>
      </c>
      <c r="M168" s="2">
        <f t="shared" si="92"/>
        <v>35031.658600000002</v>
      </c>
      <c r="O168">
        <f t="shared" si="93"/>
        <v>8.0467019221096828E-5</v>
      </c>
      <c r="P168">
        <v>1</v>
      </c>
      <c r="Q168">
        <f t="shared" si="94"/>
        <v>8.0467019221096828E-5</v>
      </c>
      <c r="R168" s="183"/>
      <c r="AD168" s="135">
        <f t="shared" si="95"/>
        <v>35031.658600000002</v>
      </c>
      <c r="AE168">
        <f t="shared" si="96"/>
        <v>51113</v>
      </c>
      <c r="AF168" s="134">
        <f t="shared" si="97"/>
        <v>3.7493253903802919E-3</v>
      </c>
      <c r="AG168" s="134">
        <f t="shared" si="98"/>
        <v>-8.6328139062872775E-4</v>
      </c>
      <c r="AH168" s="134">
        <f t="shared" si="99"/>
        <v>-8.9703410872216463E-3</v>
      </c>
      <c r="AI168" s="134">
        <f t="shared" si="100"/>
        <v>1.0993103696344483E-2</v>
      </c>
      <c r="AJ168" s="134">
        <f t="shared" si="101"/>
        <v>7.4525475940587001E-7</v>
      </c>
      <c r="AL168" s="136"/>
      <c r="AM168">
        <f t="shared" si="102"/>
        <v>-8.1070596965929186E-3</v>
      </c>
      <c r="AN168">
        <f t="shared" si="103"/>
        <v>1.0996340383905048</v>
      </c>
      <c r="AO168">
        <f t="shared" si="104"/>
        <v>-0.99989626586573443</v>
      </c>
      <c r="AP168">
        <f t="shared" si="105"/>
        <v>-0.51825949964917184</v>
      </c>
      <c r="AQ168">
        <f t="shared" si="106"/>
        <v>-1.3808661870839736</v>
      </c>
      <c r="AR168">
        <f t="shared" si="107"/>
        <v>-0.82606447373343639</v>
      </c>
      <c r="AS168" s="134">
        <f t="shared" si="112"/>
        <v>5.4221030034478508</v>
      </c>
      <c r="AT168" s="134">
        <f t="shared" si="112"/>
        <v>5.4227040949754155</v>
      </c>
      <c r="AU168" s="134">
        <f t="shared" si="112"/>
        <v>5.4244490185113889</v>
      </c>
      <c r="AV168" s="134">
        <f t="shared" si="112"/>
        <v>5.4294945516952122</v>
      </c>
      <c r="AW168" s="134">
        <f t="shared" si="112"/>
        <v>5.4439228205355601</v>
      </c>
      <c r="AX168" s="134">
        <f t="shared" si="112"/>
        <v>5.4839667536800958</v>
      </c>
      <c r="AY168" s="134">
        <f t="shared" si="112"/>
        <v>5.5874699672796355</v>
      </c>
      <c r="AZ168" s="134">
        <f t="shared" si="108"/>
        <v>5.8222199103338594</v>
      </c>
      <c r="BA168" s="134"/>
      <c r="BC168" s="134"/>
    </row>
    <row r="169" spans="1:55" ht="13.5" thickBot="1">
      <c r="A169" s="18" t="s">
        <v>1809</v>
      </c>
      <c r="B169" s="6"/>
      <c r="C169" s="32">
        <v>50071.054400000001</v>
      </c>
      <c r="D169" s="32"/>
      <c r="E169">
        <f t="shared" si="89"/>
        <v>51178.00445499496</v>
      </c>
      <c r="F169">
        <f t="shared" si="90"/>
        <v>51178</v>
      </c>
      <c r="G169">
        <f t="shared" si="111"/>
        <v>1.4322639981401153E-3</v>
      </c>
      <c r="K169" s="8">
        <f t="shared" si="110"/>
        <v>1.4322639981401153E-3</v>
      </c>
      <c r="L169">
        <f t="shared" si="91"/>
        <v>1.1942991410213308E-2</v>
      </c>
      <c r="M169" s="2">
        <f t="shared" si="92"/>
        <v>35052.554400000001</v>
      </c>
      <c r="O169">
        <f t="shared" si="93"/>
        <v>1.1047539073090683E-4</v>
      </c>
      <c r="P169">
        <v>1</v>
      </c>
      <c r="Q169">
        <f t="shared" si="94"/>
        <v>1.1047539073090683E-4</v>
      </c>
      <c r="R169" s="183"/>
      <c r="S169">
        <v>7.1481152634610328E-10</v>
      </c>
      <c r="T169">
        <v>5.3701194158775815E-20</v>
      </c>
      <c r="U169">
        <v>1.9131767132492911E-31</v>
      </c>
      <c r="V169">
        <v>2.260607612615072E-9</v>
      </c>
      <c r="W169">
        <v>2.8972162249402908E-5</v>
      </c>
      <c r="X169">
        <v>2.6750971741382169E-6</v>
      </c>
      <c r="Y169">
        <v>5.0227661731501339E-2</v>
      </c>
      <c r="Z169">
        <v>452.19571284589097</v>
      </c>
      <c r="AA169">
        <v>6.7862834150791011E-5</v>
      </c>
      <c r="AB169">
        <v>1.302729128926363E-9</v>
      </c>
      <c r="AD169" s="135">
        <f t="shared" si="95"/>
        <v>35052.554400000001</v>
      </c>
      <c r="AE169">
        <f t="shared" si="96"/>
        <v>51178</v>
      </c>
      <c r="AF169" s="134">
        <f t="shared" si="97"/>
        <v>3.8867565679719385E-3</v>
      </c>
      <c r="AG169" s="134">
        <f t="shared" si="98"/>
        <v>-2.4544925698318232E-3</v>
      </c>
      <c r="AH169" s="134">
        <f t="shared" si="99"/>
        <v>-1.0510727412073192E-2</v>
      </c>
      <c r="AI169" s="134">
        <f t="shared" si="100"/>
        <v>9.4884988403814846E-3</v>
      </c>
      <c r="AJ169" s="134">
        <f t="shared" si="101"/>
        <v>6.0245337753596272E-6</v>
      </c>
      <c r="AL169" s="136"/>
      <c r="AM169">
        <f t="shared" si="102"/>
        <v>-8.0562348422413693E-3</v>
      </c>
      <c r="AN169">
        <f t="shared" si="103"/>
        <v>1.1072012432882061</v>
      </c>
      <c r="AO169">
        <f t="shared" si="104"/>
        <v>-0.99957877102046933</v>
      </c>
      <c r="AP169">
        <f t="shared" si="105"/>
        <v>-0.51674727287144284</v>
      </c>
      <c r="AQ169">
        <f t="shared" si="106"/>
        <v>-1.3662439251449994</v>
      </c>
      <c r="AR169">
        <f t="shared" si="107"/>
        <v>-0.81383797847728678</v>
      </c>
      <c r="AS169" s="134">
        <f t="shared" si="112"/>
        <v>5.4333590999214811</v>
      </c>
      <c r="AT169" s="134">
        <f t="shared" si="112"/>
        <v>5.4339927390867837</v>
      </c>
      <c r="AU169" s="134">
        <f t="shared" si="112"/>
        <v>5.4358083995593889</v>
      </c>
      <c r="AV169" s="134">
        <f t="shared" si="112"/>
        <v>5.4409905494103326</v>
      </c>
      <c r="AW169" s="134">
        <f t="shared" si="112"/>
        <v>5.4556187536976619</v>
      </c>
      <c r="AX169" s="134">
        <f t="shared" si="112"/>
        <v>5.4957173272344964</v>
      </c>
      <c r="AY169" s="134">
        <f t="shared" si="112"/>
        <v>5.5982943352724241</v>
      </c>
      <c r="AZ169" s="134">
        <f t="shared" si="108"/>
        <v>5.829565820326609</v>
      </c>
      <c r="BA169" s="134"/>
      <c r="BC169" s="134"/>
    </row>
    <row r="170" spans="1:55" ht="13.5" thickBot="1">
      <c r="A170" s="18" t="s">
        <v>1773</v>
      </c>
      <c r="B170" s="6"/>
      <c r="C170" s="32">
        <v>50098.383999999998</v>
      </c>
      <c r="D170" s="32"/>
      <c r="E170">
        <f t="shared" si="89"/>
        <v>51263.011988458515</v>
      </c>
      <c r="F170">
        <f t="shared" si="90"/>
        <v>51263</v>
      </c>
      <c r="G170">
        <f t="shared" si="111"/>
        <v>3.8542440015589818E-3</v>
      </c>
      <c r="K170" s="8">
        <f>G170</f>
        <v>3.8542440015589818E-3</v>
      </c>
      <c r="L170">
        <f t="shared" si="91"/>
        <v>1.205652248603991E-2</v>
      </c>
      <c r="M170" s="2">
        <f t="shared" si="92"/>
        <v>35079.883999999998</v>
      </c>
      <c r="O170">
        <f t="shared" si="93"/>
        <v>6.7277372336978754E-5</v>
      </c>
      <c r="P170">
        <v>1</v>
      </c>
      <c r="Q170">
        <f t="shared" si="94"/>
        <v>6.7277372336978754E-5</v>
      </c>
      <c r="R170" s="183"/>
      <c r="AD170" s="135">
        <f t="shared" si="95"/>
        <v>35079.883999999998</v>
      </c>
      <c r="AE170">
        <f t="shared" si="96"/>
        <v>51263</v>
      </c>
      <c r="AF170" s="134">
        <f t="shared" si="97"/>
        <v>4.0688447043596403E-3</v>
      </c>
      <c r="AG170" s="134">
        <f t="shared" si="98"/>
        <v>-2.146007028006585E-4</v>
      </c>
      <c r="AH170" s="134">
        <f t="shared" si="99"/>
        <v>-8.2022784844809279E-3</v>
      </c>
      <c r="AI170" s="134">
        <f t="shared" si="100"/>
        <v>1.1841921783239251E-2</v>
      </c>
      <c r="AJ170" s="134">
        <f t="shared" si="101"/>
        <v>4.6053461642536556E-8</v>
      </c>
      <c r="AL170" s="136"/>
      <c r="AM170">
        <f t="shared" si="102"/>
        <v>-7.9876777816802694E-3</v>
      </c>
      <c r="AN170">
        <f t="shared" si="103"/>
        <v>1.1172202540734915</v>
      </c>
      <c r="AO170">
        <f t="shared" si="104"/>
        <v>-0.99882627982777283</v>
      </c>
      <c r="AP170">
        <f t="shared" si="105"/>
        <v>-0.51456706328481294</v>
      </c>
      <c r="AQ170">
        <f t="shared" si="106"/>
        <v>-1.3468149396983542</v>
      </c>
      <c r="AR170">
        <f t="shared" si="107"/>
        <v>-0.7978154344574373</v>
      </c>
      <c r="AS170" s="134">
        <f t="shared" si="112"/>
        <v>5.4481971484409497</v>
      </c>
      <c r="AT170" s="134">
        <f t="shared" si="112"/>
        <v>5.4488745248079491</v>
      </c>
      <c r="AU170" s="134">
        <f t="shared" si="112"/>
        <v>5.4507833994904322</v>
      </c>
      <c r="AV170" s="134">
        <f t="shared" si="112"/>
        <v>5.4561412983138924</v>
      </c>
      <c r="AW170" s="134">
        <f t="shared" si="112"/>
        <v>5.4710164740450242</v>
      </c>
      <c r="AX170" s="134">
        <f t="shared" si="112"/>
        <v>5.5111501750258638</v>
      </c>
      <c r="AY170" s="134">
        <f t="shared" si="112"/>
        <v>5.6124680795258728</v>
      </c>
      <c r="AZ170" s="134">
        <f t="shared" si="108"/>
        <v>5.8391720103171281</v>
      </c>
      <c r="BA170" s="134"/>
      <c r="BC170" s="134"/>
    </row>
    <row r="171" spans="1:55" ht="13.5" thickBot="1">
      <c r="A171" s="18" t="s">
        <v>1773</v>
      </c>
      <c r="B171" s="6" t="s">
        <v>1814</v>
      </c>
      <c r="C171" s="32">
        <v>50113.3321</v>
      </c>
      <c r="D171" s="32"/>
      <c r="E171">
        <f t="shared" si="89"/>
        <v>51309.507404087242</v>
      </c>
      <c r="F171">
        <f t="shared" si="90"/>
        <v>51309.5</v>
      </c>
      <c r="G171">
        <f t="shared" si="111"/>
        <v>2.3803860021871515E-3</v>
      </c>
      <c r="K171" s="8">
        <f>G171</f>
        <v>2.3803860021871515E-3</v>
      </c>
      <c r="L171">
        <f t="shared" si="91"/>
        <v>1.2118763342401091E-2</v>
      </c>
      <c r="M171" s="2">
        <f t="shared" si="92"/>
        <v>35094.8321</v>
      </c>
      <c r="O171">
        <f t="shared" si="93"/>
        <v>9.4835993220392334E-5</v>
      </c>
      <c r="P171">
        <v>1</v>
      </c>
      <c r="Q171">
        <f t="shared" si="94"/>
        <v>9.4835993220392334E-5</v>
      </c>
      <c r="R171" s="183"/>
      <c r="AD171" s="135">
        <f t="shared" si="95"/>
        <v>35094.8321</v>
      </c>
      <c r="AE171">
        <f t="shared" si="96"/>
        <v>51309.5</v>
      </c>
      <c r="AF171" s="134">
        <f t="shared" si="97"/>
        <v>4.1696080465298112E-3</v>
      </c>
      <c r="AG171" s="134">
        <f t="shared" si="98"/>
        <v>-1.7892220443426598E-3</v>
      </c>
      <c r="AH171" s="134">
        <f t="shared" si="99"/>
        <v>-9.7383773402139398E-3</v>
      </c>
      <c r="AI171" s="134">
        <f t="shared" si="100"/>
        <v>1.0329541298058431E-2</v>
      </c>
      <c r="AJ171" s="134">
        <f t="shared" si="101"/>
        <v>3.201315523961727E-6</v>
      </c>
      <c r="AL171" s="136"/>
      <c r="AM171">
        <f t="shared" si="102"/>
        <v>-7.94915529587128E-3</v>
      </c>
      <c r="AN171">
        <f t="shared" si="103"/>
        <v>1.1227598140528894</v>
      </c>
      <c r="AO171">
        <f t="shared" si="104"/>
        <v>-0.99824617653718983</v>
      </c>
      <c r="AP171">
        <f t="shared" si="105"/>
        <v>-0.51327368784724448</v>
      </c>
      <c r="AQ171">
        <f t="shared" si="106"/>
        <v>-1.3360360202234005</v>
      </c>
      <c r="AR171">
        <f t="shared" si="107"/>
        <v>-0.78903320930254262</v>
      </c>
      <c r="AS171" s="134">
        <f t="shared" ref="AS171:AY180" si="113">$AZ171+$AG$7*SIN(AT171)</f>
        <v>5.4563718837112782</v>
      </c>
      <c r="AT171" s="134">
        <f t="shared" si="113"/>
        <v>5.4570737088659058</v>
      </c>
      <c r="AU171" s="134">
        <f t="shared" si="113"/>
        <v>5.4590338009041535</v>
      </c>
      <c r="AV171" s="134">
        <f t="shared" si="113"/>
        <v>5.464486205203837</v>
      </c>
      <c r="AW171" s="134">
        <f t="shared" si="113"/>
        <v>5.4794891937269039</v>
      </c>
      <c r="AX171" s="134">
        <f t="shared" si="113"/>
        <v>5.5196245047578945</v>
      </c>
      <c r="AY171" s="134">
        <f t="shared" si="113"/>
        <v>5.6202308309504847</v>
      </c>
      <c r="AZ171" s="134">
        <f t="shared" si="108"/>
        <v>5.8444271613119421</v>
      </c>
      <c r="BA171" s="134"/>
      <c r="BC171" s="134"/>
    </row>
    <row r="172" spans="1:55" ht="13.5" thickBot="1">
      <c r="A172" s="18" t="s">
        <v>1809</v>
      </c>
      <c r="B172" s="6"/>
      <c r="C172" s="32">
        <v>50443.994700000003</v>
      </c>
      <c r="D172" s="32"/>
      <c r="E172">
        <f t="shared" si="89"/>
        <v>52338.019055726872</v>
      </c>
      <c r="F172">
        <f t="shared" si="90"/>
        <v>52338</v>
      </c>
      <c r="G172">
        <f t="shared" si="111"/>
        <v>6.126344007498119E-3</v>
      </c>
      <c r="K172" s="8">
        <f>+G172</f>
        <v>6.126344007498119E-3</v>
      </c>
      <c r="L172">
        <f t="shared" si="91"/>
        <v>1.3519414441151269E-2</v>
      </c>
      <c r="M172" s="2">
        <f t="shared" si="92"/>
        <v>35425.494700000003</v>
      </c>
      <c r="O172">
        <f t="shared" si="93"/>
        <v>5.4657490436956368E-5</v>
      </c>
      <c r="P172">
        <v>1</v>
      </c>
      <c r="Q172">
        <f t="shared" si="94"/>
        <v>5.4657490436956368E-5</v>
      </c>
      <c r="R172" s="183"/>
      <c r="AD172" s="135">
        <f t="shared" si="95"/>
        <v>35425.494700000003</v>
      </c>
      <c r="AE172">
        <f t="shared" si="96"/>
        <v>52338</v>
      </c>
      <c r="AF172" s="134">
        <f t="shared" si="97"/>
        <v>6.6202527642846868E-3</v>
      </c>
      <c r="AG172" s="134">
        <f t="shared" si="98"/>
        <v>-4.9390875678656781E-4</v>
      </c>
      <c r="AH172" s="134">
        <f t="shared" si="99"/>
        <v>-7.3930704336531497E-3</v>
      </c>
      <c r="AI172" s="134">
        <f t="shared" si="100"/>
        <v>1.30255056843647E-2</v>
      </c>
      <c r="AJ172" s="134">
        <f t="shared" si="101"/>
        <v>2.4394586003045298E-7</v>
      </c>
      <c r="AL172" s="136"/>
      <c r="AM172">
        <f t="shared" si="102"/>
        <v>-6.8991616768665819E-3</v>
      </c>
      <c r="AN172">
        <f t="shared" si="103"/>
        <v>1.2544383646026145</v>
      </c>
      <c r="AO172">
        <f t="shared" si="104"/>
        <v>-0.9468347430393611</v>
      </c>
      <c r="AP172">
        <f t="shared" si="105"/>
        <v>-0.46236454146155886</v>
      </c>
      <c r="AQ172">
        <f t="shared" si="106"/>
        <v>-1.0677242174693833</v>
      </c>
      <c r="AR172">
        <f t="shared" si="107"/>
        <v>-0.59111677067403501</v>
      </c>
      <c r="AS172" s="134">
        <f t="shared" si="113"/>
        <v>5.6481265522968229</v>
      </c>
      <c r="AT172" s="134">
        <f t="shared" si="113"/>
        <v>5.6493940765948558</v>
      </c>
      <c r="AU172" s="134">
        <f t="shared" si="113"/>
        <v>5.6523714485831302</v>
      </c>
      <c r="AV172" s="134">
        <f t="shared" si="113"/>
        <v>5.6593399043682293</v>
      </c>
      <c r="AW172" s="134">
        <f t="shared" si="113"/>
        <v>5.6755149044850111</v>
      </c>
      <c r="AX172" s="134">
        <f t="shared" si="113"/>
        <v>5.71238285032502</v>
      </c>
      <c r="AY172" s="134">
        <f t="shared" si="113"/>
        <v>5.793386108028284</v>
      </c>
      <c r="AZ172" s="134">
        <f t="shared" si="108"/>
        <v>5.9606620601972242</v>
      </c>
      <c r="BA172" s="134"/>
      <c r="BC172" s="134"/>
    </row>
    <row r="173" spans="1:55" ht="13.5" thickBot="1">
      <c r="A173" s="18" t="s">
        <v>1774</v>
      </c>
      <c r="B173" s="6"/>
      <c r="C173" s="32">
        <v>50481.288800000002</v>
      </c>
      <c r="D173" s="32">
        <v>2.0000000000000001E-4</v>
      </c>
      <c r="E173">
        <f t="shared" si="89"/>
        <v>52454.020733532016</v>
      </c>
      <c r="F173">
        <f t="shared" si="90"/>
        <v>52454</v>
      </c>
      <c r="G173">
        <f t="shared" si="111"/>
        <v>6.6657520001172088E-3</v>
      </c>
      <c r="K173">
        <f>G173</f>
        <v>6.6657520001172088E-3</v>
      </c>
      <c r="L173">
        <f t="shared" si="91"/>
        <v>1.3680268437531007E-2</v>
      </c>
      <c r="M173" s="2">
        <f t="shared" si="92"/>
        <v>35462.788800000002</v>
      </c>
      <c r="O173">
        <f t="shared" si="93"/>
        <v>4.9203440850748359E-5</v>
      </c>
      <c r="P173">
        <v>1</v>
      </c>
      <c r="Q173">
        <f t="shared" si="94"/>
        <v>4.9203440850748359E-5</v>
      </c>
      <c r="R173" s="183"/>
      <c r="AD173" s="135">
        <f t="shared" si="95"/>
        <v>35462.788800000002</v>
      </c>
      <c r="AE173">
        <f t="shared" si="96"/>
        <v>52454</v>
      </c>
      <c r="AF173" s="134">
        <f t="shared" si="97"/>
        <v>6.924853049529456E-3</v>
      </c>
      <c r="AG173" s="134">
        <f t="shared" si="98"/>
        <v>-2.5910104941224716E-4</v>
      </c>
      <c r="AH173" s="134">
        <f t="shared" si="99"/>
        <v>-7.014516437413798E-3</v>
      </c>
      <c r="AI173" s="134">
        <f t="shared" si="100"/>
        <v>1.3421167388118761E-2</v>
      </c>
      <c r="AJ173" s="134">
        <f t="shared" si="101"/>
        <v>6.7133353806527745E-8</v>
      </c>
      <c r="AL173" s="136"/>
      <c r="AM173">
        <f t="shared" si="102"/>
        <v>-6.7554153880015509E-3</v>
      </c>
      <c r="AN173">
        <f t="shared" si="103"/>
        <v>1.2700855696238391</v>
      </c>
      <c r="AO173">
        <f t="shared" si="104"/>
        <v>-0.9352911452005972</v>
      </c>
      <c r="AP173">
        <f t="shared" si="105"/>
        <v>-0.45340228899243207</v>
      </c>
      <c r="AQ173">
        <f t="shared" si="106"/>
        <v>-1.0335546405630667</v>
      </c>
      <c r="AR173">
        <f t="shared" si="107"/>
        <v>-0.56829053548517416</v>
      </c>
      <c r="AS173" s="134">
        <f t="shared" si="113"/>
        <v>5.6711197344040594</v>
      </c>
      <c r="AT173" s="134">
        <f t="shared" si="113"/>
        <v>5.6724424288754385</v>
      </c>
      <c r="AU173" s="134">
        <f t="shared" si="113"/>
        <v>5.6754985186653801</v>
      </c>
      <c r="AV173" s="134">
        <f t="shared" si="113"/>
        <v>5.6825349498742517</v>
      </c>
      <c r="AW173" s="134">
        <f t="shared" si="113"/>
        <v>5.6986088443679481</v>
      </c>
      <c r="AX173" s="134">
        <f t="shared" si="113"/>
        <v>5.734707625550767</v>
      </c>
      <c r="AY173" s="134">
        <f t="shared" si="113"/>
        <v>5.8130717871869049</v>
      </c>
      <c r="AZ173" s="134">
        <f t="shared" si="108"/>
        <v>5.9737716841842854</v>
      </c>
      <c r="BA173" s="134"/>
      <c r="BC173" s="134"/>
    </row>
    <row r="174" spans="1:55" ht="13.5" thickBot="1">
      <c r="A174" s="18" t="s">
        <v>1809</v>
      </c>
      <c r="B174" s="6"/>
      <c r="C174" s="32">
        <v>50481.288800000002</v>
      </c>
      <c r="D174" s="32"/>
      <c r="E174">
        <f t="shared" si="89"/>
        <v>52454.020733532016</v>
      </c>
      <c r="F174">
        <f t="shared" si="90"/>
        <v>52454</v>
      </c>
      <c r="G174">
        <f t="shared" si="111"/>
        <v>6.6657520001172088E-3</v>
      </c>
      <c r="K174" s="8">
        <f t="shared" ref="K174:K205" si="114">+G174</f>
        <v>6.6657520001172088E-3</v>
      </c>
      <c r="L174">
        <f t="shared" si="91"/>
        <v>1.3680268437531007E-2</v>
      </c>
      <c r="M174" s="2">
        <f t="shared" si="92"/>
        <v>35462.788800000002</v>
      </c>
      <c r="O174">
        <f t="shared" si="93"/>
        <v>4.9203440850748359E-5</v>
      </c>
      <c r="P174">
        <v>1</v>
      </c>
      <c r="Q174">
        <f t="shared" si="94"/>
        <v>4.9203440850748359E-5</v>
      </c>
      <c r="R174" s="183"/>
      <c r="AD174" s="135">
        <f t="shared" si="95"/>
        <v>35462.788800000002</v>
      </c>
      <c r="AE174">
        <f t="shared" si="96"/>
        <v>52454</v>
      </c>
      <c r="AF174" s="134">
        <f t="shared" si="97"/>
        <v>6.924853049529456E-3</v>
      </c>
      <c r="AG174" s="134">
        <f t="shared" si="98"/>
        <v>-2.5910104941224716E-4</v>
      </c>
      <c r="AH174" s="134">
        <f t="shared" si="99"/>
        <v>-7.014516437413798E-3</v>
      </c>
      <c r="AI174" s="134">
        <f t="shared" si="100"/>
        <v>1.3421167388118761E-2</v>
      </c>
      <c r="AJ174" s="134">
        <f t="shared" si="101"/>
        <v>6.7133353806527745E-8</v>
      </c>
      <c r="AL174" s="136"/>
      <c r="AM174">
        <f t="shared" si="102"/>
        <v>-6.7554153880015509E-3</v>
      </c>
      <c r="AN174">
        <f t="shared" si="103"/>
        <v>1.2700855696238391</v>
      </c>
      <c r="AO174">
        <f t="shared" si="104"/>
        <v>-0.9352911452005972</v>
      </c>
      <c r="AP174">
        <f t="shared" si="105"/>
        <v>-0.45340228899243207</v>
      </c>
      <c r="AQ174">
        <f t="shared" si="106"/>
        <v>-1.0335546405630667</v>
      </c>
      <c r="AR174">
        <f t="shared" si="107"/>
        <v>-0.56829053548517416</v>
      </c>
      <c r="AS174" s="134">
        <f t="shared" si="113"/>
        <v>5.6711197344040594</v>
      </c>
      <c r="AT174" s="134">
        <f t="shared" si="113"/>
        <v>5.6724424288754385</v>
      </c>
      <c r="AU174" s="134">
        <f t="shared" si="113"/>
        <v>5.6754985186653801</v>
      </c>
      <c r="AV174" s="134">
        <f t="shared" si="113"/>
        <v>5.6825349498742517</v>
      </c>
      <c r="AW174" s="134">
        <f t="shared" si="113"/>
        <v>5.6986088443679481</v>
      </c>
      <c r="AX174" s="134">
        <f t="shared" si="113"/>
        <v>5.734707625550767</v>
      </c>
      <c r="AY174" s="134">
        <f t="shared" si="113"/>
        <v>5.8130717871869049</v>
      </c>
      <c r="AZ174" s="134">
        <f t="shared" si="108"/>
        <v>5.9737716841842854</v>
      </c>
      <c r="BA174" s="134"/>
      <c r="BC174" s="134"/>
    </row>
    <row r="175" spans="1:55" ht="13.5" thickBot="1">
      <c r="A175" s="18" t="s">
        <v>1809</v>
      </c>
      <c r="B175" s="6"/>
      <c r="C175" s="32">
        <v>50758.4211</v>
      </c>
      <c r="D175" s="32"/>
      <c r="E175">
        <f t="shared" si="89"/>
        <v>53316.028712649349</v>
      </c>
      <c r="F175">
        <f t="shared" si="90"/>
        <v>53316</v>
      </c>
      <c r="G175">
        <f t="shared" si="111"/>
        <v>9.231007999915164E-3</v>
      </c>
      <c r="K175" s="8">
        <f t="shared" si="114"/>
        <v>9.231007999915164E-3</v>
      </c>
      <c r="L175">
        <f t="shared" si="91"/>
        <v>1.4893872466332177E-2</v>
      </c>
      <c r="M175" s="2">
        <f t="shared" si="92"/>
        <v>35739.9211</v>
      </c>
      <c r="O175">
        <f t="shared" si="93"/>
        <v>3.2068033965008437E-5</v>
      </c>
      <c r="P175">
        <v>1</v>
      </c>
      <c r="Q175">
        <f t="shared" si="94"/>
        <v>3.2068033965008437E-5</v>
      </c>
      <c r="R175" s="183"/>
      <c r="AD175" s="135">
        <f t="shared" si="95"/>
        <v>35739.9211</v>
      </c>
      <c r="AE175">
        <f t="shared" si="96"/>
        <v>53316</v>
      </c>
      <c r="AF175" s="134">
        <f t="shared" si="97"/>
        <v>9.3780579151111279E-3</v>
      </c>
      <c r="AG175" s="134">
        <f t="shared" si="98"/>
        <v>-1.4704991519596394E-4</v>
      </c>
      <c r="AH175" s="134">
        <f t="shared" si="99"/>
        <v>-5.6628644664170127E-3</v>
      </c>
      <c r="AI175" s="134">
        <f t="shared" si="100"/>
        <v>1.4746822551136213E-2</v>
      </c>
      <c r="AJ175" s="134">
        <f t="shared" si="101"/>
        <v>2.1623677559140188E-8</v>
      </c>
      <c r="AL175" s="136"/>
      <c r="AM175">
        <f t="shared" si="102"/>
        <v>-5.5158145512210488E-3</v>
      </c>
      <c r="AN175">
        <f t="shared" si="103"/>
        <v>1.3852462216486139</v>
      </c>
      <c r="AO175">
        <f t="shared" si="104"/>
        <v>-0.80044154905876919</v>
      </c>
      <c r="AP175">
        <f t="shared" si="105"/>
        <v>-0.36070098320919175</v>
      </c>
      <c r="AQ175">
        <f t="shared" si="106"/>
        <v>-0.75250523820704074</v>
      </c>
      <c r="AR175">
        <f t="shared" si="107"/>
        <v>-0.39507399261590598</v>
      </c>
      <c r="AS175" s="134">
        <f t="shared" si="113"/>
        <v>5.850745490469321</v>
      </c>
      <c r="AT175" s="134">
        <f t="shared" si="113"/>
        <v>5.8522662612300627</v>
      </c>
      <c r="AU175" s="134">
        <f t="shared" si="113"/>
        <v>5.8554355067781394</v>
      </c>
      <c r="AV175" s="134">
        <f t="shared" si="113"/>
        <v>5.8620254955413182</v>
      </c>
      <c r="AW175" s="134">
        <f t="shared" si="113"/>
        <v>5.8756668446693157</v>
      </c>
      <c r="AX175" s="134">
        <f t="shared" si="113"/>
        <v>5.9036551562595525</v>
      </c>
      <c r="AY175" s="134">
        <f t="shared" si="113"/>
        <v>5.9601452845605154</v>
      </c>
      <c r="AZ175" s="134">
        <f t="shared" si="108"/>
        <v>6.0711897520881388</v>
      </c>
      <c r="BA175" s="134"/>
      <c r="BC175" s="134"/>
    </row>
    <row r="176" spans="1:55" ht="13.5" thickBot="1">
      <c r="A176" s="18" t="s">
        <v>1809</v>
      </c>
      <c r="B176" s="6" t="s">
        <v>1814</v>
      </c>
      <c r="C176" s="32">
        <v>50759.546699999999</v>
      </c>
      <c r="D176" s="32"/>
      <c r="E176">
        <f t="shared" si="89"/>
        <v>53319.52984254757</v>
      </c>
      <c r="F176">
        <f t="shared" si="90"/>
        <v>53319.5</v>
      </c>
      <c r="G176">
        <f t="shared" si="111"/>
        <v>9.5942660045693628E-3</v>
      </c>
      <c r="K176" s="8">
        <f t="shared" si="114"/>
        <v>9.5942660045693628E-3</v>
      </c>
      <c r="L176">
        <f t="shared" si="91"/>
        <v>1.4898865822427713E-2</v>
      </c>
      <c r="M176" s="2">
        <f t="shared" si="92"/>
        <v>35741.046699999999</v>
      </c>
      <c r="O176">
        <f t="shared" si="93"/>
        <v>2.8138779227622847E-5</v>
      </c>
      <c r="P176">
        <v>1</v>
      </c>
      <c r="Q176">
        <f t="shared" si="94"/>
        <v>2.8138779227622847E-5</v>
      </c>
      <c r="R176" s="183"/>
      <c r="AD176" s="135">
        <f t="shared" si="95"/>
        <v>35741.046699999999</v>
      </c>
      <c r="AE176">
        <f t="shared" si="96"/>
        <v>53319.5</v>
      </c>
      <c r="AF176" s="134">
        <f t="shared" si="97"/>
        <v>9.3887023925821218E-3</v>
      </c>
      <c r="AG176" s="134">
        <f t="shared" si="98"/>
        <v>2.0556361198724102E-4</v>
      </c>
      <c r="AH176" s="134">
        <f t="shared" si="99"/>
        <v>-5.3045998178583506E-3</v>
      </c>
      <c r="AI176" s="134">
        <f t="shared" si="100"/>
        <v>1.5104429434414954E-2</v>
      </c>
      <c r="AJ176" s="134">
        <f t="shared" si="101"/>
        <v>4.2256398573240981E-8</v>
      </c>
      <c r="AL176" s="136"/>
      <c r="AM176">
        <f t="shared" si="102"/>
        <v>-5.5101634298455908E-3</v>
      </c>
      <c r="AN176">
        <f t="shared" si="103"/>
        <v>1.3856929833431888</v>
      </c>
      <c r="AO176">
        <f t="shared" si="104"/>
        <v>-0.79969801653042349</v>
      </c>
      <c r="AP176">
        <f t="shared" si="105"/>
        <v>-0.36022322687805841</v>
      </c>
      <c r="AQ176">
        <f t="shared" si="106"/>
        <v>-0.75126582460119151</v>
      </c>
      <c r="AR176">
        <f t="shared" si="107"/>
        <v>-0.39435773510088451</v>
      </c>
      <c r="AS176" s="134">
        <f t="shared" si="113"/>
        <v>5.8515053467179907</v>
      </c>
      <c r="AT176" s="134">
        <f t="shared" si="113"/>
        <v>5.8530258870299035</v>
      </c>
      <c r="AU176" s="134">
        <f t="shared" si="113"/>
        <v>5.8561935527703879</v>
      </c>
      <c r="AV176" s="134">
        <f t="shared" si="113"/>
        <v>5.862778010928138</v>
      </c>
      <c r="AW176" s="134">
        <f t="shared" si="113"/>
        <v>5.8764034534094902</v>
      </c>
      <c r="AX176" s="134">
        <f t="shared" si="113"/>
        <v>5.9043508239166185</v>
      </c>
      <c r="AY176" s="134">
        <f t="shared" si="113"/>
        <v>5.9607449198350295</v>
      </c>
      <c r="AZ176" s="134">
        <f t="shared" si="108"/>
        <v>6.0715853010877483</v>
      </c>
      <c r="BA176" s="134"/>
      <c r="BC176" s="134"/>
    </row>
    <row r="177" spans="1:55" ht="13.5" thickBot="1">
      <c r="A177" s="18" t="s">
        <v>1809</v>
      </c>
      <c r="B177" s="6" t="s">
        <v>1814</v>
      </c>
      <c r="C177" s="32">
        <v>50819.988499999999</v>
      </c>
      <c r="D177" s="32"/>
      <c r="E177">
        <f t="shared" si="89"/>
        <v>53507.531435549237</v>
      </c>
      <c r="F177">
        <f t="shared" si="90"/>
        <v>53507.5</v>
      </c>
      <c r="G177">
        <f t="shared" si="111"/>
        <v>1.0106410001753829E-2</v>
      </c>
      <c r="K177" s="8">
        <f t="shared" si="114"/>
        <v>1.0106410001753829E-2</v>
      </c>
      <c r="L177">
        <f t="shared" si="91"/>
        <v>1.5167861560056596E-2</v>
      </c>
      <c r="M177" s="2">
        <f t="shared" si="92"/>
        <v>35801.488499999999</v>
      </c>
      <c r="O177">
        <f t="shared" si="93"/>
        <v>2.5618291877045504E-5</v>
      </c>
      <c r="P177">
        <v>1</v>
      </c>
      <c r="Q177">
        <f t="shared" si="94"/>
        <v>2.5618291877045504E-5</v>
      </c>
      <c r="R177" s="183"/>
      <c r="AD177" s="135">
        <f t="shared" si="95"/>
        <v>35801.488499999999</v>
      </c>
      <c r="AE177">
        <f t="shared" si="96"/>
        <v>53507.5</v>
      </c>
      <c r="AF177" s="134">
        <f t="shared" si="97"/>
        <v>9.9684350831280646E-3</v>
      </c>
      <c r="AG177" s="134">
        <f t="shared" si="98"/>
        <v>1.3797491862576478E-4</v>
      </c>
      <c r="AH177" s="134">
        <f t="shared" si="99"/>
        <v>-5.0614515583027667E-3</v>
      </c>
      <c r="AI177" s="134">
        <f t="shared" si="100"/>
        <v>1.5305836478682361E-2</v>
      </c>
      <c r="AJ177" s="134">
        <f t="shared" si="101"/>
        <v>1.9037078169786413E-8</v>
      </c>
      <c r="AL177" s="136"/>
      <c r="AM177">
        <f t="shared" si="102"/>
        <v>-5.1994264769285323E-3</v>
      </c>
      <c r="AN177">
        <f t="shared" si="103"/>
        <v>1.4091825273505871</v>
      </c>
      <c r="AO177">
        <f t="shared" si="104"/>
        <v>-0.75724089580451215</v>
      </c>
      <c r="AP177">
        <f t="shared" si="105"/>
        <v>-0.33330092993209093</v>
      </c>
      <c r="AQ177">
        <f t="shared" si="106"/>
        <v>-0.68355205335170044</v>
      </c>
      <c r="AR177">
        <f t="shared" si="107"/>
        <v>-0.35573639683250424</v>
      </c>
      <c r="AS177" s="134">
        <f t="shared" si="113"/>
        <v>5.8926600747873845</v>
      </c>
      <c r="AT177" s="134">
        <f t="shared" si="113"/>
        <v>5.8941531163740111</v>
      </c>
      <c r="AU177" s="134">
        <f t="shared" si="113"/>
        <v>5.8972087482146787</v>
      </c>
      <c r="AV177" s="134">
        <f t="shared" si="113"/>
        <v>5.9034505812870925</v>
      </c>
      <c r="AW177" s="134">
        <f t="shared" si="113"/>
        <v>5.9161531444577555</v>
      </c>
      <c r="AX177" s="134">
        <f t="shared" si="113"/>
        <v>5.9418161513357459</v>
      </c>
      <c r="AY177" s="134">
        <f t="shared" si="113"/>
        <v>5.9929785583570583</v>
      </c>
      <c r="AZ177" s="134">
        <f t="shared" si="108"/>
        <v>6.0928319330667788</v>
      </c>
      <c r="BA177" s="134"/>
      <c r="BC177" s="134"/>
    </row>
    <row r="178" spans="1:55" ht="13.5" thickBot="1">
      <c r="A178" s="18" t="s">
        <v>1777</v>
      </c>
      <c r="B178" s="6"/>
      <c r="C178" s="32">
        <v>50823.362999999998</v>
      </c>
      <c r="D178" s="32">
        <v>4.0000000000000002E-4</v>
      </c>
      <c r="E178">
        <f t="shared" si="89"/>
        <v>53518.027671193835</v>
      </c>
      <c r="F178">
        <f t="shared" si="90"/>
        <v>53518</v>
      </c>
      <c r="G178">
        <f t="shared" si="111"/>
        <v>8.8961840010597371E-3</v>
      </c>
      <c r="K178">
        <f t="shared" si="114"/>
        <v>8.8961840010597371E-3</v>
      </c>
      <c r="L178">
        <f t="shared" si="91"/>
        <v>1.5182930482818421E-2</v>
      </c>
      <c r="M178" s="2">
        <f t="shared" si="92"/>
        <v>35804.862999999998</v>
      </c>
      <c r="O178">
        <f t="shared" si="93"/>
        <v>3.9523181325905192E-5</v>
      </c>
      <c r="P178">
        <v>1</v>
      </c>
      <c r="Q178">
        <f t="shared" si="94"/>
        <v>3.9523181325905192E-5</v>
      </c>
      <c r="R178" s="183"/>
      <c r="AD178" s="135">
        <f t="shared" si="95"/>
        <v>35804.862999999998</v>
      </c>
      <c r="AE178">
        <f t="shared" si="96"/>
        <v>53518</v>
      </c>
      <c r="AF178" s="134">
        <f t="shared" si="97"/>
        <v>1.0001271517492125E-2</v>
      </c>
      <c r="AG178" s="134">
        <f t="shared" si="98"/>
        <v>-1.1050875164323876E-3</v>
      </c>
      <c r="AH178" s="134">
        <f t="shared" si="99"/>
        <v>-6.2867464817586843E-3</v>
      </c>
      <c r="AI178" s="134">
        <f t="shared" si="100"/>
        <v>1.4077842966386034E-2</v>
      </c>
      <c r="AJ178" s="134">
        <f t="shared" si="101"/>
        <v>1.2212184189747024E-6</v>
      </c>
      <c r="AL178" s="136"/>
      <c r="AM178">
        <f t="shared" si="102"/>
        <v>-5.1816589653262959E-3</v>
      </c>
      <c r="AN178">
        <f t="shared" si="103"/>
        <v>1.4104617339748176</v>
      </c>
      <c r="AO178">
        <f t="shared" si="104"/>
        <v>-0.75472262843684823</v>
      </c>
      <c r="AP178">
        <f t="shared" si="105"/>
        <v>-0.33172430650315127</v>
      </c>
      <c r="AQ178">
        <f t="shared" si="106"/>
        <v>-0.67970496612418319</v>
      </c>
      <c r="AR178">
        <f t="shared" si="107"/>
        <v>-0.35357091099871019</v>
      </c>
      <c r="AS178" s="134">
        <f t="shared" si="113"/>
        <v>5.8949778951675196</v>
      </c>
      <c r="AT178" s="134">
        <f t="shared" si="113"/>
        <v>5.8964685048483041</v>
      </c>
      <c r="AU178" s="134">
        <f t="shared" si="113"/>
        <v>5.8995162924402758</v>
      </c>
      <c r="AV178" s="134">
        <f t="shared" si="113"/>
        <v>5.9057363650306609</v>
      </c>
      <c r="AW178" s="134">
        <f t="shared" si="113"/>
        <v>5.9183834877170183</v>
      </c>
      <c r="AX178" s="134">
        <f t="shared" si="113"/>
        <v>5.9439141086735798</v>
      </c>
      <c r="AY178" s="134">
        <f t="shared" si="113"/>
        <v>5.9947802165004891</v>
      </c>
      <c r="AZ178" s="134">
        <f t="shared" si="108"/>
        <v>6.0940185800656081</v>
      </c>
      <c r="BA178" s="134"/>
      <c r="BC178" s="134"/>
    </row>
    <row r="179" spans="1:55" ht="13.5" thickBot="1">
      <c r="A179" s="18" t="s">
        <v>1809</v>
      </c>
      <c r="B179" s="6"/>
      <c r="C179" s="32">
        <v>50823.362999999998</v>
      </c>
      <c r="D179" s="32"/>
      <c r="E179">
        <f t="shared" si="89"/>
        <v>53518.027671193835</v>
      </c>
      <c r="F179">
        <f t="shared" si="90"/>
        <v>53518</v>
      </c>
      <c r="G179">
        <f t="shared" si="111"/>
        <v>8.8961840010597371E-3</v>
      </c>
      <c r="K179" s="8">
        <f t="shared" si="114"/>
        <v>8.8961840010597371E-3</v>
      </c>
      <c r="L179">
        <f t="shared" si="91"/>
        <v>1.5182930482818421E-2</v>
      </c>
      <c r="M179" s="2">
        <f t="shared" si="92"/>
        <v>35804.862999999998</v>
      </c>
      <c r="O179">
        <f t="shared" si="93"/>
        <v>3.9523181325905192E-5</v>
      </c>
      <c r="P179">
        <v>1</v>
      </c>
      <c r="Q179">
        <f t="shared" si="94"/>
        <v>3.9523181325905192E-5</v>
      </c>
      <c r="R179" s="183"/>
      <c r="AD179" s="135">
        <f t="shared" si="95"/>
        <v>35804.862999999998</v>
      </c>
      <c r="AE179">
        <f t="shared" si="96"/>
        <v>53518</v>
      </c>
      <c r="AF179" s="134">
        <f t="shared" si="97"/>
        <v>1.0001271517492125E-2</v>
      </c>
      <c r="AG179" s="134">
        <f t="shared" si="98"/>
        <v>-1.1050875164323876E-3</v>
      </c>
      <c r="AH179" s="134">
        <f t="shared" si="99"/>
        <v>-6.2867464817586843E-3</v>
      </c>
      <c r="AI179" s="134">
        <f t="shared" si="100"/>
        <v>1.4077842966386034E-2</v>
      </c>
      <c r="AJ179" s="134">
        <f t="shared" si="101"/>
        <v>1.2212184189747024E-6</v>
      </c>
      <c r="AL179" s="136"/>
      <c r="AM179">
        <f t="shared" si="102"/>
        <v>-5.1816589653262959E-3</v>
      </c>
      <c r="AN179">
        <f t="shared" si="103"/>
        <v>1.4104617339748176</v>
      </c>
      <c r="AO179">
        <f t="shared" si="104"/>
        <v>-0.75472262843684823</v>
      </c>
      <c r="AP179">
        <f t="shared" si="105"/>
        <v>-0.33172430650315127</v>
      </c>
      <c r="AQ179">
        <f t="shared" si="106"/>
        <v>-0.67970496612418319</v>
      </c>
      <c r="AR179">
        <f t="shared" si="107"/>
        <v>-0.35357091099871019</v>
      </c>
      <c r="AS179" s="134">
        <f t="shared" si="113"/>
        <v>5.8949778951675196</v>
      </c>
      <c r="AT179" s="134">
        <f t="shared" si="113"/>
        <v>5.8964685048483041</v>
      </c>
      <c r="AU179" s="134">
        <f t="shared" si="113"/>
        <v>5.8995162924402758</v>
      </c>
      <c r="AV179" s="134">
        <f t="shared" si="113"/>
        <v>5.9057363650306609</v>
      </c>
      <c r="AW179" s="134">
        <f t="shared" si="113"/>
        <v>5.9183834877170183</v>
      </c>
      <c r="AX179" s="134">
        <f t="shared" si="113"/>
        <v>5.9439141086735798</v>
      </c>
      <c r="AY179" s="134">
        <f t="shared" si="113"/>
        <v>5.9947802165004891</v>
      </c>
      <c r="AZ179" s="134">
        <f t="shared" si="108"/>
        <v>6.0940185800656081</v>
      </c>
      <c r="BA179" s="134"/>
      <c r="BC179" s="134"/>
    </row>
    <row r="180" spans="1:55" ht="13.5" thickBot="1">
      <c r="A180" s="18" t="s">
        <v>1809</v>
      </c>
      <c r="B180" s="6" t="s">
        <v>1814</v>
      </c>
      <c r="C180" s="32">
        <v>50829.953800000003</v>
      </c>
      <c r="D180" s="32"/>
      <c r="E180">
        <f t="shared" si="89"/>
        <v>53538.528068256077</v>
      </c>
      <c r="F180">
        <f t="shared" si="90"/>
        <v>53538.5</v>
      </c>
      <c r="G180">
        <f t="shared" si="111"/>
        <v>9.0238380071241409E-3</v>
      </c>
      <c r="K180" s="8">
        <f t="shared" si="114"/>
        <v>9.0238380071241409E-3</v>
      </c>
      <c r="L180">
        <f t="shared" si="91"/>
        <v>1.5212364549851337E-2</v>
      </c>
      <c r="M180" s="2">
        <f t="shared" si="92"/>
        <v>35811.453800000003</v>
      </c>
      <c r="O180">
        <f t="shared" si="93"/>
        <v>3.8297860770039023E-5</v>
      </c>
      <c r="P180">
        <v>1</v>
      </c>
      <c r="Q180">
        <f t="shared" si="94"/>
        <v>3.8297860770039023E-5</v>
      </c>
      <c r="R180" s="183"/>
      <c r="AD180" s="135">
        <f t="shared" si="95"/>
        <v>35811.453800000003</v>
      </c>
      <c r="AE180">
        <f t="shared" si="96"/>
        <v>53538.5</v>
      </c>
      <c r="AF180" s="134">
        <f t="shared" si="97"/>
        <v>1.0065518905556795E-2</v>
      </c>
      <c r="AG180" s="134">
        <f t="shared" si="98"/>
        <v>-1.0416808984326544E-3</v>
      </c>
      <c r="AH180" s="134">
        <f t="shared" si="99"/>
        <v>-6.1885265427271963E-3</v>
      </c>
      <c r="AI180" s="134">
        <f t="shared" si="100"/>
        <v>1.4170683651418683E-2</v>
      </c>
      <c r="AJ180" s="134">
        <f t="shared" si="101"/>
        <v>1.0850990941594619E-6</v>
      </c>
      <c r="AL180" s="136"/>
      <c r="AM180">
        <f t="shared" si="102"/>
        <v>-5.1468456442945419E-3</v>
      </c>
      <c r="AN180">
        <f t="shared" si="103"/>
        <v>1.412948144801714</v>
      </c>
      <c r="AO180">
        <f t="shared" si="104"/>
        <v>-0.74976089024853798</v>
      </c>
      <c r="AP180">
        <f t="shared" si="105"/>
        <v>-0.32862391922596429</v>
      </c>
      <c r="AQ180">
        <f t="shared" si="106"/>
        <v>-0.67217439670715895</v>
      </c>
      <c r="AR180">
        <f t="shared" si="107"/>
        <v>-0.3493405309456476</v>
      </c>
      <c r="AS180" s="134">
        <f t="shared" si="113"/>
        <v>5.8995089110963317</v>
      </c>
      <c r="AT180" s="134">
        <f t="shared" si="113"/>
        <v>5.9009944936764915</v>
      </c>
      <c r="AU180" s="134">
        <f t="shared" si="113"/>
        <v>5.9040264793945001</v>
      </c>
      <c r="AV180" s="134">
        <f t="shared" si="113"/>
        <v>5.9102032732507865</v>
      </c>
      <c r="AW180" s="134">
        <f t="shared" si="113"/>
        <v>5.9227409911534359</v>
      </c>
      <c r="AX180" s="134">
        <f t="shared" si="113"/>
        <v>5.9480117257433882</v>
      </c>
      <c r="AY180" s="134">
        <f t="shared" si="113"/>
        <v>5.998298141494363</v>
      </c>
      <c r="AZ180" s="134">
        <f t="shared" si="108"/>
        <v>6.0963353670633218</v>
      </c>
      <c r="BA180" s="134"/>
      <c r="BC180" s="134"/>
    </row>
    <row r="181" spans="1:55" ht="13.5" thickBot="1">
      <c r="A181" s="18" t="s">
        <v>1809</v>
      </c>
      <c r="B181" s="6"/>
      <c r="C181" s="32">
        <v>50834.938199999997</v>
      </c>
      <c r="D181" s="32"/>
      <c r="E181">
        <f t="shared" si="89"/>
        <v>53554.031827908439</v>
      </c>
      <c r="F181">
        <f t="shared" si="90"/>
        <v>53554</v>
      </c>
      <c r="G181">
        <f t="shared" si="111"/>
        <v>1.0232551998342387E-2</v>
      </c>
      <c r="K181" s="8">
        <f t="shared" si="114"/>
        <v>1.0232551998342387E-2</v>
      </c>
      <c r="L181">
        <f t="shared" si="91"/>
        <v>1.5234631683787296E-2</v>
      </c>
      <c r="M181" s="2">
        <f t="shared" si="92"/>
        <v>35816.438199999997</v>
      </c>
      <c r="O181">
        <f t="shared" si="93"/>
        <v>2.5020801179540636E-5</v>
      </c>
      <c r="P181">
        <v>1</v>
      </c>
      <c r="Q181">
        <f t="shared" si="94"/>
        <v>2.5020801179540636E-5</v>
      </c>
      <c r="R181" s="183"/>
      <c r="S181">
        <v>1.3079787906982369E-10</v>
      </c>
      <c r="T181">
        <v>5.5022387602843738E-20</v>
      </c>
      <c r="U181">
        <v>6.1223624256715994E-30</v>
      </c>
      <c r="V181">
        <v>1.177258966249393E-9</v>
      </c>
      <c r="W181">
        <v>1.429982913732859E-5</v>
      </c>
      <c r="X181">
        <v>1.118650093393432E-4</v>
      </c>
      <c r="Y181">
        <v>3.3462147669999091E-6</v>
      </c>
      <c r="Z181">
        <v>4.2903416686948459</v>
      </c>
      <c r="AA181">
        <v>3.5340998381707748E-5</v>
      </c>
      <c r="AB181">
        <v>6.2619838234164025E-10</v>
      </c>
      <c r="AD181" s="135">
        <f t="shared" si="95"/>
        <v>35816.438199999997</v>
      </c>
      <c r="AE181">
        <f t="shared" si="96"/>
        <v>53554</v>
      </c>
      <c r="AF181" s="134">
        <f t="shared" si="97"/>
        <v>1.011421721443977E-2</v>
      </c>
      <c r="AG181" s="134">
        <f t="shared" si="98"/>
        <v>1.1833478390261762E-4</v>
      </c>
      <c r="AH181" s="134">
        <f t="shared" si="99"/>
        <v>-5.0020796854449087E-3</v>
      </c>
      <c r="AI181" s="134">
        <f t="shared" si="100"/>
        <v>1.5352966467689914E-2</v>
      </c>
      <c r="AJ181" s="134">
        <f t="shared" si="101"/>
        <v>1.4003121081279211E-8</v>
      </c>
      <c r="AL181" s="136"/>
      <c r="AM181">
        <f t="shared" si="102"/>
        <v>-5.1204144693475263E-3</v>
      </c>
      <c r="AN181">
        <f t="shared" si="103"/>
        <v>1.4148181664783659</v>
      </c>
      <c r="AO181">
        <f t="shared" si="104"/>
        <v>-0.74596967501357569</v>
      </c>
      <c r="AP181">
        <f t="shared" si="105"/>
        <v>-0.32626023254778896</v>
      </c>
      <c r="AQ181">
        <f t="shared" si="106"/>
        <v>-0.66646341228657879</v>
      </c>
      <c r="AR181">
        <f t="shared" si="107"/>
        <v>-0.34613974208654014</v>
      </c>
      <c r="AS181" s="134">
        <f t="shared" ref="AS181:AY190" si="115">$AZ181+$AG$7*SIN(AT181)</f>
        <v>5.902939821413935</v>
      </c>
      <c r="AT181" s="134">
        <f t="shared" si="115"/>
        <v>5.9044213570620778</v>
      </c>
      <c r="AU181" s="134">
        <f t="shared" si="115"/>
        <v>5.9074409672361883</v>
      </c>
      <c r="AV181" s="134">
        <f t="shared" si="115"/>
        <v>5.9135843425634365</v>
      </c>
      <c r="AW181" s="134">
        <f t="shared" si="115"/>
        <v>5.9260383228188012</v>
      </c>
      <c r="AX181" s="134">
        <f t="shared" si="115"/>
        <v>5.9511113211089164</v>
      </c>
      <c r="AY181" s="134">
        <f t="shared" si="115"/>
        <v>6.000958385699021</v>
      </c>
      <c r="AZ181" s="134">
        <f t="shared" si="108"/>
        <v>6.0980870840615928</v>
      </c>
      <c r="BA181" s="134"/>
      <c r="BC181" s="134"/>
    </row>
    <row r="182" spans="1:55" ht="13.5" thickBot="1">
      <c r="A182" s="18" t="s">
        <v>1809</v>
      </c>
      <c r="B182" s="6"/>
      <c r="C182" s="32">
        <v>50843.94</v>
      </c>
      <c r="D182" s="32"/>
      <c r="E182">
        <f t="shared" si="89"/>
        <v>53582.031535724607</v>
      </c>
      <c r="F182">
        <f t="shared" si="90"/>
        <v>53582</v>
      </c>
      <c r="G182">
        <f t="shared" si="111"/>
        <v>1.0138616009498946E-2</v>
      </c>
      <c r="K182" s="8">
        <f t="shared" si="114"/>
        <v>1.0138616009498946E-2</v>
      </c>
      <c r="L182">
        <f t="shared" si="91"/>
        <v>1.5274882612311233E-2</v>
      </c>
      <c r="M182" s="2">
        <f t="shared" si="92"/>
        <v>35825.440000000002</v>
      </c>
      <c r="O182">
        <f t="shared" si="93"/>
        <v>2.6381234615164868E-5</v>
      </c>
      <c r="P182">
        <v>1</v>
      </c>
      <c r="Q182">
        <f t="shared" si="94"/>
        <v>2.6381234615164868E-5</v>
      </c>
      <c r="R182" s="183"/>
      <c r="AD182" s="135">
        <f t="shared" si="95"/>
        <v>35825.440000000002</v>
      </c>
      <c r="AE182">
        <f t="shared" si="96"/>
        <v>53582</v>
      </c>
      <c r="AF182" s="134">
        <f t="shared" si="97"/>
        <v>1.0202451588033276E-2</v>
      </c>
      <c r="AG182" s="134">
        <f t="shared" si="98"/>
        <v>-6.3835578534329751E-5</v>
      </c>
      <c r="AH182" s="134">
        <f t="shared" si="99"/>
        <v>-5.1362666028122866E-3</v>
      </c>
      <c r="AI182" s="134">
        <f t="shared" si="100"/>
        <v>1.5211047033776903E-2</v>
      </c>
      <c r="AJ182" s="134">
        <f t="shared" si="101"/>
        <v>4.0749810868125811E-9</v>
      </c>
      <c r="AL182" s="136"/>
      <c r="AM182">
        <f t="shared" si="102"/>
        <v>-5.0724310242779569E-3</v>
      </c>
      <c r="AN182">
        <f t="shared" si="103"/>
        <v>1.4181739169760501</v>
      </c>
      <c r="AO182">
        <f t="shared" si="104"/>
        <v>-0.73903436632234687</v>
      </c>
      <c r="AP182">
        <f t="shared" si="105"/>
        <v>-0.32194786184026469</v>
      </c>
      <c r="AQ182">
        <f t="shared" si="106"/>
        <v>-0.656109575152788</v>
      </c>
      <c r="AR182">
        <f t="shared" si="107"/>
        <v>-0.34035288081480863</v>
      </c>
      <c r="AS182" s="134">
        <f t="shared" si="115"/>
        <v>5.9091484720073471</v>
      </c>
      <c r="AT182" s="134">
        <f t="shared" si="115"/>
        <v>5.9106221577126306</v>
      </c>
      <c r="AU182" s="134">
        <f t="shared" si="115"/>
        <v>5.9136184778401848</v>
      </c>
      <c r="AV182" s="134">
        <f t="shared" si="115"/>
        <v>5.9196999710110703</v>
      </c>
      <c r="AW182" s="134">
        <f t="shared" si="115"/>
        <v>5.9320004787174039</v>
      </c>
      <c r="AX182" s="134">
        <f t="shared" si="115"/>
        <v>5.9567136027412797</v>
      </c>
      <c r="AY182" s="134">
        <f t="shared" si="115"/>
        <v>6.0057647417238931</v>
      </c>
      <c r="AZ182" s="134">
        <f t="shared" si="108"/>
        <v>6.1012514760584695</v>
      </c>
      <c r="BA182" s="134"/>
      <c r="BC182" s="134"/>
    </row>
    <row r="183" spans="1:55" ht="13.5" thickBot="1">
      <c r="A183" s="18" t="s">
        <v>1809</v>
      </c>
      <c r="B183" s="6" t="s">
        <v>1814</v>
      </c>
      <c r="C183" s="32">
        <v>51126.052799999998</v>
      </c>
      <c r="D183" s="32"/>
      <c r="E183">
        <f t="shared" si="89"/>
        <v>54459.531143713757</v>
      </c>
      <c r="F183">
        <f t="shared" si="90"/>
        <v>54459.5</v>
      </c>
      <c r="G183">
        <f t="shared" si="111"/>
        <v>1.0012585997174028E-2</v>
      </c>
      <c r="K183" s="8">
        <f t="shared" si="114"/>
        <v>1.0012585997174028E-2</v>
      </c>
      <c r="L183">
        <f t="shared" si="91"/>
        <v>1.6553558903157073E-2</v>
      </c>
      <c r="M183" s="2">
        <f t="shared" si="92"/>
        <v>36107.552799999998</v>
      </c>
      <c r="O183">
        <f t="shared" si="93"/>
        <v>4.2784326556804278E-5</v>
      </c>
      <c r="P183">
        <v>1</v>
      </c>
      <c r="Q183">
        <f t="shared" si="94"/>
        <v>4.2784326556804278E-5</v>
      </c>
      <c r="R183" s="183"/>
      <c r="AD183" s="135">
        <f t="shared" si="95"/>
        <v>36107.552799999998</v>
      </c>
      <c r="AE183">
        <f t="shared" si="96"/>
        <v>54459.5</v>
      </c>
      <c r="AF183" s="134">
        <f t="shared" si="97"/>
        <v>1.3126963601760036E-2</v>
      </c>
      <c r="AG183" s="134">
        <f t="shared" si="98"/>
        <v>-3.1143776045860078E-3</v>
      </c>
      <c r="AH183" s="134">
        <f t="shared" si="99"/>
        <v>-6.5409729059830446E-3</v>
      </c>
      <c r="AI183" s="134">
        <f t="shared" si="100"/>
        <v>1.3439181298571065E-2</v>
      </c>
      <c r="AJ183" s="134">
        <f t="shared" si="101"/>
        <v>9.6993478639468796E-6</v>
      </c>
      <c r="AL183" s="136"/>
      <c r="AM183">
        <f t="shared" si="102"/>
        <v>-3.4265953013970368E-3</v>
      </c>
      <c r="AN183">
        <f t="shared" si="103"/>
        <v>1.5025920964531898</v>
      </c>
      <c r="AO183">
        <f t="shared" si="104"/>
        <v>-0.46668349533103204</v>
      </c>
      <c r="AP183">
        <f t="shared" si="105"/>
        <v>-0.16100010920927343</v>
      </c>
      <c r="AQ183">
        <f t="shared" si="106"/>
        <v>-0.31001089365453832</v>
      </c>
      <c r="AR183">
        <f t="shared" si="107"/>
        <v>-0.1562589174375113</v>
      </c>
      <c r="AS183" s="134">
        <f t="shared" si="115"/>
        <v>6.1098664992743927</v>
      </c>
      <c r="AT183" s="134">
        <f t="shared" si="115"/>
        <v>6.110745439695739</v>
      </c>
      <c r="AU183" s="134">
        <f t="shared" si="115"/>
        <v>6.1124357128165192</v>
      </c>
      <c r="AV183" s="134">
        <f t="shared" si="115"/>
        <v>6.115684864292235</v>
      </c>
      <c r="AW183" s="134">
        <f t="shared" si="115"/>
        <v>6.1219256130131416</v>
      </c>
      <c r="AX183" s="134">
        <f t="shared" si="115"/>
        <v>6.1338948890011622</v>
      </c>
      <c r="AY183" s="134">
        <f t="shared" si="115"/>
        <v>6.156792400815247</v>
      </c>
      <c r="AZ183" s="134">
        <f t="shared" si="108"/>
        <v>6.200421260960594</v>
      </c>
      <c r="BA183" s="134"/>
      <c r="BC183" s="134"/>
    </row>
    <row r="184" spans="1:55" ht="13.5" thickBot="1">
      <c r="A184" s="18" t="s">
        <v>1809</v>
      </c>
      <c r="B184" s="6"/>
      <c r="C184" s="32">
        <v>51129.11</v>
      </c>
      <c r="D184" s="32"/>
      <c r="E184">
        <f t="shared" si="89"/>
        <v>54469.040431493493</v>
      </c>
      <c r="F184">
        <f t="shared" si="90"/>
        <v>54469</v>
      </c>
      <c r="G184">
        <f t="shared" si="111"/>
        <v>1.2998571997741237E-2</v>
      </c>
      <c r="K184" s="8">
        <f t="shared" si="114"/>
        <v>1.2998571997741237E-2</v>
      </c>
      <c r="L184">
        <f t="shared" si="91"/>
        <v>1.6567584962855007E-2</v>
      </c>
      <c r="M184" s="2">
        <f t="shared" si="92"/>
        <v>36110.61</v>
      </c>
      <c r="O184">
        <f t="shared" si="93"/>
        <v>1.2737853545150185E-5</v>
      </c>
      <c r="P184">
        <v>1</v>
      </c>
      <c r="Q184">
        <f t="shared" si="94"/>
        <v>1.2737853545150185E-5</v>
      </c>
      <c r="R184" s="183"/>
      <c r="AD184" s="135">
        <f t="shared" si="95"/>
        <v>36110.61</v>
      </c>
      <c r="AE184">
        <f t="shared" si="96"/>
        <v>54469</v>
      </c>
      <c r="AF184" s="134">
        <f t="shared" si="97"/>
        <v>1.3160143781948033E-2</v>
      </c>
      <c r="AG184" s="134">
        <f t="shared" si="98"/>
        <v>-1.6157178420679597E-4</v>
      </c>
      <c r="AH184" s="134">
        <f t="shared" si="99"/>
        <v>-3.56901296511377E-3</v>
      </c>
      <c r="AI184" s="134">
        <f t="shared" si="100"/>
        <v>1.6406013178648211E-2</v>
      </c>
      <c r="AJ184" s="134">
        <f t="shared" si="101"/>
        <v>2.6105441451767441E-8</v>
      </c>
      <c r="AL184" s="136"/>
      <c r="AM184">
        <f t="shared" si="102"/>
        <v>-3.4074411809069732E-3</v>
      </c>
      <c r="AN184">
        <f t="shared" si="103"/>
        <v>1.503222375661684</v>
      </c>
      <c r="AO184">
        <f t="shared" si="104"/>
        <v>-0.46319613365415668</v>
      </c>
      <c r="AP184">
        <f t="shared" si="105"/>
        <v>-0.15901915361371194</v>
      </c>
      <c r="AQ184">
        <f t="shared" si="106"/>
        <v>-0.30607189080829306</v>
      </c>
      <c r="AR184">
        <f t="shared" si="107"/>
        <v>-0.15424194511467279</v>
      </c>
      <c r="AS184" s="134">
        <f t="shared" si="115"/>
        <v>6.1120927092828996</v>
      </c>
      <c r="AT184" s="134">
        <f t="shared" si="115"/>
        <v>6.1129618372079015</v>
      </c>
      <c r="AU184" s="134">
        <f t="shared" si="115"/>
        <v>6.1146326052553626</v>
      </c>
      <c r="AV184" s="134">
        <f t="shared" si="115"/>
        <v>6.1178430766550234</v>
      </c>
      <c r="AW184" s="134">
        <f t="shared" si="115"/>
        <v>6.1240073772133901</v>
      </c>
      <c r="AX184" s="134">
        <f t="shared" si="115"/>
        <v>6.1358263411501808</v>
      </c>
      <c r="AY184" s="134">
        <f t="shared" si="115"/>
        <v>6.1584307289520916</v>
      </c>
      <c r="AZ184" s="134">
        <f t="shared" si="108"/>
        <v>6.2014948939595342</v>
      </c>
      <c r="BA184" s="134"/>
      <c r="BC184" s="134"/>
    </row>
    <row r="185" spans="1:55" ht="13.5" thickBot="1">
      <c r="A185" s="18" t="s">
        <v>1809</v>
      </c>
      <c r="B185" s="6" t="s">
        <v>1814</v>
      </c>
      <c r="C185" s="32">
        <v>51200.9643</v>
      </c>
      <c r="D185" s="32"/>
      <c r="E185">
        <f t="shared" si="89"/>
        <v>54692.540109928268</v>
      </c>
      <c r="F185">
        <f t="shared" si="90"/>
        <v>54692.5</v>
      </c>
      <c r="G185">
        <f t="shared" si="111"/>
        <v>1.289519000420114E-2</v>
      </c>
      <c r="K185" s="8">
        <f t="shared" si="114"/>
        <v>1.289519000420114E-2</v>
      </c>
      <c r="L185">
        <f t="shared" si="91"/>
        <v>1.6898696421607698E-2</v>
      </c>
      <c r="M185" s="2">
        <f t="shared" si="92"/>
        <v>36182.4643</v>
      </c>
      <c r="O185">
        <f t="shared" si="93"/>
        <v>1.6028063634215491E-5</v>
      </c>
      <c r="P185">
        <v>1</v>
      </c>
      <c r="Q185">
        <f t="shared" si="94"/>
        <v>1.6028063634215491E-5</v>
      </c>
      <c r="R185" s="183"/>
      <c r="S185">
        <v>1.058083461762719E-12</v>
      </c>
      <c r="T185">
        <v>1.3901964438792902E-22</v>
      </c>
      <c r="U185">
        <v>9.1195419924126101E-31</v>
      </c>
      <c r="V185">
        <v>1.2356874458681854E-11</v>
      </c>
      <c r="W185">
        <v>2.0552395694543443E-8</v>
      </c>
      <c r="X185">
        <v>3.524598688439793E-4</v>
      </c>
      <c r="Y185">
        <v>6.2353001715921841E-3</v>
      </c>
      <c r="Z185">
        <v>156.86416910391259</v>
      </c>
      <c r="AA185">
        <v>3.7095005667122508E-7</v>
      </c>
      <c r="AB185">
        <v>3.2290948014097364E-13</v>
      </c>
      <c r="AD185" s="135">
        <f t="shared" si="95"/>
        <v>36182.4643</v>
      </c>
      <c r="AE185">
        <f t="shared" si="96"/>
        <v>54692.5</v>
      </c>
      <c r="AF185" s="134">
        <f t="shared" si="97"/>
        <v>1.3948503681988071E-2</v>
      </c>
      <c r="AG185" s="134">
        <f t="shared" si="98"/>
        <v>-1.0533136777869309E-3</v>
      </c>
      <c r="AH185" s="134">
        <f t="shared" si="99"/>
        <v>-4.0035064174065577E-3</v>
      </c>
      <c r="AI185" s="134">
        <f t="shared" si="100"/>
        <v>1.5845382743820767E-2</v>
      </c>
      <c r="AJ185" s="134">
        <f t="shared" si="101"/>
        <v>1.1094697038130305E-6</v>
      </c>
      <c r="AL185" s="136"/>
      <c r="AM185">
        <f t="shared" si="102"/>
        <v>-2.9501927396196272E-3</v>
      </c>
      <c r="AN185">
        <f t="shared" si="103"/>
        <v>1.5158707929025661</v>
      </c>
      <c r="AO185">
        <f t="shared" si="104"/>
        <v>-0.3784301299448522</v>
      </c>
      <c r="AP185">
        <f t="shared" si="105"/>
        <v>-0.11134260466096663</v>
      </c>
      <c r="AQ185">
        <f t="shared" si="106"/>
        <v>-0.21257344894001942</v>
      </c>
      <c r="AR185">
        <f t="shared" si="107"/>
        <v>-0.10668877703334724</v>
      </c>
      <c r="AS185" s="134">
        <f t="shared" si="115"/>
        <v>6.164690283913024</v>
      </c>
      <c r="AT185" s="134">
        <f t="shared" si="115"/>
        <v>6.1653128050390711</v>
      </c>
      <c r="AU185" s="134">
        <f t="shared" si="115"/>
        <v>6.1665005402145354</v>
      </c>
      <c r="AV185" s="134">
        <f t="shared" si="115"/>
        <v>6.1687662146998461</v>
      </c>
      <c r="AW185" s="134">
        <f t="shared" si="115"/>
        <v>6.1730864962169241</v>
      </c>
      <c r="AX185" s="134">
        <f t="shared" si="115"/>
        <v>6.1813189412839495</v>
      </c>
      <c r="AY185" s="134">
        <f t="shared" si="115"/>
        <v>6.1969874645660363</v>
      </c>
      <c r="AZ185" s="134">
        <f t="shared" si="108"/>
        <v>6.2267535229346054</v>
      </c>
      <c r="BA185" s="134"/>
      <c r="BC185" s="134"/>
    </row>
    <row r="186" spans="1:55" ht="13.5" thickBot="1">
      <c r="A186" s="18" t="s">
        <v>1809</v>
      </c>
      <c r="B186" s="6" t="s">
        <v>1814</v>
      </c>
      <c r="C186" s="32">
        <v>51496.427000000003</v>
      </c>
      <c r="D186" s="32"/>
      <c r="E186">
        <f t="shared" si="89"/>
        <v>55611.564001880077</v>
      </c>
      <c r="F186">
        <f t="shared" si="90"/>
        <v>55611.5</v>
      </c>
      <c r="G186">
        <f t="shared" si="111"/>
        <v>2.0576362010615412E-2</v>
      </c>
      <c r="K186" s="8">
        <f t="shared" si="114"/>
        <v>2.0576362010615412E-2</v>
      </c>
      <c r="L186">
        <f t="shared" si="91"/>
        <v>1.8282961609141883E-2</v>
      </c>
      <c r="M186" s="2">
        <f t="shared" si="92"/>
        <v>36477.927000000003</v>
      </c>
      <c r="O186">
        <f t="shared" si="93"/>
        <v>5.2596854014789443E-6</v>
      </c>
      <c r="P186">
        <v>1</v>
      </c>
      <c r="Q186">
        <f t="shared" si="94"/>
        <v>5.2596854014789443E-6</v>
      </c>
      <c r="R186" s="183"/>
      <c r="AD186" s="135">
        <f t="shared" si="95"/>
        <v>36477.927000000003</v>
      </c>
      <c r="AE186">
        <f t="shared" si="96"/>
        <v>55611.5</v>
      </c>
      <c r="AF186" s="134">
        <f t="shared" si="97"/>
        <v>1.7301828660727464E-2</v>
      </c>
      <c r="AG186" s="134">
        <f t="shared" si="98"/>
        <v>3.2745333498879481E-3</v>
      </c>
      <c r="AH186" s="134">
        <f t="shared" si="99"/>
        <v>2.293400401473529E-3</v>
      </c>
      <c r="AI186" s="134">
        <f t="shared" si="100"/>
        <v>2.1557494959029831E-2</v>
      </c>
      <c r="AJ186" s="134">
        <f t="shared" si="101"/>
        <v>1.0722568659528386E-5</v>
      </c>
      <c r="AL186" s="136"/>
      <c r="AM186">
        <f t="shared" si="102"/>
        <v>-9.8113294841441928E-4</v>
      </c>
      <c r="AN186">
        <f t="shared" si="103"/>
        <v>1.5193253063456429</v>
      </c>
      <c r="AO186">
        <f t="shared" si="104"/>
        <v>3.3910072896495588E-3</v>
      </c>
      <c r="AP186">
        <f t="shared" si="105"/>
        <v>9.392058758129028E-2</v>
      </c>
      <c r="AQ186">
        <f t="shared" si="106"/>
        <v>0.17891727014965794</v>
      </c>
      <c r="AR186">
        <f t="shared" si="107"/>
        <v>8.9698042749335752E-2</v>
      </c>
      <c r="AS186" s="134">
        <f t="shared" si="115"/>
        <v>6.3828435600593876</v>
      </c>
      <c r="AT186" s="134">
        <f t="shared" si="115"/>
        <v>6.3823152577542865</v>
      </c>
      <c r="AU186" s="134">
        <f t="shared" si="115"/>
        <v>6.3813093222589696</v>
      </c>
      <c r="AV186" s="134">
        <f t="shared" si="115"/>
        <v>6.3793942043687091</v>
      </c>
      <c r="AW186" s="134">
        <f t="shared" si="115"/>
        <v>6.3757491410702176</v>
      </c>
      <c r="AX186" s="134">
        <f t="shared" si="115"/>
        <v>6.3688148204959987</v>
      </c>
      <c r="AY186" s="134">
        <f t="shared" si="115"/>
        <v>6.3556341665543794</v>
      </c>
      <c r="AZ186" s="134">
        <f t="shared" si="108"/>
        <v>6.3306133888321012</v>
      </c>
      <c r="BA186" s="134"/>
      <c r="BC186" s="134"/>
    </row>
    <row r="187" spans="1:55" ht="13.5" thickBot="1">
      <c r="A187" s="18" t="s">
        <v>1809</v>
      </c>
      <c r="B187" s="6"/>
      <c r="C187" s="32">
        <v>51499.157200000001</v>
      </c>
      <c r="D187" s="32"/>
      <c r="E187">
        <f t="shared" si="89"/>
        <v>55620.056170366333</v>
      </c>
      <c r="F187">
        <f t="shared" si="90"/>
        <v>55620</v>
      </c>
      <c r="G187">
        <f t="shared" si="111"/>
        <v>1.8058560002828017E-2</v>
      </c>
      <c r="K187" s="8">
        <f t="shared" si="114"/>
        <v>1.8058560002828017E-2</v>
      </c>
      <c r="L187">
        <f t="shared" si="91"/>
        <v>1.8295935996272404E-2</v>
      </c>
      <c r="M187" s="2">
        <f t="shared" si="92"/>
        <v>36480.657200000001</v>
      </c>
      <c r="O187">
        <f t="shared" si="93"/>
        <v>5.6347362263709783E-8</v>
      </c>
      <c r="P187">
        <v>1</v>
      </c>
      <c r="Q187">
        <f t="shared" si="94"/>
        <v>5.6347362263709783E-8</v>
      </c>
      <c r="R187" s="183"/>
      <c r="AD187" s="135">
        <f t="shared" si="95"/>
        <v>36480.657200000001</v>
      </c>
      <c r="AE187">
        <f t="shared" si="96"/>
        <v>55620</v>
      </c>
      <c r="AF187" s="134">
        <f t="shared" si="97"/>
        <v>1.7333322258023656E-2</v>
      </c>
      <c r="AG187" s="134">
        <f t="shared" si="98"/>
        <v>7.2523774480436065E-4</v>
      </c>
      <c r="AH187" s="134">
        <f t="shared" si="99"/>
        <v>-2.3737599344438726E-4</v>
      </c>
      <c r="AI187" s="134">
        <f t="shared" si="100"/>
        <v>1.9021173741076765E-2</v>
      </c>
      <c r="AJ187" s="134">
        <f t="shared" si="101"/>
        <v>5.2596978648891494E-7</v>
      </c>
      <c r="AL187" s="136"/>
      <c r="AM187">
        <f t="shared" si="102"/>
        <v>-9.6261373824874715E-4</v>
      </c>
      <c r="AN187">
        <f t="shared" si="103"/>
        <v>1.5189840520309636</v>
      </c>
      <c r="AO187">
        <f t="shared" si="104"/>
        <v>6.988615348548134E-3</v>
      </c>
      <c r="AP187">
        <f t="shared" si="105"/>
        <v>9.5788330814001663E-2</v>
      </c>
      <c r="AQ187">
        <f t="shared" si="106"/>
        <v>0.18251492859914289</v>
      </c>
      <c r="AR187">
        <f t="shared" si="107"/>
        <v>9.1511639466914971E-2</v>
      </c>
      <c r="AS187" s="134">
        <f t="shared" si="115"/>
        <v>6.384855106065439</v>
      </c>
      <c r="AT187" s="134">
        <f t="shared" si="115"/>
        <v>6.3843166183539894</v>
      </c>
      <c r="AU187" s="134">
        <f t="shared" si="115"/>
        <v>6.3832910847932611</v>
      </c>
      <c r="AV187" s="134">
        <f t="shared" si="115"/>
        <v>6.3813382783486858</v>
      </c>
      <c r="AW187" s="134">
        <f t="shared" si="115"/>
        <v>6.3776208037689237</v>
      </c>
      <c r="AX187" s="134">
        <f t="shared" si="115"/>
        <v>6.3705475780948904</v>
      </c>
      <c r="AY187" s="134">
        <f t="shared" si="115"/>
        <v>6.3571011703308429</v>
      </c>
      <c r="AZ187" s="134">
        <f t="shared" si="108"/>
        <v>6.3315740078311533</v>
      </c>
      <c r="BA187" s="134"/>
      <c r="BC187" s="134"/>
    </row>
    <row r="188" spans="1:55" ht="13.5" thickBot="1">
      <c r="A188" s="18" t="s">
        <v>1809</v>
      </c>
      <c r="B188" s="6" t="s">
        <v>1814</v>
      </c>
      <c r="C188" s="32">
        <v>51533.076399999998</v>
      </c>
      <c r="D188" s="32"/>
      <c r="E188">
        <f t="shared" si="89"/>
        <v>55725.560368344246</v>
      </c>
      <c r="F188">
        <f t="shared" si="90"/>
        <v>55725.5</v>
      </c>
      <c r="G188">
        <f t="shared" si="111"/>
        <v>1.9408193998970091E-2</v>
      </c>
      <c r="K188" s="8">
        <f t="shared" si="114"/>
        <v>1.9408193998970091E-2</v>
      </c>
      <c r="L188">
        <f t="shared" si="91"/>
        <v>1.8457232001807676E-2</v>
      </c>
      <c r="M188" s="2">
        <f t="shared" si="92"/>
        <v>36514.576399999998</v>
      </c>
      <c r="O188">
        <f t="shared" si="93"/>
        <v>9.0432872004712962E-7</v>
      </c>
      <c r="P188">
        <v>1</v>
      </c>
      <c r="Q188">
        <f t="shared" si="94"/>
        <v>9.0432872004712962E-7</v>
      </c>
      <c r="R188" s="183"/>
      <c r="AD188" s="135">
        <f t="shared" si="95"/>
        <v>36514.576399999998</v>
      </c>
      <c r="AE188">
        <f t="shared" si="96"/>
        <v>55725.5</v>
      </c>
      <c r="AF188" s="134">
        <f t="shared" si="97"/>
        <v>1.7724432363908964E-2</v>
      </c>
      <c r="AG188" s="134">
        <f t="shared" si="98"/>
        <v>1.6837616350611276E-3</v>
      </c>
      <c r="AH188" s="134">
        <f t="shared" si="99"/>
        <v>9.5096199716241531E-4</v>
      </c>
      <c r="AI188" s="134">
        <f t="shared" si="100"/>
        <v>2.0140993636868804E-2</v>
      </c>
      <c r="AJ188" s="134">
        <f t="shared" si="101"/>
        <v>2.8350532437037218E-6</v>
      </c>
      <c r="AL188" s="136"/>
      <c r="AM188">
        <f t="shared" si="102"/>
        <v>-7.3279963789871379E-4</v>
      </c>
      <c r="AN188">
        <f t="shared" si="103"/>
        <v>1.5142074082022154</v>
      </c>
      <c r="AO188">
        <f t="shared" si="104"/>
        <v>5.1480180012073447E-2</v>
      </c>
      <c r="AP188">
        <f t="shared" si="105"/>
        <v>0.11878801257942972</v>
      </c>
      <c r="AQ188">
        <f t="shared" si="106"/>
        <v>0.22702920240648694</v>
      </c>
      <c r="AR188">
        <f t="shared" si="107"/>
        <v>0.11400469398611512</v>
      </c>
      <c r="AS188" s="134">
        <f t="shared" si="115"/>
        <v>6.4097848366211272</v>
      </c>
      <c r="AT188" s="134">
        <f t="shared" si="115"/>
        <v>6.4091226355953959</v>
      </c>
      <c r="AU188" s="134">
        <f t="shared" si="115"/>
        <v>6.4078579567214824</v>
      </c>
      <c r="AV188" s="134">
        <f t="shared" si="115"/>
        <v>6.4054432140391651</v>
      </c>
      <c r="AW188" s="134">
        <f t="shared" si="115"/>
        <v>6.4008345485236333</v>
      </c>
      <c r="AX188" s="134">
        <f t="shared" si="115"/>
        <v>6.3920455426703597</v>
      </c>
      <c r="AY188" s="134">
        <f t="shared" si="115"/>
        <v>6.3753071674825001</v>
      </c>
      <c r="AZ188" s="134">
        <f t="shared" si="108"/>
        <v>6.3434969848193861</v>
      </c>
      <c r="BA188" s="134"/>
      <c r="BC188" s="134"/>
    </row>
    <row r="189" spans="1:55" ht="13.5" thickBot="1">
      <c r="A189" s="18" t="s">
        <v>1809</v>
      </c>
      <c r="B189" s="6" t="s">
        <v>1814</v>
      </c>
      <c r="C189" s="32">
        <v>51534.041100000002</v>
      </c>
      <c r="D189" s="32"/>
      <c r="E189">
        <f t="shared" si="89"/>
        <v>55728.561025782801</v>
      </c>
      <c r="F189">
        <f t="shared" si="90"/>
        <v>55728.5</v>
      </c>
      <c r="G189">
        <f t="shared" si="111"/>
        <v>1.961955800652504E-2</v>
      </c>
      <c r="K189" s="8">
        <f t="shared" si="114"/>
        <v>1.961955800652504E-2</v>
      </c>
      <c r="L189">
        <f t="shared" si="91"/>
        <v>1.8461825680870451E-2</v>
      </c>
      <c r="M189" s="2">
        <f t="shared" si="92"/>
        <v>36515.541100000002</v>
      </c>
      <c r="O189">
        <f t="shared" si="93"/>
        <v>1.3403441378655815E-6</v>
      </c>
      <c r="P189">
        <v>1</v>
      </c>
      <c r="Q189">
        <f t="shared" si="94"/>
        <v>1.3403441378655815E-6</v>
      </c>
      <c r="R189" s="183"/>
      <c r="AD189" s="135">
        <f t="shared" si="95"/>
        <v>36515.541100000002</v>
      </c>
      <c r="AE189">
        <f t="shared" si="96"/>
        <v>55728.5</v>
      </c>
      <c r="AF189" s="134">
        <f t="shared" si="97"/>
        <v>1.7735558356690329E-2</v>
      </c>
      <c r="AG189" s="134">
        <f t="shared" si="98"/>
        <v>1.8839996498347111E-3</v>
      </c>
      <c r="AH189" s="134">
        <f t="shared" si="99"/>
        <v>1.1577323256545882E-3</v>
      </c>
      <c r="AI189" s="134">
        <f t="shared" si="100"/>
        <v>2.0345825330705163E-2</v>
      </c>
      <c r="AJ189" s="134">
        <f t="shared" si="101"/>
        <v>3.5494546805773144E-6</v>
      </c>
      <c r="AL189" s="136"/>
      <c r="AM189">
        <f t="shared" si="102"/>
        <v>-7.2626732418012367E-4</v>
      </c>
      <c r="AN189">
        <f t="shared" si="103"/>
        <v>1.514057118492111</v>
      </c>
      <c r="AO189">
        <f t="shared" si="104"/>
        <v>5.2740212818395797E-2</v>
      </c>
      <c r="AP189">
        <f t="shared" si="105"/>
        <v>0.11943671759638436</v>
      </c>
      <c r="AQ189">
        <f t="shared" si="106"/>
        <v>0.22829094958156113</v>
      </c>
      <c r="AR189">
        <f t="shared" si="107"/>
        <v>0.11464381313385803</v>
      </c>
      <c r="AS189" s="134">
        <f t="shared" si="115"/>
        <v>6.4104926531525139</v>
      </c>
      <c r="AT189" s="134">
        <f t="shared" si="115"/>
        <v>6.4098270129550778</v>
      </c>
      <c r="AU189" s="134">
        <f t="shared" si="115"/>
        <v>6.4085556533307502</v>
      </c>
      <c r="AV189" s="134">
        <f t="shared" si="115"/>
        <v>6.4061279457809688</v>
      </c>
      <c r="AW189" s="134">
        <f t="shared" si="115"/>
        <v>6.4014941596095145</v>
      </c>
      <c r="AX189" s="134">
        <f t="shared" si="115"/>
        <v>6.3926566063978374</v>
      </c>
      <c r="AY189" s="134">
        <f t="shared" si="115"/>
        <v>6.3758248116687355</v>
      </c>
      <c r="AZ189" s="134">
        <f t="shared" si="108"/>
        <v>6.3438360268190515</v>
      </c>
      <c r="BA189" s="134"/>
      <c r="BC189" s="134"/>
    </row>
    <row r="190" spans="1:55" ht="13.5" thickBot="1">
      <c r="A190" s="18" t="s">
        <v>1809</v>
      </c>
      <c r="B190" s="6" t="s">
        <v>1814</v>
      </c>
      <c r="C190" s="32">
        <v>51535.967199999999</v>
      </c>
      <c r="D190" s="32"/>
      <c r="E190">
        <f t="shared" si="89"/>
        <v>55734.552076153239</v>
      </c>
      <c r="F190">
        <f t="shared" si="90"/>
        <v>55734.5</v>
      </c>
      <c r="G190">
        <f t="shared" si="111"/>
        <v>1.6742286003136542E-2</v>
      </c>
      <c r="K190" s="8">
        <f t="shared" si="114"/>
        <v>1.6742286003136542E-2</v>
      </c>
      <c r="L190">
        <f t="shared" si="91"/>
        <v>1.8471014210703345E-2</v>
      </c>
      <c r="M190" s="2">
        <f t="shared" si="92"/>
        <v>36517.467199999999</v>
      </c>
      <c r="O190">
        <f t="shared" si="93"/>
        <v>2.9885012156371311E-6</v>
      </c>
      <c r="P190">
        <v>1</v>
      </c>
      <c r="Q190">
        <f t="shared" si="94"/>
        <v>2.9885012156371311E-6</v>
      </c>
      <c r="R190" s="183"/>
      <c r="AD190" s="135">
        <f t="shared" si="95"/>
        <v>36517.467199999999</v>
      </c>
      <c r="AE190">
        <f t="shared" si="96"/>
        <v>55734.5</v>
      </c>
      <c r="AF190" s="134">
        <f t="shared" si="97"/>
        <v>1.7757810818480907E-2</v>
      </c>
      <c r="AG190" s="134">
        <f t="shared" si="98"/>
        <v>-1.0155248153443652E-3</v>
      </c>
      <c r="AH190" s="134">
        <f t="shared" si="99"/>
        <v>-1.7287282075668028E-3</v>
      </c>
      <c r="AI190" s="134">
        <f t="shared" si="100"/>
        <v>1.7455489395358979E-2</v>
      </c>
      <c r="AJ190" s="134">
        <f t="shared" si="101"/>
        <v>1.0312906505802071E-6</v>
      </c>
      <c r="AL190" s="136"/>
      <c r="AM190">
        <f t="shared" si="102"/>
        <v>-7.1320339222243762E-4</v>
      </c>
      <c r="AN190">
        <f t="shared" si="103"/>
        <v>1.5137541713126279</v>
      </c>
      <c r="AO190">
        <f t="shared" si="104"/>
        <v>5.5259303836313167E-2</v>
      </c>
      <c r="AP190">
        <f t="shared" si="105"/>
        <v>0.12073318533644983</v>
      </c>
      <c r="AQ190">
        <f t="shared" si="106"/>
        <v>0.23081372212808654</v>
      </c>
      <c r="AR190">
        <f t="shared" si="107"/>
        <v>0.11592196357548493</v>
      </c>
      <c r="AS190" s="134">
        <f t="shared" si="115"/>
        <v>6.4119080929567538</v>
      </c>
      <c r="AT190" s="134">
        <f t="shared" si="115"/>
        <v>6.4112355883549093</v>
      </c>
      <c r="AU190" s="134">
        <f t="shared" si="115"/>
        <v>6.4099508884405294</v>
      </c>
      <c r="AV190" s="134">
        <f t="shared" si="115"/>
        <v>6.4074972814993227</v>
      </c>
      <c r="AW190" s="134">
        <f t="shared" si="115"/>
        <v>6.4028132934041126</v>
      </c>
      <c r="AX190" s="134">
        <f t="shared" si="115"/>
        <v>6.393878688727658</v>
      </c>
      <c r="AY190" s="134">
        <f t="shared" si="115"/>
        <v>6.3768600889893934</v>
      </c>
      <c r="AZ190" s="134">
        <f t="shared" si="108"/>
        <v>6.3445141108183822</v>
      </c>
      <c r="BA190" s="134"/>
      <c r="BC190" s="134"/>
    </row>
    <row r="191" spans="1:55" ht="13.5" thickBot="1">
      <c r="A191" s="18" t="s">
        <v>1809</v>
      </c>
      <c r="B191" s="6"/>
      <c r="C191" s="32">
        <v>51537.094100000002</v>
      </c>
      <c r="D191" s="32"/>
      <c r="E191">
        <f t="shared" si="89"/>
        <v>55738.057249644997</v>
      </c>
      <c r="F191">
        <f t="shared" si="90"/>
        <v>55738</v>
      </c>
      <c r="G191">
        <f t="shared" si="111"/>
        <v>1.8405544004053809E-2</v>
      </c>
      <c r="K191" s="8">
        <f t="shared" si="114"/>
        <v>1.8405544004053809E-2</v>
      </c>
      <c r="L191">
        <f t="shared" si="91"/>
        <v>1.847637490790717E-2</v>
      </c>
      <c r="M191" s="2">
        <f t="shared" si="92"/>
        <v>36518.594100000002</v>
      </c>
      <c r="O191">
        <f t="shared" si="93"/>
        <v>5.0170169406840851E-9</v>
      </c>
      <c r="P191">
        <v>1</v>
      </c>
      <c r="Q191">
        <f t="shared" si="94"/>
        <v>5.0170169406840851E-9</v>
      </c>
      <c r="R191" s="183"/>
      <c r="AD191" s="135">
        <f t="shared" si="95"/>
        <v>36518.594100000002</v>
      </c>
      <c r="AE191">
        <f t="shared" si="96"/>
        <v>55738</v>
      </c>
      <c r="AF191" s="134">
        <f t="shared" si="97"/>
        <v>1.7770791697696207E-2</v>
      </c>
      <c r="AG191" s="134">
        <f t="shared" si="98"/>
        <v>6.3475230635760133E-4</v>
      </c>
      <c r="AH191" s="134">
        <f t="shared" si="99"/>
        <v>-7.0830903853361105E-5</v>
      </c>
      <c r="AI191" s="134">
        <f t="shared" si="100"/>
        <v>1.9111127214264771E-2</v>
      </c>
      <c r="AJ191" s="134">
        <f t="shared" si="101"/>
        <v>4.0291049042629419E-7</v>
      </c>
      <c r="AL191" s="136"/>
      <c r="AM191">
        <f t="shared" si="102"/>
        <v>-7.0558321021096145E-4</v>
      </c>
      <c r="AN191">
        <f t="shared" si="103"/>
        <v>1.5135759964048299</v>
      </c>
      <c r="AO191">
        <f t="shared" si="104"/>
        <v>5.6728165301721908E-2</v>
      </c>
      <c r="AP191">
        <f t="shared" si="105"/>
        <v>0.12148887397369687</v>
      </c>
      <c r="AQ191">
        <f t="shared" si="106"/>
        <v>0.23228489181568321</v>
      </c>
      <c r="AR191">
        <f t="shared" si="107"/>
        <v>0.11666749684247646</v>
      </c>
      <c r="AS191" s="134">
        <f t="shared" ref="AS191:AY200" si="116">$AZ191+$AG$7*SIN(AT191)</f>
        <v>6.4127336463031073</v>
      </c>
      <c r="AT191" s="134">
        <f t="shared" si="116"/>
        <v>6.4120571461056732</v>
      </c>
      <c r="AU191" s="134">
        <f t="shared" si="116"/>
        <v>6.4107646775062896</v>
      </c>
      <c r="AV191" s="134">
        <f t="shared" si="116"/>
        <v>6.4082959814042058</v>
      </c>
      <c r="AW191" s="134">
        <f t="shared" si="116"/>
        <v>6.4035827332850692</v>
      </c>
      <c r="AX191" s="134">
        <f t="shared" si="116"/>
        <v>6.3945915420873982</v>
      </c>
      <c r="AY191" s="134">
        <f t="shared" si="116"/>
        <v>6.3774639939020554</v>
      </c>
      <c r="AZ191" s="134">
        <f t="shared" si="108"/>
        <v>6.3449096598179917</v>
      </c>
      <c r="BA191" s="134"/>
      <c r="BC191" s="134"/>
    </row>
    <row r="192" spans="1:55" ht="13.5" thickBot="1">
      <c r="A192" s="18" t="s">
        <v>1809</v>
      </c>
      <c r="B192" s="6"/>
      <c r="C192" s="32">
        <v>51538.059399999998</v>
      </c>
      <c r="D192" s="32"/>
      <c r="E192">
        <f t="shared" si="89"/>
        <v>55741.059773357454</v>
      </c>
      <c r="F192">
        <f t="shared" si="90"/>
        <v>55741</v>
      </c>
      <c r="G192">
        <f t="shared" si="111"/>
        <v>1.9216907996451482E-2</v>
      </c>
      <c r="K192" s="8">
        <f t="shared" si="114"/>
        <v>1.9216907996451482E-2</v>
      </c>
      <c r="L192">
        <f t="shared" si="91"/>
        <v>1.8480970214341266E-2</v>
      </c>
      <c r="M192" s="2">
        <f t="shared" si="92"/>
        <v>36519.559399999998</v>
      </c>
      <c r="O192">
        <f t="shared" si="93"/>
        <v>5.4160441913730359E-7</v>
      </c>
      <c r="P192">
        <v>1</v>
      </c>
      <c r="Q192">
        <f t="shared" si="94"/>
        <v>5.4160441913730359E-7</v>
      </c>
      <c r="R192" s="183"/>
      <c r="AD192" s="135">
        <f t="shared" si="95"/>
        <v>36519.559399999998</v>
      </c>
      <c r="AE192">
        <f t="shared" si="96"/>
        <v>55741</v>
      </c>
      <c r="AF192" s="134">
        <f t="shared" si="97"/>
        <v>1.7781918317951603E-2</v>
      </c>
      <c r="AG192" s="134">
        <f t="shared" si="98"/>
        <v>1.4349896784998789E-3</v>
      </c>
      <c r="AH192" s="134">
        <f t="shared" si="99"/>
        <v>7.3593778211021588E-4</v>
      </c>
      <c r="AI192" s="134">
        <f t="shared" si="100"/>
        <v>1.9915959892841145E-2</v>
      </c>
      <c r="AJ192" s="134">
        <f t="shared" si="101"/>
        <v>2.0591953774011859E-6</v>
      </c>
      <c r="AL192" s="136"/>
      <c r="AM192">
        <f t="shared" si="102"/>
        <v>-6.9905189638966401E-4</v>
      </c>
      <c r="AN192">
        <f t="shared" si="103"/>
        <v>1.5134224226263777</v>
      </c>
      <c r="AO192">
        <f t="shared" si="104"/>
        <v>5.7986827871520631E-2</v>
      </c>
      <c r="AP192">
        <f t="shared" si="105"/>
        <v>0.12213626212993313</v>
      </c>
      <c r="AQ192">
        <f t="shared" si="106"/>
        <v>0.23354563001837123</v>
      </c>
      <c r="AR192">
        <f t="shared" si="107"/>
        <v>0.11730649316852666</v>
      </c>
      <c r="AS192" s="134">
        <f t="shared" si="116"/>
        <v>6.4134411926428374</v>
      </c>
      <c r="AT192" s="134">
        <f t="shared" si="116"/>
        <v>6.4127612727500489</v>
      </c>
      <c r="AU192" s="134">
        <f t="shared" si="116"/>
        <v>6.4114621530432991</v>
      </c>
      <c r="AV192" s="134">
        <f t="shared" si="116"/>
        <v>6.408980534488836</v>
      </c>
      <c r="AW192" s="134">
        <f t="shared" si="116"/>
        <v>6.4042422207822112</v>
      </c>
      <c r="AX192" s="134">
        <f t="shared" si="116"/>
        <v>6.3952025427067865</v>
      </c>
      <c r="AY192" s="134">
        <f t="shared" si="116"/>
        <v>6.3779816226316273</v>
      </c>
      <c r="AZ192" s="134">
        <f t="shared" si="108"/>
        <v>6.3452487018176571</v>
      </c>
      <c r="BA192" s="134"/>
      <c r="BC192" s="134"/>
    </row>
    <row r="193" spans="1:69" ht="13.5" thickBot="1">
      <c r="A193" s="21" t="s">
        <v>1819</v>
      </c>
      <c r="B193" s="16"/>
      <c r="C193" s="32">
        <v>51567.314400000003</v>
      </c>
      <c r="D193" s="32">
        <v>4.0000000000000002E-4</v>
      </c>
      <c r="E193">
        <f t="shared" si="89"/>
        <v>55832.056179871899</v>
      </c>
      <c r="F193">
        <f t="shared" si="90"/>
        <v>55832</v>
      </c>
      <c r="G193">
        <f t="shared" si="111"/>
        <v>1.8061616006889381E-2</v>
      </c>
      <c r="K193">
        <f t="shared" si="114"/>
        <v>1.8061616006889381E-2</v>
      </c>
      <c r="L193">
        <f t="shared" si="91"/>
        <v>1.8620546783301911E-2</v>
      </c>
      <c r="M193" s="2">
        <f t="shared" si="92"/>
        <v>36548.814400000003</v>
      </c>
      <c r="O193">
        <f t="shared" si="93"/>
        <v>3.1240361282111431E-7</v>
      </c>
      <c r="P193">
        <v>1</v>
      </c>
      <c r="Q193">
        <f t="shared" si="94"/>
        <v>3.1240361282111431E-7</v>
      </c>
      <c r="R193" s="183"/>
      <c r="AD193" s="135">
        <f t="shared" si="95"/>
        <v>36548.814400000003</v>
      </c>
      <c r="AE193">
        <f t="shared" si="96"/>
        <v>55832</v>
      </c>
      <c r="AF193" s="134">
        <f t="shared" si="97"/>
        <v>1.8119459260655158E-2</v>
      </c>
      <c r="AG193" s="134">
        <f t="shared" si="98"/>
        <v>-5.7843253765777619E-5</v>
      </c>
      <c r="AH193" s="134">
        <f t="shared" si="99"/>
        <v>-5.5893077641253064E-4</v>
      </c>
      <c r="AI193" s="134">
        <f t="shared" si="100"/>
        <v>1.8562703529536134E-2</v>
      </c>
      <c r="AJ193" s="134">
        <f t="shared" si="101"/>
        <v>3.3458420062121466E-9</v>
      </c>
      <c r="AL193" s="136"/>
      <c r="AM193">
        <f t="shared" si="102"/>
        <v>-5.010875226467541E-4</v>
      </c>
      <c r="AN193">
        <f t="shared" si="103"/>
        <v>1.5083947105100433</v>
      </c>
      <c r="AO193">
        <f t="shared" si="104"/>
        <v>9.5991445486442006E-2</v>
      </c>
      <c r="AP193">
        <f t="shared" si="105"/>
        <v>0.14161450811276269</v>
      </c>
      <c r="AQ193">
        <f t="shared" si="106"/>
        <v>0.27166573306276209</v>
      </c>
      <c r="AR193">
        <f t="shared" si="107"/>
        <v>0.13667447617794165</v>
      </c>
      <c r="AS193" s="134">
        <f t="shared" si="116"/>
        <v>6.4348706261672346</v>
      </c>
      <c r="AT193" s="134">
        <f t="shared" si="116"/>
        <v>6.4340893255419846</v>
      </c>
      <c r="AU193" s="134">
        <f t="shared" si="116"/>
        <v>6.4325920401590411</v>
      </c>
      <c r="AV193" s="134">
        <f t="shared" si="116"/>
        <v>6.4297235805690729</v>
      </c>
      <c r="AW193" s="134">
        <f t="shared" si="116"/>
        <v>6.4242316309045915</v>
      </c>
      <c r="AX193" s="134">
        <f t="shared" si="116"/>
        <v>6.413728541113553</v>
      </c>
      <c r="AY193" s="134">
        <f t="shared" si="116"/>
        <v>6.3936811439711416</v>
      </c>
      <c r="AZ193" s="134">
        <f t="shared" si="108"/>
        <v>6.355532975807507</v>
      </c>
      <c r="BA193" s="134"/>
      <c r="BC193" s="134"/>
    </row>
    <row r="194" spans="1:69" ht="13.5" thickBot="1">
      <c r="A194" s="18" t="s">
        <v>1809</v>
      </c>
      <c r="B194" s="6" t="s">
        <v>1814</v>
      </c>
      <c r="C194" s="32">
        <v>51598.984199999999</v>
      </c>
      <c r="D194" s="32"/>
      <c r="E194">
        <f t="shared" si="89"/>
        <v>55930.563716875149</v>
      </c>
      <c r="F194">
        <f t="shared" si="90"/>
        <v>55930.5</v>
      </c>
      <c r="G194">
        <f t="shared" si="111"/>
        <v>2.0484733999182936E-2</v>
      </c>
      <c r="K194" s="8">
        <f t="shared" si="114"/>
        <v>2.0484733999182936E-2</v>
      </c>
      <c r="L194">
        <f t="shared" si="91"/>
        <v>1.8772031930393257E-2</v>
      </c>
      <c r="M194" s="2">
        <f t="shared" si="92"/>
        <v>36580.484199999999</v>
      </c>
      <c r="O194">
        <f t="shared" si="93"/>
        <v>2.9333483764364457E-6</v>
      </c>
      <c r="P194">
        <v>1</v>
      </c>
      <c r="Q194">
        <f t="shared" si="94"/>
        <v>2.9333483764364457E-6</v>
      </c>
      <c r="R194" s="183"/>
      <c r="AD194" s="135">
        <f t="shared" si="95"/>
        <v>36580.484199999999</v>
      </c>
      <c r="AE194">
        <f t="shared" si="96"/>
        <v>55930.5</v>
      </c>
      <c r="AF194" s="134">
        <f t="shared" si="97"/>
        <v>1.8484750307104697E-2</v>
      </c>
      <c r="AG194" s="134">
        <f t="shared" si="98"/>
        <v>1.9999836920782388E-3</v>
      </c>
      <c r="AH194" s="134">
        <f t="shared" si="99"/>
        <v>1.7127020687896788E-3</v>
      </c>
      <c r="AI194" s="134">
        <f t="shared" si="100"/>
        <v>2.0772015622471496E-2</v>
      </c>
      <c r="AJ194" s="134">
        <f t="shared" si="101"/>
        <v>3.9999347685789033E-6</v>
      </c>
      <c r="AL194" s="136"/>
      <c r="AM194">
        <f t="shared" si="102"/>
        <v>-2.8728162328855869E-4</v>
      </c>
      <c r="AN194">
        <f t="shared" si="103"/>
        <v>1.5021680153688497</v>
      </c>
      <c r="AO194">
        <f t="shared" si="104"/>
        <v>0.13667877220827315</v>
      </c>
      <c r="AP194">
        <f t="shared" si="105"/>
        <v>0.16231800554196449</v>
      </c>
      <c r="AQ194">
        <f t="shared" si="106"/>
        <v>0.31263419758828609</v>
      </c>
      <c r="AR194">
        <f t="shared" si="107"/>
        <v>0.15760287203682163</v>
      </c>
      <c r="AS194" s="134">
        <f t="shared" si="116"/>
        <v>6.4579872508698122</v>
      </c>
      <c r="AT194" s="134">
        <f t="shared" si="116"/>
        <v>6.4571018043404758</v>
      </c>
      <c r="AU194" s="134">
        <f t="shared" si="116"/>
        <v>6.4553985836664998</v>
      </c>
      <c r="AV194" s="134">
        <f t="shared" si="116"/>
        <v>6.4521237287969058</v>
      </c>
      <c r="AW194" s="134">
        <f t="shared" si="116"/>
        <v>6.4458321301214765</v>
      </c>
      <c r="AX194" s="134">
        <f t="shared" si="116"/>
        <v>6.4337627896906415</v>
      </c>
      <c r="AY194" s="134">
        <f t="shared" si="116"/>
        <v>6.4106700169208866</v>
      </c>
      <c r="AZ194" s="134">
        <f t="shared" si="108"/>
        <v>6.3666648547965199</v>
      </c>
      <c r="BA194" s="134"/>
      <c r="BC194" s="134"/>
    </row>
    <row r="195" spans="1:69" ht="13.5" thickBot="1">
      <c r="A195" s="18" t="s">
        <v>1809</v>
      </c>
      <c r="B195" s="6" t="s">
        <v>1814</v>
      </c>
      <c r="C195" s="32">
        <v>51599.947800000002</v>
      </c>
      <c r="D195" s="32"/>
      <c r="E195">
        <f t="shared" si="89"/>
        <v>55933.560952811487</v>
      </c>
      <c r="F195">
        <f t="shared" si="90"/>
        <v>55933.5</v>
      </c>
      <c r="G195">
        <f t="shared" si="111"/>
        <v>1.9596098005422391E-2</v>
      </c>
      <c r="K195" s="8">
        <f t="shared" si="114"/>
        <v>1.9596098005422391E-2</v>
      </c>
      <c r="L195">
        <f t="shared" si="91"/>
        <v>1.8776652298346026E-2</v>
      </c>
      <c r="M195" s="2">
        <f t="shared" si="92"/>
        <v>36581.447800000002</v>
      </c>
      <c r="O195">
        <f t="shared" si="93"/>
        <v>6.7149126684588334E-7</v>
      </c>
      <c r="P195">
        <v>1</v>
      </c>
      <c r="Q195">
        <f t="shared" si="94"/>
        <v>6.7149126684588334E-7</v>
      </c>
      <c r="R195" s="183"/>
      <c r="AD195" s="135">
        <f t="shared" si="95"/>
        <v>36581.447800000002</v>
      </c>
      <c r="AE195">
        <f t="shared" si="96"/>
        <v>55933.5</v>
      </c>
      <c r="AF195" s="134">
        <f t="shared" si="97"/>
        <v>1.8495872501283862E-2</v>
      </c>
      <c r="AG195" s="134">
        <f t="shared" si="98"/>
        <v>1.1002255041385293E-3</v>
      </c>
      <c r="AH195" s="134">
        <f t="shared" si="99"/>
        <v>8.1944570707636472E-4</v>
      </c>
      <c r="AI195" s="134">
        <f t="shared" si="100"/>
        <v>1.9876877802484556E-2</v>
      </c>
      <c r="AJ195" s="134">
        <f t="shared" si="101"/>
        <v>1.2104961599568811E-6</v>
      </c>
      <c r="AL195" s="136"/>
      <c r="AM195">
        <f t="shared" si="102"/>
        <v>-2.8077979706216414E-4</v>
      </c>
      <c r="AN195">
        <f t="shared" si="103"/>
        <v>1.5019659376235961</v>
      </c>
      <c r="AO195">
        <f t="shared" si="104"/>
        <v>0.13790956714059904</v>
      </c>
      <c r="AP195">
        <f t="shared" si="105"/>
        <v>0.16294185480800996</v>
      </c>
      <c r="AQ195">
        <f t="shared" si="106"/>
        <v>0.31387675926826875</v>
      </c>
      <c r="AR195">
        <f t="shared" si="107"/>
        <v>0.15823964709580882</v>
      </c>
      <c r="AS195" s="134">
        <f t="shared" si="116"/>
        <v>6.4586899037539158</v>
      </c>
      <c r="AT195" s="134">
        <f t="shared" si="116"/>
        <v>6.4578013836323187</v>
      </c>
      <c r="AU195" s="134">
        <f t="shared" si="116"/>
        <v>6.4560920421332195</v>
      </c>
      <c r="AV195" s="134">
        <f t="shared" si="116"/>
        <v>6.4528050285200802</v>
      </c>
      <c r="AW195" s="134">
        <f t="shared" si="116"/>
        <v>6.4464893618929091</v>
      </c>
      <c r="AX195" s="134">
        <f t="shared" si="116"/>
        <v>6.4343726361153708</v>
      </c>
      <c r="AY195" s="134">
        <f t="shared" si="116"/>
        <v>6.4111873626326501</v>
      </c>
      <c r="AZ195" s="134">
        <f t="shared" si="108"/>
        <v>6.3670038967961853</v>
      </c>
      <c r="BA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</row>
    <row r="196" spans="1:69" ht="13.5" thickBot="1">
      <c r="A196" s="22" t="s">
        <v>1813</v>
      </c>
      <c r="B196" s="6"/>
      <c r="C196" s="32">
        <v>52550.943200000002</v>
      </c>
      <c r="D196" s="32">
        <v>1E-4</v>
      </c>
      <c r="E196">
        <f t="shared" si="89"/>
        <v>58891.59082844809</v>
      </c>
      <c r="F196">
        <f t="shared" si="90"/>
        <v>58891.5</v>
      </c>
      <c r="G196">
        <f t="shared" si="111"/>
        <v>2.9201001998444553E-2</v>
      </c>
      <c r="K196" s="8">
        <f t="shared" si="114"/>
        <v>2.9201001998444553E-2</v>
      </c>
      <c r="L196">
        <f t="shared" si="91"/>
        <v>2.3522382519363803E-2</v>
      </c>
      <c r="M196" s="2">
        <f t="shared" si="92"/>
        <v>37532.443200000002</v>
      </c>
      <c r="O196">
        <f t="shared" si="93"/>
        <v>3.2246719188195328E-5</v>
      </c>
      <c r="P196">
        <v>1</v>
      </c>
      <c r="Q196">
        <f t="shared" si="94"/>
        <v>3.2246719188195328E-5</v>
      </c>
      <c r="R196" s="183"/>
      <c r="AD196" s="135">
        <f t="shared" si="95"/>
        <v>37532.443200000002</v>
      </c>
      <c r="AE196">
        <f t="shared" si="96"/>
        <v>58891.5</v>
      </c>
      <c r="AF196" s="134">
        <f t="shared" si="97"/>
        <v>2.8661116973777268E-2</v>
      </c>
      <c r="AG196" s="134">
        <f t="shared" si="98"/>
        <v>5.3988502466728594E-4</v>
      </c>
      <c r="AH196" s="134">
        <f t="shared" si="99"/>
        <v>5.6786194790807501E-3</v>
      </c>
      <c r="AI196" s="134">
        <f t="shared" si="100"/>
        <v>2.4062267544031089E-2</v>
      </c>
      <c r="AJ196" s="134">
        <f t="shared" si="101"/>
        <v>2.9147583985999595E-7</v>
      </c>
      <c r="AL196" s="136"/>
      <c r="AM196">
        <f t="shared" si="102"/>
        <v>5.1387344544134624E-3</v>
      </c>
      <c r="AN196">
        <f t="shared" si="103"/>
        <v>1.1449133105546119</v>
      </c>
      <c r="AO196">
        <f t="shared" si="104"/>
        <v>0.89883745460661546</v>
      </c>
      <c r="AP196">
        <f t="shared" si="105"/>
        <v>0.50746426771420383</v>
      </c>
      <c r="AQ196">
        <f t="shared" si="106"/>
        <v>1.2926360095086036</v>
      </c>
      <c r="AR196">
        <f t="shared" si="107"/>
        <v>0.75441073003104109</v>
      </c>
      <c r="AS196" s="134">
        <f t="shared" si="116"/>
        <v>7.0774857083341089</v>
      </c>
      <c r="AT196" s="134">
        <f t="shared" si="116"/>
        <v>7.0766847993501916</v>
      </c>
      <c r="AU196" s="134">
        <f t="shared" si="116"/>
        <v>7.0745233717540508</v>
      </c>
      <c r="AV196" s="134">
        <f t="shared" si="116"/>
        <v>7.0687137166836687</v>
      </c>
      <c r="AW196" s="134">
        <f t="shared" si="116"/>
        <v>7.0532623160006072</v>
      </c>
      <c r="AX196" s="134">
        <f t="shared" si="116"/>
        <v>7.0132430089848343</v>
      </c>
      <c r="AY196" s="134">
        <f t="shared" si="116"/>
        <v>6.9155855937309525</v>
      </c>
      <c r="AZ196" s="134">
        <f t="shared" si="108"/>
        <v>6.7012993084662531</v>
      </c>
      <c r="BA196" s="134"/>
      <c r="BC196" s="134"/>
      <c r="BD196" s="134"/>
      <c r="BE196" s="134"/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</row>
    <row r="197" spans="1:69" ht="13.5" thickBot="1">
      <c r="A197" s="22" t="s">
        <v>1813</v>
      </c>
      <c r="B197" s="6"/>
      <c r="C197" s="32">
        <v>52619.744700000003</v>
      </c>
      <c r="D197" s="32">
        <v>2.0000000000000001E-4</v>
      </c>
      <c r="E197">
        <f t="shared" si="89"/>
        <v>59105.59490511199</v>
      </c>
      <c r="F197">
        <f t="shared" si="90"/>
        <v>59105.5</v>
      </c>
      <c r="G197">
        <f t="shared" si="111"/>
        <v>3.051163400959922E-2</v>
      </c>
      <c r="K197" s="8">
        <f t="shared" si="114"/>
        <v>3.051163400959922E-2</v>
      </c>
      <c r="L197">
        <f t="shared" si="91"/>
        <v>2.3880446940597828E-2</v>
      </c>
      <c r="M197" s="2">
        <f t="shared" si="92"/>
        <v>37601.244700000003</v>
      </c>
      <c r="O197">
        <f t="shared" si="93"/>
        <v>4.3972641944091266E-5</v>
      </c>
      <c r="P197">
        <v>1</v>
      </c>
      <c r="Q197">
        <f t="shared" si="94"/>
        <v>4.3972641944091266E-5</v>
      </c>
      <c r="R197" s="183"/>
      <c r="AD197" s="135">
        <f t="shared" si="95"/>
        <v>37601.244700000003</v>
      </c>
      <c r="AE197">
        <f t="shared" si="96"/>
        <v>59105.5</v>
      </c>
      <c r="AF197" s="134">
        <f t="shared" si="97"/>
        <v>2.9308209600908249E-2</v>
      </c>
      <c r="AG197" s="134">
        <f t="shared" si="98"/>
        <v>1.2034244086909715E-3</v>
      </c>
      <c r="AH197" s="134">
        <f t="shared" si="99"/>
        <v>6.6311870690013916E-3</v>
      </c>
      <c r="AI197" s="134">
        <f t="shared" si="100"/>
        <v>2.50838713492888E-2</v>
      </c>
      <c r="AJ197" s="134">
        <f t="shared" si="101"/>
        <v>1.4482303074332145E-6</v>
      </c>
      <c r="AL197" s="136"/>
      <c r="AM197">
        <f t="shared" si="102"/>
        <v>5.4277626603104218E-3</v>
      </c>
      <c r="AN197">
        <f t="shared" si="103"/>
        <v>1.1190228071375634</v>
      </c>
      <c r="AO197">
        <f t="shared" si="104"/>
        <v>0.91988385154677021</v>
      </c>
      <c r="AP197">
        <f t="shared" si="105"/>
        <v>0.51415311140136544</v>
      </c>
      <c r="AQ197">
        <f t="shared" si="106"/>
        <v>1.3433104857882729</v>
      </c>
      <c r="AR197">
        <f t="shared" si="107"/>
        <v>0.79495189861629056</v>
      </c>
      <c r="AS197" s="134">
        <f t="shared" si="116"/>
        <v>7.1155112481197218</v>
      </c>
      <c r="AT197" s="134">
        <f t="shared" si="116"/>
        <v>7.1148259350369543</v>
      </c>
      <c r="AU197" s="134">
        <f t="shared" si="116"/>
        <v>7.1129003651255811</v>
      </c>
      <c r="AV197" s="134">
        <f t="shared" si="116"/>
        <v>7.1075115000259492</v>
      </c>
      <c r="AW197" s="134">
        <f t="shared" si="116"/>
        <v>7.092594049350879</v>
      </c>
      <c r="AX197" s="134">
        <f t="shared" si="116"/>
        <v>7.0524584477188004</v>
      </c>
      <c r="AY197" s="134">
        <f t="shared" si="116"/>
        <v>6.9513709075769903</v>
      </c>
      <c r="AZ197" s="134">
        <f t="shared" si="108"/>
        <v>6.725484304442384</v>
      </c>
      <c r="BA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</row>
    <row r="198" spans="1:69" ht="13.5" thickBot="1">
      <c r="A198" s="23" t="s">
        <v>1818</v>
      </c>
      <c r="B198" s="16" t="s">
        <v>1817</v>
      </c>
      <c r="C198" s="24">
        <v>52898.644099999998</v>
      </c>
      <c r="D198" s="24">
        <v>5.9999999999999995E-4</v>
      </c>
      <c r="E198">
        <f t="shared" si="89"/>
        <v>59973.099372007528</v>
      </c>
      <c r="F198">
        <f t="shared" si="90"/>
        <v>59973</v>
      </c>
      <c r="G198">
        <f t="shared" si="111"/>
        <v>3.1947724004567135E-2</v>
      </c>
      <c r="K198" s="8">
        <f t="shared" si="114"/>
        <v>3.1947724004567135E-2</v>
      </c>
      <c r="L198">
        <f t="shared" si="91"/>
        <v>2.5352303762867269E-2</v>
      </c>
      <c r="M198" s="2">
        <f t="shared" si="92"/>
        <v>37880.144099999998</v>
      </c>
      <c r="O198">
        <f t="shared" si="93"/>
        <v>4.3499568164624321E-5</v>
      </c>
      <c r="P198">
        <v>1</v>
      </c>
      <c r="Q198">
        <f t="shared" si="94"/>
        <v>4.3499568164624321E-5</v>
      </c>
      <c r="R198" s="183"/>
      <c r="AD198" s="135">
        <f t="shared" si="95"/>
        <v>37880.144099999998</v>
      </c>
      <c r="AE198">
        <f t="shared" si="96"/>
        <v>59973</v>
      </c>
      <c r="AF198" s="134">
        <f t="shared" si="97"/>
        <v>3.1810765529003776E-2</v>
      </c>
      <c r="AG198" s="134">
        <f t="shared" si="98"/>
        <v>1.3695847556335905E-4</v>
      </c>
      <c r="AH198" s="134">
        <f t="shared" si="99"/>
        <v>6.5954202416998661E-3</v>
      </c>
      <c r="AI198" s="134">
        <f t="shared" si="100"/>
        <v>2.5489262238430625E-2</v>
      </c>
      <c r="AJ198" s="134">
        <f t="shared" si="101"/>
        <v>1.8757624028639217E-8</v>
      </c>
      <c r="AL198" s="136"/>
      <c r="AM198">
        <f t="shared" si="102"/>
        <v>6.4584617661365105E-3</v>
      </c>
      <c r="AN198">
        <f t="shared" si="103"/>
        <v>1.0231923476702098</v>
      </c>
      <c r="AO198">
        <f t="shared" si="104"/>
        <v>0.97600946022496649</v>
      </c>
      <c r="AP198">
        <f t="shared" si="105"/>
        <v>0.52723995067915208</v>
      </c>
      <c r="AQ198">
        <f t="shared" si="106"/>
        <v>1.5268364443918159</v>
      </c>
      <c r="AR198">
        <f t="shared" si="107"/>
        <v>0.95697879287297583</v>
      </c>
      <c r="AS198" s="134">
        <f t="shared" si="116"/>
        <v>7.261119385472619</v>
      </c>
      <c r="AT198" s="134">
        <f t="shared" si="116"/>
        <v>7.2608103964645263</v>
      </c>
      <c r="AU198" s="134">
        <f t="shared" si="116"/>
        <v>7.2597638188705051</v>
      </c>
      <c r="AV198" s="134">
        <f t="shared" si="116"/>
        <v>7.2562309275127044</v>
      </c>
      <c r="AW198" s="134">
        <f t="shared" si="116"/>
        <v>7.2444379103369965</v>
      </c>
      <c r="AX198" s="134">
        <f t="shared" si="116"/>
        <v>7.2064305650072287</v>
      </c>
      <c r="AY198" s="134">
        <f t="shared" si="116"/>
        <v>7.0950123884216625</v>
      </c>
      <c r="AZ198" s="134">
        <f t="shared" si="108"/>
        <v>6.8235239493456241</v>
      </c>
      <c r="BA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</row>
    <row r="199" spans="1:69" ht="13.5" thickBot="1">
      <c r="A199" s="22" t="s">
        <v>1827</v>
      </c>
      <c r="B199" s="6"/>
      <c r="C199" s="32">
        <v>53024.670899999997</v>
      </c>
      <c r="D199" s="32">
        <v>1E-4</v>
      </c>
      <c r="E199">
        <f t="shared" si="89"/>
        <v>60365.100258164159</v>
      </c>
      <c r="F199">
        <f t="shared" si="90"/>
        <v>60365</v>
      </c>
      <c r="G199">
        <f t="shared" si="111"/>
        <v>3.2232619996648282E-2</v>
      </c>
      <c r="K199" s="8">
        <f t="shared" si="114"/>
        <v>3.2232619996648282E-2</v>
      </c>
      <c r="L199">
        <f t="shared" si="91"/>
        <v>2.6028109377232454E-2</v>
      </c>
      <c r="M199" s="2">
        <f t="shared" si="92"/>
        <v>38006.170899999997</v>
      </c>
      <c r="O199">
        <f t="shared" si="93"/>
        <v>3.8495952026443773E-5</v>
      </c>
      <c r="P199">
        <v>1</v>
      </c>
      <c r="Q199">
        <f t="shared" si="94"/>
        <v>3.8495952026443773E-5</v>
      </c>
      <c r="R199" s="183"/>
      <c r="AD199" s="135">
        <f t="shared" si="95"/>
        <v>38006.170899999997</v>
      </c>
      <c r="AE199">
        <f t="shared" si="96"/>
        <v>60365</v>
      </c>
      <c r="AF199" s="134">
        <f t="shared" si="97"/>
        <v>3.2883164433024976E-2</v>
      </c>
      <c r="AG199" s="134">
        <f t="shared" si="98"/>
        <v>-6.5054443637669462E-4</v>
      </c>
      <c r="AH199" s="134">
        <f t="shared" si="99"/>
        <v>6.2045106194158275E-3</v>
      </c>
      <c r="AI199" s="134">
        <f t="shared" si="100"/>
        <v>2.537756494085576E-2</v>
      </c>
      <c r="AJ199" s="134">
        <f t="shared" si="101"/>
        <v>4.2320806370067127E-7</v>
      </c>
      <c r="AL199" s="136"/>
      <c r="AM199">
        <f t="shared" si="102"/>
        <v>6.855055055792523E-3</v>
      </c>
      <c r="AN199">
        <f t="shared" si="103"/>
        <v>0.98472834659783071</v>
      </c>
      <c r="AO199">
        <f t="shared" si="104"/>
        <v>0.98927565452105859</v>
      </c>
      <c r="AP199">
        <f t="shared" si="105"/>
        <v>0.52752879275445674</v>
      </c>
      <c r="AQ199">
        <f t="shared" si="106"/>
        <v>1.5997376652065252</v>
      </c>
      <c r="AR199">
        <f t="shared" si="107"/>
        <v>1.0293683682977204</v>
      </c>
      <c r="AS199" s="134">
        <f t="shared" si="116"/>
        <v>7.3228048465881574</v>
      </c>
      <c r="AT199" s="134">
        <f t="shared" si="116"/>
        <v>7.3226082219957913</v>
      </c>
      <c r="AU199" s="134">
        <f t="shared" si="116"/>
        <v>7.3218734168235109</v>
      </c>
      <c r="AV199" s="134">
        <f t="shared" si="116"/>
        <v>7.3191354554443411</v>
      </c>
      <c r="AW199" s="134">
        <f t="shared" si="116"/>
        <v>7.3090429032416484</v>
      </c>
      <c r="AX199" s="134">
        <f t="shared" si="116"/>
        <v>7.2732023104374193</v>
      </c>
      <c r="AY199" s="134">
        <f t="shared" si="116"/>
        <v>7.1590901919457606</v>
      </c>
      <c r="AZ199" s="134">
        <f t="shared" si="108"/>
        <v>6.8678254373019003</v>
      </c>
      <c r="BA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</row>
    <row r="200" spans="1:69" ht="13.5" thickBot="1">
      <c r="A200" s="41" t="s">
        <v>1834</v>
      </c>
      <c r="B200" s="37" t="s">
        <v>1817</v>
      </c>
      <c r="C200" s="42">
        <v>53306.6253</v>
      </c>
      <c r="D200" s="42">
        <v>2.0000000000000001E-4</v>
      </c>
      <c r="E200">
        <f t="shared" si="89"/>
        <v>61242.107169835028</v>
      </c>
      <c r="F200">
        <f t="shared" si="90"/>
        <v>61242</v>
      </c>
      <c r="G200">
        <f t="shared" si="111"/>
        <v>3.4454695996828377E-2</v>
      </c>
      <c r="K200" s="8">
        <f t="shared" si="114"/>
        <v>3.4454695996828377E-2</v>
      </c>
      <c r="L200">
        <f t="shared" si="91"/>
        <v>2.7564200342936426E-2</v>
      </c>
      <c r="M200" s="2">
        <f t="shared" si="92"/>
        <v>38288.1253</v>
      </c>
      <c r="O200">
        <f t="shared" si="93"/>
        <v>4.7478930356303866E-5</v>
      </c>
      <c r="P200">
        <v>1</v>
      </c>
      <c r="Q200">
        <f t="shared" si="94"/>
        <v>4.7478930356303866E-5</v>
      </c>
      <c r="R200" s="183"/>
      <c r="AD200" s="135">
        <f t="shared" si="95"/>
        <v>38288.1253</v>
      </c>
      <c r="AE200">
        <f t="shared" si="96"/>
        <v>61242</v>
      </c>
      <c r="AF200" s="134">
        <f t="shared" si="97"/>
        <v>3.5167778017105571E-2</v>
      </c>
      <c r="AG200" s="134">
        <f t="shared" si="98"/>
        <v>-7.1308202027719342E-4</v>
      </c>
      <c r="AH200" s="134">
        <f t="shared" si="99"/>
        <v>6.890495653891951E-3</v>
      </c>
      <c r="AI200" s="134">
        <f t="shared" si="100"/>
        <v>2.6851118322659233E-2</v>
      </c>
      <c r="AJ200" s="134">
        <f t="shared" si="101"/>
        <v>5.0848596764260367E-7</v>
      </c>
      <c r="AL200" s="136"/>
      <c r="AM200">
        <f t="shared" si="102"/>
        <v>7.6035776741691452E-3</v>
      </c>
      <c r="AN200">
        <f t="shared" si="103"/>
        <v>0.90878619839665276</v>
      </c>
      <c r="AO200">
        <f t="shared" si="104"/>
        <v>0.9999983462095019</v>
      </c>
      <c r="AP200">
        <f t="shared" si="105"/>
        <v>0.51980755379243559</v>
      </c>
      <c r="AQ200">
        <f t="shared" si="106"/>
        <v>1.7445039072893982</v>
      </c>
      <c r="AR200">
        <f t="shared" si="107"/>
        <v>1.1907553022518367</v>
      </c>
      <c r="AS200" s="134">
        <f t="shared" si="116"/>
        <v>7.452766968281626</v>
      </c>
      <c r="AT200" s="134">
        <f t="shared" si="116"/>
        <v>7.4527111244916346</v>
      </c>
      <c r="AU200" s="134">
        <f t="shared" si="116"/>
        <v>7.4524402992977592</v>
      </c>
      <c r="AV200" s="134">
        <f t="shared" si="116"/>
        <v>7.4511293227674811</v>
      </c>
      <c r="AW200" s="134">
        <f t="shared" si="116"/>
        <v>7.4448394511322791</v>
      </c>
      <c r="AX200" s="134">
        <f t="shared" si="116"/>
        <v>7.4158458550384694</v>
      </c>
      <c r="AY200" s="134">
        <f t="shared" si="116"/>
        <v>7.3003220291928956</v>
      </c>
      <c r="AZ200" s="134">
        <f t="shared" si="108"/>
        <v>6.9669387152040807</v>
      </c>
      <c r="BA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</row>
    <row r="201" spans="1:69" ht="13.5" thickBot="1">
      <c r="A201" s="41" t="s">
        <v>1834</v>
      </c>
      <c r="B201" s="37" t="s">
        <v>1814</v>
      </c>
      <c r="C201" s="42">
        <v>53306.786800000002</v>
      </c>
      <c r="D201" s="42">
        <v>2.0000000000000001E-4</v>
      </c>
      <c r="E201">
        <f t="shared" si="89"/>
        <v>61242.609508568654</v>
      </c>
      <c r="F201">
        <f t="shared" si="90"/>
        <v>61242.5</v>
      </c>
      <c r="G201">
        <f t="shared" si="111"/>
        <v>3.5206590007874183E-2</v>
      </c>
      <c r="K201" s="8">
        <f t="shared" si="114"/>
        <v>3.5206590007874183E-2</v>
      </c>
      <c r="L201">
        <f t="shared" si="91"/>
        <v>2.7565085627577431E-2</v>
      </c>
      <c r="M201" s="2">
        <f t="shared" si="92"/>
        <v>38288.286800000002</v>
      </c>
      <c r="O201">
        <f t="shared" si="93"/>
        <v>5.839258919409446E-5</v>
      </c>
      <c r="P201">
        <v>1</v>
      </c>
      <c r="Q201">
        <f t="shared" si="94"/>
        <v>5.839258919409446E-5</v>
      </c>
      <c r="R201" s="183"/>
      <c r="S201">
        <v>7.8201305906659624E-11</v>
      </c>
      <c r="T201">
        <v>8.6663615468480999E-20</v>
      </c>
      <c r="U201">
        <v>1.6945424668668318E-29</v>
      </c>
      <c r="V201">
        <v>1.623119689988675E-9</v>
      </c>
      <c r="W201">
        <v>1.6303794377523996E-5</v>
      </c>
      <c r="X201">
        <v>2.0577422113078527E-4</v>
      </c>
      <c r="Y201">
        <v>2.1030035967372109E-2</v>
      </c>
      <c r="Z201">
        <v>63.269238382973917</v>
      </c>
      <c r="AA201">
        <v>4.8725617711757957E-5</v>
      </c>
      <c r="AB201">
        <v>1.0648200342367326E-9</v>
      </c>
      <c r="AD201" s="135">
        <f t="shared" si="95"/>
        <v>38288.286800000002</v>
      </c>
      <c r="AE201">
        <f t="shared" si="96"/>
        <v>61242.5</v>
      </c>
      <c r="AF201" s="134">
        <f t="shared" si="97"/>
        <v>3.5169039236728622E-2</v>
      </c>
      <c r="AG201" s="134">
        <f t="shared" si="98"/>
        <v>3.7550771145561379E-5</v>
      </c>
      <c r="AH201" s="134">
        <f t="shared" si="99"/>
        <v>7.6415043802967528E-3</v>
      </c>
      <c r="AI201" s="134">
        <f t="shared" si="100"/>
        <v>2.7602636398722992E-2</v>
      </c>
      <c r="AJ201" s="134">
        <f t="shared" si="101"/>
        <v>1.410060413626325E-9</v>
      </c>
      <c r="AL201" s="136"/>
      <c r="AM201">
        <f t="shared" si="102"/>
        <v>7.6039536091511931E-3</v>
      </c>
      <c r="AN201">
        <f t="shared" si="103"/>
        <v>0.90874660723836864</v>
      </c>
      <c r="AO201">
        <f t="shared" si="104"/>
        <v>0.99999848182926443</v>
      </c>
      <c r="AP201">
        <f t="shared" si="105"/>
        <v>0.51980060493626012</v>
      </c>
      <c r="AQ201">
        <f t="shared" si="106"/>
        <v>1.7445800728291403</v>
      </c>
      <c r="AR201">
        <f t="shared" si="107"/>
        <v>1.1908473866879934</v>
      </c>
      <c r="AS201" s="134">
        <f t="shared" ref="AS201:AY210" si="117">$AZ201+$AG$7*SIN(AT201)</f>
        <v>7.452838158193388</v>
      </c>
      <c r="AT201" s="134">
        <f t="shared" si="117"/>
        <v>7.452782360800029</v>
      </c>
      <c r="AU201" s="134">
        <f t="shared" si="117"/>
        <v>7.452511715134758</v>
      </c>
      <c r="AV201" s="134">
        <f t="shared" si="117"/>
        <v>7.4512013866579165</v>
      </c>
      <c r="AW201" s="134">
        <f t="shared" si="117"/>
        <v>7.4449135552826435</v>
      </c>
      <c r="AX201" s="134">
        <f t="shared" si="117"/>
        <v>7.41592445579633</v>
      </c>
      <c r="AY201" s="134">
        <f t="shared" si="117"/>
        <v>7.3004016535448741</v>
      </c>
      <c r="AZ201" s="134">
        <f t="shared" si="108"/>
        <v>6.9669952222040248</v>
      </c>
      <c r="BA201" s="134"/>
      <c r="BC201" s="134"/>
      <c r="BD201" s="134"/>
      <c r="BE201" s="134"/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</row>
    <row r="202" spans="1:69" ht="13.5" thickBot="1">
      <c r="A202" s="38" t="s">
        <v>1828</v>
      </c>
      <c r="B202" s="39" t="s">
        <v>1817</v>
      </c>
      <c r="C202" s="40">
        <v>53310.4827</v>
      </c>
      <c r="D202" s="40">
        <v>2.0000000000000001E-4</v>
      </c>
      <c r="E202">
        <f t="shared" si="89"/>
        <v>61254.105444950008</v>
      </c>
      <c r="F202">
        <f t="shared" si="90"/>
        <v>61254</v>
      </c>
      <c r="G202">
        <f t="shared" si="111"/>
        <v>3.3900152004207484E-2</v>
      </c>
      <c r="K202" s="8">
        <f t="shared" si="114"/>
        <v>3.3900152004207484E-2</v>
      </c>
      <c r="L202">
        <f t="shared" si="91"/>
        <v>2.7585450168683502E-2</v>
      </c>
      <c r="M202" s="2">
        <f t="shared" si="92"/>
        <v>38291.9827</v>
      </c>
      <c r="O202">
        <f t="shared" si="93"/>
        <v>3.9875459271569953E-5</v>
      </c>
      <c r="P202">
        <v>1</v>
      </c>
      <c r="Q202">
        <f t="shared" si="94"/>
        <v>3.9875459271569953E-5</v>
      </c>
      <c r="R202" s="183"/>
      <c r="AD202" s="135">
        <f t="shared" si="95"/>
        <v>38291.9827</v>
      </c>
      <c r="AE202">
        <f t="shared" si="96"/>
        <v>61254</v>
      </c>
      <c r="AF202" s="134">
        <f t="shared" si="97"/>
        <v>3.5198035119232439E-2</v>
      </c>
      <c r="AG202" s="134">
        <f t="shared" si="98"/>
        <v>-1.2978831150249545E-3</v>
      </c>
      <c r="AH202" s="134">
        <f t="shared" si="99"/>
        <v>6.3147018355239823E-3</v>
      </c>
      <c r="AI202" s="134">
        <f t="shared" si="100"/>
        <v>2.6287567053658548E-2</v>
      </c>
      <c r="AJ202" s="134">
        <f t="shared" si="101"/>
        <v>1.6845005802668792E-6</v>
      </c>
      <c r="AL202" s="136"/>
      <c r="AM202">
        <f t="shared" si="102"/>
        <v>7.6125849505489385E-3</v>
      </c>
      <c r="AN202">
        <f t="shared" si="103"/>
        <v>0.90783710972243881</v>
      </c>
      <c r="AO202">
        <f t="shared" si="104"/>
        <v>0.99999999997214439</v>
      </c>
      <c r="AP202">
        <f t="shared" si="105"/>
        <v>0.51964011800312027</v>
      </c>
      <c r="AQ202">
        <f t="shared" si="106"/>
        <v>1.7463300471446614</v>
      </c>
      <c r="AR202">
        <f t="shared" si="107"/>
        <v>1.1929654159215455</v>
      </c>
      <c r="AS202" s="134">
        <f t="shared" si="117"/>
        <v>7.4544746675546669</v>
      </c>
      <c r="AT202" s="134">
        <f t="shared" si="117"/>
        <v>7.4544199289248363</v>
      </c>
      <c r="AU202" s="134">
        <f t="shared" si="117"/>
        <v>7.4541533886146309</v>
      </c>
      <c r="AV202" s="134">
        <f t="shared" si="117"/>
        <v>7.4528579112157471</v>
      </c>
      <c r="AW202" s="134">
        <f t="shared" si="117"/>
        <v>7.446616942223347</v>
      </c>
      <c r="AX202" s="134">
        <f t="shared" si="117"/>
        <v>7.4177314060616597</v>
      </c>
      <c r="AY202" s="134">
        <f t="shared" si="117"/>
        <v>7.3022327196668453</v>
      </c>
      <c r="AZ202" s="134">
        <f t="shared" si="108"/>
        <v>6.9682948832027423</v>
      </c>
      <c r="BA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</row>
    <row r="203" spans="1:69" ht="13.5" thickBot="1">
      <c r="A203" s="41" t="s">
        <v>1834</v>
      </c>
      <c r="B203" s="37" t="s">
        <v>1814</v>
      </c>
      <c r="C203" s="42">
        <v>54024.693200000002</v>
      </c>
      <c r="D203" s="42">
        <v>2.9999999999999997E-4</v>
      </c>
      <c r="E203">
        <f t="shared" si="89"/>
        <v>63475.626176273588</v>
      </c>
      <c r="F203">
        <f t="shared" si="90"/>
        <v>63475.5</v>
      </c>
      <c r="G203">
        <f t="shared" si="111"/>
        <v>4.0565194001828786E-2</v>
      </c>
      <c r="K203" s="8">
        <f t="shared" si="114"/>
        <v>4.0565194001828786E-2</v>
      </c>
      <c r="L203">
        <f t="shared" si="91"/>
        <v>3.1626984977950891E-2</v>
      </c>
      <c r="M203" s="2">
        <f t="shared" si="92"/>
        <v>39006.193200000002</v>
      </c>
      <c r="O203">
        <f t="shared" si="93"/>
        <v>7.9891580554532234E-5</v>
      </c>
      <c r="P203">
        <v>1</v>
      </c>
      <c r="Q203">
        <f t="shared" si="94"/>
        <v>7.9891580554532234E-5</v>
      </c>
      <c r="R203" s="183"/>
      <c r="AD203" s="135">
        <f t="shared" si="95"/>
        <v>39006.193200000002</v>
      </c>
      <c r="AE203">
        <f t="shared" si="96"/>
        <v>63475.5</v>
      </c>
      <c r="AF203" s="134">
        <f t="shared" si="97"/>
        <v>4.0426479483886189E-2</v>
      </c>
      <c r="AG203" s="134">
        <f t="shared" si="98"/>
        <v>1.3871451794259665E-4</v>
      </c>
      <c r="AH203" s="134">
        <f t="shared" si="99"/>
        <v>8.9382090238778952E-3</v>
      </c>
      <c r="AI203" s="134">
        <f t="shared" si="100"/>
        <v>3.1765699495893487E-2</v>
      </c>
      <c r="AJ203" s="134">
        <f t="shared" si="101"/>
        <v>1.9241717488046968E-8</v>
      </c>
      <c r="AL203" s="136"/>
      <c r="AM203">
        <f t="shared" si="102"/>
        <v>8.7994945059352986E-3</v>
      </c>
      <c r="AN203">
        <f t="shared" si="103"/>
        <v>0.76587992452453801</v>
      </c>
      <c r="AO203">
        <f t="shared" si="104"/>
        <v>0.95991234544285164</v>
      </c>
      <c r="AP203">
        <f t="shared" si="105"/>
        <v>0.47297742106994339</v>
      </c>
      <c r="AQ203">
        <f t="shared" si="106"/>
        <v>2.0304295765367142</v>
      </c>
      <c r="AR203">
        <f t="shared" si="107"/>
        <v>1.6107954434221279</v>
      </c>
      <c r="AS203" s="134">
        <f t="shared" si="117"/>
        <v>7.7439115479717007</v>
      </c>
      <c r="AT203" s="134">
        <f t="shared" si="117"/>
        <v>7.7439114554336372</v>
      </c>
      <c r="AU203" s="134">
        <f t="shared" si="117"/>
        <v>7.7439098591986557</v>
      </c>
      <c r="AV203" s="134">
        <f t="shared" si="117"/>
        <v>7.7438823285772242</v>
      </c>
      <c r="AW203" s="134">
        <f t="shared" si="117"/>
        <v>7.7434085760518743</v>
      </c>
      <c r="AX203" s="134">
        <f t="shared" si="117"/>
        <v>7.7355514742046001</v>
      </c>
      <c r="AY203" s="134">
        <f t="shared" si="117"/>
        <v>7.6443489139170708</v>
      </c>
      <c r="AZ203" s="134">
        <f t="shared" si="108"/>
        <v>7.219355483954959</v>
      </c>
      <c r="BA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</row>
    <row r="204" spans="1:69" ht="13.5" thickBot="1">
      <c r="A204" s="41" t="s">
        <v>1834</v>
      </c>
      <c r="B204" s="37" t="s">
        <v>1817</v>
      </c>
      <c r="C204" s="42">
        <v>54046.715499999998</v>
      </c>
      <c r="D204" s="42">
        <v>2.9999999999999997E-4</v>
      </c>
      <c r="E204">
        <f t="shared" si="89"/>
        <v>63544.125583663175</v>
      </c>
      <c r="F204">
        <f t="shared" si="90"/>
        <v>63544</v>
      </c>
      <c r="G204">
        <f t="shared" si="111"/>
        <v>4.0374672003963497E-2</v>
      </c>
      <c r="K204" s="8">
        <f t="shared" si="114"/>
        <v>4.0374672003963497E-2</v>
      </c>
      <c r="L204">
        <f t="shared" si="91"/>
        <v>3.1755009491616477E-2</v>
      </c>
      <c r="M204" s="2">
        <f t="shared" si="92"/>
        <v>39028.215499999998</v>
      </c>
      <c r="O204">
        <f t="shared" si="93"/>
        <v>7.429858182676053E-5</v>
      </c>
      <c r="P204">
        <v>1</v>
      </c>
      <c r="Q204">
        <f t="shared" si="94"/>
        <v>7.429858182676053E-5</v>
      </c>
      <c r="R204" s="183"/>
      <c r="AD204" s="135">
        <f t="shared" si="95"/>
        <v>39028.215499999998</v>
      </c>
      <c r="AE204">
        <f t="shared" si="96"/>
        <v>63544</v>
      </c>
      <c r="AF204" s="134">
        <f t="shared" si="97"/>
        <v>4.0577790019554139E-2</v>
      </c>
      <c r="AG204" s="134">
        <f t="shared" si="98"/>
        <v>-2.0311801559064202E-4</v>
      </c>
      <c r="AH204" s="134">
        <f t="shared" si="99"/>
        <v>8.6196625123470191E-3</v>
      </c>
      <c r="AI204" s="134">
        <f t="shared" si="100"/>
        <v>3.1551891476025835E-2</v>
      </c>
      <c r="AJ204" s="134">
        <f t="shared" si="101"/>
        <v>4.1256928257480295E-8</v>
      </c>
      <c r="AL204" s="136"/>
      <c r="AM204">
        <f t="shared" si="102"/>
        <v>8.8227805279376612E-3</v>
      </c>
      <c r="AN204">
        <f t="shared" si="103"/>
        <v>0.76239759193016388</v>
      </c>
      <c r="AO204">
        <f t="shared" si="104"/>
        <v>0.95781872532560364</v>
      </c>
      <c r="AP204">
        <f t="shared" si="105"/>
        <v>0.47123767491789709</v>
      </c>
      <c r="AQ204">
        <f t="shared" si="106"/>
        <v>2.0378056856892899</v>
      </c>
      <c r="AR204">
        <f t="shared" si="107"/>
        <v>1.6241320421350738</v>
      </c>
      <c r="AS204" s="134">
        <f t="shared" si="117"/>
        <v>7.7521106947151424</v>
      </c>
      <c r="AT204" s="134">
        <f t="shared" si="117"/>
        <v>7.7521106315928794</v>
      </c>
      <c r="AU204" s="134">
        <f t="shared" si="117"/>
        <v>7.7521094554696566</v>
      </c>
      <c r="AV204" s="134">
        <f t="shared" si="117"/>
        <v>7.7520875438715446</v>
      </c>
      <c r="AW204" s="134">
        <f t="shared" si="117"/>
        <v>7.7516801781475735</v>
      </c>
      <c r="AX204" s="134">
        <f t="shared" si="117"/>
        <v>7.7443811461427172</v>
      </c>
      <c r="AY204" s="134">
        <f t="shared" si="117"/>
        <v>7.6544998424157944</v>
      </c>
      <c r="AZ204" s="134">
        <f t="shared" si="108"/>
        <v>7.227096942947318</v>
      </c>
      <c r="BA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</row>
    <row r="205" spans="1:69" ht="13.5" thickBot="1">
      <c r="A205" s="41" t="s">
        <v>1834</v>
      </c>
      <c r="B205" s="37" t="s">
        <v>1817</v>
      </c>
      <c r="C205" s="42">
        <v>54047.680200000003</v>
      </c>
      <c r="D205" s="42">
        <v>2.0000000000000001E-4</v>
      </c>
      <c r="E205">
        <f t="shared" si="89"/>
        <v>63547.126241101731</v>
      </c>
      <c r="F205">
        <f t="shared" si="90"/>
        <v>63547</v>
      </c>
      <c r="G205">
        <f t="shared" si="111"/>
        <v>4.0586036004242487E-2</v>
      </c>
      <c r="K205" s="8">
        <f t="shared" si="114"/>
        <v>4.0586036004242487E-2</v>
      </c>
      <c r="L205">
        <f t="shared" si="91"/>
        <v>3.1760621058905765E-2</v>
      </c>
      <c r="M205" s="2">
        <f t="shared" si="92"/>
        <v>39029.180200000003</v>
      </c>
      <c r="O205">
        <f t="shared" si="93"/>
        <v>7.7887948957372787E-5</v>
      </c>
      <c r="P205">
        <v>1</v>
      </c>
      <c r="Q205">
        <f t="shared" si="94"/>
        <v>7.7887948957372787E-5</v>
      </c>
      <c r="R205" s="183"/>
      <c r="AD205" s="135">
        <f t="shared" si="95"/>
        <v>39029.180200000003</v>
      </c>
      <c r="AE205">
        <f t="shared" si="96"/>
        <v>63547</v>
      </c>
      <c r="AF205" s="134">
        <f t="shared" si="97"/>
        <v>4.0584405480609362E-2</v>
      </c>
      <c r="AG205" s="134">
        <f t="shared" si="98"/>
        <v>1.6305236331254358E-6</v>
      </c>
      <c r="AH205" s="134">
        <f t="shared" si="99"/>
        <v>8.8254149453367223E-3</v>
      </c>
      <c r="AI205" s="134">
        <f t="shared" si="100"/>
        <v>3.176225158253889E-2</v>
      </c>
      <c r="AJ205" s="134">
        <f t="shared" si="101"/>
        <v>2.658607318180571E-12</v>
      </c>
      <c r="AL205" s="136"/>
      <c r="AM205">
        <f t="shared" si="102"/>
        <v>8.8237844217035986E-3</v>
      </c>
      <c r="AN205">
        <f t="shared" si="103"/>
        <v>0.76224609685052358</v>
      </c>
      <c r="AO205">
        <f t="shared" si="104"/>
        <v>0.95772628266287385</v>
      </c>
      <c r="AP205">
        <f t="shared" si="105"/>
        <v>0.47116125914574081</v>
      </c>
      <c r="AQ205">
        <f t="shared" si="106"/>
        <v>2.0381271951326041</v>
      </c>
      <c r="AR205">
        <f t="shared" si="107"/>
        <v>1.6247169891747002</v>
      </c>
      <c r="AS205" s="134">
        <f t="shared" si="117"/>
        <v>7.7524689293439133</v>
      </c>
      <c r="AT205" s="134">
        <f t="shared" si="117"/>
        <v>7.7524688673088971</v>
      </c>
      <c r="AU205" s="134">
        <f t="shared" si="117"/>
        <v>7.7524677073787496</v>
      </c>
      <c r="AV205" s="134">
        <f t="shared" si="117"/>
        <v>7.7524460214478692</v>
      </c>
      <c r="AW205" s="134">
        <f t="shared" si="117"/>
        <v>7.7520414300438256</v>
      </c>
      <c r="AX205" s="134">
        <f t="shared" si="117"/>
        <v>7.74476656861951</v>
      </c>
      <c r="AY205" s="134">
        <f t="shared" si="117"/>
        <v>7.6549438242138921</v>
      </c>
      <c r="AZ205" s="134">
        <f t="shared" si="108"/>
        <v>7.2274359849469834</v>
      </c>
      <c r="BA205" s="134"/>
      <c r="BC205" s="134"/>
      <c r="BD205" s="134"/>
      <c r="BE205" s="134"/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</row>
    <row r="206" spans="1:69" ht="13.5" thickBot="1">
      <c r="A206" s="41" t="s">
        <v>1834</v>
      </c>
      <c r="B206" s="37" t="s">
        <v>1814</v>
      </c>
      <c r="C206" s="42">
        <v>54051.699000000001</v>
      </c>
      <c r="D206" s="42">
        <v>1E-4</v>
      </c>
      <c r="E206">
        <f t="shared" si="89"/>
        <v>63559.626543904669</v>
      </c>
      <c r="F206">
        <f t="shared" si="90"/>
        <v>63559.5</v>
      </c>
      <c r="G206">
        <f t="shared" si="111"/>
        <v>4.068338600336574E-2</v>
      </c>
      <c r="K206" s="8">
        <f t="shared" ref="K206:K236" si="118">+G206</f>
        <v>4.068338600336574E-2</v>
      </c>
      <c r="L206">
        <f t="shared" si="91"/>
        <v>3.1784006793320427E-2</v>
      </c>
      <c r="M206" s="2">
        <f t="shared" si="92"/>
        <v>39033.199000000001</v>
      </c>
      <c r="O206">
        <f t="shared" si="93"/>
        <v>7.9198950324186744E-5</v>
      </c>
      <c r="P206">
        <v>1</v>
      </c>
      <c r="Q206">
        <f t="shared" si="94"/>
        <v>7.9198950324186744E-5</v>
      </c>
      <c r="R206" s="183"/>
      <c r="AD206" s="135">
        <f t="shared" si="95"/>
        <v>39033.199000000001</v>
      </c>
      <c r="AE206">
        <f t="shared" si="96"/>
        <v>63559.5</v>
      </c>
      <c r="AF206" s="134">
        <f t="shared" si="97"/>
        <v>4.0611959781205409E-2</v>
      </c>
      <c r="AG206" s="134">
        <f t="shared" si="98"/>
        <v>7.1426222160331232E-5</v>
      </c>
      <c r="AH206" s="134">
        <f t="shared" si="99"/>
        <v>8.8993792100453134E-3</v>
      </c>
      <c r="AI206" s="134">
        <f t="shared" si="100"/>
        <v>3.1855433015480758E-2</v>
      </c>
      <c r="AJ206" s="134">
        <f t="shared" si="101"/>
        <v>5.1017052120969923E-9</v>
      </c>
      <c r="AL206" s="136"/>
      <c r="AM206">
        <f t="shared" si="102"/>
        <v>8.8279529878849822E-3</v>
      </c>
      <c r="AN206">
        <f t="shared" si="103"/>
        <v>0.76161577894097376</v>
      </c>
      <c r="AO206">
        <f t="shared" si="104"/>
        <v>0.95734043639785849</v>
      </c>
      <c r="AP206">
        <f t="shared" si="105"/>
        <v>0.47084266345849746</v>
      </c>
      <c r="AQ206">
        <f t="shared" si="106"/>
        <v>2.0394654439452777</v>
      </c>
      <c r="AR206">
        <f t="shared" si="107"/>
        <v>1.6271550556975163</v>
      </c>
      <c r="AS206" s="134">
        <f t="shared" si="117"/>
        <v>7.7539608079865747</v>
      </c>
      <c r="AT206" s="134">
        <f t="shared" si="117"/>
        <v>7.7539607503181136</v>
      </c>
      <c r="AU206" s="134">
        <f t="shared" si="117"/>
        <v>7.7539596560050192</v>
      </c>
      <c r="AV206" s="134">
        <f t="shared" si="117"/>
        <v>7.7539388926495052</v>
      </c>
      <c r="AW206" s="134">
        <f t="shared" si="117"/>
        <v>7.753545742083281</v>
      </c>
      <c r="AX206" s="134">
        <f t="shared" si="117"/>
        <v>7.7463713431384535</v>
      </c>
      <c r="AY206" s="134">
        <f t="shared" si="117"/>
        <v>7.656793219278776</v>
      </c>
      <c r="AZ206" s="134">
        <f t="shared" si="108"/>
        <v>7.228848659945589</v>
      </c>
      <c r="BA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</row>
    <row r="207" spans="1:69" ht="13.5" thickBot="1">
      <c r="A207" s="41" t="s">
        <v>1834</v>
      </c>
      <c r="B207" s="37" t="s">
        <v>1817</v>
      </c>
      <c r="C207" s="42">
        <v>54055.718000000001</v>
      </c>
      <c r="D207" s="42">
        <v>1E-4</v>
      </c>
      <c r="E207">
        <f t="shared" si="89"/>
        <v>63572.127468798928</v>
      </c>
      <c r="F207">
        <f t="shared" si="90"/>
        <v>63572</v>
      </c>
      <c r="G207">
        <f t="shared" si="111"/>
        <v>4.0980736004712526E-2</v>
      </c>
      <c r="K207" s="8">
        <f t="shared" si="118"/>
        <v>4.0980736004712526E-2</v>
      </c>
      <c r="L207">
        <f t="shared" si="91"/>
        <v>3.1807399308449009E-2</v>
      </c>
      <c r="M207" s="2">
        <f t="shared" si="92"/>
        <v>39037.218000000001</v>
      </c>
      <c r="O207">
        <f t="shared" si="93"/>
        <v>8.4150106143014841E-5</v>
      </c>
      <c r="P207">
        <v>1</v>
      </c>
      <c r="Q207">
        <f t="shared" si="94"/>
        <v>8.4150106143014841E-5</v>
      </c>
      <c r="R207" s="183"/>
      <c r="AD207" s="135">
        <f t="shared" si="95"/>
        <v>39037.218000000001</v>
      </c>
      <c r="AE207">
        <f t="shared" si="96"/>
        <v>63572</v>
      </c>
      <c r="AF207" s="134">
        <f t="shared" si="97"/>
        <v>4.0639497793928288E-2</v>
      </c>
      <c r="AG207" s="134">
        <f t="shared" si="98"/>
        <v>3.4123821078423794E-4</v>
      </c>
      <c r="AH207" s="134">
        <f t="shared" si="99"/>
        <v>9.1733366962635163E-3</v>
      </c>
      <c r="AI207" s="134">
        <f t="shared" si="100"/>
        <v>3.2148637519233247E-2</v>
      </c>
      <c r="AJ207" s="134">
        <f t="shared" si="101"/>
        <v>1.16443516499228E-7</v>
      </c>
      <c r="AL207" s="136"/>
      <c r="AM207">
        <f t="shared" si="102"/>
        <v>8.8320984854792801E-3</v>
      </c>
      <c r="AN207">
        <f t="shared" si="103"/>
        <v>0.7609869281411159</v>
      </c>
      <c r="AO207">
        <f t="shared" si="104"/>
        <v>0.95695351726052513</v>
      </c>
      <c r="AP207">
        <f t="shared" si="105"/>
        <v>0.47052375292134879</v>
      </c>
      <c r="AQ207">
        <f t="shared" si="106"/>
        <v>2.0408014820604565</v>
      </c>
      <c r="AR207">
        <f t="shared" si="107"/>
        <v>1.6295943962952402</v>
      </c>
      <c r="AS207" s="134">
        <f t="shared" si="117"/>
        <v>7.7554514538675949</v>
      </c>
      <c r="AT207" s="134">
        <f t="shared" si="117"/>
        <v>7.7554514003108075</v>
      </c>
      <c r="AU207" s="134">
        <f t="shared" si="117"/>
        <v>7.7554503686959384</v>
      </c>
      <c r="AV207" s="134">
        <f t="shared" si="117"/>
        <v>7.7554304997531966</v>
      </c>
      <c r="AW207" s="134">
        <f t="shared" si="117"/>
        <v>7.7550485991443123</v>
      </c>
      <c r="AX207" s="134">
        <f t="shared" si="117"/>
        <v>7.7479742601115067</v>
      </c>
      <c r="AY207" s="134">
        <f t="shared" si="117"/>
        <v>7.6586417603159642</v>
      </c>
      <c r="AZ207" s="134">
        <f t="shared" si="108"/>
        <v>7.2302613349441955</v>
      </c>
      <c r="BA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</row>
    <row r="208" spans="1:69" ht="13.5" thickBot="1">
      <c r="A208" s="41" t="s">
        <v>1834</v>
      </c>
      <c r="B208" s="37" t="s">
        <v>1814</v>
      </c>
      <c r="C208" s="42">
        <v>54063.593999999997</v>
      </c>
      <c r="D208" s="42">
        <v>2.0000000000000001E-4</v>
      </c>
      <c r="E208">
        <f t="shared" si="89"/>
        <v>63596.625424625534</v>
      </c>
      <c r="F208">
        <f t="shared" si="90"/>
        <v>63596.5</v>
      </c>
      <c r="G208">
        <f t="shared" si="111"/>
        <v>4.0323541994439438E-2</v>
      </c>
      <c r="K208" s="8">
        <f t="shared" si="118"/>
        <v>4.0323541994439438E-2</v>
      </c>
      <c r="L208">
        <f t="shared" si="91"/>
        <v>3.1853268307595967E-2</v>
      </c>
      <c r="M208" s="2">
        <f t="shared" si="92"/>
        <v>39045.093999999997</v>
      </c>
      <c r="O208">
        <f t="shared" si="93"/>
        <v>7.1745536330032887E-5</v>
      </c>
      <c r="P208">
        <v>1</v>
      </c>
      <c r="Q208">
        <f t="shared" si="94"/>
        <v>7.1745536330032887E-5</v>
      </c>
      <c r="R208" s="183"/>
      <c r="AD208" s="135">
        <f t="shared" si="95"/>
        <v>39045.093999999997</v>
      </c>
      <c r="AE208">
        <f t="shared" si="96"/>
        <v>63596.5</v>
      </c>
      <c r="AF208" s="134">
        <f t="shared" si="97"/>
        <v>4.0693425232351137E-2</v>
      </c>
      <c r="AG208" s="134">
        <f t="shared" si="98"/>
        <v>-3.6988323791169869E-4</v>
      </c>
      <c r="AH208" s="134">
        <f t="shared" si="99"/>
        <v>8.4702736868434714E-3</v>
      </c>
      <c r="AI208" s="134">
        <f t="shared" si="100"/>
        <v>3.1483385069684268E-2</v>
      </c>
      <c r="AJ208" s="134">
        <f t="shared" si="101"/>
        <v>1.368136096880423E-7</v>
      </c>
      <c r="AL208" s="136"/>
      <c r="AM208">
        <f t="shared" si="102"/>
        <v>8.8401569247551701E-3</v>
      </c>
      <c r="AN208">
        <f t="shared" si="103"/>
        <v>0.75975862003477868</v>
      </c>
      <c r="AO208">
        <f t="shared" si="104"/>
        <v>0.95619207086458413</v>
      </c>
      <c r="AP208">
        <f t="shared" si="105"/>
        <v>0.46989778668878263</v>
      </c>
      <c r="AQ208">
        <f t="shared" si="106"/>
        <v>2.0434137306237226</v>
      </c>
      <c r="AR208">
        <f t="shared" si="107"/>
        <v>1.6343792223465414</v>
      </c>
      <c r="AS208" s="134">
        <f t="shared" si="117"/>
        <v>7.7583695547801801</v>
      </c>
      <c r="AT208" s="134">
        <f t="shared" si="117"/>
        <v>7.758369508587653</v>
      </c>
      <c r="AU208" s="134">
        <f t="shared" si="117"/>
        <v>7.758368591754099</v>
      </c>
      <c r="AV208" s="134">
        <f t="shared" si="117"/>
        <v>7.7583503961700311</v>
      </c>
      <c r="AW208" s="134">
        <f t="shared" si="117"/>
        <v>7.7579899957986704</v>
      </c>
      <c r="AX208" s="134">
        <f t="shared" si="117"/>
        <v>7.7511105955786803</v>
      </c>
      <c r="AY208" s="134">
        <f t="shared" si="117"/>
        <v>7.6622624200562255</v>
      </c>
      <c r="AZ208" s="134">
        <f t="shared" si="108"/>
        <v>7.2330301779414627</v>
      </c>
      <c r="BA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</row>
    <row r="209" spans="1:69" ht="13.5" thickBot="1">
      <c r="A209" s="41" t="s">
        <v>1834</v>
      </c>
      <c r="B209" s="37" t="s">
        <v>1817</v>
      </c>
      <c r="C209" s="42">
        <v>54063.754800000002</v>
      </c>
      <c r="D209" s="42">
        <v>1E-4</v>
      </c>
      <c r="E209">
        <f t="shared" si="89"/>
        <v>63597.125586039576</v>
      </c>
      <c r="F209">
        <f t="shared" si="90"/>
        <v>63597</v>
      </c>
      <c r="G209">
        <f t="shared" si="111"/>
        <v>4.0375436008616816E-2</v>
      </c>
      <c r="K209" s="8">
        <f t="shared" si="118"/>
        <v>4.0375436008616816E-2</v>
      </c>
      <c r="L209">
        <f t="shared" si="91"/>
        <v>3.1854204680847938E-2</v>
      </c>
      <c r="M209" s="2">
        <f t="shared" si="92"/>
        <v>39045.254800000002</v>
      </c>
      <c r="O209">
        <f t="shared" si="93"/>
        <v>7.2611383341349766E-5</v>
      </c>
      <c r="P209">
        <v>1</v>
      </c>
      <c r="Q209">
        <f t="shared" si="94"/>
        <v>7.2611383341349766E-5</v>
      </c>
      <c r="R209" s="183"/>
      <c r="AD209" s="135">
        <f t="shared" si="95"/>
        <v>39045.254800000002</v>
      </c>
      <c r="AE209">
        <f t="shared" si="96"/>
        <v>63597</v>
      </c>
      <c r="AF209" s="134">
        <f t="shared" si="97"/>
        <v>4.0694525145194137E-2</v>
      </c>
      <c r="AG209" s="134">
        <f t="shared" si="98"/>
        <v>-3.1908913657732046E-4</v>
      </c>
      <c r="AH209" s="134">
        <f t="shared" si="99"/>
        <v>8.5212313277688786E-3</v>
      </c>
      <c r="AI209" s="134">
        <f t="shared" si="100"/>
        <v>3.1535115544270617E-2</v>
      </c>
      <c r="AJ209" s="134">
        <f t="shared" si="101"/>
        <v>1.0181787708165987E-7</v>
      </c>
      <c r="AL209" s="136"/>
      <c r="AM209">
        <f t="shared" si="102"/>
        <v>8.8403204643461991E-3</v>
      </c>
      <c r="AN209">
        <f t="shared" si="103"/>
        <v>0.75973361081155422</v>
      </c>
      <c r="AO209">
        <f t="shared" si="104"/>
        <v>0.95617648888718443</v>
      </c>
      <c r="AP209">
        <f t="shared" si="105"/>
        <v>0.46988499955729257</v>
      </c>
      <c r="AQ209">
        <f t="shared" si="106"/>
        <v>2.0434669540357375</v>
      </c>
      <c r="AR209">
        <f t="shared" si="107"/>
        <v>1.6344769233697456</v>
      </c>
      <c r="AS209" s="134">
        <f t="shared" si="117"/>
        <v>7.7584290588153539</v>
      </c>
      <c r="AT209" s="134">
        <f t="shared" si="117"/>
        <v>7.7584290127639903</v>
      </c>
      <c r="AU209" s="134">
        <f t="shared" si="117"/>
        <v>7.7584280981648011</v>
      </c>
      <c r="AV209" s="134">
        <f t="shared" si="117"/>
        <v>7.7584099356528258</v>
      </c>
      <c r="AW209" s="134">
        <f t="shared" si="117"/>
        <v>7.7580499665245526</v>
      </c>
      <c r="AX209" s="134">
        <f t="shared" si="117"/>
        <v>7.7511745282827285</v>
      </c>
      <c r="AY209" s="134">
        <f t="shared" si="117"/>
        <v>7.6623362768296097</v>
      </c>
      <c r="AZ209" s="134">
        <f t="shared" si="108"/>
        <v>7.2330866849414068</v>
      </c>
      <c r="BA209" s="134"/>
      <c r="BC209" s="134"/>
      <c r="BD209" s="134"/>
      <c r="BE209" s="134"/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</row>
    <row r="210" spans="1:69" ht="13.5" thickBot="1">
      <c r="A210" s="35" t="s">
        <v>1833</v>
      </c>
      <c r="B210" s="39" t="s">
        <v>1814</v>
      </c>
      <c r="C210" s="40">
        <v>54067.452799999999</v>
      </c>
      <c r="D210" s="40">
        <v>2.0000000000000001E-4</v>
      </c>
      <c r="E210">
        <f t="shared" si="89"/>
        <v>63608.628054379697</v>
      </c>
      <c r="F210">
        <f t="shared" si="90"/>
        <v>63608.5</v>
      </c>
      <c r="G210">
        <f t="shared" si="111"/>
        <v>4.1168998002831358E-2</v>
      </c>
      <c r="K210" s="8">
        <f t="shared" si="118"/>
        <v>4.1168998002831358E-2</v>
      </c>
      <c r="L210">
        <f t="shared" si="91"/>
        <v>3.1875744260006382E-2</v>
      </c>
      <c r="M210" s="2">
        <f t="shared" si="92"/>
        <v>39048.952799999999</v>
      </c>
      <c r="O210">
        <f t="shared" si="93"/>
        <v>8.636456512853044E-5</v>
      </c>
      <c r="P210">
        <v>1</v>
      </c>
      <c r="Q210">
        <f t="shared" si="94"/>
        <v>8.636456512853044E-5</v>
      </c>
      <c r="R210" s="183"/>
      <c r="AD210" s="135">
        <f t="shared" si="95"/>
        <v>39048.952799999999</v>
      </c>
      <c r="AE210">
        <f t="shared" si="96"/>
        <v>63608.5</v>
      </c>
      <c r="AF210" s="134">
        <f t="shared" si="97"/>
        <v>4.0719816016575518E-2</v>
      </c>
      <c r="AG210" s="134">
        <f t="shared" si="98"/>
        <v>4.4918198625584077E-4</v>
      </c>
      <c r="AH210" s="134">
        <f t="shared" si="99"/>
        <v>9.2932537428249765E-3</v>
      </c>
      <c r="AI210" s="134">
        <f t="shared" si="100"/>
        <v>3.2324926246262223E-2</v>
      </c>
      <c r="AJ210" s="134">
        <f t="shared" si="101"/>
        <v>2.0176445677674233E-7</v>
      </c>
      <c r="AL210" s="136"/>
      <c r="AM210">
        <f t="shared" si="102"/>
        <v>8.844071756569134E-3</v>
      </c>
      <c r="AN210">
        <f t="shared" si="103"/>
        <v>0.75915904036798831</v>
      </c>
      <c r="AO210">
        <f t="shared" si="104"/>
        <v>0.95581763993776758</v>
      </c>
      <c r="AP210">
        <f t="shared" si="105"/>
        <v>0.46959076092502317</v>
      </c>
      <c r="AQ210">
        <f t="shared" si="106"/>
        <v>2.0446901263539545</v>
      </c>
      <c r="AR210">
        <f t="shared" si="107"/>
        <v>1.6367246181410291</v>
      </c>
      <c r="AS210" s="134">
        <f t="shared" si="117"/>
        <v>7.7597971113966224</v>
      </c>
      <c r="AT210" s="134">
        <f t="shared" si="117"/>
        <v>7.7597970684959616</v>
      </c>
      <c r="AU210" s="134">
        <f t="shared" si="117"/>
        <v>7.7597962041323818</v>
      </c>
      <c r="AV210" s="134">
        <f t="shared" si="117"/>
        <v>7.7597787905983653</v>
      </c>
      <c r="AW210" s="134">
        <f t="shared" si="117"/>
        <v>7.7594286573090532</v>
      </c>
      <c r="AX210" s="134">
        <f t="shared" si="117"/>
        <v>7.7526441626917855</v>
      </c>
      <c r="AY210" s="134">
        <f t="shared" si="117"/>
        <v>7.6640346042166003</v>
      </c>
      <c r="AZ210" s="134">
        <f t="shared" si="108"/>
        <v>7.2343863459401234</v>
      </c>
      <c r="BA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</row>
    <row r="211" spans="1:69" ht="13.5" thickBot="1">
      <c r="A211" s="41" t="s">
        <v>1834</v>
      </c>
      <c r="B211" s="37" t="s">
        <v>1814</v>
      </c>
      <c r="C211" s="42">
        <v>54067.613400000002</v>
      </c>
      <c r="D211" s="42">
        <v>0</v>
      </c>
      <c r="E211">
        <f t="shared" si="89"/>
        <v>63609.127593702426</v>
      </c>
      <c r="F211">
        <f t="shared" si="90"/>
        <v>63609</v>
      </c>
      <c r="G211">
        <f t="shared" si="111"/>
        <v>4.1020892007509246E-2</v>
      </c>
      <c r="K211" s="8">
        <f t="shared" si="118"/>
        <v>4.1020892007509246E-2</v>
      </c>
      <c r="L211">
        <f t="shared" si="91"/>
        <v>3.1876680893637759E-2</v>
      </c>
      <c r="M211" s="2">
        <f t="shared" si="92"/>
        <v>39049.113400000002</v>
      </c>
      <c r="O211">
        <f t="shared" si="93"/>
        <v>8.3616596895050836E-5</v>
      </c>
      <c r="P211">
        <v>1</v>
      </c>
      <c r="Q211">
        <f t="shared" si="94"/>
        <v>8.3616596895050836E-5</v>
      </c>
      <c r="R211" s="183"/>
      <c r="AD211" s="135">
        <f t="shared" si="95"/>
        <v>39049.113400000002</v>
      </c>
      <c r="AE211">
        <f t="shared" si="96"/>
        <v>63609</v>
      </c>
      <c r="AF211" s="134">
        <f t="shared" si="97"/>
        <v>4.0720915310240538E-2</v>
      </c>
      <c r="AG211" s="134">
        <f t="shared" si="98"/>
        <v>2.9997669726870846E-4</v>
      </c>
      <c r="AH211" s="134">
        <f t="shared" si="99"/>
        <v>9.1442111138714879E-3</v>
      </c>
      <c r="AI211" s="134">
        <f t="shared" si="100"/>
        <v>3.2176657590906474E-2</v>
      </c>
      <c r="AJ211" s="134">
        <f t="shared" si="101"/>
        <v>8.9986018904242355E-8</v>
      </c>
      <c r="AL211" s="136"/>
      <c r="AM211">
        <f t="shared" si="102"/>
        <v>8.844234416602776E-3</v>
      </c>
      <c r="AN211">
        <f t="shared" si="103"/>
        <v>0.75913408691688589</v>
      </c>
      <c r="AO211">
        <f t="shared" si="104"/>
        <v>0.955802017703546</v>
      </c>
      <c r="AP211">
        <f t="shared" si="105"/>
        <v>0.46957796210772951</v>
      </c>
      <c r="AQ211">
        <f t="shared" si="106"/>
        <v>2.0447432657962819</v>
      </c>
      <c r="AR211">
        <f t="shared" si="107"/>
        <v>1.6368223688749943</v>
      </c>
      <c r="AS211" s="134">
        <f t="shared" ref="AS211:AY220" si="119">$AZ211+$AG$7*SIN(AT211)</f>
        <v>7.7598565684736807</v>
      </c>
      <c r="AT211" s="134">
        <f t="shared" si="119"/>
        <v>7.7598565257058976</v>
      </c>
      <c r="AU211" s="134">
        <f t="shared" si="119"/>
        <v>7.7598556634768352</v>
      </c>
      <c r="AV211" s="134">
        <f t="shared" si="119"/>
        <v>7.7598382820025318</v>
      </c>
      <c r="AW211" s="134">
        <f t="shared" si="119"/>
        <v>7.7594885727673573</v>
      </c>
      <c r="AX211" s="134">
        <f t="shared" si="119"/>
        <v>7.7527080242953339</v>
      </c>
      <c r="AY211" s="134">
        <f t="shared" si="119"/>
        <v>7.6641084280800289</v>
      </c>
      <c r="AZ211" s="134">
        <f t="shared" si="108"/>
        <v>7.2344428529400684</v>
      </c>
      <c r="BA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</row>
    <row r="212" spans="1:69" ht="13.5" thickBot="1">
      <c r="A212" s="41" t="s">
        <v>1834</v>
      </c>
      <c r="B212" s="37" t="s">
        <v>1817</v>
      </c>
      <c r="C212" s="42">
        <v>54067.773800000003</v>
      </c>
      <c r="D212" s="42">
        <v>2.0000000000000001E-4</v>
      </c>
      <c r="E212">
        <f t="shared" si="89"/>
        <v>63609.626510933835</v>
      </c>
      <c r="F212">
        <f t="shared" si="90"/>
        <v>63609.5</v>
      </c>
      <c r="G212">
        <f t="shared" si="111"/>
        <v>4.0672786002687644E-2</v>
      </c>
      <c r="K212" s="8">
        <f t="shared" si="118"/>
        <v>4.0672786002687644E-2</v>
      </c>
      <c r="L212">
        <f t="shared" si="91"/>
        <v>3.1877617538118283E-2</v>
      </c>
      <c r="M212" s="2">
        <f t="shared" si="92"/>
        <v>39049.273800000003</v>
      </c>
      <c r="O212">
        <f t="shared" si="93"/>
        <v>7.7354988320155375E-5</v>
      </c>
      <c r="P212">
        <v>1</v>
      </c>
      <c r="Q212">
        <f t="shared" si="94"/>
        <v>7.7354988320155375E-5</v>
      </c>
      <c r="R212" s="183"/>
      <c r="AD212" s="135">
        <f t="shared" si="95"/>
        <v>39049.273800000003</v>
      </c>
      <c r="AE212">
        <f t="shared" si="96"/>
        <v>63609.5</v>
      </c>
      <c r="AF212" s="134">
        <f t="shared" si="97"/>
        <v>4.0722014578144082E-2</v>
      </c>
      <c r="AG212" s="134">
        <f t="shared" si="98"/>
        <v>-4.9228575456437829E-5</v>
      </c>
      <c r="AH212" s="134">
        <f t="shared" si="99"/>
        <v>8.7951684645693612E-3</v>
      </c>
      <c r="AI212" s="134">
        <f t="shared" si="100"/>
        <v>3.1828388962661845E-2</v>
      </c>
      <c r="AJ212" s="134">
        <f t="shared" si="101"/>
        <v>2.4234526414701929E-9</v>
      </c>
      <c r="AL212" s="136"/>
      <c r="AM212">
        <f t="shared" si="102"/>
        <v>8.8443970400257973E-3</v>
      </c>
      <c r="AN212">
        <f t="shared" si="103"/>
        <v>0.75910913578624151</v>
      </c>
      <c r="AO212">
        <f t="shared" si="104"/>
        <v>0.95578639379755737</v>
      </c>
      <c r="AP212">
        <f t="shared" si="105"/>
        <v>0.46956516280592953</v>
      </c>
      <c r="AQ212">
        <f t="shared" si="106"/>
        <v>2.0447964017453755</v>
      </c>
      <c r="AR212">
        <f t="shared" si="107"/>
        <v>1.6369201216849818</v>
      </c>
      <c r="AS212" s="134">
        <f t="shared" si="119"/>
        <v>7.7599160235964248</v>
      </c>
      <c r="AT212" s="134">
        <f t="shared" si="119"/>
        <v>7.7599159809611828</v>
      </c>
      <c r="AU212" s="134">
        <f t="shared" si="119"/>
        <v>7.7599151208625479</v>
      </c>
      <c r="AV212" s="134">
        <f t="shared" si="119"/>
        <v>7.7598977714061856</v>
      </c>
      <c r="AW212" s="134">
        <f t="shared" si="119"/>
        <v>7.7595484859264694</v>
      </c>
      <c r="AX212" s="134">
        <f t="shared" si="119"/>
        <v>7.7527718829377577</v>
      </c>
      <c r="AY212" s="134">
        <f t="shared" si="119"/>
        <v>7.6641822505715158</v>
      </c>
      <c r="AZ212" s="134">
        <f t="shared" si="108"/>
        <v>7.2344993599400125</v>
      </c>
      <c r="BA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</row>
    <row r="213" spans="1:69" ht="13.5" thickBot="1">
      <c r="A213" s="42" t="s">
        <v>1837</v>
      </c>
      <c r="B213" s="37" t="s">
        <v>1817</v>
      </c>
      <c r="C213" s="42">
        <v>54149.273050000003</v>
      </c>
      <c r="D213" s="42">
        <v>8.0000000000000004E-4</v>
      </c>
      <c r="E213">
        <f t="shared" ref="E213:E236" si="120">+(C213-C$7)/C$8</f>
        <v>63863.126387318072</v>
      </c>
      <c r="F213">
        <f t="shared" ref="F213:F236" si="121">ROUND(2*E213,0)/2</f>
        <v>63863</v>
      </c>
      <c r="G213">
        <f t="shared" si="111"/>
        <v>4.0633044001879171E-2</v>
      </c>
      <c r="K213">
        <f t="shared" si="118"/>
        <v>4.0633044001879171E-2</v>
      </c>
      <c r="L213">
        <f t="shared" ref="L213:L236" si="122">+D$11+D$12*F213+D$13*F213^2</f>
        <v>3.2353893420586463E-2</v>
      </c>
      <c r="M213" s="2">
        <f t="shared" ref="M213:M236" si="123">+C213-15018.5</f>
        <v>39130.773050000003</v>
      </c>
      <c r="O213">
        <f t="shared" ref="O213:O236" si="124">+(L213-G213)^2</f>
        <v>6.8544334347719378E-5</v>
      </c>
      <c r="P213">
        <v>1</v>
      </c>
      <c r="Q213">
        <f t="shared" ref="Q213:Q236" si="125">+P213*O213</f>
        <v>6.8544334347719378E-5</v>
      </c>
      <c r="R213" s="183"/>
      <c r="AD213" s="135">
        <f t="shared" ref="AD213:AD236" si="126">+C213-15018.5</f>
        <v>39130.773050000003</v>
      </c>
      <c r="AE213">
        <f t="shared" ref="AE213:AE236" si="127">F213</f>
        <v>63863</v>
      </c>
      <c r="AF213" s="134">
        <f t="shared" ref="AF213:AF236" si="128">AG$3+AG$4*AE213+AG$5*AE213^2+AM213</f>
        <v>4.1276090685672187E-2</v>
      </c>
      <c r="AG213" s="134">
        <f t="shared" ref="AG213:AG236" si="129">+G213-AF213</f>
        <v>-6.4304668379301655E-4</v>
      </c>
      <c r="AH213" s="134">
        <f t="shared" ref="AH213:AH236" si="130">+G213-L213</f>
        <v>8.2791505812927074E-3</v>
      </c>
      <c r="AI213" s="134">
        <f t="shared" ref="AI213:AI236" si="131">G213-AM213</f>
        <v>3.1710846736793447E-2</v>
      </c>
      <c r="AJ213" s="134">
        <f t="shared" ref="AJ213:AJ236" si="132">+(G213-AF213)^2*P213</f>
        <v>4.1350903753719581E-7</v>
      </c>
      <c r="AL213" s="136"/>
      <c r="AM213">
        <f t="shared" ref="AM213:AM236" si="133">$AG$6*($AG$11/AN213*AO213+$AG$12)</f>
        <v>8.9221972650857222E-3</v>
      </c>
      <c r="AN213">
        <f t="shared" ref="AN213:AN236" si="134">1+$AG$7*COS(AQ213)</f>
        <v>0.74675192840561855</v>
      </c>
      <c r="AO213">
        <f t="shared" ref="AO213:AO236" si="135">SIN(AQ213+RADIANS($AG$9))</f>
        <v>0.94765924824872227</v>
      </c>
      <c r="AP213">
        <f t="shared" ref="AP213:AP236" si="136">$AG$7*SIN(AQ213)</f>
        <v>0.46301756426331991</v>
      </c>
      <c r="AQ213">
        <f t="shared" ref="AQ213:AQ236" si="137">2*ATAN(AR213)</f>
        <v>2.0712958937199786</v>
      </c>
      <c r="AR213">
        <f t="shared" ref="AR213:AR236" si="138">SQRT((1+$AG$7)/(1-$AG$7))*TAN(AS213/2)</f>
        <v>1.6867564669226611</v>
      </c>
      <c r="AS213" s="134">
        <f t="shared" si="119"/>
        <v>7.7898120123943579</v>
      </c>
      <c r="AT213" s="134">
        <f t="shared" si="119"/>
        <v>7.7898120057435545</v>
      </c>
      <c r="AU213" s="134">
        <f t="shared" si="119"/>
        <v>7.7898118092203035</v>
      </c>
      <c r="AV213" s="134">
        <f t="shared" si="119"/>
        <v>7.7898060024655766</v>
      </c>
      <c r="AW213" s="134">
        <f t="shared" si="119"/>
        <v>7.7896346640134109</v>
      </c>
      <c r="AX213" s="134">
        <f t="shared" si="119"/>
        <v>7.7847694022599612</v>
      </c>
      <c r="AY213" s="134">
        <f t="shared" si="119"/>
        <v>7.7014323822180355</v>
      </c>
      <c r="AZ213" s="134">
        <f t="shared" ref="AZ213:AZ236" si="139">RADIANS($AG$9)+$AG$18*(F213-AG$15)</f>
        <v>7.2631484089117375</v>
      </c>
      <c r="BA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</row>
    <row r="214" spans="1:69" ht="13.5" thickBot="1">
      <c r="A214" s="102" t="s">
        <v>1955</v>
      </c>
      <c r="B214" s="103" t="s">
        <v>1814</v>
      </c>
      <c r="C214" s="21">
        <v>54394.738400000002</v>
      </c>
      <c r="D214" s="21">
        <v>2.0000000000000001E-4</v>
      </c>
      <c r="E214">
        <f t="shared" si="120"/>
        <v>64626.635694233322</v>
      </c>
      <c r="F214">
        <f t="shared" si="121"/>
        <v>64626.5</v>
      </c>
      <c r="G214">
        <f t="shared" si="111"/>
        <v>4.3625182006508112E-2</v>
      </c>
      <c r="K214">
        <f t="shared" si="118"/>
        <v>4.3625182006508112E-2</v>
      </c>
      <c r="L214">
        <f t="shared" si="122"/>
        <v>3.3805205742105132E-2</v>
      </c>
      <c r="M214" s="2">
        <f t="shared" si="123"/>
        <v>39376.238400000002</v>
      </c>
      <c r="O214">
        <f t="shared" si="124"/>
        <v>9.6431933833437903E-5</v>
      </c>
      <c r="P214">
        <v>1</v>
      </c>
      <c r="Q214">
        <f t="shared" si="125"/>
        <v>9.6431933833437903E-5</v>
      </c>
      <c r="R214" s="183"/>
      <c r="AD214" s="135">
        <f t="shared" si="126"/>
        <v>39376.238400000002</v>
      </c>
      <c r="AE214">
        <f t="shared" si="127"/>
        <v>64626.5</v>
      </c>
      <c r="AF214" s="134">
        <f t="shared" si="128"/>
        <v>4.2908613403178121E-2</v>
      </c>
      <c r="AG214" s="134">
        <f t="shared" si="129"/>
        <v>7.1656860332999089E-4</v>
      </c>
      <c r="AH214" s="134">
        <f t="shared" si="130"/>
        <v>9.8199762644029798E-3</v>
      </c>
      <c r="AI214" s="134">
        <f t="shared" si="131"/>
        <v>3.4521774345435123E-2</v>
      </c>
      <c r="AJ214" s="134">
        <f t="shared" si="132"/>
        <v>5.1347056327829382E-7</v>
      </c>
      <c r="AL214" s="136"/>
      <c r="AM214">
        <f t="shared" si="133"/>
        <v>9.1034076610729871E-3</v>
      </c>
      <c r="AN214">
        <f t="shared" si="134"/>
        <v>0.71280523202372059</v>
      </c>
      <c r="AO214">
        <f t="shared" si="135"/>
        <v>0.921102296106315</v>
      </c>
      <c r="AP214">
        <f t="shared" si="136"/>
        <v>0.44276293411899509</v>
      </c>
      <c r="AQ214">
        <f t="shared" si="137"/>
        <v>2.1462165088375063</v>
      </c>
      <c r="AR214">
        <f t="shared" si="138"/>
        <v>1.8405889572111522</v>
      </c>
      <c r="AS214" s="134">
        <f t="shared" si="119"/>
        <v>7.877044054744105</v>
      </c>
      <c r="AT214" s="134">
        <f t="shared" si="119"/>
        <v>7.8770440547366647</v>
      </c>
      <c r="AU214" s="134">
        <f t="shared" si="119"/>
        <v>7.8770440553480041</v>
      </c>
      <c r="AV214" s="134">
        <f t="shared" si="119"/>
        <v>7.877044005115116</v>
      </c>
      <c r="AW214" s="134">
        <f t="shared" si="119"/>
        <v>7.8770481323174861</v>
      </c>
      <c r="AX214" s="134">
        <f t="shared" si="119"/>
        <v>7.8767065371692819</v>
      </c>
      <c r="AY214" s="134">
        <f t="shared" si="119"/>
        <v>7.8114233585396704</v>
      </c>
      <c r="AZ214" s="134">
        <f t="shared" si="139"/>
        <v>7.3494345978265772</v>
      </c>
      <c r="BA214" s="134"/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</row>
    <row r="215" spans="1:69" ht="13.5" thickBot="1">
      <c r="A215" s="102" t="s">
        <v>1955</v>
      </c>
      <c r="B215" s="103" t="s">
        <v>1817</v>
      </c>
      <c r="C215" s="21">
        <v>54418.689400000003</v>
      </c>
      <c r="D215" s="21">
        <v>2.9999999999999997E-4</v>
      </c>
      <c r="E215">
        <f t="shared" si="120"/>
        <v>64701.134239180414</v>
      </c>
      <c r="F215">
        <f t="shared" si="121"/>
        <v>64701</v>
      </c>
      <c r="G215">
        <f t="shared" si="111"/>
        <v>4.3157388005056418E-2</v>
      </c>
      <c r="K215">
        <f t="shared" si="118"/>
        <v>4.3157388005056418E-2</v>
      </c>
      <c r="L215">
        <f t="shared" si="122"/>
        <v>3.394817501502042E-2</v>
      </c>
      <c r="M215" s="2">
        <f t="shared" si="123"/>
        <v>39400.189400000003</v>
      </c>
      <c r="O215">
        <f t="shared" si="124"/>
        <v>8.4809603895847778E-5</v>
      </c>
      <c r="P215">
        <v>1</v>
      </c>
      <c r="Q215">
        <f t="shared" si="125"/>
        <v>8.4809603895847778E-5</v>
      </c>
      <c r="R215" s="183"/>
      <c r="AD215" s="135">
        <f t="shared" si="126"/>
        <v>39400.189400000003</v>
      </c>
      <c r="AE215">
        <f t="shared" si="127"/>
        <v>64701</v>
      </c>
      <c r="AF215" s="134">
        <f t="shared" si="128"/>
        <v>4.3065235662715147E-2</v>
      </c>
      <c r="AG215" s="134">
        <f t="shared" si="129"/>
        <v>9.2152342341271509E-5</v>
      </c>
      <c r="AH215" s="134">
        <f t="shared" si="130"/>
        <v>9.209212990035999E-3</v>
      </c>
      <c r="AI215" s="134">
        <f t="shared" si="131"/>
        <v>3.4040327357361691E-2</v>
      </c>
      <c r="AJ215" s="134">
        <f t="shared" si="132"/>
        <v>8.492054198982902E-9</v>
      </c>
      <c r="AL215" s="136"/>
      <c r="AM215">
        <f t="shared" si="133"/>
        <v>9.1170606476947257E-3</v>
      </c>
      <c r="AN215">
        <f t="shared" si="134"/>
        <v>0.70973476004870739</v>
      </c>
      <c r="AO215">
        <f t="shared" si="135"/>
        <v>0.91837408687372191</v>
      </c>
      <c r="AP215">
        <f t="shared" si="136"/>
        <v>0.44075610155575728</v>
      </c>
      <c r="AQ215">
        <f t="shared" si="137"/>
        <v>2.1531670316669538</v>
      </c>
      <c r="AR215">
        <f t="shared" si="138"/>
        <v>1.8559358254813927</v>
      </c>
      <c r="AS215" s="134">
        <f t="shared" si="119"/>
        <v>7.8853444077453272</v>
      </c>
      <c r="AT215" s="134">
        <f t="shared" si="119"/>
        <v>7.8853444077445056</v>
      </c>
      <c r="AU215" s="134">
        <f t="shared" si="119"/>
        <v>7.8853444077941317</v>
      </c>
      <c r="AV215" s="134">
        <f t="shared" si="119"/>
        <v>7.885344404795398</v>
      </c>
      <c r="AW215" s="134">
        <f t="shared" si="119"/>
        <v>7.8853445859983813</v>
      </c>
      <c r="AX215" s="134">
        <f t="shared" si="119"/>
        <v>7.8853336346564458</v>
      </c>
      <c r="AY215" s="134">
        <f t="shared" si="119"/>
        <v>7.8219744955149588</v>
      </c>
      <c r="AZ215" s="134">
        <f t="shared" si="139"/>
        <v>7.3578541408182678</v>
      </c>
      <c r="BA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</row>
    <row r="216" spans="1:69" ht="13.5" thickBot="1">
      <c r="A216" s="102" t="s">
        <v>1955</v>
      </c>
      <c r="B216" s="103" t="s">
        <v>1814</v>
      </c>
      <c r="C216" s="21">
        <v>54422.708400000003</v>
      </c>
      <c r="D216" s="21">
        <v>2.9999999999999997E-4</v>
      </c>
      <c r="E216">
        <f t="shared" si="120"/>
        <v>64713.635164074673</v>
      </c>
      <c r="F216">
        <f t="shared" si="121"/>
        <v>64713.5</v>
      </c>
      <c r="G216">
        <f t="shared" si="111"/>
        <v>4.3454738006403204E-2</v>
      </c>
      <c r="K216">
        <f t="shared" si="118"/>
        <v>4.3454738006403204E-2</v>
      </c>
      <c r="L216">
        <f t="shared" si="122"/>
        <v>3.3972186744944344E-2</v>
      </c>
      <c r="M216" s="2">
        <f t="shared" si="123"/>
        <v>39404.208400000003</v>
      </c>
      <c r="O216">
        <f t="shared" si="124"/>
        <v>8.9918778426195019E-5</v>
      </c>
      <c r="P216">
        <v>1</v>
      </c>
      <c r="Q216">
        <f t="shared" si="125"/>
        <v>8.9918778426195019E-5</v>
      </c>
      <c r="R216" s="183"/>
      <c r="S216">
        <v>3.2239981345612363E-11</v>
      </c>
      <c r="T216">
        <v>1.3107236191077382E-22</v>
      </c>
      <c r="U216">
        <v>4.1123472227325525E-29</v>
      </c>
      <c r="V216">
        <v>6.214535879878258E-11</v>
      </c>
      <c r="W216">
        <v>2.6327314282099286E-8</v>
      </c>
      <c r="X216">
        <v>4.1836855003684291E-5</v>
      </c>
      <c r="Y216">
        <v>4.0957425091316438E-4</v>
      </c>
      <c r="Z216">
        <v>9.9924090033089996</v>
      </c>
      <c r="AA216">
        <v>1.8655870014189928E-6</v>
      </c>
      <c r="AB216">
        <v>2.8214835801701147E-11</v>
      </c>
      <c r="AD216" s="135">
        <f t="shared" si="126"/>
        <v>39404.208400000003</v>
      </c>
      <c r="AE216">
        <f t="shared" si="127"/>
        <v>64713.5</v>
      </c>
      <c r="AF216" s="134">
        <f t="shared" si="128"/>
        <v>4.3091471070255169E-2</v>
      </c>
      <c r="AG216" s="134">
        <f t="shared" si="129"/>
        <v>3.6326693614803507E-4</v>
      </c>
      <c r="AH216" s="134">
        <f t="shared" si="130"/>
        <v>9.4825512614588603E-3</v>
      </c>
      <c r="AI216" s="134">
        <f t="shared" si="131"/>
        <v>3.4335453681092379E-2</v>
      </c>
      <c r="AJ216" s="134">
        <f t="shared" si="132"/>
        <v>1.3196286689838058E-7</v>
      </c>
      <c r="AL216" s="136"/>
      <c r="AM216">
        <f t="shared" si="133"/>
        <v>9.1192843253108287E-3</v>
      </c>
      <c r="AN216">
        <f t="shared" si="134"/>
        <v>0.70922352911989472</v>
      </c>
      <c r="AO216">
        <f t="shared" si="135"/>
        <v>0.91791430716969957</v>
      </c>
      <c r="AP216">
        <f t="shared" si="136"/>
        <v>0.44041899886939689</v>
      </c>
      <c r="AQ216">
        <f t="shared" si="137"/>
        <v>2.1543273705626089</v>
      </c>
      <c r="AR216">
        <f t="shared" si="138"/>
        <v>1.8585171670770393</v>
      </c>
      <c r="AS216" s="134">
        <f t="shared" si="119"/>
        <v>7.8867335843118047</v>
      </c>
      <c r="AT216" s="134">
        <f t="shared" si="119"/>
        <v>7.8867335843155946</v>
      </c>
      <c r="AU216" s="134">
        <f t="shared" si="119"/>
        <v>7.8867335840962678</v>
      </c>
      <c r="AV216" s="134">
        <f t="shared" si="119"/>
        <v>7.886733596787538</v>
      </c>
      <c r="AW216" s="134">
        <f t="shared" si="119"/>
        <v>7.8867328624052249</v>
      </c>
      <c r="AX216" s="134">
        <f t="shared" si="119"/>
        <v>7.8867753305022745</v>
      </c>
      <c r="AY216" s="134">
        <f t="shared" si="119"/>
        <v>7.8237416013492691</v>
      </c>
      <c r="AZ216" s="134">
        <f t="shared" si="139"/>
        <v>7.3592668158168735</v>
      </c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</row>
    <row r="217" spans="1:69" ht="13.5" thickBot="1">
      <c r="A217" s="102" t="s">
        <v>1955</v>
      </c>
      <c r="B217" s="103" t="s">
        <v>1817</v>
      </c>
      <c r="C217" s="21">
        <v>54456.626499999998</v>
      </c>
      <c r="D217" s="21">
        <v>2.0000000000000001E-4</v>
      </c>
      <c r="E217">
        <f t="shared" si="120"/>
        <v>64819.135940550368</v>
      </c>
      <c r="F217">
        <f t="shared" si="121"/>
        <v>64819</v>
      </c>
      <c r="G217">
        <f t="shared" si="111"/>
        <v>4.3704372001229785E-2</v>
      </c>
      <c r="K217">
        <f t="shared" si="118"/>
        <v>4.3704372001229785E-2</v>
      </c>
      <c r="L217">
        <f t="shared" si="122"/>
        <v>3.4175115867446662E-2</v>
      </c>
      <c r="M217" s="2">
        <f t="shared" si="123"/>
        <v>39438.126499999998</v>
      </c>
      <c r="O217">
        <f t="shared" si="124"/>
        <v>9.080672246324328E-5</v>
      </c>
      <c r="P217">
        <v>1</v>
      </c>
      <c r="Q217">
        <f t="shared" si="125"/>
        <v>9.080672246324328E-5</v>
      </c>
      <c r="R217" s="183"/>
      <c r="S217">
        <v>2.0685723957126995E-11</v>
      </c>
      <c r="T217">
        <v>8.3888052302356301E-20</v>
      </c>
      <c r="U217">
        <v>6.973738245750225E-29</v>
      </c>
      <c r="V217">
        <v>8.6687174379738286E-11</v>
      </c>
      <c r="W217">
        <v>6.8038216868936751E-10</v>
      </c>
      <c r="X217">
        <v>1.0990932087253678E-5</v>
      </c>
      <c r="Y217">
        <v>8.1008482178925537E-3</v>
      </c>
      <c r="Z217">
        <v>80.841101822759171</v>
      </c>
      <c r="AA217">
        <v>2.6023257221215573E-6</v>
      </c>
      <c r="AB217">
        <v>4.5762653541600893E-11</v>
      </c>
      <c r="AD217" s="135">
        <f t="shared" si="126"/>
        <v>39438.126499999998</v>
      </c>
      <c r="AE217">
        <f t="shared" si="127"/>
        <v>64819</v>
      </c>
      <c r="AF217" s="134">
        <f t="shared" si="128"/>
        <v>4.3312407618335408E-2</v>
      </c>
      <c r="AG217" s="134">
        <f t="shared" si="129"/>
        <v>3.9196438289437752E-4</v>
      </c>
      <c r="AH217" s="134">
        <f t="shared" si="130"/>
        <v>9.5292561337831233E-3</v>
      </c>
      <c r="AI217" s="134">
        <f t="shared" si="131"/>
        <v>3.456708025034104E-2</v>
      </c>
      <c r="AJ217" s="134">
        <f t="shared" si="132"/>
        <v>1.536360774577702E-7</v>
      </c>
      <c r="AL217" s="136"/>
      <c r="AM217">
        <f t="shared" si="133"/>
        <v>9.1372917508887441E-3</v>
      </c>
      <c r="AN217">
        <f t="shared" si="134"/>
        <v>0.70495330020850333</v>
      </c>
      <c r="AO217">
        <f t="shared" si="135"/>
        <v>0.91401138853406216</v>
      </c>
      <c r="AP217">
        <f t="shared" si="136"/>
        <v>0.43756976075222215</v>
      </c>
      <c r="AQ217">
        <f t="shared" si="137"/>
        <v>2.164054591313914</v>
      </c>
      <c r="AR217">
        <f t="shared" si="138"/>
        <v>1.8803778798667139</v>
      </c>
      <c r="AS217" s="134">
        <f t="shared" si="119"/>
        <v>7.89841861835946</v>
      </c>
      <c r="AT217" s="134">
        <f t="shared" si="119"/>
        <v>7.8984186185019851</v>
      </c>
      <c r="AU217" s="134">
        <f t="shared" si="119"/>
        <v>7.8984186124225637</v>
      </c>
      <c r="AV217" s="134">
        <f t="shared" si="119"/>
        <v>7.8984188717397474</v>
      </c>
      <c r="AW217" s="134">
        <f t="shared" si="119"/>
        <v>7.8984078092436354</v>
      </c>
      <c r="AX217" s="134">
        <f t="shared" si="119"/>
        <v>7.8988773158346444</v>
      </c>
      <c r="AY217" s="134">
        <f t="shared" si="119"/>
        <v>7.8386189792931145</v>
      </c>
      <c r="AZ217" s="134">
        <f t="shared" si="139"/>
        <v>7.3711897928051062</v>
      </c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</row>
    <row r="218" spans="1:69" ht="13.5" thickBot="1">
      <c r="A218" s="102" t="s">
        <v>1955</v>
      </c>
      <c r="B218" s="103" t="s">
        <v>1814</v>
      </c>
      <c r="C218" s="21">
        <v>54490.545299999998</v>
      </c>
      <c r="D218" s="21">
        <v>2.0000000000000001E-4</v>
      </c>
      <c r="E218">
        <f t="shared" si="120"/>
        <v>64924.63889434567</v>
      </c>
      <c r="F218">
        <f t="shared" si="121"/>
        <v>64924.5</v>
      </c>
      <c r="G218">
        <f t="shared" si="111"/>
        <v>4.4654006000200752E-2</v>
      </c>
      <c r="K218">
        <f t="shared" si="118"/>
        <v>4.4654006000200752E-2</v>
      </c>
      <c r="L218">
        <f t="shared" si="122"/>
        <v>3.4378528004612191E-2</v>
      </c>
      <c r="M218" s="2">
        <f t="shared" si="123"/>
        <v>39472.045299999998</v>
      </c>
      <c r="O218">
        <f t="shared" si="124"/>
        <v>1.0558544803782471E-4</v>
      </c>
      <c r="P218">
        <v>1</v>
      </c>
      <c r="Q218">
        <f t="shared" si="125"/>
        <v>1.0558544803782471E-4</v>
      </c>
      <c r="R218" s="183"/>
      <c r="S218">
        <v>1.5948448912206882E-11</v>
      </c>
      <c r="T218">
        <v>8.2050314627473862E-20</v>
      </c>
      <c r="U218">
        <v>6.9864017946717586E-29</v>
      </c>
      <c r="V218">
        <v>7.3073109371143033E-11</v>
      </c>
      <c r="W218">
        <v>1.0105924023783809E-8</v>
      </c>
      <c r="X218">
        <v>5.4185454766051272E-6</v>
      </c>
      <c r="Y218">
        <v>4.7101184208783176E-3</v>
      </c>
      <c r="Z218">
        <v>49.707453824814273</v>
      </c>
      <c r="AA218">
        <v>2.1936351423671649E-6</v>
      </c>
      <c r="AB218">
        <v>3.9586631364919002E-11</v>
      </c>
      <c r="AD218" s="135">
        <f t="shared" si="126"/>
        <v>39472.045299999998</v>
      </c>
      <c r="AE218">
        <f t="shared" si="127"/>
        <v>64924.5</v>
      </c>
      <c r="AF218" s="134">
        <f t="shared" si="128"/>
        <v>4.3532483020003197E-2</v>
      </c>
      <c r="AG218" s="134">
        <f t="shared" si="129"/>
        <v>1.1215229801975549E-3</v>
      </c>
      <c r="AH218" s="134">
        <f t="shared" si="130"/>
        <v>1.0275477995588561E-2</v>
      </c>
      <c r="AI218" s="134">
        <f t="shared" si="131"/>
        <v>3.5500050984809746E-2</v>
      </c>
      <c r="AJ218" s="134">
        <f t="shared" si="132"/>
        <v>1.2578137951112051E-6</v>
      </c>
      <c r="AL218" s="136"/>
      <c r="AM218">
        <f t="shared" si="133"/>
        <v>9.1539550153910063E-3</v>
      </c>
      <c r="AN218">
        <f t="shared" si="134"/>
        <v>0.70076143891139053</v>
      </c>
      <c r="AO218">
        <f t="shared" si="135"/>
        <v>0.91007009558986895</v>
      </c>
      <c r="AP218">
        <f t="shared" si="136"/>
        <v>0.43471385317266931</v>
      </c>
      <c r="AQ218">
        <f t="shared" si="137"/>
        <v>2.1736657520917908</v>
      </c>
      <c r="AR218">
        <f t="shared" si="138"/>
        <v>1.9023740657873176</v>
      </c>
      <c r="AS218" s="134">
        <f t="shared" si="119"/>
        <v>7.9100337338776372</v>
      </c>
      <c r="AT218" s="134">
        <f t="shared" si="119"/>
        <v>7.9100337345343155</v>
      </c>
      <c r="AU218" s="134">
        <f t="shared" si="119"/>
        <v>7.9100337123237034</v>
      </c>
      <c r="AV218" s="134">
        <f t="shared" si="119"/>
        <v>7.9100344635404563</v>
      </c>
      <c r="AW218" s="134">
        <f t="shared" si="119"/>
        <v>7.9100090499837625</v>
      </c>
      <c r="AX218" s="134">
        <f t="shared" si="119"/>
        <v>7.9108624886954058</v>
      </c>
      <c r="AY218" s="134">
        <f t="shared" si="119"/>
        <v>7.8534299095155253</v>
      </c>
      <c r="AZ218" s="134">
        <f t="shared" si="139"/>
        <v>7.383112769793339</v>
      </c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</row>
    <row r="219" spans="1:69" ht="13.5" thickBot="1">
      <c r="A219" s="102" t="s">
        <v>1955</v>
      </c>
      <c r="B219" s="103" t="s">
        <v>1814</v>
      </c>
      <c r="C219" s="21">
        <v>54517.549700000003</v>
      </c>
      <c r="D219" s="21">
        <v>2.0000000000000001E-4</v>
      </c>
      <c r="E219">
        <f t="shared" si="120"/>
        <v>65008.63490733759</v>
      </c>
      <c r="F219">
        <f t="shared" si="121"/>
        <v>65008.5</v>
      </c>
      <c r="G219">
        <f t="shared" si="111"/>
        <v>4.3372198008000851E-2</v>
      </c>
      <c r="K219">
        <f t="shared" si="118"/>
        <v>4.3372198008000851E-2</v>
      </c>
      <c r="L219">
        <f t="shared" si="122"/>
        <v>3.4540831876786263E-2</v>
      </c>
      <c r="M219" s="2">
        <f t="shared" si="123"/>
        <v>39499.049700000003</v>
      </c>
      <c r="O219">
        <f t="shared" si="124"/>
        <v>7.7993027743564116E-5</v>
      </c>
      <c r="P219">
        <v>1</v>
      </c>
      <c r="Q219">
        <f t="shared" si="125"/>
        <v>7.7993027743564116E-5</v>
      </c>
      <c r="R219" s="183"/>
      <c r="S219">
        <v>1.332589185609764E-11</v>
      </c>
      <c r="T219">
        <v>8.2318467774307399E-20</v>
      </c>
      <c r="U219">
        <v>7.2028446307685569E-29</v>
      </c>
      <c r="V219">
        <v>6.8182860856918661E-11</v>
      </c>
      <c r="W219">
        <v>2.9126705520324265E-8</v>
      </c>
      <c r="X219">
        <v>1.057842480894879E-5</v>
      </c>
      <c r="Y219">
        <v>3.93795105473084E-3</v>
      </c>
      <c r="Z219">
        <v>45.312133018253036</v>
      </c>
      <c r="AA219">
        <v>2.0468311937186969E-6</v>
      </c>
      <c r="AB219">
        <v>3.5564078569904824E-11</v>
      </c>
      <c r="AD219" s="135">
        <f t="shared" si="126"/>
        <v>39499.049700000003</v>
      </c>
      <c r="AE219">
        <f t="shared" si="127"/>
        <v>65008.5</v>
      </c>
      <c r="AF219" s="134">
        <f t="shared" si="128"/>
        <v>4.3707107601348369E-2</v>
      </c>
      <c r="AG219" s="134">
        <f t="shared" si="129"/>
        <v>-3.3490959334751824E-4</v>
      </c>
      <c r="AH219" s="134">
        <f t="shared" si="130"/>
        <v>8.831366131214588E-3</v>
      </c>
      <c r="AI219" s="134">
        <f t="shared" si="131"/>
        <v>3.4205922283438744E-2</v>
      </c>
      <c r="AJ219" s="134">
        <f t="shared" si="132"/>
        <v>1.1216443571620004E-7</v>
      </c>
      <c r="AL219" s="136"/>
      <c r="AM219">
        <f t="shared" si="133"/>
        <v>9.1662757245621028E-3</v>
      </c>
      <c r="AN219">
        <f t="shared" si="134"/>
        <v>0.69747866926152413</v>
      </c>
      <c r="AO219">
        <f t="shared" si="135"/>
        <v>0.90690605448371964</v>
      </c>
      <c r="AP219">
        <f t="shared" si="136"/>
        <v>0.4324357698327374</v>
      </c>
      <c r="AQ219">
        <f t="shared" si="137"/>
        <v>2.1812371189713531</v>
      </c>
      <c r="AR219">
        <f t="shared" si="138"/>
        <v>1.9199871700834787</v>
      </c>
      <c r="AS219" s="134">
        <f t="shared" si="119"/>
        <v>7.9192326448369936</v>
      </c>
      <c r="AT219" s="134">
        <f t="shared" si="119"/>
        <v>7.9192326464308547</v>
      </c>
      <c r="AU219" s="134">
        <f t="shared" si="119"/>
        <v>7.9192326001135358</v>
      </c>
      <c r="AV219" s="134">
        <f t="shared" si="119"/>
        <v>7.9192339460735006</v>
      </c>
      <c r="AW219" s="134">
        <f t="shared" si="119"/>
        <v>7.9191948217868964</v>
      </c>
      <c r="AX219" s="134">
        <f t="shared" si="119"/>
        <v>7.9203226858053322</v>
      </c>
      <c r="AY219" s="134">
        <f t="shared" si="119"/>
        <v>7.8651747092379765</v>
      </c>
      <c r="AZ219" s="134">
        <f t="shared" si="139"/>
        <v>7.3926059457839699</v>
      </c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</row>
    <row r="220" spans="1:69" ht="13.5" thickBot="1">
      <c r="A220" s="102" t="s">
        <v>1958</v>
      </c>
      <c r="B220" s="103" t="s">
        <v>1817</v>
      </c>
      <c r="C220" s="21">
        <v>54750.797200000001</v>
      </c>
      <c r="D220" s="21">
        <v>2.0000000000000001E-4</v>
      </c>
      <c r="E220">
        <f t="shared" si="120"/>
        <v>65734.141122633213</v>
      </c>
      <c r="F220">
        <f t="shared" si="121"/>
        <v>65734</v>
      </c>
      <c r="G220">
        <f t="shared" si="111"/>
        <v>4.53703920065891E-2</v>
      </c>
      <c r="K220">
        <f t="shared" si="118"/>
        <v>4.53703920065891E-2</v>
      </c>
      <c r="L220">
        <f t="shared" si="122"/>
        <v>3.5955378197596602E-2</v>
      </c>
      <c r="M220" s="2">
        <f t="shared" si="123"/>
        <v>39732.297200000001</v>
      </c>
      <c r="O220">
        <f t="shared" si="124"/>
        <v>8.8642485023519418E-5</v>
      </c>
      <c r="P220">
        <v>1</v>
      </c>
      <c r="Q220">
        <f t="shared" si="125"/>
        <v>8.8642485023519418E-5</v>
      </c>
      <c r="R220" s="183"/>
      <c r="S220">
        <v>9.511257085091517E-12</v>
      </c>
      <c r="T220">
        <v>1.2224179263122126E-19</v>
      </c>
      <c r="U220">
        <v>1.427237659804928E-28</v>
      </c>
      <c r="V220">
        <v>1.4948398634009418E-11</v>
      </c>
      <c r="W220">
        <v>2.3722578957342356E-7</v>
      </c>
      <c r="X220">
        <v>6.3456114625437191E-5</v>
      </c>
      <c r="Y220">
        <v>5.3756066791291495E-7</v>
      </c>
      <c r="Z220">
        <v>5.4275693182031475</v>
      </c>
      <c r="AA220">
        <v>4.4874691727072425E-7</v>
      </c>
      <c r="AB220">
        <v>4.2489113997891755E-12</v>
      </c>
      <c r="AD220" s="135">
        <f t="shared" si="126"/>
        <v>39732.297200000001</v>
      </c>
      <c r="AE220">
        <f t="shared" si="127"/>
        <v>65734</v>
      </c>
      <c r="AF220" s="134">
        <f t="shared" si="128"/>
        <v>4.5194708203570688E-2</v>
      </c>
      <c r="AG220" s="134">
        <f t="shared" si="129"/>
        <v>1.7568380301841158E-4</v>
      </c>
      <c r="AH220" s="134">
        <f t="shared" si="130"/>
        <v>9.4150138089924978E-3</v>
      </c>
      <c r="AI220" s="134">
        <f t="shared" si="131"/>
        <v>3.6131062000615013E-2</v>
      </c>
      <c r="AJ220" s="134">
        <f t="shared" si="132"/>
        <v>3.0864798643012039E-8</v>
      </c>
      <c r="AL220" s="136"/>
      <c r="AM220">
        <f t="shared" si="133"/>
        <v>9.239330005974088E-3</v>
      </c>
      <c r="AN220">
        <f t="shared" si="134"/>
        <v>0.6710188222846285</v>
      </c>
      <c r="AO220">
        <f t="shared" si="135"/>
        <v>0.87877190129228722</v>
      </c>
      <c r="AP220">
        <f t="shared" si="136"/>
        <v>0.41266358609843168</v>
      </c>
      <c r="AQ220">
        <f t="shared" si="137"/>
        <v>2.2438361629180368</v>
      </c>
      <c r="AR220">
        <f t="shared" si="138"/>
        <v>2.0761002564848785</v>
      </c>
      <c r="AS220" s="134">
        <f t="shared" si="119"/>
        <v>7.9969620781643922</v>
      </c>
      <c r="AT220" s="134">
        <f t="shared" si="119"/>
        <v>7.9969621524981571</v>
      </c>
      <c r="AU220" s="134">
        <f t="shared" si="119"/>
        <v>7.996961164028308</v>
      </c>
      <c r="AV220" s="134">
        <f t="shared" si="119"/>
        <v>7.9969743078722244</v>
      </c>
      <c r="AW220" s="134">
        <f t="shared" si="119"/>
        <v>7.996799433822587</v>
      </c>
      <c r="AX220" s="134">
        <f t="shared" si="119"/>
        <v>7.9991089396876722</v>
      </c>
      <c r="AY220" s="134">
        <f t="shared" si="119"/>
        <v>7.9648206625437838</v>
      </c>
      <c r="AZ220" s="134">
        <f t="shared" si="139"/>
        <v>7.4745976027030476</v>
      </c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</row>
    <row r="221" spans="1:69" ht="13.5" thickBot="1">
      <c r="A221" s="102" t="s">
        <v>1958</v>
      </c>
      <c r="B221" s="103" t="s">
        <v>1814</v>
      </c>
      <c r="C221" s="21">
        <v>54792.752</v>
      </c>
      <c r="D221" s="21">
        <v>1E-4</v>
      </c>
      <c r="E221">
        <f t="shared" si="120"/>
        <v>65864.639705303911</v>
      </c>
      <c r="F221">
        <f t="shared" si="121"/>
        <v>65864.5</v>
      </c>
      <c r="G221">
        <f t="shared" si="111"/>
        <v>4.4914726000570226E-2</v>
      </c>
      <c r="K221">
        <f t="shared" si="118"/>
        <v>4.4914726000570226E-2</v>
      </c>
      <c r="L221">
        <f t="shared" si="122"/>
        <v>3.621224492947854E-2</v>
      </c>
      <c r="M221" s="2">
        <f t="shared" si="123"/>
        <v>39774.252</v>
      </c>
      <c r="O221">
        <f t="shared" si="124"/>
        <v>7.5733176792709095E-5</v>
      </c>
      <c r="P221">
        <v>1</v>
      </c>
      <c r="Q221">
        <f t="shared" si="125"/>
        <v>7.5733176792709095E-5</v>
      </c>
      <c r="R221" s="183"/>
      <c r="AD221" s="135">
        <f t="shared" si="126"/>
        <v>39774.252</v>
      </c>
      <c r="AE221">
        <f t="shared" si="127"/>
        <v>65864.5</v>
      </c>
      <c r="AF221" s="134">
        <f t="shared" si="128"/>
        <v>4.5458661675700528E-2</v>
      </c>
      <c r="AG221" s="134">
        <f t="shared" si="129"/>
        <v>-5.4393567513030122E-4</v>
      </c>
      <c r="AH221" s="134">
        <f t="shared" si="130"/>
        <v>8.7024810710916861E-3</v>
      </c>
      <c r="AI221" s="134">
        <f t="shared" si="131"/>
        <v>3.5668309254348239E-2</v>
      </c>
      <c r="AJ221" s="134">
        <f t="shared" si="132"/>
        <v>2.9586601867945661E-7</v>
      </c>
      <c r="AL221" s="136"/>
      <c r="AM221">
        <f t="shared" si="133"/>
        <v>9.2464167462219856E-3</v>
      </c>
      <c r="AN221">
        <f t="shared" si="134"/>
        <v>0.66659579679129366</v>
      </c>
      <c r="AO221">
        <f t="shared" si="135"/>
        <v>0.87358375120724663</v>
      </c>
      <c r="AP221">
        <f t="shared" si="136"/>
        <v>0.40909838409040211</v>
      </c>
      <c r="AQ221">
        <f t="shared" si="137"/>
        <v>2.2546007953615268</v>
      </c>
      <c r="AR221">
        <f t="shared" si="138"/>
        <v>2.1050046539513136</v>
      </c>
      <c r="AS221" s="134">
        <f t="shared" ref="AS221:AY230" si="140">$AZ221+$AG$7*SIN(AT221)</f>
        <v>8.0106335114482494</v>
      </c>
      <c r="AT221" s="134">
        <f t="shared" si="140"/>
        <v>8.0106336173827604</v>
      </c>
      <c r="AU221" s="134">
        <f t="shared" si="140"/>
        <v>8.0106323307548557</v>
      </c>
      <c r="AV221" s="134">
        <f t="shared" si="140"/>
        <v>8.0106479567884925</v>
      </c>
      <c r="AW221" s="134">
        <f t="shared" si="140"/>
        <v>8.010458074624502</v>
      </c>
      <c r="AX221" s="134">
        <f t="shared" si="140"/>
        <v>8.0127501969774588</v>
      </c>
      <c r="AY221" s="134">
        <f t="shared" si="140"/>
        <v>7.9823981503780947</v>
      </c>
      <c r="AZ221" s="134">
        <f t="shared" si="139"/>
        <v>7.4893459296884917</v>
      </c>
      <c r="BA221" s="134"/>
      <c r="BC221" s="134"/>
      <c r="BD221" s="134"/>
      <c r="BE221" s="134"/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</row>
    <row r="222" spans="1:69" ht="13.5" thickBot="1">
      <c r="A222" s="102" t="s">
        <v>1958</v>
      </c>
      <c r="B222" s="103" t="s">
        <v>1814</v>
      </c>
      <c r="C222" s="21">
        <v>54799.826000000001</v>
      </c>
      <c r="D222" s="21">
        <v>2.0000000000000001E-4</v>
      </c>
      <c r="E222">
        <f t="shared" si="120"/>
        <v>65886.643074973472</v>
      </c>
      <c r="F222">
        <f t="shared" si="121"/>
        <v>65886.5</v>
      </c>
      <c r="G222">
        <f t="shared" ref="G222:G236" si="141">+C222-(C$7+F222*C$8)+R222*K$17</f>
        <v>4.5998062007129192E-2</v>
      </c>
      <c r="K222">
        <f t="shared" si="118"/>
        <v>4.5998062007129192E-2</v>
      </c>
      <c r="L222">
        <f t="shared" si="122"/>
        <v>3.625562093106538E-2</v>
      </c>
      <c r="M222" s="2">
        <f t="shared" si="123"/>
        <v>39781.326000000001</v>
      </c>
      <c r="O222">
        <f t="shared" si="124"/>
        <v>9.4915158120575412E-5</v>
      </c>
      <c r="P222">
        <v>1</v>
      </c>
      <c r="Q222">
        <f t="shared" si="125"/>
        <v>9.4915158120575412E-5</v>
      </c>
      <c r="R222" s="183"/>
      <c r="AD222" s="135">
        <f t="shared" si="126"/>
        <v>39781.326000000001</v>
      </c>
      <c r="AE222">
        <f t="shared" si="127"/>
        <v>65886.5</v>
      </c>
      <c r="AF222" s="134">
        <f t="shared" si="128"/>
        <v>4.5503058332607246E-2</v>
      </c>
      <c r="AG222" s="134">
        <f t="shared" si="129"/>
        <v>4.9500367452194605E-4</v>
      </c>
      <c r="AH222" s="134">
        <f t="shared" si="130"/>
        <v>9.7424410760638125E-3</v>
      </c>
      <c r="AI222" s="134">
        <f t="shared" si="131"/>
        <v>3.6750624605587326E-2</v>
      </c>
      <c r="AJ222" s="134">
        <f t="shared" si="132"/>
        <v>2.4502863779022869E-7</v>
      </c>
      <c r="AL222" s="136"/>
      <c r="AM222">
        <f t="shared" si="133"/>
        <v>9.2474374015418682E-3</v>
      </c>
      <c r="AN222">
        <f t="shared" si="134"/>
        <v>0.6658596369689942</v>
      </c>
      <c r="AO222">
        <f t="shared" si="135"/>
        <v>0.87270593720930378</v>
      </c>
      <c r="AP222">
        <f t="shared" si="136"/>
        <v>0.40849732970500335</v>
      </c>
      <c r="AQ222">
        <f t="shared" si="137"/>
        <v>2.2564015866595732</v>
      </c>
      <c r="AR222">
        <f t="shared" si="138"/>
        <v>2.1099040301658087</v>
      </c>
      <c r="AS222" s="134">
        <f t="shared" si="140"/>
        <v>8.0129294115275993</v>
      </c>
      <c r="AT222" s="134">
        <f t="shared" si="140"/>
        <v>8.0129295232586397</v>
      </c>
      <c r="AU222" s="134">
        <f t="shared" si="140"/>
        <v>8.0129281856685015</v>
      </c>
      <c r="AV222" s="134">
        <f t="shared" si="140"/>
        <v>8.0129441979196372</v>
      </c>
      <c r="AW222" s="134">
        <f t="shared" si="140"/>
        <v>8.0127524105975496</v>
      </c>
      <c r="AX222" s="134">
        <f t="shared" si="140"/>
        <v>8.0150346628893701</v>
      </c>
      <c r="AY222" s="134">
        <f t="shared" si="140"/>
        <v>7.9853508578833798</v>
      </c>
      <c r="AZ222" s="134">
        <f t="shared" si="139"/>
        <v>7.4918322376860385</v>
      </c>
      <c r="BA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</row>
    <row r="223" spans="1:69" ht="13.5" thickBot="1">
      <c r="A223" s="102" t="s">
        <v>1958</v>
      </c>
      <c r="B223" s="103" t="s">
        <v>1814</v>
      </c>
      <c r="C223" s="21">
        <v>54860.588600000003</v>
      </c>
      <c r="D223" s="21">
        <v>2.9999999999999997E-4</v>
      </c>
      <c r="E223">
        <f t="shared" si="120"/>
        <v>66075.642502437957</v>
      </c>
      <c r="F223">
        <f t="shared" si="121"/>
        <v>66075.5</v>
      </c>
      <c r="G223">
        <f t="shared" si="141"/>
        <v>4.5813994001946412E-2</v>
      </c>
      <c r="K223">
        <f t="shared" si="118"/>
        <v>4.5813994001946412E-2</v>
      </c>
      <c r="L223">
        <f t="shared" si="122"/>
        <v>3.6629125523314543E-2</v>
      </c>
      <c r="M223" s="2">
        <f t="shared" si="123"/>
        <v>39842.088600000003</v>
      </c>
      <c r="O223">
        <f t="shared" si="124"/>
        <v>8.4361808969765309E-5</v>
      </c>
      <c r="P223">
        <v>1</v>
      </c>
      <c r="Q223">
        <f t="shared" si="125"/>
        <v>8.4361808969765309E-5</v>
      </c>
      <c r="R223" s="183"/>
      <c r="AD223" s="135">
        <f t="shared" si="126"/>
        <v>39842.088600000003</v>
      </c>
      <c r="AE223">
        <f t="shared" si="127"/>
        <v>66075.5</v>
      </c>
      <c r="AF223" s="134">
        <f t="shared" si="128"/>
        <v>4.5883296600572311E-2</v>
      </c>
      <c r="AG223" s="134">
        <f t="shared" si="129"/>
        <v>-6.9302598625899103E-5</v>
      </c>
      <c r="AH223" s="134">
        <f t="shared" si="130"/>
        <v>9.1848684786318691E-3</v>
      </c>
      <c r="AI223" s="134">
        <f t="shared" si="131"/>
        <v>3.6559822924688644E-2</v>
      </c>
      <c r="AJ223" s="134">
        <f t="shared" si="132"/>
        <v>4.8028501763024727E-9</v>
      </c>
      <c r="AL223" s="136"/>
      <c r="AM223">
        <f t="shared" si="133"/>
        <v>9.2541710772577664E-3</v>
      </c>
      <c r="AN223">
        <f t="shared" si="134"/>
        <v>0.65964541953793088</v>
      </c>
      <c r="AO223">
        <f t="shared" si="135"/>
        <v>0.86512949013933116</v>
      </c>
      <c r="AP223">
        <f t="shared" si="136"/>
        <v>0.40333436518737087</v>
      </c>
      <c r="AQ223">
        <f t="shared" si="137"/>
        <v>2.2717104150926111</v>
      </c>
      <c r="AR223">
        <f t="shared" si="138"/>
        <v>2.1523194020036938</v>
      </c>
      <c r="AS223" s="134">
        <f t="shared" si="140"/>
        <v>8.0325499198193722</v>
      </c>
      <c r="AT223" s="134">
        <f t="shared" si="140"/>
        <v>8.0325500838613841</v>
      </c>
      <c r="AU223" s="134">
        <f t="shared" si="140"/>
        <v>8.0325483338741464</v>
      </c>
      <c r="AV223" s="134">
        <f t="shared" si="140"/>
        <v>8.0325670017249848</v>
      </c>
      <c r="AW223" s="134">
        <f t="shared" si="140"/>
        <v>8.0323677642395417</v>
      </c>
      <c r="AX223" s="134">
        <f t="shared" si="140"/>
        <v>8.0344829475525312</v>
      </c>
      <c r="AY223" s="134">
        <f t="shared" si="140"/>
        <v>8.0105913196978449</v>
      </c>
      <c r="AZ223" s="134">
        <f t="shared" si="139"/>
        <v>7.5131918836649572</v>
      </c>
      <c r="BA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</row>
    <row r="224" spans="1:69" ht="13.5" thickBot="1">
      <c r="A224" s="102" t="s">
        <v>1959</v>
      </c>
      <c r="B224" s="103" t="s">
        <v>1817</v>
      </c>
      <c r="C224" s="21">
        <v>55114.8943</v>
      </c>
      <c r="D224" s="21">
        <v>1E-4</v>
      </c>
      <c r="E224">
        <f t="shared" si="120"/>
        <v>66866.649333958572</v>
      </c>
      <c r="F224">
        <f t="shared" si="121"/>
        <v>66866.5</v>
      </c>
      <c r="G224">
        <f t="shared" si="141"/>
        <v>4.8010302001785021E-2</v>
      </c>
      <c r="K224">
        <f t="shared" si="118"/>
        <v>4.8010302001785021E-2</v>
      </c>
      <c r="L224">
        <f t="shared" si="122"/>
        <v>3.8209131485611773E-2</v>
      </c>
      <c r="M224" s="2">
        <f t="shared" si="123"/>
        <v>40096.3943</v>
      </c>
      <c r="O224">
        <f t="shared" si="124"/>
        <v>9.6062943487103768E-5</v>
      </c>
      <c r="P224">
        <v>1</v>
      </c>
      <c r="Q224">
        <f t="shared" si="125"/>
        <v>9.6062943487103768E-5</v>
      </c>
      <c r="R224" s="183"/>
      <c r="AD224" s="135">
        <f t="shared" si="126"/>
        <v>40096.3943</v>
      </c>
      <c r="AE224">
        <f t="shared" si="127"/>
        <v>66866.5</v>
      </c>
      <c r="AF224" s="134">
        <f t="shared" si="128"/>
        <v>4.745377360819239E-2</v>
      </c>
      <c r="AG224" s="134">
        <f t="shared" si="129"/>
        <v>5.5652839359263129E-4</v>
      </c>
      <c r="AH224" s="134">
        <f t="shared" si="130"/>
        <v>9.8011705161732479E-3</v>
      </c>
      <c r="AI224" s="134">
        <f t="shared" si="131"/>
        <v>3.8765659879204405E-2</v>
      </c>
      <c r="AJ224" s="134">
        <f t="shared" si="132"/>
        <v>3.0972385287479471E-7</v>
      </c>
      <c r="AL224" s="136"/>
      <c r="AM224">
        <f t="shared" si="133"/>
        <v>9.2446421225806184E-3</v>
      </c>
      <c r="AN224">
        <f t="shared" si="134"/>
        <v>0.63563586727447041</v>
      </c>
      <c r="AO224">
        <f t="shared" si="135"/>
        <v>0.83286600817267398</v>
      </c>
      <c r="AP224">
        <f t="shared" si="136"/>
        <v>0.38178348493063863</v>
      </c>
      <c r="AQ224">
        <f t="shared" si="137"/>
        <v>2.3328530116688393</v>
      </c>
      <c r="AR224">
        <f t="shared" si="138"/>
        <v>2.3367012119792419</v>
      </c>
      <c r="AS224" s="134">
        <f t="shared" si="140"/>
        <v>8.1127630350243578</v>
      </c>
      <c r="AT224" s="134">
        <f t="shared" si="140"/>
        <v>8.1127629847864853</v>
      </c>
      <c r="AU224" s="134">
        <f t="shared" si="140"/>
        <v>8.1127633567737227</v>
      </c>
      <c r="AV224" s="134">
        <f t="shared" si="140"/>
        <v>8.1127606023750953</v>
      </c>
      <c r="AW224" s="134">
        <f t="shared" si="140"/>
        <v>8.1127809967818578</v>
      </c>
      <c r="AX224" s="134">
        <f t="shared" si="140"/>
        <v>8.1126299531069854</v>
      </c>
      <c r="AY224" s="134">
        <f t="shared" si="140"/>
        <v>8.1137465658105494</v>
      </c>
      <c r="AZ224" s="134">
        <f t="shared" si="139"/>
        <v>7.6025859575767303</v>
      </c>
      <c r="BA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</row>
    <row r="225" spans="1:69" ht="13.5" thickBot="1">
      <c r="A225" s="102" t="s">
        <v>1959</v>
      </c>
      <c r="B225" s="103" t="s">
        <v>1817</v>
      </c>
      <c r="C225" s="21">
        <v>55147.846700000002</v>
      </c>
      <c r="D225" s="21">
        <v>1E-4</v>
      </c>
      <c r="E225">
        <f t="shared" si="120"/>
        <v>66969.146342539185</v>
      </c>
      <c r="F225">
        <f t="shared" si="121"/>
        <v>66969</v>
      </c>
      <c r="G225">
        <f t="shared" si="141"/>
        <v>4.7048572007042821E-2</v>
      </c>
      <c r="K225">
        <f t="shared" si="118"/>
        <v>4.7048572007042821E-2</v>
      </c>
      <c r="L225">
        <f t="shared" si="122"/>
        <v>3.8415860302877476E-2</v>
      </c>
      <c r="M225" s="2">
        <f t="shared" si="123"/>
        <v>40129.346700000002</v>
      </c>
      <c r="O225">
        <f t="shared" si="124"/>
        <v>7.4523711367233339E-5</v>
      </c>
      <c r="P225">
        <v>1</v>
      </c>
      <c r="Q225">
        <f t="shared" si="125"/>
        <v>7.4523711367233339E-5</v>
      </c>
      <c r="R225" s="183"/>
      <c r="AD225" s="135">
        <f t="shared" si="126"/>
        <v>40129.346700000002</v>
      </c>
      <c r="AE225">
        <f t="shared" si="127"/>
        <v>66969</v>
      </c>
      <c r="AF225" s="134">
        <f t="shared" si="128"/>
        <v>4.7655034995769133E-2</v>
      </c>
      <c r="AG225" s="134">
        <f t="shared" si="129"/>
        <v>-6.0646298872631121E-4</v>
      </c>
      <c r="AH225" s="134">
        <f t="shared" si="130"/>
        <v>8.6327117041653453E-3</v>
      </c>
      <c r="AI225" s="134">
        <f t="shared" si="131"/>
        <v>3.7809397314151165E-2</v>
      </c>
      <c r="AJ225" s="134">
        <f t="shared" si="132"/>
        <v>3.6779735669484986E-7</v>
      </c>
      <c r="AL225" s="136"/>
      <c r="AM225">
        <f t="shared" si="133"/>
        <v>9.2391746928916548E-3</v>
      </c>
      <c r="AN225">
        <f t="shared" si="134"/>
        <v>0.63274392871009932</v>
      </c>
      <c r="AO225">
        <f t="shared" si="135"/>
        <v>0.82863420740526217</v>
      </c>
      <c r="AP225">
        <f t="shared" si="136"/>
        <v>0.37900241250329519</v>
      </c>
      <c r="AQ225">
        <f t="shared" si="137"/>
        <v>2.3404554781320352</v>
      </c>
      <c r="AR225">
        <f t="shared" si="138"/>
        <v>2.3614780301897711</v>
      </c>
      <c r="AS225" s="134">
        <f t="shared" si="140"/>
        <v>8.1229454160783199</v>
      </c>
      <c r="AT225" s="134">
        <f t="shared" si="140"/>
        <v>8.1229451751408686</v>
      </c>
      <c r="AU225" s="134">
        <f t="shared" si="140"/>
        <v>8.1229468931695035</v>
      </c>
      <c r="AV225" s="134">
        <f t="shared" si="140"/>
        <v>8.1229346423601765</v>
      </c>
      <c r="AW225" s="134">
        <f t="shared" si="140"/>
        <v>8.1230219877541376</v>
      </c>
      <c r="AX225" s="134">
        <f t="shared" si="140"/>
        <v>8.1223986295613013</v>
      </c>
      <c r="AY225" s="134">
        <f t="shared" si="140"/>
        <v>8.1268169212615398</v>
      </c>
      <c r="AZ225" s="134">
        <f t="shared" si="139"/>
        <v>7.6141698925652967</v>
      </c>
      <c r="BA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</row>
    <row r="226" spans="1:69" ht="13.5" thickBot="1">
      <c r="A226" s="102" t="s">
        <v>1959</v>
      </c>
      <c r="B226" s="103" t="s">
        <v>1817</v>
      </c>
      <c r="C226" s="21">
        <v>55210.539299999997</v>
      </c>
      <c r="D226" s="21">
        <v>1E-4</v>
      </c>
      <c r="E226">
        <f t="shared" si="120"/>
        <v>67164.148951154668</v>
      </c>
      <c r="F226">
        <f t="shared" si="121"/>
        <v>67164</v>
      </c>
      <c r="G226">
        <f t="shared" si="141"/>
        <v>4.7887232001812663E-2</v>
      </c>
      <c r="K226">
        <f t="shared" si="118"/>
        <v>4.7887232001812663E-2</v>
      </c>
      <c r="L226">
        <f t="shared" si="122"/>
        <v>3.8810408044042254E-2</v>
      </c>
      <c r="M226" s="2">
        <f t="shared" si="123"/>
        <v>40192.039299999997</v>
      </c>
      <c r="O226">
        <f t="shared" si="124"/>
        <v>8.238873316035488E-5</v>
      </c>
      <c r="P226">
        <v>1</v>
      </c>
      <c r="Q226">
        <f t="shared" si="125"/>
        <v>8.238873316035488E-5</v>
      </c>
      <c r="R226" s="183"/>
      <c r="S226">
        <v>7.2623034966113594E-11</v>
      </c>
      <c r="T226">
        <v>1.2029511093170645E-19</v>
      </c>
      <c r="U226">
        <v>2.0134881217893043E-28</v>
      </c>
      <c r="V226">
        <v>4.4891633470939377E-11</v>
      </c>
      <c r="W226">
        <v>2.9447727156840363E-6</v>
      </c>
      <c r="X226">
        <v>1.8208777893321228E-4</v>
      </c>
      <c r="Y226">
        <v>6.4279194053738064E-3</v>
      </c>
      <c r="Z226">
        <v>9.0956982741648851</v>
      </c>
      <c r="AA226">
        <v>1.3476347951736734E-6</v>
      </c>
      <c r="AB226">
        <v>4.4297072716138732E-11</v>
      </c>
      <c r="AD226" s="135">
        <f t="shared" si="126"/>
        <v>40192.039299999997</v>
      </c>
      <c r="AE226">
        <f t="shared" si="127"/>
        <v>67164</v>
      </c>
      <c r="AF226" s="134">
        <f t="shared" si="128"/>
        <v>4.8036633585098007E-2</v>
      </c>
      <c r="AG226" s="134">
        <f t="shared" si="129"/>
        <v>-1.4940158328534403E-4</v>
      </c>
      <c r="AH226" s="134">
        <f t="shared" si="130"/>
        <v>9.0768239577704093E-3</v>
      </c>
      <c r="AI226" s="134">
        <f t="shared" si="131"/>
        <v>3.8661006460756916E-2</v>
      </c>
      <c r="AJ226" s="134">
        <f t="shared" si="132"/>
        <v>2.2320833088167588E-8</v>
      </c>
      <c r="AL226" s="136"/>
      <c r="AM226">
        <f t="shared" si="133"/>
        <v>9.2262255410557499E-3</v>
      </c>
      <c r="AN226">
        <f t="shared" si="134"/>
        <v>0.62737127272694626</v>
      </c>
      <c r="AO226">
        <f t="shared" si="135"/>
        <v>0.82055904598500495</v>
      </c>
      <c r="AP226">
        <f t="shared" si="136"/>
        <v>0.37372139648871411</v>
      </c>
      <c r="AQ226">
        <f t="shared" si="137"/>
        <v>2.3547304743099624</v>
      </c>
      <c r="AR226">
        <f t="shared" si="138"/>
        <v>2.4092239164203058</v>
      </c>
      <c r="AS226" s="134">
        <f t="shared" si="140"/>
        <v>8.1421902824927539</v>
      </c>
      <c r="AT226" s="134">
        <f t="shared" si="140"/>
        <v>8.1421894589884936</v>
      </c>
      <c r="AU226" s="134">
        <f t="shared" si="140"/>
        <v>8.1421949487954723</v>
      </c>
      <c r="AV226" s="134">
        <f t="shared" si="140"/>
        <v>8.1421583496381462</v>
      </c>
      <c r="AW226" s="134">
        <f t="shared" si="140"/>
        <v>8.1424022616964962</v>
      </c>
      <c r="AX226" s="134">
        <f t="shared" si="140"/>
        <v>8.1407729235397905</v>
      </c>
      <c r="AY226" s="134">
        <f t="shared" si="140"/>
        <v>8.1514923978164155</v>
      </c>
      <c r="AZ226" s="134">
        <f t="shared" si="139"/>
        <v>7.6362076225435471</v>
      </c>
      <c r="BA226" s="134"/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</row>
    <row r="227" spans="1:69" ht="13.5" thickBot="1">
      <c r="A227" s="102" t="s">
        <v>1956</v>
      </c>
      <c r="B227" s="103" t="s">
        <v>1814</v>
      </c>
      <c r="C227" s="21">
        <v>55259.567900000002</v>
      </c>
      <c r="D227" s="21">
        <v>2.0000000000000001E-4</v>
      </c>
      <c r="E227">
        <f t="shared" si="120"/>
        <v>67316.650281403636</v>
      </c>
      <c r="F227">
        <f t="shared" si="121"/>
        <v>67316.5</v>
      </c>
      <c r="G227">
        <f t="shared" si="141"/>
        <v>4.831490200740518E-2</v>
      </c>
      <c r="K227">
        <f t="shared" si="118"/>
        <v>4.831490200740518E-2</v>
      </c>
      <c r="L227">
        <f t="shared" si="122"/>
        <v>3.9120114484317466E-2</v>
      </c>
      <c r="M227" s="2">
        <f t="shared" si="123"/>
        <v>40241.067900000002</v>
      </c>
      <c r="O227">
        <f t="shared" si="124"/>
        <v>8.4544117594729509E-5</v>
      </c>
      <c r="P227">
        <v>1</v>
      </c>
      <c r="Q227">
        <f t="shared" si="125"/>
        <v>8.4544117594729509E-5</v>
      </c>
      <c r="R227" s="183"/>
      <c r="AD227" s="135">
        <f t="shared" si="126"/>
        <v>40241.067900000002</v>
      </c>
      <c r="AE227">
        <f t="shared" si="127"/>
        <v>67316.5</v>
      </c>
      <c r="AF227" s="134">
        <f t="shared" si="128"/>
        <v>4.8333933322742419E-2</v>
      </c>
      <c r="AG227" s="134">
        <f t="shared" si="129"/>
        <v>-1.9031315337238175E-5</v>
      </c>
      <c r="AH227" s="134">
        <f t="shared" si="130"/>
        <v>9.1947875230877149E-3</v>
      </c>
      <c r="AI227" s="134">
        <f t="shared" si="131"/>
        <v>3.9101083168980227E-2</v>
      </c>
      <c r="AJ227" s="134">
        <f t="shared" si="132"/>
        <v>3.6219096346539698E-10</v>
      </c>
      <c r="AL227" s="136"/>
      <c r="AM227">
        <f t="shared" si="133"/>
        <v>9.2138188384249513E-3</v>
      </c>
      <c r="AN227">
        <f t="shared" si="134"/>
        <v>0.62328407555805043</v>
      </c>
      <c r="AO227">
        <f t="shared" si="135"/>
        <v>0.81422409589138489</v>
      </c>
      <c r="AP227">
        <f t="shared" si="136"/>
        <v>0.36960108611103659</v>
      </c>
      <c r="AQ227">
        <f t="shared" si="137"/>
        <v>2.3657274670673383</v>
      </c>
      <c r="AR227">
        <f t="shared" si="138"/>
        <v>2.447140329549192</v>
      </c>
      <c r="AS227" s="134">
        <f t="shared" si="140"/>
        <v>8.1571279453038397</v>
      </c>
      <c r="AT227" s="134">
        <f t="shared" si="140"/>
        <v>8.1571264019491458</v>
      </c>
      <c r="AU227" s="134">
        <f t="shared" si="140"/>
        <v>8.1571361980443307</v>
      </c>
      <c r="AV227" s="134">
        <f t="shared" si="140"/>
        <v>8.1570740143361977</v>
      </c>
      <c r="AW227" s="134">
        <f t="shared" si="140"/>
        <v>8.1574685348303273</v>
      </c>
      <c r="AX227" s="134">
        <f t="shared" si="140"/>
        <v>8.1549570283137935</v>
      </c>
      <c r="AY227" s="134">
        <f t="shared" si="140"/>
        <v>8.1706155695949061</v>
      </c>
      <c r="AZ227" s="134">
        <f t="shared" si="139"/>
        <v>7.6534422575265371</v>
      </c>
      <c r="BA227" s="134"/>
      <c r="BC227" s="134"/>
      <c r="BD227" s="134"/>
      <c r="BE227" s="134"/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</row>
    <row r="228" spans="1:69" ht="13.5" thickBot="1">
      <c r="A228" s="21" t="s">
        <v>1960</v>
      </c>
      <c r="B228" s="103" t="s">
        <v>1814</v>
      </c>
      <c r="C228" s="21">
        <v>55585.566500000001</v>
      </c>
      <c r="D228" s="21">
        <v>1E-4</v>
      </c>
      <c r="E228">
        <f t="shared" si="120"/>
        <v>68330.65476367106</v>
      </c>
      <c r="F228">
        <f t="shared" si="121"/>
        <v>68330.5</v>
      </c>
      <c r="G228">
        <f t="shared" si="141"/>
        <v>4.9755934000131674E-2</v>
      </c>
      <c r="K228">
        <f t="shared" si="118"/>
        <v>4.9755934000131674E-2</v>
      </c>
      <c r="L228">
        <f t="shared" si="122"/>
        <v>4.1205073858022197E-2</v>
      </c>
      <c r="M228" s="2">
        <f t="shared" si="123"/>
        <v>40567.066500000001</v>
      </c>
      <c r="O228">
        <f t="shared" si="124"/>
        <v>7.3117209169916506E-5</v>
      </c>
      <c r="P228">
        <v>1</v>
      </c>
      <c r="Q228">
        <f t="shared" si="125"/>
        <v>7.3117209169916506E-5</v>
      </c>
      <c r="R228" s="183"/>
      <c r="S228">
        <v>2.9429071447372805E-10</v>
      </c>
      <c r="T228">
        <v>4.3229116661880565E-20</v>
      </c>
      <c r="U228">
        <v>2.1823813914916857E-28</v>
      </c>
      <c r="V228">
        <v>1.6192622919220246E-10</v>
      </c>
      <c r="W228">
        <v>5.4741990826541643E-6</v>
      </c>
      <c r="X228">
        <v>3.7593570225532744E-4</v>
      </c>
      <c r="Y228">
        <v>2.382980825074385E-2</v>
      </c>
      <c r="Z228">
        <v>66.2591251011916</v>
      </c>
      <c r="AA228">
        <v>4.8609819656499464E-6</v>
      </c>
      <c r="AB228">
        <v>1.4223533573959296E-10</v>
      </c>
      <c r="AD228" s="135">
        <f t="shared" si="126"/>
        <v>40567.066500000001</v>
      </c>
      <c r="AE228">
        <f t="shared" si="127"/>
        <v>68330.5</v>
      </c>
      <c r="AF228" s="134">
        <f t="shared" si="128"/>
        <v>5.0288512505754425E-2</v>
      </c>
      <c r="AG228" s="134">
        <f t="shared" si="129"/>
        <v>-5.3257850562275083E-4</v>
      </c>
      <c r="AH228" s="134">
        <f t="shared" si="130"/>
        <v>8.5508601421094774E-3</v>
      </c>
      <c r="AI228" s="134">
        <f t="shared" si="131"/>
        <v>4.0672495352399446E-2</v>
      </c>
      <c r="AJ228" s="134">
        <f t="shared" si="132"/>
        <v>2.8363986465136246E-7</v>
      </c>
      <c r="AL228" s="136"/>
      <c r="AM228">
        <f t="shared" si="133"/>
        <v>9.0834386477322299E-3</v>
      </c>
      <c r="AN228">
        <f t="shared" si="134"/>
        <v>0.59845261616759382</v>
      </c>
      <c r="AO228">
        <f t="shared" si="135"/>
        <v>0.7718046996467044</v>
      </c>
      <c r="AP228">
        <f t="shared" si="136"/>
        <v>0.34246101839473769</v>
      </c>
      <c r="AQ228">
        <f t="shared" si="137"/>
        <v>2.4354444221991605</v>
      </c>
      <c r="AR228">
        <f t="shared" si="138"/>
        <v>2.7135852933392952</v>
      </c>
      <c r="AS228" s="134">
        <f t="shared" si="140"/>
        <v>8.2541063300993933</v>
      </c>
      <c r="AT228" s="134">
        <f t="shared" si="140"/>
        <v>8.2540880747300385</v>
      </c>
      <c r="AU228" s="134">
        <f t="shared" si="140"/>
        <v>8.2541768702868126</v>
      </c>
      <c r="AV228" s="134">
        <f t="shared" si="140"/>
        <v>8.2537447863413984</v>
      </c>
      <c r="AW228" s="134">
        <f t="shared" si="140"/>
        <v>8.2558431957131937</v>
      </c>
      <c r="AX228" s="134">
        <f t="shared" si="140"/>
        <v>8.2455527026483093</v>
      </c>
      <c r="AY228" s="134">
        <f t="shared" si="140"/>
        <v>8.2938404112407014</v>
      </c>
      <c r="AZ228" s="134">
        <f t="shared" si="139"/>
        <v>7.7680384534134372</v>
      </c>
      <c r="BA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</row>
    <row r="229" spans="1:69" ht="13.5" thickBot="1">
      <c r="A229" s="21" t="s">
        <v>1960</v>
      </c>
      <c r="B229" s="103" t="s">
        <v>1814</v>
      </c>
      <c r="C229" s="21">
        <v>55600.356599999999</v>
      </c>
      <c r="D229" s="21">
        <v>2.0000000000000001E-4</v>
      </c>
      <c r="E229">
        <f t="shared" si="120"/>
        <v>68376.658727164104</v>
      </c>
      <c r="F229">
        <f t="shared" si="121"/>
        <v>68376.5</v>
      </c>
      <c r="G229">
        <f t="shared" si="141"/>
        <v>5.1030182003160007E-2</v>
      </c>
      <c r="K229">
        <f t="shared" si="118"/>
        <v>5.1030182003160007E-2</v>
      </c>
      <c r="L229">
        <f t="shared" si="122"/>
        <v>4.1300715822185932E-2</v>
      </c>
      <c r="M229" s="2">
        <f t="shared" si="123"/>
        <v>40581.856599999999</v>
      </c>
      <c r="O229">
        <f t="shared" si="124"/>
        <v>9.4662512166718252E-5</v>
      </c>
      <c r="P229">
        <v>1</v>
      </c>
      <c r="Q229">
        <f t="shared" si="125"/>
        <v>9.4662512166718252E-5</v>
      </c>
      <c r="R229" s="183"/>
      <c r="S229">
        <v>4.0250405739637612E-10</v>
      </c>
      <c r="T229">
        <v>3.2360803722976739E-21</v>
      </c>
      <c r="U229">
        <v>1.7607477954139179E-28</v>
      </c>
      <c r="V229">
        <v>1.1510918633045569E-10</v>
      </c>
      <c r="W229">
        <v>4.7059524884494382E-6</v>
      </c>
      <c r="X229">
        <v>4.6082140637809517E-4</v>
      </c>
      <c r="Y229">
        <v>1.8740591545375905E-2</v>
      </c>
      <c r="Z229">
        <v>42.881390269506717</v>
      </c>
      <c r="AA229">
        <v>3.455546897030713E-6</v>
      </c>
      <c r="AB229">
        <v>1.1310993220901333E-10</v>
      </c>
      <c r="AD229" s="135">
        <f t="shared" si="126"/>
        <v>40581.856599999999</v>
      </c>
      <c r="AE229">
        <f t="shared" si="127"/>
        <v>68376.5</v>
      </c>
      <c r="AF229" s="134">
        <f t="shared" si="128"/>
        <v>5.0376369073757046E-2</v>
      </c>
      <c r="AG229" s="134">
        <f t="shared" si="129"/>
        <v>6.5381292940296099E-4</v>
      </c>
      <c r="AH229" s="134">
        <f t="shared" si="130"/>
        <v>9.7294661809740751E-3</v>
      </c>
      <c r="AI229" s="134">
        <f t="shared" si="131"/>
        <v>4.1954528751588893E-2</v>
      </c>
      <c r="AJ229" s="134">
        <f t="shared" si="132"/>
        <v>4.2747134665448125E-7</v>
      </c>
      <c r="AL229" s="136"/>
      <c r="AM229">
        <f t="shared" si="133"/>
        <v>9.0756532515711107E-3</v>
      </c>
      <c r="AN229">
        <f t="shared" si="134"/>
        <v>0.59741574027692235</v>
      </c>
      <c r="AO229">
        <f t="shared" si="135"/>
        <v>0.76987251522553257</v>
      </c>
      <c r="AP229">
        <f t="shared" si="136"/>
        <v>0.34124150451818147</v>
      </c>
      <c r="AQ229">
        <f t="shared" si="137"/>
        <v>2.4384775398519452</v>
      </c>
      <c r="AR229">
        <f t="shared" si="138"/>
        <v>2.7263215248749466</v>
      </c>
      <c r="AS229" s="134">
        <f t="shared" si="140"/>
        <v>8.2584150514032917</v>
      </c>
      <c r="AT229" s="134">
        <f t="shared" si="140"/>
        <v>8.2583952635273867</v>
      </c>
      <c r="AU229" s="134">
        <f t="shared" si="140"/>
        <v>8.258490543224756</v>
      </c>
      <c r="AV229" s="134">
        <f t="shared" si="140"/>
        <v>8.2580315713177903</v>
      </c>
      <c r="AW229" s="134">
        <f t="shared" si="140"/>
        <v>8.2602379807574096</v>
      </c>
      <c r="AX229" s="134">
        <f t="shared" si="140"/>
        <v>8.2495247451411107</v>
      </c>
      <c r="AY229" s="134">
        <f t="shared" si="140"/>
        <v>8.2992674511702766</v>
      </c>
      <c r="AZ229" s="134">
        <f t="shared" si="139"/>
        <v>7.7732370974083063</v>
      </c>
      <c r="BA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</row>
    <row r="230" spans="1:69" ht="13.5" thickBot="1">
      <c r="A230" s="102" t="s">
        <v>1957</v>
      </c>
      <c r="B230" s="103" t="s">
        <v>1817</v>
      </c>
      <c r="C230" s="21">
        <v>55836.818200000002</v>
      </c>
      <c r="D230" s="21">
        <v>1E-4</v>
      </c>
      <c r="E230">
        <f t="shared" si="120"/>
        <v>69112.162260872938</v>
      </c>
      <c r="F230">
        <f t="shared" si="121"/>
        <v>69112</v>
      </c>
      <c r="G230">
        <f t="shared" si="141"/>
        <v>5.2166255998599809E-2</v>
      </c>
      <c r="K230">
        <f t="shared" si="118"/>
        <v>5.2166255998599809E-2</v>
      </c>
      <c r="L230">
        <f t="shared" si="122"/>
        <v>4.2842419689734713E-2</v>
      </c>
      <c r="M230" s="2">
        <f t="shared" si="123"/>
        <v>40818.318200000002</v>
      </c>
      <c r="O230">
        <f t="shared" si="124"/>
        <v>8.6933923514511083E-5</v>
      </c>
      <c r="P230">
        <v>1</v>
      </c>
      <c r="Q230">
        <f t="shared" si="125"/>
        <v>8.6933923514511083E-5</v>
      </c>
      <c r="R230" s="183"/>
      <c r="AD230" s="135">
        <f t="shared" si="126"/>
        <v>40818.318200000002</v>
      </c>
      <c r="AE230">
        <f t="shared" si="127"/>
        <v>69112</v>
      </c>
      <c r="AF230" s="134">
        <f t="shared" si="128"/>
        <v>5.1773191516625003E-2</v>
      </c>
      <c r="AG230" s="134">
        <f t="shared" si="129"/>
        <v>3.9306448197480581E-4</v>
      </c>
      <c r="AH230" s="134">
        <f t="shared" si="130"/>
        <v>9.3238363088650952E-3</v>
      </c>
      <c r="AI230" s="134">
        <f t="shared" si="131"/>
        <v>4.3235484171709519E-2</v>
      </c>
      <c r="AJ230" s="134">
        <f t="shared" si="132"/>
        <v>1.5449968699012245E-7</v>
      </c>
      <c r="AL230" s="136"/>
      <c r="AM230">
        <f t="shared" si="133"/>
        <v>8.9307718268902912E-3</v>
      </c>
      <c r="AN230">
        <f t="shared" si="134"/>
        <v>0.5817838964178591</v>
      </c>
      <c r="AO230">
        <f t="shared" si="135"/>
        <v>0.73894607806102131</v>
      </c>
      <c r="AP230">
        <f t="shared" si="136"/>
        <v>0.32189305877446711</v>
      </c>
      <c r="AQ230">
        <f t="shared" si="137"/>
        <v>2.4856141251122934</v>
      </c>
      <c r="AR230">
        <f t="shared" si="138"/>
        <v>2.9387583143583083</v>
      </c>
      <c r="AS230" s="134">
        <f t="shared" si="140"/>
        <v>8.3263345396581752</v>
      </c>
      <c r="AT230" s="134">
        <f t="shared" si="140"/>
        <v>8.3262748499506483</v>
      </c>
      <c r="AU230" s="134">
        <f t="shared" si="140"/>
        <v>8.3265234043732068</v>
      </c>
      <c r="AV230" s="134">
        <f t="shared" si="140"/>
        <v>8.3254875987800627</v>
      </c>
      <c r="AW230" s="134">
        <f t="shared" si="140"/>
        <v>8.3297903725928109</v>
      </c>
      <c r="AX230" s="134">
        <f t="shared" si="140"/>
        <v>8.3116716479550572</v>
      </c>
      <c r="AY230" s="134">
        <f t="shared" si="140"/>
        <v>8.3841072022986811</v>
      </c>
      <c r="AZ230" s="134">
        <f t="shared" si="139"/>
        <v>7.8563588943262692</v>
      </c>
      <c r="BA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</row>
    <row r="231" spans="1:69" ht="13.5" thickBot="1">
      <c r="A231" s="102" t="s">
        <v>1957</v>
      </c>
      <c r="B231" s="103" t="s">
        <v>1814</v>
      </c>
      <c r="C231" s="21">
        <v>55906.7428</v>
      </c>
      <c r="D231" s="21">
        <v>1E-4</v>
      </c>
      <c r="E231">
        <f t="shared" si="120"/>
        <v>69329.659691293666</v>
      </c>
      <c r="F231">
        <f t="shared" si="121"/>
        <v>69329.5</v>
      </c>
      <c r="G231">
        <f t="shared" si="141"/>
        <v>5.1340145997528452E-2</v>
      </c>
      <c r="K231">
        <f t="shared" si="118"/>
        <v>5.1340145997528452E-2</v>
      </c>
      <c r="L231">
        <f t="shared" si="122"/>
        <v>4.3302825605593523E-2</v>
      </c>
      <c r="M231" s="2">
        <f t="shared" si="123"/>
        <v>40888.2428</v>
      </c>
      <c r="O231">
        <f t="shared" si="124"/>
        <v>6.4598519082613055E-5</v>
      </c>
      <c r="P231">
        <v>1</v>
      </c>
      <c r="Q231">
        <f t="shared" si="125"/>
        <v>6.4598519082613055E-5</v>
      </c>
      <c r="R231" s="183"/>
      <c r="AD231" s="135">
        <f t="shared" si="126"/>
        <v>40888.2428</v>
      </c>
      <c r="AE231">
        <f t="shared" si="127"/>
        <v>69329.5</v>
      </c>
      <c r="AF231" s="134">
        <f t="shared" si="128"/>
        <v>5.2183700343926789E-2</v>
      </c>
      <c r="AG231" s="134">
        <f t="shared" si="129"/>
        <v>-8.4355434639833693E-4</v>
      </c>
      <c r="AH231" s="134">
        <f t="shared" si="130"/>
        <v>8.0373203919349295E-3</v>
      </c>
      <c r="AI231" s="134">
        <f t="shared" si="131"/>
        <v>4.2459271259195186E-2</v>
      </c>
      <c r="AJ231" s="134">
        <f t="shared" si="132"/>
        <v>7.1158393532752546E-7</v>
      </c>
      <c r="AL231" s="136"/>
      <c r="AM231">
        <f t="shared" si="133"/>
        <v>8.8808747383332699E-3</v>
      </c>
      <c r="AN231">
        <f t="shared" si="134"/>
        <v>0.57748340306247892</v>
      </c>
      <c r="AO231">
        <f t="shared" si="135"/>
        <v>0.72979794543483667</v>
      </c>
      <c r="AP231">
        <f t="shared" si="136"/>
        <v>0.31622709544715943</v>
      </c>
      <c r="AQ231">
        <f t="shared" si="137"/>
        <v>2.4990925530276535</v>
      </c>
      <c r="AR231">
        <f t="shared" si="138"/>
        <v>3.005012568007031</v>
      </c>
      <c r="AS231" s="134">
        <f t="shared" ref="AS231:AY236" si="142">$AZ231+$AG$7*SIN(AT231)</f>
        <v>8.3460862452825797</v>
      </c>
      <c r="AT231" s="134">
        <f t="shared" si="142"/>
        <v>8.3460077324269122</v>
      </c>
      <c r="AU231" s="134">
        <f t="shared" si="142"/>
        <v>8.3463225534267789</v>
      </c>
      <c r="AV231" s="134">
        <f t="shared" si="142"/>
        <v>8.345059065639381</v>
      </c>
      <c r="AW231" s="134">
        <f t="shared" si="142"/>
        <v>8.3501120263965589</v>
      </c>
      <c r="AX231" s="134">
        <f t="shared" si="142"/>
        <v>8.3296088121656222</v>
      </c>
      <c r="AY231" s="134">
        <f t="shared" si="142"/>
        <v>8.4084974861111519</v>
      </c>
      <c r="AZ231" s="134">
        <f t="shared" si="139"/>
        <v>7.8809394393020096</v>
      </c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</row>
    <row r="232" spans="1:69" ht="13.5" thickBot="1">
      <c r="A232" s="102" t="s">
        <v>1957</v>
      </c>
      <c r="B232" s="103" t="s">
        <v>1814</v>
      </c>
      <c r="C232" s="21">
        <v>55926.676200000002</v>
      </c>
      <c r="D232" s="21">
        <v>1E-4</v>
      </c>
      <c r="E232">
        <f t="shared" si="120"/>
        <v>69391.661665985681</v>
      </c>
      <c r="F232">
        <f t="shared" si="121"/>
        <v>69391.5</v>
      </c>
      <c r="G232">
        <f t="shared" si="141"/>
        <v>5.1975002003018744E-2</v>
      </c>
      <c r="K232">
        <f t="shared" si="118"/>
        <v>5.1975002003018744E-2</v>
      </c>
      <c r="L232">
        <f t="shared" si="122"/>
        <v>4.3434443761296349E-2</v>
      </c>
      <c r="M232" s="2">
        <f t="shared" si="123"/>
        <v>40908.176200000002</v>
      </c>
      <c r="O232">
        <f t="shared" si="124"/>
        <v>7.2941135080252341E-5</v>
      </c>
      <c r="P232">
        <v>1</v>
      </c>
      <c r="Q232">
        <f t="shared" si="125"/>
        <v>7.2941135080252341E-5</v>
      </c>
      <c r="R232" s="183"/>
      <c r="S232">
        <v>4.5778085695292786E-10</v>
      </c>
      <c r="T232">
        <v>1.2385898178738956E-19</v>
      </c>
      <c r="U232">
        <v>3.6508846132332751E-28</v>
      </c>
      <c r="V232">
        <v>3.4555029301915626E-10</v>
      </c>
      <c r="W232">
        <v>7.7479667394509738E-6</v>
      </c>
      <c r="X232">
        <v>5.8565441929588394E-4</v>
      </c>
      <c r="Y232">
        <v>3.9516230166991462E-2</v>
      </c>
      <c r="Z232">
        <v>118.77189666436429</v>
      </c>
      <c r="AA232">
        <v>1.0373327106858573E-5</v>
      </c>
      <c r="AB232">
        <v>2.8712051429673979E-10</v>
      </c>
      <c r="AD232" s="135">
        <f t="shared" si="126"/>
        <v>40908.176200000002</v>
      </c>
      <c r="AE232">
        <f t="shared" si="127"/>
        <v>69391.5</v>
      </c>
      <c r="AF232" s="134">
        <f t="shared" si="128"/>
        <v>5.2300529894965787E-2</v>
      </c>
      <c r="AG232" s="134">
        <f t="shared" si="129"/>
        <v>-3.2552789194704307E-4</v>
      </c>
      <c r="AH232" s="134">
        <f t="shared" si="130"/>
        <v>8.5405582417223957E-3</v>
      </c>
      <c r="AI232" s="134">
        <f t="shared" si="131"/>
        <v>4.3108915869349305E-2</v>
      </c>
      <c r="AJ232" s="134">
        <f t="shared" si="132"/>
        <v>1.0596840843548575E-7</v>
      </c>
      <c r="AL232" s="136"/>
      <c r="AM232">
        <f t="shared" si="133"/>
        <v>8.8660861336694388E-3</v>
      </c>
      <c r="AN232">
        <f t="shared" si="134"/>
        <v>0.57628290396173965</v>
      </c>
      <c r="AO232">
        <f t="shared" si="135"/>
        <v>0.72719064081772644</v>
      </c>
      <c r="AP232">
        <f t="shared" si="136"/>
        <v>0.31461670824594534</v>
      </c>
      <c r="AQ232">
        <f t="shared" si="137"/>
        <v>2.5028985590295836</v>
      </c>
      <c r="AR232">
        <f t="shared" si="138"/>
        <v>3.0242096822144049</v>
      </c>
      <c r="AS232" s="134">
        <f t="shared" si="142"/>
        <v>8.3516901965082759</v>
      </c>
      <c r="AT232" s="134">
        <f t="shared" si="142"/>
        <v>8.351605600260152</v>
      </c>
      <c r="AU232" s="134">
        <f t="shared" si="142"/>
        <v>8.3519413084373877</v>
      </c>
      <c r="AV232" s="134">
        <f t="shared" si="142"/>
        <v>8.350607873971299</v>
      </c>
      <c r="AW232" s="134">
        <f t="shared" si="142"/>
        <v>8.355885126293467</v>
      </c>
      <c r="AX232" s="134">
        <f t="shared" si="142"/>
        <v>8.3346892806042359</v>
      </c>
      <c r="AY232" s="134">
        <f t="shared" si="142"/>
        <v>8.4153917299538126</v>
      </c>
      <c r="AZ232" s="134">
        <f t="shared" si="139"/>
        <v>7.8879463072950937</v>
      </c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</row>
    <row r="233" spans="1:69" ht="13.5" thickBot="1">
      <c r="A233" s="98" t="s">
        <v>1962</v>
      </c>
      <c r="B233" s="99" t="s">
        <v>1814</v>
      </c>
      <c r="C233" s="43">
        <v>55926.676200000002</v>
      </c>
      <c r="D233" s="43">
        <v>1E-4</v>
      </c>
      <c r="E233">
        <f t="shared" si="120"/>
        <v>69391.661665985681</v>
      </c>
      <c r="F233">
        <f t="shared" si="121"/>
        <v>69391.5</v>
      </c>
      <c r="G233">
        <f t="shared" si="141"/>
        <v>5.1975002003018744E-2</v>
      </c>
      <c r="K233">
        <f t="shared" si="118"/>
        <v>5.1975002003018744E-2</v>
      </c>
      <c r="L233">
        <f t="shared" si="122"/>
        <v>4.3434443761296349E-2</v>
      </c>
      <c r="M233" s="2">
        <f t="shared" si="123"/>
        <v>40908.176200000002</v>
      </c>
      <c r="O233">
        <f t="shared" si="124"/>
        <v>7.2941135080252341E-5</v>
      </c>
      <c r="P233">
        <v>1</v>
      </c>
      <c r="Q233">
        <f t="shared" si="125"/>
        <v>7.2941135080252341E-5</v>
      </c>
      <c r="R233" s="183"/>
      <c r="AD233" s="135">
        <f t="shared" si="126"/>
        <v>40908.176200000002</v>
      </c>
      <c r="AE233">
        <f t="shared" si="127"/>
        <v>69391.5</v>
      </c>
      <c r="AF233" s="134">
        <f t="shared" si="128"/>
        <v>5.2300529894965787E-2</v>
      </c>
      <c r="AG233" s="134">
        <f t="shared" si="129"/>
        <v>-3.2552789194704307E-4</v>
      </c>
      <c r="AH233" s="134">
        <f t="shared" si="130"/>
        <v>8.5405582417223957E-3</v>
      </c>
      <c r="AI233" s="134">
        <f t="shared" si="131"/>
        <v>4.3108915869349305E-2</v>
      </c>
      <c r="AJ233" s="134">
        <f t="shared" si="132"/>
        <v>1.0596840843548575E-7</v>
      </c>
      <c r="AL233" s="136"/>
      <c r="AM233">
        <f t="shared" si="133"/>
        <v>8.8660861336694388E-3</v>
      </c>
      <c r="AN233">
        <f t="shared" si="134"/>
        <v>0.57628290396173965</v>
      </c>
      <c r="AO233">
        <f t="shared" si="135"/>
        <v>0.72719064081772644</v>
      </c>
      <c r="AP233">
        <f t="shared" si="136"/>
        <v>0.31461670824594534</v>
      </c>
      <c r="AQ233">
        <f t="shared" si="137"/>
        <v>2.5028985590295836</v>
      </c>
      <c r="AR233">
        <f t="shared" si="138"/>
        <v>3.0242096822144049</v>
      </c>
      <c r="AS233" s="134">
        <f t="shared" si="142"/>
        <v>8.3516901965082759</v>
      </c>
      <c r="AT233" s="134">
        <f t="shared" si="142"/>
        <v>8.351605600260152</v>
      </c>
      <c r="AU233" s="134">
        <f t="shared" si="142"/>
        <v>8.3519413084373877</v>
      </c>
      <c r="AV233" s="134">
        <f t="shared" si="142"/>
        <v>8.350607873971299</v>
      </c>
      <c r="AW233" s="134">
        <f t="shared" si="142"/>
        <v>8.355885126293467</v>
      </c>
      <c r="AX233" s="134">
        <f t="shared" si="142"/>
        <v>8.3346892806042359</v>
      </c>
      <c r="AY233" s="134">
        <f t="shared" si="142"/>
        <v>8.4153917299538126</v>
      </c>
      <c r="AZ233" s="134">
        <f t="shared" si="139"/>
        <v>7.8879463072950937</v>
      </c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</row>
    <row r="234" spans="1:69" ht="13.5" thickBot="1">
      <c r="A234" s="98" t="s">
        <v>1963</v>
      </c>
      <c r="B234" s="99" t="s">
        <v>1814</v>
      </c>
      <c r="C234" s="43">
        <v>55946.609299999996</v>
      </c>
      <c r="D234" s="43">
        <v>2.9999999999999997E-4</v>
      </c>
      <c r="E234">
        <f t="shared" si="120"/>
        <v>69453.662707540701</v>
      </c>
      <c r="F234">
        <f t="shared" si="121"/>
        <v>69453.5</v>
      </c>
      <c r="G234">
        <f t="shared" si="141"/>
        <v>5.2309858001535758E-2</v>
      </c>
      <c r="K234">
        <f t="shared" si="118"/>
        <v>5.2309858001535758E-2</v>
      </c>
      <c r="L234">
        <f t="shared" si="122"/>
        <v>4.356622873341081E-2</v>
      </c>
      <c r="M234" s="2">
        <f t="shared" si="123"/>
        <v>40928.109299999996</v>
      </c>
      <c r="O234">
        <f t="shared" si="124"/>
        <v>7.645105277841123E-5</v>
      </c>
      <c r="P234">
        <v>1</v>
      </c>
      <c r="Q234">
        <f t="shared" si="125"/>
        <v>7.645105277841123E-5</v>
      </c>
      <c r="R234" s="183"/>
      <c r="S234">
        <v>6.1410010046861933E-10</v>
      </c>
      <c r="T234">
        <v>1.3274452994987795E-19</v>
      </c>
      <c r="U234">
        <v>3.9832129746365557E-28</v>
      </c>
      <c r="V234">
        <v>3.2253467907949789E-10</v>
      </c>
      <c r="W234">
        <v>7.0839157242467271E-6</v>
      </c>
      <c r="X234">
        <v>5.7678694600864157E-4</v>
      </c>
      <c r="Y234">
        <v>6.4616533123251108E-2</v>
      </c>
      <c r="Z234">
        <v>249.19792358848622</v>
      </c>
      <c r="AA234">
        <v>9.6824045500455166E-6</v>
      </c>
      <c r="AB234">
        <v>2.703874773209425E-10</v>
      </c>
      <c r="AD234" s="135">
        <f t="shared" si="126"/>
        <v>40928.109299999996</v>
      </c>
      <c r="AE234">
        <f t="shared" si="127"/>
        <v>69453.5</v>
      </c>
      <c r="AF234" s="134">
        <f t="shared" si="128"/>
        <v>5.2417279075443204E-2</v>
      </c>
      <c r="AG234" s="134">
        <f t="shared" si="129"/>
        <v>-1.0742107390744604E-4</v>
      </c>
      <c r="AH234" s="134">
        <f t="shared" si="130"/>
        <v>8.7436292681249486E-3</v>
      </c>
      <c r="AI234" s="134">
        <f t="shared" si="131"/>
        <v>4.3458807659503357E-2</v>
      </c>
      <c r="AJ234" s="134">
        <f t="shared" si="132"/>
        <v>1.1539287119428984E-8</v>
      </c>
      <c r="AL234" s="136"/>
      <c r="AM234">
        <f t="shared" si="133"/>
        <v>8.8510503420323981E-3</v>
      </c>
      <c r="AN234">
        <f t="shared" si="134"/>
        <v>0.57509345321077721</v>
      </c>
      <c r="AO234">
        <f t="shared" si="135"/>
        <v>0.72458361463960619</v>
      </c>
      <c r="AP234">
        <f t="shared" si="136"/>
        <v>0.31300842972397497</v>
      </c>
      <c r="AQ234">
        <f t="shared" si="137"/>
        <v>2.506688876704839</v>
      </c>
      <c r="AR234">
        <f t="shared" si="138"/>
        <v>3.0435485295232168</v>
      </c>
      <c r="AS234" s="134">
        <f t="shared" si="142"/>
        <v>8.35728263260388</v>
      </c>
      <c r="AT234" s="134">
        <f t="shared" si="142"/>
        <v>8.3571916146135301</v>
      </c>
      <c r="AU234" s="134">
        <f t="shared" si="142"/>
        <v>8.3575491301004998</v>
      </c>
      <c r="AV234" s="134">
        <f t="shared" si="142"/>
        <v>8.3561434838179949</v>
      </c>
      <c r="AW234" s="134">
        <f t="shared" si="142"/>
        <v>8.3616495679827469</v>
      </c>
      <c r="AX234" s="134">
        <f t="shared" si="142"/>
        <v>8.3397558702829215</v>
      </c>
      <c r="AY234" s="134">
        <f t="shared" si="142"/>
        <v>8.4222600783369508</v>
      </c>
      <c r="AZ234" s="134">
        <f t="shared" si="139"/>
        <v>7.8949531752881787</v>
      </c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</row>
    <row r="235" spans="1:69" ht="13.5" thickBot="1">
      <c r="A235" s="102" t="s">
        <v>1961</v>
      </c>
      <c r="B235" s="103" t="s">
        <v>1817</v>
      </c>
      <c r="C235" s="21">
        <v>56231.937299999998</v>
      </c>
      <c r="D235" s="21">
        <v>5.0000000000000001E-4</v>
      </c>
      <c r="E235">
        <f t="shared" si="120"/>
        <v>70341.163055445271</v>
      </c>
      <c r="F235">
        <f t="shared" si="121"/>
        <v>70341</v>
      </c>
      <c r="G235">
        <f t="shared" si="141"/>
        <v>5.2421708001929801E-2</v>
      </c>
      <c r="K235">
        <f t="shared" si="118"/>
        <v>5.2421708001929801E-2</v>
      </c>
      <c r="L235">
        <f t="shared" si="122"/>
        <v>4.5470951579854584E-2</v>
      </c>
      <c r="M235" s="2">
        <f t="shared" si="123"/>
        <v>41213.437299999998</v>
      </c>
      <c r="O235">
        <f t="shared" si="124"/>
        <v>4.8313014839019881E-5</v>
      </c>
      <c r="P235">
        <v>1</v>
      </c>
      <c r="Q235">
        <f t="shared" si="125"/>
        <v>4.8313014839019881E-5</v>
      </c>
      <c r="R235" s="183"/>
      <c r="AD235" s="135">
        <f t="shared" si="126"/>
        <v>41213.437299999998</v>
      </c>
      <c r="AE235">
        <f t="shared" si="127"/>
        <v>70341</v>
      </c>
      <c r="AF235" s="134">
        <f t="shared" si="128"/>
        <v>5.4080758776447649E-2</v>
      </c>
      <c r="AG235" s="134">
        <f t="shared" si="129"/>
        <v>-1.6590507745178479E-3</v>
      </c>
      <c r="AH235" s="134">
        <f t="shared" si="130"/>
        <v>6.9507564220752174E-3</v>
      </c>
      <c r="AI235" s="134">
        <f t="shared" si="131"/>
        <v>4.3811900805336736E-2</v>
      </c>
      <c r="AJ235" s="134">
        <f t="shared" si="132"/>
        <v>2.7524494724282709E-6</v>
      </c>
      <c r="AL235" s="136"/>
      <c r="AM235">
        <f t="shared" si="133"/>
        <v>8.6098071965930653E-3</v>
      </c>
      <c r="AN235">
        <f t="shared" si="134"/>
        <v>0.5592130480335642</v>
      </c>
      <c r="AO235">
        <f t="shared" si="135"/>
        <v>0.68731836248347344</v>
      </c>
      <c r="AP235">
        <f t="shared" si="136"/>
        <v>0.29021838942208594</v>
      </c>
      <c r="AQ235">
        <f t="shared" si="137"/>
        <v>2.5593282408131146</v>
      </c>
      <c r="AR235">
        <f t="shared" si="138"/>
        <v>3.3372687138145944</v>
      </c>
      <c r="AS235" s="134">
        <f t="shared" si="142"/>
        <v>8.4361372902675704</v>
      </c>
      <c r="AT235" s="134">
        <f t="shared" si="142"/>
        <v>8.4359109099328968</v>
      </c>
      <c r="AU235" s="134">
        <f t="shared" si="142"/>
        <v>8.4366908794050914</v>
      </c>
      <c r="AV235" s="134">
        <f t="shared" si="142"/>
        <v>8.4339996696335753</v>
      </c>
      <c r="AW235" s="134">
        <f t="shared" si="142"/>
        <v>8.4432394702761027</v>
      </c>
      <c r="AX235" s="134">
        <f t="shared" si="142"/>
        <v>8.4109505622281411</v>
      </c>
      <c r="AY235" s="134">
        <f t="shared" si="142"/>
        <v>8.5177453353241077</v>
      </c>
      <c r="AZ235" s="134">
        <f t="shared" si="139"/>
        <v>7.9952531001891876</v>
      </c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</row>
    <row r="236" spans="1:69" ht="13.5" thickBot="1">
      <c r="A236" s="98" t="s">
        <v>1963</v>
      </c>
      <c r="B236" s="99" t="s">
        <v>1814</v>
      </c>
      <c r="C236" s="43">
        <v>56261.677499999998</v>
      </c>
      <c r="D236" s="43">
        <v>2.0000000000000001E-4</v>
      </c>
      <c r="E236">
        <f t="shared" si="120"/>
        <v>70433.668655480142</v>
      </c>
      <c r="F236">
        <f t="shared" si="121"/>
        <v>70433.5</v>
      </c>
      <c r="G236">
        <f t="shared" si="141"/>
        <v>5.42220979987178E-2</v>
      </c>
      <c r="K236">
        <f t="shared" si="118"/>
        <v>5.42220979987178E-2</v>
      </c>
      <c r="L236">
        <f t="shared" si="122"/>
        <v>4.5671438938696698E-2</v>
      </c>
      <c r="M236" s="2">
        <f t="shared" si="123"/>
        <v>41243.177499999998</v>
      </c>
      <c r="O236">
        <f t="shared" si="124"/>
        <v>7.311377036072095E-5</v>
      </c>
      <c r="P236">
        <v>1</v>
      </c>
      <c r="Q236">
        <f t="shared" si="125"/>
        <v>7.311377036072095E-5</v>
      </c>
      <c r="R236" s="183"/>
      <c r="AD236" s="135">
        <f t="shared" si="126"/>
        <v>41243.177499999998</v>
      </c>
      <c r="AE236">
        <f t="shared" si="127"/>
        <v>70433.5</v>
      </c>
      <c r="AF236" s="134">
        <f t="shared" si="128"/>
        <v>5.4253418665518124E-2</v>
      </c>
      <c r="AG236" s="134">
        <f t="shared" si="129"/>
        <v>-3.1320666800324637E-5</v>
      </c>
      <c r="AH236" s="134">
        <f t="shared" si="130"/>
        <v>8.5506590600211013E-3</v>
      </c>
      <c r="AI236" s="134">
        <f t="shared" si="131"/>
        <v>4.5640118271896374E-2</v>
      </c>
      <c r="AJ236" s="134">
        <f t="shared" si="132"/>
        <v>9.8098416881695783E-10</v>
      </c>
      <c r="AL236" s="136"/>
      <c r="AM236">
        <f t="shared" si="133"/>
        <v>8.5819797268214225E-3</v>
      </c>
      <c r="AN236">
        <f t="shared" si="134"/>
        <v>0.55767443920183002</v>
      </c>
      <c r="AO236">
        <f t="shared" si="135"/>
        <v>0.68344217701611976</v>
      </c>
      <c r="AP236">
        <f t="shared" si="136"/>
        <v>0.28786793646947728</v>
      </c>
      <c r="AQ236">
        <f t="shared" si="137"/>
        <v>2.5646513392146244</v>
      </c>
      <c r="AR236">
        <f t="shared" si="138"/>
        <v>3.3698624859756818</v>
      </c>
      <c r="AS236" s="134">
        <f t="shared" si="142"/>
        <v>8.4442338093458584</v>
      </c>
      <c r="AT236" s="134">
        <f t="shared" si="142"/>
        <v>8.4439879768371462</v>
      </c>
      <c r="AU236" s="134">
        <f t="shared" si="142"/>
        <v>8.4448246950141623</v>
      </c>
      <c r="AV236" s="134">
        <f t="shared" si="142"/>
        <v>8.4419725409693065</v>
      </c>
      <c r="AW236" s="134">
        <f t="shared" si="142"/>
        <v>8.4516455488992435</v>
      </c>
      <c r="AX236" s="134">
        <f t="shared" si="142"/>
        <v>8.418247965732979</v>
      </c>
      <c r="AY236" s="134">
        <f t="shared" si="142"/>
        <v>8.5273937921420835</v>
      </c>
      <c r="AZ236" s="134">
        <f t="shared" si="139"/>
        <v>8.0057068951788697</v>
      </c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</row>
    <row r="237" spans="1:69">
      <c r="AD237" s="135"/>
      <c r="AF237" s="134"/>
      <c r="AG237" s="134"/>
      <c r="AH237" s="134"/>
      <c r="AI237" s="134"/>
      <c r="AJ237" s="134"/>
      <c r="AL237" s="136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</row>
    <row r="238" spans="1:69">
      <c r="AD238" s="135"/>
      <c r="AF238" s="134"/>
      <c r="AG238" s="134"/>
      <c r="AH238" s="134"/>
      <c r="AI238" s="134"/>
      <c r="AJ238" s="134"/>
      <c r="AL238" s="136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</row>
    <row r="239" spans="1:69">
      <c r="AD239" s="135"/>
      <c r="AF239" s="134"/>
      <c r="AG239" s="134"/>
      <c r="AH239" s="134"/>
      <c r="AI239" s="134"/>
      <c r="AJ239" s="134"/>
      <c r="AL239" s="136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</row>
    <row r="240" spans="1:69">
      <c r="AD240" s="135"/>
      <c r="AF240" s="134"/>
      <c r="AG240" s="134"/>
      <c r="AH240" s="134"/>
      <c r="AI240" s="134"/>
      <c r="AJ240" s="134"/>
      <c r="AL240" s="136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</row>
    <row r="241" spans="1:69">
      <c r="A241" s="18" t="s">
        <v>1686</v>
      </c>
      <c r="B241" s="6" t="s">
        <v>1814</v>
      </c>
      <c r="C241" s="32">
        <v>39476.317999999999</v>
      </c>
      <c r="D241" s="32"/>
      <c r="E241">
        <f t="shared" ref="E241:E304" si="143">+(C241-C$7)/C$8</f>
        <v>18223.537171878099</v>
      </c>
      <c r="F241">
        <f t="shared" ref="F241:F304" si="144">ROUND(2*E241,0)/2</f>
        <v>18223.5</v>
      </c>
      <c r="G241">
        <f t="shared" ref="G241:G272" si="145">+C241-(C$7+F241*C$8)</f>
        <v>1.1950618005357683E-2</v>
      </c>
      <c r="I241">
        <f t="shared" ref="I241:I261" si="146">G241</f>
        <v>1.1950618005357683E-2</v>
      </c>
      <c r="L241">
        <f t="shared" ref="L241:L304" si="147">+D$11+D$12*F241+D$13*F241^2</f>
        <v>-8.4479100704871711E-3</v>
      </c>
      <c r="M241" s="2">
        <f t="shared" ref="M241:M304" si="148">+C241-15018.5</f>
        <v>24457.817999999999</v>
      </c>
      <c r="O241">
        <f t="shared" ref="O241:O272" si="149">+(L241-G241)^2</f>
        <v>4.1609994766103077E-4</v>
      </c>
      <c r="P241">
        <v>0.1</v>
      </c>
      <c r="Q241">
        <f t="shared" ref="Q241:Q272" si="150">+P241*O241</f>
        <v>4.1609994766103083E-5</v>
      </c>
      <c r="AD241" s="135"/>
      <c r="AF241" s="134"/>
      <c r="AG241" s="134"/>
      <c r="AH241" s="134"/>
      <c r="AI241" s="134"/>
      <c r="AJ241" s="134"/>
      <c r="AL241" s="136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</row>
    <row r="242" spans="1:69">
      <c r="A242" s="18" t="s">
        <v>1686</v>
      </c>
      <c r="B242" s="6" t="s">
        <v>1814</v>
      </c>
      <c r="C242" s="32">
        <v>39486.271999999997</v>
      </c>
      <c r="D242" s="32"/>
      <c r="E242">
        <f t="shared" si="143"/>
        <v>18254.498656425847</v>
      </c>
      <c r="F242">
        <f t="shared" si="144"/>
        <v>18254.5</v>
      </c>
      <c r="G242">
        <f t="shared" si="145"/>
        <v>-4.3195400212425739E-4</v>
      </c>
      <c r="I242">
        <f t="shared" si="146"/>
        <v>-4.3195400212425739E-4</v>
      </c>
      <c r="L242">
        <f t="shared" si="147"/>
        <v>-8.450874421560093E-3</v>
      </c>
      <c r="M242" s="2">
        <f t="shared" si="148"/>
        <v>24467.771999999997</v>
      </c>
      <c r="O242">
        <f t="shared" si="149"/>
        <v>6.4303084693244995E-5</v>
      </c>
      <c r="P242">
        <v>0.1</v>
      </c>
      <c r="Q242">
        <f t="shared" si="150"/>
        <v>6.4303084693245002E-6</v>
      </c>
      <c r="AD242" s="135"/>
      <c r="AF242" s="134"/>
      <c r="AG242" s="134"/>
      <c r="AH242" s="134"/>
      <c r="AI242" s="134"/>
      <c r="AJ242" s="134"/>
      <c r="AL242" s="136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</row>
    <row r="243" spans="1:69">
      <c r="A243" s="18" t="s">
        <v>1686</v>
      </c>
      <c r="B243" s="6"/>
      <c r="C243" s="32">
        <v>39527.258999999998</v>
      </c>
      <c r="D243" s="32"/>
      <c r="E243">
        <f t="shared" si="143"/>
        <v>18381.986939242695</v>
      </c>
      <c r="F243">
        <f t="shared" si="144"/>
        <v>18382</v>
      </c>
      <c r="G243">
        <f t="shared" si="145"/>
        <v>-4.1989840028691106E-3</v>
      </c>
      <c r="I243">
        <f t="shared" si="146"/>
        <v>-4.1989840028691106E-3</v>
      </c>
      <c r="L243">
        <f t="shared" si="147"/>
        <v>-8.4626280154424527E-3</v>
      </c>
      <c r="M243" s="2">
        <f t="shared" si="148"/>
        <v>24508.758999999998</v>
      </c>
      <c r="O243">
        <f t="shared" si="149"/>
        <v>1.8178660265952509E-5</v>
      </c>
      <c r="P243">
        <v>0.1</v>
      </c>
      <c r="Q243">
        <f t="shared" si="150"/>
        <v>1.8178660265952509E-6</v>
      </c>
      <c r="AD243" s="135"/>
      <c r="AF243" s="134"/>
      <c r="AG243" s="134"/>
      <c r="AH243" s="134"/>
      <c r="AI243" s="134"/>
      <c r="AJ243" s="134"/>
      <c r="AL243" s="136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</row>
    <row r="244" spans="1:69">
      <c r="A244" s="18" t="s">
        <v>1686</v>
      </c>
      <c r="B244" s="6"/>
      <c r="C244" s="32">
        <v>39534.334000000003</v>
      </c>
      <c r="D244" s="32"/>
      <c r="E244">
        <f t="shared" si="143"/>
        <v>18403.993419368828</v>
      </c>
      <c r="F244">
        <f t="shared" si="144"/>
        <v>18404</v>
      </c>
      <c r="G244">
        <f t="shared" si="145"/>
        <v>-2.115647992468439E-3</v>
      </c>
      <c r="I244">
        <f t="shared" si="146"/>
        <v>-2.115647992468439E-3</v>
      </c>
      <c r="L244">
        <f t="shared" si="147"/>
        <v>-8.4645847208858378E-3</v>
      </c>
      <c r="M244" s="2">
        <f t="shared" si="148"/>
        <v>24515.834000000003</v>
      </c>
      <c r="O244">
        <f t="shared" si="149"/>
        <v>4.0308997581447422E-5</v>
      </c>
      <c r="P244">
        <v>0.1</v>
      </c>
      <c r="Q244">
        <f t="shared" si="150"/>
        <v>4.0308997581447427E-6</v>
      </c>
      <c r="AD244" s="135"/>
      <c r="AF244" s="134"/>
      <c r="AG244" s="134"/>
      <c r="AH244" s="134"/>
      <c r="AI244" s="134"/>
      <c r="AJ244" s="134"/>
      <c r="AL244" s="136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</row>
    <row r="245" spans="1:69">
      <c r="A245" s="18" t="s">
        <v>1686</v>
      </c>
      <c r="B245" s="6"/>
      <c r="C245" s="32">
        <v>39544.307999999997</v>
      </c>
      <c r="D245" s="32"/>
      <c r="E245">
        <f t="shared" si="143"/>
        <v>18435.017113047663</v>
      </c>
      <c r="F245">
        <f t="shared" si="144"/>
        <v>18435</v>
      </c>
      <c r="G245">
        <f t="shared" si="145"/>
        <v>5.5017799968481995E-3</v>
      </c>
      <c r="I245">
        <f t="shared" si="146"/>
        <v>5.5017799968481995E-3</v>
      </c>
      <c r="L245">
        <f t="shared" si="147"/>
        <v>-8.4673062464563631E-3</v>
      </c>
      <c r="M245" s="2">
        <f t="shared" si="148"/>
        <v>24525.807999999997</v>
      </c>
      <c r="O245">
        <f t="shared" si="149"/>
        <v>1.9513537047288079E-4</v>
      </c>
      <c r="P245">
        <v>0.1</v>
      </c>
      <c r="Q245">
        <f t="shared" si="150"/>
        <v>1.9513537047288081E-5</v>
      </c>
      <c r="AD245" s="135"/>
      <c r="AF245" s="134"/>
      <c r="AG245" s="134"/>
      <c r="AH245" s="134"/>
      <c r="AI245" s="134"/>
      <c r="AJ245" s="134"/>
      <c r="AL245" s="136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</row>
    <row r="246" spans="1:69">
      <c r="A246" s="18" t="s">
        <v>1688</v>
      </c>
      <c r="B246" s="6" t="s">
        <v>1814</v>
      </c>
      <c r="C246" s="32">
        <v>39758.58</v>
      </c>
      <c r="D246" s="32"/>
      <c r="E246">
        <f t="shared" si="143"/>
        <v>19101.500859985263</v>
      </c>
      <c r="F246">
        <f t="shared" si="144"/>
        <v>19101.5</v>
      </c>
      <c r="G246">
        <f t="shared" si="145"/>
        <v>2.7648200193652883E-4</v>
      </c>
      <c r="I246">
        <f t="shared" si="146"/>
        <v>2.7648200193652883E-4</v>
      </c>
      <c r="L246">
        <f t="shared" si="147"/>
        <v>-8.5157318663325633E-3</v>
      </c>
      <c r="M246" s="2">
        <f t="shared" si="148"/>
        <v>24740.080000000002</v>
      </c>
      <c r="O246">
        <f t="shared" si="149"/>
        <v>7.7303024705383357E-5</v>
      </c>
      <c r="P246">
        <v>0.1</v>
      </c>
      <c r="Q246">
        <f t="shared" si="150"/>
        <v>7.7303024705383354E-6</v>
      </c>
      <c r="AD246" s="135"/>
      <c r="AF246" s="134"/>
      <c r="AG246" s="134"/>
      <c r="AH246" s="134"/>
      <c r="AI246" s="134"/>
      <c r="AJ246" s="134"/>
      <c r="AL246" s="136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</row>
    <row r="247" spans="1:69">
      <c r="A247" s="18" t="s">
        <v>1688</v>
      </c>
      <c r="B247" s="6" t="s">
        <v>1814</v>
      </c>
      <c r="C247" s="32">
        <v>39767.572999999997</v>
      </c>
      <c r="D247" s="32"/>
      <c r="E247">
        <f t="shared" si="143"/>
        <v>19129.473195783718</v>
      </c>
      <c r="F247">
        <f t="shared" si="144"/>
        <v>19129.5</v>
      </c>
      <c r="G247">
        <f t="shared" si="145"/>
        <v>-8.6174539974308573E-3</v>
      </c>
      <c r="I247">
        <f t="shared" si="146"/>
        <v>-8.6174539974308573E-3</v>
      </c>
      <c r="L247">
        <f t="shared" si="147"/>
        <v>-8.5173443061221637E-3</v>
      </c>
      <c r="M247" s="2">
        <f t="shared" si="148"/>
        <v>24749.072999999997</v>
      </c>
      <c r="O247">
        <f t="shared" si="149"/>
        <v>1.0021950293921919E-8</v>
      </c>
      <c r="P247">
        <v>0.1</v>
      </c>
      <c r="Q247">
        <f t="shared" si="150"/>
        <v>1.0021950293921919E-9</v>
      </c>
      <c r="AD247" s="135"/>
      <c r="AF247" s="134"/>
      <c r="AG247" s="134"/>
      <c r="AH247" s="134"/>
      <c r="AI247" s="134"/>
      <c r="AJ247" s="134"/>
      <c r="AL247" s="136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</row>
    <row r="248" spans="1:69">
      <c r="A248" s="18" t="s">
        <v>1688</v>
      </c>
      <c r="B248" s="6" t="s">
        <v>1814</v>
      </c>
      <c r="C248" s="32">
        <v>39774.654999999999</v>
      </c>
      <c r="D248" s="32"/>
      <c r="E248">
        <f t="shared" si="143"/>
        <v>19151.501449105726</v>
      </c>
      <c r="F248">
        <f t="shared" si="144"/>
        <v>19151.5</v>
      </c>
      <c r="G248">
        <f t="shared" si="145"/>
        <v>4.6588200348196551E-4</v>
      </c>
      <c r="I248">
        <f t="shared" si="146"/>
        <v>4.6588200348196551E-4</v>
      </c>
      <c r="L248">
        <f t="shared" si="147"/>
        <v>-8.5185873549867008E-3</v>
      </c>
      <c r="M248" s="2">
        <f t="shared" si="148"/>
        <v>24756.154999999999</v>
      </c>
      <c r="O248">
        <f t="shared" si="149"/>
        <v>8.0720689653262368E-5</v>
      </c>
      <c r="P248">
        <v>0.1</v>
      </c>
      <c r="Q248">
        <f t="shared" si="150"/>
        <v>8.0720689653262374E-6</v>
      </c>
      <c r="AD248" s="135"/>
      <c r="AF248" s="134"/>
      <c r="AG248" s="134"/>
      <c r="AH248" s="134"/>
      <c r="AI248" s="134"/>
      <c r="AJ248" s="134"/>
      <c r="AL248" s="136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</row>
    <row r="249" spans="1:69">
      <c r="A249" s="18" t="s">
        <v>1688</v>
      </c>
      <c r="B249" s="6"/>
      <c r="C249" s="32">
        <v>39782.527999999998</v>
      </c>
      <c r="D249" s="32"/>
      <c r="E249">
        <f t="shared" si="143"/>
        <v>19175.990073562672</v>
      </c>
      <c r="F249">
        <f t="shared" si="144"/>
        <v>19176</v>
      </c>
      <c r="G249">
        <f t="shared" si="145"/>
        <v>-3.1913119964883663E-3</v>
      </c>
      <c r="I249">
        <f t="shared" si="146"/>
        <v>-3.1913119964883663E-3</v>
      </c>
      <c r="L249">
        <f t="shared" si="147"/>
        <v>-8.519946939633356E-3</v>
      </c>
      <c r="M249" s="2">
        <f t="shared" si="148"/>
        <v>24764.027999999998</v>
      </c>
      <c r="O249">
        <f t="shared" si="149"/>
        <v>2.8394350357305806E-5</v>
      </c>
      <c r="P249">
        <v>0.1</v>
      </c>
      <c r="Q249">
        <f t="shared" si="150"/>
        <v>2.8394350357305807E-6</v>
      </c>
      <c r="AD249" s="135"/>
      <c r="AF249" s="134"/>
      <c r="AG249" s="134"/>
      <c r="AH249" s="134"/>
      <c r="AI249" s="134"/>
      <c r="AJ249" s="134"/>
      <c r="AL249" s="136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</row>
    <row r="250" spans="1:69">
      <c r="A250" s="18" t="s">
        <v>1689</v>
      </c>
      <c r="B250" s="6" t="s">
        <v>1814</v>
      </c>
      <c r="C250" s="32">
        <v>39852.464</v>
      </c>
      <c r="D250" s="32"/>
      <c r="E250">
        <f t="shared" si="143"/>
        <v>19393.522963188141</v>
      </c>
      <c r="F250">
        <f t="shared" si="144"/>
        <v>19393.5</v>
      </c>
      <c r="G250">
        <f t="shared" si="145"/>
        <v>7.3825780054903589E-3</v>
      </c>
      <c r="I250">
        <f t="shared" si="146"/>
        <v>7.3825780054903589E-3</v>
      </c>
      <c r="L250">
        <f t="shared" si="147"/>
        <v>-8.5308746324932981E-3</v>
      </c>
      <c r="M250" s="2">
        <f t="shared" si="148"/>
        <v>24833.964</v>
      </c>
      <c r="O250">
        <f t="shared" si="149"/>
        <v>2.53237974861349E-4</v>
      </c>
      <c r="P250">
        <v>0.1</v>
      </c>
      <c r="Q250">
        <f t="shared" si="150"/>
        <v>2.53237974861349E-5</v>
      </c>
      <c r="AD250" s="135"/>
      <c r="AF250" s="134"/>
      <c r="AG250" s="134"/>
      <c r="AH250" s="134"/>
      <c r="AI250" s="134"/>
      <c r="AJ250" s="134"/>
      <c r="AL250" s="136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</row>
    <row r="251" spans="1:69">
      <c r="A251" s="18" t="s">
        <v>1689</v>
      </c>
      <c r="B251" s="6" t="s">
        <v>1814</v>
      </c>
      <c r="C251" s="32">
        <v>39872.387000000002</v>
      </c>
      <c r="D251" s="32"/>
      <c r="E251">
        <f t="shared" si="143"/>
        <v>19455.492589131984</v>
      </c>
      <c r="F251">
        <f t="shared" si="144"/>
        <v>19455.5</v>
      </c>
      <c r="G251">
        <f t="shared" si="145"/>
        <v>-2.3825659955036826E-3</v>
      </c>
      <c r="I251">
        <f t="shared" si="146"/>
        <v>-2.3825659955036826E-3</v>
      </c>
      <c r="L251">
        <f t="shared" si="147"/>
        <v>-8.5336136434137431E-3</v>
      </c>
      <c r="M251" s="2">
        <f t="shared" si="148"/>
        <v>24853.887000000002</v>
      </c>
      <c r="O251">
        <f t="shared" si="149"/>
        <v>3.7835387166859885E-5</v>
      </c>
      <c r="P251">
        <v>0.1</v>
      </c>
      <c r="Q251">
        <f t="shared" si="150"/>
        <v>3.7835387166859888E-6</v>
      </c>
      <c r="AD251" s="135"/>
      <c r="AF251" s="134"/>
      <c r="AG251" s="134"/>
      <c r="AH251" s="134"/>
      <c r="AI251" s="134"/>
      <c r="AJ251" s="134"/>
      <c r="AL251" s="136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</row>
    <row r="252" spans="1:69">
      <c r="A252" s="18" t="s">
        <v>1690</v>
      </c>
      <c r="B252" s="6" t="s">
        <v>1814</v>
      </c>
      <c r="C252" s="32">
        <v>40093.599999999999</v>
      </c>
      <c r="D252" s="32"/>
      <c r="E252">
        <f t="shared" si="143"/>
        <v>20143.566015017313</v>
      </c>
      <c r="F252">
        <f t="shared" si="144"/>
        <v>20143.5</v>
      </c>
      <c r="G252">
        <f t="shared" si="145"/>
        <v>2.1223577998171095E-2</v>
      </c>
      <c r="I252">
        <f t="shared" si="146"/>
        <v>2.1223577998171095E-2</v>
      </c>
      <c r="L252">
        <f t="shared" si="147"/>
        <v>-8.5528115142838156E-3</v>
      </c>
      <c r="M252" s="2">
        <f t="shared" si="148"/>
        <v>25075.1</v>
      </c>
      <c r="O252">
        <f t="shared" si="149"/>
        <v>8.8663337239743489E-4</v>
      </c>
      <c r="P252">
        <v>0.1</v>
      </c>
      <c r="Q252">
        <f t="shared" si="150"/>
        <v>8.8663337239743497E-5</v>
      </c>
      <c r="AD252" s="135"/>
      <c r="AF252" s="134"/>
      <c r="AG252" s="134"/>
      <c r="AH252" s="134"/>
      <c r="AI252" s="134"/>
      <c r="AJ252" s="134"/>
      <c r="AL252" s="136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</row>
    <row r="253" spans="1:69">
      <c r="A253" s="18" t="s">
        <v>1690</v>
      </c>
      <c r="B253" s="6" t="s">
        <v>1814</v>
      </c>
      <c r="C253" s="32">
        <v>40119.622000000003</v>
      </c>
      <c r="D253" s="32"/>
      <c r="E253">
        <f t="shared" si="143"/>
        <v>20224.506315489671</v>
      </c>
      <c r="F253">
        <f t="shared" si="144"/>
        <v>20224.5</v>
      </c>
      <c r="G253">
        <f t="shared" si="145"/>
        <v>2.0304060017224401E-3</v>
      </c>
      <c r="I253">
        <f t="shared" si="146"/>
        <v>2.0304060017224401E-3</v>
      </c>
      <c r="L253">
        <f t="shared" si="147"/>
        <v>-8.5537201642858496E-3</v>
      </c>
      <c r="M253" s="2">
        <f t="shared" si="148"/>
        <v>25101.122000000003</v>
      </c>
      <c r="O253">
        <f t="shared" si="149"/>
        <v>1.1202372669798134E-4</v>
      </c>
      <c r="P253">
        <v>0.1</v>
      </c>
      <c r="Q253">
        <f t="shared" si="150"/>
        <v>1.1202372669798135E-5</v>
      </c>
      <c r="AD253" s="135"/>
      <c r="AF253" s="134"/>
      <c r="AG253" s="134"/>
      <c r="AH253" s="134"/>
      <c r="AI253" s="134"/>
      <c r="AJ253" s="134"/>
      <c r="AL253" s="136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</row>
    <row r="254" spans="1:69">
      <c r="A254" s="18" t="s">
        <v>1690</v>
      </c>
      <c r="B254" s="6"/>
      <c r="C254" s="32">
        <v>40127.495999999999</v>
      </c>
      <c r="D254" s="32"/>
      <c r="E254">
        <f t="shared" si="143"/>
        <v>20248.998050403163</v>
      </c>
      <c r="F254">
        <f t="shared" si="144"/>
        <v>20249</v>
      </c>
      <c r="G254">
        <f t="shared" si="145"/>
        <v>-6.2678799440618604E-4</v>
      </c>
      <c r="I254">
        <f t="shared" si="146"/>
        <v>-6.2678799440618604E-4</v>
      </c>
      <c r="L254">
        <f t="shared" si="147"/>
        <v>-8.5539389182257234E-3</v>
      </c>
      <c r="M254" s="2">
        <f t="shared" si="148"/>
        <v>25108.995999999999</v>
      </c>
      <c r="O254">
        <f t="shared" si="149"/>
        <v>6.2839721769012951E-5</v>
      </c>
      <c r="P254">
        <v>0.1</v>
      </c>
      <c r="Q254">
        <f t="shared" si="150"/>
        <v>6.2839721769012958E-6</v>
      </c>
      <c r="AD254" s="135"/>
      <c r="AF254" s="134"/>
      <c r="AG254" s="134"/>
      <c r="AH254" s="134"/>
      <c r="AI254" s="134"/>
      <c r="AJ254" s="134"/>
      <c r="AL254" s="136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</row>
    <row r="255" spans="1:69">
      <c r="A255" s="18" t="s">
        <v>1690</v>
      </c>
      <c r="B255" s="6" t="s">
        <v>1814</v>
      </c>
      <c r="C255" s="32">
        <v>40133.444000000003</v>
      </c>
      <c r="D255" s="32"/>
      <c r="E255">
        <f t="shared" si="143"/>
        <v>20267.499045991888</v>
      </c>
      <c r="F255">
        <f t="shared" si="144"/>
        <v>20267.5</v>
      </c>
      <c r="G255">
        <f t="shared" si="145"/>
        <v>-3.0670999694848433E-4</v>
      </c>
      <c r="I255">
        <f t="shared" si="146"/>
        <v>-3.0670999694848433E-4</v>
      </c>
      <c r="L255">
        <f t="shared" si="147"/>
        <v>-8.5540868387867976E-3</v>
      </c>
      <c r="M255" s="2">
        <f t="shared" si="148"/>
        <v>25114.944000000003</v>
      </c>
      <c r="O255">
        <f t="shared" si="149"/>
        <v>6.8019224771290909E-5</v>
      </c>
      <c r="P255">
        <v>0.1</v>
      </c>
      <c r="Q255">
        <f t="shared" si="150"/>
        <v>6.8019224771290914E-6</v>
      </c>
      <c r="AD255" s="135"/>
      <c r="AF255" s="134"/>
      <c r="AG255" s="134"/>
      <c r="AH255" s="134"/>
      <c r="AI255" s="134"/>
      <c r="AJ255" s="134"/>
      <c r="AL255" s="136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</row>
    <row r="256" spans="1:69">
      <c r="A256" s="18" t="s">
        <v>1691</v>
      </c>
      <c r="B256" s="6" t="s">
        <v>1814</v>
      </c>
      <c r="C256" s="32">
        <v>40137.618999999999</v>
      </c>
      <c r="D256" s="32"/>
      <c r="E256">
        <f t="shared" si="143"/>
        <v>20280.485202108699</v>
      </c>
      <c r="F256">
        <f t="shared" si="144"/>
        <v>20280.5</v>
      </c>
      <c r="G256">
        <f t="shared" si="145"/>
        <v>-4.7574659984093159E-3</v>
      </c>
      <c r="I256">
        <f t="shared" si="146"/>
        <v>-4.7574659984093159E-3</v>
      </c>
      <c r="L256">
        <f t="shared" si="147"/>
        <v>-8.5541818975173288E-3</v>
      </c>
      <c r="M256" s="2">
        <f t="shared" si="148"/>
        <v>25119.118999999999</v>
      </c>
      <c r="O256">
        <f t="shared" si="149"/>
        <v>1.4415051618539567E-5</v>
      </c>
      <c r="P256">
        <v>0.1</v>
      </c>
      <c r="Q256">
        <f t="shared" si="150"/>
        <v>1.4415051618539567E-6</v>
      </c>
      <c r="AD256" s="135"/>
      <c r="AF256" s="134"/>
      <c r="AG256" s="134"/>
      <c r="AH256" s="134"/>
      <c r="AI256" s="134"/>
      <c r="AJ256" s="134"/>
      <c r="AL256" s="136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</row>
    <row r="257" spans="1:69">
      <c r="A257" s="18" t="s">
        <v>1691</v>
      </c>
      <c r="B257" s="6" t="s">
        <v>1814</v>
      </c>
      <c r="C257" s="32">
        <v>40152.419000000002</v>
      </c>
      <c r="D257" s="32"/>
      <c r="E257">
        <f t="shared" si="143"/>
        <v>20326.519959121648</v>
      </c>
      <c r="F257">
        <f t="shared" si="144"/>
        <v>20326.5</v>
      </c>
      <c r="G257">
        <f t="shared" si="145"/>
        <v>6.4167820019065402E-3</v>
      </c>
      <c r="I257">
        <f t="shared" si="146"/>
        <v>6.4167820019065402E-3</v>
      </c>
      <c r="L257">
        <f t="shared" si="147"/>
        <v>-8.5544593700349301E-3</v>
      </c>
      <c r="M257" s="2">
        <f t="shared" si="148"/>
        <v>25133.919000000002</v>
      </c>
      <c r="O257">
        <f t="shared" si="149"/>
        <v>2.2413806821693191E-4</v>
      </c>
      <c r="P257">
        <v>0.1</v>
      </c>
      <c r="Q257">
        <f t="shared" si="150"/>
        <v>2.2413806821693193E-5</v>
      </c>
      <c r="AD257" s="135"/>
      <c r="AF257" s="134"/>
      <c r="AG257" s="134"/>
      <c r="AH257" s="134"/>
      <c r="AI257" s="134"/>
      <c r="AJ257" s="134"/>
      <c r="AL257" s="136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</row>
    <row r="258" spans="1:69">
      <c r="A258" s="18" t="s">
        <v>1691</v>
      </c>
      <c r="B258" s="6" t="s">
        <v>1814</v>
      </c>
      <c r="C258" s="32">
        <v>40209.324999999997</v>
      </c>
      <c r="D258" s="32"/>
      <c r="E258">
        <f t="shared" si="143"/>
        <v>20503.523599836379</v>
      </c>
      <c r="F258">
        <f t="shared" si="144"/>
        <v>20503.5</v>
      </c>
      <c r="G258">
        <f t="shared" si="145"/>
        <v>7.5872579982387833E-3</v>
      </c>
      <c r="I258">
        <f t="shared" si="146"/>
        <v>7.5872579982387833E-3</v>
      </c>
      <c r="L258">
        <f t="shared" si="147"/>
        <v>-8.5546705830371172E-3</v>
      </c>
      <c r="M258" s="2">
        <f t="shared" si="148"/>
        <v>25190.824999999997</v>
      </c>
      <c r="O258">
        <f t="shared" si="149"/>
        <v>2.6056185832301187E-4</v>
      </c>
      <c r="P258">
        <v>0.1</v>
      </c>
      <c r="Q258">
        <f t="shared" si="150"/>
        <v>2.605618583230119E-5</v>
      </c>
      <c r="AD258" s="135"/>
      <c r="AF258" s="134"/>
      <c r="AG258" s="134"/>
      <c r="AH258" s="134"/>
      <c r="AI258" s="134"/>
      <c r="AJ258" s="134"/>
      <c r="AL258" s="136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</row>
    <row r="259" spans="1:69">
      <c r="A259" s="18" t="s">
        <v>1692</v>
      </c>
      <c r="B259" s="6" t="s">
        <v>1814</v>
      </c>
      <c r="C259" s="32">
        <v>40221.218000000001</v>
      </c>
      <c r="D259" s="32"/>
      <c r="E259">
        <f t="shared" si="143"/>
        <v>20540.516259644151</v>
      </c>
      <c r="F259">
        <f t="shared" si="144"/>
        <v>20540.5</v>
      </c>
      <c r="G259">
        <f t="shared" si="145"/>
        <v>5.2274140034569427E-3</v>
      </c>
      <c r="I259">
        <f t="shared" si="146"/>
        <v>5.2274140034569427E-3</v>
      </c>
      <c r="L259">
        <f t="shared" si="147"/>
        <v>-8.5545429278905613E-3</v>
      </c>
      <c r="M259" s="2">
        <f t="shared" si="148"/>
        <v>25202.718000000001</v>
      </c>
      <c r="O259">
        <f t="shared" si="149"/>
        <v>1.8994233685751751E-4</v>
      </c>
      <c r="P259">
        <v>0.1</v>
      </c>
      <c r="Q259">
        <f t="shared" si="150"/>
        <v>1.8994233685751754E-5</v>
      </c>
      <c r="AD259" s="135"/>
      <c r="AF259" s="134"/>
      <c r="AG259" s="134"/>
      <c r="AH259" s="134"/>
      <c r="AI259" s="134"/>
      <c r="AJ259" s="134"/>
      <c r="AL259" s="136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</row>
    <row r="260" spans="1:69">
      <c r="A260" s="18" t="s">
        <v>1692</v>
      </c>
      <c r="B260" s="6" t="s">
        <v>1814</v>
      </c>
      <c r="C260" s="32">
        <v>40227.324999999997</v>
      </c>
      <c r="D260" s="32"/>
      <c r="E260">
        <f t="shared" si="143"/>
        <v>20559.511817825089</v>
      </c>
      <c r="F260">
        <f t="shared" si="144"/>
        <v>20559.5</v>
      </c>
      <c r="G260">
        <f t="shared" si="145"/>
        <v>3.7993860023561865E-3</v>
      </c>
      <c r="I260">
        <f t="shared" si="146"/>
        <v>3.7993860023561865E-3</v>
      </c>
      <c r="L260">
        <f t="shared" si="147"/>
        <v>-8.5544542882729762E-3</v>
      </c>
      <c r="M260" s="2">
        <f t="shared" si="148"/>
        <v>25208.824999999997</v>
      </c>
      <c r="O260">
        <f t="shared" si="149"/>
        <v>1.5261736992637243E-4</v>
      </c>
      <c r="P260">
        <v>0.1</v>
      </c>
      <c r="Q260">
        <f t="shared" si="150"/>
        <v>1.5261736992637245E-5</v>
      </c>
      <c r="AD260" s="135"/>
      <c r="AF260" s="134"/>
      <c r="AG260" s="134"/>
      <c r="AH260" s="134"/>
      <c r="AI260" s="134"/>
      <c r="AJ260" s="134"/>
      <c r="AL260" s="136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</row>
    <row r="261" spans="1:69">
      <c r="A261" s="18" t="s">
        <v>1692</v>
      </c>
      <c r="B261" s="6" t="s">
        <v>1814</v>
      </c>
      <c r="C261" s="32">
        <v>40228.292000000001</v>
      </c>
      <c r="D261" s="32"/>
      <c r="E261">
        <f t="shared" si="143"/>
        <v>20562.519629313716</v>
      </c>
      <c r="F261">
        <f t="shared" si="144"/>
        <v>20562.5</v>
      </c>
      <c r="G261">
        <f t="shared" si="145"/>
        <v>6.310750002739951E-3</v>
      </c>
      <c r="I261">
        <f t="shared" si="146"/>
        <v>6.310750002739951E-3</v>
      </c>
      <c r="L261">
        <f t="shared" si="147"/>
        <v>-8.5544388604571042E-3</v>
      </c>
      <c r="M261" s="2">
        <f t="shared" si="148"/>
        <v>25209.792000000001</v>
      </c>
      <c r="O261">
        <f t="shared" si="149"/>
        <v>2.2097383993851776E-4</v>
      </c>
      <c r="P261">
        <v>0.1</v>
      </c>
      <c r="Q261">
        <f t="shared" si="150"/>
        <v>2.2097383993851777E-5</v>
      </c>
      <c r="AD261" s="135"/>
      <c r="AF261" s="134"/>
      <c r="AG261" s="134"/>
      <c r="AH261" s="134"/>
      <c r="AI261" s="134"/>
      <c r="AJ261" s="134"/>
      <c r="AL261" s="136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</row>
    <row r="262" spans="1:69">
      <c r="A262" s="19" t="s">
        <v>1820</v>
      </c>
      <c r="B262" s="17" t="s">
        <v>1817</v>
      </c>
      <c r="C262" s="33">
        <v>40232.624000000003</v>
      </c>
      <c r="D262" s="33"/>
      <c r="E262">
        <f t="shared" si="143"/>
        <v>20575.994127109672</v>
      </c>
      <c r="F262">
        <f t="shared" si="144"/>
        <v>20576</v>
      </c>
      <c r="G262">
        <f t="shared" si="145"/>
        <v>-1.8881119976867922E-3</v>
      </c>
      <c r="I262">
        <f>+G262</f>
        <v>-1.8881119976867922E-3</v>
      </c>
      <c r="L262">
        <f t="shared" si="147"/>
        <v>-8.5543646019927925E-3</v>
      </c>
      <c r="M262" s="2">
        <f t="shared" si="148"/>
        <v>25214.124000000003</v>
      </c>
      <c r="O262">
        <f t="shared" si="149"/>
        <v>4.4438923784416533E-5</v>
      </c>
      <c r="P262">
        <v>0.1</v>
      </c>
      <c r="Q262">
        <f t="shared" si="150"/>
        <v>4.4438923784416532E-6</v>
      </c>
      <c r="AD262" s="135"/>
      <c r="AF262" s="134"/>
      <c r="AG262" s="134"/>
      <c r="AH262" s="134"/>
      <c r="AI262" s="134"/>
      <c r="AJ262" s="134"/>
      <c r="AL262" s="136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</row>
    <row r="263" spans="1:69">
      <c r="A263" s="19" t="s">
        <v>1820</v>
      </c>
      <c r="B263" s="17" t="s">
        <v>1817</v>
      </c>
      <c r="C263" s="33">
        <v>40233.586000000003</v>
      </c>
      <c r="D263" s="33"/>
      <c r="E263">
        <f t="shared" si="143"/>
        <v>20578.986386315511</v>
      </c>
      <c r="F263">
        <f t="shared" si="144"/>
        <v>20579</v>
      </c>
      <c r="G263">
        <f t="shared" si="145"/>
        <v>-4.3767479946836829E-3</v>
      </c>
      <c r="I263">
        <f>+G263</f>
        <v>-4.3767479946836829E-3</v>
      </c>
      <c r="L263">
        <f t="shared" si="147"/>
        <v>-8.5543470260467502E-3</v>
      </c>
      <c r="M263" s="2">
        <f t="shared" si="148"/>
        <v>25215.086000000003</v>
      </c>
      <c r="O263">
        <f t="shared" si="149"/>
        <v>1.7452333666845637E-5</v>
      </c>
      <c r="P263">
        <v>0.1</v>
      </c>
      <c r="Q263">
        <f t="shared" si="150"/>
        <v>1.7452333666845637E-6</v>
      </c>
      <c r="AD263" s="135"/>
      <c r="AF263" s="134"/>
      <c r="AG263" s="134"/>
      <c r="AH263" s="134"/>
      <c r="AI263" s="134"/>
      <c r="AJ263" s="134"/>
      <c r="AL263" s="136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</row>
    <row r="264" spans="1:69">
      <c r="A264" s="19" t="s">
        <v>1820</v>
      </c>
      <c r="B264" s="17" t="s">
        <v>1814</v>
      </c>
      <c r="C264" s="33">
        <v>40237.612999999998</v>
      </c>
      <c r="D264" s="33"/>
      <c r="E264">
        <f t="shared" si="143"/>
        <v>20591.512194862189</v>
      </c>
      <c r="F264">
        <f t="shared" si="144"/>
        <v>20591.5</v>
      </c>
      <c r="G264">
        <f t="shared" si="145"/>
        <v>3.9206020010169595E-3</v>
      </c>
      <c r="I264">
        <f>+G264</f>
        <v>3.9206020010169595E-3</v>
      </c>
      <c r="L264">
        <f t="shared" si="147"/>
        <v>-8.5542695888956039E-3</v>
      </c>
      <c r="M264" s="2">
        <f t="shared" si="148"/>
        <v>25219.112999999998</v>
      </c>
      <c r="O264">
        <f t="shared" si="149"/>
        <v>1.5562242118480761E-4</v>
      </c>
      <c r="P264">
        <v>0.1</v>
      </c>
      <c r="Q264">
        <f t="shared" si="150"/>
        <v>1.5562242118480763E-5</v>
      </c>
      <c r="AD264" s="135"/>
      <c r="AF264" s="134"/>
      <c r="AG264" s="134"/>
      <c r="AH264" s="134"/>
      <c r="AI264" s="134"/>
      <c r="AJ264" s="134"/>
      <c r="AL264" s="136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</row>
    <row r="265" spans="1:69">
      <c r="A265" s="18" t="s">
        <v>1692</v>
      </c>
      <c r="B265" s="6" t="s">
        <v>1814</v>
      </c>
      <c r="C265" s="32">
        <v>40247.258999999998</v>
      </c>
      <c r="D265" s="32"/>
      <c r="E265">
        <f t="shared" si="143"/>
        <v>20621.515658791031</v>
      </c>
      <c r="F265">
        <f t="shared" si="144"/>
        <v>20621.5</v>
      </c>
      <c r="G265">
        <f t="shared" si="145"/>
        <v>5.0342419999651611E-3</v>
      </c>
      <c r="I265">
        <f t="shared" ref="I265:I280" si="151">G265</f>
        <v>5.0342419999651611E-3</v>
      </c>
      <c r="L265">
        <f t="shared" si="147"/>
        <v>-8.554056074420056E-3</v>
      </c>
      <c r="M265" s="2">
        <f t="shared" si="148"/>
        <v>25228.758999999998</v>
      </c>
      <c r="O265">
        <f t="shared" si="149"/>
        <v>1.84641844558341E-4</v>
      </c>
      <c r="P265">
        <v>0.1</v>
      </c>
      <c r="Q265">
        <f t="shared" si="150"/>
        <v>1.8464184455834102E-5</v>
      </c>
      <c r="AD265" s="135"/>
      <c r="AF265" s="134"/>
      <c r="AG265" s="134"/>
      <c r="AH265" s="134"/>
      <c r="AI265" s="134"/>
      <c r="AJ265" s="134"/>
      <c r="AL265" s="136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</row>
    <row r="266" spans="1:69">
      <c r="A266" s="18" t="s">
        <v>1692</v>
      </c>
      <c r="B266" s="6" t="s">
        <v>1814</v>
      </c>
      <c r="C266" s="32">
        <v>40252.398999999998</v>
      </c>
      <c r="D266" s="32"/>
      <c r="E266">
        <f t="shared" si="143"/>
        <v>20637.50340548336</v>
      </c>
      <c r="F266">
        <f t="shared" si="144"/>
        <v>20637.5</v>
      </c>
      <c r="G266">
        <f t="shared" si="145"/>
        <v>1.0948499984806404E-3</v>
      </c>
      <c r="I266">
        <f t="shared" si="151"/>
        <v>1.0948499984806404E-3</v>
      </c>
      <c r="L266">
        <f t="shared" si="147"/>
        <v>-8.5539262300956681E-3</v>
      </c>
      <c r="M266" s="2">
        <f t="shared" si="148"/>
        <v>25233.898999999998</v>
      </c>
      <c r="O266">
        <f t="shared" si="149"/>
        <v>9.3098882709139244E-5</v>
      </c>
      <c r="P266">
        <v>0.1</v>
      </c>
      <c r="Q266">
        <f t="shared" si="150"/>
        <v>9.3098882709139244E-6</v>
      </c>
      <c r="AD266" s="135"/>
      <c r="AF266" s="134"/>
      <c r="AG266" s="134"/>
      <c r="AH266" s="134"/>
      <c r="AI266" s="134"/>
      <c r="AJ266" s="134"/>
      <c r="AL266" s="136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</row>
    <row r="267" spans="1:69">
      <c r="A267" s="18" t="s">
        <v>1692</v>
      </c>
      <c r="B267" s="6" t="s">
        <v>1814</v>
      </c>
      <c r="C267" s="32">
        <v>40256.252999999997</v>
      </c>
      <c r="D267" s="32"/>
      <c r="E267">
        <f t="shared" si="143"/>
        <v>20649.491105046051</v>
      </c>
      <c r="F267">
        <f t="shared" si="144"/>
        <v>20649.5</v>
      </c>
      <c r="G267">
        <f t="shared" si="145"/>
        <v>-2.859694002836477E-3</v>
      </c>
      <c r="I267">
        <f t="shared" si="151"/>
        <v>-2.859694002836477E-3</v>
      </c>
      <c r="L267">
        <f t="shared" si="147"/>
        <v>-8.5538215562287693E-3</v>
      </c>
      <c r="M267" s="2">
        <f t="shared" si="148"/>
        <v>25237.752999999997</v>
      </c>
      <c r="O267">
        <f t="shared" si="149"/>
        <v>3.2423088594301293E-5</v>
      </c>
      <c r="P267">
        <v>0.1</v>
      </c>
      <c r="Q267">
        <f t="shared" si="150"/>
        <v>3.2423088594301296E-6</v>
      </c>
      <c r="AD267" s="135"/>
      <c r="AF267" s="134"/>
      <c r="AG267" s="134"/>
      <c r="AH267" s="134"/>
      <c r="AI267" s="134"/>
      <c r="AJ267" s="134"/>
      <c r="AL267" s="136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</row>
    <row r="268" spans="1:69">
      <c r="A268" s="18" t="s">
        <v>1692</v>
      </c>
      <c r="B268" s="6"/>
      <c r="C268" s="32">
        <v>40256.398000000001</v>
      </c>
      <c r="D268" s="32"/>
      <c r="E268">
        <f t="shared" si="143"/>
        <v>20649.942121246528</v>
      </c>
      <c r="F268">
        <f t="shared" si="144"/>
        <v>20650</v>
      </c>
      <c r="G268">
        <f t="shared" si="145"/>
        <v>-1.8607799996971153E-2</v>
      </c>
      <c r="I268">
        <f t="shared" si="151"/>
        <v>-1.8607799996971153E-2</v>
      </c>
      <c r="L268">
        <f t="shared" si="147"/>
        <v>-8.5538170592033697E-3</v>
      </c>
      <c r="M268" s="2">
        <f t="shared" si="148"/>
        <v>25237.898000000001</v>
      </c>
      <c r="O268">
        <f t="shared" si="149"/>
        <v>1.010825729129257E-4</v>
      </c>
      <c r="P268">
        <v>0.1</v>
      </c>
      <c r="Q268">
        <f t="shared" si="150"/>
        <v>1.0108257291292571E-5</v>
      </c>
      <c r="AD268" s="135"/>
      <c r="AF268" s="134"/>
      <c r="AG268" s="134"/>
      <c r="AH268" s="134"/>
      <c r="AI268" s="134"/>
      <c r="AJ268" s="134"/>
      <c r="AL268" s="136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</row>
    <row r="269" spans="1:69">
      <c r="A269" s="18" t="s">
        <v>1693</v>
      </c>
      <c r="B269" s="6"/>
      <c r="C269" s="32">
        <v>40259.305999999997</v>
      </c>
      <c r="D269" s="32"/>
      <c r="E269">
        <f t="shared" si="143"/>
        <v>20658.987328908246</v>
      </c>
      <c r="F269">
        <f t="shared" si="144"/>
        <v>20659</v>
      </c>
      <c r="G269">
        <f t="shared" si="145"/>
        <v>-4.0737079980317503E-3</v>
      </c>
      <c r="I269">
        <f t="shared" si="151"/>
        <v>-4.0737079980317503E-3</v>
      </c>
      <c r="L269">
        <f t="shared" si="147"/>
        <v>-8.5537342575428537E-3</v>
      </c>
      <c r="M269" s="2">
        <f t="shared" si="148"/>
        <v>25240.805999999997</v>
      </c>
      <c r="O269">
        <f t="shared" si="149"/>
        <v>2.0070635285909049E-5</v>
      </c>
      <c r="P269">
        <v>0.1</v>
      </c>
      <c r="Q269">
        <f t="shared" si="150"/>
        <v>2.0070635285909051E-6</v>
      </c>
      <c r="AD269" s="135"/>
      <c r="AF269" s="134"/>
      <c r="AG269" s="134"/>
      <c r="AH269" s="134"/>
      <c r="AI269" s="134"/>
      <c r="AJ269" s="134"/>
      <c r="AL269" s="136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</row>
    <row r="270" spans="1:69">
      <c r="A270" s="18" t="s">
        <v>1693</v>
      </c>
      <c r="B270" s="6"/>
      <c r="C270" s="32">
        <v>40259.31</v>
      </c>
      <c r="D270" s="32"/>
      <c r="E270">
        <f t="shared" si="143"/>
        <v>20658.99977073447</v>
      </c>
      <c r="F270">
        <f t="shared" si="144"/>
        <v>20659</v>
      </c>
      <c r="G270">
        <f t="shared" si="145"/>
        <v>-7.3707997216843069E-5</v>
      </c>
      <c r="I270">
        <f t="shared" si="151"/>
        <v>-7.3707997216843069E-5</v>
      </c>
      <c r="L270">
        <f t="shared" si="147"/>
        <v>-8.5537342575428537E-3</v>
      </c>
      <c r="M270" s="2">
        <f t="shared" si="148"/>
        <v>25240.809999999998</v>
      </c>
      <c r="O270">
        <f t="shared" si="149"/>
        <v>7.191084537581874E-5</v>
      </c>
      <c r="P270">
        <v>0.1</v>
      </c>
      <c r="Q270">
        <f t="shared" si="150"/>
        <v>7.1910845375818741E-6</v>
      </c>
      <c r="AD270" s="135"/>
      <c r="AF270" s="134"/>
      <c r="AG270" s="134"/>
      <c r="AH270" s="134"/>
      <c r="AI270" s="134"/>
      <c r="AJ270" s="134"/>
      <c r="AL270" s="136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</row>
    <row r="271" spans="1:69">
      <c r="A271" s="18" t="s">
        <v>1693</v>
      </c>
      <c r="B271" s="6" t="s">
        <v>1814</v>
      </c>
      <c r="C271" s="32">
        <v>40264.294000000002</v>
      </c>
      <c r="D271" s="32"/>
      <c r="E271">
        <f t="shared" si="143"/>
        <v>20674.502286204242</v>
      </c>
      <c r="F271">
        <f t="shared" si="144"/>
        <v>20674.5</v>
      </c>
      <c r="G271">
        <f t="shared" si="145"/>
        <v>7.3500600410625339E-4</v>
      </c>
      <c r="I271">
        <f t="shared" si="151"/>
        <v>7.3500600410625339E-4</v>
      </c>
      <c r="L271">
        <f t="shared" si="147"/>
        <v>-8.5535834147595184E-3</v>
      </c>
      <c r="M271" s="2">
        <f t="shared" si="148"/>
        <v>25245.794000000002</v>
      </c>
      <c r="O271">
        <f t="shared" si="149"/>
        <v>8.627789339226517E-5</v>
      </c>
      <c r="P271">
        <v>0.1</v>
      </c>
      <c r="Q271">
        <f t="shared" si="150"/>
        <v>8.627789339226518E-6</v>
      </c>
      <c r="AD271" s="135"/>
      <c r="AF271" s="134"/>
      <c r="AG271" s="134"/>
      <c r="AH271" s="134"/>
      <c r="AI271" s="134"/>
      <c r="AJ271" s="134"/>
      <c r="AL271" s="136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</row>
    <row r="272" spans="1:69">
      <c r="A272" s="18" t="s">
        <v>1693</v>
      </c>
      <c r="B272" s="6" t="s">
        <v>1814</v>
      </c>
      <c r="C272" s="32">
        <v>40282.298000000003</v>
      </c>
      <c r="D272" s="32"/>
      <c r="E272">
        <f t="shared" si="143"/>
        <v>20730.502946019173</v>
      </c>
      <c r="F272">
        <f t="shared" si="144"/>
        <v>20730.5</v>
      </c>
      <c r="G272">
        <f t="shared" si="145"/>
        <v>9.4713400903856382E-4</v>
      </c>
      <c r="I272">
        <f t="shared" si="151"/>
        <v>9.4713400903856382E-4</v>
      </c>
      <c r="L272">
        <f t="shared" si="147"/>
        <v>-8.5529515544496785E-3</v>
      </c>
      <c r="M272" s="2">
        <f t="shared" si="148"/>
        <v>25263.798000000003</v>
      </c>
      <c r="O272">
        <f t="shared" si="149"/>
        <v>9.0251625713597716E-5</v>
      </c>
      <c r="P272">
        <v>0.1</v>
      </c>
      <c r="Q272">
        <f t="shared" si="150"/>
        <v>9.0251625713597716E-6</v>
      </c>
      <c r="AD272" s="135"/>
      <c r="AF272" s="134"/>
      <c r="AG272" s="134"/>
      <c r="AH272" s="134"/>
      <c r="AI272" s="134"/>
      <c r="AJ272" s="134"/>
      <c r="AL272" s="136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</row>
    <row r="273" spans="1:69">
      <c r="A273" s="18" t="s">
        <v>1694</v>
      </c>
      <c r="B273" s="6" t="s">
        <v>1814</v>
      </c>
      <c r="C273" s="32">
        <v>40463.622000000003</v>
      </c>
      <c r="D273" s="32"/>
      <c r="E273">
        <f t="shared" si="143"/>
        <v>21294.503370384984</v>
      </c>
      <c r="F273">
        <f t="shared" si="144"/>
        <v>21294.5</v>
      </c>
      <c r="G273">
        <f t="shared" ref="G273:G304" si="152">+C273-(C$7+F273*C$8)</f>
        <v>1.0835660068551078E-3</v>
      </c>
      <c r="I273">
        <f t="shared" si="151"/>
        <v>1.0835660068551078E-3</v>
      </c>
      <c r="L273">
        <f t="shared" si="147"/>
        <v>-8.5390003623305993E-3</v>
      </c>
      <c r="M273" s="2">
        <f t="shared" si="148"/>
        <v>25445.122000000003</v>
      </c>
      <c r="O273">
        <f t="shared" ref="O273:O304" si="153">+(L273-G273)^2</f>
        <v>9.2593783529383803E-5</v>
      </c>
      <c r="P273">
        <v>0.1</v>
      </c>
      <c r="Q273">
        <f t="shared" ref="Q273:Q304" si="154">+P273*O273</f>
        <v>9.2593783529383813E-6</v>
      </c>
      <c r="AD273" s="135"/>
      <c r="AF273" s="134"/>
      <c r="AG273" s="134"/>
      <c r="AH273" s="134"/>
      <c r="AI273" s="134"/>
      <c r="AJ273" s="134"/>
      <c r="AL273" s="136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</row>
    <row r="274" spans="1:69">
      <c r="A274" s="18" t="s">
        <v>1694</v>
      </c>
      <c r="B274" s="6" t="s">
        <v>1814</v>
      </c>
      <c r="C274" s="32">
        <v>40480.654000000002</v>
      </c>
      <c r="D274" s="32"/>
      <c r="E274">
        <f t="shared" si="143"/>
        <v>21347.480666428521</v>
      </c>
      <c r="F274">
        <f t="shared" si="144"/>
        <v>21347.5</v>
      </c>
      <c r="G274">
        <f t="shared" si="152"/>
        <v>-6.2156699932529591E-3</v>
      </c>
      <c r="I274">
        <f t="shared" si="151"/>
        <v>-6.2156699932529591E-3</v>
      </c>
      <c r="L274">
        <f t="shared" si="147"/>
        <v>-8.53697979044684E-3</v>
      </c>
      <c r="M274" s="2">
        <f t="shared" si="148"/>
        <v>25462.154000000002</v>
      </c>
      <c r="O274">
        <f t="shared" si="153"/>
        <v>5.3884791745482965E-6</v>
      </c>
      <c r="P274">
        <v>0.1</v>
      </c>
      <c r="Q274">
        <f t="shared" si="154"/>
        <v>5.3884791745482969E-7</v>
      </c>
      <c r="AD274" s="135"/>
      <c r="AF274" s="134"/>
      <c r="AG274" s="134"/>
      <c r="AH274" s="134"/>
      <c r="AI274" s="134"/>
      <c r="AJ274" s="134"/>
      <c r="AL274" s="136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</row>
    <row r="275" spans="1:69">
      <c r="A275" s="18" t="s">
        <v>1694</v>
      </c>
      <c r="B275" s="6"/>
      <c r="C275" s="32">
        <v>40485.633999999998</v>
      </c>
      <c r="D275" s="32"/>
      <c r="E275">
        <f t="shared" si="143"/>
        <v>21362.970740072051</v>
      </c>
      <c r="F275">
        <f t="shared" si="144"/>
        <v>21363</v>
      </c>
      <c r="G275">
        <f t="shared" si="152"/>
        <v>-9.4069560000207275E-3</v>
      </c>
      <c r="I275">
        <f t="shared" si="151"/>
        <v>-9.4069560000207275E-3</v>
      </c>
      <c r="L275">
        <f t="shared" si="147"/>
        <v>-8.5363658303272156E-3</v>
      </c>
      <c r="M275" s="2">
        <f t="shared" si="148"/>
        <v>25467.133999999998</v>
      </c>
      <c r="O275">
        <f t="shared" si="153"/>
        <v>7.5792724356697793E-7</v>
      </c>
      <c r="P275">
        <v>0.1</v>
      </c>
      <c r="Q275">
        <f t="shared" si="154"/>
        <v>7.5792724356697804E-8</v>
      </c>
      <c r="AD275" s="135"/>
      <c r="AF275" s="134"/>
      <c r="AG275" s="134"/>
      <c r="AH275" s="134"/>
      <c r="AI275" s="134"/>
      <c r="AJ275" s="134"/>
      <c r="AL275" s="136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</row>
    <row r="276" spans="1:69">
      <c r="A276" s="18" t="s">
        <v>1694</v>
      </c>
      <c r="B276" s="6"/>
      <c r="C276" s="32">
        <v>40504.612999999998</v>
      </c>
      <c r="D276" s="32"/>
      <c r="E276">
        <f t="shared" si="143"/>
        <v>21422.004095028031</v>
      </c>
      <c r="F276">
        <f t="shared" si="144"/>
        <v>21422</v>
      </c>
      <c r="G276">
        <f t="shared" si="152"/>
        <v>1.3165359996492043E-3</v>
      </c>
      <c r="I276">
        <f t="shared" si="151"/>
        <v>1.3165359996492043E-3</v>
      </c>
      <c r="L276">
        <f t="shared" si="147"/>
        <v>-8.5339334460298663E-3</v>
      </c>
      <c r="M276" s="2">
        <f t="shared" si="148"/>
        <v>25486.112999999998</v>
      </c>
      <c r="O276">
        <f t="shared" si="153"/>
        <v>9.7031748300256936E-5</v>
      </c>
      <c r="P276">
        <v>0.1</v>
      </c>
      <c r="Q276">
        <f t="shared" si="154"/>
        <v>9.703174830025694E-6</v>
      </c>
      <c r="AD276" s="135"/>
      <c r="AF276" s="134"/>
      <c r="AG276" s="134"/>
      <c r="AH276" s="134"/>
      <c r="AI276" s="134"/>
      <c r="AJ276" s="134"/>
      <c r="AL276" s="136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34"/>
    </row>
    <row r="277" spans="1:69">
      <c r="A277" s="18" t="s">
        <v>1695</v>
      </c>
      <c r="B277" s="6"/>
      <c r="C277" s="32">
        <v>40507.502999999997</v>
      </c>
      <c r="D277" s="32"/>
      <c r="E277">
        <f t="shared" si="143"/>
        <v>21430.993314471772</v>
      </c>
      <c r="F277">
        <f t="shared" si="144"/>
        <v>21431</v>
      </c>
      <c r="G277">
        <f t="shared" si="152"/>
        <v>-2.1493719978025183E-3</v>
      </c>
      <c r="I277">
        <f t="shared" si="151"/>
        <v>-2.1493719978025183E-3</v>
      </c>
      <c r="L277">
        <f t="shared" si="147"/>
        <v>-8.5335491250072455E-3</v>
      </c>
      <c r="M277" s="2">
        <f t="shared" si="148"/>
        <v>25489.002999999997</v>
      </c>
      <c r="O277">
        <f t="shared" si="153"/>
        <v>4.0757717591524006E-5</v>
      </c>
      <c r="P277">
        <v>0.1</v>
      </c>
      <c r="Q277">
        <f t="shared" si="154"/>
        <v>4.0757717591524004E-6</v>
      </c>
      <c r="AD277" s="135"/>
      <c r="AF277" s="134"/>
      <c r="AG277" s="134"/>
      <c r="AH277" s="134"/>
      <c r="AI277" s="134"/>
      <c r="AJ277" s="134"/>
      <c r="AL277" s="136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34"/>
    </row>
    <row r="278" spans="1:69">
      <c r="A278" s="18" t="s">
        <v>1695</v>
      </c>
      <c r="B278" s="6" t="s">
        <v>1814</v>
      </c>
      <c r="C278" s="32">
        <v>40526.637000000002</v>
      </c>
      <c r="D278" s="32"/>
      <c r="E278">
        <f t="shared" si="143"/>
        <v>21490.508790193788</v>
      </c>
      <c r="F278">
        <f t="shared" si="144"/>
        <v>21490.5</v>
      </c>
      <c r="G278">
        <f t="shared" si="152"/>
        <v>2.8260140024940483E-3</v>
      </c>
      <c r="I278">
        <f t="shared" si="151"/>
        <v>2.8260140024940483E-3</v>
      </c>
      <c r="L278">
        <f t="shared" si="147"/>
        <v>-8.5309198992411031E-3</v>
      </c>
      <c r="M278" s="2">
        <f t="shared" si="148"/>
        <v>25508.137000000002</v>
      </c>
      <c r="O278">
        <f t="shared" si="153"/>
        <v>1.2897994764838122E-4</v>
      </c>
      <c r="P278">
        <v>0.1</v>
      </c>
      <c r="Q278">
        <f t="shared" si="154"/>
        <v>1.2897994764838123E-5</v>
      </c>
      <c r="AD278" s="135"/>
      <c r="AF278" s="134"/>
      <c r="AG278" s="134"/>
      <c r="AH278" s="134"/>
      <c r="AI278" s="134"/>
      <c r="AJ278" s="134"/>
      <c r="AL278" s="136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34"/>
    </row>
    <row r="279" spans="1:69">
      <c r="A279" s="18" t="s">
        <v>1695</v>
      </c>
      <c r="B279" s="6" t="s">
        <v>1814</v>
      </c>
      <c r="C279" s="32">
        <v>40548.498</v>
      </c>
      <c r="D279" s="32"/>
      <c r="E279">
        <f t="shared" si="143"/>
        <v>21558.506480941065</v>
      </c>
      <c r="F279">
        <f t="shared" si="144"/>
        <v>21558.5</v>
      </c>
      <c r="G279">
        <f t="shared" si="152"/>
        <v>2.083598003082443E-3</v>
      </c>
      <c r="I279">
        <f t="shared" si="151"/>
        <v>2.083598003082443E-3</v>
      </c>
      <c r="L279">
        <f t="shared" si="147"/>
        <v>-8.5277269456670371E-3</v>
      </c>
      <c r="M279" s="2">
        <f t="shared" si="148"/>
        <v>25529.998</v>
      </c>
      <c r="O279">
        <f t="shared" si="153"/>
        <v>1.1260021716795316E-4</v>
      </c>
      <c r="P279">
        <v>0.1</v>
      </c>
      <c r="Q279">
        <f t="shared" si="154"/>
        <v>1.1260021716795318E-5</v>
      </c>
      <c r="AD279" s="135"/>
      <c r="AF279" s="134"/>
      <c r="AG279" s="134"/>
      <c r="AH279" s="134"/>
      <c r="AI279" s="134"/>
      <c r="AJ279" s="134"/>
      <c r="AL279" s="136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34"/>
    </row>
    <row r="280" spans="1:69">
      <c r="A280" s="18" t="s">
        <v>1695</v>
      </c>
      <c r="B280" s="6"/>
      <c r="C280" s="32">
        <v>40555.409</v>
      </c>
      <c r="D280" s="32"/>
      <c r="E280">
        <f t="shared" si="143"/>
        <v>21580.002846192172</v>
      </c>
      <c r="F280">
        <f t="shared" si="144"/>
        <v>21580</v>
      </c>
      <c r="G280">
        <f t="shared" si="152"/>
        <v>9.1504000010900199E-4</v>
      </c>
      <c r="I280">
        <f t="shared" si="151"/>
        <v>9.1504000010900199E-4</v>
      </c>
      <c r="L280">
        <f t="shared" si="147"/>
        <v>-8.5266756559511953E-3</v>
      </c>
      <c r="M280" s="2">
        <f t="shared" si="148"/>
        <v>25536.909</v>
      </c>
      <c r="O280">
        <f t="shared" si="153"/>
        <v>8.9145994529892238E-5</v>
      </c>
      <c r="P280">
        <v>0.1</v>
      </c>
      <c r="Q280">
        <f t="shared" si="154"/>
        <v>8.9145994529892238E-6</v>
      </c>
      <c r="AD280" s="135"/>
      <c r="AF280" s="134"/>
      <c r="AG280" s="134"/>
      <c r="AH280" s="134"/>
      <c r="AI280" s="134"/>
      <c r="AJ280" s="134"/>
      <c r="AL280" s="136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34"/>
    </row>
    <row r="281" spans="1:69">
      <c r="A281" s="19" t="s">
        <v>1820</v>
      </c>
      <c r="B281" s="17" t="s">
        <v>1817</v>
      </c>
      <c r="C281" s="33">
        <v>40556.690999999999</v>
      </c>
      <c r="D281" s="33"/>
      <c r="E281">
        <f t="shared" si="143"/>
        <v>21583.990451495589</v>
      </c>
      <c r="F281">
        <f t="shared" si="144"/>
        <v>21584</v>
      </c>
      <c r="G281">
        <f t="shared" si="152"/>
        <v>-3.0698080008733086E-3</v>
      </c>
      <c r="I281">
        <f t="shared" ref="I281:I321" si="155">+G281</f>
        <v>-3.0698080008733086E-3</v>
      </c>
      <c r="L281">
        <f t="shared" si="147"/>
        <v>-8.5264778539418263E-3</v>
      </c>
      <c r="M281" s="2">
        <f t="shared" si="148"/>
        <v>25538.190999999999</v>
      </c>
      <c r="O281">
        <f t="shared" si="153"/>
        <v>2.9775245885386798E-5</v>
      </c>
      <c r="P281">
        <v>0.1</v>
      </c>
      <c r="Q281">
        <f t="shared" si="154"/>
        <v>2.97752458853868E-6</v>
      </c>
      <c r="AD281" s="135"/>
      <c r="AF281" s="134"/>
      <c r="AG281" s="134"/>
      <c r="AH281" s="134"/>
      <c r="AI281" s="134"/>
      <c r="AJ281" s="134"/>
      <c r="AL281" s="136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4"/>
      <c r="BQ281" s="134"/>
    </row>
    <row r="282" spans="1:69">
      <c r="A282" s="18" t="s">
        <v>1695</v>
      </c>
      <c r="B282" s="6" t="s">
        <v>1814</v>
      </c>
      <c r="C282" s="32">
        <v>40557.5</v>
      </c>
      <c r="D282" s="32"/>
      <c r="E282">
        <f t="shared" si="143"/>
        <v>21586.506810848528</v>
      </c>
      <c r="F282">
        <f t="shared" si="144"/>
        <v>21586.5</v>
      </c>
      <c r="G282">
        <f t="shared" si="152"/>
        <v>2.1896620019106194E-3</v>
      </c>
      <c r="I282">
        <f t="shared" si="155"/>
        <v>2.1896620019106194E-3</v>
      </c>
      <c r="L282">
        <f t="shared" si="147"/>
        <v>-8.5263538750888473E-3</v>
      </c>
      <c r="M282" s="2">
        <f t="shared" si="148"/>
        <v>25539</v>
      </c>
      <c r="O282">
        <f t="shared" si="153"/>
        <v>1.1483299627610465E-4</v>
      </c>
      <c r="P282">
        <v>0.1</v>
      </c>
      <c r="Q282">
        <f t="shared" si="154"/>
        <v>1.1483299627610466E-5</v>
      </c>
      <c r="AD282" s="135"/>
      <c r="AF282" s="134"/>
      <c r="AG282" s="134"/>
      <c r="AH282" s="134"/>
      <c r="AI282" s="134"/>
      <c r="AJ282" s="134"/>
      <c r="AL282" s="136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4"/>
      <c r="BP282" s="134"/>
      <c r="BQ282" s="134"/>
    </row>
    <row r="283" spans="1:69">
      <c r="A283" s="18" t="s">
        <v>1695</v>
      </c>
      <c r="B283" s="6"/>
      <c r="C283" s="32">
        <v>40565.377999999997</v>
      </c>
      <c r="D283" s="32"/>
      <c r="E283">
        <f t="shared" si="143"/>
        <v>21611.010987588244</v>
      </c>
      <c r="F283">
        <f t="shared" si="144"/>
        <v>21611</v>
      </c>
      <c r="G283">
        <f t="shared" si="152"/>
        <v>3.5324679993209429E-3</v>
      </c>
      <c r="I283">
        <f t="shared" si="155"/>
        <v>3.5324679993209429E-3</v>
      </c>
      <c r="L283">
        <f t="shared" si="147"/>
        <v>-8.5251245289144281E-3</v>
      </c>
      <c r="M283" s="2">
        <f t="shared" si="148"/>
        <v>25546.877999999997</v>
      </c>
      <c r="O283">
        <f t="shared" si="153"/>
        <v>1.4538553757695744E-4</v>
      </c>
      <c r="P283">
        <v>0.1</v>
      </c>
      <c r="Q283">
        <f t="shared" si="154"/>
        <v>1.4538553757695745E-5</v>
      </c>
      <c r="AD283" s="135"/>
      <c r="AF283" s="134"/>
      <c r="AG283" s="134"/>
      <c r="AH283" s="134"/>
      <c r="AI283" s="134"/>
      <c r="AJ283" s="134"/>
      <c r="AL283" s="136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4"/>
      <c r="BQ283" s="134"/>
    </row>
    <row r="284" spans="1:69">
      <c r="A284" s="18" t="s">
        <v>1696</v>
      </c>
      <c r="B284" s="6"/>
      <c r="C284" s="32">
        <v>40568.28</v>
      </c>
      <c r="D284" s="32"/>
      <c r="E284">
        <f t="shared" si="143"/>
        <v>21620.037532510651</v>
      </c>
      <c r="F284">
        <f t="shared" si="144"/>
        <v>21620</v>
      </c>
      <c r="G284">
        <f t="shared" si="152"/>
        <v>1.2066560004313942E-2</v>
      </c>
      <c r="I284">
        <f t="shared" si="155"/>
        <v>1.2066560004313942E-2</v>
      </c>
      <c r="L284">
        <f t="shared" si="147"/>
        <v>-8.5246663903277686E-3</v>
      </c>
      <c r="M284" s="2">
        <f t="shared" si="148"/>
        <v>25549.78</v>
      </c>
      <c r="O284">
        <f t="shared" si="153"/>
        <v>4.2399860443538952E-4</v>
      </c>
      <c r="P284">
        <v>0.1</v>
      </c>
      <c r="Q284">
        <f t="shared" si="154"/>
        <v>4.2399860443538955E-5</v>
      </c>
      <c r="AD284" s="135"/>
      <c r="AF284" s="134"/>
      <c r="AG284" s="134"/>
      <c r="AH284" s="134"/>
      <c r="AI284" s="134"/>
      <c r="AJ284" s="134"/>
      <c r="AL284" s="136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</row>
    <row r="285" spans="1:69">
      <c r="A285" s="18" t="s">
        <v>1696</v>
      </c>
      <c r="B285" s="6"/>
      <c r="C285" s="32">
        <v>40581.453000000001</v>
      </c>
      <c r="D285" s="32"/>
      <c r="E285">
        <f t="shared" si="143"/>
        <v>21661.01157670873</v>
      </c>
      <c r="F285">
        <f t="shared" si="144"/>
        <v>21661</v>
      </c>
      <c r="G285">
        <f t="shared" si="152"/>
        <v>3.7218680008663796E-3</v>
      </c>
      <c r="I285">
        <f t="shared" si="155"/>
        <v>3.7218680008663796E-3</v>
      </c>
      <c r="L285">
        <f t="shared" si="147"/>
        <v>-8.5225348330607662E-3</v>
      </c>
      <c r="M285" s="2">
        <f t="shared" si="148"/>
        <v>25562.953000000001</v>
      </c>
      <c r="O285">
        <f t="shared" si="153"/>
        <v>1.4992540075948311E-4</v>
      </c>
      <c r="P285">
        <v>0.1</v>
      </c>
      <c r="Q285">
        <f t="shared" si="154"/>
        <v>1.4992540075948312E-5</v>
      </c>
      <c r="AD285" s="135"/>
      <c r="AF285" s="134"/>
      <c r="AG285" s="134"/>
      <c r="AH285" s="134"/>
      <c r="AI285" s="134"/>
      <c r="AJ285" s="134"/>
      <c r="AL285" s="136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4"/>
      <c r="BP285" s="134"/>
      <c r="BQ285" s="134"/>
    </row>
    <row r="286" spans="1:69">
      <c r="A286" s="18" t="s">
        <v>1696</v>
      </c>
      <c r="B286" s="6" t="s">
        <v>1814</v>
      </c>
      <c r="C286" s="32">
        <v>40590.294999999998</v>
      </c>
      <c r="D286" s="32"/>
      <c r="E286">
        <f t="shared" si="143"/>
        <v>21688.514233567395</v>
      </c>
      <c r="F286">
        <f t="shared" si="144"/>
        <v>21688.5</v>
      </c>
      <c r="G286">
        <f t="shared" si="152"/>
        <v>4.5760380016872659E-3</v>
      </c>
      <c r="I286">
        <f t="shared" si="155"/>
        <v>4.5760380016872659E-3</v>
      </c>
      <c r="L286">
        <f t="shared" si="147"/>
        <v>-8.5210642558723026E-3</v>
      </c>
      <c r="M286" s="2">
        <f t="shared" si="148"/>
        <v>25571.794999999998</v>
      </c>
      <c r="O286">
        <f t="shared" si="153"/>
        <v>1.7153408754497194E-4</v>
      </c>
      <c r="P286">
        <v>0.1</v>
      </c>
      <c r="Q286">
        <f t="shared" si="154"/>
        <v>1.7153408754497196E-5</v>
      </c>
      <c r="AD286" s="135"/>
      <c r="AF286" s="134"/>
      <c r="AG286" s="134"/>
      <c r="AH286" s="134"/>
      <c r="AI286" s="134"/>
      <c r="AJ286" s="134"/>
      <c r="AL286" s="136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4"/>
      <c r="BP286" s="134"/>
      <c r="BQ286" s="134"/>
    </row>
    <row r="287" spans="1:69">
      <c r="A287" s="18" t="s">
        <v>1696</v>
      </c>
      <c r="B287" s="6" t="s">
        <v>1814</v>
      </c>
      <c r="C287" s="32">
        <v>40599.288</v>
      </c>
      <c r="D287" s="32"/>
      <c r="E287">
        <f t="shared" si="143"/>
        <v>21716.486569365872</v>
      </c>
      <c r="F287">
        <f t="shared" si="144"/>
        <v>21716.5</v>
      </c>
      <c r="G287">
        <f t="shared" si="152"/>
        <v>-4.3178979976801202E-3</v>
      </c>
      <c r="I287">
        <f t="shared" si="155"/>
        <v>-4.3178979976801202E-3</v>
      </c>
      <c r="L287">
        <f t="shared" si="147"/>
        <v>-8.5195332217825898E-3</v>
      </c>
      <c r="M287" s="2">
        <f t="shared" si="148"/>
        <v>25580.788</v>
      </c>
      <c r="O287">
        <f t="shared" si="153"/>
        <v>1.765373855641861E-5</v>
      </c>
      <c r="P287">
        <v>0.1</v>
      </c>
      <c r="Q287">
        <f t="shared" si="154"/>
        <v>1.765373855641861E-6</v>
      </c>
      <c r="AD287" s="135"/>
      <c r="AF287" s="134"/>
      <c r="AG287" s="134"/>
      <c r="AH287" s="134"/>
      <c r="AI287" s="134"/>
      <c r="AJ287" s="134"/>
      <c r="AL287" s="136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  <c r="BK287" s="134"/>
      <c r="BL287" s="134"/>
      <c r="BM287" s="134"/>
      <c r="BN287" s="134"/>
      <c r="BO287" s="134"/>
      <c r="BP287" s="134"/>
      <c r="BQ287" s="134"/>
    </row>
    <row r="288" spans="1:69">
      <c r="A288" s="18" t="s">
        <v>1696</v>
      </c>
      <c r="B288" s="6" t="s">
        <v>1814</v>
      </c>
      <c r="C288" s="32">
        <v>40604.434000000001</v>
      </c>
      <c r="D288" s="32"/>
      <c r="E288">
        <f t="shared" si="143"/>
        <v>21732.492978797534</v>
      </c>
      <c r="F288">
        <f t="shared" si="144"/>
        <v>21732.5</v>
      </c>
      <c r="G288">
        <f t="shared" si="152"/>
        <v>-2.25728999794228E-3</v>
      </c>
      <c r="I288">
        <f t="shared" si="155"/>
        <v>-2.25728999794228E-3</v>
      </c>
      <c r="L288">
        <f t="shared" si="147"/>
        <v>-8.5186430695675733E-3</v>
      </c>
      <c r="M288" s="2">
        <f t="shared" si="148"/>
        <v>25585.934000000001</v>
      </c>
      <c r="O288">
        <f t="shared" si="153"/>
        <v>3.9204542287551492E-5</v>
      </c>
      <c r="P288">
        <v>0.1</v>
      </c>
      <c r="Q288">
        <f t="shared" si="154"/>
        <v>3.9204542287551497E-6</v>
      </c>
      <c r="AD288" s="135"/>
      <c r="AF288" s="134"/>
      <c r="AG288" s="134"/>
      <c r="AH288" s="134"/>
      <c r="AI288" s="134"/>
      <c r="AJ288" s="134"/>
      <c r="AL288" s="136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  <c r="BD288" s="134"/>
      <c r="BE288" s="134"/>
      <c r="BF288" s="134"/>
      <c r="BG288" s="134"/>
      <c r="BH288" s="134"/>
      <c r="BI288" s="134"/>
      <c r="BJ288" s="134"/>
      <c r="BK288" s="134"/>
      <c r="BL288" s="134"/>
      <c r="BM288" s="134"/>
      <c r="BN288" s="134"/>
      <c r="BO288" s="134"/>
      <c r="BP288" s="134"/>
      <c r="BQ288" s="134"/>
    </row>
    <row r="289" spans="1:69">
      <c r="A289" s="18" t="s">
        <v>1697</v>
      </c>
      <c r="B289" s="6" t="s">
        <v>1814</v>
      </c>
      <c r="C289" s="32">
        <v>40662.286999999997</v>
      </c>
      <c r="D289" s="32"/>
      <c r="E289">
        <f t="shared" si="143"/>
        <v>21912.442221869784</v>
      </c>
      <c r="F289">
        <f t="shared" si="144"/>
        <v>21912.5</v>
      </c>
      <c r="G289">
        <f t="shared" si="152"/>
        <v>-1.8575449998024851E-2</v>
      </c>
      <c r="I289">
        <f t="shared" si="155"/>
        <v>-1.8575449998024851E-2</v>
      </c>
      <c r="L289">
        <f t="shared" si="147"/>
        <v>-8.5078633416697091E-3</v>
      </c>
      <c r="M289" s="2">
        <f t="shared" si="148"/>
        <v>25643.786999999997</v>
      </c>
      <c r="O289">
        <f t="shared" si="153"/>
        <v>1.0135630108322011E-4</v>
      </c>
      <c r="P289">
        <v>0.1</v>
      </c>
      <c r="Q289">
        <f t="shared" si="154"/>
        <v>1.0135630108322011E-5</v>
      </c>
      <c r="AD289" s="135"/>
      <c r="AF289" s="134"/>
      <c r="AG289" s="134"/>
      <c r="AH289" s="134"/>
      <c r="AI289" s="134"/>
      <c r="AJ289" s="134"/>
      <c r="AL289" s="136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  <c r="BD289" s="134"/>
      <c r="BE289" s="134"/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4"/>
      <c r="BP289" s="134"/>
      <c r="BQ289" s="134"/>
    </row>
    <row r="290" spans="1:69">
      <c r="A290" s="18" t="s">
        <v>1698</v>
      </c>
      <c r="B290" s="6"/>
      <c r="C290" s="32">
        <v>40832.544999999998</v>
      </c>
      <c r="D290" s="32"/>
      <c r="E290">
        <f t="shared" si="143"/>
        <v>22442.022333998761</v>
      </c>
      <c r="F290">
        <f t="shared" si="144"/>
        <v>22442</v>
      </c>
      <c r="G290">
        <f t="shared" si="152"/>
        <v>7.1802960010245442E-3</v>
      </c>
      <c r="I290">
        <f t="shared" si="155"/>
        <v>7.1802960010245442E-3</v>
      </c>
      <c r="L290">
        <f t="shared" si="147"/>
        <v>-8.4680013584725409E-3</v>
      </c>
      <c r="M290" s="2">
        <f t="shared" si="148"/>
        <v>25814.044999999998</v>
      </c>
      <c r="O290">
        <f t="shared" si="153"/>
        <v>2.4486921025124338E-4</v>
      </c>
      <c r="P290">
        <v>0.1</v>
      </c>
      <c r="Q290">
        <f t="shared" si="154"/>
        <v>2.4486921025124341E-5</v>
      </c>
      <c r="AD290" s="135"/>
      <c r="AF290" s="134"/>
      <c r="AG290" s="134"/>
      <c r="AH290" s="134"/>
      <c r="AI290" s="134"/>
      <c r="AJ290" s="134"/>
      <c r="AL290" s="136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  <c r="BD290" s="134"/>
      <c r="BE290" s="134"/>
      <c r="BF290" s="134"/>
      <c r="BG290" s="134"/>
      <c r="BH290" s="134"/>
      <c r="BI290" s="134"/>
      <c r="BJ290" s="134"/>
      <c r="BK290" s="134"/>
      <c r="BL290" s="134"/>
      <c r="BM290" s="134"/>
      <c r="BN290" s="134"/>
      <c r="BO290" s="134"/>
      <c r="BP290" s="134"/>
      <c r="BQ290" s="134"/>
    </row>
    <row r="291" spans="1:69">
      <c r="A291" s="18" t="s">
        <v>1698</v>
      </c>
      <c r="B291" s="6" t="s">
        <v>1814</v>
      </c>
      <c r="C291" s="32">
        <v>40836.555</v>
      </c>
      <c r="D291" s="32"/>
      <c r="E291">
        <f t="shared" si="143"/>
        <v>22454.495264784029</v>
      </c>
      <c r="F291">
        <f t="shared" si="144"/>
        <v>22454.5</v>
      </c>
      <c r="G291">
        <f t="shared" si="152"/>
        <v>-1.5223539958242327E-3</v>
      </c>
      <c r="I291">
        <f t="shared" si="155"/>
        <v>-1.5223539958242327E-3</v>
      </c>
      <c r="L291">
        <f t="shared" si="147"/>
        <v>-8.4669133237184838E-3</v>
      </c>
      <c r="M291" s="2">
        <f t="shared" si="148"/>
        <v>25818.055</v>
      </c>
      <c r="O291">
        <f t="shared" si="153"/>
        <v>4.822690425864305E-5</v>
      </c>
      <c r="P291">
        <v>0.1</v>
      </c>
      <c r="Q291">
        <f t="shared" si="154"/>
        <v>4.8226904258643055E-6</v>
      </c>
      <c r="AD291" s="135"/>
      <c r="AF291" s="134"/>
      <c r="AG291" s="134"/>
      <c r="AH291" s="134"/>
      <c r="AI291" s="134"/>
      <c r="AJ291" s="134"/>
      <c r="AL291" s="136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  <c r="BD291" s="134"/>
      <c r="BE291" s="134"/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</row>
    <row r="292" spans="1:69">
      <c r="A292" s="18" t="s">
        <v>1698</v>
      </c>
      <c r="B292" s="6"/>
      <c r="C292" s="32">
        <v>40839.608999999997</v>
      </c>
      <c r="D292" s="32"/>
      <c r="E292">
        <f t="shared" si="143"/>
        <v>22463.994599102771</v>
      </c>
      <c r="F292">
        <f t="shared" si="144"/>
        <v>22464</v>
      </c>
      <c r="G292">
        <f t="shared" si="152"/>
        <v>-1.7363680017297156E-3</v>
      </c>
      <c r="I292">
        <f t="shared" si="155"/>
        <v>-1.7363680017297156E-3</v>
      </c>
      <c r="L292">
        <f t="shared" si="147"/>
        <v>-8.466081882363927E-3</v>
      </c>
      <c r="M292" s="2">
        <f t="shared" si="148"/>
        <v>25821.108999999997</v>
      </c>
      <c r="O292">
        <f t="shared" si="153"/>
        <v>4.5289048915200774E-5</v>
      </c>
      <c r="P292">
        <v>0.1</v>
      </c>
      <c r="Q292">
        <f t="shared" si="154"/>
        <v>4.5289048915200774E-6</v>
      </c>
      <c r="AD292" s="135"/>
      <c r="AF292" s="134"/>
      <c r="AG292" s="134"/>
      <c r="AH292" s="134"/>
      <c r="AI292" s="134"/>
      <c r="AJ292" s="134"/>
      <c r="AL292" s="136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  <c r="BD292" s="134"/>
      <c r="BE292" s="134"/>
      <c r="BF292" s="134"/>
      <c r="BG292" s="134"/>
      <c r="BH292" s="134"/>
      <c r="BI292" s="134"/>
      <c r="BJ292" s="134"/>
      <c r="BK292" s="134"/>
      <c r="BL292" s="134"/>
      <c r="BM292" s="134"/>
      <c r="BN292" s="134"/>
      <c r="BO292" s="134"/>
      <c r="BP292" s="134"/>
      <c r="BQ292" s="134"/>
    </row>
    <row r="293" spans="1:69">
      <c r="A293" s="18" t="s">
        <v>1698</v>
      </c>
      <c r="B293" s="6" t="s">
        <v>1814</v>
      </c>
      <c r="C293" s="32">
        <v>40843.629999999997</v>
      </c>
      <c r="D293" s="32"/>
      <c r="E293">
        <f t="shared" si="143"/>
        <v>22476.50174491014</v>
      </c>
      <c r="F293">
        <f t="shared" si="144"/>
        <v>22476.5</v>
      </c>
      <c r="G293">
        <f t="shared" si="152"/>
        <v>5.6098200002452359E-4</v>
      </c>
      <c r="I293">
        <f t="shared" si="155"/>
        <v>5.6098200002452359E-4</v>
      </c>
      <c r="L293">
        <f t="shared" si="147"/>
        <v>-8.4649819135533683E-3</v>
      </c>
      <c r="M293" s="2">
        <f t="shared" si="148"/>
        <v>25825.129999999997</v>
      </c>
      <c r="O293">
        <f t="shared" si="153"/>
        <v>8.1468024569210327E-5</v>
      </c>
      <c r="P293">
        <v>0.1</v>
      </c>
      <c r="Q293">
        <f t="shared" si="154"/>
        <v>8.1468024569210324E-6</v>
      </c>
      <c r="AD293" s="135"/>
      <c r="AF293" s="134"/>
      <c r="AG293" s="134"/>
      <c r="AH293" s="134"/>
      <c r="AI293" s="134"/>
      <c r="AJ293" s="134"/>
      <c r="AL293" s="136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  <c r="BD293" s="134"/>
      <c r="BE293" s="134"/>
      <c r="BF293" s="134"/>
      <c r="BG293" s="134"/>
      <c r="BH293" s="134"/>
      <c r="BI293" s="134"/>
      <c r="BJ293" s="134"/>
      <c r="BK293" s="134"/>
      <c r="BL293" s="134"/>
      <c r="BM293" s="134"/>
      <c r="BN293" s="134"/>
      <c r="BO293" s="134"/>
      <c r="BP293" s="134"/>
      <c r="BQ293" s="134"/>
    </row>
    <row r="294" spans="1:69">
      <c r="A294" s="18" t="s">
        <v>1698</v>
      </c>
      <c r="B294" s="6"/>
      <c r="C294" s="32">
        <v>40848.614999999998</v>
      </c>
      <c r="D294" s="32"/>
      <c r="E294">
        <f t="shared" si="143"/>
        <v>22492.007370836458</v>
      </c>
      <c r="F294">
        <f t="shared" si="144"/>
        <v>22492</v>
      </c>
      <c r="G294">
        <f t="shared" si="152"/>
        <v>2.369695997913368E-3</v>
      </c>
      <c r="I294">
        <f t="shared" si="155"/>
        <v>2.369695997913368E-3</v>
      </c>
      <c r="L294">
        <f t="shared" si="147"/>
        <v>-8.4636085351727803E-3</v>
      </c>
      <c r="M294" s="2">
        <f t="shared" si="148"/>
        <v>25830.114999999998</v>
      </c>
      <c r="O294">
        <f t="shared" si="153"/>
        <v>1.1736048710658489E-4</v>
      </c>
      <c r="P294">
        <v>0.1</v>
      </c>
      <c r="Q294">
        <f t="shared" si="154"/>
        <v>1.173604871065849E-5</v>
      </c>
      <c r="AD294" s="135"/>
      <c r="AF294" s="134"/>
      <c r="AG294" s="134"/>
      <c r="AH294" s="134"/>
      <c r="AI294" s="134"/>
      <c r="AJ294" s="134"/>
      <c r="AL294" s="136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  <c r="BD294" s="134"/>
      <c r="BE294" s="134"/>
      <c r="BF294" s="134"/>
      <c r="BG294" s="134"/>
      <c r="BH294" s="134"/>
      <c r="BI294" s="134"/>
      <c r="BJ294" s="134"/>
      <c r="BK294" s="134"/>
      <c r="BL294" s="134"/>
      <c r="BM294" s="134"/>
      <c r="BN294" s="134"/>
      <c r="BO294" s="134"/>
      <c r="BP294" s="134"/>
      <c r="BQ294" s="134"/>
    </row>
    <row r="295" spans="1:69">
      <c r="A295" s="18" t="s">
        <v>1698</v>
      </c>
      <c r="B295" s="6" t="s">
        <v>1814</v>
      </c>
      <c r="C295" s="32">
        <v>40853.591</v>
      </c>
      <c r="D295" s="32"/>
      <c r="E295">
        <f t="shared" si="143"/>
        <v>22507.48500265379</v>
      </c>
      <c r="F295">
        <f t="shared" si="144"/>
        <v>22507.5</v>
      </c>
      <c r="G295">
        <f t="shared" si="152"/>
        <v>-4.8215899951173924E-3</v>
      </c>
      <c r="I295">
        <f t="shared" si="155"/>
        <v>-4.8215899951173924E-3</v>
      </c>
      <c r="L295">
        <f t="shared" si="147"/>
        <v>-8.4622247307664673E-3</v>
      </c>
      <c r="M295" s="2">
        <f t="shared" si="148"/>
        <v>25835.091</v>
      </c>
      <c r="O295">
        <f t="shared" si="153"/>
        <v>1.3254221278414609E-5</v>
      </c>
      <c r="P295">
        <v>0.1</v>
      </c>
      <c r="Q295">
        <f t="shared" si="154"/>
        <v>1.3254221278414609E-6</v>
      </c>
      <c r="AD295" s="135"/>
      <c r="AF295" s="134"/>
      <c r="AG295" s="134"/>
      <c r="AH295" s="134"/>
      <c r="AI295" s="134"/>
      <c r="AJ295" s="134"/>
      <c r="AL295" s="136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  <c r="BK295" s="134"/>
      <c r="BL295" s="134"/>
      <c r="BM295" s="134"/>
      <c r="BN295" s="134"/>
      <c r="BO295" s="134"/>
      <c r="BP295" s="134"/>
      <c r="BQ295" s="134"/>
    </row>
    <row r="296" spans="1:69">
      <c r="A296" s="18" t="s">
        <v>1699</v>
      </c>
      <c r="B296" s="6" t="s">
        <v>1814</v>
      </c>
      <c r="C296" s="32">
        <v>40865.491999999998</v>
      </c>
      <c r="D296" s="32"/>
      <c r="E296">
        <f t="shared" si="143"/>
        <v>22544.502546113981</v>
      </c>
      <c r="F296">
        <f t="shared" si="144"/>
        <v>22544.5</v>
      </c>
      <c r="G296">
        <f t="shared" si="152"/>
        <v>8.1856599717866629E-4</v>
      </c>
      <c r="I296">
        <f t="shared" si="155"/>
        <v>8.1856599717866629E-4</v>
      </c>
      <c r="L296">
        <f t="shared" si="147"/>
        <v>-8.4588793068143004E-3</v>
      </c>
      <c r="M296" s="2">
        <f t="shared" si="148"/>
        <v>25846.991999999998</v>
      </c>
      <c r="O296">
        <f t="shared" si="153"/>
        <v>8.6070991368581147E-5</v>
      </c>
      <c r="P296">
        <v>0.1</v>
      </c>
      <c r="Q296">
        <f t="shared" si="154"/>
        <v>8.6070991368581151E-6</v>
      </c>
      <c r="AD296" s="135"/>
      <c r="AF296" s="134"/>
      <c r="AG296" s="134"/>
      <c r="AH296" s="134"/>
      <c r="AI296" s="134"/>
      <c r="AJ296" s="134"/>
      <c r="AL296" s="136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  <c r="BD296" s="134"/>
      <c r="BE296" s="134"/>
      <c r="BF296" s="134"/>
      <c r="BG296" s="134"/>
      <c r="BH296" s="134"/>
      <c r="BI296" s="134"/>
      <c r="BJ296" s="134"/>
      <c r="BK296" s="134"/>
      <c r="BL296" s="134"/>
      <c r="BM296" s="134"/>
      <c r="BN296" s="134"/>
      <c r="BO296" s="134"/>
      <c r="BP296" s="134"/>
      <c r="BQ296" s="134"/>
    </row>
    <row r="297" spans="1:69">
      <c r="A297" s="19" t="s">
        <v>1822</v>
      </c>
      <c r="B297" s="17"/>
      <c r="C297" s="33">
        <v>40868.541799999999</v>
      </c>
      <c r="D297" s="33"/>
      <c r="E297">
        <f t="shared" si="143"/>
        <v>22553.988816515204</v>
      </c>
      <c r="F297">
        <f t="shared" si="144"/>
        <v>22554</v>
      </c>
      <c r="G297">
        <f t="shared" si="152"/>
        <v>-3.5954479972133413E-3</v>
      </c>
      <c r="I297">
        <f t="shared" si="155"/>
        <v>-3.5954479972133413E-3</v>
      </c>
      <c r="L297">
        <f t="shared" si="147"/>
        <v>-8.458010761393164E-3</v>
      </c>
      <c r="M297" s="2">
        <f t="shared" si="148"/>
        <v>25850.041799999999</v>
      </c>
      <c r="O297">
        <f t="shared" si="153"/>
        <v>2.3644516635588117E-5</v>
      </c>
      <c r="P297">
        <v>0.1</v>
      </c>
      <c r="Q297">
        <f t="shared" si="154"/>
        <v>2.3644516635588119E-6</v>
      </c>
      <c r="AD297" s="135"/>
      <c r="AF297" s="134"/>
      <c r="AG297" s="134"/>
      <c r="AH297" s="134"/>
      <c r="AI297" s="134"/>
      <c r="AJ297" s="134"/>
      <c r="AL297" s="136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  <c r="BM297" s="134"/>
      <c r="BN297" s="134"/>
      <c r="BO297" s="134"/>
      <c r="BP297" s="134"/>
      <c r="BQ297" s="134"/>
    </row>
    <row r="298" spans="1:69">
      <c r="A298" s="18" t="s">
        <v>1699</v>
      </c>
      <c r="B298" s="6" t="s">
        <v>1814</v>
      </c>
      <c r="C298" s="32">
        <v>40872.561000000002</v>
      </c>
      <c r="D298" s="32"/>
      <c r="E298">
        <f t="shared" si="143"/>
        <v>22566.490363500779</v>
      </c>
      <c r="F298">
        <f t="shared" si="144"/>
        <v>22566.5</v>
      </c>
      <c r="G298">
        <f t="shared" si="152"/>
        <v>-3.0980979936430231E-3</v>
      </c>
      <c r="I298">
        <f t="shared" si="155"/>
        <v>-3.0980979936430231E-3</v>
      </c>
      <c r="L298">
        <f t="shared" si="147"/>
        <v>-8.4568619714423671E-3</v>
      </c>
      <c r="M298" s="2">
        <f t="shared" si="148"/>
        <v>25854.061000000002</v>
      </c>
      <c r="O298">
        <f t="shared" si="153"/>
        <v>2.8716351369759847E-5</v>
      </c>
      <c r="P298">
        <v>0.1</v>
      </c>
      <c r="Q298">
        <f t="shared" si="154"/>
        <v>2.871635136975985E-6</v>
      </c>
      <c r="AD298" s="135"/>
      <c r="AF298" s="134"/>
      <c r="AG298" s="134"/>
      <c r="AH298" s="134"/>
      <c r="AI298" s="134"/>
      <c r="AJ298" s="134"/>
      <c r="AL298" s="136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  <c r="BM298" s="134"/>
      <c r="BN298" s="134"/>
      <c r="BO298" s="134"/>
      <c r="BP298" s="134"/>
      <c r="BQ298" s="134"/>
    </row>
    <row r="299" spans="1:69">
      <c r="A299" s="18" t="s">
        <v>1699</v>
      </c>
      <c r="B299" s="6"/>
      <c r="C299" s="32">
        <v>40885.588000000003</v>
      </c>
      <c r="D299" s="32"/>
      <c r="E299">
        <f t="shared" si="143"/>
        <v>22607.010281041836</v>
      </c>
      <c r="F299">
        <f t="shared" si="144"/>
        <v>22607</v>
      </c>
      <c r="G299">
        <f t="shared" si="152"/>
        <v>3.3053160077542998E-3</v>
      </c>
      <c r="I299">
        <f t="shared" si="155"/>
        <v>3.3053160077542998E-3</v>
      </c>
      <c r="L299">
        <f t="shared" si="147"/>
        <v>-8.4530933166340003E-3</v>
      </c>
      <c r="M299" s="2">
        <f t="shared" si="148"/>
        <v>25867.088000000003</v>
      </c>
      <c r="O299">
        <f t="shared" si="153"/>
        <v>1.3826018983986173E-4</v>
      </c>
      <c r="P299">
        <v>0.1</v>
      </c>
      <c r="Q299">
        <f t="shared" si="154"/>
        <v>1.3826018983986174E-5</v>
      </c>
      <c r="AD299" s="135"/>
      <c r="AF299" s="134"/>
      <c r="AG299" s="134"/>
      <c r="AH299" s="134"/>
      <c r="AI299" s="134"/>
      <c r="AJ299" s="134"/>
      <c r="AL299" s="136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  <c r="BM299" s="134"/>
      <c r="BN299" s="134"/>
      <c r="BO299" s="134"/>
      <c r="BP299" s="134"/>
      <c r="BQ299" s="134"/>
    </row>
    <row r="300" spans="1:69">
      <c r="A300" s="18" t="s">
        <v>1699</v>
      </c>
      <c r="B300" s="6"/>
      <c r="C300" s="32">
        <v>40902.627999999997</v>
      </c>
      <c r="D300" s="32"/>
      <c r="E300">
        <f t="shared" si="143"/>
        <v>22660.012460737795</v>
      </c>
      <c r="F300">
        <f t="shared" si="144"/>
        <v>22660</v>
      </c>
      <c r="G300">
        <f t="shared" si="152"/>
        <v>4.0060800020000897E-3</v>
      </c>
      <c r="I300">
        <f t="shared" si="155"/>
        <v>4.0060800020000897E-3</v>
      </c>
      <c r="L300">
        <f t="shared" si="147"/>
        <v>-8.4480539709122296E-3</v>
      </c>
      <c r="M300" s="2">
        <f t="shared" si="148"/>
        <v>25884.127999999997</v>
      </c>
      <c r="O300">
        <f t="shared" si="153"/>
        <v>1.5510545301524879E-4</v>
      </c>
      <c r="P300">
        <v>0.1</v>
      </c>
      <c r="Q300">
        <f t="shared" si="154"/>
        <v>1.5510545301524881E-5</v>
      </c>
      <c r="AD300" s="135"/>
      <c r="AF300" s="134"/>
      <c r="AG300" s="134"/>
      <c r="AH300" s="134"/>
      <c r="AI300" s="134"/>
      <c r="AJ300" s="134"/>
      <c r="AL300" s="136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  <c r="BM300" s="134"/>
      <c r="BN300" s="134"/>
      <c r="BO300" s="134"/>
      <c r="BP300" s="134"/>
      <c r="BQ300" s="134"/>
    </row>
    <row r="301" spans="1:69">
      <c r="A301" s="18" t="s">
        <v>1699</v>
      </c>
      <c r="B301" s="6" t="s">
        <v>1814</v>
      </c>
      <c r="C301" s="32">
        <v>40923.358999999997</v>
      </c>
      <c r="D301" s="32"/>
      <c r="E301">
        <f t="shared" si="143"/>
        <v>22724.495335578009</v>
      </c>
      <c r="F301">
        <f t="shared" si="144"/>
        <v>22724.5</v>
      </c>
      <c r="G301">
        <f t="shared" si="152"/>
        <v>-1.4995940000517294E-3</v>
      </c>
      <c r="I301">
        <f t="shared" si="155"/>
        <v>-1.4995940000517294E-3</v>
      </c>
      <c r="L301">
        <f t="shared" si="147"/>
        <v>-8.4417567363768015E-3</v>
      </c>
      <c r="M301" s="2">
        <f t="shared" si="148"/>
        <v>25904.858999999997</v>
      </c>
      <c r="O301">
        <f t="shared" si="153"/>
        <v>4.8193623457620414E-5</v>
      </c>
      <c r="P301">
        <v>0.1</v>
      </c>
      <c r="Q301">
        <f t="shared" si="154"/>
        <v>4.8193623457620417E-6</v>
      </c>
      <c r="AD301" s="135"/>
      <c r="AF301" s="134"/>
      <c r="AG301" s="134"/>
      <c r="AH301" s="134"/>
      <c r="AI301" s="134"/>
      <c r="AJ301" s="134"/>
      <c r="AL301" s="136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  <c r="BM301" s="134"/>
      <c r="BN301" s="134"/>
      <c r="BO301" s="134"/>
      <c r="BP301" s="134"/>
      <c r="BQ301" s="134"/>
    </row>
    <row r="302" spans="1:69">
      <c r="A302" s="18" t="s">
        <v>1700</v>
      </c>
      <c r="B302" s="6"/>
      <c r="C302" s="32">
        <v>40936.377999999997</v>
      </c>
      <c r="D302" s="32"/>
      <c r="E302">
        <f t="shared" si="143"/>
        <v>22764.990369466621</v>
      </c>
      <c r="F302">
        <f t="shared" si="144"/>
        <v>22765</v>
      </c>
      <c r="G302">
        <f t="shared" si="152"/>
        <v>-3.096180000284221E-3</v>
      </c>
      <c r="I302">
        <f t="shared" si="155"/>
        <v>-3.096180000284221E-3</v>
      </c>
      <c r="L302">
        <f t="shared" si="147"/>
        <v>-8.437710386922764E-3</v>
      </c>
      <c r="M302" s="2">
        <f t="shared" si="148"/>
        <v>25917.877999999997</v>
      </c>
      <c r="O302">
        <f t="shared" si="153"/>
        <v>2.8531946871382901E-5</v>
      </c>
      <c r="P302">
        <v>0.1</v>
      </c>
      <c r="Q302">
        <f t="shared" si="154"/>
        <v>2.8531946871382904E-6</v>
      </c>
      <c r="AD302" s="135"/>
      <c r="AF302" s="134"/>
      <c r="AG302" s="134"/>
      <c r="AH302" s="134"/>
      <c r="AI302" s="134"/>
      <c r="AJ302" s="134"/>
      <c r="AL302" s="136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  <c r="BM302" s="134"/>
      <c r="BN302" s="134"/>
      <c r="BO302" s="134"/>
      <c r="BP302" s="134"/>
      <c r="BQ302" s="134"/>
    </row>
    <row r="303" spans="1:69">
      <c r="A303" s="18" t="s">
        <v>1700</v>
      </c>
      <c r="B303" s="6"/>
      <c r="C303" s="32">
        <v>40938.313000000002</v>
      </c>
      <c r="D303" s="32"/>
      <c r="E303">
        <f t="shared" si="143"/>
        <v>22771.009102900425</v>
      </c>
      <c r="F303">
        <f t="shared" si="144"/>
        <v>22771</v>
      </c>
      <c r="G303">
        <f t="shared" si="152"/>
        <v>2.9265480043250136E-3</v>
      </c>
      <c r="I303">
        <f t="shared" si="155"/>
        <v>2.9265480043250136E-3</v>
      </c>
      <c r="L303">
        <f t="shared" si="147"/>
        <v>-8.4371048739230008E-3</v>
      </c>
      <c r="M303" s="2">
        <f t="shared" si="148"/>
        <v>25919.813000000002</v>
      </c>
      <c r="O303">
        <f t="shared" si="153"/>
        <v>1.2913260673731437E-4</v>
      </c>
      <c r="P303">
        <v>0.1</v>
      </c>
      <c r="Q303">
        <f t="shared" si="154"/>
        <v>1.2913260673731437E-5</v>
      </c>
      <c r="AD303" s="135"/>
      <c r="AF303" s="134"/>
      <c r="AG303" s="134"/>
      <c r="AH303" s="134"/>
      <c r="AI303" s="134"/>
      <c r="AJ303" s="134"/>
      <c r="AL303" s="136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BM303" s="134"/>
      <c r="BN303" s="134"/>
      <c r="BO303" s="134"/>
      <c r="BP303" s="134"/>
      <c r="BQ303" s="134"/>
    </row>
    <row r="304" spans="1:69">
      <c r="A304" s="18" t="s">
        <v>1700</v>
      </c>
      <c r="B304" s="6"/>
      <c r="C304" s="32">
        <v>40939.283000000003</v>
      </c>
      <c r="D304" s="32"/>
      <c r="E304">
        <f t="shared" si="143"/>
        <v>22774.026245758709</v>
      </c>
      <c r="F304">
        <f t="shared" si="144"/>
        <v>22774</v>
      </c>
      <c r="G304">
        <f t="shared" si="152"/>
        <v>8.4379120016819797E-3</v>
      </c>
      <c r="I304">
        <f t="shared" si="155"/>
        <v>8.4379120016819797E-3</v>
      </c>
      <c r="L304">
        <f t="shared" si="147"/>
        <v>-8.4368015315694333E-3</v>
      </c>
      <c r="M304" s="2">
        <f t="shared" si="148"/>
        <v>25920.783000000003</v>
      </c>
      <c r="O304">
        <f t="shared" si="153"/>
        <v>2.8475595682929844E-4</v>
      </c>
      <c r="P304">
        <v>0.1</v>
      </c>
      <c r="Q304">
        <f t="shared" si="154"/>
        <v>2.8475595682929846E-5</v>
      </c>
      <c r="AD304" s="135"/>
      <c r="AF304" s="134"/>
      <c r="AG304" s="134"/>
      <c r="AH304" s="134"/>
      <c r="AI304" s="134"/>
      <c r="AJ304" s="134"/>
      <c r="AL304" s="136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  <c r="BM304" s="134"/>
      <c r="BN304" s="134"/>
      <c r="BO304" s="134"/>
      <c r="BP304" s="134"/>
      <c r="BQ304" s="134"/>
    </row>
    <row r="305" spans="1:69">
      <c r="A305" s="18" t="s">
        <v>1700</v>
      </c>
      <c r="B305" s="6" t="s">
        <v>1814</v>
      </c>
      <c r="C305" s="32">
        <v>40939.434000000001</v>
      </c>
      <c r="D305" s="32"/>
      <c r="E305">
        <f t="shared" ref="E305:E368" si="156">+(C305-C$7)/C$8</f>
        <v>22774.495924698494</v>
      </c>
      <c r="F305">
        <f t="shared" ref="F305:F368" si="157">ROUND(2*E305,0)/2</f>
        <v>22774.5</v>
      </c>
      <c r="G305">
        <f t="shared" ref="G305:G321" si="158">+C305-(C$7+F305*C$8)</f>
        <v>-1.3101939985062927E-3</v>
      </c>
      <c r="I305">
        <f t="shared" si="155"/>
        <v>-1.3101939985062927E-3</v>
      </c>
      <c r="L305">
        <f t="shared" ref="L305:L368" si="159">+D$11+D$12*F305+D$13*F305^2</f>
        <v>-8.4367509365385097E-3</v>
      </c>
      <c r="M305" s="2">
        <f t="shared" ref="M305:M368" si="160">+C305-15018.5</f>
        <v>25920.934000000001</v>
      </c>
      <c r="O305">
        <f t="shared" ref="O305:O321" si="161">+(L305-G305)^2</f>
        <v>5.0787813791015132E-5</v>
      </c>
      <c r="P305">
        <v>0.1</v>
      </c>
      <c r="Q305">
        <f t="shared" ref="Q305:Q321" si="162">+P305*O305</f>
        <v>5.0787813791015134E-6</v>
      </c>
      <c r="AD305" s="135"/>
      <c r="AF305" s="134"/>
      <c r="AG305" s="134"/>
      <c r="AH305" s="134"/>
      <c r="AI305" s="134"/>
      <c r="AJ305" s="134"/>
      <c r="AL305" s="136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  <c r="BM305" s="134"/>
      <c r="BN305" s="134"/>
      <c r="BO305" s="134"/>
      <c r="BP305" s="134"/>
      <c r="BQ305" s="134"/>
    </row>
    <row r="306" spans="1:69">
      <c r="A306" s="18" t="s">
        <v>1700</v>
      </c>
      <c r="B306" s="6" t="s">
        <v>1814</v>
      </c>
      <c r="C306" s="32">
        <v>40948.43</v>
      </c>
      <c r="D306" s="32"/>
      <c r="E306">
        <f t="shared" si="156"/>
        <v>22802.477591866627</v>
      </c>
      <c r="F306">
        <f t="shared" si="157"/>
        <v>22802.5</v>
      </c>
      <c r="G306">
        <f t="shared" si="158"/>
        <v>-7.2041299936245196E-3</v>
      </c>
      <c r="I306">
        <f t="shared" si="155"/>
        <v>-7.2041299936245196E-3</v>
      </c>
      <c r="L306">
        <f t="shared" si="159"/>
        <v>-8.433900299575605E-3</v>
      </c>
      <c r="M306" s="2">
        <f t="shared" si="160"/>
        <v>25929.93</v>
      </c>
      <c r="O306">
        <f t="shared" si="161"/>
        <v>1.5123350053990264E-6</v>
      </c>
      <c r="P306">
        <v>0.1</v>
      </c>
      <c r="Q306">
        <f t="shared" si="162"/>
        <v>1.5123350053990264E-7</v>
      </c>
      <c r="AD306" s="135"/>
      <c r="AF306" s="134"/>
      <c r="AG306" s="134"/>
      <c r="AH306" s="134"/>
      <c r="AI306" s="134"/>
      <c r="AJ306" s="134"/>
      <c r="AL306" s="136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  <c r="BM306" s="134"/>
      <c r="BN306" s="134"/>
      <c r="BO306" s="134"/>
      <c r="BP306" s="134"/>
      <c r="BQ306" s="134"/>
    </row>
    <row r="307" spans="1:69">
      <c r="A307" s="18" t="s">
        <v>1700</v>
      </c>
      <c r="B307" s="6"/>
      <c r="C307" s="32">
        <v>40957.283000000003</v>
      </c>
      <c r="D307" s="32"/>
      <c r="E307">
        <f t="shared" si="156"/>
        <v>22830.014463747415</v>
      </c>
      <c r="F307">
        <f t="shared" si="157"/>
        <v>22830</v>
      </c>
      <c r="G307">
        <f t="shared" si="158"/>
        <v>4.6500400057993829E-3</v>
      </c>
      <c r="I307">
        <f t="shared" si="155"/>
        <v>4.6500400057993829E-3</v>
      </c>
      <c r="L307">
        <f t="shared" si="159"/>
        <v>-8.4310674498373917E-3</v>
      </c>
      <c r="M307" s="2">
        <f t="shared" si="160"/>
        <v>25938.783000000003</v>
      </c>
      <c r="O307">
        <f t="shared" si="161"/>
        <v>1.7111537226591601E-4</v>
      </c>
      <c r="P307">
        <v>0.1</v>
      </c>
      <c r="Q307">
        <f t="shared" si="162"/>
        <v>1.7111537226591601E-5</v>
      </c>
      <c r="AD307" s="135"/>
      <c r="AF307" s="134"/>
      <c r="AG307" s="134"/>
      <c r="AH307" s="134"/>
      <c r="AI307" s="134"/>
      <c r="AJ307" s="134"/>
      <c r="AL307" s="136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  <c r="BM307" s="134"/>
      <c r="BN307" s="134"/>
      <c r="BO307" s="134"/>
      <c r="BP307" s="134"/>
      <c r="BQ307" s="134"/>
    </row>
    <row r="308" spans="1:69">
      <c r="A308" s="18" t="s">
        <v>1700</v>
      </c>
      <c r="B308" s="6"/>
      <c r="C308" s="32">
        <v>40958.241000000002</v>
      </c>
      <c r="D308" s="32"/>
      <c r="E308">
        <f t="shared" si="156"/>
        <v>22832.994281127034</v>
      </c>
      <c r="F308">
        <f t="shared" si="157"/>
        <v>22833</v>
      </c>
      <c r="G308">
        <f t="shared" si="158"/>
        <v>-1.8385959920124151E-3</v>
      </c>
      <c r="I308">
        <f t="shared" si="155"/>
        <v>-1.8385959920124151E-3</v>
      </c>
      <c r="L308">
        <f t="shared" si="159"/>
        <v>-8.430756426291092E-3</v>
      </c>
      <c r="M308" s="2">
        <f t="shared" si="160"/>
        <v>25939.741000000002</v>
      </c>
      <c r="O308">
        <f t="shared" si="161"/>
        <v>4.3456579191269237E-5</v>
      </c>
      <c r="P308">
        <v>0.1</v>
      </c>
      <c r="Q308">
        <f t="shared" si="162"/>
        <v>4.3456579191269237E-6</v>
      </c>
      <c r="AD308" s="135"/>
      <c r="AF308" s="134"/>
      <c r="AG308" s="134"/>
      <c r="AH308" s="134"/>
      <c r="AI308" s="134"/>
      <c r="AJ308" s="134"/>
      <c r="AL308" s="136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  <c r="BM308" s="134"/>
      <c r="BN308" s="134"/>
      <c r="BO308" s="134"/>
      <c r="BP308" s="134"/>
      <c r="BQ308" s="134"/>
    </row>
    <row r="309" spans="1:69">
      <c r="A309" s="18" t="s">
        <v>1700</v>
      </c>
      <c r="B309" s="6" t="s">
        <v>1814</v>
      </c>
      <c r="C309" s="32">
        <v>40966.44</v>
      </c>
      <c r="D309" s="32"/>
      <c r="E309">
        <f t="shared" si="156"/>
        <v>22858.496914420892</v>
      </c>
      <c r="F309">
        <f t="shared" si="157"/>
        <v>22858.5</v>
      </c>
      <c r="G309">
        <f t="shared" si="158"/>
        <v>-9.9200199474580586E-4</v>
      </c>
      <c r="I309">
        <f t="shared" si="155"/>
        <v>-9.9200199474580586E-4</v>
      </c>
      <c r="L309">
        <f t="shared" si="159"/>
        <v>-8.4280969569192794E-3</v>
      </c>
      <c r="M309" s="2">
        <f t="shared" si="160"/>
        <v>25947.940000000002</v>
      </c>
      <c r="O309">
        <f t="shared" si="161"/>
        <v>5.5295508286461713E-5</v>
      </c>
      <c r="P309">
        <v>0.1</v>
      </c>
      <c r="Q309">
        <f t="shared" si="162"/>
        <v>5.5295508286461713E-6</v>
      </c>
      <c r="AD309" s="135"/>
      <c r="AF309" s="134"/>
      <c r="AG309" s="134"/>
      <c r="AH309" s="134"/>
      <c r="AI309" s="134"/>
      <c r="AJ309" s="134"/>
      <c r="AL309" s="136"/>
      <c r="AS309" s="134"/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  <c r="BM309" s="134"/>
      <c r="BN309" s="134"/>
      <c r="BO309" s="134"/>
      <c r="BP309" s="134"/>
      <c r="BQ309" s="134"/>
    </row>
    <row r="310" spans="1:69">
      <c r="A310" s="18" t="s">
        <v>1700</v>
      </c>
      <c r="B310" s="6"/>
      <c r="C310" s="32">
        <v>40967.245000000003</v>
      </c>
      <c r="D310" s="32"/>
      <c r="E310">
        <f t="shared" si="156"/>
        <v>22861.000831947611</v>
      </c>
      <c r="F310">
        <f t="shared" si="157"/>
        <v>22861</v>
      </c>
      <c r="G310">
        <f t="shared" si="158"/>
        <v>2.6746800722321495E-4</v>
      </c>
      <c r="I310">
        <f t="shared" si="155"/>
        <v>2.6746800722321495E-4</v>
      </c>
      <c r="L310">
        <f t="shared" si="159"/>
        <v>-8.4278347057480055E-3</v>
      </c>
      <c r="M310" s="2">
        <f t="shared" si="160"/>
        <v>25948.745000000003</v>
      </c>
      <c r="O310">
        <f t="shared" si="161"/>
        <v>7.5608289270204671E-5</v>
      </c>
      <c r="P310">
        <v>0.1</v>
      </c>
      <c r="Q310">
        <f t="shared" si="162"/>
        <v>7.5608289270204678E-6</v>
      </c>
      <c r="AD310" s="135"/>
      <c r="AF310" s="134"/>
      <c r="AG310" s="134"/>
      <c r="AH310" s="134"/>
      <c r="AI310" s="134"/>
      <c r="AJ310" s="134"/>
      <c r="AL310" s="136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  <c r="BM310" s="134"/>
      <c r="BN310" s="134"/>
      <c r="BO310" s="134"/>
      <c r="BP310" s="134"/>
      <c r="BQ310" s="134"/>
    </row>
    <row r="311" spans="1:69">
      <c r="A311" s="18" t="s">
        <v>1700</v>
      </c>
      <c r="B311" s="6" t="s">
        <v>1814</v>
      </c>
      <c r="C311" s="32">
        <v>40969.332999999999</v>
      </c>
      <c r="D311" s="32"/>
      <c r="E311">
        <f t="shared" si="156"/>
        <v>22867.495465234289</v>
      </c>
      <c r="F311">
        <f t="shared" si="157"/>
        <v>22867.5</v>
      </c>
      <c r="G311">
        <f t="shared" si="158"/>
        <v>-1.4579099952243268E-3</v>
      </c>
      <c r="I311">
        <f t="shared" si="155"/>
        <v>-1.4579099952243268E-3</v>
      </c>
      <c r="L311">
        <f t="shared" si="159"/>
        <v>-8.4271515833530507E-3</v>
      </c>
      <c r="M311" s="2">
        <f t="shared" si="160"/>
        <v>25950.832999999999</v>
      </c>
      <c r="O311">
        <f t="shared" si="161"/>
        <v>4.8570328313702977E-5</v>
      </c>
      <c r="P311">
        <v>0.1</v>
      </c>
      <c r="Q311">
        <f t="shared" si="162"/>
        <v>4.8570328313702978E-6</v>
      </c>
      <c r="AD311" s="135"/>
      <c r="AF311" s="134"/>
      <c r="AG311" s="134"/>
      <c r="AH311" s="134"/>
      <c r="AI311" s="134"/>
      <c r="AJ311" s="134"/>
      <c r="AL311" s="136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  <c r="BM311" s="134"/>
      <c r="BN311" s="134"/>
      <c r="BO311" s="134"/>
      <c r="BP311" s="134"/>
      <c r="BQ311" s="134"/>
    </row>
    <row r="312" spans="1:69">
      <c r="A312" s="18" t="s">
        <v>1700</v>
      </c>
      <c r="B312" s="6" t="s">
        <v>1814</v>
      </c>
      <c r="C312" s="32">
        <v>40988.311000000002</v>
      </c>
      <c r="D312" s="32"/>
      <c r="E312">
        <f t="shared" si="156"/>
        <v>22926.525709733723</v>
      </c>
      <c r="F312">
        <f t="shared" si="157"/>
        <v>22926.5</v>
      </c>
      <c r="G312">
        <f t="shared" si="158"/>
        <v>8.2655820006038994E-3</v>
      </c>
      <c r="I312">
        <f t="shared" si="155"/>
        <v>8.2655820006038994E-3</v>
      </c>
      <c r="L312">
        <f t="shared" si="159"/>
        <v>-8.4208670809012721E-3</v>
      </c>
      <c r="M312" s="2">
        <f t="shared" si="160"/>
        <v>25969.811000000002</v>
      </c>
      <c r="O312">
        <f t="shared" si="161"/>
        <v>2.784375829496647E-4</v>
      </c>
      <c r="P312">
        <v>0.1</v>
      </c>
      <c r="Q312">
        <f t="shared" si="162"/>
        <v>2.7843758294966472E-5</v>
      </c>
      <c r="AD312" s="135"/>
      <c r="AF312" s="134"/>
      <c r="AG312" s="134"/>
      <c r="AH312" s="134"/>
      <c r="AI312" s="134"/>
      <c r="AJ312" s="134"/>
      <c r="AL312" s="136"/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4"/>
      <c r="BE312" s="134"/>
      <c r="BF312" s="134"/>
      <c r="BG312" s="134"/>
      <c r="BH312" s="134"/>
      <c r="BI312" s="134"/>
      <c r="BJ312" s="134"/>
      <c r="BK312" s="134"/>
      <c r="BL312" s="134"/>
      <c r="BM312" s="134"/>
      <c r="BN312" s="134"/>
      <c r="BO312" s="134"/>
      <c r="BP312" s="134"/>
      <c r="BQ312" s="134"/>
    </row>
    <row r="313" spans="1:69">
      <c r="A313" s="18" t="s">
        <v>1701</v>
      </c>
      <c r="B313" s="6" t="s">
        <v>1814</v>
      </c>
      <c r="C313" s="32">
        <v>40989.266000000003</v>
      </c>
      <c r="D313" s="32"/>
      <c r="E313">
        <f t="shared" si="156"/>
        <v>22929.496195743686</v>
      </c>
      <c r="F313">
        <f t="shared" si="157"/>
        <v>22929.5</v>
      </c>
      <c r="G313">
        <f t="shared" si="158"/>
        <v>-1.2230539941811003E-3</v>
      </c>
      <c r="I313">
        <f t="shared" si="155"/>
        <v>-1.2230539941811003E-3</v>
      </c>
      <c r="L313">
        <f t="shared" si="159"/>
        <v>-8.4205434940482181E-3</v>
      </c>
      <c r="M313" s="2">
        <f t="shared" si="160"/>
        <v>25970.766000000003</v>
      </c>
      <c r="O313">
        <f t="shared" si="161"/>
        <v>5.1803855100697415E-5</v>
      </c>
      <c r="P313">
        <v>0.1</v>
      </c>
      <c r="Q313">
        <f t="shared" si="162"/>
        <v>5.1803855100697419E-6</v>
      </c>
      <c r="AD313" s="135"/>
      <c r="AF313" s="134"/>
      <c r="AG313" s="134"/>
      <c r="AH313" s="134"/>
      <c r="AI313" s="134"/>
      <c r="AJ313" s="134"/>
      <c r="AL313" s="136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  <c r="BD313" s="134"/>
      <c r="BE313" s="134"/>
      <c r="BF313" s="134"/>
      <c r="BG313" s="134"/>
      <c r="BH313" s="134"/>
      <c r="BI313" s="134"/>
      <c r="BJ313" s="134"/>
      <c r="BK313" s="134"/>
      <c r="BL313" s="134"/>
      <c r="BM313" s="134"/>
      <c r="BN313" s="134"/>
      <c r="BO313" s="134"/>
      <c r="BP313" s="134"/>
      <c r="BQ313" s="134"/>
    </row>
    <row r="314" spans="1:69">
      <c r="A314" s="18" t="s">
        <v>1701</v>
      </c>
      <c r="B314" s="6"/>
      <c r="C314" s="32">
        <v>40992.328000000001</v>
      </c>
      <c r="D314" s="32"/>
      <c r="E314">
        <f t="shared" si="156"/>
        <v>22939.020413714872</v>
      </c>
      <c r="F314">
        <f t="shared" si="157"/>
        <v>22939</v>
      </c>
      <c r="G314">
        <f t="shared" si="158"/>
        <v>6.5629320015432313E-3</v>
      </c>
      <c r="I314">
        <f t="shared" si="155"/>
        <v>6.5629320015432313E-3</v>
      </c>
      <c r="L314">
        <f t="shared" si="159"/>
        <v>-8.4195162256756034E-3</v>
      </c>
      <c r="M314" s="2">
        <f t="shared" si="160"/>
        <v>25973.828000000001</v>
      </c>
      <c r="O314">
        <f t="shared" si="161"/>
        <v>2.244737548812928E-4</v>
      </c>
      <c r="P314">
        <v>0.1</v>
      </c>
      <c r="Q314">
        <f t="shared" si="162"/>
        <v>2.2447375488129281E-5</v>
      </c>
      <c r="AD314" s="135"/>
      <c r="AF314" s="134"/>
      <c r="AG314" s="134"/>
      <c r="AH314" s="134"/>
      <c r="AI314" s="134"/>
      <c r="AJ314" s="134"/>
      <c r="AL314" s="136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134"/>
      <c r="BE314" s="134"/>
      <c r="BF314" s="134"/>
      <c r="BG314" s="134"/>
      <c r="BH314" s="134"/>
      <c r="BI314" s="134"/>
      <c r="BJ314" s="134"/>
      <c r="BK314" s="134"/>
      <c r="BL314" s="134"/>
      <c r="BM314" s="134"/>
      <c r="BN314" s="134"/>
      <c r="BO314" s="134"/>
      <c r="BP314" s="134"/>
      <c r="BQ314" s="134"/>
    </row>
    <row r="315" spans="1:69">
      <c r="A315" s="18" t="s">
        <v>1701</v>
      </c>
      <c r="B315" s="6"/>
      <c r="C315" s="32">
        <v>40993.288999999997</v>
      </c>
      <c r="D315" s="32"/>
      <c r="E315">
        <f t="shared" si="156"/>
        <v>22942.009562464144</v>
      </c>
      <c r="F315">
        <f t="shared" si="157"/>
        <v>22942</v>
      </c>
      <c r="G315">
        <f t="shared" si="158"/>
        <v>3.0742960007046349E-3</v>
      </c>
      <c r="I315">
        <f t="shared" si="155"/>
        <v>3.0742960007046349E-3</v>
      </c>
      <c r="L315">
        <f t="shared" si="159"/>
        <v>-8.4191910114512093E-3</v>
      </c>
      <c r="M315" s="2">
        <f t="shared" si="160"/>
        <v>25974.788999999997</v>
      </c>
      <c r="O315">
        <f t="shared" si="161"/>
        <v>1.3210024369859506E-4</v>
      </c>
      <c r="P315">
        <v>0.1</v>
      </c>
      <c r="Q315">
        <f t="shared" si="162"/>
        <v>1.3210024369859508E-5</v>
      </c>
      <c r="AD315" s="135"/>
      <c r="AF315" s="134"/>
      <c r="AG315" s="134"/>
      <c r="AH315" s="134"/>
      <c r="AI315" s="134"/>
      <c r="AJ315" s="134"/>
      <c r="AL315" s="136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  <c r="BK315" s="134"/>
      <c r="BL315" s="134"/>
      <c r="BM315" s="134"/>
      <c r="BN315" s="134"/>
      <c r="BO315" s="134"/>
      <c r="BP315" s="134"/>
      <c r="BQ315" s="134"/>
    </row>
    <row r="316" spans="1:69">
      <c r="A316" s="18" t="s">
        <v>1701</v>
      </c>
      <c r="B316" s="6"/>
      <c r="C316" s="32">
        <v>40994.250999999997</v>
      </c>
      <c r="D316" s="32"/>
      <c r="E316">
        <f t="shared" si="156"/>
        <v>22945.001821669983</v>
      </c>
      <c r="F316">
        <f t="shared" si="157"/>
        <v>22945</v>
      </c>
      <c r="G316">
        <f t="shared" si="158"/>
        <v>5.8565999643178657E-4</v>
      </c>
      <c r="I316">
        <f t="shared" si="155"/>
        <v>5.8565999643178657E-4</v>
      </c>
      <c r="L316">
        <f t="shared" si="159"/>
        <v>-8.4188654066576964E-3</v>
      </c>
      <c r="M316" s="2">
        <f t="shared" si="160"/>
        <v>25975.750999999997</v>
      </c>
      <c r="O316">
        <f t="shared" si="161"/>
        <v>8.1081477734883816E-5</v>
      </c>
      <c r="P316">
        <v>0.1</v>
      </c>
      <c r="Q316">
        <f t="shared" si="162"/>
        <v>8.1081477734883813E-6</v>
      </c>
      <c r="AD316" s="135"/>
      <c r="AF316" s="134"/>
      <c r="AG316" s="134"/>
      <c r="AH316" s="134"/>
      <c r="AI316" s="134"/>
      <c r="AJ316" s="134"/>
      <c r="AL316" s="136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  <c r="BM316" s="134"/>
      <c r="BN316" s="134"/>
      <c r="BO316" s="134"/>
      <c r="BP316" s="134"/>
      <c r="BQ316" s="134"/>
    </row>
    <row r="317" spans="1:69">
      <c r="A317" s="18" t="s">
        <v>1701</v>
      </c>
      <c r="B317" s="6"/>
      <c r="C317" s="32">
        <v>41012.254999999997</v>
      </c>
      <c r="D317" s="32"/>
      <c r="E317">
        <f t="shared" si="156"/>
        <v>23001.002481484913</v>
      </c>
      <c r="F317">
        <f t="shared" si="157"/>
        <v>23001</v>
      </c>
      <c r="G317">
        <f t="shared" si="158"/>
        <v>7.97788001364097E-4</v>
      </c>
      <c r="I317">
        <f t="shared" si="155"/>
        <v>7.97788001364097E-4</v>
      </c>
      <c r="L317">
        <f t="shared" si="159"/>
        <v>-8.4127157593799542E-3</v>
      </c>
      <c r="M317" s="2">
        <f t="shared" si="160"/>
        <v>25993.754999999997</v>
      </c>
      <c r="O317">
        <f t="shared" si="161"/>
        <v>8.4833379526680312E-5</v>
      </c>
      <c r="P317">
        <v>0.1</v>
      </c>
      <c r="Q317">
        <f t="shared" si="162"/>
        <v>8.4833379526680322E-6</v>
      </c>
      <c r="AD317" s="135"/>
      <c r="AF317" s="134"/>
      <c r="AG317" s="134"/>
      <c r="AH317" s="134"/>
      <c r="AI317" s="134"/>
      <c r="AJ317" s="134"/>
      <c r="AL317" s="136"/>
      <c r="AS317" s="134"/>
      <c r="AT317" s="134"/>
      <c r="AU317" s="134"/>
      <c r="AV317" s="134"/>
      <c r="AW317" s="134"/>
      <c r="AX317" s="134"/>
      <c r="AY317" s="134"/>
      <c r="AZ317" s="134"/>
      <c r="BA317" s="134"/>
      <c r="BB317" s="134"/>
      <c r="BC317" s="134"/>
      <c r="BD317" s="134"/>
      <c r="BE317" s="134"/>
      <c r="BF317" s="134"/>
      <c r="BG317" s="134"/>
      <c r="BH317" s="134"/>
      <c r="BI317" s="134"/>
      <c r="BJ317" s="134"/>
      <c r="BK317" s="134"/>
      <c r="BL317" s="134"/>
      <c r="BM317" s="134"/>
      <c r="BN317" s="134"/>
      <c r="BO317" s="134"/>
      <c r="BP317" s="134"/>
      <c r="BQ317" s="134"/>
    </row>
    <row r="318" spans="1:69">
      <c r="A318" s="18" t="s">
        <v>1701</v>
      </c>
      <c r="B318" s="6" t="s">
        <v>1814</v>
      </c>
      <c r="C318" s="32">
        <v>41023.351999999999</v>
      </c>
      <c r="D318" s="32"/>
      <c r="E318">
        <f t="shared" si="156"/>
        <v>23035.519217874957</v>
      </c>
      <c r="F318">
        <f t="shared" si="157"/>
        <v>23035.5</v>
      </c>
      <c r="G318">
        <f t="shared" si="158"/>
        <v>6.1784740028087981E-3</v>
      </c>
      <c r="I318">
        <f t="shared" si="155"/>
        <v>6.1784740028087981E-3</v>
      </c>
      <c r="L318">
        <f t="shared" si="159"/>
        <v>-8.4088593899274075E-3</v>
      </c>
      <c r="M318" s="2">
        <f t="shared" si="160"/>
        <v>26004.851999999999</v>
      </c>
      <c r="O318">
        <f t="shared" si="161"/>
        <v>2.1279029551083678E-4</v>
      </c>
      <c r="P318">
        <v>0.1</v>
      </c>
      <c r="Q318">
        <f t="shared" si="162"/>
        <v>2.1279029551083678E-5</v>
      </c>
      <c r="AD318" s="135"/>
      <c r="AF318" s="134"/>
      <c r="AG318" s="134"/>
      <c r="AH318" s="134"/>
      <c r="AI318" s="134"/>
      <c r="AJ318" s="134"/>
      <c r="AL318" s="136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134"/>
      <c r="BE318" s="134"/>
      <c r="BF318" s="134"/>
      <c r="BG318" s="134"/>
      <c r="BH318" s="134"/>
      <c r="BI318" s="134"/>
      <c r="BJ318" s="134"/>
      <c r="BK318" s="134"/>
      <c r="BL318" s="134"/>
      <c r="BM318" s="134"/>
      <c r="BN318" s="134"/>
      <c r="BO318" s="134"/>
      <c r="BP318" s="134"/>
      <c r="BQ318" s="134"/>
    </row>
    <row r="319" spans="1:69">
      <c r="A319" s="18" t="s">
        <v>1701</v>
      </c>
      <c r="B319" s="6" t="s">
        <v>1814</v>
      </c>
      <c r="C319" s="32">
        <v>41024.302000000003</v>
      </c>
      <c r="D319" s="32"/>
      <c r="E319">
        <f t="shared" si="156"/>
        <v>23038.474151602153</v>
      </c>
      <c r="F319">
        <f t="shared" si="157"/>
        <v>23038.5</v>
      </c>
      <c r="G319">
        <f t="shared" si="158"/>
        <v>-8.3101619966328144E-3</v>
      </c>
      <c r="I319">
        <f t="shared" si="155"/>
        <v>-8.3101619966328144E-3</v>
      </c>
      <c r="L319">
        <f t="shared" si="159"/>
        <v>-8.4085216123962626E-3</v>
      </c>
      <c r="M319" s="2">
        <f t="shared" si="160"/>
        <v>26005.802000000003</v>
      </c>
      <c r="O319">
        <f t="shared" si="161"/>
        <v>9.6746140131331598E-9</v>
      </c>
      <c r="P319">
        <v>0.1</v>
      </c>
      <c r="Q319">
        <f t="shared" si="162"/>
        <v>9.6746140131331602E-10</v>
      </c>
      <c r="AD319" s="135"/>
      <c r="AF319" s="134"/>
      <c r="AG319" s="134"/>
      <c r="AH319" s="134"/>
      <c r="AI319" s="134"/>
      <c r="AJ319" s="134"/>
      <c r="AL319" s="136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  <c r="BM319" s="134"/>
      <c r="BN319" s="134"/>
      <c r="BO319" s="134"/>
      <c r="BP319" s="134"/>
      <c r="BQ319" s="134"/>
    </row>
    <row r="320" spans="1:69">
      <c r="A320" s="18" t="s">
        <v>1702</v>
      </c>
      <c r="B320" s="6"/>
      <c r="C320" s="32">
        <v>41193.572999999997</v>
      </c>
      <c r="D320" s="32"/>
      <c r="E320">
        <f t="shared" si="156"/>
        <v>23564.98424311139</v>
      </c>
      <c r="F320">
        <f t="shared" si="157"/>
        <v>23565</v>
      </c>
      <c r="G320">
        <f t="shared" si="158"/>
        <v>-5.0657800020417199E-3</v>
      </c>
      <c r="I320">
        <f t="shared" si="155"/>
        <v>-5.0657800020417199E-3</v>
      </c>
      <c r="L320">
        <f t="shared" si="159"/>
        <v>-8.3431925699412636E-3</v>
      </c>
      <c r="M320" s="2">
        <f t="shared" si="160"/>
        <v>26175.072999999997</v>
      </c>
      <c r="O320">
        <f t="shared" si="161"/>
        <v>1.0741433140225881E-5</v>
      </c>
      <c r="P320">
        <v>0.1</v>
      </c>
      <c r="Q320">
        <f t="shared" si="162"/>
        <v>1.0741433140225883E-6</v>
      </c>
      <c r="AD320" s="135"/>
      <c r="AF320" s="134"/>
      <c r="AG320" s="134"/>
      <c r="AH320" s="134"/>
      <c r="AI320" s="134"/>
      <c r="AJ320" s="134"/>
      <c r="AL320" s="136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  <c r="BM320" s="134"/>
      <c r="BN320" s="134"/>
      <c r="BO320" s="134"/>
      <c r="BP320" s="134"/>
      <c r="BQ320" s="134"/>
    </row>
    <row r="321" spans="1:69">
      <c r="A321" s="18" t="s">
        <v>1702</v>
      </c>
      <c r="B321" s="6"/>
      <c r="C321" s="32">
        <v>41201.623</v>
      </c>
      <c r="D321" s="32"/>
      <c r="E321">
        <f t="shared" si="156"/>
        <v>23590.023418378572</v>
      </c>
      <c r="F321">
        <f t="shared" si="157"/>
        <v>23590</v>
      </c>
      <c r="G321">
        <f t="shared" si="158"/>
        <v>7.5289200030965731E-3</v>
      </c>
      <c r="I321">
        <f t="shared" si="155"/>
        <v>7.5289200030965731E-3</v>
      </c>
      <c r="L321">
        <f t="shared" si="159"/>
        <v>-8.3397913610417495E-3</v>
      </c>
      <c r="M321" s="2">
        <f t="shared" si="160"/>
        <v>26183.123</v>
      </c>
      <c r="O321">
        <f t="shared" si="161"/>
        <v>2.5181600035833281E-4</v>
      </c>
      <c r="P321">
        <v>0.1</v>
      </c>
      <c r="Q321">
        <f t="shared" si="162"/>
        <v>2.5181600035833281E-5</v>
      </c>
      <c r="AD321" s="135"/>
      <c r="AF321" s="134"/>
      <c r="AG321" s="134"/>
      <c r="AH321" s="134"/>
      <c r="AI321" s="134"/>
      <c r="AJ321" s="134"/>
      <c r="AL321" s="136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  <c r="BM321" s="134"/>
      <c r="BN321" s="134"/>
      <c r="BO321" s="134"/>
      <c r="BP321" s="134"/>
      <c r="BQ321" s="134"/>
    </row>
    <row r="322" spans="1:69">
      <c r="A322" s="18" t="s">
        <v>1703</v>
      </c>
      <c r="B322" s="6" t="s">
        <v>1814</v>
      </c>
      <c r="C322" s="32">
        <v>41216.652999999998</v>
      </c>
      <c r="D322" s="32"/>
      <c r="E322">
        <f t="shared" si="156"/>
        <v>23636.773580399138</v>
      </c>
      <c r="F322">
        <f t="shared" si="157"/>
        <v>23637</v>
      </c>
      <c r="L322">
        <f t="shared" si="159"/>
        <v>-8.3333236613157453E-3</v>
      </c>
      <c r="M322" s="2">
        <f t="shared" si="160"/>
        <v>26198.152999999998</v>
      </c>
      <c r="N322" s="11">
        <v>-7.5139750006201211E-2</v>
      </c>
      <c r="AD322" s="135"/>
      <c r="AF322" s="134"/>
      <c r="AG322" s="134"/>
      <c r="AH322" s="134"/>
      <c r="AI322" s="134"/>
      <c r="AJ322" s="134"/>
      <c r="AL322" s="136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  <c r="BM322" s="134"/>
      <c r="BN322" s="134"/>
      <c r="BO322" s="134"/>
      <c r="BP322" s="134"/>
      <c r="BQ322" s="134"/>
    </row>
    <row r="323" spans="1:69">
      <c r="A323" s="18" t="s">
        <v>1703</v>
      </c>
      <c r="B323" s="6"/>
      <c r="C323" s="32">
        <v>41227.654999999999</v>
      </c>
      <c r="D323" s="32"/>
      <c r="E323">
        <f t="shared" si="156"/>
        <v>23670.994823416462</v>
      </c>
      <c r="F323">
        <f t="shared" si="157"/>
        <v>23671</v>
      </c>
      <c r="G323">
        <f t="shared" ref="G323:G354" si="163">+C323-(C$7+F323*C$8)</f>
        <v>-1.6642519985907711E-3</v>
      </c>
      <c r="I323">
        <f t="shared" ref="I323:I361" si="164">+G323</f>
        <v>-1.6642519985907711E-3</v>
      </c>
      <c r="L323">
        <f t="shared" si="159"/>
        <v>-8.3285851427361765E-3</v>
      </c>
      <c r="M323" s="2">
        <f t="shared" si="160"/>
        <v>26209.154999999999</v>
      </c>
      <c r="O323">
        <f t="shared" ref="O323:O354" si="165">+(L323-G323)^2</f>
        <v>4.4413336256154983E-5</v>
      </c>
      <c r="P323">
        <v>0.1</v>
      </c>
      <c r="Q323">
        <f t="shared" ref="Q323:Q354" si="166">+P323*O323</f>
        <v>4.4413336256154987E-6</v>
      </c>
      <c r="AD323" s="135"/>
      <c r="AF323" s="134"/>
      <c r="AG323" s="134"/>
      <c r="AH323" s="134"/>
      <c r="AI323" s="134"/>
      <c r="AJ323" s="134"/>
      <c r="AL323" s="136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  <c r="BM323" s="134"/>
      <c r="BN323" s="134"/>
      <c r="BO323" s="134"/>
      <c r="BP323" s="134"/>
      <c r="BQ323" s="134"/>
    </row>
    <row r="324" spans="1:69">
      <c r="A324" s="18" t="s">
        <v>1703</v>
      </c>
      <c r="B324" s="6"/>
      <c r="C324" s="32">
        <v>41228.624000000003</v>
      </c>
      <c r="D324" s="32"/>
      <c r="E324">
        <f t="shared" si="156"/>
        <v>23674.0088558182</v>
      </c>
      <c r="F324">
        <f t="shared" si="157"/>
        <v>23674</v>
      </c>
      <c r="G324">
        <f t="shared" si="163"/>
        <v>2.8471120094764046E-3</v>
      </c>
      <c r="I324">
        <f t="shared" si="164"/>
        <v>2.8471120094764046E-3</v>
      </c>
      <c r="L324">
        <f t="shared" si="159"/>
        <v>-8.3281646296460426E-3</v>
      </c>
      <c r="M324" s="2">
        <f t="shared" si="160"/>
        <v>26210.124000000003</v>
      </c>
      <c r="O324">
        <f t="shared" si="165"/>
        <v>1.2488680796091589E-4</v>
      </c>
      <c r="P324">
        <v>0.1</v>
      </c>
      <c r="Q324">
        <f t="shared" si="166"/>
        <v>1.2488680796091589E-5</v>
      </c>
      <c r="AD324" s="135"/>
      <c r="AF324" s="134"/>
      <c r="AG324" s="134"/>
      <c r="AH324" s="134"/>
      <c r="AI324" s="134"/>
      <c r="AJ324" s="134"/>
      <c r="AL324" s="136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  <c r="BM324" s="134"/>
      <c r="BN324" s="134"/>
      <c r="BO324" s="134"/>
      <c r="BP324" s="134"/>
      <c r="BQ324" s="134"/>
    </row>
    <row r="325" spans="1:69">
      <c r="A325" s="18" t="s">
        <v>1703</v>
      </c>
      <c r="B325" s="6" t="s">
        <v>1814</v>
      </c>
      <c r="C325" s="32">
        <v>41233.599999999999</v>
      </c>
      <c r="D325" s="32"/>
      <c r="E325">
        <f t="shared" si="156"/>
        <v>23689.48648763551</v>
      </c>
      <c r="F325">
        <f t="shared" si="157"/>
        <v>23689.5</v>
      </c>
      <c r="G325">
        <f t="shared" si="163"/>
        <v>-4.344173998106271E-3</v>
      </c>
      <c r="I325">
        <f t="shared" si="164"/>
        <v>-4.344173998106271E-3</v>
      </c>
      <c r="L325">
        <f t="shared" si="159"/>
        <v>-8.325985756697251E-3</v>
      </c>
      <c r="M325" s="2">
        <f t="shared" si="160"/>
        <v>26215.1</v>
      </c>
      <c r="O325">
        <f t="shared" si="165"/>
        <v>1.5854824880853392E-5</v>
      </c>
      <c r="P325">
        <v>0.1</v>
      </c>
      <c r="Q325">
        <f t="shared" si="166"/>
        <v>1.5854824880853393E-6</v>
      </c>
      <c r="AD325" s="135"/>
      <c r="AF325" s="134"/>
      <c r="AG325" s="134"/>
      <c r="AH325" s="134"/>
      <c r="AI325" s="134"/>
      <c r="AJ325" s="134"/>
      <c r="AL325" s="136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  <c r="BM325" s="134"/>
      <c r="BN325" s="134"/>
      <c r="BO325" s="134"/>
      <c r="BP325" s="134"/>
      <c r="BQ325" s="134"/>
    </row>
    <row r="326" spans="1:69">
      <c r="A326" s="18" t="s">
        <v>1703</v>
      </c>
      <c r="B326" s="6"/>
      <c r="C326" s="32">
        <v>41235.696000000004</v>
      </c>
      <c r="D326" s="32"/>
      <c r="E326">
        <f t="shared" si="156"/>
        <v>23696.006004574654</v>
      </c>
      <c r="F326">
        <f t="shared" si="157"/>
        <v>23696</v>
      </c>
      <c r="G326">
        <f t="shared" si="163"/>
        <v>1.9304480083519593E-3</v>
      </c>
      <c r="I326">
        <f t="shared" si="164"/>
        <v>1.9304480083519593E-3</v>
      </c>
      <c r="L326">
        <f t="shared" si="159"/>
        <v>-8.3250689329285484E-3</v>
      </c>
      <c r="M326" s="2">
        <f t="shared" si="160"/>
        <v>26217.196000000004</v>
      </c>
      <c r="O326">
        <f t="shared" si="165"/>
        <v>1.051756277328915E-4</v>
      </c>
      <c r="P326">
        <v>0.1</v>
      </c>
      <c r="Q326">
        <f t="shared" si="166"/>
        <v>1.0517562773289151E-5</v>
      </c>
      <c r="AD326" s="135"/>
      <c r="AF326" s="134"/>
      <c r="AG326" s="134"/>
      <c r="AH326" s="134"/>
      <c r="AI326" s="134"/>
      <c r="AJ326" s="134"/>
      <c r="AL326" s="136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  <c r="BM326" s="134"/>
      <c r="BN326" s="134"/>
      <c r="BO326" s="134"/>
      <c r="BP326" s="134"/>
      <c r="BQ326" s="134"/>
    </row>
    <row r="327" spans="1:69">
      <c r="A327" s="18" t="s">
        <v>1704</v>
      </c>
      <c r="B327" s="6" t="s">
        <v>1814</v>
      </c>
      <c r="C327" s="32">
        <v>41240.678</v>
      </c>
      <c r="D327" s="32"/>
      <c r="E327">
        <f t="shared" si="156"/>
        <v>23711.502299131294</v>
      </c>
      <c r="F327">
        <f t="shared" si="157"/>
        <v>23711.5</v>
      </c>
      <c r="G327">
        <f t="shared" si="163"/>
        <v>7.391620019916445E-4</v>
      </c>
      <c r="I327">
        <f t="shared" si="164"/>
        <v>7.391620019916445E-4</v>
      </c>
      <c r="L327">
        <f t="shared" si="159"/>
        <v>-8.3228752617496935E-3</v>
      </c>
      <c r="M327" s="2">
        <f t="shared" si="160"/>
        <v>26222.178</v>
      </c>
      <c r="O327">
        <f t="shared" si="165"/>
        <v>8.2120519369436598E-5</v>
      </c>
      <c r="P327">
        <v>0.1</v>
      </c>
      <c r="Q327">
        <f t="shared" si="166"/>
        <v>8.2120519369436598E-6</v>
      </c>
      <c r="AD327" s="135"/>
      <c r="AF327" s="134"/>
      <c r="AG327" s="134"/>
      <c r="AH327" s="134"/>
      <c r="AI327" s="134"/>
      <c r="AJ327" s="134"/>
      <c r="AL327" s="136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  <c r="BM327" s="134"/>
      <c r="BN327" s="134"/>
      <c r="BO327" s="134"/>
      <c r="BP327" s="134"/>
      <c r="BQ327" s="134"/>
    </row>
    <row r="328" spans="1:69">
      <c r="A328" s="18" t="s">
        <v>1704</v>
      </c>
      <c r="B328" s="6"/>
      <c r="C328" s="32">
        <v>41247.589999999997</v>
      </c>
      <c r="D328" s="32"/>
      <c r="E328">
        <f t="shared" si="156"/>
        <v>23733.001774838947</v>
      </c>
      <c r="F328">
        <f t="shared" si="157"/>
        <v>23733</v>
      </c>
      <c r="G328">
        <f t="shared" si="163"/>
        <v>5.7060399558395147E-4</v>
      </c>
      <c r="I328">
        <f t="shared" si="164"/>
        <v>5.7060399558395147E-4</v>
      </c>
      <c r="L328">
        <f t="shared" si="159"/>
        <v>-8.3198151665485019E-3</v>
      </c>
      <c r="M328" s="2">
        <f t="shared" si="160"/>
        <v>26229.089999999997</v>
      </c>
      <c r="O328">
        <f t="shared" si="165"/>
        <v>7.9039552878411916E-5</v>
      </c>
      <c r="P328">
        <v>0.1</v>
      </c>
      <c r="Q328">
        <f t="shared" si="166"/>
        <v>7.903955287841192E-6</v>
      </c>
      <c r="AD328" s="135"/>
      <c r="AF328" s="134"/>
      <c r="AG328" s="134"/>
      <c r="AH328" s="134"/>
      <c r="AI328" s="134"/>
      <c r="AJ328" s="134"/>
      <c r="AL328" s="136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  <c r="BM328" s="134"/>
      <c r="BN328" s="134"/>
      <c r="BO328" s="134"/>
      <c r="BP328" s="134"/>
      <c r="BQ328" s="134"/>
    </row>
    <row r="329" spans="1:69">
      <c r="A329" s="18" t="s">
        <v>1704</v>
      </c>
      <c r="B329" s="6" t="s">
        <v>1814</v>
      </c>
      <c r="C329" s="32">
        <v>41257.707999999999</v>
      </c>
      <c r="D329" s="32"/>
      <c r="E329">
        <f t="shared" si="156"/>
        <v>23764.473374261721</v>
      </c>
      <c r="F329">
        <f t="shared" si="157"/>
        <v>23764.5</v>
      </c>
      <c r="G329">
        <f t="shared" si="163"/>
        <v>-8.5600739985238761E-3</v>
      </c>
      <c r="I329">
        <f t="shared" si="164"/>
        <v>-8.5600739985238761E-3</v>
      </c>
      <c r="L329">
        <f t="shared" si="159"/>
        <v>-8.3152955459676776E-3</v>
      </c>
      <c r="M329" s="2">
        <f t="shared" si="160"/>
        <v>26239.207999999999</v>
      </c>
      <c r="O329">
        <f t="shared" si="165"/>
        <v>5.9916490835807083E-8</v>
      </c>
      <c r="P329">
        <v>0.1</v>
      </c>
      <c r="Q329">
        <f t="shared" si="166"/>
        <v>5.9916490835807087E-9</v>
      </c>
      <c r="AD329" s="135"/>
      <c r="AF329" s="134"/>
      <c r="AG329" s="134"/>
      <c r="AH329" s="134"/>
      <c r="AI329" s="134"/>
      <c r="AJ329" s="134"/>
      <c r="AL329" s="136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  <c r="BM329" s="134"/>
      <c r="BN329" s="134"/>
      <c r="BO329" s="134"/>
      <c r="BP329" s="134"/>
      <c r="BQ329" s="134"/>
    </row>
    <row r="330" spans="1:69">
      <c r="A330" s="18" t="s">
        <v>1704</v>
      </c>
      <c r="B330" s="6" t="s">
        <v>1814</v>
      </c>
      <c r="C330" s="32">
        <v>41261.574999999997</v>
      </c>
      <c r="D330" s="32"/>
      <c r="E330">
        <f t="shared" si="156"/>
        <v>23776.501509759622</v>
      </c>
      <c r="F330">
        <f t="shared" si="157"/>
        <v>23776.5</v>
      </c>
      <c r="G330">
        <f t="shared" si="163"/>
        <v>4.8538199916947633E-4</v>
      </c>
      <c r="I330">
        <f t="shared" si="164"/>
        <v>4.8538199916947633E-4</v>
      </c>
      <c r="L330">
        <f t="shared" si="159"/>
        <v>-8.3135624592418772E-3</v>
      </c>
      <c r="M330" s="2">
        <f t="shared" si="160"/>
        <v>26243.074999999997</v>
      </c>
      <c r="O330">
        <f t="shared" si="165"/>
        <v>7.7421423582207873E-5</v>
      </c>
      <c r="P330">
        <v>0.1</v>
      </c>
      <c r="Q330">
        <f t="shared" si="166"/>
        <v>7.7421423582207873E-6</v>
      </c>
      <c r="AD330" s="135"/>
      <c r="AF330" s="134"/>
      <c r="AG330" s="134"/>
      <c r="AH330" s="134"/>
      <c r="AI330" s="134"/>
      <c r="AJ330" s="134"/>
      <c r="AL330" s="136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  <c r="BM330" s="134"/>
      <c r="BN330" s="134"/>
      <c r="BO330" s="134"/>
      <c r="BP330" s="134"/>
      <c r="BQ330" s="134"/>
    </row>
    <row r="331" spans="1:69">
      <c r="A331" s="18" t="s">
        <v>1704</v>
      </c>
      <c r="B331" s="6" t="s">
        <v>1814</v>
      </c>
      <c r="C331" s="32">
        <v>41279.578999999998</v>
      </c>
      <c r="D331" s="32"/>
      <c r="E331">
        <f t="shared" si="156"/>
        <v>23832.502169574553</v>
      </c>
      <c r="F331">
        <f t="shared" si="157"/>
        <v>23832.5</v>
      </c>
      <c r="G331">
        <f t="shared" si="163"/>
        <v>6.9750999682582915E-4</v>
      </c>
      <c r="I331">
        <f t="shared" si="164"/>
        <v>6.9750999682582915E-4</v>
      </c>
      <c r="L331">
        <f t="shared" si="159"/>
        <v>-8.3053920941205672E-3</v>
      </c>
      <c r="M331" s="2">
        <f t="shared" si="160"/>
        <v>26261.078999999998</v>
      </c>
      <c r="O331">
        <f t="shared" si="165"/>
        <v>8.1052246059167002E-5</v>
      </c>
      <c r="P331">
        <v>0.1</v>
      </c>
      <c r="Q331">
        <f t="shared" si="166"/>
        <v>8.1052246059166998E-6</v>
      </c>
      <c r="AD331" s="135"/>
      <c r="AF331" s="134"/>
      <c r="AG331" s="134"/>
      <c r="AH331" s="134"/>
      <c r="AI331" s="134"/>
      <c r="AJ331" s="134"/>
      <c r="AL331" s="136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  <c r="BM331" s="134"/>
      <c r="BN331" s="134"/>
      <c r="BO331" s="134"/>
      <c r="BP331" s="134"/>
      <c r="BQ331" s="134"/>
    </row>
    <row r="332" spans="1:69">
      <c r="A332" s="18" t="s">
        <v>1705</v>
      </c>
      <c r="B332" s="6"/>
      <c r="C332" s="32">
        <v>41301.279999999999</v>
      </c>
      <c r="D332" s="32"/>
      <c r="E332">
        <f t="shared" si="156"/>
        <v>23900.002187273054</v>
      </c>
      <c r="F332">
        <f t="shared" si="157"/>
        <v>23900</v>
      </c>
      <c r="G332">
        <f t="shared" si="163"/>
        <v>7.0319999940693378E-4</v>
      </c>
      <c r="I332">
        <f t="shared" si="164"/>
        <v>7.0319999940693378E-4</v>
      </c>
      <c r="L332">
        <f t="shared" si="159"/>
        <v>-8.2953630038372691E-3</v>
      </c>
      <c r="M332" s="2">
        <f t="shared" si="160"/>
        <v>26282.78</v>
      </c>
      <c r="O332">
        <f t="shared" si="165"/>
        <v>8.0974136123355332E-5</v>
      </c>
      <c r="P332">
        <v>0.1</v>
      </c>
      <c r="Q332">
        <f t="shared" si="166"/>
        <v>8.0974136123355339E-6</v>
      </c>
      <c r="AD332" s="135"/>
      <c r="AF332" s="134"/>
      <c r="AG332" s="134"/>
      <c r="AH332" s="134"/>
      <c r="AI332" s="134"/>
      <c r="AJ332" s="134"/>
      <c r="AL332" s="136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  <c r="BM332" s="134"/>
      <c r="BN332" s="134"/>
      <c r="BO332" s="134"/>
      <c r="BP332" s="134"/>
      <c r="BQ332" s="134"/>
    </row>
    <row r="333" spans="1:69">
      <c r="A333" s="18" t="s">
        <v>1705</v>
      </c>
      <c r="B333" s="6" t="s">
        <v>1814</v>
      </c>
      <c r="C333" s="32">
        <v>41302.400999999998</v>
      </c>
      <c r="D333" s="32"/>
      <c r="E333">
        <f t="shared" si="156"/>
        <v>23903.489009071127</v>
      </c>
      <c r="F333">
        <f t="shared" si="157"/>
        <v>23903.5</v>
      </c>
      <c r="G333">
        <f t="shared" si="163"/>
        <v>-3.5335419961484149E-3</v>
      </c>
      <c r="I333">
        <f t="shared" si="164"/>
        <v>-3.5335419961484149E-3</v>
      </c>
      <c r="L333">
        <f t="shared" si="159"/>
        <v>-8.2948375849099792E-3</v>
      </c>
      <c r="M333" s="2">
        <f t="shared" si="160"/>
        <v>26283.900999999998</v>
      </c>
      <c r="O333">
        <f t="shared" si="165"/>
        <v>2.2669935683560332E-5</v>
      </c>
      <c r="P333">
        <v>0.1</v>
      </c>
      <c r="Q333">
        <f t="shared" si="166"/>
        <v>2.2669935683560334E-6</v>
      </c>
      <c r="AD333" s="135"/>
      <c r="AF333" s="134"/>
      <c r="AG333" s="134"/>
      <c r="AH333" s="134"/>
      <c r="AI333" s="134"/>
      <c r="AJ333" s="134"/>
      <c r="AL333" s="136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  <c r="BM333" s="134"/>
      <c r="BN333" s="134"/>
      <c r="BO333" s="134"/>
      <c r="BP333" s="134"/>
      <c r="BQ333" s="134"/>
    </row>
    <row r="334" spans="1:69">
      <c r="A334" s="18" t="s">
        <v>1705</v>
      </c>
      <c r="B334" s="6"/>
      <c r="C334" s="32">
        <v>41302.550999999999</v>
      </c>
      <c r="D334" s="32"/>
      <c r="E334">
        <f t="shared" si="156"/>
        <v>23903.95557755437</v>
      </c>
      <c r="F334">
        <f t="shared" si="157"/>
        <v>23904</v>
      </c>
      <c r="G334">
        <f t="shared" si="163"/>
        <v>-1.4281648000178393E-2</v>
      </c>
      <c r="I334">
        <f t="shared" si="164"/>
        <v>-1.4281648000178393E-2</v>
      </c>
      <c r="L334">
        <f t="shared" si="159"/>
        <v>-8.2947624816666534E-3</v>
      </c>
      <c r="M334" s="2">
        <f t="shared" si="160"/>
        <v>26284.050999999999</v>
      </c>
      <c r="O334">
        <f t="shared" si="165"/>
        <v>3.5842798211765579E-5</v>
      </c>
      <c r="P334">
        <v>0.1</v>
      </c>
      <c r="Q334">
        <f t="shared" si="166"/>
        <v>3.5842798211765582E-6</v>
      </c>
      <c r="AD334" s="135"/>
      <c r="AF334" s="134"/>
      <c r="AG334" s="134"/>
      <c r="AH334" s="134"/>
      <c r="AI334" s="134"/>
      <c r="AJ334" s="134"/>
      <c r="AL334" s="136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  <c r="BM334" s="134"/>
      <c r="BN334" s="134"/>
      <c r="BO334" s="134"/>
      <c r="BP334" s="134"/>
      <c r="BQ334" s="134"/>
    </row>
    <row r="335" spans="1:69">
      <c r="A335" s="18" t="s">
        <v>1705</v>
      </c>
      <c r="B335" s="6"/>
      <c r="C335" s="32">
        <v>41308.345999999998</v>
      </c>
      <c r="D335" s="32"/>
      <c r="E335">
        <f t="shared" si="156"/>
        <v>23921.980673290174</v>
      </c>
      <c r="F335">
        <f t="shared" si="157"/>
        <v>23922</v>
      </c>
      <c r="G335">
        <f t="shared" si="163"/>
        <v>-6.2134640029398724E-3</v>
      </c>
      <c r="I335">
        <f t="shared" si="164"/>
        <v>-6.2134640029398724E-3</v>
      </c>
      <c r="L335">
        <f t="shared" si="159"/>
        <v>-8.2920515393782104E-3</v>
      </c>
      <c r="M335" s="2">
        <f t="shared" si="160"/>
        <v>26289.845999999998</v>
      </c>
      <c r="O335">
        <f t="shared" si="165"/>
        <v>4.3205261466367987E-6</v>
      </c>
      <c r="P335">
        <v>0.1</v>
      </c>
      <c r="Q335">
        <f t="shared" si="166"/>
        <v>4.3205261466367987E-7</v>
      </c>
      <c r="AD335" s="135"/>
      <c r="AF335" s="134"/>
      <c r="AG335" s="134"/>
      <c r="AH335" s="134"/>
      <c r="AI335" s="134"/>
      <c r="AJ335" s="134"/>
      <c r="AL335" s="136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  <c r="BM335" s="134"/>
      <c r="BN335" s="134"/>
      <c r="BO335" s="134"/>
      <c r="BP335" s="134"/>
      <c r="BQ335" s="134"/>
    </row>
    <row r="336" spans="1:69">
      <c r="A336" s="18" t="s">
        <v>1705</v>
      </c>
      <c r="B336" s="6"/>
      <c r="C336" s="32">
        <v>41319.284</v>
      </c>
      <c r="D336" s="32"/>
      <c r="E336">
        <f t="shared" si="156"/>
        <v>23956.002847087984</v>
      </c>
      <c r="F336">
        <f t="shared" si="157"/>
        <v>23956</v>
      </c>
      <c r="G336">
        <f t="shared" si="163"/>
        <v>9.1532800433924422E-4</v>
      </c>
      <c r="I336">
        <f t="shared" si="164"/>
        <v>9.1532800433924422E-4</v>
      </c>
      <c r="L336">
        <f t="shared" si="159"/>
        <v>-8.286892508044064E-3</v>
      </c>
      <c r="M336" s="2">
        <f t="shared" si="160"/>
        <v>26300.784</v>
      </c>
      <c r="O336">
        <f t="shared" si="165"/>
        <v>8.4680862358528115E-5</v>
      </c>
      <c r="P336">
        <v>0.1</v>
      </c>
      <c r="Q336">
        <f t="shared" si="166"/>
        <v>8.4680862358528118E-6</v>
      </c>
      <c r="AD336" s="135"/>
      <c r="AF336" s="134"/>
      <c r="AG336" s="134"/>
      <c r="AH336" s="134"/>
      <c r="AI336" s="134"/>
      <c r="AJ336" s="134"/>
      <c r="AL336" s="136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  <c r="BM336" s="134"/>
      <c r="BN336" s="134"/>
      <c r="BO336" s="134"/>
      <c r="BP336" s="134"/>
      <c r="BQ336" s="134"/>
    </row>
    <row r="337" spans="1:69">
      <c r="A337" s="18" t="s">
        <v>1705</v>
      </c>
      <c r="B337" s="6" t="s">
        <v>1814</v>
      </c>
      <c r="C337" s="32">
        <v>41324.262999999999</v>
      </c>
      <c r="D337" s="32"/>
      <c r="E337">
        <f t="shared" si="156"/>
        <v>23971.489810274968</v>
      </c>
      <c r="F337">
        <f t="shared" si="157"/>
        <v>23971.5</v>
      </c>
      <c r="G337">
        <f t="shared" si="163"/>
        <v>-3.2759579989942722E-3</v>
      </c>
      <c r="I337">
        <f t="shared" si="164"/>
        <v>-3.2759579989942722E-3</v>
      </c>
      <c r="L337">
        <f t="shared" si="159"/>
        <v>-8.2845239486917382E-3</v>
      </c>
      <c r="M337" s="2">
        <f t="shared" si="160"/>
        <v>26305.762999999999</v>
      </c>
      <c r="O337">
        <f t="shared" si="165"/>
        <v>2.5085732872468879E-5</v>
      </c>
      <c r="P337">
        <v>0.1</v>
      </c>
      <c r="Q337">
        <f t="shared" si="166"/>
        <v>2.5085732872468883E-6</v>
      </c>
      <c r="AD337" s="135"/>
      <c r="AF337" s="134"/>
      <c r="AG337" s="134"/>
      <c r="AH337" s="134"/>
      <c r="AI337" s="134"/>
      <c r="AJ337" s="134"/>
      <c r="AL337" s="136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  <c r="BM337" s="134"/>
      <c r="BN337" s="134"/>
      <c r="BO337" s="134"/>
      <c r="BP337" s="134"/>
      <c r="BQ337" s="134"/>
    </row>
    <row r="338" spans="1:69">
      <c r="A338" s="18" t="s">
        <v>1705</v>
      </c>
      <c r="B338" s="6"/>
      <c r="C338" s="32">
        <v>41326.353000000003</v>
      </c>
      <c r="D338" s="32"/>
      <c r="E338">
        <f t="shared" si="156"/>
        <v>23977.990664474783</v>
      </c>
      <c r="F338">
        <f t="shared" si="157"/>
        <v>23978</v>
      </c>
      <c r="G338">
        <f t="shared" si="163"/>
        <v>-3.0013359937584028E-3</v>
      </c>
      <c r="I338">
        <f t="shared" si="164"/>
        <v>-3.0013359937584028E-3</v>
      </c>
      <c r="L338">
        <f t="shared" si="159"/>
        <v>-8.283527579011879E-3</v>
      </c>
      <c r="M338" s="2">
        <f t="shared" si="160"/>
        <v>26307.853000000003</v>
      </c>
      <c r="O338">
        <f t="shared" si="165"/>
        <v>2.7901547943322632E-5</v>
      </c>
      <c r="P338">
        <v>0.1</v>
      </c>
      <c r="Q338">
        <f t="shared" si="166"/>
        <v>2.7901547943322632E-6</v>
      </c>
      <c r="AD338" s="135"/>
      <c r="AF338" s="134"/>
      <c r="AG338" s="134"/>
      <c r="AH338" s="134"/>
      <c r="AI338" s="134"/>
      <c r="AJ338" s="134"/>
      <c r="AL338" s="136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  <c r="BM338" s="134"/>
      <c r="BN338" s="134"/>
      <c r="BO338" s="134"/>
      <c r="BP338" s="134"/>
      <c r="BQ338" s="134"/>
    </row>
    <row r="339" spans="1:69">
      <c r="A339" s="18" t="s">
        <v>1705</v>
      </c>
      <c r="B339" s="6"/>
      <c r="C339" s="32">
        <v>41328.288999999997</v>
      </c>
      <c r="D339" s="32"/>
      <c r="E339">
        <f t="shared" si="156"/>
        <v>23984.012508365104</v>
      </c>
      <c r="F339">
        <f t="shared" si="157"/>
        <v>23984</v>
      </c>
      <c r="G339">
        <f t="shared" si="163"/>
        <v>4.0213920001406223E-3</v>
      </c>
      <c r="I339">
        <f t="shared" si="164"/>
        <v>4.0213920001406223E-3</v>
      </c>
      <c r="L339">
        <f t="shared" si="159"/>
        <v>-8.2826062257822033E-3</v>
      </c>
      <c r="M339" s="2">
        <f t="shared" si="160"/>
        <v>26309.788999999997</v>
      </c>
      <c r="O339">
        <f t="shared" si="165"/>
        <v>1.5138837234351203E-4</v>
      </c>
      <c r="P339">
        <v>0.1</v>
      </c>
      <c r="Q339">
        <f t="shared" si="166"/>
        <v>1.5138837234351204E-5</v>
      </c>
      <c r="AD339" s="135"/>
      <c r="AF339" s="134"/>
      <c r="AG339" s="134"/>
      <c r="AH339" s="134"/>
      <c r="AI339" s="134"/>
      <c r="AJ339" s="134"/>
      <c r="AL339" s="136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  <c r="BM339" s="134"/>
      <c r="BN339" s="134"/>
      <c r="BO339" s="134"/>
      <c r="BP339" s="134"/>
      <c r="BQ339" s="134"/>
    </row>
    <row r="340" spans="1:69">
      <c r="A340" s="18" t="s">
        <v>1705</v>
      </c>
      <c r="B340" s="6" t="s">
        <v>1814</v>
      </c>
      <c r="C340" s="32">
        <v>41334.233999999997</v>
      </c>
      <c r="D340" s="32"/>
      <c r="E340">
        <f t="shared" si="156"/>
        <v>24002.504172584151</v>
      </c>
      <c r="F340">
        <f t="shared" si="157"/>
        <v>24002.5</v>
      </c>
      <c r="G340">
        <f t="shared" si="163"/>
        <v>1.3414700006251223E-3</v>
      </c>
      <c r="I340">
        <f t="shared" si="164"/>
        <v>1.3414700006251223E-3</v>
      </c>
      <c r="L340">
        <f t="shared" si="159"/>
        <v>-8.2797555519099012E-3</v>
      </c>
      <c r="M340" s="2">
        <f t="shared" si="160"/>
        <v>26315.733999999997</v>
      </c>
      <c r="O340">
        <f t="shared" si="165"/>
        <v>9.2567981132752865E-5</v>
      </c>
      <c r="P340">
        <v>0.1</v>
      </c>
      <c r="Q340">
        <f t="shared" si="166"/>
        <v>9.2567981132752868E-6</v>
      </c>
      <c r="AD340" s="135"/>
      <c r="AF340" s="134"/>
      <c r="AG340" s="134"/>
      <c r="AH340" s="134"/>
      <c r="AI340" s="134"/>
      <c r="AJ340" s="134"/>
      <c r="AL340" s="136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  <c r="BM340" s="134"/>
      <c r="BN340" s="134"/>
      <c r="BO340" s="134"/>
      <c r="BP340" s="134"/>
      <c r="BQ340" s="134"/>
    </row>
    <row r="341" spans="1:69">
      <c r="A341" s="18" t="s">
        <v>1705</v>
      </c>
      <c r="B341" s="6"/>
      <c r="C341" s="32">
        <v>41335.351999999999</v>
      </c>
      <c r="D341" s="32"/>
      <c r="E341">
        <f t="shared" si="156"/>
        <v>24005.981663012568</v>
      </c>
      <c r="F341">
        <f t="shared" si="157"/>
        <v>24006</v>
      </c>
      <c r="G341">
        <f t="shared" si="163"/>
        <v>-5.8952719991793856E-3</v>
      </c>
      <c r="I341">
        <f t="shared" si="164"/>
        <v>-5.8952719991793856E-3</v>
      </c>
      <c r="L341">
        <f t="shared" si="159"/>
        <v>-8.2792145644634482E-3</v>
      </c>
      <c r="M341" s="2">
        <f t="shared" si="160"/>
        <v>26316.851999999999</v>
      </c>
      <c r="O341">
        <f t="shared" si="165"/>
        <v>5.683182154573157E-6</v>
      </c>
      <c r="P341">
        <v>0.1</v>
      </c>
      <c r="Q341">
        <f t="shared" si="166"/>
        <v>5.6831821545731577E-7</v>
      </c>
      <c r="AD341" s="135"/>
      <c r="AF341" s="134"/>
      <c r="AG341" s="134"/>
      <c r="AH341" s="134"/>
      <c r="AI341" s="134"/>
      <c r="AJ341" s="134"/>
      <c r="AL341" s="136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  <c r="BM341" s="134"/>
      <c r="BN341" s="134"/>
      <c r="BO341" s="134"/>
      <c r="BP341" s="134"/>
      <c r="BQ341" s="134"/>
    </row>
    <row r="342" spans="1:69">
      <c r="A342" s="18" t="s">
        <v>1705</v>
      </c>
      <c r="B342" s="6" t="s">
        <v>1814</v>
      </c>
      <c r="C342" s="32">
        <v>41348.372000000003</v>
      </c>
      <c r="D342" s="32"/>
      <c r="E342">
        <f t="shared" si="156"/>
        <v>24046.479807357748</v>
      </c>
      <c r="F342">
        <f t="shared" si="157"/>
        <v>24046.5</v>
      </c>
      <c r="G342">
        <f t="shared" si="163"/>
        <v>-6.4918579955701716E-3</v>
      </c>
      <c r="I342">
        <f t="shared" si="164"/>
        <v>-6.4918579955701716E-3</v>
      </c>
      <c r="L342">
        <f t="shared" si="159"/>
        <v>-8.2729159005257031E-3</v>
      </c>
      <c r="M342" s="2">
        <f t="shared" si="160"/>
        <v>26329.872000000003</v>
      </c>
      <c r="O342">
        <f t="shared" si="165"/>
        <v>3.172167260804587E-6</v>
      </c>
      <c r="P342">
        <v>0.1</v>
      </c>
      <c r="Q342">
        <f t="shared" si="166"/>
        <v>3.1721672608045872E-7</v>
      </c>
      <c r="AD342" s="135"/>
      <c r="AF342" s="134"/>
      <c r="AG342" s="134"/>
      <c r="AH342" s="134"/>
      <c r="AI342" s="134"/>
      <c r="AJ342" s="134"/>
      <c r="AL342" s="136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34"/>
      <c r="BN342" s="134"/>
      <c r="BO342" s="134"/>
      <c r="BP342" s="134"/>
      <c r="BQ342" s="134"/>
    </row>
    <row r="343" spans="1:69">
      <c r="A343" s="18" t="s">
        <v>1705</v>
      </c>
      <c r="B343" s="6" t="s">
        <v>1814</v>
      </c>
      <c r="C343" s="32">
        <v>41350.305999999997</v>
      </c>
      <c r="D343" s="32"/>
      <c r="E343">
        <f t="shared" si="156"/>
        <v>24052.495430334959</v>
      </c>
      <c r="F343">
        <f t="shared" si="157"/>
        <v>24052.5</v>
      </c>
      <c r="G343">
        <f t="shared" si="163"/>
        <v>-1.4691300020786002E-3</v>
      </c>
      <c r="I343">
        <f t="shared" si="164"/>
        <v>-1.4691300020786002E-3</v>
      </c>
      <c r="L343">
        <f t="shared" si="159"/>
        <v>-8.2719767113061272E-3</v>
      </c>
      <c r="M343" s="2">
        <f t="shared" si="160"/>
        <v>26331.805999999997</v>
      </c>
      <c r="O343">
        <f t="shared" si="165"/>
        <v>4.6278723349247796E-5</v>
      </c>
      <c r="P343">
        <v>0.1</v>
      </c>
      <c r="Q343">
        <f t="shared" si="166"/>
        <v>4.6278723349247796E-6</v>
      </c>
      <c r="AD343" s="135"/>
      <c r="AF343" s="134"/>
      <c r="AG343" s="134"/>
      <c r="AH343" s="134"/>
      <c r="AI343" s="134"/>
      <c r="AJ343" s="134"/>
      <c r="AL343" s="136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34"/>
      <c r="BN343" s="134"/>
      <c r="BO343" s="134"/>
      <c r="BP343" s="134"/>
      <c r="BQ343" s="134"/>
    </row>
    <row r="344" spans="1:69">
      <c r="A344" s="18" t="s">
        <v>1705</v>
      </c>
      <c r="B344" s="6" t="s">
        <v>1814</v>
      </c>
      <c r="C344" s="32">
        <v>41352.235999999997</v>
      </c>
      <c r="D344" s="32"/>
      <c r="E344">
        <f t="shared" si="156"/>
        <v>24058.498611485971</v>
      </c>
      <c r="F344">
        <f t="shared" si="157"/>
        <v>24058.5</v>
      </c>
      <c r="G344">
        <f t="shared" si="163"/>
        <v>-4.4640200212597847E-4</v>
      </c>
      <c r="I344">
        <f t="shared" si="164"/>
        <v>-4.4640200212597847E-4</v>
      </c>
      <c r="L344">
        <f t="shared" si="159"/>
        <v>-8.2710359598100677E-3</v>
      </c>
      <c r="M344" s="2">
        <f t="shared" si="160"/>
        <v>26333.735999999997</v>
      </c>
      <c r="O344">
        <f t="shared" si="165"/>
        <v>6.1224896571742977E-5</v>
      </c>
      <c r="P344">
        <v>0.1</v>
      </c>
      <c r="Q344">
        <f t="shared" si="166"/>
        <v>6.1224896571742977E-6</v>
      </c>
      <c r="AD344" s="135"/>
      <c r="AF344" s="134"/>
      <c r="AG344" s="134"/>
      <c r="AH344" s="134"/>
      <c r="AI344" s="134"/>
      <c r="AJ344" s="134"/>
      <c r="AL344" s="136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34"/>
      <c r="BN344" s="134"/>
      <c r="BO344" s="134"/>
      <c r="BP344" s="134"/>
      <c r="BQ344" s="134"/>
    </row>
    <row r="345" spans="1:69">
      <c r="A345" s="18" t="s">
        <v>1706</v>
      </c>
      <c r="B345" s="6"/>
      <c r="C345" s="32">
        <v>41363.321000000004</v>
      </c>
      <c r="D345" s="32"/>
      <c r="E345">
        <f t="shared" si="156"/>
        <v>24092.978022397372</v>
      </c>
      <c r="F345">
        <f t="shared" si="157"/>
        <v>24093</v>
      </c>
      <c r="G345">
        <f t="shared" si="163"/>
        <v>-7.0657159958500415E-3</v>
      </c>
      <c r="I345">
        <f t="shared" si="164"/>
        <v>-7.0657159958500415E-3</v>
      </c>
      <c r="L345">
        <f t="shared" si="159"/>
        <v>-8.2655963207796251E-3</v>
      </c>
      <c r="M345" s="2">
        <f t="shared" si="160"/>
        <v>26344.821000000004</v>
      </c>
      <c r="O345">
        <f t="shared" si="165"/>
        <v>1.4397127941531232E-6</v>
      </c>
      <c r="P345">
        <v>0.1</v>
      </c>
      <c r="Q345">
        <f t="shared" si="166"/>
        <v>1.4397127941531234E-7</v>
      </c>
      <c r="AD345" s="135"/>
      <c r="AF345" s="134"/>
      <c r="AG345" s="134"/>
      <c r="AH345" s="134"/>
      <c r="AI345" s="134"/>
      <c r="AJ345" s="134"/>
      <c r="AL345" s="136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34"/>
    </row>
    <row r="346" spans="1:69">
      <c r="A346" s="18" t="s">
        <v>1706</v>
      </c>
      <c r="B346" s="6"/>
      <c r="C346" s="32">
        <v>41363.324999999997</v>
      </c>
      <c r="D346" s="32"/>
      <c r="E346">
        <f t="shared" si="156"/>
        <v>24092.990464223571</v>
      </c>
      <c r="F346">
        <f t="shared" si="157"/>
        <v>24093</v>
      </c>
      <c r="G346">
        <f t="shared" si="163"/>
        <v>-3.0657160023110919E-3</v>
      </c>
      <c r="I346">
        <f t="shared" si="164"/>
        <v>-3.0657160023110919E-3</v>
      </c>
      <c r="L346">
        <f t="shared" si="159"/>
        <v>-8.2655963207796251E-3</v>
      </c>
      <c r="M346" s="2">
        <f t="shared" si="160"/>
        <v>26344.824999999997</v>
      </c>
      <c r="O346">
        <f t="shared" si="165"/>
        <v>2.7038755326396414E-5</v>
      </c>
      <c r="P346">
        <v>0.1</v>
      </c>
      <c r="Q346">
        <f t="shared" si="166"/>
        <v>2.7038755326396414E-6</v>
      </c>
      <c r="AD346" s="135"/>
      <c r="AF346" s="134"/>
      <c r="AG346" s="134"/>
      <c r="AH346" s="134"/>
      <c r="AI346" s="134"/>
      <c r="AJ346" s="134"/>
      <c r="AL346" s="136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  <c r="BM346" s="134"/>
      <c r="BN346" s="134"/>
      <c r="BO346" s="134"/>
      <c r="BP346" s="134"/>
      <c r="BQ346" s="134"/>
    </row>
    <row r="347" spans="1:69">
      <c r="A347" s="18" t="s">
        <v>1706</v>
      </c>
      <c r="B347" s="6"/>
      <c r="C347" s="32">
        <v>41363.328000000001</v>
      </c>
      <c r="D347" s="32"/>
      <c r="E347">
        <f t="shared" si="156"/>
        <v>24092.999795593249</v>
      </c>
      <c r="F347">
        <f t="shared" si="157"/>
        <v>24093</v>
      </c>
      <c r="G347">
        <f t="shared" si="163"/>
        <v>-6.5715998061932623E-5</v>
      </c>
      <c r="I347">
        <f t="shared" si="164"/>
        <v>-6.5715998061932623E-5</v>
      </c>
      <c r="L347">
        <f t="shared" si="159"/>
        <v>-8.2655963207796251E-3</v>
      </c>
      <c r="M347" s="2">
        <f t="shared" si="160"/>
        <v>26344.828000000001</v>
      </c>
      <c r="O347">
        <f t="shared" si="165"/>
        <v>6.7238037306892814E-5</v>
      </c>
      <c r="P347">
        <v>0.1</v>
      </c>
      <c r="Q347">
        <f t="shared" si="166"/>
        <v>6.723803730689282E-6</v>
      </c>
      <c r="AD347" s="135"/>
      <c r="AF347" s="134"/>
      <c r="AG347" s="134"/>
      <c r="AH347" s="134"/>
      <c r="AI347" s="134"/>
      <c r="AJ347" s="134"/>
      <c r="AL347" s="136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  <c r="BM347" s="134"/>
      <c r="BN347" s="134"/>
      <c r="BO347" s="134"/>
      <c r="BP347" s="134"/>
      <c r="BQ347" s="134"/>
    </row>
    <row r="348" spans="1:69">
      <c r="A348" s="18" t="s">
        <v>1706</v>
      </c>
      <c r="B348" s="6"/>
      <c r="C348" s="32">
        <v>41363.33</v>
      </c>
      <c r="D348" s="32"/>
      <c r="E348">
        <f t="shared" si="156"/>
        <v>24093.006016506359</v>
      </c>
      <c r="F348">
        <f t="shared" si="157"/>
        <v>24093</v>
      </c>
      <c r="G348">
        <f t="shared" si="163"/>
        <v>1.934284002345521E-3</v>
      </c>
      <c r="I348">
        <f t="shared" si="164"/>
        <v>1.934284002345521E-3</v>
      </c>
      <c r="L348">
        <f t="shared" si="159"/>
        <v>-8.2655963207796251E-3</v>
      </c>
      <c r="M348" s="2">
        <f t="shared" si="160"/>
        <v>26344.83</v>
      </c>
      <c r="O348">
        <f t="shared" si="165"/>
        <v>1.0403755860607553E-4</v>
      </c>
      <c r="P348">
        <v>0.1</v>
      </c>
      <c r="Q348">
        <f t="shared" si="166"/>
        <v>1.0403755860607554E-5</v>
      </c>
      <c r="AD348" s="135"/>
      <c r="AF348" s="134"/>
      <c r="AG348" s="134"/>
      <c r="AH348" s="134"/>
      <c r="AI348" s="134"/>
      <c r="AJ348" s="134"/>
      <c r="AL348" s="136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  <c r="BM348" s="134"/>
      <c r="BN348" s="134"/>
      <c r="BO348" s="134"/>
      <c r="BP348" s="134"/>
      <c r="BQ348" s="134"/>
    </row>
    <row r="349" spans="1:69">
      <c r="A349" s="18" t="s">
        <v>1706</v>
      </c>
      <c r="B349" s="6" t="s">
        <v>1814</v>
      </c>
      <c r="C349" s="32">
        <v>41367.353999999999</v>
      </c>
      <c r="D349" s="32"/>
      <c r="E349">
        <f t="shared" si="156"/>
        <v>24105.522493683384</v>
      </c>
      <c r="F349">
        <f t="shared" si="157"/>
        <v>24105.5</v>
      </c>
      <c r="G349">
        <f t="shared" si="163"/>
        <v>7.2316340010729618E-3</v>
      </c>
      <c r="I349">
        <f t="shared" si="164"/>
        <v>7.2316340010729618E-3</v>
      </c>
      <c r="L349">
        <f t="shared" si="159"/>
        <v>-8.2636126893307696E-3</v>
      </c>
      <c r="M349" s="2">
        <f t="shared" si="160"/>
        <v>26348.853999999999</v>
      </c>
      <c r="O349">
        <f t="shared" si="165"/>
        <v>2.401026699964678E-4</v>
      </c>
      <c r="P349">
        <v>0.1</v>
      </c>
      <c r="Q349">
        <f t="shared" si="166"/>
        <v>2.401026699964678E-5</v>
      </c>
      <c r="AD349" s="135"/>
      <c r="AF349" s="134"/>
      <c r="AG349" s="134"/>
      <c r="AH349" s="134"/>
      <c r="AI349" s="134"/>
      <c r="AJ349" s="134"/>
      <c r="AL349" s="136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  <c r="BM349" s="134"/>
      <c r="BN349" s="134"/>
      <c r="BO349" s="134"/>
      <c r="BP349" s="134"/>
      <c r="BQ349" s="134"/>
    </row>
    <row r="350" spans="1:69">
      <c r="A350" s="18" t="s">
        <v>1706</v>
      </c>
      <c r="B350" s="6" t="s">
        <v>1814</v>
      </c>
      <c r="C350" s="32">
        <v>41369.284</v>
      </c>
      <c r="D350" s="32"/>
      <c r="E350">
        <f t="shared" si="156"/>
        <v>24111.525674834396</v>
      </c>
      <c r="F350">
        <f t="shared" si="157"/>
        <v>24111.5</v>
      </c>
      <c r="G350">
        <f t="shared" si="163"/>
        <v>8.2543620010255836E-3</v>
      </c>
      <c r="I350">
        <f t="shared" si="164"/>
        <v>8.2543620010255836E-3</v>
      </c>
      <c r="L350">
        <f t="shared" si="159"/>
        <v>-8.2626581377257327E-3</v>
      </c>
      <c r="M350" s="2">
        <f t="shared" si="160"/>
        <v>26350.784</v>
      </c>
      <c r="O350">
        <f t="shared" si="165"/>
        <v>2.7281195426391656E-4</v>
      </c>
      <c r="P350">
        <v>0.1</v>
      </c>
      <c r="Q350">
        <f t="shared" si="166"/>
        <v>2.7281195426391658E-5</v>
      </c>
      <c r="AD350" s="135"/>
      <c r="AF350" s="134"/>
      <c r="AG350" s="134"/>
      <c r="AH350" s="134"/>
      <c r="AI350" s="134"/>
      <c r="AJ350" s="134"/>
      <c r="AL350" s="136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  <c r="BM350" s="134"/>
      <c r="BN350" s="134"/>
      <c r="BO350" s="134"/>
      <c r="BP350" s="134"/>
      <c r="BQ350" s="134"/>
    </row>
    <row r="351" spans="1:69">
      <c r="A351" s="18" t="s">
        <v>1706</v>
      </c>
      <c r="B351" s="6"/>
      <c r="C351" s="32">
        <v>41372.336000000003</v>
      </c>
      <c r="D351" s="32"/>
      <c r="E351">
        <f t="shared" si="156"/>
        <v>24121.018788240046</v>
      </c>
      <c r="F351">
        <f t="shared" si="157"/>
        <v>24121</v>
      </c>
      <c r="G351">
        <f t="shared" si="163"/>
        <v>6.0403480092645623E-3</v>
      </c>
      <c r="I351">
        <f t="shared" si="164"/>
        <v>6.0403480092645623E-3</v>
      </c>
      <c r="L351">
        <f t="shared" si="159"/>
        <v>-8.2611435692786957E-3</v>
      </c>
      <c r="M351" s="2">
        <f t="shared" si="160"/>
        <v>26353.836000000003</v>
      </c>
      <c r="O351">
        <f t="shared" si="165"/>
        <v>2.0453266137114372E-4</v>
      </c>
      <c r="P351">
        <v>0.1</v>
      </c>
      <c r="Q351">
        <f t="shared" si="166"/>
        <v>2.0453266137114373E-5</v>
      </c>
      <c r="AD351" s="135"/>
      <c r="AF351" s="134"/>
      <c r="AG351" s="134"/>
      <c r="AH351" s="134"/>
      <c r="AI351" s="134"/>
      <c r="AJ351" s="134"/>
      <c r="AL351" s="136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  <c r="BM351" s="134"/>
      <c r="BN351" s="134"/>
      <c r="BO351" s="134"/>
      <c r="BP351" s="134"/>
      <c r="BQ351" s="134"/>
    </row>
    <row r="352" spans="1:69">
      <c r="A352" s="18" t="s">
        <v>1706</v>
      </c>
      <c r="B352" s="6" t="s">
        <v>1814</v>
      </c>
      <c r="C352" s="32">
        <v>41395.31</v>
      </c>
      <c r="D352" s="32"/>
      <c r="E352">
        <f t="shared" si="156"/>
        <v>24192.478417132952</v>
      </c>
      <c r="F352">
        <f t="shared" si="157"/>
        <v>24192.5</v>
      </c>
      <c r="G352">
        <f t="shared" si="163"/>
        <v>-6.9388100018841214E-3</v>
      </c>
      <c r="I352">
        <f t="shared" si="164"/>
        <v>-6.9388100018841214E-3</v>
      </c>
      <c r="L352">
        <f t="shared" si="159"/>
        <v>-8.2496187832465338E-3</v>
      </c>
      <c r="M352" s="2">
        <f t="shared" si="160"/>
        <v>26376.809999999998</v>
      </c>
      <c r="O352">
        <f t="shared" si="165"/>
        <v>1.7182196612968126E-6</v>
      </c>
      <c r="P352">
        <v>0.1</v>
      </c>
      <c r="Q352">
        <f t="shared" si="166"/>
        <v>1.7182196612968127E-7</v>
      </c>
      <c r="AD352" s="135"/>
      <c r="AF352" s="134"/>
      <c r="AG352" s="134"/>
      <c r="AH352" s="134"/>
      <c r="AI352" s="134"/>
      <c r="AJ352" s="134"/>
      <c r="AL352" s="136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  <c r="BM352" s="134"/>
      <c r="BN352" s="134"/>
      <c r="BO352" s="134"/>
      <c r="BP352" s="134"/>
      <c r="BQ352" s="134"/>
    </row>
    <row r="353" spans="1:69">
      <c r="A353" s="18" t="s">
        <v>1706</v>
      </c>
      <c r="B353" s="6" t="s">
        <v>1814</v>
      </c>
      <c r="C353" s="32">
        <v>41396.281999999999</v>
      </c>
      <c r="D353" s="32"/>
      <c r="E353">
        <f t="shared" si="156"/>
        <v>24195.501780904349</v>
      </c>
      <c r="F353">
        <f t="shared" si="157"/>
        <v>24195.5</v>
      </c>
      <c r="G353">
        <f t="shared" si="163"/>
        <v>5.7255400315625593E-4</v>
      </c>
      <c r="I353">
        <f t="shared" si="164"/>
        <v>5.7255400315625593E-4</v>
      </c>
      <c r="L353">
        <f t="shared" si="159"/>
        <v>-8.2491303762240436E-3</v>
      </c>
      <c r="M353" s="2">
        <f t="shared" si="160"/>
        <v>26377.781999999999</v>
      </c>
      <c r="O353">
        <f t="shared" si="165"/>
        <v>7.7822115289402375E-5</v>
      </c>
      <c r="P353">
        <v>0.1</v>
      </c>
      <c r="Q353">
        <f t="shared" si="166"/>
        <v>7.7822115289402372E-6</v>
      </c>
      <c r="AD353" s="135"/>
      <c r="AF353" s="134"/>
      <c r="AG353" s="134"/>
      <c r="AH353" s="134"/>
      <c r="AI353" s="134"/>
      <c r="AJ353" s="134"/>
      <c r="AL353" s="136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  <c r="BM353" s="134"/>
      <c r="BN353" s="134"/>
      <c r="BO353" s="134"/>
      <c r="BP353" s="134"/>
      <c r="BQ353" s="134"/>
    </row>
    <row r="354" spans="1:69">
      <c r="A354" s="18" t="s">
        <v>1707</v>
      </c>
      <c r="B354" s="6"/>
      <c r="C354" s="32">
        <v>41536.603000000003</v>
      </c>
      <c r="D354" s="32"/>
      <c r="E354">
        <f t="shared" si="156"/>
        <v>24631.964155148446</v>
      </c>
      <c r="F354">
        <f t="shared" si="157"/>
        <v>24632</v>
      </c>
      <c r="G354">
        <f t="shared" si="163"/>
        <v>-1.1523983994266018E-2</v>
      </c>
      <c r="I354">
        <f t="shared" si="164"/>
        <v>-1.1523983994266018E-2</v>
      </c>
      <c r="L354">
        <f t="shared" si="159"/>
        <v>-8.1739045175714311E-3</v>
      </c>
      <c r="M354" s="2">
        <f t="shared" si="160"/>
        <v>26518.103000000003</v>
      </c>
      <c r="O354">
        <f t="shared" si="165"/>
        <v>1.1223032500170279E-5</v>
      </c>
      <c r="P354">
        <v>0.1</v>
      </c>
      <c r="Q354">
        <f t="shared" si="166"/>
        <v>1.1223032500170279E-6</v>
      </c>
      <c r="AD354" s="135"/>
      <c r="AF354" s="134"/>
      <c r="AG354" s="134"/>
      <c r="AH354" s="134"/>
      <c r="AI354" s="134"/>
      <c r="AJ354" s="134"/>
      <c r="AL354" s="136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M354" s="134"/>
      <c r="BN354" s="134"/>
      <c r="BO354" s="134"/>
      <c r="BP354" s="134"/>
      <c r="BQ354" s="134"/>
    </row>
    <row r="355" spans="1:69">
      <c r="A355" s="18" t="s">
        <v>1707</v>
      </c>
      <c r="B355" s="6" t="s">
        <v>1814</v>
      </c>
      <c r="C355" s="32">
        <v>41550.593000000001</v>
      </c>
      <c r="D355" s="32"/>
      <c r="E355">
        <f t="shared" si="156"/>
        <v>24675.479442351883</v>
      </c>
      <c r="F355">
        <f t="shared" si="157"/>
        <v>24675.5</v>
      </c>
      <c r="G355">
        <f t="shared" ref="G355:G386" si="167">+C355-(C$7+F355*C$8)</f>
        <v>-6.6092059932998382E-3</v>
      </c>
      <c r="I355">
        <f t="shared" si="164"/>
        <v>-6.6092059932998382E-3</v>
      </c>
      <c r="L355">
        <f t="shared" si="159"/>
        <v>-8.1659547223353023E-3</v>
      </c>
      <c r="M355" s="2">
        <f t="shared" si="160"/>
        <v>26532.093000000001</v>
      </c>
      <c r="O355">
        <f t="shared" ref="O355:O388" si="168">+(L355-G355)^2</f>
        <v>2.423466605353533E-6</v>
      </c>
      <c r="P355">
        <v>0.1</v>
      </c>
      <c r="Q355">
        <f t="shared" ref="Q355:Q386" si="169">+P355*O355</f>
        <v>2.4234666053535331E-7</v>
      </c>
      <c r="AD355" s="135"/>
      <c r="AF355" s="134"/>
      <c r="AG355" s="134"/>
      <c r="AH355" s="134"/>
      <c r="AI355" s="134"/>
      <c r="AJ355" s="134"/>
      <c r="AL355" s="136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  <c r="BM355" s="134"/>
      <c r="BN355" s="134"/>
      <c r="BO355" s="134"/>
      <c r="BP355" s="134"/>
      <c r="BQ355" s="134"/>
    </row>
    <row r="356" spans="1:69">
      <c r="A356" s="18" t="s">
        <v>1707</v>
      </c>
      <c r="B356" s="6"/>
      <c r="C356" s="32">
        <v>41554.610999999997</v>
      </c>
      <c r="D356" s="32"/>
      <c r="E356">
        <f t="shared" si="156"/>
        <v>24687.977256789574</v>
      </c>
      <c r="F356">
        <f t="shared" si="157"/>
        <v>24688</v>
      </c>
      <c r="G356">
        <f t="shared" si="167"/>
        <v>-7.3118560030707158E-3</v>
      </c>
      <c r="I356">
        <f t="shared" si="164"/>
        <v>-7.3118560030707158E-3</v>
      </c>
      <c r="L356">
        <f t="shared" si="159"/>
        <v>-8.1636551096176905E-3</v>
      </c>
      <c r="M356" s="2">
        <f t="shared" si="160"/>
        <v>26536.110999999997</v>
      </c>
      <c r="O356">
        <f t="shared" si="168"/>
        <v>7.2556171791422429E-7</v>
      </c>
      <c r="P356">
        <v>0.1</v>
      </c>
      <c r="Q356">
        <f t="shared" si="169"/>
        <v>7.2556171791422431E-8</v>
      </c>
      <c r="AD356" s="135"/>
      <c r="AF356" s="134"/>
      <c r="AG356" s="134"/>
      <c r="AH356" s="134"/>
      <c r="AI356" s="134"/>
      <c r="AJ356" s="134"/>
      <c r="AL356" s="136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  <c r="BM356" s="134"/>
      <c r="BN356" s="134"/>
      <c r="BO356" s="134"/>
      <c r="BP356" s="134"/>
      <c r="BQ356" s="134"/>
    </row>
    <row r="357" spans="1:69">
      <c r="A357" s="18" t="s">
        <v>1707</v>
      </c>
      <c r="B357" s="6"/>
      <c r="C357" s="32">
        <v>41565.546000000002</v>
      </c>
      <c r="D357" s="32"/>
      <c r="E357">
        <f t="shared" si="156"/>
        <v>24721.990099217732</v>
      </c>
      <c r="F357">
        <f t="shared" si="157"/>
        <v>24722</v>
      </c>
      <c r="G357">
        <f t="shared" si="167"/>
        <v>-3.1830639927648008E-3</v>
      </c>
      <c r="I357">
        <f t="shared" si="164"/>
        <v>-3.1830639927648008E-3</v>
      </c>
      <c r="L357">
        <f t="shared" si="159"/>
        <v>-8.1573658580379078E-3</v>
      </c>
      <c r="M357" s="2">
        <f t="shared" si="160"/>
        <v>26547.046000000002</v>
      </c>
      <c r="O357">
        <f t="shared" si="168"/>
        <v>2.4743679046859514E-5</v>
      </c>
      <c r="P357">
        <v>0.1</v>
      </c>
      <c r="Q357">
        <f t="shared" si="169"/>
        <v>2.4743679046859514E-6</v>
      </c>
      <c r="AD357" s="135"/>
      <c r="AF357" s="134"/>
      <c r="AG357" s="134"/>
      <c r="AH357" s="134"/>
      <c r="AI357" s="134"/>
      <c r="AJ357" s="134"/>
      <c r="AL357" s="136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4"/>
      <c r="BP357" s="134"/>
      <c r="BQ357" s="134"/>
    </row>
    <row r="358" spans="1:69">
      <c r="A358" s="18" t="s">
        <v>1707</v>
      </c>
      <c r="B358" s="6" t="s">
        <v>1814</v>
      </c>
      <c r="C358" s="32">
        <v>41569.559000000001</v>
      </c>
      <c r="D358" s="32"/>
      <c r="E358">
        <f t="shared" si="156"/>
        <v>24734.472361372653</v>
      </c>
      <c r="F358">
        <f t="shared" si="157"/>
        <v>24734.5</v>
      </c>
      <c r="G358">
        <f t="shared" si="167"/>
        <v>-8.8857139999163337E-3</v>
      </c>
      <c r="I358">
        <f t="shared" si="164"/>
        <v>-8.8857139999163337E-3</v>
      </c>
      <c r="L358">
        <f t="shared" si="159"/>
        <v>-8.1550410210645061E-3</v>
      </c>
      <c r="M358" s="2">
        <f t="shared" si="160"/>
        <v>26551.059000000001</v>
      </c>
      <c r="O358">
        <f t="shared" si="168"/>
        <v>5.3388300202420338E-7</v>
      </c>
      <c r="P358">
        <v>0.1</v>
      </c>
      <c r="Q358">
        <f t="shared" si="169"/>
        <v>5.3388300202420338E-8</v>
      </c>
      <c r="AD358" s="135"/>
      <c r="AF358" s="134"/>
      <c r="AG358" s="134"/>
      <c r="AH358" s="134"/>
      <c r="AI358" s="134"/>
      <c r="AJ358" s="134"/>
      <c r="AL358" s="136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134"/>
      <c r="BE358" s="134"/>
      <c r="BF358" s="134"/>
      <c r="BG358" s="134"/>
      <c r="BH358" s="134"/>
      <c r="BI358" s="134"/>
      <c r="BJ358" s="134"/>
      <c r="BK358" s="134"/>
      <c r="BL358" s="134"/>
      <c r="BM358" s="134"/>
      <c r="BN358" s="134"/>
      <c r="BO358" s="134"/>
      <c r="BP358" s="134"/>
      <c r="BQ358" s="134"/>
    </row>
    <row r="359" spans="1:69">
      <c r="A359" s="18" t="s">
        <v>1707</v>
      </c>
      <c r="B359" s="6"/>
      <c r="C359" s="32">
        <v>41571.661999999997</v>
      </c>
      <c r="D359" s="32"/>
      <c r="E359">
        <f t="shared" si="156"/>
        <v>24741.013651507656</v>
      </c>
      <c r="F359">
        <f t="shared" si="157"/>
        <v>24741</v>
      </c>
      <c r="G359">
        <f t="shared" si="167"/>
        <v>4.3889079970540479E-3</v>
      </c>
      <c r="I359">
        <f t="shared" si="164"/>
        <v>4.3889079970540479E-3</v>
      </c>
      <c r="L359">
        <f t="shared" si="159"/>
        <v>-8.1538294261001964E-3</v>
      </c>
      <c r="M359" s="2">
        <f t="shared" si="160"/>
        <v>26553.161999999997</v>
      </c>
      <c r="O359">
        <f t="shared" si="168"/>
        <v>1.5732026206619396E-4</v>
      </c>
      <c r="P359">
        <v>0.1</v>
      </c>
      <c r="Q359">
        <f t="shared" si="169"/>
        <v>1.5732026206619395E-5</v>
      </c>
      <c r="AD359" s="135"/>
      <c r="AF359" s="134"/>
      <c r="AG359" s="134"/>
      <c r="AH359" s="134"/>
      <c r="AI359" s="134"/>
      <c r="AJ359" s="134"/>
      <c r="AL359" s="136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  <c r="BM359" s="134"/>
      <c r="BN359" s="134"/>
      <c r="BO359" s="134"/>
      <c r="BP359" s="134"/>
      <c r="BQ359" s="134"/>
    </row>
    <row r="360" spans="1:69">
      <c r="A360" s="18" t="s">
        <v>1707</v>
      </c>
      <c r="B360" s="6"/>
      <c r="C360" s="32">
        <v>41572.624000000003</v>
      </c>
      <c r="D360" s="32"/>
      <c r="E360">
        <f t="shared" si="156"/>
        <v>24744.005910713517</v>
      </c>
      <c r="F360">
        <f t="shared" si="157"/>
        <v>24744</v>
      </c>
      <c r="G360">
        <f t="shared" si="167"/>
        <v>1.9002720073331147E-3</v>
      </c>
      <c r="I360">
        <f t="shared" si="164"/>
        <v>1.9002720073331147E-3</v>
      </c>
      <c r="L360">
        <f t="shared" si="159"/>
        <v>-8.1532696100232484E-3</v>
      </c>
      <c r="M360" s="2">
        <f t="shared" si="160"/>
        <v>26554.124000000003</v>
      </c>
      <c r="O360">
        <f t="shared" si="168"/>
        <v>1.010736990519164E-4</v>
      </c>
      <c r="P360">
        <v>0.1</v>
      </c>
      <c r="Q360">
        <f t="shared" si="169"/>
        <v>1.010736990519164E-5</v>
      </c>
      <c r="AD360" s="135"/>
      <c r="AF360" s="134"/>
      <c r="AG360" s="134"/>
      <c r="AH360" s="134"/>
      <c r="AI360" s="134"/>
      <c r="AJ360" s="134"/>
      <c r="AL360" s="136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  <c r="BM360" s="134"/>
      <c r="BN360" s="134"/>
      <c r="BO360" s="134"/>
      <c r="BP360" s="134"/>
      <c r="BQ360" s="134"/>
    </row>
    <row r="361" spans="1:69">
      <c r="A361" s="18" t="s">
        <v>1707</v>
      </c>
      <c r="B361" s="6" t="s">
        <v>1814</v>
      </c>
      <c r="C361" s="32">
        <v>41580.491999999998</v>
      </c>
      <c r="D361" s="32"/>
      <c r="E361">
        <f t="shared" si="156"/>
        <v>24768.478982887678</v>
      </c>
      <c r="F361">
        <f t="shared" si="157"/>
        <v>24768.5</v>
      </c>
      <c r="G361">
        <f t="shared" si="167"/>
        <v>-6.7569219972938299E-3</v>
      </c>
      <c r="I361">
        <f t="shared" si="164"/>
        <v>-6.7569219972938299E-3</v>
      </c>
      <c r="L361">
        <f t="shared" si="159"/>
        <v>-8.1486831595089793E-3</v>
      </c>
      <c r="M361" s="2">
        <f t="shared" si="160"/>
        <v>26561.991999999998</v>
      </c>
      <c r="O361">
        <f t="shared" si="168"/>
        <v>1.9369991326504634E-6</v>
      </c>
      <c r="P361">
        <v>0.1</v>
      </c>
      <c r="Q361">
        <f t="shared" si="169"/>
        <v>1.9369991326504635E-7</v>
      </c>
      <c r="AD361" s="135"/>
      <c r="AF361" s="134"/>
      <c r="AG361" s="134"/>
      <c r="AH361" s="134"/>
      <c r="AI361" s="134"/>
      <c r="AJ361" s="134"/>
      <c r="AL361" s="136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  <c r="BM361" s="134"/>
      <c r="BN361" s="134"/>
      <c r="BO361" s="134"/>
      <c r="BP361" s="134"/>
      <c r="BQ361" s="134"/>
    </row>
    <row r="362" spans="1:69">
      <c r="A362" s="18" t="s">
        <v>1795</v>
      </c>
      <c r="B362" s="6"/>
      <c r="C362" s="32">
        <v>41581.624000000003</v>
      </c>
      <c r="D362" s="32" t="s">
        <v>1797</v>
      </c>
      <c r="E362">
        <f t="shared" si="156"/>
        <v>24772.00001970787</v>
      </c>
      <c r="F362">
        <f t="shared" si="157"/>
        <v>24772</v>
      </c>
      <c r="G362">
        <f t="shared" si="167"/>
        <v>6.3360057538375258E-6</v>
      </c>
      <c r="J362">
        <f>+G362</f>
        <v>6.3360057538375258E-6</v>
      </c>
      <c r="L362">
        <f t="shared" si="159"/>
        <v>-8.1480258258607684E-3</v>
      </c>
      <c r="M362" s="2">
        <f t="shared" si="160"/>
        <v>26563.124000000003</v>
      </c>
      <c r="O362">
        <f t="shared" si="168"/>
        <v>6.6493616880893117E-5</v>
      </c>
      <c r="P362">
        <v>0.1</v>
      </c>
      <c r="Q362">
        <f t="shared" si="169"/>
        <v>6.6493616880893122E-6</v>
      </c>
      <c r="AD362" s="135"/>
      <c r="AF362" s="134"/>
      <c r="AG362" s="134"/>
      <c r="AH362" s="134"/>
      <c r="AI362" s="134"/>
      <c r="AJ362" s="134"/>
      <c r="AL362" s="136"/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  <c r="BM362" s="134"/>
      <c r="BN362" s="134"/>
      <c r="BO362" s="134"/>
      <c r="BP362" s="134"/>
      <c r="BQ362" s="134"/>
    </row>
    <row r="363" spans="1:69">
      <c r="A363" s="18" t="s">
        <v>1707</v>
      </c>
      <c r="B363" s="6"/>
      <c r="C363" s="32">
        <v>41581.625999999997</v>
      </c>
      <c r="D363" s="32"/>
      <c r="E363">
        <f t="shared" si="156"/>
        <v>24772.006240620958</v>
      </c>
      <c r="F363">
        <f t="shared" si="157"/>
        <v>24772</v>
      </c>
      <c r="G363">
        <f t="shared" si="167"/>
        <v>2.0063359988853335E-3</v>
      </c>
      <c r="I363">
        <f t="shared" ref="I363:I388" si="170">+G363</f>
        <v>2.0063359988853335E-3</v>
      </c>
      <c r="L363">
        <f t="shared" si="159"/>
        <v>-8.1480258258607684E-3</v>
      </c>
      <c r="M363" s="2">
        <f t="shared" si="160"/>
        <v>26563.125999999997</v>
      </c>
      <c r="O363">
        <f t="shared" si="168"/>
        <v>1.0311106406786098E-4</v>
      </c>
      <c r="P363">
        <v>0.1</v>
      </c>
      <c r="Q363">
        <f t="shared" si="169"/>
        <v>1.0311106406786099E-5</v>
      </c>
      <c r="AD363" s="135"/>
      <c r="AF363" s="134"/>
      <c r="AG363" s="134"/>
      <c r="AH363" s="134"/>
      <c r="AI363" s="134"/>
      <c r="AJ363" s="134"/>
      <c r="AL363" s="136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  <c r="BM363" s="134"/>
      <c r="BN363" s="134"/>
      <c r="BO363" s="134"/>
      <c r="BP363" s="134"/>
      <c r="BQ363" s="134"/>
    </row>
    <row r="364" spans="1:69">
      <c r="A364" s="18" t="s">
        <v>1707</v>
      </c>
      <c r="B364" s="6"/>
      <c r="C364" s="32">
        <v>41589.650999999998</v>
      </c>
      <c r="D364" s="32"/>
      <c r="E364">
        <f t="shared" si="156"/>
        <v>24796.967654474262</v>
      </c>
      <c r="F364">
        <f t="shared" si="157"/>
        <v>24797</v>
      </c>
      <c r="G364">
        <f t="shared" si="167"/>
        <v>-1.0398963997431565E-2</v>
      </c>
      <c r="I364">
        <f t="shared" si="170"/>
        <v>-1.0398963997431565E-2</v>
      </c>
      <c r="L364">
        <f t="shared" si="159"/>
        <v>-8.1433151254886663E-3</v>
      </c>
      <c r="M364" s="2">
        <f t="shared" si="160"/>
        <v>26571.150999999998</v>
      </c>
      <c r="O364">
        <f t="shared" si="168"/>
        <v>5.0879518334972722E-6</v>
      </c>
      <c r="P364">
        <v>0.1</v>
      </c>
      <c r="Q364">
        <f t="shared" si="169"/>
        <v>5.087951833497272E-7</v>
      </c>
      <c r="AD364" s="135"/>
      <c r="AF364" s="134"/>
      <c r="AG364" s="134"/>
      <c r="AH364" s="134"/>
      <c r="AI364" s="134"/>
      <c r="AJ364" s="134"/>
      <c r="AL364" s="136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  <c r="BM364" s="134"/>
      <c r="BN364" s="134"/>
      <c r="BO364" s="134"/>
      <c r="BP364" s="134"/>
      <c r="BQ364" s="134"/>
    </row>
    <row r="365" spans="1:69">
      <c r="A365" s="18" t="s">
        <v>1707</v>
      </c>
      <c r="B365" s="6"/>
      <c r="C365" s="32">
        <v>41591.586000000003</v>
      </c>
      <c r="D365" s="32"/>
      <c r="E365">
        <f t="shared" si="156"/>
        <v>24802.986387908066</v>
      </c>
      <c r="F365">
        <f t="shared" si="157"/>
        <v>24803</v>
      </c>
      <c r="G365">
        <f t="shared" si="167"/>
        <v>-4.3762359928223304E-3</v>
      </c>
      <c r="I365">
        <f t="shared" si="170"/>
        <v>-4.3762359928223304E-3</v>
      </c>
      <c r="L365">
        <f t="shared" si="159"/>
        <v>-8.1421805215184349E-3</v>
      </c>
      <c r="M365" s="2">
        <f t="shared" si="160"/>
        <v>26573.086000000003</v>
      </c>
      <c r="O365">
        <f t="shared" si="168"/>
        <v>1.4182338193216125E-5</v>
      </c>
      <c r="P365">
        <v>0.1</v>
      </c>
      <c r="Q365">
        <f t="shared" si="169"/>
        <v>1.4182338193216127E-6</v>
      </c>
      <c r="AD365" s="135"/>
      <c r="AF365" s="134"/>
      <c r="AG365" s="134"/>
      <c r="AH365" s="134"/>
      <c r="AI365" s="134"/>
      <c r="AJ365" s="134"/>
      <c r="AL365" s="136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  <c r="BM365" s="134"/>
      <c r="BN365" s="134"/>
      <c r="BO365" s="134"/>
      <c r="BP365" s="134"/>
      <c r="BQ365" s="134"/>
    </row>
    <row r="366" spans="1:69">
      <c r="A366" s="18" t="s">
        <v>1708</v>
      </c>
      <c r="B366" s="6" t="s">
        <v>1814</v>
      </c>
      <c r="C366" s="32">
        <v>41616.493999999999</v>
      </c>
      <c r="D366" s="32"/>
      <c r="E366">
        <f t="shared" si="156"/>
        <v>24880.461639778205</v>
      </c>
      <c r="F366">
        <f t="shared" si="157"/>
        <v>24880.5</v>
      </c>
      <c r="G366">
        <f t="shared" si="167"/>
        <v>-1.2332665995927528E-2</v>
      </c>
      <c r="I366">
        <f t="shared" si="170"/>
        <v>-1.2332665995927528E-2</v>
      </c>
      <c r="L366">
        <f t="shared" si="159"/>
        <v>-8.1273848052123981E-3</v>
      </c>
      <c r="M366" s="2">
        <f t="shared" si="160"/>
        <v>26597.993999999999</v>
      </c>
      <c r="O366">
        <f t="shared" si="168"/>
        <v>1.7684389892982458E-5</v>
      </c>
      <c r="P366">
        <v>0.1</v>
      </c>
      <c r="Q366">
        <f t="shared" si="169"/>
        <v>1.768438989298246E-6</v>
      </c>
      <c r="AD366" s="135"/>
      <c r="AF366" s="134"/>
      <c r="AG366" s="134"/>
      <c r="AH366" s="134"/>
      <c r="AI366" s="134"/>
      <c r="AJ366" s="134"/>
      <c r="AL366" s="136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  <c r="BM366" s="134"/>
      <c r="BN366" s="134"/>
      <c r="BO366" s="134"/>
      <c r="BP366" s="134"/>
      <c r="BQ366" s="134"/>
    </row>
    <row r="367" spans="1:69">
      <c r="A367" s="18" t="s">
        <v>1708</v>
      </c>
      <c r="B367" s="6"/>
      <c r="C367" s="32">
        <v>41620.516000000003</v>
      </c>
      <c r="D367" s="32"/>
      <c r="E367">
        <f t="shared" si="156"/>
        <v>24892.971896042141</v>
      </c>
      <c r="F367">
        <f t="shared" si="157"/>
        <v>24893</v>
      </c>
      <c r="G367">
        <f t="shared" si="167"/>
        <v>-9.0353159903315827E-3</v>
      </c>
      <c r="I367">
        <f t="shared" si="170"/>
        <v>-9.0353159903315827E-3</v>
      </c>
      <c r="L367">
        <f t="shared" si="159"/>
        <v>-8.1249739887864665E-3</v>
      </c>
      <c r="M367" s="2">
        <f t="shared" si="160"/>
        <v>26602.016000000003</v>
      </c>
      <c r="O367">
        <f t="shared" si="168"/>
        <v>8.2872255977716839E-7</v>
      </c>
      <c r="P367">
        <v>0.1</v>
      </c>
      <c r="Q367">
        <f t="shared" si="169"/>
        <v>8.2872255977716844E-8</v>
      </c>
      <c r="AD367" s="135"/>
      <c r="AF367" s="134"/>
      <c r="AG367" s="134"/>
      <c r="AH367" s="134"/>
      <c r="AI367" s="134"/>
      <c r="AJ367" s="134"/>
      <c r="AL367" s="136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  <c r="BM367" s="134"/>
      <c r="BN367" s="134"/>
      <c r="BO367" s="134"/>
      <c r="BP367" s="134"/>
      <c r="BQ367" s="134"/>
    </row>
    <row r="368" spans="1:69">
      <c r="A368" s="18" t="s">
        <v>1708</v>
      </c>
      <c r="B368" s="6"/>
      <c r="C368" s="32">
        <v>41623.415999999997</v>
      </c>
      <c r="D368" s="32"/>
      <c r="E368">
        <f t="shared" si="156"/>
        <v>24901.992220051412</v>
      </c>
      <c r="F368">
        <f t="shared" si="157"/>
        <v>24902</v>
      </c>
      <c r="G368">
        <f t="shared" si="167"/>
        <v>-2.5012240002979524E-3</v>
      </c>
      <c r="I368">
        <f t="shared" si="170"/>
        <v>-2.5012240002979524E-3</v>
      </c>
      <c r="L368">
        <f t="shared" si="159"/>
        <v>-8.1232340023417362E-3</v>
      </c>
      <c r="M368" s="2">
        <f t="shared" si="160"/>
        <v>26604.915999999997</v>
      </c>
      <c r="O368">
        <f t="shared" si="168"/>
        <v>3.1606996463080346E-5</v>
      </c>
      <c r="P368">
        <v>0.1</v>
      </c>
      <c r="Q368">
        <f t="shared" si="169"/>
        <v>3.1606996463080348E-6</v>
      </c>
      <c r="AD368" s="135"/>
      <c r="AF368" s="134"/>
      <c r="AG368" s="134"/>
      <c r="AH368" s="134"/>
      <c r="AI368" s="134"/>
      <c r="AJ368" s="134"/>
      <c r="AL368" s="136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  <c r="BM368" s="134"/>
      <c r="BN368" s="134"/>
      <c r="BO368" s="134"/>
      <c r="BP368" s="134"/>
      <c r="BQ368" s="134"/>
    </row>
    <row r="369" spans="1:69">
      <c r="A369" s="18" t="s">
        <v>1708</v>
      </c>
      <c r="B369" s="6" t="s">
        <v>1814</v>
      </c>
      <c r="C369" s="32">
        <v>41627.423000000003</v>
      </c>
      <c r="D369" s="32"/>
      <c r="E369">
        <f t="shared" ref="E369:E432" si="171">+(C369-C$7)/C$8</f>
        <v>24914.455819467028</v>
      </c>
      <c r="F369">
        <f t="shared" ref="F369:F432" si="172">ROUND(2*E369,0)/2</f>
        <v>24914.5</v>
      </c>
      <c r="G369">
        <f t="shared" si="167"/>
        <v>-1.4203873994119931E-2</v>
      </c>
      <c r="I369">
        <f t="shared" si="170"/>
        <v>-1.4203873994119931E-2</v>
      </c>
      <c r="L369">
        <f t="shared" ref="L369:L432" si="173">+D$11+D$12*F369+D$13*F369^2</f>
        <v>-8.1208115230878598E-3</v>
      </c>
      <c r="M369" s="2">
        <f t="shared" ref="M369:M432" si="174">+C369-15018.5</f>
        <v>26608.923000000003</v>
      </c>
      <c r="O369">
        <f t="shared" si="168"/>
        <v>3.7003649026478806E-5</v>
      </c>
      <c r="P369">
        <v>0.1</v>
      </c>
      <c r="Q369">
        <f t="shared" si="169"/>
        <v>3.7003649026478808E-6</v>
      </c>
      <c r="AD369" s="135"/>
      <c r="AF369" s="134"/>
      <c r="AG369" s="134"/>
      <c r="AH369" s="134"/>
      <c r="AI369" s="134"/>
      <c r="AJ369" s="134"/>
      <c r="AL369" s="136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  <c r="BM369" s="134"/>
      <c r="BN369" s="134"/>
      <c r="BO369" s="134"/>
      <c r="BP369" s="134"/>
      <c r="BQ369" s="134"/>
    </row>
    <row r="370" spans="1:69">
      <c r="A370" s="18" t="s">
        <v>1708</v>
      </c>
      <c r="B370" s="6"/>
      <c r="C370" s="32">
        <v>41631.455000000002</v>
      </c>
      <c r="D370" s="32"/>
      <c r="E370">
        <f t="shared" si="171"/>
        <v>24926.997180296494</v>
      </c>
      <c r="F370">
        <f t="shared" si="172"/>
        <v>24927</v>
      </c>
      <c r="G370">
        <f t="shared" si="167"/>
        <v>-9.0652399376267567E-4</v>
      </c>
      <c r="I370">
        <f t="shared" si="170"/>
        <v>-9.0652399376267567E-4</v>
      </c>
      <c r="L370">
        <f t="shared" si="173"/>
        <v>-8.1183822631200608E-3</v>
      </c>
      <c r="M370" s="2">
        <f t="shared" si="174"/>
        <v>26612.955000000002</v>
      </c>
      <c r="O370">
        <f t="shared" si="168"/>
        <v>5.2010899697298499E-5</v>
      </c>
      <c r="P370">
        <v>0.1</v>
      </c>
      <c r="Q370">
        <f t="shared" si="169"/>
        <v>5.2010899697298506E-6</v>
      </c>
      <c r="AD370" s="135"/>
      <c r="AF370" s="134"/>
      <c r="AG370" s="134"/>
      <c r="AH370" s="134"/>
      <c r="AI370" s="134"/>
      <c r="AJ370" s="134"/>
      <c r="AL370" s="136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4"/>
      <c r="BN370" s="134"/>
      <c r="BO370" s="134"/>
      <c r="BP370" s="134"/>
      <c r="BQ370" s="134"/>
    </row>
    <row r="371" spans="1:69">
      <c r="A371" s="18" t="s">
        <v>1708</v>
      </c>
      <c r="B371" s="6" t="s">
        <v>1814</v>
      </c>
      <c r="C371" s="32">
        <v>41648.334000000003</v>
      </c>
      <c r="D371" s="32"/>
      <c r="E371">
        <f t="shared" si="171"/>
        <v>24979.498576487131</v>
      </c>
      <c r="F371">
        <f t="shared" si="172"/>
        <v>24979.5</v>
      </c>
      <c r="G371">
        <f t="shared" si="167"/>
        <v>-4.576539940899238E-4</v>
      </c>
      <c r="I371">
        <f t="shared" si="170"/>
        <v>-4.576539940899238E-4</v>
      </c>
      <c r="L371">
        <f t="shared" si="173"/>
        <v>-8.1081053258592779E-3</v>
      </c>
      <c r="M371" s="2">
        <f t="shared" si="174"/>
        <v>26629.834000000003</v>
      </c>
      <c r="O371">
        <f t="shared" si="168"/>
        <v>5.8529405579771483E-5</v>
      </c>
      <c r="P371">
        <v>0.1</v>
      </c>
      <c r="Q371">
        <f t="shared" si="169"/>
        <v>5.852940557977149E-6</v>
      </c>
      <c r="AD371" s="135"/>
      <c r="AF371" s="134"/>
      <c r="AG371" s="134"/>
      <c r="AH371" s="134"/>
      <c r="AI371" s="134"/>
      <c r="AJ371" s="134"/>
      <c r="AL371" s="136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  <c r="BM371" s="134"/>
      <c r="BN371" s="134"/>
      <c r="BO371" s="134"/>
      <c r="BP371" s="134"/>
      <c r="BQ371" s="134"/>
    </row>
    <row r="372" spans="1:69">
      <c r="A372" s="18" t="s">
        <v>1709</v>
      </c>
      <c r="B372" s="6" t="s">
        <v>1814</v>
      </c>
      <c r="C372" s="32">
        <v>41657.332000000002</v>
      </c>
      <c r="D372" s="32"/>
      <c r="E372">
        <f t="shared" si="171"/>
        <v>25007.486464568374</v>
      </c>
      <c r="F372">
        <f t="shared" si="172"/>
        <v>25007.5</v>
      </c>
      <c r="G372">
        <f t="shared" si="167"/>
        <v>-4.3515899960766546E-3</v>
      </c>
      <c r="I372">
        <f t="shared" si="170"/>
        <v>-4.3515899960766546E-3</v>
      </c>
      <c r="L372">
        <f t="shared" si="173"/>
        <v>-8.1025753847201523E-3</v>
      </c>
      <c r="M372" s="2">
        <f t="shared" si="174"/>
        <v>26638.832000000002</v>
      </c>
      <c r="O372">
        <f t="shared" si="168"/>
        <v>1.4069891385817012E-5</v>
      </c>
      <c r="P372">
        <v>0.1</v>
      </c>
      <c r="Q372">
        <f t="shared" si="169"/>
        <v>1.4069891385817012E-6</v>
      </c>
      <c r="AD372" s="135"/>
      <c r="AF372" s="134"/>
      <c r="AG372" s="134"/>
      <c r="AH372" s="134"/>
      <c r="AI372" s="134"/>
      <c r="AJ372" s="134"/>
      <c r="AL372" s="136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/>
      <c r="BJ372" s="134"/>
      <c r="BK372" s="134"/>
      <c r="BL372" s="134"/>
      <c r="BM372" s="134"/>
      <c r="BN372" s="134"/>
      <c r="BO372" s="134"/>
      <c r="BP372" s="134"/>
      <c r="BQ372" s="134"/>
    </row>
    <row r="373" spans="1:69">
      <c r="A373" s="18" t="s">
        <v>1709</v>
      </c>
      <c r="B373" s="6" t="s">
        <v>1814</v>
      </c>
      <c r="C373" s="32">
        <v>41657.334999999999</v>
      </c>
      <c r="D373" s="32"/>
      <c r="E373">
        <f t="shared" si="171"/>
        <v>25007.49579593803</v>
      </c>
      <c r="F373">
        <f t="shared" si="172"/>
        <v>25007.5</v>
      </c>
      <c r="G373">
        <f t="shared" si="167"/>
        <v>-1.351589999103453E-3</v>
      </c>
      <c r="I373">
        <f t="shared" si="170"/>
        <v>-1.351589999103453E-3</v>
      </c>
      <c r="L373">
        <f t="shared" si="173"/>
        <v>-8.1025753847201523E-3</v>
      </c>
      <c r="M373" s="2">
        <f t="shared" si="174"/>
        <v>26638.834999999999</v>
      </c>
      <c r="O373">
        <f t="shared" si="168"/>
        <v>4.5575803676810252E-5</v>
      </c>
      <c r="P373">
        <v>0.1</v>
      </c>
      <c r="Q373">
        <f t="shared" si="169"/>
        <v>4.5575803676810253E-6</v>
      </c>
      <c r="AD373" s="135"/>
      <c r="AF373" s="134"/>
      <c r="AG373" s="134"/>
      <c r="AH373" s="134"/>
      <c r="AI373" s="134"/>
      <c r="AJ373" s="134"/>
      <c r="AL373" s="136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4"/>
      <c r="BG373" s="134"/>
      <c r="BH373" s="134"/>
      <c r="BI373" s="134"/>
      <c r="BJ373" s="134"/>
      <c r="BK373" s="134"/>
      <c r="BL373" s="134"/>
      <c r="BM373" s="134"/>
      <c r="BN373" s="134"/>
      <c r="BO373" s="134"/>
      <c r="BP373" s="134"/>
      <c r="BQ373" s="134"/>
    </row>
    <row r="374" spans="1:69">
      <c r="A374" s="18" t="s">
        <v>1709</v>
      </c>
      <c r="B374" s="6" t="s">
        <v>1814</v>
      </c>
      <c r="C374" s="32">
        <v>41675.332000000002</v>
      </c>
      <c r="D374" s="32"/>
      <c r="E374">
        <f t="shared" si="171"/>
        <v>25063.474682557084</v>
      </c>
      <c r="F374">
        <f t="shared" si="172"/>
        <v>25063.5</v>
      </c>
      <c r="G374">
        <f t="shared" si="167"/>
        <v>-8.1394619992352091E-3</v>
      </c>
      <c r="I374">
        <f t="shared" si="170"/>
        <v>-8.1394619992352091E-3</v>
      </c>
      <c r="L374">
        <f t="shared" si="173"/>
        <v>-8.091413433711378E-3</v>
      </c>
      <c r="M374" s="2">
        <f t="shared" si="174"/>
        <v>26656.832000000002</v>
      </c>
      <c r="O374">
        <f t="shared" si="168"/>
        <v>2.3086646488978885E-9</v>
      </c>
      <c r="P374">
        <v>0.1</v>
      </c>
      <c r="Q374">
        <f t="shared" si="169"/>
        <v>2.3086646488978885E-10</v>
      </c>
      <c r="AD374" s="135"/>
      <c r="AF374" s="134"/>
      <c r="AG374" s="134"/>
      <c r="AH374" s="134"/>
      <c r="AI374" s="134"/>
      <c r="AJ374" s="134"/>
      <c r="AL374" s="136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4"/>
      <c r="BG374" s="134"/>
      <c r="BH374" s="134"/>
      <c r="BI374" s="134"/>
      <c r="BJ374" s="134"/>
      <c r="BK374" s="134"/>
      <c r="BL374" s="134"/>
      <c r="BM374" s="134"/>
      <c r="BN374" s="134"/>
      <c r="BO374" s="134"/>
      <c r="BP374" s="134"/>
      <c r="BQ374" s="134"/>
    </row>
    <row r="375" spans="1:69">
      <c r="A375" s="18" t="s">
        <v>1709</v>
      </c>
      <c r="B375" s="6" t="s">
        <v>1814</v>
      </c>
      <c r="C375" s="32">
        <v>41677.266000000003</v>
      </c>
      <c r="D375" s="32"/>
      <c r="E375">
        <f t="shared" si="171"/>
        <v>25069.490305534317</v>
      </c>
      <c r="F375">
        <f t="shared" si="172"/>
        <v>25069.5</v>
      </c>
      <c r="G375">
        <f t="shared" si="167"/>
        <v>-3.1167339911917225E-3</v>
      </c>
      <c r="I375">
        <f t="shared" si="170"/>
        <v>-3.1167339911917225E-3</v>
      </c>
      <c r="L375">
        <f t="shared" si="173"/>
        <v>-8.0902094386271581E-3</v>
      </c>
      <c r="M375" s="2">
        <f t="shared" si="174"/>
        <v>26658.766000000003</v>
      </c>
      <c r="O375">
        <f t="shared" si="168"/>
        <v>2.4735458026243106E-5</v>
      </c>
      <c r="P375">
        <v>0.1</v>
      </c>
      <c r="Q375">
        <f t="shared" si="169"/>
        <v>2.4735458026243108E-6</v>
      </c>
      <c r="AD375" s="135"/>
      <c r="AF375" s="134"/>
      <c r="AG375" s="134"/>
      <c r="AH375" s="134"/>
      <c r="AI375" s="134"/>
      <c r="AJ375" s="134"/>
      <c r="AL375" s="136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4"/>
      <c r="BI375" s="134"/>
      <c r="BJ375" s="134"/>
      <c r="BK375" s="134"/>
      <c r="BL375" s="134"/>
      <c r="BM375" s="134"/>
      <c r="BN375" s="134"/>
      <c r="BO375" s="134"/>
      <c r="BP375" s="134"/>
      <c r="BQ375" s="134"/>
    </row>
    <row r="376" spans="1:69">
      <c r="A376" s="18" t="s">
        <v>1709</v>
      </c>
      <c r="B376" s="6"/>
      <c r="C376" s="32">
        <v>41680.322</v>
      </c>
      <c r="D376" s="32"/>
      <c r="E376">
        <f t="shared" si="171"/>
        <v>25078.995860766168</v>
      </c>
      <c r="F376">
        <f t="shared" si="172"/>
        <v>25079</v>
      </c>
      <c r="G376">
        <f t="shared" si="167"/>
        <v>-1.3307479966897517E-3</v>
      </c>
      <c r="I376">
        <f t="shared" si="170"/>
        <v>-1.3307479966897517E-3</v>
      </c>
      <c r="L376">
        <f t="shared" si="173"/>
        <v>-8.0882999180047401E-3</v>
      </c>
      <c r="M376" s="2">
        <f t="shared" si="174"/>
        <v>26661.822</v>
      </c>
      <c r="O376">
        <f t="shared" si="168"/>
        <v>4.5664507969267888E-5</v>
      </c>
      <c r="P376">
        <v>0.1</v>
      </c>
      <c r="Q376">
        <f t="shared" si="169"/>
        <v>4.5664507969267888E-6</v>
      </c>
      <c r="AD376" s="135"/>
      <c r="AF376" s="134"/>
      <c r="AG376" s="134"/>
      <c r="AH376" s="134"/>
      <c r="AI376" s="134"/>
      <c r="AJ376" s="134"/>
      <c r="AL376" s="136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4"/>
      <c r="BI376" s="134"/>
      <c r="BJ376" s="134"/>
      <c r="BK376" s="134"/>
      <c r="BL376" s="134"/>
      <c r="BM376" s="134"/>
      <c r="BN376" s="134"/>
      <c r="BO376" s="134"/>
      <c r="BP376" s="134"/>
      <c r="BQ376" s="134"/>
    </row>
    <row r="377" spans="1:69">
      <c r="A377" s="18" t="s">
        <v>1709</v>
      </c>
      <c r="B377" s="6"/>
      <c r="C377" s="32">
        <v>41681.286</v>
      </c>
      <c r="D377" s="32"/>
      <c r="E377">
        <f t="shared" si="171"/>
        <v>25081.994340885118</v>
      </c>
      <c r="F377">
        <f t="shared" si="172"/>
        <v>25082</v>
      </c>
      <c r="G377">
        <f t="shared" si="167"/>
        <v>-1.8193840005551465E-3</v>
      </c>
      <c r="I377">
        <f t="shared" si="170"/>
        <v>-1.8193840005551465E-3</v>
      </c>
      <c r="L377">
        <f t="shared" si="173"/>
        <v>-8.0876960978067281E-3</v>
      </c>
      <c r="M377" s="2">
        <f t="shared" si="174"/>
        <v>26662.786</v>
      </c>
      <c r="O377">
        <f t="shared" si="168"/>
        <v>3.9291736548550524E-5</v>
      </c>
      <c r="P377">
        <v>0.1</v>
      </c>
      <c r="Q377">
        <f t="shared" si="169"/>
        <v>3.9291736548550526E-6</v>
      </c>
      <c r="AD377" s="135"/>
      <c r="AF377" s="134"/>
      <c r="AG377" s="134"/>
      <c r="AH377" s="134"/>
      <c r="AI377" s="134"/>
      <c r="AJ377" s="134"/>
      <c r="AL377" s="136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4"/>
      <c r="BG377" s="134"/>
      <c r="BH377" s="134"/>
      <c r="BI377" s="134"/>
      <c r="BJ377" s="134"/>
      <c r="BK377" s="134"/>
      <c r="BL377" s="134"/>
      <c r="BM377" s="134"/>
      <c r="BN377" s="134"/>
      <c r="BO377" s="134"/>
      <c r="BP377" s="134"/>
      <c r="BQ377" s="134"/>
    </row>
    <row r="378" spans="1:69">
      <c r="A378" s="18" t="s">
        <v>1709</v>
      </c>
      <c r="B378" s="6" t="s">
        <v>1814</v>
      </c>
      <c r="C378" s="32">
        <v>41681.440000000002</v>
      </c>
      <c r="D378" s="32"/>
      <c r="E378">
        <f t="shared" si="171"/>
        <v>25082.473351194585</v>
      </c>
      <c r="F378">
        <f t="shared" si="172"/>
        <v>25082.5</v>
      </c>
      <c r="G378">
        <f t="shared" si="167"/>
        <v>-8.5674899964942597E-3</v>
      </c>
      <c r="I378">
        <f t="shared" si="170"/>
        <v>-8.5674899964942597E-3</v>
      </c>
      <c r="L378">
        <f t="shared" si="173"/>
        <v>-8.0875954231350612E-3</v>
      </c>
      <c r="M378" s="2">
        <f t="shared" si="174"/>
        <v>26662.940000000002</v>
      </c>
      <c r="O378">
        <f t="shared" si="168"/>
        <v>2.3029880153960711E-7</v>
      </c>
      <c r="P378">
        <v>0.1</v>
      </c>
      <c r="Q378">
        <f t="shared" si="169"/>
        <v>2.3029880153960712E-8</v>
      </c>
      <c r="AD378" s="135"/>
      <c r="AF378" s="134"/>
      <c r="AG378" s="134"/>
      <c r="AH378" s="134"/>
      <c r="AI378" s="134"/>
      <c r="AJ378" s="134"/>
      <c r="AL378" s="136"/>
      <c r="AS378" s="134"/>
      <c r="AT378" s="134"/>
      <c r="AU378" s="134"/>
      <c r="AV378" s="134"/>
      <c r="AW378" s="134"/>
      <c r="AX378" s="134"/>
      <c r="AY378" s="134"/>
      <c r="AZ378" s="134"/>
      <c r="BA378" s="134"/>
    </row>
    <row r="379" spans="1:69">
      <c r="A379" s="18" t="s">
        <v>1709</v>
      </c>
      <c r="B379" s="6"/>
      <c r="C379" s="32">
        <v>41688.356</v>
      </c>
      <c r="D379" s="32"/>
      <c r="E379">
        <f t="shared" si="171"/>
        <v>25103.985268728462</v>
      </c>
      <c r="F379">
        <f t="shared" si="172"/>
        <v>25104</v>
      </c>
      <c r="G379">
        <f t="shared" si="167"/>
        <v>-4.7360479948110878E-3</v>
      </c>
      <c r="I379">
        <f t="shared" si="170"/>
        <v>-4.7360479948110878E-3</v>
      </c>
      <c r="L379">
        <f t="shared" si="173"/>
        <v>-8.0832561489647976E-3</v>
      </c>
      <c r="M379" s="2">
        <f t="shared" si="174"/>
        <v>26669.856</v>
      </c>
      <c r="O379">
        <f t="shared" si="168"/>
        <v>1.1203802427233085E-5</v>
      </c>
      <c r="P379">
        <v>0.1</v>
      </c>
      <c r="Q379">
        <f t="shared" si="169"/>
        <v>1.1203802427233085E-6</v>
      </c>
      <c r="AD379" s="135"/>
      <c r="AF379" s="134"/>
      <c r="AG379" s="134"/>
      <c r="AH379" s="134"/>
      <c r="AI379" s="134"/>
      <c r="AJ379" s="134"/>
      <c r="AL379" s="136"/>
      <c r="AS379" s="134"/>
      <c r="AT379" s="134"/>
      <c r="AU379" s="134"/>
      <c r="AV379" s="134"/>
      <c r="AW379" s="134"/>
      <c r="AX379" s="134"/>
      <c r="AY379" s="134"/>
      <c r="AZ379" s="134"/>
      <c r="BA379" s="134"/>
    </row>
    <row r="380" spans="1:69">
      <c r="A380" s="18" t="s">
        <v>1709</v>
      </c>
      <c r="B380" s="6" t="s">
        <v>1814</v>
      </c>
      <c r="C380" s="32">
        <v>41694.305</v>
      </c>
      <c r="D380" s="32"/>
      <c r="E380">
        <f t="shared" si="171"/>
        <v>25122.48937477373</v>
      </c>
      <c r="F380">
        <f t="shared" si="172"/>
        <v>25122.5</v>
      </c>
      <c r="G380">
        <f t="shared" si="167"/>
        <v>-3.4159699935116805E-3</v>
      </c>
      <c r="I380">
        <f t="shared" si="170"/>
        <v>-3.4159699935116805E-3</v>
      </c>
      <c r="L380">
        <f t="shared" si="173"/>
        <v>-8.0795062981807511E-3</v>
      </c>
      <c r="M380" s="2">
        <f t="shared" si="174"/>
        <v>26675.805</v>
      </c>
      <c r="O380">
        <f t="shared" si="168"/>
        <v>2.1748570864966449E-5</v>
      </c>
      <c r="P380">
        <v>0.1</v>
      </c>
      <c r="Q380">
        <f t="shared" si="169"/>
        <v>2.1748570864966452E-6</v>
      </c>
      <c r="AD380" s="135"/>
      <c r="AF380" s="134"/>
      <c r="AG380" s="134"/>
      <c r="AH380" s="134"/>
      <c r="AI380" s="134"/>
      <c r="AJ380" s="134"/>
      <c r="AL380" s="136"/>
      <c r="AS380" s="134"/>
      <c r="AT380" s="134"/>
      <c r="AU380" s="134"/>
      <c r="AV380" s="134"/>
      <c r="AW380" s="134"/>
      <c r="AX380" s="134"/>
      <c r="AY380" s="134"/>
      <c r="AZ380" s="134"/>
      <c r="BA380" s="134"/>
    </row>
    <row r="381" spans="1:69">
      <c r="A381" s="18" t="s">
        <v>1710</v>
      </c>
      <c r="B381" s="6" t="s">
        <v>1814</v>
      </c>
      <c r="C381" s="32">
        <v>41721.305999999997</v>
      </c>
      <c r="D381" s="32"/>
      <c r="E381">
        <f t="shared" si="171"/>
        <v>25206.474812213339</v>
      </c>
      <c r="F381">
        <f t="shared" si="172"/>
        <v>25206.5</v>
      </c>
      <c r="G381">
        <f t="shared" si="167"/>
        <v>-8.0977780016837642E-3</v>
      </c>
      <c r="I381">
        <f t="shared" si="170"/>
        <v>-8.0977780016837642E-3</v>
      </c>
      <c r="L381">
        <f t="shared" si="173"/>
        <v>-8.062293126444825E-3</v>
      </c>
      <c r="M381" s="2">
        <f t="shared" si="174"/>
        <v>26702.805999999997</v>
      </c>
      <c r="O381">
        <f t="shared" si="168"/>
        <v>1.2591763707230784E-9</v>
      </c>
      <c r="P381">
        <v>0.1</v>
      </c>
      <c r="Q381">
        <f t="shared" si="169"/>
        <v>1.2591763707230785E-10</v>
      </c>
      <c r="AD381" s="135"/>
      <c r="AF381" s="134"/>
      <c r="AG381" s="134"/>
      <c r="AH381" s="134"/>
      <c r="AI381" s="134"/>
      <c r="AJ381" s="134"/>
      <c r="AL381" s="136"/>
      <c r="AS381" s="134"/>
      <c r="AT381" s="134"/>
      <c r="AU381" s="134"/>
      <c r="AV381" s="134"/>
      <c r="AW381" s="134"/>
      <c r="AX381" s="134"/>
      <c r="AY381" s="134"/>
      <c r="AZ381" s="134"/>
      <c r="BA381" s="134"/>
    </row>
    <row r="382" spans="1:69">
      <c r="A382" s="18" t="s">
        <v>1710</v>
      </c>
      <c r="B382" s="6"/>
      <c r="C382" s="32">
        <v>41743.32</v>
      </c>
      <c r="D382" s="32"/>
      <c r="E382">
        <f t="shared" si="171"/>
        <v>25274.948402813538</v>
      </c>
      <c r="F382">
        <f t="shared" si="172"/>
        <v>25275</v>
      </c>
      <c r="G382">
        <f t="shared" si="167"/>
        <v>-1.6588300000876188E-2</v>
      </c>
      <c r="I382">
        <f t="shared" si="170"/>
        <v>-1.6588300000876188E-2</v>
      </c>
      <c r="L382">
        <f t="shared" si="173"/>
        <v>-8.0480295290266176E-3</v>
      </c>
      <c r="M382" s="2">
        <f t="shared" si="174"/>
        <v>26724.82</v>
      </c>
      <c r="O382">
        <f t="shared" si="168"/>
        <v>7.2936219732345689E-5</v>
      </c>
      <c r="P382">
        <v>0.1</v>
      </c>
      <c r="Q382">
        <f t="shared" si="169"/>
        <v>7.2936219732345696E-6</v>
      </c>
      <c r="AD382" s="135"/>
      <c r="AF382" s="134"/>
      <c r="AG382" s="134"/>
      <c r="AH382" s="134"/>
      <c r="AI382" s="134"/>
      <c r="AJ382" s="134"/>
      <c r="AL382" s="136"/>
      <c r="AS382" s="134"/>
      <c r="AT382" s="134"/>
      <c r="AU382" s="134"/>
      <c r="AV382" s="134"/>
      <c r="AW382" s="134"/>
      <c r="AX382" s="134"/>
      <c r="AY382" s="134"/>
      <c r="AZ382" s="134"/>
      <c r="BA382" s="134"/>
    </row>
    <row r="383" spans="1:69">
      <c r="A383" s="18" t="s">
        <v>1710</v>
      </c>
      <c r="B383" s="6"/>
      <c r="C383" s="32">
        <v>41753.292999999998</v>
      </c>
      <c r="D383" s="32"/>
      <c r="E383">
        <f t="shared" si="171"/>
        <v>25305.96898603583</v>
      </c>
      <c r="F383">
        <f t="shared" si="172"/>
        <v>25306</v>
      </c>
      <c r="G383">
        <f t="shared" si="167"/>
        <v>-9.9708720008493401E-3</v>
      </c>
      <c r="I383">
        <f t="shared" si="170"/>
        <v>-9.9708720008493401E-3</v>
      </c>
      <c r="L383">
        <f t="shared" si="173"/>
        <v>-8.0415075419823113E-3</v>
      </c>
      <c r="M383" s="2">
        <f t="shared" si="174"/>
        <v>26734.792999999998</v>
      </c>
      <c r="O383">
        <f t="shared" si="168"/>
        <v>3.7224472151392628E-6</v>
      </c>
      <c r="P383">
        <v>0.1</v>
      </c>
      <c r="Q383">
        <f t="shared" si="169"/>
        <v>3.7224472151392631E-7</v>
      </c>
      <c r="AD383" s="135"/>
      <c r="AF383" s="134"/>
      <c r="AG383" s="134"/>
      <c r="AH383" s="134"/>
      <c r="AI383" s="134"/>
      <c r="AJ383" s="134"/>
      <c r="AL383" s="136"/>
      <c r="AS383" s="134"/>
      <c r="AT383" s="134"/>
      <c r="AU383" s="134"/>
      <c r="AV383" s="134"/>
      <c r="AW383" s="134"/>
      <c r="AX383" s="134"/>
      <c r="AY383" s="134"/>
      <c r="AZ383" s="134"/>
      <c r="BA383" s="134"/>
    </row>
    <row r="384" spans="1:69">
      <c r="A384" s="18" t="s">
        <v>1710</v>
      </c>
      <c r="B384" s="6"/>
      <c r="C384" s="32">
        <v>41753.296000000002</v>
      </c>
      <c r="D384" s="32"/>
      <c r="E384">
        <f t="shared" si="171"/>
        <v>25305.978317405508</v>
      </c>
      <c r="F384">
        <f t="shared" si="172"/>
        <v>25306</v>
      </c>
      <c r="G384">
        <f t="shared" si="167"/>
        <v>-6.9708719966001809E-3</v>
      </c>
      <c r="I384">
        <f t="shared" si="170"/>
        <v>-6.9708719966001809E-3</v>
      </c>
      <c r="L384">
        <f t="shared" si="173"/>
        <v>-8.0415075419823113E-3</v>
      </c>
      <c r="M384" s="2">
        <f t="shared" si="174"/>
        <v>26734.796000000002</v>
      </c>
      <c r="O384">
        <f t="shared" si="168"/>
        <v>1.1462604710356919E-6</v>
      </c>
      <c r="P384">
        <v>0.1</v>
      </c>
      <c r="Q384">
        <f t="shared" si="169"/>
        <v>1.1462604710356919E-7</v>
      </c>
      <c r="AD384" s="135"/>
      <c r="AF384" s="134"/>
      <c r="AG384" s="134"/>
      <c r="AH384" s="134"/>
      <c r="AI384" s="134"/>
      <c r="AJ384" s="134"/>
      <c r="AL384" s="136"/>
      <c r="AS384" s="134"/>
      <c r="AT384" s="134"/>
      <c r="AU384" s="134"/>
      <c r="AV384" s="134"/>
      <c r="AW384" s="134"/>
      <c r="AX384" s="134"/>
      <c r="AY384" s="134"/>
      <c r="AZ384" s="134"/>
      <c r="BA384" s="134"/>
    </row>
    <row r="385" spans="1:53">
      <c r="A385" s="18" t="s">
        <v>1711</v>
      </c>
      <c r="B385" s="6" t="s">
        <v>1814</v>
      </c>
      <c r="C385" s="32">
        <v>41903.597999999998</v>
      </c>
      <c r="D385" s="32"/>
      <c r="E385">
        <f t="shared" si="171"/>
        <v>25773.48615852432</v>
      </c>
      <c r="F385">
        <f t="shared" si="172"/>
        <v>25773.5</v>
      </c>
      <c r="G385">
        <f t="shared" si="167"/>
        <v>-4.44998199964175E-3</v>
      </c>
      <c r="I385">
        <f t="shared" si="170"/>
        <v>-4.44998199964175E-3</v>
      </c>
      <c r="L385">
        <f t="shared" si="173"/>
        <v>-7.9380950115291102E-3</v>
      </c>
      <c r="M385" s="2">
        <f t="shared" si="174"/>
        <v>26885.097999999998</v>
      </c>
      <c r="O385">
        <f t="shared" si="168"/>
        <v>1.2166932383697912E-5</v>
      </c>
      <c r="P385">
        <v>0.1</v>
      </c>
      <c r="Q385">
        <f t="shared" si="169"/>
        <v>1.2166932383697913E-6</v>
      </c>
      <c r="AD385" s="135"/>
      <c r="AF385" s="134"/>
      <c r="AG385" s="134"/>
      <c r="AH385" s="134"/>
      <c r="AI385" s="134"/>
      <c r="AJ385" s="134"/>
      <c r="AL385" s="136"/>
      <c r="AS385" s="134"/>
      <c r="AT385" s="134"/>
      <c r="AU385" s="134"/>
      <c r="AV385" s="134"/>
      <c r="AW385" s="134"/>
      <c r="AX385" s="134"/>
      <c r="AY385" s="134"/>
      <c r="AZ385" s="134"/>
      <c r="BA385" s="134"/>
    </row>
    <row r="386" spans="1:53">
      <c r="A386" s="18" t="s">
        <v>1711</v>
      </c>
      <c r="B386" s="6" t="s">
        <v>1814</v>
      </c>
      <c r="C386" s="32">
        <v>41904.572</v>
      </c>
      <c r="D386" s="32"/>
      <c r="E386">
        <f t="shared" si="171"/>
        <v>25776.515743208827</v>
      </c>
      <c r="F386">
        <f t="shared" si="172"/>
        <v>25776.5</v>
      </c>
      <c r="G386">
        <f t="shared" si="167"/>
        <v>5.061382005806081E-3</v>
      </c>
      <c r="I386">
        <f t="shared" si="170"/>
        <v>5.061382005806081E-3</v>
      </c>
      <c r="L386">
        <f t="shared" si="173"/>
        <v>-7.9374007745793753E-3</v>
      </c>
      <c r="M386" s="2">
        <f t="shared" si="174"/>
        <v>26886.072</v>
      </c>
      <c r="O386">
        <f t="shared" si="168"/>
        <v>1.6896835377164544E-4</v>
      </c>
      <c r="P386">
        <v>0.1</v>
      </c>
      <c r="Q386">
        <f t="shared" si="169"/>
        <v>1.6896835377164543E-5</v>
      </c>
      <c r="AD386" s="135"/>
      <c r="AF386" s="134"/>
      <c r="AG386" s="134"/>
      <c r="AH386" s="134"/>
      <c r="AI386" s="134"/>
      <c r="AJ386" s="134"/>
      <c r="AL386" s="136"/>
      <c r="AS386" s="134"/>
      <c r="AT386" s="134"/>
      <c r="AU386" s="134"/>
      <c r="AV386" s="134"/>
      <c r="AW386" s="134"/>
      <c r="AX386" s="134"/>
      <c r="AY386" s="134"/>
      <c r="AZ386" s="134"/>
      <c r="BA386" s="134"/>
    </row>
    <row r="387" spans="1:53">
      <c r="A387" s="18" t="s">
        <v>1711</v>
      </c>
      <c r="B387" s="6" t="s">
        <v>1814</v>
      </c>
      <c r="C387" s="32">
        <v>41911.629000000001</v>
      </c>
      <c r="D387" s="32"/>
      <c r="E387">
        <f t="shared" si="171"/>
        <v>25798.466235116957</v>
      </c>
      <c r="F387">
        <f t="shared" si="172"/>
        <v>25798.5</v>
      </c>
      <c r="G387">
        <f>+C387-(C$7+F387*C$8)</f>
        <v>-1.0855281994736288E-2</v>
      </c>
      <c r="I387">
        <f t="shared" si="170"/>
        <v>-1.0855281994736288E-2</v>
      </c>
      <c r="L387">
        <f t="shared" si="173"/>
        <v>-7.932297769558172E-3</v>
      </c>
      <c r="M387" s="2">
        <f t="shared" si="174"/>
        <v>26893.129000000001</v>
      </c>
      <c r="O387">
        <f t="shared" si="168"/>
        <v>8.543836780640109E-6</v>
      </c>
      <c r="P387">
        <v>0.1</v>
      </c>
      <c r="Q387">
        <f>+P387*O387</f>
        <v>8.5438367806401092E-7</v>
      </c>
      <c r="AD387" s="135"/>
      <c r="AF387" s="134"/>
      <c r="AG387" s="134"/>
      <c r="AH387" s="134"/>
      <c r="AI387" s="134"/>
      <c r="AJ387" s="134"/>
      <c r="AL387" s="136"/>
      <c r="AS387" s="134"/>
      <c r="AT387" s="134"/>
      <c r="AU387" s="134"/>
      <c r="AV387" s="134"/>
      <c r="AW387" s="134"/>
      <c r="AX387" s="134"/>
      <c r="AY387" s="134"/>
      <c r="AZ387" s="134"/>
      <c r="BA387" s="134"/>
    </row>
    <row r="388" spans="1:53">
      <c r="A388" s="18" t="s">
        <v>1711</v>
      </c>
      <c r="B388" s="6"/>
      <c r="C388" s="32">
        <v>41926.595999999998</v>
      </c>
      <c r="D388" s="32"/>
      <c r="E388">
        <f t="shared" si="171"/>
        <v>25845.020438374559</v>
      </c>
      <c r="F388">
        <f t="shared" si="172"/>
        <v>25845</v>
      </c>
      <c r="G388">
        <f>+C388-(C$7+F388*C$8)</f>
        <v>6.5708600013749674E-3</v>
      </c>
      <c r="I388">
        <f t="shared" si="170"/>
        <v>6.5708600013749674E-3</v>
      </c>
      <c r="L388">
        <f t="shared" si="173"/>
        <v>-7.9214427581206694E-3</v>
      </c>
      <c r="M388" s="2">
        <f t="shared" si="174"/>
        <v>26908.095999999998</v>
      </c>
      <c r="O388">
        <f t="shared" si="168"/>
        <v>2.1002683927288484E-4</v>
      </c>
      <c r="P388">
        <v>0.1</v>
      </c>
      <c r="Q388">
        <f>+P388*O388</f>
        <v>2.1002683927288487E-5</v>
      </c>
      <c r="AD388" s="135"/>
      <c r="AF388" s="134"/>
      <c r="AG388" s="134"/>
      <c r="AH388" s="134"/>
      <c r="AI388" s="134"/>
      <c r="AJ388" s="134"/>
      <c r="AL388" s="136"/>
      <c r="AS388" s="134"/>
      <c r="AT388" s="134"/>
      <c r="AU388" s="134"/>
      <c r="AV388" s="134"/>
      <c r="AW388" s="134"/>
      <c r="AX388" s="134"/>
      <c r="AY388" s="134"/>
      <c r="AZ388" s="134"/>
      <c r="BA388" s="134"/>
    </row>
    <row r="389" spans="1:53">
      <c r="A389" s="18" t="s">
        <v>1711</v>
      </c>
      <c r="B389" s="6"/>
      <c r="C389" s="32">
        <v>41927.582000000002</v>
      </c>
      <c r="D389" s="32"/>
      <c r="E389">
        <f t="shared" si="171"/>
        <v>25848.087348537731</v>
      </c>
      <c r="F389">
        <f t="shared" si="172"/>
        <v>25848</v>
      </c>
      <c r="L389">
        <f t="shared" si="173"/>
        <v>-7.9207392126068622E-3</v>
      </c>
      <c r="M389" s="2">
        <f t="shared" si="174"/>
        <v>26909.082000000002</v>
      </c>
      <c r="N389" s="11">
        <v>3.0294600001070648E-2</v>
      </c>
      <c r="AD389" s="135"/>
      <c r="AF389" s="134"/>
      <c r="AG389" s="134"/>
      <c r="AH389" s="134"/>
      <c r="AI389" s="134"/>
      <c r="AJ389" s="134"/>
      <c r="AL389" s="136"/>
      <c r="AS389" s="134"/>
      <c r="AT389" s="134"/>
      <c r="AU389" s="134"/>
      <c r="AV389" s="134"/>
      <c r="AW389" s="134"/>
      <c r="AX389" s="134"/>
      <c r="AY389" s="134"/>
      <c r="AZ389" s="134"/>
      <c r="BA389" s="134"/>
    </row>
    <row r="390" spans="1:53">
      <c r="A390" s="18" t="s">
        <v>1711</v>
      </c>
      <c r="B390" s="6"/>
      <c r="C390" s="32">
        <v>41927.584999999999</v>
      </c>
      <c r="D390" s="32"/>
      <c r="E390">
        <f t="shared" si="171"/>
        <v>25848.096679907387</v>
      </c>
      <c r="F390">
        <f t="shared" si="172"/>
        <v>25848</v>
      </c>
      <c r="L390">
        <f t="shared" si="173"/>
        <v>-7.9207392126068622E-3</v>
      </c>
      <c r="M390" s="2">
        <f t="shared" si="174"/>
        <v>26909.084999999999</v>
      </c>
      <c r="N390" s="11">
        <v>3.329459999804385E-2</v>
      </c>
      <c r="AD390" s="135"/>
      <c r="AF390" s="134"/>
      <c r="AG390" s="134"/>
      <c r="AH390" s="134"/>
      <c r="AI390" s="134"/>
      <c r="AJ390" s="134"/>
      <c r="AL390" s="136"/>
      <c r="AS390" s="134"/>
      <c r="AT390" s="134"/>
      <c r="AU390" s="134"/>
      <c r="AV390" s="134"/>
      <c r="AW390" s="134"/>
      <c r="AX390" s="134"/>
      <c r="AY390" s="134"/>
      <c r="AZ390" s="134"/>
      <c r="BA390" s="134"/>
    </row>
    <row r="391" spans="1:53">
      <c r="A391" s="18" t="s">
        <v>1711</v>
      </c>
      <c r="B391" s="6" t="s">
        <v>1814</v>
      </c>
      <c r="C391" s="32">
        <v>41932.531000000003</v>
      </c>
      <c r="D391" s="32"/>
      <c r="E391">
        <f t="shared" si="171"/>
        <v>25863.480998028073</v>
      </c>
      <c r="F391">
        <f t="shared" si="172"/>
        <v>25863.5</v>
      </c>
      <c r="G391">
        <f t="shared" ref="G391:G422" si="175">+C391-(C$7+F391*C$8)</f>
        <v>-6.109061992901843E-3</v>
      </c>
      <c r="I391">
        <f t="shared" ref="I391:I422" si="176">+G391</f>
        <v>-6.109061992901843E-3</v>
      </c>
      <c r="L391">
        <f t="shared" si="173"/>
        <v>-7.9170980054691139E-3</v>
      </c>
      <c r="M391" s="2">
        <f t="shared" si="174"/>
        <v>26914.031000000003</v>
      </c>
      <c r="O391">
        <f t="shared" ref="O391:O422" si="177">+(L391-G391)^2</f>
        <v>3.2689942227401564E-6</v>
      </c>
      <c r="P391">
        <v>0.1</v>
      </c>
      <c r="Q391">
        <f t="shared" ref="Q391:Q422" si="178">+P391*O391</f>
        <v>3.2689942227401565E-7</v>
      </c>
      <c r="AD391" s="135"/>
      <c r="AF391" s="134"/>
      <c r="AG391" s="134"/>
      <c r="AH391" s="134"/>
      <c r="AI391" s="134"/>
      <c r="AJ391" s="134"/>
      <c r="AL391" s="136"/>
      <c r="AS391" s="134"/>
      <c r="AT391" s="134"/>
      <c r="AU391" s="134"/>
      <c r="AV391" s="134"/>
      <c r="AW391" s="134"/>
      <c r="AX391" s="134"/>
      <c r="AY391" s="134"/>
      <c r="AZ391" s="134"/>
      <c r="BA391" s="134"/>
    </row>
    <row r="392" spans="1:53">
      <c r="A392" s="18" t="s">
        <v>1711</v>
      </c>
      <c r="B392" s="6"/>
      <c r="C392" s="32">
        <v>41934.610999999997</v>
      </c>
      <c r="D392" s="32"/>
      <c r="E392">
        <f t="shared" si="171"/>
        <v>25869.950747662308</v>
      </c>
      <c r="F392">
        <f t="shared" si="172"/>
        <v>25870</v>
      </c>
      <c r="G392">
        <f t="shared" si="175"/>
        <v>-1.5834440004255157E-2</v>
      </c>
      <c r="I392">
        <f t="shared" si="176"/>
        <v>-1.5834440004255157E-2</v>
      </c>
      <c r="L392">
        <f t="shared" si="173"/>
        <v>-7.9155679447824642E-3</v>
      </c>
      <c r="M392" s="2">
        <f t="shared" si="174"/>
        <v>26916.110999999997</v>
      </c>
      <c r="O392">
        <f t="shared" si="177"/>
        <v>6.2708534694297285E-5</v>
      </c>
      <c r="P392">
        <v>0.1</v>
      </c>
      <c r="Q392">
        <f t="shared" si="178"/>
        <v>6.2708534694297287E-6</v>
      </c>
      <c r="AD392" s="135"/>
      <c r="AF392" s="134"/>
      <c r="AG392" s="134"/>
      <c r="AH392" s="134"/>
      <c r="AI392" s="134"/>
      <c r="AJ392" s="134"/>
      <c r="AL392" s="136"/>
      <c r="AS392" s="134"/>
      <c r="AT392" s="134"/>
      <c r="AU392" s="134"/>
      <c r="AV392" s="134"/>
      <c r="AW392" s="134"/>
      <c r="AX392" s="134"/>
      <c r="AY392" s="134"/>
      <c r="AZ392" s="134"/>
      <c r="BA392" s="134"/>
    </row>
    <row r="393" spans="1:53">
      <c r="A393" s="18" t="s">
        <v>1711</v>
      </c>
      <c r="B393" s="6" t="s">
        <v>1814</v>
      </c>
      <c r="C393" s="32">
        <v>41938.642999999996</v>
      </c>
      <c r="D393" s="32"/>
      <c r="E393">
        <f t="shared" si="171"/>
        <v>25882.492108491777</v>
      </c>
      <c r="F393">
        <f t="shared" si="172"/>
        <v>25882.5</v>
      </c>
      <c r="G393">
        <f t="shared" si="175"/>
        <v>-2.537089996621944E-3</v>
      </c>
      <c r="I393">
        <f t="shared" si="176"/>
        <v>-2.537089996621944E-3</v>
      </c>
      <c r="L393">
        <f t="shared" si="173"/>
        <v>-7.9126203670424802E-3</v>
      </c>
      <c r="M393" s="2">
        <f t="shared" si="174"/>
        <v>26920.142999999996</v>
      </c>
      <c r="O393">
        <f t="shared" si="177"/>
        <v>2.8896326763313547E-5</v>
      </c>
      <c r="P393">
        <v>0.1</v>
      </c>
      <c r="Q393">
        <f t="shared" si="178"/>
        <v>2.8896326763313548E-6</v>
      </c>
      <c r="AD393" s="135"/>
      <c r="AF393" s="134"/>
      <c r="AG393" s="134"/>
      <c r="AH393" s="134"/>
      <c r="AI393" s="134"/>
      <c r="AJ393" s="134"/>
      <c r="AL393" s="136"/>
      <c r="AS393" s="134"/>
      <c r="AT393" s="134"/>
      <c r="AU393" s="134"/>
      <c r="AV393" s="134"/>
      <c r="AW393" s="134"/>
      <c r="AX393" s="134"/>
      <c r="AY393" s="134"/>
      <c r="AZ393" s="134"/>
      <c r="BA393" s="134"/>
    </row>
    <row r="394" spans="1:53">
      <c r="A394" s="18" t="s">
        <v>1711</v>
      </c>
      <c r="B394" s="6"/>
      <c r="C394" s="32">
        <v>41954.548999999999</v>
      </c>
      <c r="D394" s="32"/>
      <c r="E394">
        <f t="shared" si="171"/>
        <v>25931.967030454471</v>
      </c>
      <c r="F394">
        <f t="shared" si="172"/>
        <v>25932</v>
      </c>
      <c r="G394">
        <f t="shared" si="175"/>
        <v>-1.0599583998555318E-2</v>
      </c>
      <c r="I394">
        <f t="shared" si="176"/>
        <v>-1.0599583998555318E-2</v>
      </c>
      <c r="L394">
        <f t="shared" si="173"/>
        <v>-7.9008813671568572E-3</v>
      </c>
      <c r="M394" s="2">
        <f t="shared" si="174"/>
        <v>26936.048999999999</v>
      </c>
      <c r="O394">
        <f t="shared" si="177"/>
        <v>7.2829958927169739E-6</v>
      </c>
      <c r="P394">
        <v>0.1</v>
      </c>
      <c r="Q394">
        <f t="shared" si="178"/>
        <v>7.2829958927169743E-7</v>
      </c>
      <c r="AD394" s="135"/>
      <c r="AF394" s="134"/>
      <c r="AG394" s="134"/>
      <c r="AH394" s="134"/>
      <c r="AI394" s="134"/>
      <c r="AJ394" s="134"/>
      <c r="AL394" s="136"/>
      <c r="AS394" s="134"/>
      <c r="AT394" s="134"/>
      <c r="AU394" s="134"/>
      <c r="AV394" s="134"/>
      <c r="AW394" s="134"/>
      <c r="AX394" s="134"/>
      <c r="AY394" s="134"/>
      <c r="AZ394" s="134"/>
      <c r="BA394" s="134"/>
    </row>
    <row r="395" spans="1:53">
      <c r="A395" s="18" t="s">
        <v>1712</v>
      </c>
      <c r="B395" s="6" t="s">
        <v>1814</v>
      </c>
      <c r="C395" s="32">
        <v>41965.646999999997</v>
      </c>
      <c r="D395" s="32"/>
      <c r="E395">
        <f t="shared" si="171"/>
        <v>25966.48687730106</v>
      </c>
      <c r="F395">
        <f t="shared" si="172"/>
        <v>25966.5</v>
      </c>
      <c r="G395">
        <f t="shared" si="175"/>
        <v>-4.2188980005448684E-3</v>
      </c>
      <c r="I395">
        <f t="shared" si="176"/>
        <v>-4.2188980005448684E-3</v>
      </c>
      <c r="L395">
        <f t="shared" si="173"/>
        <v>-7.8926367583352208E-3</v>
      </c>
      <c r="M395" s="2">
        <f t="shared" si="174"/>
        <v>26947.146999999997</v>
      </c>
      <c r="O395">
        <f t="shared" si="177"/>
        <v>1.3496356460491001E-5</v>
      </c>
      <c r="P395">
        <v>0.1</v>
      </c>
      <c r="Q395">
        <f t="shared" si="178"/>
        <v>1.3496356460491003E-6</v>
      </c>
      <c r="AD395" s="135"/>
      <c r="AF395" s="134"/>
      <c r="AG395" s="134"/>
      <c r="AH395" s="134"/>
      <c r="AI395" s="134"/>
      <c r="AJ395" s="134"/>
      <c r="AL395" s="136"/>
      <c r="AS395" s="134"/>
      <c r="AT395" s="134"/>
      <c r="AU395" s="134"/>
      <c r="AV395" s="134"/>
      <c r="AW395" s="134"/>
      <c r="AX395" s="134"/>
      <c r="AY395" s="134"/>
      <c r="AZ395" s="134"/>
      <c r="BA395" s="134"/>
    </row>
    <row r="396" spans="1:53">
      <c r="A396" s="18" t="s">
        <v>1712</v>
      </c>
      <c r="B396" s="6" t="s">
        <v>1814</v>
      </c>
      <c r="C396" s="32">
        <v>41989.440000000002</v>
      </c>
      <c r="D396" s="32"/>
      <c r="E396">
        <f t="shared" si="171"/>
        <v>26040.493970112482</v>
      </c>
      <c r="F396">
        <f t="shared" si="172"/>
        <v>26040.5</v>
      </c>
      <c r="G396">
        <f t="shared" si="175"/>
        <v>-1.9385859923204407E-3</v>
      </c>
      <c r="I396">
        <f t="shared" si="176"/>
        <v>-1.9385859923204407E-3</v>
      </c>
      <c r="L396">
        <f t="shared" si="173"/>
        <v>-7.8747784543215793E-3</v>
      </c>
      <c r="M396" s="2">
        <f t="shared" si="174"/>
        <v>26970.940000000002</v>
      </c>
      <c r="O396">
        <f t="shared" si="177"/>
        <v>3.5238380945919141E-5</v>
      </c>
      <c r="P396">
        <v>0.1</v>
      </c>
      <c r="Q396">
        <f t="shared" si="178"/>
        <v>3.5238380945919142E-6</v>
      </c>
      <c r="AD396" s="135"/>
      <c r="AF396" s="134"/>
      <c r="AG396" s="134"/>
      <c r="AH396" s="134"/>
      <c r="AI396" s="134"/>
      <c r="AJ396" s="134"/>
      <c r="AL396" s="136"/>
      <c r="AS396" s="134"/>
      <c r="AT396" s="134"/>
      <c r="AU396" s="134"/>
      <c r="AV396" s="134"/>
      <c r="AW396" s="134"/>
      <c r="AX396" s="134"/>
      <c r="AY396" s="134"/>
      <c r="AZ396" s="134"/>
      <c r="BA396" s="134"/>
    </row>
    <row r="397" spans="1:53">
      <c r="A397" s="18" t="s">
        <v>1713</v>
      </c>
      <c r="B397" s="6" t="s">
        <v>1814</v>
      </c>
      <c r="C397" s="32">
        <v>42026.41</v>
      </c>
      <c r="D397" s="32"/>
      <c r="E397">
        <f t="shared" si="171"/>
        <v>26155.487548948186</v>
      </c>
      <c r="F397">
        <f t="shared" si="172"/>
        <v>26155.5</v>
      </c>
      <c r="G397">
        <f t="shared" si="175"/>
        <v>-4.0029659940046258E-3</v>
      </c>
      <c r="I397">
        <f t="shared" si="176"/>
        <v>-4.0029659940046258E-3</v>
      </c>
      <c r="L397">
        <f t="shared" si="173"/>
        <v>-7.8465540723559636E-3</v>
      </c>
      <c r="M397" s="2">
        <f t="shared" si="174"/>
        <v>27007.910000000003</v>
      </c>
      <c r="O397">
        <f t="shared" si="177"/>
        <v>1.477316931604453E-5</v>
      </c>
      <c r="P397">
        <v>0.1</v>
      </c>
      <c r="Q397">
        <f t="shared" si="178"/>
        <v>1.477316931604453E-6</v>
      </c>
      <c r="AD397" s="135"/>
      <c r="AF397" s="134"/>
      <c r="AG397" s="134"/>
      <c r="AH397" s="134"/>
      <c r="AI397" s="134"/>
      <c r="AJ397" s="134"/>
      <c r="AL397" s="136"/>
      <c r="AS397" s="134"/>
      <c r="AT397" s="134"/>
      <c r="AU397" s="134"/>
      <c r="AV397" s="134"/>
      <c r="AW397" s="134"/>
      <c r="AX397" s="134"/>
      <c r="AY397" s="134"/>
      <c r="AZ397" s="134"/>
      <c r="BA397" s="134"/>
    </row>
    <row r="398" spans="1:53">
      <c r="A398" s="18" t="s">
        <v>1713</v>
      </c>
      <c r="B398" s="6" t="s">
        <v>1814</v>
      </c>
      <c r="C398" s="32">
        <v>42035.413</v>
      </c>
      <c r="D398" s="32"/>
      <c r="E398">
        <f t="shared" si="171"/>
        <v>26183.490989312195</v>
      </c>
      <c r="F398">
        <f t="shared" si="172"/>
        <v>26183.5</v>
      </c>
      <c r="G398">
        <f t="shared" si="175"/>
        <v>-2.8969019986107014E-3</v>
      </c>
      <c r="I398">
        <f t="shared" si="176"/>
        <v>-2.8969019986107014E-3</v>
      </c>
      <c r="L398">
        <f t="shared" si="173"/>
        <v>-7.8395951689895216E-3</v>
      </c>
      <c r="M398" s="2">
        <f t="shared" si="174"/>
        <v>27016.913</v>
      </c>
      <c r="O398">
        <f t="shared" si="177"/>
        <v>2.4430215776509431E-5</v>
      </c>
      <c r="P398">
        <v>0.1</v>
      </c>
      <c r="Q398">
        <f t="shared" si="178"/>
        <v>2.4430215776509431E-6</v>
      </c>
      <c r="AD398" s="135"/>
      <c r="AF398" s="134"/>
      <c r="AG398" s="134"/>
      <c r="AH398" s="134"/>
      <c r="AI398" s="134"/>
      <c r="AJ398" s="134"/>
      <c r="AL398" s="136"/>
      <c r="AS398" s="134"/>
      <c r="AT398" s="134"/>
      <c r="AU398" s="134"/>
      <c r="AV398" s="134"/>
      <c r="AW398" s="134"/>
      <c r="AX398" s="134"/>
      <c r="AY398" s="134"/>
      <c r="AZ398" s="134"/>
      <c r="BA398" s="134"/>
    </row>
    <row r="399" spans="1:53">
      <c r="A399" s="18" t="s">
        <v>1713</v>
      </c>
      <c r="B399" s="6" t="s">
        <v>1814</v>
      </c>
      <c r="C399" s="32">
        <v>42043.455999999998</v>
      </c>
      <c r="D399" s="32"/>
      <c r="E399">
        <f t="shared" si="171"/>
        <v>26208.508391383475</v>
      </c>
      <c r="F399">
        <f t="shared" si="172"/>
        <v>26208.5</v>
      </c>
      <c r="G399">
        <f t="shared" si="175"/>
        <v>2.697798001463525E-3</v>
      </c>
      <c r="I399">
        <f t="shared" si="176"/>
        <v>2.697798001463525E-3</v>
      </c>
      <c r="L399">
        <f t="shared" si="173"/>
        <v>-7.8333531121853092E-3</v>
      </c>
      <c r="M399" s="2">
        <f t="shared" si="174"/>
        <v>27024.955999999998</v>
      </c>
      <c r="O399">
        <f t="shared" si="177"/>
        <v>1.1090514377850708E-4</v>
      </c>
      <c r="P399">
        <v>0.1</v>
      </c>
      <c r="Q399">
        <f t="shared" si="178"/>
        <v>1.1090514377850708E-5</v>
      </c>
      <c r="AD399" s="135"/>
      <c r="AF399" s="134"/>
      <c r="AG399" s="134"/>
      <c r="AH399" s="134"/>
      <c r="AI399" s="134"/>
      <c r="AJ399" s="134"/>
      <c r="AL399" s="136"/>
      <c r="AS399" s="134"/>
      <c r="AT399" s="134"/>
      <c r="AU399" s="134"/>
      <c r="AV399" s="134"/>
      <c r="AW399" s="134"/>
      <c r="AX399" s="134"/>
      <c r="AY399" s="134"/>
      <c r="AZ399" s="134"/>
      <c r="BA399" s="134"/>
    </row>
    <row r="400" spans="1:53">
      <c r="A400" s="18" t="s">
        <v>1713</v>
      </c>
      <c r="B400" s="6" t="s">
        <v>1814</v>
      </c>
      <c r="C400" s="32">
        <v>42046.338000000003</v>
      </c>
      <c r="D400" s="32"/>
      <c r="E400">
        <f t="shared" si="171"/>
        <v>26217.472727174794</v>
      </c>
      <c r="F400">
        <f t="shared" si="172"/>
        <v>26217.5</v>
      </c>
      <c r="G400">
        <f t="shared" si="175"/>
        <v>-8.7681099976180121E-3</v>
      </c>
      <c r="I400">
        <f t="shared" si="176"/>
        <v>-8.7681099976180121E-3</v>
      </c>
      <c r="L400">
        <f t="shared" si="173"/>
        <v>-7.8310993320607203E-3</v>
      </c>
      <c r="M400" s="2">
        <f t="shared" si="174"/>
        <v>27027.838000000003</v>
      </c>
      <c r="O400">
        <f t="shared" si="177"/>
        <v>8.77988987368119E-7</v>
      </c>
      <c r="P400">
        <v>0.1</v>
      </c>
      <c r="Q400">
        <f t="shared" si="178"/>
        <v>8.7798898736811903E-8</v>
      </c>
      <c r="AD400" s="135"/>
      <c r="AF400" s="134"/>
      <c r="AG400" s="134"/>
      <c r="AH400" s="134"/>
      <c r="AI400" s="134"/>
      <c r="AJ400" s="134"/>
      <c r="AL400" s="136"/>
      <c r="AS400" s="134"/>
      <c r="AT400" s="134"/>
      <c r="AU400" s="134"/>
      <c r="AV400" s="134"/>
      <c r="AW400" s="134"/>
      <c r="AX400" s="134"/>
      <c r="AY400" s="134"/>
      <c r="AZ400" s="134"/>
      <c r="BA400" s="134"/>
    </row>
    <row r="401" spans="1:52">
      <c r="A401" s="18" t="s">
        <v>1713</v>
      </c>
      <c r="B401" s="6" t="s">
        <v>1814</v>
      </c>
      <c r="C401" s="32">
        <v>42047.3</v>
      </c>
      <c r="D401" s="32"/>
      <c r="E401">
        <f t="shared" si="171"/>
        <v>26220.464986380633</v>
      </c>
      <c r="F401">
        <f t="shared" si="172"/>
        <v>26220.5</v>
      </c>
      <c r="G401">
        <f t="shared" si="175"/>
        <v>-1.1256745994614903E-2</v>
      </c>
      <c r="I401">
        <f t="shared" si="176"/>
        <v>-1.1256745994614903E-2</v>
      </c>
      <c r="L401">
        <f t="shared" si="173"/>
        <v>-7.8303472908809457E-3</v>
      </c>
      <c r="M401" s="2">
        <f t="shared" si="174"/>
        <v>27028.800000000003</v>
      </c>
      <c r="O401">
        <f t="shared" si="177"/>
        <v>1.1740208076949742E-5</v>
      </c>
      <c r="P401">
        <v>0.1</v>
      </c>
      <c r="Q401">
        <f t="shared" si="178"/>
        <v>1.1740208076949743E-6</v>
      </c>
      <c r="AD401" s="135"/>
      <c r="AF401" s="134"/>
      <c r="AG401" s="134"/>
      <c r="AH401" s="134"/>
      <c r="AI401" s="134"/>
      <c r="AJ401" s="134"/>
      <c r="AL401" s="136"/>
      <c r="AS401" s="134"/>
      <c r="AT401" s="134"/>
      <c r="AU401" s="134"/>
      <c r="AV401" s="134"/>
      <c r="AW401" s="134"/>
      <c r="AX401" s="134"/>
      <c r="AY401" s="134"/>
      <c r="AZ401" s="134"/>
    </row>
    <row r="402" spans="1:52">
      <c r="A402" s="18" t="s">
        <v>1713</v>
      </c>
      <c r="B402" s="6"/>
      <c r="C402" s="32">
        <v>42050.364999999998</v>
      </c>
      <c r="D402" s="32"/>
      <c r="E402">
        <f t="shared" si="171"/>
        <v>26229.998535721472</v>
      </c>
      <c r="F402">
        <f t="shared" si="172"/>
        <v>26230</v>
      </c>
      <c r="G402">
        <f t="shared" si="175"/>
        <v>-4.7076000191736966E-4</v>
      </c>
      <c r="I402">
        <f t="shared" si="176"/>
        <v>-4.7076000191736966E-4</v>
      </c>
      <c r="L402">
        <f t="shared" si="173"/>
        <v>-7.827963250473708E-3</v>
      </c>
      <c r="M402" s="2">
        <f t="shared" si="174"/>
        <v>27031.864999999998</v>
      </c>
      <c r="O402">
        <f t="shared" si="177"/>
        <v>5.4128439640567936E-5</v>
      </c>
      <c r="P402">
        <v>0.1</v>
      </c>
      <c r="Q402">
        <f t="shared" si="178"/>
        <v>5.4128439640567943E-6</v>
      </c>
      <c r="AD402" s="135"/>
      <c r="AF402" s="134"/>
      <c r="AG402" s="134"/>
      <c r="AH402" s="134"/>
      <c r="AI402" s="134"/>
      <c r="AJ402" s="134"/>
      <c r="AL402" s="136"/>
      <c r="AS402" s="134"/>
      <c r="AT402" s="134"/>
      <c r="AU402" s="134"/>
      <c r="AV402" s="134"/>
      <c r="AW402" s="134"/>
      <c r="AX402" s="134"/>
      <c r="AY402" s="134"/>
      <c r="AZ402" s="134"/>
    </row>
    <row r="403" spans="1:52">
      <c r="A403" s="18" t="s">
        <v>1713</v>
      </c>
      <c r="B403" s="6" t="s">
        <v>1814</v>
      </c>
      <c r="C403" s="32">
        <v>42074.303</v>
      </c>
      <c r="D403" s="32"/>
      <c r="E403">
        <f t="shared" si="171"/>
        <v>26304.456644733353</v>
      </c>
      <c r="F403">
        <f t="shared" si="172"/>
        <v>26304.5</v>
      </c>
      <c r="G403">
        <f t="shared" si="175"/>
        <v>-1.3938553995103575E-2</v>
      </c>
      <c r="I403">
        <f t="shared" si="176"/>
        <v>-1.3938553995103575E-2</v>
      </c>
      <c r="L403">
        <f t="shared" si="173"/>
        <v>-7.8091315667838061E-3</v>
      </c>
      <c r="M403" s="2">
        <f t="shared" si="174"/>
        <v>27055.803</v>
      </c>
      <c r="O403">
        <f t="shared" si="177"/>
        <v>3.7569819304789416E-5</v>
      </c>
      <c r="P403">
        <v>0.1</v>
      </c>
      <c r="Q403">
        <f t="shared" si="178"/>
        <v>3.7569819304789417E-6</v>
      </c>
      <c r="AD403" s="135"/>
      <c r="AF403" s="134"/>
      <c r="AG403" s="134"/>
      <c r="AH403" s="134"/>
      <c r="AI403" s="134"/>
      <c r="AJ403" s="134"/>
      <c r="AL403" s="136"/>
      <c r="AS403" s="134"/>
      <c r="AT403" s="134"/>
      <c r="AU403" s="134"/>
      <c r="AV403" s="134"/>
      <c r="AW403" s="134"/>
      <c r="AX403" s="134"/>
      <c r="AY403" s="134"/>
      <c r="AZ403" s="134"/>
    </row>
    <row r="404" spans="1:52">
      <c r="A404" s="18" t="s">
        <v>1714</v>
      </c>
      <c r="B404" s="6"/>
      <c r="C404" s="32">
        <v>42089.252999999997</v>
      </c>
      <c r="D404" s="32"/>
      <c r="E404">
        <f t="shared" si="171"/>
        <v>26350.95797022952</v>
      </c>
      <c r="F404">
        <f t="shared" si="172"/>
        <v>26351</v>
      </c>
      <c r="G404">
        <f t="shared" si="175"/>
        <v>-1.3512411998817697E-2</v>
      </c>
      <c r="I404">
        <f t="shared" si="176"/>
        <v>-1.3512411998817697E-2</v>
      </c>
      <c r="L404">
        <f t="shared" si="173"/>
        <v>-7.7972554774719538E-3</v>
      </c>
      <c r="M404" s="2">
        <f t="shared" si="174"/>
        <v>27070.752999999997</v>
      </c>
      <c r="O404">
        <f t="shared" si="177"/>
        <v>3.2663014063480776E-5</v>
      </c>
      <c r="P404">
        <v>0.1</v>
      </c>
      <c r="Q404">
        <f t="shared" si="178"/>
        <v>3.2663014063480778E-6</v>
      </c>
      <c r="AD404" s="135"/>
      <c r="AF404" s="134"/>
      <c r="AG404" s="134"/>
      <c r="AH404" s="134"/>
      <c r="AI404" s="134"/>
      <c r="AJ404" s="134"/>
      <c r="AL404" s="136"/>
      <c r="AS404" s="134"/>
      <c r="AT404" s="134"/>
      <c r="AU404" s="134"/>
      <c r="AV404" s="134"/>
      <c r="AW404" s="134"/>
      <c r="AX404" s="134"/>
      <c r="AY404" s="134"/>
      <c r="AZ404" s="134"/>
    </row>
    <row r="405" spans="1:52">
      <c r="A405" s="18" t="s">
        <v>1714</v>
      </c>
      <c r="B405" s="6" t="s">
        <v>1814</v>
      </c>
      <c r="C405" s="32">
        <v>42090.38</v>
      </c>
      <c r="D405" s="32"/>
      <c r="E405">
        <f t="shared" si="171"/>
        <v>26354.463454766927</v>
      </c>
      <c r="F405">
        <f t="shared" si="172"/>
        <v>26354.5</v>
      </c>
      <c r="G405">
        <f t="shared" si="175"/>
        <v>-1.1749154000426643E-2</v>
      </c>
      <c r="I405">
        <f t="shared" si="176"/>
        <v>-1.1749154000426643E-2</v>
      </c>
      <c r="L405">
        <f t="shared" si="173"/>
        <v>-7.7963577810766429E-3</v>
      </c>
      <c r="M405" s="2">
        <f t="shared" si="174"/>
        <v>27071.879999999997</v>
      </c>
      <c r="O405">
        <f t="shared" si="177"/>
        <v>1.562459795170765E-5</v>
      </c>
      <c r="P405">
        <v>0.1</v>
      </c>
      <c r="Q405">
        <f t="shared" si="178"/>
        <v>1.562459795170765E-6</v>
      </c>
      <c r="AD405" s="135"/>
      <c r="AF405" s="134"/>
      <c r="AG405" s="134"/>
      <c r="AH405" s="134"/>
      <c r="AI405" s="134"/>
      <c r="AJ405" s="134"/>
      <c r="AL405" s="136"/>
      <c r="AS405" s="134"/>
      <c r="AT405" s="134"/>
      <c r="AU405" s="134"/>
      <c r="AV405" s="134"/>
      <c r="AW405" s="134"/>
      <c r="AX405" s="134"/>
      <c r="AY405" s="134"/>
      <c r="AZ405" s="134"/>
    </row>
    <row r="406" spans="1:52">
      <c r="A406" s="18" t="s">
        <v>1714</v>
      </c>
      <c r="B406" s="6"/>
      <c r="C406" s="32">
        <v>42096.332999999999</v>
      </c>
      <c r="D406" s="32"/>
      <c r="E406">
        <f t="shared" si="171"/>
        <v>26372.980002638418</v>
      </c>
      <c r="F406">
        <f t="shared" si="172"/>
        <v>26373</v>
      </c>
      <c r="G406">
        <f t="shared" si="175"/>
        <v>-6.429075998312328E-3</v>
      </c>
      <c r="I406">
        <f t="shared" si="176"/>
        <v>-6.429075998312328E-3</v>
      </c>
      <c r="L406">
        <f t="shared" si="173"/>
        <v>-7.7916039832138951E-3</v>
      </c>
      <c r="M406" s="2">
        <f t="shared" si="174"/>
        <v>27077.832999999999</v>
      </c>
      <c r="O406">
        <f t="shared" si="177"/>
        <v>1.856482509639925E-6</v>
      </c>
      <c r="P406">
        <v>0.1</v>
      </c>
      <c r="Q406">
        <f t="shared" si="178"/>
        <v>1.856482509639925E-7</v>
      </c>
      <c r="AD406" s="135"/>
      <c r="AF406" s="134"/>
      <c r="AG406" s="134"/>
      <c r="AH406" s="134"/>
      <c r="AI406" s="134"/>
      <c r="AJ406" s="134"/>
      <c r="AL406" s="136"/>
      <c r="AS406" s="134"/>
      <c r="AT406" s="134"/>
      <c r="AU406" s="134"/>
      <c r="AV406" s="134"/>
      <c r="AW406" s="134"/>
      <c r="AX406" s="134"/>
      <c r="AY406" s="134"/>
      <c r="AZ406" s="134"/>
    </row>
    <row r="407" spans="1:52">
      <c r="A407" s="18" t="s">
        <v>1714</v>
      </c>
      <c r="B407" s="6" t="s">
        <v>1814</v>
      </c>
      <c r="C407" s="32">
        <v>42100.353000000003</v>
      </c>
      <c r="D407" s="32"/>
      <c r="E407">
        <f t="shared" si="171"/>
        <v>26385.484037989241</v>
      </c>
      <c r="F407">
        <f t="shared" si="172"/>
        <v>26385.5</v>
      </c>
      <c r="G407">
        <f t="shared" si="175"/>
        <v>-5.1317259931238368E-3</v>
      </c>
      <c r="I407">
        <f t="shared" si="176"/>
        <v>-5.1317259931238368E-3</v>
      </c>
      <c r="L407">
        <f t="shared" si="173"/>
        <v>-7.7883835495456948E-3</v>
      </c>
      <c r="M407" s="2">
        <f t="shared" si="174"/>
        <v>27081.853000000003</v>
      </c>
      <c r="O407">
        <f t="shared" si="177"/>
        <v>7.0578293720933581E-6</v>
      </c>
      <c r="P407">
        <v>0.1</v>
      </c>
      <c r="Q407">
        <f t="shared" si="178"/>
        <v>7.0578293720933585E-7</v>
      </c>
      <c r="AD407" s="135"/>
      <c r="AF407" s="134"/>
      <c r="AG407" s="134"/>
      <c r="AH407" s="134"/>
      <c r="AI407" s="134"/>
      <c r="AJ407" s="134"/>
      <c r="AL407" s="136"/>
      <c r="AS407" s="134"/>
      <c r="AT407" s="134"/>
      <c r="AU407" s="134"/>
      <c r="AV407" s="134"/>
      <c r="AW407" s="134"/>
      <c r="AX407" s="134"/>
      <c r="AY407" s="134"/>
      <c r="AZ407" s="134"/>
    </row>
    <row r="408" spans="1:52">
      <c r="A408" s="18" t="s">
        <v>1714</v>
      </c>
      <c r="B408" s="6"/>
      <c r="C408" s="32">
        <v>42106.288999999997</v>
      </c>
      <c r="D408" s="32"/>
      <c r="E408">
        <f t="shared" si="171"/>
        <v>26403.947708099276</v>
      </c>
      <c r="F408">
        <f t="shared" si="172"/>
        <v>26404</v>
      </c>
      <c r="G408">
        <f t="shared" si="175"/>
        <v>-1.6811647998110857E-2</v>
      </c>
      <c r="I408">
        <f t="shared" si="176"/>
        <v>-1.6811647998110857E-2</v>
      </c>
      <c r="L408">
        <f t="shared" si="173"/>
        <v>-7.7836048637505671E-3</v>
      </c>
      <c r="M408" s="2">
        <f t="shared" si="174"/>
        <v>27087.788999999997</v>
      </c>
      <c r="O408">
        <f t="shared" si="177"/>
        <v>8.1505562835869965E-5</v>
      </c>
      <c r="P408">
        <v>0.1</v>
      </c>
      <c r="Q408">
        <f t="shared" si="178"/>
        <v>8.1505562835869975E-6</v>
      </c>
      <c r="AD408" s="135"/>
      <c r="AF408" s="134"/>
      <c r="AG408" s="134"/>
      <c r="AH408" s="134"/>
      <c r="AI408" s="134"/>
      <c r="AJ408" s="134"/>
      <c r="AL408" s="136"/>
      <c r="AS408" s="134"/>
      <c r="AT408" s="134"/>
      <c r="AU408" s="134"/>
      <c r="AV408" s="134"/>
      <c r="AW408" s="134"/>
      <c r="AX408" s="134"/>
      <c r="AY408" s="134"/>
      <c r="AZ408" s="134"/>
    </row>
    <row r="409" spans="1:52">
      <c r="A409" s="18" t="s">
        <v>1715</v>
      </c>
      <c r="B409" s="6" t="s">
        <v>1814</v>
      </c>
      <c r="C409" s="32">
        <v>42301.612000000001</v>
      </c>
      <c r="D409" s="32"/>
      <c r="E409">
        <f t="shared" si="171"/>
        <v>27011.491413777538</v>
      </c>
      <c r="F409">
        <f t="shared" si="172"/>
        <v>27011.5</v>
      </c>
      <c r="G409">
        <f t="shared" si="175"/>
        <v>-2.7604379938566126E-3</v>
      </c>
      <c r="I409">
        <f t="shared" si="176"/>
        <v>-2.7604379938566126E-3</v>
      </c>
      <c r="L409">
        <f t="shared" si="173"/>
        <v>-7.6184314054093538E-3</v>
      </c>
      <c r="M409" s="2">
        <f t="shared" si="174"/>
        <v>27283.112000000001</v>
      </c>
      <c r="O409">
        <f t="shared" si="177"/>
        <v>2.3600099986689841E-5</v>
      </c>
      <c r="P409">
        <v>0.1</v>
      </c>
      <c r="Q409">
        <f t="shared" si="178"/>
        <v>2.3600099986689844E-6</v>
      </c>
      <c r="AD409" s="135"/>
      <c r="AF409" s="134"/>
      <c r="AG409" s="134"/>
      <c r="AH409" s="134"/>
      <c r="AI409" s="134"/>
      <c r="AJ409" s="134"/>
      <c r="AL409" s="136"/>
      <c r="AS409" s="134"/>
      <c r="AT409" s="134"/>
      <c r="AU409" s="134"/>
      <c r="AV409" s="134"/>
      <c r="AW409" s="134"/>
      <c r="AX409" s="134"/>
      <c r="AY409" s="134"/>
      <c r="AZ409" s="134"/>
    </row>
    <row r="410" spans="1:52">
      <c r="A410" s="18" t="s">
        <v>1715</v>
      </c>
      <c r="B410" s="6"/>
      <c r="C410" s="32">
        <v>42305.64</v>
      </c>
      <c r="D410" s="32"/>
      <c r="E410">
        <f t="shared" si="171"/>
        <v>27024.020332780787</v>
      </c>
      <c r="F410">
        <f t="shared" si="172"/>
        <v>27024</v>
      </c>
      <c r="G410">
        <f t="shared" si="175"/>
        <v>6.5369119984097779E-3</v>
      </c>
      <c r="I410">
        <f t="shared" si="176"/>
        <v>6.5369119984097779E-3</v>
      </c>
      <c r="L410">
        <f t="shared" si="173"/>
        <v>-7.6148646128740248E-3</v>
      </c>
      <c r="M410" s="2">
        <f t="shared" si="174"/>
        <v>27287.14</v>
      </c>
      <c r="O410">
        <f t="shared" si="177"/>
        <v>2.0027278125567927E-4</v>
      </c>
      <c r="P410">
        <v>0.1</v>
      </c>
      <c r="Q410">
        <f t="shared" si="178"/>
        <v>2.0027278125567929E-5</v>
      </c>
      <c r="AD410" s="135"/>
      <c r="AF410" s="134"/>
      <c r="AG410" s="134"/>
      <c r="AH410" s="134"/>
      <c r="AI410" s="134"/>
      <c r="AJ410" s="134"/>
      <c r="AL410" s="136"/>
      <c r="AS410" s="134"/>
      <c r="AT410" s="134"/>
      <c r="AU410" s="134"/>
      <c r="AV410" s="134"/>
      <c r="AW410" s="134"/>
      <c r="AX410" s="134"/>
      <c r="AY410" s="134"/>
      <c r="AZ410" s="134"/>
    </row>
    <row r="411" spans="1:52">
      <c r="A411" s="18" t="s">
        <v>1715</v>
      </c>
      <c r="B411" s="6"/>
      <c r="C411" s="32">
        <v>42306.593999999997</v>
      </c>
      <c r="D411" s="32"/>
      <c r="E411">
        <f t="shared" si="171"/>
        <v>27026.987708334182</v>
      </c>
      <c r="F411">
        <f t="shared" si="172"/>
        <v>27027</v>
      </c>
      <c r="G411">
        <f t="shared" si="175"/>
        <v>-3.9517240002169274E-3</v>
      </c>
      <c r="I411">
        <f t="shared" si="176"/>
        <v>-3.9517240002169274E-3</v>
      </c>
      <c r="L411">
        <f t="shared" si="173"/>
        <v>-7.614007573695316E-3</v>
      </c>
      <c r="M411" s="2">
        <f t="shared" si="174"/>
        <v>27288.093999999997</v>
      </c>
      <c r="O411">
        <f t="shared" si="177"/>
        <v>1.3412320972569635E-5</v>
      </c>
      <c r="P411">
        <v>0.1</v>
      </c>
      <c r="Q411">
        <f t="shared" si="178"/>
        <v>1.3412320972569636E-6</v>
      </c>
      <c r="AD411" s="135"/>
      <c r="AF411" s="134"/>
      <c r="AG411" s="134"/>
      <c r="AH411" s="134"/>
      <c r="AI411" s="134"/>
      <c r="AJ411" s="134"/>
      <c r="AL411" s="136"/>
      <c r="AS411" s="134"/>
      <c r="AT411" s="134"/>
      <c r="AU411" s="134"/>
      <c r="AV411" s="134"/>
      <c r="AW411" s="134"/>
      <c r="AX411" s="134"/>
      <c r="AY411" s="134"/>
      <c r="AZ411" s="134"/>
    </row>
    <row r="412" spans="1:52">
      <c r="A412" s="18" t="s">
        <v>1716</v>
      </c>
      <c r="B412" s="6"/>
      <c r="C412" s="32">
        <v>42363.491999999998</v>
      </c>
      <c r="D412" s="32"/>
      <c r="E412">
        <f t="shared" si="171"/>
        <v>27203.96646539649</v>
      </c>
      <c r="F412">
        <f t="shared" si="172"/>
        <v>27204</v>
      </c>
      <c r="G412">
        <f t="shared" si="175"/>
        <v>-1.0781247998238541E-2</v>
      </c>
      <c r="I412">
        <f t="shared" si="176"/>
        <v>-1.0781247998238541E-2</v>
      </c>
      <c r="L412">
        <f t="shared" si="173"/>
        <v>-7.5627509548056478E-3</v>
      </c>
      <c r="M412" s="2">
        <f t="shared" si="174"/>
        <v>27344.991999999998</v>
      </c>
      <c r="O412">
        <f t="shared" si="177"/>
        <v>1.0358723218586277E-5</v>
      </c>
      <c r="P412">
        <v>0.1</v>
      </c>
      <c r="Q412">
        <f t="shared" si="178"/>
        <v>1.0358723218586277E-6</v>
      </c>
      <c r="AD412" s="135"/>
      <c r="AF412" s="134"/>
      <c r="AG412" s="134"/>
      <c r="AH412" s="134"/>
      <c r="AI412" s="134"/>
      <c r="AJ412" s="134"/>
      <c r="AL412" s="136"/>
      <c r="AS412" s="134"/>
      <c r="AT412" s="134"/>
      <c r="AU412" s="134"/>
      <c r="AV412" s="134"/>
      <c r="AW412" s="134"/>
      <c r="AX412" s="134"/>
      <c r="AY412" s="134"/>
      <c r="AZ412" s="134"/>
    </row>
    <row r="413" spans="1:52">
      <c r="A413" s="18" t="s">
        <v>1717</v>
      </c>
      <c r="B413" s="6"/>
      <c r="C413" s="32">
        <v>42385.355000000003</v>
      </c>
      <c r="D413" s="32"/>
      <c r="E413">
        <f t="shared" si="171"/>
        <v>27271.970377056903</v>
      </c>
      <c r="F413">
        <f t="shared" si="172"/>
        <v>27272</v>
      </c>
      <c r="G413">
        <f t="shared" si="175"/>
        <v>-9.5236639972426929E-3</v>
      </c>
      <c r="I413">
        <f t="shared" si="176"/>
        <v>-9.5236639972426929E-3</v>
      </c>
      <c r="L413">
        <f t="shared" si="173"/>
        <v>-7.5426976529980559E-3</v>
      </c>
      <c r="M413" s="2">
        <f t="shared" si="174"/>
        <v>27366.855000000003</v>
      </c>
      <c r="O413">
        <f t="shared" si="177"/>
        <v>3.9242276570299616E-6</v>
      </c>
      <c r="P413">
        <v>0.1</v>
      </c>
      <c r="Q413">
        <f t="shared" si="178"/>
        <v>3.924227657029962E-7</v>
      </c>
      <c r="AD413" s="135"/>
      <c r="AF413" s="134"/>
      <c r="AG413" s="134"/>
      <c r="AH413" s="134"/>
      <c r="AI413" s="134"/>
      <c r="AJ413" s="134"/>
      <c r="AL413" s="136"/>
      <c r="AS413" s="134"/>
      <c r="AT413" s="134"/>
      <c r="AU413" s="134"/>
      <c r="AV413" s="134"/>
      <c r="AW413" s="134"/>
      <c r="AX413" s="134"/>
      <c r="AY413" s="134"/>
      <c r="AZ413" s="134"/>
    </row>
    <row r="414" spans="1:52">
      <c r="A414" s="18" t="s">
        <v>1717</v>
      </c>
      <c r="B414" s="6" t="s">
        <v>1814</v>
      </c>
      <c r="C414" s="32">
        <v>42389.372000000003</v>
      </c>
      <c r="D414" s="32"/>
      <c r="E414">
        <f t="shared" si="171"/>
        <v>27284.465081038048</v>
      </c>
      <c r="F414">
        <f t="shared" si="172"/>
        <v>27284.5</v>
      </c>
      <c r="G414">
        <f t="shared" si="175"/>
        <v>-1.1226313996303361E-2</v>
      </c>
      <c r="I414">
        <f t="shared" si="176"/>
        <v>-1.1226313996303361E-2</v>
      </c>
      <c r="L414">
        <f t="shared" si="173"/>
        <v>-7.5389895503845984E-3</v>
      </c>
      <c r="M414" s="2">
        <f t="shared" si="174"/>
        <v>27370.872000000003</v>
      </c>
      <c r="O414">
        <f t="shared" si="177"/>
        <v>1.3596361569470109E-5</v>
      </c>
      <c r="P414">
        <v>0.1</v>
      </c>
      <c r="Q414">
        <f t="shared" si="178"/>
        <v>1.3596361569470109E-6</v>
      </c>
      <c r="AD414" s="135"/>
      <c r="AF414" s="134"/>
      <c r="AG414" s="134"/>
      <c r="AH414" s="134"/>
      <c r="AI414" s="134"/>
      <c r="AJ414" s="134"/>
      <c r="AL414" s="136"/>
      <c r="AS414" s="134"/>
      <c r="AT414" s="134"/>
      <c r="AU414" s="134"/>
      <c r="AV414" s="134"/>
      <c r="AW414" s="134"/>
      <c r="AX414" s="134"/>
      <c r="AY414" s="134"/>
      <c r="AZ414" s="134"/>
    </row>
    <row r="415" spans="1:52">
      <c r="A415" s="18" t="s">
        <v>1717</v>
      </c>
      <c r="B415" s="6"/>
      <c r="C415" s="32">
        <v>42389.54</v>
      </c>
      <c r="D415" s="32"/>
      <c r="E415">
        <f t="shared" si="171"/>
        <v>27284.987637739268</v>
      </c>
      <c r="F415">
        <f t="shared" si="172"/>
        <v>27285</v>
      </c>
      <c r="G415">
        <f t="shared" si="175"/>
        <v>-3.9744199966662563E-3</v>
      </c>
      <c r="I415">
        <f t="shared" si="176"/>
        <v>-3.9744199966662563E-3</v>
      </c>
      <c r="L415">
        <f t="shared" si="173"/>
        <v>-7.5388410852412109E-3</v>
      </c>
      <c r="M415" s="2">
        <f t="shared" si="174"/>
        <v>27371.040000000001</v>
      </c>
      <c r="O415">
        <f t="shared" si="177"/>
        <v>1.2705097696677863E-5</v>
      </c>
      <c r="P415">
        <v>0.1</v>
      </c>
      <c r="Q415">
        <f t="shared" si="178"/>
        <v>1.2705097696677865E-6</v>
      </c>
      <c r="AD415" s="135"/>
      <c r="AF415" s="134"/>
      <c r="AG415" s="134"/>
      <c r="AH415" s="134"/>
      <c r="AI415" s="134"/>
      <c r="AJ415" s="134"/>
      <c r="AL415" s="136"/>
      <c r="AS415" s="134"/>
      <c r="AT415" s="134"/>
      <c r="AU415" s="134"/>
      <c r="AV415" s="134"/>
      <c r="AW415" s="134"/>
      <c r="AX415" s="134"/>
      <c r="AY415" s="134"/>
      <c r="AZ415" s="134"/>
    </row>
    <row r="416" spans="1:52">
      <c r="A416" s="18" t="s">
        <v>1717</v>
      </c>
      <c r="B416" s="6"/>
      <c r="C416" s="32">
        <v>42396.288</v>
      </c>
      <c r="D416" s="32"/>
      <c r="E416">
        <f t="shared" si="171"/>
        <v>27305.976998571925</v>
      </c>
      <c r="F416">
        <f t="shared" si="172"/>
        <v>27306</v>
      </c>
      <c r="G416">
        <f t="shared" si="175"/>
        <v>-7.3948719946201891E-3</v>
      </c>
      <c r="I416">
        <f t="shared" si="176"/>
        <v>-7.3948719946201891E-3</v>
      </c>
      <c r="L416">
        <f t="shared" si="173"/>
        <v>-7.5325957524434405E-3</v>
      </c>
      <c r="M416" s="2">
        <f t="shared" si="174"/>
        <v>27377.788</v>
      </c>
      <c r="O416">
        <f t="shared" si="177"/>
        <v>1.8967833468957599E-8</v>
      </c>
      <c r="P416">
        <v>0.1</v>
      </c>
      <c r="Q416">
        <f t="shared" si="178"/>
        <v>1.8967833468957599E-9</v>
      </c>
      <c r="AD416" s="135"/>
      <c r="AF416" s="134"/>
      <c r="AG416" s="134"/>
      <c r="AH416" s="134"/>
      <c r="AI416" s="134"/>
      <c r="AJ416" s="134"/>
      <c r="AL416" s="136"/>
      <c r="AS416" s="134"/>
      <c r="AT416" s="134"/>
      <c r="AU416" s="134"/>
      <c r="AV416" s="134"/>
      <c r="AW416" s="134"/>
      <c r="AX416" s="134"/>
      <c r="AY416" s="134"/>
      <c r="AZ416" s="134"/>
    </row>
    <row r="417" spans="1:52">
      <c r="A417" s="18" t="s">
        <v>1717</v>
      </c>
      <c r="B417" s="6"/>
      <c r="C417" s="32">
        <v>42403.358</v>
      </c>
      <c r="D417" s="32"/>
      <c r="E417">
        <f t="shared" si="171"/>
        <v>27327.967926415266</v>
      </c>
      <c r="F417">
        <f t="shared" si="172"/>
        <v>27328</v>
      </c>
      <c r="G417">
        <f t="shared" si="175"/>
        <v>-1.0311535996152088E-2</v>
      </c>
      <c r="I417">
        <f t="shared" si="176"/>
        <v>-1.0311535996152088E-2</v>
      </c>
      <c r="L417">
        <f t="shared" si="173"/>
        <v>-7.5260324962685976E-3</v>
      </c>
      <c r="M417" s="2">
        <f t="shared" si="174"/>
        <v>27384.858</v>
      </c>
      <c r="O417">
        <f t="shared" si="177"/>
        <v>7.7590297478631742E-6</v>
      </c>
      <c r="P417">
        <v>0.1</v>
      </c>
      <c r="Q417">
        <f t="shared" si="178"/>
        <v>7.7590297478631746E-7</v>
      </c>
      <c r="AD417" s="135"/>
      <c r="AF417" s="134"/>
      <c r="AG417" s="134"/>
      <c r="AH417" s="134"/>
      <c r="AI417" s="134"/>
      <c r="AJ417" s="134"/>
      <c r="AL417" s="136"/>
      <c r="AS417" s="134"/>
      <c r="AT417" s="134"/>
      <c r="AU417" s="134"/>
      <c r="AV417" s="134"/>
      <c r="AW417" s="134"/>
      <c r="AX417" s="134"/>
      <c r="AY417" s="134"/>
      <c r="AZ417" s="134"/>
    </row>
    <row r="418" spans="1:52">
      <c r="A418" s="18" t="s">
        <v>1717</v>
      </c>
      <c r="B418" s="6"/>
      <c r="C418" s="32">
        <v>42404.334999999999</v>
      </c>
      <c r="D418" s="32"/>
      <c r="E418">
        <f t="shared" si="171"/>
        <v>27331.006842469425</v>
      </c>
      <c r="F418">
        <f t="shared" si="172"/>
        <v>27331</v>
      </c>
      <c r="G418">
        <f t="shared" si="175"/>
        <v>2.199827998992987E-3</v>
      </c>
      <c r="I418">
        <f t="shared" si="176"/>
        <v>2.199827998992987E-3</v>
      </c>
      <c r="L418">
        <f t="shared" si="173"/>
        <v>-7.5251358794188664E-3</v>
      </c>
      <c r="M418" s="2">
        <f t="shared" si="174"/>
        <v>27385.834999999999</v>
      </c>
      <c r="O418">
        <f t="shared" si="177"/>
        <v>9.4574922436415317E-5</v>
      </c>
      <c r="P418">
        <v>0.1</v>
      </c>
      <c r="Q418">
        <f t="shared" si="178"/>
        <v>9.457492243641533E-6</v>
      </c>
      <c r="AD418" s="135"/>
      <c r="AF418" s="134"/>
      <c r="AG418" s="134"/>
      <c r="AH418" s="134"/>
      <c r="AI418" s="134"/>
      <c r="AJ418" s="134"/>
      <c r="AL418" s="136"/>
      <c r="AS418" s="134"/>
      <c r="AT418" s="134"/>
      <c r="AU418" s="134"/>
      <c r="AV418" s="134"/>
      <c r="AW418" s="134"/>
      <c r="AX418" s="134"/>
      <c r="AY418" s="134"/>
      <c r="AZ418" s="134"/>
    </row>
    <row r="419" spans="1:52">
      <c r="A419" s="18" t="s">
        <v>1717</v>
      </c>
      <c r="B419" s="6"/>
      <c r="C419" s="32">
        <v>42405.29</v>
      </c>
      <c r="D419" s="32"/>
      <c r="E419">
        <f t="shared" si="171"/>
        <v>27333.977328479388</v>
      </c>
      <c r="F419">
        <f t="shared" si="172"/>
        <v>27334</v>
      </c>
      <c r="G419">
        <f t="shared" si="175"/>
        <v>-7.2888079957920127E-3</v>
      </c>
      <c r="I419">
        <f t="shared" si="176"/>
        <v>-7.2888079957920127E-3</v>
      </c>
      <c r="L419">
        <f t="shared" si="173"/>
        <v>-7.5242388720000164E-3</v>
      </c>
      <c r="M419" s="2">
        <f t="shared" si="174"/>
        <v>27386.79</v>
      </c>
      <c r="O419">
        <f t="shared" si="177"/>
        <v>5.542769747206838E-8</v>
      </c>
      <c r="P419">
        <v>0.1</v>
      </c>
      <c r="Q419">
        <f t="shared" si="178"/>
        <v>5.5427697472068383E-9</v>
      </c>
      <c r="AD419" s="135"/>
      <c r="AF419" s="134"/>
      <c r="AG419" s="134"/>
      <c r="AH419" s="134"/>
      <c r="AI419" s="134"/>
      <c r="AJ419" s="134"/>
      <c r="AL419" s="136"/>
      <c r="AS419" s="134"/>
      <c r="AT419" s="134"/>
      <c r="AU419" s="134"/>
      <c r="AV419" s="134"/>
      <c r="AW419" s="134"/>
      <c r="AX419" s="134"/>
      <c r="AY419" s="134"/>
      <c r="AZ419" s="134"/>
    </row>
    <row r="420" spans="1:52">
      <c r="A420" s="18" t="s">
        <v>1718</v>
      </c>
      <c r="B420" s="6"/>
      <c r="C420" s="32">
        <v>42414.288</v>
      </c>
      <c r="D420" s="32"/>
      <c r="E420">
        <f t="shared" si="171"/>
        <v>27361.965216560631</v>
      </c>
      <c r="F420">
        <f t="shared" si="172"/>
        <v>27362</v>
      </c>
      <c r="G420">
        <f t="shared" si="175"/>
        <v>-1.1182743997778744E-2</v>
      </c>
      <c r="I420">
        <f t="shared" si="176"/>
        <v>-1.1182743997778744E-2</v>
      </c>
      <c r="L420">
        <f t="shared" si="173"/>
        <v>-7.5158479686464157E-3</v>
      </c>
      <c r="M420" s="2">
        <f t="shared" si="174"/>
        <v>27395.788</v>
      </c>
      <c r="O420">
        <f t="shared" si="177"/>
        <v>1.3446126488466434E-5</v>
      </c>
      <c r="P420">
        <v>0.1</v>
      </c>
      <c r="Q420">
        <f t="shared" si="178"/>
        <v>1.3446126488466435E-6</v>
      </c>
      <c r="AD420" s="135"/>
      <c r="AF420" s="134"/>
      <c r="AG420" s="134"/>
      <c r="AH420" s="134"/>
      <c r="AI420" s="134"/>
      <c r="AJ420" s="134"/>
      <c r="AL420" s="136"/>
      <c r="AS420" s="134"/>
      <c r="AT420" s="134"/>
      <c r="AU420" s="134"/>
      <c r="AV420" s="134"/>
      <c r="AW420" s="134"/>
      <c r="AX420" s="134"/>
      <c r="AY420" s="134"/>
      <c r="AZ420" s="134"/>
    </row>
    <row r="421" spans="1:52">
      <c r="A421" s="18" t="s">
        <v>1718</v>
      </c>
      <c r="B421" s="6"/>
      <c r="C421" s="32">
        <v>42415.254000000001</v>
      </c>
      <c r="D421" s="32"/>
      <c r="E421">
        <f t="shared" si="171"/>
        <v>27364.969917592694</v>
      </c>
      <c r="F421">
        <f t="shared" si="172"/>
        <v>27365</v>
      </c>
      <c r="G421">
        <f t="shared" si="175"/>
        <v>-9.6713800012366846E-3</v>
      </c>
      <c r="I421">
        <f t="shared" si="176"/>
        <v>-9.6713800012366846E-3</v>
      </c>
      <c r="L421">
        <f t="shared" si="173"/>
        <v>-7.5149469253466342E-3</v>
      </c>
      <c r="M421" s="2">
        <f t="shared" si="174"/>
        <v>27396.754000000001</v>
      </c>
      <c r="O421">
        <f t="shared" si="177"/>
        <v>4.6502036107926239E-6</v>
      </c>
      <c r="P421">
        <v>0.1</v>
      </c>
      <c r="Q421">
        <f t="shared" si="178"/>
        <v>4.6502036107926244E-7</v>
      </c>
      <c r="AD421" s="135"/>
      <c r="AF421" s="134"/>
      <c r="AG421" s="134"/>
      <c r="AH421" s="134"/>
      <c r="AI421" s="134"/>
      <c r="AJ421" s="134"/>
      <c r="AL421" s="136"/>
      <c r="AS421" s="134"/>
      <c r="AT421" s="134"/>
      <c r="AU421" s="134"/>
      <c r="AV421" s="134"/>
      <c r="AW421" s="134"/>
      <c r="AX421" s="134"/>
      <c r="AY421" s="134"/>
      <c r="AZ421" s="134"/>
    </row>
    <row r="422" spans="1:52">
      <c r="A422" s="18" t="s">
        <v>1718</v>
      </c>
      <c r="B422" s="6" t="s">
        <v>1814</v>
      </c>
      <c r="C422" s="32">
        <v>42416.392999999996</v>
      </c>
      <c r="D422" s="32"/>
      <c r="E422">
        <f t="shared" si="171"/>
        <v>27368.512727608744</v>
      </c>
      <c r="F422">
        <f t="shared" si="172"/>
        <v>27368.5</v>
      </c>
      <c r="G422">
        <f t="shared" si="175"/>
        <v>4.0918779995990917E-3</v>
      </c>
      <c r="I422">
        <f t="shared" si="176"/>
        <v>4.0918779995990917E-3</v>
      </c>
      <c r="L422">
        <f t="shared" si="173"/>
        <v>-7.5138952145275897E-3</v>
      </c>
      <c r="M422" s="2">
        <f t="shared" si="174"/>
        <v>27397.892999999996</v>
      </c>
      <c r="O422">
        <f t="shared" si="177"/>
        <v>1.3469397189774037E-4</v>
      </c>
      <c r="P422">
        <v>0.1</v>
      </c>
      <c r="Q422">
        <f t="shared" si="178"/>
        <v>1.3469397189774037E-5</v>
      </c>
      <c r="AD422" s="135"/>
      <c r="AF422" s="134"/>
      <c r="AG422" s="134"/>
      <c r="AH422" s="134"/>
      <c r="AI422" s="134"/>
      <c r="AJ422" s="134"/>
      <c r="AL422" s="136"/>
      <c r="AS422" s="134"/>
      <c r="AT422" s="134"/>
      <c r="AU422" s="134"/>
      <c r="AV422" s="134"/>
      <c r="AW422" s="134"/>
      <c r="AX422" s="134"/>
      <c r="AY422" s="134"/>
      <c r="AZ422" s="134"/>
    </row>
    <row r="423" spans="1:52">
      <c r="A423" s="18" t="s">
        <v>1718</v>
      </c>
      <c r="B423" s="6"/>
      <c r="C423" s="32">
        <v>42422.332999999999</v>
      </c>
      <c r="D423" s="32"/>
      <c r="E423">
        <f t="shared" si="171"/>
        <v>27386.988839545025</v>
      </c>
      <c r="F423">
        <f t="shared" si="172"/>
        <v>27387</v>
      </c>
      <c r="G423">
        <f t="shared" ref="G423:G441" si="179">+C423-(C$7+F423*C$8)</f>
        <v>-3.5880439972970635E-3</v>
      </c>
      <c r="I423">
        <f t="shared" ref="I423:I454" si="180">+G423</f>
        <v>-3.5880439972970635E-3</v>
      </c>
      <c r="L423">
        <f t="shared" si="173"/>
        <v>-7.5083273404251E-3</v>
      </c>
      <c r="M423" s="2">
        <f t="shared" si="174"/>
        <v>27403.832999999999</v>
      </c>
      <c r="O423">
        <f t="shared" ref="O423:O441" si="181">+(L423-G423)^2</f>
        <v>1.5368621490407134E-5</v>
      </c>
      <c r="P423">
        <v>0.1</v>
      </c>
      <c r="Q423">
        <f t="shared" ref="Q423:Q441" si="182">+P423*O423</f>
        <v>1.5368621490407136E-6</v>
      </c>
      <c r="AD423" s="135"/>
      <c r="AF423" s="134"/>
      <c r="AG423" s="134"/>
      <c r="AH423" s="134"/>
      <c r="AI423" s="134"/>
      <c r="AJ423" s="134"/>
      <c r="AL423" s="136"/>
      <c r="AS423" s="134"/>
      <c r="AT423" s="134"/>
      <c r="AU423" s="134"/>
      <c r="AV423" s="134"/>
      <c r="AW423" s="134"/>
      <c r="AX423" s="134"/>
      <c r="AY423" s="134"/>
      <c r="AZ423" s="134"/>
    </row>
    <row r="424" spans="1:52">
      <c r="A424" s="18" t="s">
        <v>1718</v>
      </c>
      <c r="B424" s="6"/>
      <c r="C424" s="32">
        <v>42423.290999999997</v>
      </c>
      <c r="D424" s="32"/>
      <c r="E424">
        <f t="shared" si="171"/>
        <v>27389.968656924641</v>
      </c>
      <c r="F424">
        <f t="shared" si="172"/>
        <v>27390</v>
      </c>
      <c r="G424">
        <f t="shared" si="179"/>
        <v>-1.0076680002384819E-2</v>
      </c>
      <c r="I424">
        <f t="shared" si="180"/>
        <v>-1.0076680002384819E-2</v>
      </c>
      <c r="L424">
        <f t="shared" si="173"/>
        <v>-7.5074230423826382E-3</v>
      </c>
      <c r="M424" s="2">
        <f t="shared" si="174"/>
        <v>27404.790999999997</v>
      </c>
      <c r="O424">
        <f t="shared" si="181"/>
        <v>6.6010813265196475E-6</v>
      </c>
      <c r="P424">
        <v>0.1</v>
      </c>
      <c r="Q424">
        <f t="shared" si="182"/>
        <v>6.6010813265196475E-7</v>
      </c>
      <c r="AD424" s="135"/>
      <c r="AF424" s="134"/>
      <c r="AG424" s="134"/>
      <c r="AH424" s="134"/>
      <c r="AI424" s="134"/>
      <c r="AJ424" s="134"/>
      <c r="AL424" s="136"/>
      <c r="AS424" s="134"/>
      <c r="AT424" s="134"/>
      <c r="AU424" s="134"/>
      <c r="AV424" s="134"/>
      <c r="AW424" s="134"/>
      <c r="AX424" s="134"/>
      <c r="AY424" s="134"/>
      <c r="AZ424" s="134"/>
    </row>
    <row r="425" spans="1:52">
      <c r="A425" s="18" t="s">
        <v>1718</v>
      </c>
      <c r="B425" s="6"/>
      <c r="C425" s="32">
        <v>42424.247000000003</v>
      </c>
      <c r="D425" s="32"/>
      <c r="E425">
        <f t="shared" si="171"/>
        <v>27392.942253391171</v>
      </c>
      <c r="F425">
        <f t="shared" si="172"/>
        <v>27393</v>
      </c>
      <c r="G425">
        <f t="shared" si="179"/>
        <v>-1.8565315993328113E-2</v>
      </c>
      <c r="I425">
        <f t="shared" si="180"/>
        <v>-1.8565315993328113E-2</v>
      </c>
      <c r="L425">
        <f t="shared" si="173"/>
        <v>-7.5065183537710578E-3</v>
      </c>
      <c r="M425" s="2">
        <f t="shared" si="174"/>
        <v>27405.747000000003</v>
      </c>
      <c r="O425">
        <f t="shared" si="181"/>
        <v>1.2229700523267269E-4</v>
      </c>
      <c r="P425">
        <v>0.1</v>
      </c>
      <c r="Q425">
        <f t="shared" si="182"/>
        <v>1.2229700523267271E-5</v>
      </c>
      <c r="AD425" s="135"/>
      <c r="AF425" s="134"/>
      <c r="AG425" s="134"/>
      <c r="AH425" s="134"/>
      <c r="AI425" s="134"/>
      <c r="AJ425" s="134"/>
      <c r="AL425" s="136"/>
      <c r="AS425" s="134"/>
      <c r="AT425" s="134"/>
      <c r="AU425" s="134"/>
      <c r="AV425" s="134"/>
      <c r="AW425" s="134"/>
      <c r="AX425" s="134"/>
      <c r="AY425" s="134"/>
      <c r="AZ425" s="134"/>
    </row>
    <row r="426" spans="1:52">
      <c r="A426" s="18" t="s">
        <v>1718</v>
      </c>
      <c r="B426" s="6"/>
      <c r="C426" s="32">
        <v>42424.262999999999</v>
      </c>
      <c r="D426" s="32"/>
      <c r="E426">
        <f t="shared" si="171"/>
        <v>27392.992020696038</v>
      </c>
      <c r="F426">
        <f t="shared" si="172"/>
        <v>27393</v>
      </c>
      <c r="G426">
        <f t="shared" si="179"/>
        <v>-2.5653159973444417E-3</v>
      </c>
      <c r="I426">
        <f t="shared" si="180"/>
        <v>-2.5653159973444417E-3</v>
      </c>
      <c r="L426">
        <f t="shared" si="173"/>
        <v>-7.5065183537710578E-3</v>
      </c>
      <c r="M426" s="2">
        <f t="shared" si="174"/>
        <v>27405.762999999999</v>
      </c>
      <c r="O426">
        <f t="shared" si="181"/>
        <v>2.4415480727155944E-5</v>
      </c>
      <c r="P426">
        <v>0.1</v>
      </c>
      <c r="Q426">
        <f t="shared" si="182"/>
        <v>2.4415480727155948E-6</v>
      </c>
      <c r="AD426" s="135"/>
      <c r="AF426" s="134"/>
      <c r="AG426" s="134"/>
      <c r="AH426" s="134"/>
      <c r="AI426" s="134"/>
      <c r="AJ426" s="134"/>
      <c r="AL426" s="136"/>
      <c r="AS426" s="134"/>
      <c r="AT426" s="134"/>
      <c r="AU426" s="134"/>
      <c r="AV426" s="134"/>
      <c r="AW426" s="134"/>
      <c r="AX426" s="134"/>
      <c r="AY426" s="134"/>
      <c r="AZ426" s="134"/>
    </row>
    <row r="427" spans="1:52">
      <c r="A427" s="18" t="s">
        <v>1718</v>
      </c>
      <c r="B427" s="6" t="s">
        <v>1814</v>
      </c>
      <c r="C427" s="32">
        <v>42426.332999999999</v>
      </c>
      <c r="D427" s="32"/>
      <c r="E427">
        <f t="shared" si="171"/>
        <v>27399.430665764736</v>
      </c>
      <c r="F427">
        <f t="shared" si="172"/>
        <v>27399.5</v>
      </c>
      <c r="G427">
        <f t="shared" si="179"/>
        <v>-2.2290693996183109E-2</v>
      </c>
      <c r="I427">
        <f t="shared" si="180"/>
        <v>-2.2290693996183109E-2</v>
      </c>
      <c r="L427">
        <f t="shared" si="173"/>
        <v>-7.504556855243559E-3</v>
      </c>
      <c r="M427" s="2">
        <f t="shared" si="174"/>
        <v>27407.832999999999</v>
      </c>
      <c r="O427">
        <f t="shared" si="181"/>
        <v>2.1862985155067199E-4</v>
      </c>
      <c r="P427">
        <v>0.1</v>
      </c>
      <c r="Q427">
        <f t="shared" si="182"/>
        <v>2.1862985155067199E-5</v>
      </c>
      <c r="AD427" s="135"/>
      <c r="AF427" s="134"/>
      <c r="AG427" s="134"/>
      <c r="AH427" s="134"/>
      <c r="AI427" s="134"/>
      <c r="AJ427" s="134"/>
      <c r="AL427" s="136"/>
      <c r="AS427" s="134"/>
      <c r="AT427" s="134"/>
      <c r="AU427" s="134"/>
      <c r="AV427" s="134"/>
      <c r="AW427" s="134"/>
      <c r="AX427" s="134"/>
      <c r="AY427" s="134"/>
      <c r="AZ427" s="134"/>
    </row>
    <row r="428" spans="1:52">
      <c r="A428" s="18" t="s">
        <v>1718</v>
      </c>
      <c r="B428" s="6" t="s">
        <v>1814</v>
      </c>
      <c r="C428" s="32">
        <v>42427.305</v>
      </c>
      <c r="D428" s="32"/>
      <c r="E428">
        <f t="shared" si="171"/>
        <v>27402.454029536133</v>
      </c>
      <c r="F428">
        <f t="shared" si="172"/>
        <v>27402.5</v>
      </c>
      <c r="G428">
        <f t="shared" si="179"/>
        <v>-1.4779329998418689E-2</v>
      </c>
      <c r="I428">
        <f t="shared" si="180"/>
        <v>-1.4779329998418689E-2</v>
      </c>
      <c r="L428">
        <f t="shared" si="173"/>
        <v>-7.5036509298297555E-3</v>
      </c>
      <c r="M428" s="2">
        <f t="shared" si="174"/>
        <v>27408.805</v>
      </c>
      <c r="O428">
        <f t="shared" si="181"/>
        <v>5.2935505909103131E-5</v>
      </c>
      <c r="P428">
        <v>0.1</v>
      </c>
      <c r="Q428">
        <f t="shared" si="182"/>
        <v>5.2935505909103132E-6</v>
      </c>
      <c r="AD428" s="135"/>
      <c r="AF428" s="134"/>
      <c r="AG428" s="134"/>
      <c r="AH428" s="134"/>
      <c r="AI428" s="134"/>
      <c r="AJ428" s="134"/>
      <c r="AL428" s="136"/>
      <c r="AS428" s="134"/>
      <c r="AT428" s="134"/>
      <c r="AU428" s="134"/>
      <c r="AV428" s="134"/>
      <c r="AW428" s="134"/>
      <c r="AX428" s="134"/>
      <c r="AY428" s="134"/>
      <c r="AZ428" s="134"/>
    </row>
    <row r="429" spans="1:52">
      <c r="A429" s="18" t="s">
        <v>1718</v>
      </c>
      <c r="B429" s="6"/>
      <c r="C429" s="32">
        <v>42433.264999999999</v>
      </c>
      <c r="D429" s="32"/>
      <c r="E429">
        <f t="shared" si="171"/>
        <v>27420.992350603501</v>
      </c>
      <c r="F429">
        <f t="shared" si="172"/>
        <v>27421</v>
      </c>
      <c r="G429">
        <f t="shared" si="179"/>
        <v>-2.4592519985162653E-3</v>
      </c>
      <c r="I429">
        <f t="shared" si="180"/>
        <v>-2.4592519985162653E-3</v>
      </c>
      <c r="L429">
        <f t="shared" si="173"/>
        <v>-7.4980557592853048E-3</v>
      </c>
      <c r="M429" s="2">
        <f t="shared" si="174"/>
        <v>27414.764999999999</v>
      </c>
      <c r="O429">
        <f t="shared" si="181"/>
        <v>2.5389543339540217E-5</v>
      </c>
      <c r="P429">
        <v>0.1</v>
      </c>
      <c r="Q429">
        <f t="shared" si="182"/>
        <v>2.5389543339540217E-6</v>
      </c>
      <c r="AD429" s="135"/>
      <c r="AF429" s="134"/>
      <c r="AG429" s="134"/>
      <c r="AH429" s="134"/>
      <c r="AI429" s="134"/>
      <c r="AJ429" s="134"/>
      <c r="AL429" s="136"/>
      <c r="AS429" s="134"/>
      <c r="AT429" s="134"/>
      <c r="AU429" s="134"/>
      <c r="AV429" s="134"/>
      <c r="AW429" s="134"/>
      <c r="AX429" s="134"/>
      <c r="AY429" s="134"/>
      <c r="AZ429" s="134"/>
    </row>
    <row r="430" spans="1:52">
      <c r="A430" s="18" t="s">
        <v>1718</v>
      </c>
      <c r="B430" s="6" t="s">
        <v>1814</v>
      </c>
      <c r="C430" s="32">
        <v>42435.341999999997</v>
      </c>
      <c r="D430" s="32"/>
      <c r="E430">
        <f t="shared" si="171"/>
        <v>27427.452768868079</v>
      </c>
      <c r="F430">
        <f t="shared" si="172"/>
        <v>27427.5</v>
      </c>
      <c r="G430">
        <f t="shared" si="179"/>
        <v>-1.5184629999566823E-2</v>
      </c>
      <c r="I430">
        <f t="shared" si="180"/>
        <v>-1.5184629999566823E-2</v>
      </c>
      <c r="L430">
        <f t="shared" si="173"/>
        <v>-7.4960863625822272E-3</v>
      </c>
      <c r="M430" s="2">
        <f t="shared" si="174"/>
        <v>27416.841999999997</v>
      </c>
      <c r="O430">
        <f t="shared" si="181"/>
        <v>5.9113703257816322E-5</v>
      </c>
      <c r="P430">
        <v>0.1</v>
      </c>
      <c r="Q430">
        <f t="shared" si="182"/>
        <v>5.9113703257816324E-6</v>
      </c>
      <c r="AD430" s="135"/>
      <c r="AF430" s="134"/>
      <c r="AG430" s="134"/>
      <c r="AH430" s="134"/>
      <c r="AI430" s="134"/>
      <c r="AJ430" s="134"/>
      <c r="AL430" s="136"/>
      <c r="AS430" s="134"/>
      <c r="AT430" s="134"/>
      <c r="AU430" s="134"/>
      <c r="AV430" s="134"/>
      <c r="AW430" s="134"/>
      <c r="AX430" s="134"/>
      <c r="AY430" s="134"/>
      <c r="AZ430" s="134"/>
    </row>
    <row r="431" spans="1:52">
      <c r="A431" s="18" t="s">
        <v>1718</v>
      </c>
      <c r="B431" s="6"/>
      <c r="C431" s="32">
        <v>42439.364000000001</v>
      </c>
      <c r="D431" s="32"/>
      <c r="E431">
        <f t="shared" si="171"/>
        <v>27439.963025132016</v>
      </c>
      <c r="F431">
        <f t="shared" si="172"/>
        <v>27440</v>
      </c>
      <c r="G431">
        <f t="shared" si="179"/>
        <v>-1.1887279993970878E-2</v>
      </c>
      <c r="I431">
        <f t="shared" si="180"/>
        <v>-1.1887279993970878E-2</v>
      </c>
      <c r="L431">
        <f t="shared" si="173"/>
        <v>-7.4922939078875816E-3</v>
      </c>
      <c r="M431" s="2">
        <f t="shared" si="174"/>
        <v>27420.864000000001</v>
      </c>
      <c r="O431">
        <f t="shared" si="181"/>
        <v>1.9315902696865774E-5</v>
      </c>
      <c r="P431">
        <v>0.1</v>
      </c>
      <c r="Q431">
        <f t="shared" si="182"/>
        <v>1.9315902696865774E-6</v>
      </c>
      <c r="AD431" s="135"/>
      <c r="AF431" s="134"/>
      <c r="AG431" s="134"/>
      <c r="AH431" s="134"/>
      <c r="AI431" s="134"/>
      <c r="AJ431" s="134"/>
      <c r="AL431" s="136"/>
      <c r="AS431" s="134"/>
      <c r="AT431" s="134"/>
      <c r="AU431" s="134"/>
      <c r="AV431" s="134"/>
      <c r="AW431" s="134"/>
      <c r="AX431" s="134"/>
      <c r="AY431" s="134"/>
      <c r="AZ431" s="134"/>
    </row>
    <row r="432" spans="1:52">
      <c r="A432" s="18" t="s">
        <v>1719</v>
      </c>
      <c r="B432" s="6"/>
      <c r="C432" s="32">
        <v>42448.368999999999</v>
      </c>
      <c r="D432" s="32"/>
      <c r="E432">
        <f t="shared" si="171"/>
        <v>27467.972686409135</v>
      </c>
      <c r="F432">
        <f t="shared" si="172"/>
        <v>27468</v>
      </c>
      <c r="G432">
        <f t="shared" si="179"/>
        <v>-8.7812159981695004E-3</v>
      </c>
      <c r="I432">
        <f t="shared" si="180"/>
        <v>-8.7812159981695004E-3</v>
      </c>
      <c r="L432">
        <f t="shared" si="173"/>
        <v>-7.4837742035168929E-3</v>
      </c>
      <c r="M432" s="2">
        <f t="shared" si="174"/>
        <v>27429.868999999999</v>
      </c>
      <c r="O432">
        <f t="shared" si="181"/>
        <v>1.6833552105113788E-6</v>
      </c>
      <c r="P432">
        <v>0.1</v>
      </c>
      <c r="Q432">
        <f t="shared" si="182"/>
        <v>1.6833552105113788E-7</v>
      </c>
      <c r="AD432" s="135"/>
      <c r="AF432" s="134"/>
      <c r="AG432" s="134"/>
      <c r="AH432" s="134"/>
      <c r="AI432" s="134"/>
      <c r="AJ432" s="134"/>
      <c r="AL432" s="136"/>
      <c r="AS432" s="134"/>
      <c r="AT432" s="134"/>
      <c r="AU432" s="134"/>
      <c r="AV432" s="134"/>
      <c r="AW432" s="134"/>
      <c r="AX432" s="134"/>
      <c r="AY432" s="134"/>
      <c r="AZ432" s="134"/>
    </row>
    <row r="433" spans="1:52">
      <c r="A433" s="18" t="s">
        <v>1719</v>
      </c>
      <c r="B433" s="6"/>
      <c r="C433" s="32">
        <v>42450.29</v>
      </c>
      <c r="D433" s="32"/>
      <c r="E433">
        <f t="shared" ref="E433:E496" si="183">+(C433-C$7)/C$8</f>
        <v>27473.947873451161</v>
      </c>
      <c r="F433">
        <f t="shared" ref="F433:F496" si="184">ROUND(2*E433,0)/2</f>
        <v>27474</v>
      </c>
      <c r="G433">
        <f t="shared" si="179"/>
        <v>-1.6758487996412441E-2</v>
      </c>
      <c r="I433">
        <f t="shared" si="180"/>
        <v>-1.6758487996412441E-2</v>
      </c>
      <c r="L433">
        <f t="shared" ref="L433:L496" si="185">+D$11+D$12*F433+D$13*F433^2</f>
        <v>-7.4819441261302702E-3</v>
      </c>
      <c r="M433" s="2">
        <f t="shared" ref="M433:M496" si="186">+C433-15018.5</f>
        <v>27431.79</v>
      </c>
      <c r="O433">
        <f t="shared" si="181"/>
        <v>8.6054266177269719E-5</v>
      </c>
      <c r="P433">
        <v>0.1</v>
      </c>
      <c r="Q433">
        <f t="shared" si="182"/>
        <v>8.6054266177269729E-6</v>
      </c>
      <c r="AD433" s="135"/>
      <c r="AF433" s="134"/>
      <c r="AG433" s="134"/>
      <c r="AH433" s="134"/>
      <c r="AI433" s="134"/>
      <c r="AJ433" s="134"/>
      <c r="AL433" s="136"/>
      <c r="AS433" s="134"/>
      <c r="AT433" s="134"/>
      <c r="AU433" s="134"/>
      <c r="AV433" s="134"/>
      <c r="AW433" s="134"/>
      <c r="AX433" s="134"/>
      <c r="AY433" s="134"/>
      <c r="AZ433" s="134"/>
    </row>
    <row r="434" spans="1:52">
      <c r="A434" s="18" t="s">
        <v>1719</v>
      </c>
      <c r="B434" s="6"/>
      <c r="C434" s="32">
        <v>42450.303999999996</v>
      </c>
      <c r="D434" s="32"/>
      <c r="E434">
        <f t="shared" si="183"/>
        <v>27473.991419842914</v>
      </c>
      <c r="F434">
        <f t="shared" si="184"/>
        <v>27474</v>
      </c>
      <c r="G434">
        <f t="shared" si="179"/>
        <v>-2.7584880008362234E-3</v>
      </c>
      <c r="I434">
        <f t="shared" si="180"/>
        <v>-2.7584880008362234E-3</v>
      </c>
      <c r="L434">
        <f t="shared" si="185"/>
        <v>-7.4819441261302702E-3</v>
      </c>
      <c r="M434" s="2">
        <f t="shared" si="186"/>
        <v>27431.803999999996</v>
      </c>
      <c r="O434">
        <f t="shared" si="181"/>
        <v>2.231103776757785E-5</v>
      </c>
      <c r="P434">
        <v>0.1</v>
      </c>
      <c r="Q434">
        <f t="shared" si="182"/>
        <v>2.2311037767577852E-6</v>
      </c>
      <c r="AD434" s="135"/>
      <c r="AF434" s="134"/>
      <c r="AG434" s="134"/>
      <c r="AH434" s="134"/>
      <c r="AI434" s="134"/>
      <c r="AJ434" s="134"/>
      <c r="AL434" s="136"/>
      <c r="AS434" s="134"/>
      <c r="AT434" s="134"/>
      <c r="AU434" s="134"/>
      <c r="AV434" s="134"/>
      <c r="AW434" s="134"/>
      <c r="AX434" s="134"/>
      <c r="AY434" s="134"/>
      <c r="AZ434" s="134"/>
    </row>
    <row r="435" spans="1:52">
      <c r="A435" s="18" t="s">
        <v>1719</v>
      </c>
      <c r="B435" s="6"/>
      <c r="C435" s="32">
        <v>42451.269</v>
      </c>
      <c r="D435" s="32"/>
      <c r="E435">
        <f t="shared" si="183"/>
        <v>27476.993010418431</v>
      </c>
      <c r="F435">
        <f t="shared" si="184"/>
        <v>27477</v>
      </c>
      <c r="G435">
        <f t="shared" si="179"/>
        <v>-2.2471239935839549E-3</v>
      </c>
      <c r="I435">
        <f t="shared" si="180"/>
        <v>-2.2471239935839549E-3</v>
      </c>
      <c r="L435">
        <f t="shared" si="185"/>
        <v>-7.4810285015832721E-3</v>
      </c>
      <c r="M435" s="2">
        <f t="shared" si="186"/>
        <v>27432.769</v>
      </c>
      <c r="O435">
        <f t="shared" si="181"/>
        <v>2.7393756398855575E-5</v>
      </c>
      <c r="P435">
        <v>0.1</v>
      </c>
      <c r="Q435">
        <f t="shared" si="182"/>
        <v>2.7393756398855575E-6</v>
      </c>
      <c r="AD435" s="135"/>
      <c r="AF435" s="134"/>
      <c r="AG435" s="134"/>
      <c r="AH435" s="134"/>
      <c r="AI435" s="134"/>
      <c r="AJ435" s="134"/>
      <c r="AL435" s="136"/>
      <c r="AS435" s="134"/>
      <c r="AT435" s="134"/>
      <c r="AU435" s="134"/>
      <c r="AV435" s="134"/>
      <c r="AW435" s="134"/>
      <c r="AX435" s="134"/>
      <c r="AY435" s="134"/>
      <c r="AZ435" s="134"/>
    </row>
    <row r="436" spans="1:52">
      <c r="A436" s="18" t="s">
        <v>1719</v>
      </c>
      <c r="B436" s="6" t="s">
        <v>1814</v>
      </c>
      <c r="C436" s="32">
        <v>42451.417999999998</v>
      </c>
      <c r="D436" s="32"/>
      <c r="E436">
        <f t="shared" si="183"/>
        <v>27477.456468445111</v>
      </c>
      <c r="F436">
        <f t="shared" si="184"/>
        <v>27477.5</v>
      </c>
      <c r="G436">
        <f t="shared" si="179"/>
        <v>-1.3995230001455639E-2</v>
      </c>
      <c r="I436">
        <f t="shared" si="180"/>
        <v>-1.3995230001455639E-2</v>
      </c>
      <c r="L436">
        <f t="shared" si="185"/>
        <v>-7.4808758595201093E-3</v>
      </c>
      <c r="M436" s="2">
        <f t="shared" si="186"/>
        <v>27432.917999999998</v>
      </c>
      <c r="O436">
        <f t="shared" si="181"/>
        <v>4.2436809886552589E-5</v>
      </c>
      <c r="P436">
        <v>0.1</v>
      </c>
      <c r="Q436">
        <f t="shared" si="182"/>
        <v>4.2436809886552594E-6</v>
      </c>
      <c r="AD436" s="135"/>
      <c r="AF436" s="134"/>
      <c r="AG436" s="134"/>
      <c r="AH436" s="134"/>
      <c r="AI436" s="134"/>
      <c r="AJ436" s="134"/>
      <c r="AL436" s="136"/>
      <c r="AS436" s="134"/>
      <c r="AT436" s="134"/>
      <c r="AU436" s="134"/>
      <c r="AV436" s="134"/>
      <c r="AW436" s="134"/>
      <c r="AX436" s="134"/>
      <c r="AY436" s="134"/>
      <c r="AZ436" s="134"/>
    </row>
    <row r="437" spans="1:52">
      <c r="A437" s="18" t="s">
        <v>1719</v>
      </c>
      <c r="B437" s="6"/>
      <c r="C437" s="32">
        <v>42458.338000000003</v>
      </c>
      <c r="D437" s="32"/>
      <c r="E437">
        <f t="shared" si="183"/>
        <v>27498.98082780523</v>
      </c>
      <c r="F437">
        <f t="shared" si="184"/>
        <v>27499</v>
      </c>
      <c r="G437">
        <f t="shared" si="179"/>
        <v>-6.1637879916816019E-3</v>
      </c>
      <c r="I437">
        <f t="shared" si="180"/>
        <v>-6.1637879916816019E-3</v>
      </c>
      <c r="L437">
        <f t="shared" si="185"/>
        <v>-7.4743019875154748E-3</v>
      </c>
      <c r="M437" s="2">
        <f t="shared" si="186"/>
        <v>27439.838000000003</v>
      </c>
      <c r="O437">
        <f t="shared" si="181"/>
        <v>1.7174469332764643E-6</v>
      </c>
      <c r="P437">
        <v>0.1</v>
      </c>
      <c r="Q437">
        <f t="shared" si="182"/>
        <v>1.7174469332764643E-7</v>
      </c>
      <c r="AD437" s="135"/>
      <c r="AF437" s="134"/>
      <c r="AG437" s="134"/>
      <c r="AH437" s="134"/>
      <c r="AI437" s="134"/>
      <c r="AJ437" s="134"/>
      <c r="AL437" s="136"/>
      <c r="AS437" s="134"/>
      <c r="AT437" s="134"/>
      <c r="AU437" s="134"/>
      <c r="AV437" s="134"/>
      <c r="AW437" s="134"/>
      <c r="AX437" s="134"/>
      <c r="AY437" s="134"/>
      <c r="AZ437" s="134"/>
    </row>
    <row r="438" spans="1:52">
      <c r="A438" s="18" t="s">
        <v>1719</v>
      </c>
      <c r="B438" s="6"/>
      <c r="C438" s="32">
        <v>42467.334999999999</v>
      </c>
      <c r="D438" s="32"/>
      <c r="E438">
        <f t="shared" si="183"/>
        <v>27526.965605429905</v>
      </c>
      <c r="F438">
        <f t="shared" si="184"/>
        <v>27527</v>
      </c>
      <c r="G438">
        <f t="shared" si="179"/>
        <v>-1.1057723997510038E-2</v>
      </c>
      <c r="I438">
        <f t="shared" si="180"/>
        <v>-1.1057723997510038E-2</v>
      </c>
      <c r="L438">
        <f t="shared" si="185"/>
        <v>-7.4657105920126303E-3</v>
      </c>
      <c r="M438" s="2">
        <f t="shared" si="186"/>
        <v>27448.834999999999</v>
      </c>
      <c r="O438">
        <f t="shared" si="181"/>
        <v>1.2902560305273086E-5</v>
      </c>
      <c r="P438">
        <v>0.1</v>
      </c>
      <c r="Q438">
        <f t="shared" si="182"/>
        <v>1.2902560305273086E-6</v>
      </c>
      <c r="AD438" s="135"/>
      <c r="AF438" s="134"/>
      <c r="AG438" s="134"/>
      <c r="AH438" s="134"/>
      <c r="AI438" s="134"/>
      <c r="AJ438" s="134"/>
      <c r="AL438" s="136"/>
      <c r="AS438" s="134"/>
      <c r="AT438" s="134"/>
      <c r="AU438" s="134"/>
      <c r="AV438" s="134"/>
      <c r="AW438" s="134"/>
      <c r="AX438" s="134"/>
      <c r="AY438" s="134"/>
      <c r="AZ438" s="134"/>
    </row>
    <row r="439" spans="1:52">
      <c r="A439" s="18" t="s">
        <v>1719</v>
      </c>
      <c r="B439" s="6"/>
      <c r="C439" s="32">
        <v>42469.267999999996</v>
      </c>
      <c r="D439" s="32"/>
      <c r="E439">
        <f t="shared" si="183"/>
        <v>27532.978117950574</v>
      </c>
      <c r="F439">
        <f t="shared" si="184"/>
        <v>27533</v>
      </c>
      <c r="G439">
        <f t="shared" si="179"/>
        <v>-7.0349960005842149E-3</v>
      </c>
      <c r="I439">
        <f t="shared" si="180"/>
        <v>-7.0349960005842149E-3</v>
      </c>
      <c r="L439">
        <f t="shared" si="185"/>
        <v>-7.4638651522405466E-3</v>
      </c>
      <c r="M439" s="2">
        <f t="shared" si="186"/>
        <v>27450.767999999996</v>
      </c>
      <c r="O439">
        <f t="shared" si="181"/>
        <v>1.8392874924242164E-7</v>
      </c>
      <c r="P439">
        <v>0.1</v>
      </c>
      <c r="Q439">
        <f t="shared" si="182"/>
        <v>1.8392874924242165E-8</v>
      </c>
      <c r="AD439" s="135"/>
      <c r="AF439" s="134"/>
      <c r="AG439" s="134"/>
      <c r="AH439" s="134"/>
      <c r="AI439" s="134"/>
      <c r="AJ439" s="134"/>
      <c r="AL439" s="136"/>
      <c r="AS439" s="134"/>
      <c r="AT439" s="134"/>
      <c r="AU439" s="134"/>
      <c r="AV439" s="134"/>
      <c r="AW439" s="134"/>
      <c r="AX439" s="134"/>
      <c r="AY439" s="134"/>
      <c r="AZ439" s="134"/>
    </row>
    <row r="440" spans="1:52">
      <c r="A440" s="18" t="s">
        <v>1719</v>
      </c>
      <c r="B440" s="6"/>
      <c r="C440" s="32">
        <v>42477.303999999996</v>
      </c>
      <c r="D440" s="32"/>
      <c r="E440">
        <f t="shared" si="183"/>
        <v>27557.973746825977</v>
      </c>
      <c r="F440">
        <f t="shared" si="184"/>
        <v>27558</v>
      </c>
      <c r="G440">
        <f t="shared" si="179"/>
        <v>-8.4402959982980974E-3</v>
      </c>
      <c r="I440">
        <f t="shared" si="180"/>
        <v>-8.4402959982980974E-3</v>
      </c>
      <c r="L440">
        <f t="shared" si="185"/>
        <v>-7.4561590036863294E-3</v>
      </c>
      <c r="M440" s="2">
        <f t="shared" si="186"/>
        <v>27458.803999999996</v>
      </c>
      <c r="O440">
        <f t="shared" si="181"/>
        <v>9.6852562416348298E-7</v>
      </c>
      <c r="P440">
        <v>0.1</v>
      </c>
      <c r="Q440">
        <f t="shared" si="182"/>
        <v>9.6852562416348298E-8</v>
      </c>
      <c r="AD440" s="135"/>
      <c r="AF440" s="134"/>
      <c r="AG440" s="134"/>
      <c r="AH440" s="134"/>
      <c r="AI440" s="134"/>
      <c r="AJ440" s="134"/>
      <c r="AL440" s="136"/>
      <c r="AS440" s="134"/>
      <c r="AT440" s="134"/>
      <c r="AU440" s="134"/>
      <c r="AV440" s="134"/>
      <c r="AW440" s="134"/>
      <c r="AX440" s="134"/>
      <c r="AY440" s="134"/>
      <c r="AZ440" s="134"/>
    </row>
    <row r="441" spans="1:52">
      <c r="A441" s="18" t="s">
        <v>1720</v>
      </c>
      <c r="B441" s="6" t="s">
        <v>1814</v>
      </c>
      <c r="C441" s="32">
        <v>42645.603999999999</v>
      </c>
      <c r="D441" s="32"/>
      <c r="E441">
        <f t="shared" si="183"/>
        <v>28081.46358502041</v>
      </c>
      <c r="F441">
        <f t="shared" si="184"/>
        <v>28081.5</v>
      </c>
      <c r="G441">
        <f t="shared" si="179"/>
        <v>-1.1707277997629717E-2</v>
      </c>
      <c r="I441">
        <f t="shared" si="180"/>
        <v>-1.1707277997629717E-2</v>
      </c>
      <c r="L441">
        <f t="shared" si="185"/>
        <v>-7.2885618129599379E-3</v>
      </c>
      <c r="M441" s="2">
        <f t="shared" si="186"/>
        <v>27627.103999999999</v>
      </c>
      <c r="O441">
        <f t="shared" si="181"/>
        <v>1.9525052720662651E-5</v>
      </c>
      <c r="P441">
        <v>0.1</v>
      </c>
      <c r="Q441">
        <f t="shared" si="182"/>
        <v>1.9525052720662651E-6</v>
      </c>
      <c r="AD441" s="135"/>
      <c r="AF441" s="134"/>
      <c r="AG441" s="134"/>
      <c r="AH441" s="134"/>
      <c r="AI441" s="134"/>
      <c r="AJ441" s="134"/>
      <c r="AL441" s="136"/>
      <c r="AS441" s="134"/>
      <c r="AT441" s="134"/>
      <c r="AU441" s="134"/>
      <c r="AV441" s="134"/>
      <c r="AW441" s="134"/>
      <c r="AX441" s="134"/>
      <c r="AY441" s="134"/>
      <c r="AZ441" s="134"/>
    </row>
    <row r="442" spans="1:52">
      <c r="A442" s="18" t="s">
        <v>1721</v>
      </c>
      <c r="B442" s="6" t="s">
        <v>1814</v>
      </c>
      <c r="C442" s="32">
        <v>42673.5</v>
      </c>
      <c r="D442" s="32"/>
      <c r="E442">
        <f t="shared" si="183"/>
        <v>28168.232881076692</v>
      </c>
      <c r="F442">
        <f t="shared" si="184"/>
        <v>28168</v>
      </c>
      <c r="I442">
        <f t="shared" si="180"/>
        <v>0</v>
      </c>
      <c r="L442">
        <f t="shared" si="185"/>
        <v>-7.2597241484430308E-3</v>
      </c>
      <c r="M442" s="2">
        <f t="shared" si="186"/>
        <v>27655</v>
      </c>
      <c r="N442" s="11">
        <v>-7.8880475004552864E-2</v>
      </c>
      <c r="AD442" s="135"/>
      <c r="AF442" s="134"/>
      <c r="AG442" s="134"/>
      <c r="AH442" s="134"/>
      <c r="AI442" s="134"/>
      <c r="AJ442" s="134"/>
      <c r="AL442" s="136"/>
      <c r="AS442" s="134"/>
      <c r="AT442" s="134"/>
      <c r="AU442" s="134"/>
      <c r="AV442" s="134"/>
      <c r="AW442" s="134"/>
      <c r="AX442" s="134"/>
      <c r="AY442" s="134"/>
      <c r="AZ442" s="134"/>
    </row>
    <row r="443" spans="1:52">
      <c r="A443" s="18" t="s">
        <v>1722</v>
      </c>
      <c r="B443" s="6" t="s">
        <v>1814</v>
      </c>
      <c r="C443" s="32">
        <v>42753.305999999997</v>
      </c>
      <c r="D443" s="32"/>
      <c r="E443">
        <f t="shared" si="183"/>
        <v>28416.465976899282</v>
      </c>
      <c r="F443">
        <f t="shared" si="184"/>
        <v>28416.5</v>
      </c>
      <c r="G443">
        <f t="shared" ref="G443:G474" si="187">+C443-(C$7+F443*C$8)</f>
        <v>-1.0938298000837676E-2</v>
      </c>
      <c r="I443">
        <f t="shared" si="180"/>
        <v>-1.0938298000837676E-2</v>
      </c>
      <c r="L443">
        <f t="shared" si="185"/>
        <v>-7.1750720444022538E-3</v>
      </c>
      <c r="M443" s="2">
        <f t="shared" si="186"/>
        <v>27734.805999999997</v>
      </c>
      <c r="O443">
        <f t="shared" ref="O443:O474" si="188">+(L443-G443)^2</f>
        <v>1.41618695991893E-5</v>
      </c>
      <c r="P443">
        <v>0.1</v>
      </c>
      <c r="Q443">
        <f t="shared" ref="Q443:Q474" si="189">+P443*O443</f>
        <v>1.4161869599189301E-6</v>
      </c>
      <c r="AD443" s="135"/>
      <c r="AF443" s="134"/>
      <c r="AG443" s="134"/>
      <c r="AH443" s="134"/>
      <c r="AI443" s="134"/>
      <c r="AJ443" s="134"/>
      <c r="AL443" s="136"/>
      <c r="AS443" s="134"/>
      <c r="AT443" s="134"/>
      <c r="AU443" s="134"/>
      <c r="AV443" s="134"/>
      <c r="AW443" s="134"/>
      <c r="AX443" s="134"/>
      <c r="AY443" s="134"/>
      <c r="AZ443" s="134"/>
    </row>
    <row r="444" spans="1:52">
      <c r="A444" s="18" t="s">
        <v>1723</v>
      </c>
      <c r="B444" s="6" t="s">
        <v>1814</v>
      </c>
      <c r="C444" s="32">
        <v>42760.707999999999</v>
      </c>
      <c r="D444" s="32"/>
      <c r="E444">
        <f t="shared" si="183"/>
        <v>28439.489576318869</v>
      </c>
      <c r="F444">
        <f t="shared" si="184"/>
        <v>28439.5</v>
      </c>
      <c r="G444">
        <f t="shared" si="187"/>
        <v>-3.3511739966343157E-3</v>
      </c>
      <c r="I444">
        <f t="shared" si="180"/>
        <v>-3.3511739966343157E-3</v>
      </c>
      <c r="L444">
        <f t="shared" si="185"/>
        <v>-7.1671015458710727E-3</v>
      </c>
      <c r="M444" s="2">
        <f t="shared" si="186"/>
        <v>27742.207999999999</v>
      </c>
      <c r="O444">
        <f t="shared" si="188"/>
        <v>1.4561303061024042E-5</v>
      </c>
      <c r="P444">
        <v>0.1</v>
      </c>
      <c r="Q444">
        <f t="shared" si="189"/>
        <v>1.4561303061024043E-6</v>
      </c>
      <c r="AD444" s="135"/>
      <c r="AF444" s="134"/>
      <c r="AG444" s="134"/>
      <c r="AH444" s="134"/>
      <c r="AI444" s="134"/>
      <c r="AJ444" s="134"/>
      <c r="AL444" s="136"/>
      <c r="AS444" s="134"/>
      <c r="AT444" s="134"/>
      <c r="AU444" s="134"/>
      <c r="AV444" s="134"/>
      <c r="AW444" s="134"/>
      <c r="AX444" s="134"/>
      <c r="AY444" s="134"/>
      <c r="AZ444" s="134"/>
    </row>
    <row r="445" spans="1:52">
      <c r="A445" s="18" t="s">
        <v>1722</v>
      </c>
      <c r="B445" s="6"/>
      <c r="C445" s="32">
        <v>42775.322999999997</v>
      </c>
      <c r="D445" s="32"/>
      <c r="E445">
        <f t="shared" si="183"/>
        <v>28484.948898869137</v>
      </c>
      <c r="F445">
        <f t="shared" si="184"/>
        <v>28485</v>
      </c>
      <c r="G445">
        <f t="shared" si="187"/>
        <v>-1.6428820003056899E-2</v>
      </c>
      <c r="I445">
        <f t="shared" si="180"/>
        <v>-1.6428820003056899E-2</v>
      </c>
      <c r="L445">
        <f t="shared" si="185"/>
        <v>-7.1512661923875363E-3</v>
      </c>
      <c r="M445" s="2">
        <f t="shared" si="186"/>
        <v>27756.822999999997</v>
      </c>
      <c r="O445">
        <f t="shared" si="188"/>
        <v>8.6073004709865609E-5</v>
      </c>
      <c r="P445">
        <v>0.1</v>
      </c>
      <c r="Q445">
        <f t="shared" si="189"/>
        <v>8.6073004709865613E-6</v>
      </c>
      <c r="AD445" s="135"/>
      <c r="AF445" s="134"/>
      <c r="AG445" s="134"/>
      <c r="AH445" s="134"/>
      <c r="AI445" s="134"/>
      <c r="AJ445" s="134"/>
      <c r="AL445" s="136"/>
      <c r="AS445" s="134"/>
      <c r="AT445" s="134"/>
      <c r="AU445" s="134"/>
      <c r="AV445" s="134"/>
      <c r="AW445" s="134"/>
      <c r="AX445" s="134"/>
      <c r="AY445" s="134"/>
      <c r="AZ445" s="134"/>
    </row>
    <row r="446" spans="1:52">
      <c r="A446" s="18" t="s">
        <v>1725</v>
      </c>
      <c r="B446" s="6" t="s">
        <v>1814</v>
      </c>
      <c r="C446" s="32">
        <v>42780.322999999997</v>
      </c>
      <c r="D446" s="32"/>
      <c r="E446">
        <f t="shared" si="183"/>
        <v>28500.50118164378</v>
      </c>
      <c r="F446">
        <f t="shared" si="184"/>
        <v>28500.5</v>
      </c>
      <c r="G446">
        <f t="shared" si="187"/>
        <v>3.7989400152582675E-4</v>
      </c>
      <c r="I446">
        <f t="shared" si="180"/>
        <v>3.7989400152582675E-4</v>
      </c>
      <c r="L446">
        <f t="shared" si="185"/>
        <v>-7.1458512155826819E-3</v>
      </c>
      <c r="M446" s="2">
        <f t="shared" si="186"/>
        <v>27761.822999999997</v>
      </c>
      <c r="O446">
        <f t="shared" si="188"/>
        <v>5.6636841072831591E-5</v>
      </c>
      <c r="P446">
        <v>0.1</v>
      </c>
      <c r="Q446">
        <f t="shared" si="189"/>
        <v>5.6636841072831594E-6</v>
      </c>
      <c r="AD446" s="135"/>
      <c r="AF446" s="134"/>
      <c r="AG446" s="134"/>
      <c r="AH446" s="134"/>
      <c r="AI446" s="134"/>
      <c r="AJ446" s="134"/>
      <c r="AL446" s="136"/>
      <c r="AS446" s="134"/>
      <c r="AT446" s="134"/>
      <c r="AU446" s="134"/>
      <c r="AV446" s="134"/>
      <c r="AW446" s="134"/>
      <c r="AX446" s="134"/>
      <c r="AY446" s="134"/>
      <c r="AZ446" s="134"/>
    </row>
    <row r="447" spans="1:52">
      <c r="A447" s="18" t="s">
        <v>1725</v>
      </c>
      <c r="B447" s="6"/>
      <c r="C447" s="32">
        <v>42782.41</v>
      </c>
      <c r="D447" s="32"/>
      <c r="E447">
        <f t="shared" si="183"/>
        <v>28506.992704473938</v>
      </c>
      <c r="F447">
        <f t="shared" si="184"/>
        <v>28507</v>
      </c>
      <c r="G447">
        <f t="shared" si="187"/>
        <v>-2.3454839974874631E-3</v>
      </c>
      <c r="I447">
        <f t="shared" si="180"/>
        <v>-2.3454839974874631E-3</v>
      </c>
      <c r="L447">
        <f t="shared" si="185"/>
        <v>-7.1435773160033779E-3</v>
      </c>
      <c r="M447" s="2">
        <f t="shared" si="186"/>
        <v>27763.910000000003</v>
      </c>
      <c r="O447">
        <f t="shared" si="188"/>
        <v>2.3021699493187065E-5</v>
      </c>
      <c r="P447">
        <v>0.1</v>
      </c>
      <c r="Q447">
        <f t="shared" si="189"/>
        <v>2.3021699493187066E-6</v>
      </c>
      <c r="AD447" s="135"/>
      <c r="AF447" s="134"/>
      <c r="AG447" s="134"/>
      <c r="AH447" s="134"/>
      <c r="AI447" s="134"/>
      <c r="AJ447" s="134"/>
      <c r="AL447" s="136"/>
      <c r="AS447" s="134"/>
      <c r="AT447" s="134"/>
      <c r="AU447" s="134"/>
      <c r="AV447" s="134"/>
      <c r="AW447" s="134"/>
      <c r="AX447" s="134"/>
      <c r="AY447" s="134"/>
      <c r="AZ447" s="134"/>
    </row>
    <row r="448" spans="1:52">
      <c r="A448" s="18" t="s">
        <v>1725</v>
      </c>
      <c r="B448" s="6"/>
      <c r="C448" s="32">
        <v>42785.296000000002</v>
      </c>
      <c r="D448" s="32"/>
      <c r="E448">
        <f t="shared" si="183"/>
        <v>28515.969482091456</v>
      </c>
      <c r="F448">
        <f t="shared" si="184"/>
        <v>28516</v>
      </c>
      <c r="G448">
        <f t="shared" si="187"/>
        <v>-9.8113919957540929E-3</v>
      </c>
      <c r="I448">
        <f t="shared" si="180"/>
        <v>-9.8113919957540929E-3</v>
      </c>
      <c r="L448">
        <f t="shared" si="185"/>
        <v>-7.1404258127521041E-3</v>
      </c>
      <c r="M448" s="2">
        <f t="shared" si="186"/>
        <v>27766.796000000002</v>
      </c>
      <c r="O448">
        <f t="shared" si="188"/>
        <v>7.134060350740214E-6</v>
      </c>
      <c r="P448">
        <v>0.1</v>
      </c>
      <c r="Q448">
        <f t="shared" si="189"/>
        <v>7.1340603507402147E-7</v>
      </c>
      <c r="AD448" s="135"/>
      <c r="AF448" s="134"/>
      <c r="AG448" s="134"/>
      <c r="AH448" s="134"/>
      <c r="AI448" s="134"/>
      <c r="AJ448" s="134"/>
      <c r="AL448" s="136"/>
      <c r="AS448" s="134"/>
      <c r="AT448" s="134"/>
      <c r="AU448" s="134"/>
      <c r="AV448" s="134"/>
      <c r="AW448" s="134"/>
      <c r="AX448" s="134"/>
      <c r="AY448" s="134"/>
      <c r="AZ448" s="134"/>
    </row>
    <row r="449" spans="1:52">
      <c r="A449" s="18" t="s">
        <v>1725</v>
      </c>
      <c r="B449" s="6"/>
      <c r="C449" s="32">
        <v>42785.3</v>
      </c>
      <c r="D449" s="32"/>
      <c r="E449">
        <f t="shared" si="183"/>
        <v>28515.981923917676</v>
      </c>
      <c r="F449">
        <f t="shared" si="184"/>
        <v>28516</v>
      </c>
      <c r="G449">
        <f t="shared" si="187"/>
        <v>-5.8113919949391857E-3</v>
      </c>
      <c r="I449">
        <f t="shared" si="180"/>
        <v>-5.8113919949391857E-3</v>
      </c>
      <c r="L449">
        <f t="shared" si="185"/>
        <v>-7.1404258127521041E-3</v>
      </c>
      <c r="M449" s="2">
        <f t="shared" si="186"/>
        <v>27766.800000000003</v>
      </c>
      <c r="O449">
        <f t="shared" si="188"/>
        <v>1.7663308888903815E-6</v>
      </c>
      <c r="P449">
        <v>0.1</v>
      </c>
      <c r="Q449">
        <f t="shared" si="189"/>
        <v>1.7663308888903815E-7</v>
      </c>
      <c r="AD449" s="135"/>
      <c r="AF449" s="134"/>
      <c r="AG449" s="134"/>
      <c r="AH449" s="134"/>
      <c r="AI449" s="134"/>
      <c r="AJ449" s="134"/>
      <c r="AL449" s="136"/>
      <c r="AS449" s="134"/>
      <c r="AT449" s="134"/>
      <c r="AU449" s="134"/>
      <c r="AV449" s="134"/>
      <c r="AW449" s="134"/>
      <c r="AX449" s="134"/>
      <c r="AY449" s="134"/>
      <c r="AZ449" s="134"/>
    </row>
    <row r="450" spans="1:52">
      <c r="A450" s="18" t="s">
        <v>1725</v>
      </c>
      <c r="B450" s="6"/>
      <c r="C450" s="32">
        <v>42796.237000000001</v>
      </c>
      <c r="D450" s="32"/>
      <c r="E450">
        <f t="shared" si="183"/>
        <v>28550.000987258922</v>
      </c>
      <c r="F450">
        <f t="shared" si="184"/>
        <v>28550</v>
      </c>
      <c r="G450">
        <f t="shared" si="187"/>
        <v>3.1740000122226775E-4</v>
      </c>
      <c r="I450">
        <f t="shared" si="180"/>
        <v>3.1740000122226775E-4</v>
      </c>
      <c r="L450">
        <f t="shared" si="185"/>
        <v>-7.1284884109108423E-3</v>
      </c>
      <c r="M450" s="2">
        <f t="shared" si="186"/>
        <v>27777.737000000001</v>
      </c>
      <c r="O450">
        <f t="shared" si="188"/>
        <v>5.5441254245938125E-5</v>
      </c>
      <c r="P450">
        <v>0.1</v>
      </c>
      <c r="Q450">
        <f t="shared" si="189"/>
        <v>5.5441254245938132E-6</v>
      </c>
      <c r="AD450" s="135"/>
      <c r="AF450" s="134"/>
      <c r="AG450" s="134"/>
      <c r="AH450" s="134"/>
      <c r="AI450" s="134"/>
      <c r="AJ450" s="134"/>
      <c r="AL450" s="136"/>
      <c r="AS450" s="134"/>
      <c r="AT450" s="134"/>
      <c r="AU450" s="134"/>
      <c r="AV450" s="134"/>
      <c r="AW450" s="134"/>
      <c r="AX450" s="134"/>
      <c r="AY450" s="134"/>
      <c r="AZ450" s="134"/>
    </row>
    <row r="451" spans="1:52">
      <c r="A451" s="18" t="s">
        <v>1725</v>
      </c>
      <c r="B451" s="6"/>
      <c r="C451" s="32">
        <v>42802.34</v>
      </c>
      <c r="D451" s="32"/>
      <c r="E451">
        <f t="shared" si="183"/>
        <v>28568.984103613635</v>
      </c>
      <c r="F451">
        <f t="shared" si="184"/>
        <v>28569</v>
      </c>
      <c r="G451">
        <f t="shared" si="187"/>
        <v>-5.1106280006933957E-3</v>
      </c>
      <c r="I451">
        <f t="shared" si="180"/>
        <v>-5.1106280006933957E-3</v>
      </c>
      <c r="L451">
        <f t="shared" si="185"/>
        <v>-7.1217956597093637E-3</v>
      </c>
      <c r="M451" s="2">
        <f t="shared" si="186"/>
        <v>27783.839999999997</v>
      </c>
      <c r="O451">
        <f t="shared" si="188"/>
        <v>4.044795352671769E-6</v>
      </c>
      <c r="P451">
        <v>0.1</v>
      </c>
      <c r="Q451">
        <f t="shared" si="189"/>
        <v>4.0447953526717694E-7</v>
      </c>
      <c r="AD451" s="135"/>
      <c r="AF451" s="134"/>
      <c r="AG451" s="134"/>
      <c r="AH451" s="134"/>
      <c r="AI451" s="134"/>
      <c r="AJ451" s="134"/>
      <c r="AL451" s="136"/>
      <c r="AS451" s="134"/>
      <c r="AT451" s="134"/>
      <c r="AU451" s="134"/>
      <c r="AV451" s="134"/>
      <c r="AW451" s="134"/>
      <c r="AX451" s="134"/>
      <c r="AY451" s="134"/>
      <c r="AZ451" s="134"/>
    </row>
    <row r="452" spans="1:52">
      <c r="A452" s="18" t="s">
        <v>1725</v>
      </c>
      <c r="B452" s="6" t="s">
        <v>1814</v>
      </c>
      <c r="C452" s="32">
        <v>42809.248</v>
      </c>
      <c r="D452" s="32"/>
      <c r="E452">
        <f t="shared" si="183"/>
        <v>28590.471137495089</v>
      </c>
      <c r="F452">
        <f t="shared" si="184"/>
        <v>28590.5</v>
      </c>
      <c r="G452">
        <f t="shared" si="187"/>
        <v>-9.2791860006400384E-3</v>
      </c>
      <c r="I452">
        <f t="shared" si="180"/>
        <v>-9.2791860006400384E-3</v>
      </c>
      <c r="L452">
        <f t="shared" si="185"/>
        <v>-7.1142033895685193E-3</v>
      </c>
      <c r="M452" s="2">
        <f t="shared" si="186"/>
        <v>27790.748</v>
      </c>
      <c r="O452">
        <f t="shared" si="188"/>
        <v>4.6871497062420525E-6</v>
      </c>
      <c r="P452">
        <v>0.1</v>
      </c>
      <c r="Q452">
        <f t="shared" si="189"/>
        <v>4.6871497062420526E-7</v>
      </c>
      <c r="AD452" s="135"/>
      <c r="AF452" s="134"/>
      <c r="AG452" s="134"/>
      <c r="AH452" s="134"/>
      <c r="AI452" s="134"/>
      <c r="AJ452" s="134"/>
      <c r="AL452" s="136"/>
      <c r="AS452" s="134"/>
      <c r="AT452" s="134"/>
      <c r="AU452" s="134"/>
      <c r="AV452" s="134"/>
      <c r="AW452" s="134"/>
      <c r="AX452" s="134"/>
      <c r="AY452" s="134"/>
      <c r="AZ452" s="134"/>
    </row>
    <row r="453" spans="1:52">
      <c r="A453" s="18" t="s">
        <v>1723</v>
      </c>
      <c r="B453" s="6" t="s">
        <v>1814</v>
      </c>
      <c r="C453" s="32">
        <v>42809.567000000003</v>
      </c>
      <c r="D453" s="32"/>
      <c r="E453">
        <f t="shared" si="183"/>
        <v>28591.463373136121</v>
      </c>
      <c r="F453">
        <f t="shared" si="184"/>
        <v>28591.5</v>
      </c>
      <c r="G453">
        <f t="shared" si="187"/>
        <v>-1.1775397993915249E-2</v>
      </c>
      <c r="I453">
        <f t="shared" si="180"/>
        <v>-1.1775397993915249E-2</v>
      </c>
      <c r="L453">
        <f t="shared" si="185"/>
        <v>-7.1138497725133538E-3</v>
      </c>
      <c r="M453" s="2">
        <f t="shared" si="186"/>
        <v>27791.067000000003</v>
      </c>
      <c r="O453">
        <f t="shared" si="188"/>
        <v>2.1730031820455169E-5</v>
      </c>
      <c r="P453">
        <v>0.1</v>
      </c>
      <c r="Q453">
        <f t="shared" si="189"/>
        <v>2.1730031820455171E-6</v>
      </c>
      <c r="AD453" s="135"/>
      <c r="AF453" s="134"/>
      <c r="AG453" s="134"/>
      <c r="AH453" s="134"/>
      <c r="AI453" s="134"/>
      <c r="AJ453" s="134"/>
      <c r="AL453" s="136"/>
      <c r="AS453" s="134"/>
      <c r="AT453" s="134"/>
      <c r="AU453" s="134"/>
      <c r="AV453" s="134"/>
      <c r="AW453" s="134"/>
      <c r="AX453" s="134"/>
      <c r="AY453" s="134"/>
      <c r="AZ453" s="134"/>
    </row>
    <row r="454" spans="1:52">
      <c r="A454" s="18" t="s">
        <v>1725</v>
      </c>
      <c r="B454" s="6"/>
      <c r="C454" s="32">
        <v>42812.3</v>
      </c>
      <c r="D454" s="32"/>
      <c r="E454">
        <f t="shared" si="183"/>
        <v>28599.964250900739</v>
      </c>
      <c r="F454">
        <f t="shared" si="184"/>
        <v>28600</v>
      </c>
      <c r="G454">
        <f t="shared" si="187"/>
        <v>-1.149319999240106E-2</v>
      </c>
      <c r="I454">
        <f t="shared" si="180"/>
        <v>-1.149319999240106E-2</v>
      </c>
      <c r="L454">
        <f t="shared" si="185"/>
        <v>-7.1108422754079977E-3</v>
      </c>
      <c r="M454" s="2">
        <f t="shared" si="186"/>
        <v>27793.800000000003</v>
      </c>
      <c r="O454">
        <f t="shared" si="188"/>
        <v>1.9205059159688643E-5</v>
      </c>
      <c r="P454">
        <v>0.1</v>
      </c>
      <c r="Q454">
        <f t="shared" si="189"/>
        <v>1.9205059159688643E-6</v>
      </c>
      <c r="AD454" s="135"/>
      <c r="AF454" s="134"/>
      <c r="AG454" s="134"/>
      <c r="AH454" s="134"/>
      <c r="AI454" s="134"/>
      <c r="AJ454" s="134"/>
      <c r="AL454" s="136"/>
      <c r="AS454" s="134"/>
      <c r="AT454" s="134"/>
      <c r="AU454" s="134"/>
      <c r="AV454" s="134"/>
      <c r="AW454" s="134"/>
      <c r="AX454" s="134"/>
      <c r="AY454" s="134"/>
      <c r="AZ454" s="134"/>
    </row>
    <row r="455" spans="1:52">
      <c r="A455" s="18" t="s">
        <v>1725</v>
      </c>
      <c r="B455" s="6"/>
      <c r="C455" s="32">
        <v>42829.328999999998</v>
      </c>
      <c r="D455" s="32"/>
      <c r="E455">
        <f t="shared" si="183"/>
        <v>28652.932215574598</v>
      </c>
      <c r="F455">
        <f t="shared" si="184"/>
        <v>28653</v>
      </c>
      <c r="G455">
        <f t="shared" si="187"/>
        <v>-2.1792436004034244E-2</v>
      </c>
      <c r="I455">
        <f t="shared" ref="I455:I483" si="190">+G455</f>
        <v>-2.1792436004034244E-2</v>
      </c>
      <c r="L455">
        <f t="shared" si="185"/>
        <v>-7.0920189208396218E-3</v>
      </c>
      <c r="M455" s="2">
        <f t="shared" si="186"/>
        <v>27810.828999999998</v>
      </c>
      <c r="O455">
        <f t="shared" si="188"/>
        <v>2.1610226241988026E-4</v>
      </c>
      <c r="P455">
        <v>0.1</v>
      </c>
      <c r="Q455">
        <f t="shared" si="189"/>
        <v>2.1610226241988026E-5</v>
      </c>
      <c r="AD455" s="135"/>
      <c r="AF455" s="134"/>
      <c r="AG455" s="134"/>
      <c r="AH455" s="134"/>
      <c r="AI455" s="134"/>
      <c r="AJ455" s="134"/>
      <c r="AL455" s="136"/>
      <c r="AS455" s="134"/>
      <c r="AT455" s="134"/>
      <c r="AU455" s="134"/>
      <c r="AV455" s="134"/>
      <c r="AW455" s="134"/>
      <c r="AX455" s="134"/>
      <c r="AY455" s="134"/>
      <c r="AZ455" s="134"/>
    </row>
    <row r="456" spans="1:52">
      <c r="A456" s="18" t="s">
        <v>1725</v>
      </c>
      <c r="B456" s="6"/>
      <c r="C456" s="32">
        <v>42829.343999999997</v>
      </c>
      <c r="D456" s="32"/>
      <c r="E456">
        <f t="shared" si="183"/>
        <v>28652.978872422918</v>
      </c>
      <c r="F456">
        <f t="shared" si="184"/>
        <v>28653</v>
      </c>
      <c r="G456">
        <f t="shared" si="187"/>
        <v>-6.7924360046163201E-3</v>
      </c>
      <c r="I456">
        <f t="shared" si="190"/>
        <v>-6.7924360046163201E-3</v>
      </c>
      <c r="L456">
        <f t="shared" si="185"/>
        <v>-7.0920189208396218E-3</v>
      </c>
      <c r="M456" s="2">
        <f t="shared" si="186"/>
        <v>27810.843999999997</v>
      </c>
      <c r="O456">
        <f t="shared" si="188"/>
        <v>8.9749923692857815E-8</v>
      </c>
      <c r="P456">
        <v>0.1</v>
      </c>
      <c r="Q456">
        <f t="shared" si="189"/>
        <v>8.9749923692857815E-9</v>
      </c>
      <c r="AD456" s="135"/>
      <c r="AF456" s="134"/>
      <c r="AG456" s="134"/>
      <c r="AH456" s="134"/>
      <c r="AI456" s="134"/>
      <c r="AJ456" s="134"/>
      <c r="AL456" s="136"/>
      <c r="AS456" s="134"/>
      <c r="AT456" s="134"/>
      <c r="AU456" s="134"/>
      <c r="AV456" s="134"/>
      <c r="AW456" s="134"/>
      <c r="AX456" s="134"/>
      <c r="AY456" s="134"/>
      <c r="AZ456" s="134"/>
    </row>
    <row r="457" spans="1:52">
      <c r="A457" s="18" t="s">
        <v>1725</v>
      </c>
      <c r="B457" s="6"/>
      <c r="C457" s="32">
        <v>42830.3</v>
      </c>
      <c r="D457" s="32"/>
      <c r="E457">
        <f t="shared" si="183"/>
        <v>28655.952468889449</v>
      </c>
      <c r="F457">
        <f t="shared" si="184"/>
        <v>28656</v>
      </c>
      <c r="G457">
        <f t="shared" si="187"/>
        <v>-1.5281071995559614E-2</v>
      </c>
      <c r="I457">
        <f t="shared" si="190"/>
        <v>-1.5281071995559614E-2</v>
      </c>
      <c r="L457">
        <f t="shared" si="185"/>
        <v>-7.0909498026277204E-3</v>
      </c>
      <c r="M457" s="2">
        <f t="shared" si="186"/>
        <v>27811.800000000003</v>
      </c>
      <c r="O457">
        <f t="shared" si="188"/>
        <v>6.7078101535155538E-5</v>
      </c>
      <c r="P457">
        <v>0.1</v>
      </c>
      <c r="Q457">
        <f t="shared" si="189"/>
        <v>6.7078101535155545E-6</v>
      </c>
      <c r="AD457" s="135"/>
      <c r="AF457" s="134"/>
      <c r="AG457" s="134"/>
      <c r="AH457" s="134"/>
      <c r="AI457" s="134"/>
      <c r="AJ457" s="134"/>
      <c r="AL457" s="136"/>
      <c r="AS457" s="134"/>
      <c r="AT457" s="134"/>
      <c r="AU457" s="134"/>
      <c r="AV457" s="134"/>
      <c r="AW457" s="134"/>
      <c r="AX457" s="134"/>
      <c r="AY457" s="134"/>
      <c r="AZ457" s="134"/>
    </row>
    <row r="458" spans="1:52">
      <c r="A458" s="18" t="s">
        <v>1725</v>
      </c>
      <c r="B458" s="6"/>
      <c r="C458" s="32">
        <v>42830.332000000002</v>
      </c>
      <c r="D458" s="32"/>
      <c r="E458">
        <f t="shared" si="183"/>
        <v>28656.052003499204</v>
      </c>
      <c r="F458">
        <f t="shared" si="184"/>
        <v>28656</v>
      </c>
      <c r="G458">
        <f t="shared" si="187"/>
        <v>1.6718928003683686E-2</v>
      </c>
      <c r="I458">
        <f t="shared" si="190"/>
        <v>1.6718928003683686E-2</v>
      </c>
      <c r="L458">
        <f t="shared" si="185"/>
        <v>-7.0909498026277204E-3</v>
      </c>
      <c r="M458" s="2">
        <f t="shared" si="186"/>
        <v>27811.832000000002</v>
      </c>
      <c r="O458">
        <f t="shared" si="188"/>
        <v>5.6691028115148047E-4</v>
      </c>
      <c r="P458">
        <v>0.1</v>
      </c>
      <c r="Q458">
        <f t="shared" si="189"/>
        <v>5.6691028115148051E-5</v>
      </c>
      <c r="AD458" s="135"/>
      <c r="AF458" s="134"/>
      <c r="AG458" s="134"/>
      <c r="AH458" s="134"/>
      <c r="AI458" s="134"/>
      <c r="AJ458" s="134"/>
      <c r="AL458" s="136"/>
      <c r="AS458" s="134"/>
      <c r="AT458" s="134"/>
      <c r="AU458" s="134"/>
      <c r="AV458" s="134"/>
      <c r="AW458" s="134"/>
      <c r="AX458" s="134"/>
      <c r="AY458" s="134"/>
      <c r="AZ458" s="134"/>
    </row>
    <row r="459" spans="1:52">
      <c r="A459" s="18" t="s">
        <v>1723</v>
      </c>
      <c r="B459" s="6"/>
      <c r="C459" s="32">
        <v>42832.555999999997</v>
      </c>
      <c r="D459" s="32"/>
      <c r="E459">
        <f t="shared" si="183"/>
        <v>28662.969658877348</v>
      </c>
      <c r="F459">
        <f t="shared" si="184"/>
        <v>28663</v>
      </c>
      <c r="G459">
        <f t="shared" si="187"/>
        <v>-9.7545559983700514E-3</v>
      </c>
      <c r="I459">
        <f t="shared" si="190"/>
        <v>-9.7545559983700514E-3</v>
      </c>
      <c r="L459">
        <f t="shared" si="185"/>
        <v>-7.088453674586697E-3</v>
      </c>
      <c r="M459" s="2">
        <f t="shared" si="186"/>
        <v>27814.055999999997</v>
      </c>
      <c r="O459">
        <f t="shared" si="188"/>
        <v>7.1081016008830018E-6</v>
      </c>
      <c r="P459">
        <v>0.1</v>
      </c>
      <c r="Q459">
        <f t="shared" si="189"/>
        <v>7.1081016008830027E-7</v>
      </c>
      <c r="AD459" s="135"/>
      <c r="AF459" s="134"/>
      <c r="AG459" s="134"/>
      <c r="AH459" s="134"/>
      <c r="AI459" s="134"/>
      <c r="AJ459" s="134"/>
      <c r="AL459" s="136"/>
      <c r="AS459" s="134"/>
      <c r="AT459" s="134"/>
      <c r="AU459" s="134"/>
      <c r="AV459" s="134"/>
      <c r="AW459" s="134"/>
      <c r="AX459" s="134"/>
      <c r="AY459" s="134"/>
      <c r="AZ459" s="134"/>
    </row>
    <row r="460" spans="1:52">
      <c r="A460" s="18" t="s">
        <v>1723</v>
      </c>
      <c r="B460" s="6"/>
      <c r="C460" s="32">
        <v>42832.563000000002</v>
      </c>
      <c r="D460" s="32"/>
      <c r="E460">
        <f t="shared" si="183"/>
        <v>28662.991432073246</v>
      </c>
      <c r="F460">
        <f t="shared" si="184"/>
        <v>28663</v>
      </c>
      <c r="G460">
        <f t="shared" si="187"/>
        <v>-2.7545559933059849E-3</v>
      </c>
      <c r="I460">
        <f t="shared" si="190"/>
        <v>-2.7545559933059849E-3</v>
      </c>
      <c r="L460">
        <f t="shared" si="185"/>
        <v>-7.088453674586697E-3</v>
      </c>
      <c r="M460" s="2">
        <f t="shared" si="186"/>
        <v>27814.063000000002</v>
      </c>
      <c r="O460">
        <f t="shared" si="188"/>
        <v>1.8782669111810332E-5</v>
      </c>
      <c r="P460">
        <v>0.1</v>
      </c>
      <c r="Q460">
        <f t="shared" si="189"/>
        <v>1.8782669111810332E-6</v>
      </c>
      <c r="AD460" s="135"/>
      <c r="AF460" s="134"/>
      <c r="AG460" s="134"/>
      <c r="AH460" s="134"/>
      <c r="AI460" s="134"/>
      <c r="AJ460" s="134"/>
      <c r="AL460" s="136"/>
      <c r="AS460" s="134"/>
      <c r="AT460" s="134"/>
      <c r="AU460" s="134"/>
      <c r="AV460" s="134"/>
      <c r="AW460" s="134"/>
      <c r="AX460" s="134"/>
      <c r="AY460" s="134"/>
      <c r="AZ460" s="134"/>
    </row>
    <row r="461" spans="1:52">
      <c r="A461" s="18" t="s">
        <v>1725</v>
      </c>
      <c r="B461" s="6" t="s">
        <v>1814</v>
      </c>
      <c r="C461" s="32">
        <v>42835.292999999998</v>
      </c>
      <c r="D461" s="32"/>
      <c r="E461">
        <f t="shared" si="183"/>
        <v>28671.48297846819</v>
      </c>
      <c r="F461">
        <f t="shared" si="184"/>
        <v>28671.5</v>
      </c>
      <c r="G461">
        <f t="shared" si="187"/>
        <v>-5.4723580033169128E-3</v>
      </c>
      <c r="I461">
        <f t="shared" si="190"/>
        <v>-5.4723580033169128E-3</v>
      </c>
      <c r="L461">
        <f t="shared" si="185"/>
        <v>-7.0854198032164681E-3</v>
      </c>
      <c r="M461" s="2">
        <f t="shared" si="186"/>
        <v>27816.792999999998</v>
      </c>
      <c r="O461">
        <f t="shared" si="188"/>
        <v>2.6019683702951927E-6</v>
      </c>
      <c r="P461">
        <v>0.1</v>
      </c>
      <c r="Q461">
        <f t="shared" si="189"/>
        <v>2.6019683702951929E-7</v>
      </c>
      <c r="AD461" s="135"/>
      <c r="AF461" s="134"/>
      <c r="AG461" s="134"/>
      <c r="AH461" s="134"/>
      <c r="AI461" s="134"/>
      <c r="AJ461" s="134"/>
      <c r="AL461" s="136"/>
      <c r="AS461" s="134"/>
      <c r="AT461" s="134"/>
      <c r="AU461" s="134"/>
      <c r="AV461" s="134"/>
      <c r="AW461" s="134"/>
      <c r="AX461" s="134"/>
      <c r="AY461" s="134"/>
      <c r="AZ461" s="134"/>
    </row>
    <row r="462" spans="1:52">
      <c r="A462" s="18" t="s">
        <v>1725</v>
      </c>
      <c r="B462" s="6" t="s">
        <v>1814</v>
      </c>
      <c r="C462" s="32">
        <v>42835.294000000002</v>
      </c>
      <c r="D462" s="32"/>
      <c r="E462">
        <f t="shared" si="183"/>
        <v>28671.486088924757</v>
      </c>
      <c r="F462">
        <f t="shared" si="184"/>
        <v>28671.5</v>
      </c>
      <c r="G462">
        <f t="shared" si="187"/>
        <v>-4.4723579994752072E-3</v>
      </c>
      <c r="I462">
        <f t="shared" si="190"/>
        <v>-4.4723579994752072E-3</v>
      </c>
      <c r="L462">
        <f t="shared" si="185"/>
        <v>-7.0854198032164681E-3</v>
      </c>
      <c r="M462" s="2">
        <f t="shared" si="186"/>
        <v>27816.794000000002</v>
      </c>
      <c r="O462">
        <f t="shared" si="188"/>
        <v>6.8280919901715316E-6</v>
      </c>
      <c r="P462">
        <v>0.1</v>
      </c>
      <c r="Q462">
        <f t="shared" si="189"/>
        <v>6.8280919901715323E-7</v>
      </c>
      <c r="AD462" s="135"/>
      <c r="AF462" s="134"/>
      <c r="AG462" s="134"/>
      <c r="AH462" s="134"/>
      <c r="AI462" s="134"/>
      <c r="AJ462" s="134"/>
      <c r="AL462" s="136"/>
      <c r="AS462" s="134"/>
      <c r="AT462" s="134"/>
      <c r="AU462" s="134"/>
      <c r="AV462" s="134"/>
      <c r="AW462" s="134"/>
      <c r="AX462" s="134"/>
      <c r="AY462" s="134"/>
      <c r="AZ462" s="134"/>
    </row>
    <row r="463" spans="1:52">
      <c r="A463" s="18" t="s">
        <v>1726</v>
      </c>
      <c r="B463" s="6"/>
      <c r="C463" s="32">
        <v>42839.294000000002</v>
      </c>
      <c r="D463" s="32"/>
      <c r="E463">
        <f t="shared" si="183"/>
        <v>28683.927915144468</v>
      </c>
      <c r="F463">
        <f t="shared" si="184"/>
        <v>28684</v>
      </c>
      <c r="G463">
        <f t="shared" si="187"/>
        <v>-2.3175007998361252E-2</v>
      </c>
      <c r="I463">
        <f t="shared" si="190"/>
        <v>-2.3175007998361252E-2</v>
      </c>
      <c r="L463">
        <f t="shared" si="185"/>
        <v>-7.0809525318723185E-3</v>
      </c>
      <c r="M463" s="2">
        <f t="shared" si="186"/>
        <v>27820.794000000002</v>
      </c>
      <c r="O463">
        <f t="shared" si="188"/>
        <v>2.5901862135842231E-4</v>
      </c>
      <c r="P463">
        <v>0.1</v>
      </c>
      <c r="Q463">
        <f t="shared" si="189"/>
        <v>2.5901862135842231E-5</v>
      </c>
      <c r="AD463" s="135"/>
      <c r="AF463" s="134"/>
      <c r="AG463" s="134"/>
      <c r="AH463" s="134"/>
      <c r="AI463" s="134"/>
      <c r="AJ463" s="134"/>
      <c r="AL463" s="136"/>
      <c r="AS463" s="134"/>
      <c r="AT463" s="134"/>
      <c r="AU463" s="134"/>
      <c r="AV463" s="134"/>
      <c r="AW463" s="134"/>
      <c r="AX463" s="134"/>
      <c r="AY463" s="134"/>
      <c r="AZ463" s="134"/>
    </row>
    <row r="464" spans="1:52">
      <c r="A464" s="18" t="s">
        <v>1726</v>
      </c>
      <c r="B464" s="6"/>
      <c r="C464" s="32">
        <v>42840.264999999999</v>
      </c>
      <c r="D464" s="32"/>
      <c r="E464">
        <f t="shared" si="183"/>
        <v>28686.948168459297</v>
      </c>
      <c r="F464">
        <f t="shared" si="184"/>
        <v>28687</v>
      </c>
      <c r="G464">
        <f t="shared" si="187"/>
        <v>-1.666364399716258E-2</v>
      </c>
      <c r="I464">
        <f t="shared" si="190"/>
        <v>-1.666364399716258E-2</v>
      </c>
      <c r="L464">
        <f t="shared" si="185"/>
        <v>-7.0798793777794924E-3</v>
      </c>
      <c r="M464" s="2">
        <f t="shared" si="186"/>
        <v>27821.764999999999</v>
      </c>
      <c r="O464">
        <f t="shared" si="188"/>
        <v>9.1848544279739069E-5</v>
      </c>
      <c r="P464">
        <v>0.1</v>
      </c>
      <c r="Q464">
        <f t="shared" si="189"/>
        <v>9.1848544279739082E-6</v>
      </c>
      <c r="AD464" s="135"/>
      <c r="AF464" s="134"/>
      <c r="AG464" s="134"/>
      <c r="AH464" s="134"/>
      <c r="AI464" s="134"/>
      <c r="AJ464" s="134"/>
      <c r="AL464" s="136"/>
      <c r="AS464" s="134"/>
      <c r="AT464" s="134"/>
      <c r="AU464" s="134"/>
      <c r="AV464" s="134"/>
      <c r="AW464" s="134"/>
      <c r="AX464" s="134"/>
      <c r="AY464" s="134"/>
      <c r="AZ464" s="134"/>
    </row>
    <row r="465" spans="1:52">
      <c r="A465" s="18" t="s">
        <v>1723</v>
      </c>
      <c r="B465" s="6" t="s">
        <v>1814</v>
      </c>
      <c r="C465" s="32">
        <v>42844.601000000002</v>
      </c>
      <c r="D465" s="32"/>
      <c r="E465">
        <f t="shared" si="183"/>
        <v>28700.435108081474</v>
      </c>
      <c r="F465">
        <f t="shared" si="184"/>
        <v>28700.5</v>
      </c>
      <c r="G465">
        <f t="shared" si="187"/>
        <v>-2.0862505996774416E-2</v>
      </c>
      <c r="I465">
        <f t="shared" si="190"/>
        <v>-2.0862505996774416E-2</v>
      </c>
      <c r="L465">
        <f t="shared" si="185"/>
        <v>-7.0750453510688843E-3</v>
      </c>
      <c r="M465" s="2">
        <f t="shared" si="186"/>
        <v>27826.101000000002</v>
      </c>
      <c r="O465">
        <f t="shared" si="188"/>
        <v>1.9009407105687881E-4</v>
      </c>
      <c r="P465">
        <v>0.1</v>
      </c>
      <c r="Q465">
        <f t="shared" si="189"/>
        <v>1.9009407105687883E-5</v>
      </c>
      <c r="AD465" s="135"/>
      <c r="AF465" s="134"/>
      <c r="AG465" s="134"/>
      <c r="AH465" s="134"/>
      <c r="AI465" s="134"/>
      <c r="AJ465" s="134"/>
      <c r="AL465" s="136"/>
      <c r="AS465" s="134"/>
      <c r="AT465" s="134"/>
      <c r="AU465" s="134"/>
      <c r="AV465" s="134"/>
      <c r="AW465" s="134"/>
      <c r="AX465" s="134"/>
      <c r="AY465" s="134"/>
      <c r="AZ465" s="134"/>
    </row>
    <row r="466" spans="1:52">
      <c r="A466" s="18" t="s">
        <v>1726</v>
      </c>
      <c r="B466" s="6"/>
      <c r="C466" s="32">
        <v>42848.302000000003</v>
      </c>
      <c r="D466" s="32"/>
      <c r="E466">
        <f t="shared" si="183"/>
        <v>28711.946907791269</v>
      </c>
      <c r="F466">
        <f t="shared" si="184"/>
        <v>28712</v>
      </c>
      <c r="G466">
        <f t="shared" si="187"/>
        <v>-1.7068943991034757E-2</v>
      </c>
      <c r="I466">
        <f t="shared" si="190"/>
        <v>-1.7068943991034757E-2</v>
      </c>
      <c r="L466">
        <f t="shared" si="185"/>
        <v>-7.0709212382067468E-3</v>
      </c>
      <c r="M466" s="2">
        <f t="shared" si="186"/>
        <v>27829.802000000003</v>
      </c>
      <c r="O466">
        <f t="shared" si="188"/>
        <v>9.9960458966066594E-5</v>
      </c>
      <c r="P466">
        <v>0.1</v>
      </c>
      <c r="Q466">
        <f t="shared" si="189"/>
        <v>9.9960458966066604E-6</v>
      </c>
      <c r="AD466" s="135"/>
      <c r="AF466" s="134"/>
      <c r="AG466" s="134"/>
      <c r="AH466" s="134"/>
      <c r="AI466" s="134"/>
      <c r="AJ466" s="134"/>
      <c r="AL466" s="136"/>
      <c r="AS466" s="134"/>
      <c r="AT466" s="134"/>
      <c r="AU466" s="134"/>
      <c r="AV466" s="134"/>
      <c r="AW466" s="134"/>
      <c r="AX466" s="134"/>
      <c r="AY466" s="134"/>
      <c r="AZ466" s="134"/>
    </row>
    <row r="467" spans="1:52">
      <c r="A467" s="18" t="s">
        <v>1727</v>
      </c>
      <c r="B467" s="6"/>
      <c r="C467" s="32">
        <v>43012.593000000001</v>
      </c>
      <c r="D467" s="32"/>
      <c r="E467">
        <f t="shared" si="183"/>
        <v>29222.966925656976</v>
      </c>
      <c r="F467">
        <f t="shared" si="184"/>
        <v>29223</v>
      </c>
      <c r="G467">
        <f t="shared" si="187"/>
        <v>-1.0633275996951852E-2</v>
      </c>
      <c r="I467">
        <f t="shared" si="190"/>
        <v>-1.0633275996951852E-2</v>
      </c>
      <c r="L467">
        <f t="shared" si="185"/>
        <v>-6.88187379199472E-3</v>
      </c>
      <c r="M467" s="2">
        <f t="shared" si="186"/>
        <v>27994.093000000001</v>
      </c>
      <c r="O467">
        <f t="shared" si="188"/>
        <v>1.4073018503357232E-5</v>
      </c>
      <c r="P467">
        <v>0.1</v>
      </c>
      <c r="Q467">
        <f t="shared" si="189"/>
        <v>1.4073018503357232E-6</v>
      </c>
      <c r="AD467" s="135"/>
      <c r="AF467" s="134"/>
      <c r="AG467" s="134"/>
      <c r="AH467" s="134"/>
      <c r="AI467" s="134"/>
      <c r="AJ467" s="134"/>
      <c r="AL467" s="136"/>
      <c r="AS467" s="134"/>
      <c r="AT467" s="134"/>
      <c r="AU467" s="134"/>
      <c r="AV467" s="134"/>
      <c r="AW467" s="134"/>
      <c r="AX467" s="134"/>
      <c r="AY467" s="134"/>
      <c r="AZ467" s="134"/>
    </row>
    <row r="468" spans="1:52">
      <c r="A468" s="18" t="s">
        <v>1728</v>
      </c>
      <c r="B468" s="6"/>
      <c r="C468" s="32">
        <v>43029.633000000002</v>
      </c>
      <c r="D468" s="32"/>
      <c r="E468">
        <f t="shared" si="183"/>
        <v>29275.969105352957</v>
      </c>
      <c r="F468">
        <f t="shared" si="184"/>
        <v>29276</v>
      </c>
      <c r="G468">
        <f t="shared" si="187"/>
        <v>-9.9325119954301044E-3</v>
      </c>
      <c r="I468">
        <f t="shared" si="190"/>
        <v>-9.9325119954301044E-3</v>
      </c>
      <c r="L468">
        <f t="shared" si="185"/>
        <v>-6.8616175261112314E-3</v>
      </c>
      <c r="M468" s="2">
        <f t="shared" si="186"/>
        <v>28011.133000000002</v>
      </c>
      <c r="O468">
        <f t="shared" si="188"/>
        <v>9.4303928416932432E-6</v>
      </c>
      <c r="P468">
        <v>0.1</v>
      </c>
      <c r="Q468">
        <f t="shared" si="189"/>
        <v>9.4303928416932432E-7</v>
      </c>
      <c r="AD468" s="135"/>
      <c r="AF468" s="134"/>
      <c r="AG468" s="134"/>
      <c r="AH468" s="134"/>
      <c r="AI468" s="134"/>
      <c r="AJ468" s="134"/>
      <c r="AL468" s="136"/>
      <c r="AS468" s="134"/>
      <c r="AT468" s="134"/>
      <c r="AU468" s="134"/>
      <c r="AV468" s="134"/>
      <c r="AW468" s="134"/>
      <c r="AX468" s="134"/>
      <c r="AY468" s="134"/>
      <c r="AZ468" s="134"/>
    </row>
    <row r="469" spans="1:52">
      <c r="A469" s="18" t="s">
        <v>1723</v>
      </c>
      <c r="B469" s="6"/>
      <c r="C469" s="32">
        <v>43050.851000000002</v>
      </c>
      <c r="D469" s="32"/>
      <c r="E469">
        <f t="shared" si="183"/>
        <v>29341.966772535427</v>
      </c>
      <c r="F469">
        <f t="shared" si="184"/>
        <v>29342</v>
      </c>
      <c r="G469">
        <f t="shared" si="187"/>
        <v>-1.0682503991120029E-2</v>
      </c>
      <c r="I469">
        <f t="shared" si="190"/>
        <v>-1.0682503991120029E-2</v>
      </c>
      <c r="L469">
        <f t="shared" si="185"/>
        <v>-6.8362223238540021E-3</v>
      </c>
      <c r="M469" s="2">
        <f t="shared" si="186"/>
        <v>28032.351000000002</v>
      </c>
      <c r="O469">
        <f t="shared" si="188"/>
        <v>1.479388266394673E-5</v>
      </c>
      <c r="P469">
        <v>0.1</v>
      </c>
      <c r="Q469">
        <f t="shared" si="189"/>
        <v>1.4793882663946731E-6</v>
      </c>
      <c r="AD469" s="135"/>
      <c r="AF469" s="134"/>
      <c r="AG469" s="134"/>
      <c r="AH469" s="134"/>
      <c r="AI469" s="134"/>
      <c r="AJ469" s="134"/>
      <c r="AL469" s="136"/>
      <c r="AS469" s="134"/>
      <c r="AT469" s="134"/>
      <c r="AU469" s="134"/>
      <c r="AV469" s="134"/>
      <c r="AW469" s="134"/>
      <c r="AX469" s="134"/>
      <c r="AY469" s="134"/>
      <c r="AZ469" s="134"/>
    </row>
    <row r="470" spans="1:52">
      <c r="A470" s="18" t="s">
        <v>1728</v>
      </c>
      <c r="B470" s="6"/>
      <c r="C470" s="32">
        <v>43067.576000000001</v>
      </c>
      <c r="D470" s="32"/>
      <c r="E470">
        <f t="shared" si="183"/>
        <v>29393.989158416596</v>
      </c>
      <c r="F470">
        <f t="shared" si="184"/>
        <v>29394</v>
      </c>
      <c r="G470">
        <f t="shared" si="187"/>
        <v>-3.4855279955081642E-3</v>
      </c>
      <c r="I470">
        <f t="shared" si="190"/>
        <v>-3.4855279955081642E-3</v>
      </c>
      <c r="L470">
        <f t="shared" si="185"/>
        <v>-6.8160808420076394E-3</v>
      </c>
      <c r="M470" s="2">
        <f t="shared" si="186"/>
        <v>28049.076000000001</v>
      </c>
      <c r="O470">
        <f t="shared" si="188"/>
        <v>1.1092582263325757E-5</v>
      </c>
      <c r="P470">
        <v>0.1</v>
      </c>
      <c r="Q470">
        <f t="shared" si="189"/>
        <v>1.1092582263325758E-6</v>
      </c>
      <c r="AD470" s="135"/>
      <c r="AF470" s="134"/>
      <c r="AG470" s="134"/>
      <c r="AH470" s="134"/>
      <c r="AI470" s="134"/>
      <c r="AJ470" s="134"/>
      <c r="AL470" s="136"/>
      <c r="AS470" s="134"/>
      <c r="AT470" s="134"/>
      <c r="AU470" s="134"/>
      <c r="AV470" s="134"/>
      <c r="AW470" s="134"/>
      <c r="AX470" s="134"/>
      <c r="AY470" s="134"/>
      <c r="AZ470" s="134"/>
    </row>
    <row r="471" spans="1:52">
      <c r="A471" s="18" t="s">
        <v>1723</v>
      </c>
      <c r="B471" s="6"/>
      <c r="C471" s="32">
        <v>43069.807999999997</v>
      </c>
      <c r="D471" s="32"/>
      <c r="E471">
        <f t="shared" si="183"/>
        <v>29400.931697447184</v>
      </c>
      <c r="F471">
        <f t="shared" si="184"/>
        <v>29401</v>
      </c>
      <c r="G471">
        <f t="shared" si="187"/>
        <v>-2.1959012003208045E-2</v>
      </c>
      <c r="I471">
        <f t="shared" si="190"/>
        <v>-2.1959012003208045E-2</v>
      </c>
      <c r="L471">
        <f t="shared" si="185"/>
        <v>-6.8133605272906496E-3</v>
      </c>
      <c r="M471" s="2">
        <f t="shared" si="186"/>
        <v>28051.307999999997</v>
      </c>
      <c r="O471">
        <f t="shared" si="188"/>
        <v>2.2939075862995876E-4</v>
      </c>
      <c r="P471">
        <v>0.1</v>
      </c>
      <c r="Q471">
        <f t="shared" si="189"/>
        <v>2.2939075862995876E-5</v>
      </c>
      <c r="AD471" s="135"/>
      <c r="AF471" s="134"/>
      <c r="AG471" s="134"/>
      <c r="AH471" s="134"/>
      <c r="AI471" s="134"/>
      <c r="AJ471" s="134"/>
      <c r="AL471" s="136"/>
      <c r="AS471" s="134"/>
      <c r="AT471" s="134"/>
      <c r="AU471" s="134"/>
      <c r="AV471" s="134"/>
      <c r="AW471" s="134"/>
      <c r="AX471" s="134"/>
      <c r="AY471" s="134"/>
      <c r="AZ471" s="134"/>
    </row>
    <row r="472" spans="1:52">
      <c r="A472" s="18" t="s">
        <v>1723</v>
      </c>
      <c r="B472" s="6" t="s">
        <v>1814</v>
      </c>
      <c r="C472" s="32">
        <v>43083.811000000002</v>
      </c>
      <c r="D472" s="32"/>
      <c r="E472">
        <f t="shared" si="183"/>
        <v>29444.487420585858</v>
      </c>
      <c r="F472">
        <f t="shared" si="184"/>
        <v>29444.5</v>
      </c>
      <c r="G472">
        <f t="shared" si="187"/>
        <v>-4.0442339959554374E-3</v>
      </c>
      <c r="I472">
        <f t="shared" si="190"/>
        <v>-4.0442339959554374E-3</v>
      </c>
      <c r="L472">
        <f t="shared" si="185"/>
        <v>-6.796408048699909E-3</v>
      </c>
      <c r="M472" s="2">
        <f t="shared" si="186"/>
        <v>28065.311000000002</v>
      </c>
      <c r="O472">
        <f t="shared" si="188"/>
        <v>7.5744620165999292E-6</v>
      </c>
      <c r="P472">
        <v>0.1</v>
      </c>
      <c r="Q472">
        <f t="shared" si="189"/>
        <v>7.5744620165999296E-7</v>
      </c>
      <c r="AD472" s="135"/>
      <c r="AF472" s="134"/>
      <c r="AG472" s="134"/>
      <c r="AH472" s="134"/>
      <c r="AI472" s="134"/>
      <c r="AJ472" s="134"/>
      <c r="AL472" s="136"/>
      <c r="AS472" s="134"/>
      <c r="AT472" s="134"/>
      <c r="AU472" s="134"/>
      <c r="AV472" s="134"/>
      <c r="AW472" s="134"/>
      <c r="AX472" s="134"/>
      <c r="AY472" s="134"/>
      <c r="AZ472" s="134"/>
    </row>
    <row r="473" spans="1:52">
      <c r="A473" s="18" t="s">
        <v>1723</v>
      </c>
      <c r="B473" s="6"/>
      <c r="C473" s="32">
        <v>43098.745999999999</v>
      </c>
      <c r="D473" s="32"/>
      <c r="E473">
        <f t="shared" si="183"/>
        <v>29490.942089233704</v>
      </c>
      <c r="F473">
        <f t="shared" si="184"/>
        <v>29491</v>
      </c>
      <c r="G473">
        <f t="shared" si="187"/>
        <v>-1.8618091999087483E-2</v>
      </c>
      <c r="I473">
        <f t="shared" si="190"/>
        <v>-1.8618091999087483E-2</v>
      </c>
      <c r="L473">
        <f t="shared" si="185"/>
        <v>-6.7781956263337911E-3</v>
      </c>
      <c r="M473" s="2">
        <f t="shared" si="186"/>
        <v>28080.245999999999</v>
      </c>
      <c r="O473">
        <f t="shared" si="188"/>
        <v>1.4018314611754601E-4</v>
      </c>
      <c r="P473">
        <v>0.1</v>
      </c>
      <c r="Q473">
        <f t="shared" si="189"/>
        <v>1.4018314611754602E-5</v>
      </c>
      <c r="AD473" s="135"/>
      <c r="AF473" s="134"/>
      <c r="AG473" s="134"/>
      <c r="AH473" s="134"/>
      <c r="AI473" s="134"/>
      <c r="AJ473" s="134"/>
      <c r="AL473" s="136"/>
      <c r="AS473" s="134"/>
      <c r="AT473" s="134"/>
      <c r="AU473" s="134"/>
      <c r="AV473" s="134"/>
      <c r="AW473" s="134"/>
      <c r="AX473" s="134"/>
      <c r="AY473" s="134"/>
      <c r="AZ473" s="134"/>
    </row>
    <row r="474" spans="1:52">
      <c r="A474" s="18" t="s">
        <v>1729</v>
      </c>
      <c r="B474" s="6" t="s">
        <v>1814</v>
      </c>
      <c r="C474" s="32">
        <v>43133.315000000002</v>
      </c>
      <c r="D474" s="32"/>
      <c r="E474">
        <f t="shared" si="183"/>
        <v>29598.467461881028</v>
      </c>
      <c r="F474">
        <f t="shared" si="184"/>
        <v>29598.5</v>
      </c>
      <c r="G474">
        <f t="shared" si="187"/>
        <v>-1.0460881996550597E-2</v>
      </c>
      <c r="I474">
        <f t="shared" si="190"/>
        <v>-1.0460881996550597E-2</v>
      </c>
      <c r="L474">
        <f t="shared" si="185"/>
        <v>-6.73573242404258E-3</v>
      </c>
      <c r="M474" s="2">
        <f t="shared" si="186"/>
        <v>28114.815000000002</v>
      </c>
      <c r="O474">
        <f t="shared" si="188"/>
        <v>1.3876739337556664E-5</v>
      </c>
      <c r="P474">
        <v>0.1</v>
      </c>
      <c r="Q474">
        <f t="shared" si="189"/>
        <v>1.3876739337556665E-6</v>
      </c>
      <c r="AD474" s="135"/>
      <c r="AF474" s="134"/>
      <c r="AG474" s="134"/>
      <c r="AH474" s="134"/>
      <c r="AI474" s="134"/>
      <c r="AJ474" s="134"/>
      <c r="AL474" s="136"/>
      <c r="AS474" s="134"/>
      <c r="AT474" s="134"/>
      <c r="AU474" s="134"/>
      <c r="AV474" s="134"/>
      <c r="AW474" s="134"/>
      <c r="AX474" s="134"/>
      <c r="AY474" s="134"/>
      <c r="AZ474" s="134"/>
    </row>
    <row r="475" spans="1:52">
      <c r="A475" s="18" t="s">
        <v>1729</v>
      </c>
      <c r="B475" s="6" t="s">
        <v>1814</v>
      </c>
      <c r="C475" s="32">
        <v>43134.273999999998</v>
      </c>
      <c r="D475" s="32"/>
      <c r="E475">
        <f t="shared" si="183"/>
        <v>29601.450389717189</v>
      </c>
      <c r="F475">
        <f t="shared" si="184"/>
        <v>29601.5</v>
      </c>
      <c r="G475">
        <f t="shared" ref="G475:G506" si="191">+C475-(C$7+F475*C$8)</f>
        <v>-1.5949517997796647E-2</v>
      </c>
      <c r="I475">
        <f t="shared" si="190"/>
        <v>-1.5949517997796647E-2</v>
      </c>
      <c r="L475">
        <f t="shared" si="185"/>
        <v>-6.7345402114624281E-3</v>
      </c>
      <c r="M475" s="2">
        <f t="shared" si="186"/>
        <v>28115.773999999998</v>
      </c>
      <c r="O475">
        <f t="shared" ref="O475:O509" si="192">+(L475-G475)^2</f>
        <v>8.4915815602633102E-5</v>
      </c>
      <c r="P475">
        <v>0.1</v>
      </c>
      <c r="Q475">
        <f t="shared" ref="Q475:Q506" si="193">+P475*O475</f>
        <v>8.4915815602633105E-6</v>
      </c>
      <c r="AD475" s="135"/>
      <c r="AF475" s="134"/>
      <c r="AG475" s="134"/>
      <c r="AH475" s="134"/>
      <c r="AI475" s="134"/>
      <c r="AJ475" s="134"/>
      <c r="AL475" s="136"/>
      <c r="AS475" s="134"/>
      <c r="AT475" s="134"/>
      <c r="AU475" s="134"/>
      <c r="AV475" s="134"/>
      <c r="AW475" s="134"/>
      <c r="AX475" s="134"/>
      <c r="AY475" s="134"/>
      <c r="AZ475" s="134"/>
    </row>
    <row r="476" spans="1:52">
      <c r="A476" s="18" t="s">
        <v>1723</v>
      </c>
      <c r="B476" s="6" t="s">
        <v>1814</v>
      </c>
      <c r="C476" s="32">
        <v>43134.614999999998</v>
      </c>
      <c r="D476" s="32"/>
      <c r="E476">
        <f t="shared" si="183"/>
        <v>29602.511055402421</v>
      </c>
      <c r="F476">
        <f t="shared" si="184"/>
        <v>29602.5</v>
      </c>
      <c r="G476">
        <f t="shared" si="191"/>
        <v>3.5542699988582171E-3</v>
      </c>
      <c r="I476">
        <f t="shared" si="190"/>
        <v>3.5542699988582171E-3</v>
      </c>
      <c r="L476">
        <f t="shared" si="185"/>
        <v>-6.7341427204759031E-3</v>
      </c>
      <c r="M476" s="2">
        <f t="shared" si="186"/>
        <v>28116.114999999998</v>
      </c>
      <c r="O476">
        <f t="shared" si="192"/>
        <v>1.0585143628335611E-4</v>
      </c>
      <c r="P476">
        <v>0.1</v>
      </c>
      <c r="Q476">
        <f t="shared" si="193"/>
        <v>1.0585143628335612E-5</v>
      </c>
      <c r="AD476" s="135"/>
      <c r="AF476" s="134"/>
      <c r="AG476" s="134"/>
      <c r="AH476" s="134"/>
      <c r="AI476" s="134"/>
      <c r="AJ476" s="134"/>
      <c r="AL476" s="136"/>
      <c r="AS476" s="134"/>
      <c r="AT476" s="134"/>
      <c r="AU476" s="134"/>
      <c r="AV476" s="134"/>
      <c r="AW476" s="134"/>
      <c r="AX476" s="134"/>
      <c r="AY476" s="134"/>
      <c r="AZ476" s="134"/>
    </row>
    <row r="477" spans="1:52">
      <c r="A477" s="18" t="s">
        <v>1723</v>
      </c>
      <c r="B477" s="6"/>
      <c r="C477" s="32">
        <v>43144.73</v>
      </c>
      <c r="D477" s="32"/>
      <c r="E477">
        <f t="shared" si="183"/>
        <v>29633.973323455535</v>
      </c>
      <c r="F477">
        <f t="shared" si="184"/>
        <v>29634</v>
      </c>
      <c r="G477">
        <f t="shared" si="191"/>
        <v>-8.576407992222812E-3</v>
      </c>
      <c r="I477">
        <f t="shared" si="190"/>
        <v>-8.576407992222812E-3</v>
      </c>
      <c r="L477">
        <f t="shared" si="185"/>
        <v>-6.7215995407816365E-3</v>
      </c>
      <c r="M477" s="2">
        <f t="shared" si="186"/>
        <v>28126.230000000003</v>
      </c>
      <c r="O477">
        <f t="shared" si="192"/>
        <v>3.4403143915376119E-6</v>
      </c>
      <c r="P477">
        <v>0.1</v>
      </c>
      <c r="Q477">
        <f t="shared" si="193"/>
        <v>3.4403143915376123E-7</v>
      </c>
      <c r="AD477" s="135"/>
      <c r="AF477" s="134"/>
      <c r="AG477" s="134"/>
      <c r="AH477" s="134"/>
      <c r="AI477" s="134"/>
      <c r="AJ477" s="134"/>
      <c r="AL477" s="136"/>
      <c r="AS477" s="134"/>
      <c r="AT477" s="134"/>
      <c r="AU477" s="134"/>
      <c r="AV477" s="134"/>
      <c r="AW477" s="134"/>
      <c r="AX477" s="134"/>
      <c r="AY477" s="134"/>
      <c r="AZ477" s="134"/>
    </row>
    <row r="478" spans="1:52">
      <c r="A478" s="18" t="s">
        <v>1730</v>
      </c>
      <c r="B478" s="6"/>
      <c r="C478" s="32">
        <v>43157.26</v>
      </c>
      <c r="D478" s="32"/>
      <c r="E478">
        <f t="shared" si="183"/>
        <v>29672.947344088785</v>
      </c>
      <c r="F478">
        <f t="shared" si="184"/>
        <v>29673</v>
      </c>
      <c r="G478">
        <f t="shared" si="191"/>
        <v>-1.6928675999224652E-2</v>
      </c>
      <c r="I478">
        <f t="shared" si="190"/>
        <v>-1.6928675999224652E-2</v>
      </c>
      <c r="L478">
        <f t="shared" si="185"/>
        <v>-6.7060102302982268E-3</v>
      </c>
      <c r="M478" s="2">
        <f t="shared" si="186"/>
        <v>28138.760000000002</v>
      </c>
      <c r="O478">
        <f t="shared" si="192"/>
        <v>1.045028954231801E-4</v>
      </c>
      <c r="P478">
        <v>0.1</v>
      </c>
      <c r="Q478">
        <f t="shared" si="193"/>
        <v>1.045028954231801E-5</v>
      </c>
      <c r="AD478" s="135"/>
      <c r="AF478" s="134"/>
      <c r="AG478" s="134"/>
      <c r="AH478" s="134"/>
      <c r="AI478" s="134"/>
      <c r="AJ478" s="134"/>
      <c r="AL478" s="136"/>
      <c r="AS478" s="134"/>
      <c r="AT478" s="134"/>
      <c r="AU478" s="134"/>
      <c r="AV478" s="134"/>
      <c r="AW478" s="134"/>
      <c r="AX478" s="134"/>
      <c r="AY478" s="134"/>
      <c r="AZ478" s="134"/>
    </row>
    <row r="479" spans="1:52">
      <c r="A479" s="18" t="s">
        <v>1730</v>
      </c>
      <c r="B479" s="6" t="s">
        <v>1814</v>
      </c>
      <c r="C479" s="32">
        <v>43188.290999999997</v>
      </c>
      <c r="D479" s="32"/>
      <c r="E479">
        <f t="shared" si="183"/>
        <v>29769.467921444746</v>
      </c>
      <c r="F479">
        <f t="shared" si="184"/>
        <v>29769.5</v>
      </c>
      <c r="G479">
        <f t="shared" si="191"/>
        <v>-1.0313134000170976E-2</v>
      </c>
      <c r="I479">
        <f t="shared" si="190"/>
        <v>-1.0313134000170976E-2</v>
      </c>
      <c r="L479">
        <f t="shared" si="185"/>
        <v>-6.6671529586553209E-3</v>
      </c>
      <c r="M479" s="2">
        <f t="shared" si="186"/>
        <v>28169.790999999997</v>
      </c>
      <c r="O479">
        <f t="shared" si="192"/>
        <v>1.329317775509158E-5</v>
      </c>
      <c r="P479">
        <v>0.1</v>
      </c>
      <c r="Q479">
        <f t="shared" si="193"/>
        <v>1.3293177755091582E-6</v>
      </c>
      <c r="AD479" s="135"/>
      <c r="AF479" s="134"/>
      <c r="AG479" s="134"/>
      <c r="AH479" s="134"/>
      <c r="AI479" s="134"/>
      <c r="AJ479" s="134"/>
      <c r="AL479" s="136"/>
      <c r="AS479" s="134"/>
      <c r="AT479" s="134"/>
      <c r="AU479" s="134"/>
      <c r="AV479" s="134"/>
      <c r="AW479" s="134"/>
      <c r="AX479" s="134"/>
      <c r="AY479" s="134"/>
      <c r="AZ479" s="134"/>
    </row>
    <row r="480" spans="1:52">
      <c r="A480" s="18" t="s">
        <v>1723</v>
      </c>
      <c r="B480" s="6"/>
      <c r="C480" s="32">
        <v>43203.561000000002</v>
      </c>
      <c r="D480" s="32"/>
      <c r="E480">
        <f t="shared" si="183"/>
        <v>29816.964593038516</v>
      </c>
      <c r="F480">
        <f t="shared" si="184"/>
        <v>29817</v>
      </c>
      <c r="G480">
        <f t="shared" si="191"/>
        <v>-1.1383203993318602E-2</v>
      </c>
      <c r="I480">
        <f t="shared" si="190"/>
        <v>-1.1383203993318602E-2</v>
      </c>
      <c r="L480">
        <f t="shared" si="185"/>
        <v>-6.6478779060880865E-3</v>
      </c>
      <c r="M480" s="2">
        <f t="shared" si="186"/>
        <v>28185.061000000002</v>
      </c>
      <c r="O480">
        <f t="shared" si="192"/>
        <v>2.2423313152405867E-5</v>
      </c>
      <c r="P480">
        <v>0.1</v>
      </c>
      <c r="Q480">
        <f t="shared" si="193"/>
        <v>2.2423313152405869E-6</v>
      </c>
      <c r="AD480" s="135"/>
      <c r="AF480" s="134"/>
      <c r="AG480" s="134"/>
      <c r="AH480" s="134"/>
      <c r="AI480" s="134"/>
      <c r="AJ480" s="134"/>
      <c r="AL480" s="136"/>
      <c r="AS480" s="134"/>
      <c r="AT480" s="134"/>
      <c r="AU480" s="134"/>
      <c r="AV480" s="134"/>
      <c r="AW480" s="134"/>
      <c r="AX480" s="134"/>
      <c r="AY480" s="134"/>
      <c r="AZ480" s="134"/>
    </row>
    <row r="481" spans="1:52">
      <c r="A481" s="18" t="s">
        <v>1731</v>
      </c>
      <c r="B481" s="6"/>
      <c r="C481" s="32">
        <v>43210.305</v>
      </c>
      <c r="D481" s="32"/>
      <c r="E481">
        <f t="shared" si="183"/>
        <v>29837.941512044948</v>
      </c>
      <c r="F481">
        <f t="shared" si="184"/>
        <v>29838</v>
      </c>
      <c r="G481">
        <f t="shared" si="191"/>
        <v>-1.88036559993634E-2</v>
      </c>
      <c r="I481">
        <f t="shared" si="190"/>
        <v>-1.88036559993634E-2</v>
      </c>
      <c r="L481">
        <f t="shared" si="185"/>
        <v>-6.6393250909181425E-3</v>
      </c>
      <c r="M481" s="2">
        <f t="shared" si="186"/>
        <v>28191.805</v>
      </c>
      <c r="O481">
        <f t="shared" si="192"/>
        <v>1.4797094645015662E-4</v>
      </c>
      <c r="P481">
        <v>0.1</v>
      </c>
      <c r="Q481">
        <f t="shared" si="193"/>
        <v>1.4797094645015662E-5</v>
      </c>
      <c r="AD481" s="135"/>
      <c r="AF481" s="134"/>
      <c r="AG481" s="134"/>
      <c r="AH481" s="134"/>
      <c r="AI481" s="134"/>
      <c r="AJ481" s="134"/>
      <c r="AL481" s="136"/>
      <c r="AS481" s="134"/>
      <c r="AT481" s="134"/>
      <c r="AU481" s="134"/>
      <c r="AV481" s="134"/>
      <c r="AW481" s="134"/>
      <c r="AX481" s="134"/>
      <c r="AY481" s="134"/>
      <c r="AZ481" s="134"/>
    </row>
    <row r="482" spans="1:52">
      <c r="A482" s="18" t="s">
        <v>1732</v>
      </c>
      <c r="B482" s="6"/>
      <c r="C482" s="32">
        <v>43391.642</v>
      </c>
      <c r="D482" s="32"/>
      <c r="E482">
        <f t="shared" si="183"/>
        <v>30401.982372345967</v>
      </c>
      <c r="F482">
        <f t="shared" si="184"/>
        <v>30402</v>
      </c>
      <c r="G482">
        <f t="shared" si="191"/>
        <v>-5.6672239952604286E-3</v>
      </c>
      <c r="I482">
        <f t="shared" si="190"/>
        <v>-5.6672239952604286E-3</v>
      </c>
      <c r="L482">
        <f t="shared" si="185"/>
        <v>-6.4024617800638173E-3</v>
      </c>
      <c r="M482" s="2">
        <f t="shared" si="186"/>
        <v>28373.142</v>
      </c>
      <c r="O482">
        <f t="shared" si="192"/>
        <v>5.4057460020259402E-7</v>
      </c>
      <c r="P482">
        <v>0.1</v>
      </c>
      <c r="Q482">
        <f t="shared" si="193"/>
        <v>5.4057460020259407E-8</v>
      </c>
      <c r="AD482" s="135"/>
      <c r="AF482" s="134"/>
      <c r="AG482" s="134"/>
      <c r="AH482" s="134"/>
      <c r="AI482" s="134"/>
      <c r="AJ482" s="134"/>
      <c r="AL482" s="136"/>
      <c r="AS482" s="134"/>
      <c r="AT482" s="134"/>
      <c r="AU482" s="134"/>
      <c r="AV482" s="134"/>
      <c r="AW482" s="134"/>
      <c r="AX482" s="134"/>
      <c r="AY482" s="134"/>
      <c r="AZ482" s="134"/>
    </row>
    <row r="483" spans="1:52">
      <c r="A483" s="18" t="s">
        <v>1732</v>
      </c>
      <c r="B483" s="6" t="s">
        <v>1814</v>
      </c>
      <c r="C483" s="32">
        <v>43396.605000000003</v>
      </c>
      <c r="D483" s="32"/>
      <c r="E483">
        <f t="shared" si="183"/>
        <v>30417.419568228088</v>
      </c>
      <c r="F483">
        <f t="shared" si="184"/>
        <v>30417.5</v>
      </c>
      <c r="G483">
        <f t="shared" si="191"/>
        <v>-2.5858509994577616E-2</v>
      </c>
      <c r="I483">
        <f t="shared" si="190"/>
        <v>-2.5858509994577616E-2</v>
      </c>
      <c r="L483">
        <f t="shared" si="185"/>
        <v>-6.3957573393030216E-3</v>
      </c>
      <c r="M483" s="2">
        <f t="shared" si="186"/>
        <v>28378.105000000003</v>
      </c>
      <c r="O483">
        <f t="shared" si="192"/>
        <v>3.7879874092039829E-4</v>
      </c>
      <c r="P483">
        <v>0.1</v>
      </c>
      <c r="Q483">
        <f t="shared" si="193"/>
        <v>3.7879874092039832E-5</v>
      </c>
      <c r="AD483" s="135"/>
      <c r="AF483" s="134"/>
      <c r="AG483" s="134"/>
      <c r="AH483" s="134"/>
      <c r="AI483" s="134"/>
      <c r="AJ483" s="134"/>
      <c r="AL483" s="136"/>
      <c r="AS483" s="134"/>
      <c r="AT483" s="134"/>
      <c r="AU483" s="134"/>
      <c r="AV483" s="134"/>
      <c r="AW483" s="134"/>
      <c r="AX483" s="134"/>
      <c r="AY483" s="134"/>
      <c r="AZ483" s="134"/>
    </row>
    <row r="484" spans="1:52">
      <c r="A484" s="18" t="s">
        <v>1732</v>
      </c>
      <c r="B484" s="6"/>
      <c r="C484" s="32">
        <v>43403.531000000003</v>
      </c>
      <c r="D484" s="32"/>
      <c r="E484">
        <f t="shared" si="183"/>
        <v>30438.962590327519</v>
      </c>
      <c r="F484">
        <f t="shared" si="184"/>
        <v>30439</v>
      </c>
      <c r="G484">
        <f t="shared" si="191"/>
        <v>-1.2027067990857176E-2</v>
      </c>
      <c r="I484">
        <f>G484</f>
        <v>-1.2027067990857176E-2</v>
      </c>
      <c r="L484">
        <f t="shared" si="185"/>
        <v>-6.3864403701655859E-3</v>
      </c>
      <c r="M484" s="2">
        <f t="shared" si="186"/>
        <v>28385.031000000003</v>
      </c>
      <c r="O484">
        <f t="shared" si="192"/>
        <v>3.1816679955308877E-5</v>
      </c>
      <c r="P484">
        <v>0.1</v>
      </c>
      <c r="Q484">
        <f t="shared" si="193"/>
        <v>3.1816679955308877E-6</v>
      </c>
      <c r="AD484" s="135"/>
      <c r="AF484" s="134"/>
      <c r="AG484" s="134"/>
      <c r="AH484" s="134"/>
      <c r="AI484" s="134"/>
      <c r="AJ484" s="134"/>
      <c r="AL484" s="136"/>
      <c r="AS484" s="134"/>
      <c r="AT484" s="134"/>
      <c r="AU484" s="134"/>
      <c r="AV484" s="134"/>
      <c r="AW484" s="134"/>
      <c r="AX484" s="134"/>
      <c r="AY484" s="134"/>
      <c r="AZ484" s="134"/>
    </row>
    <row r="485" spans="1:52">
      <c r="A485" s="18" t="s">
        <v>1723</v>
      </c>
      <c r="B485" s="6" t="s">
        <v>1814</v>
      </c>
      <c r="C485" s="32">
        <v>43436.809000000001</v>
      </c>
      <c r="D485" s="32"/>
      <c r="E485">
        <f t="shared" si="183"/>
        <v>30542.472363562418</v>
      </c>
      <c r="F485">
        <f t="shared" si="184"/>
        <v>30542.5</v>
      </c>
      <c r="G485">
        <f t="shared" si="191"/>
        <v>-8.8850099928095005E-3</v>
      </c>
      <c r="I485">
        <f>+G485</f>
        <v>-8.8850099928095005E-3</v>
      </c>
      <c r="L485">
        <f t="shared" si="185"/>
        <v>-6.341308192529007E-3</v>
      </c>
      <c r="M485" s="2">
        <f t="shared" si="186"/>
        <v>28418.309000000001</v>
      </c>
      <c r="O485">
        <f t="shared" si="192"/>
        <v>6.4704188487502235E-6</v>
      </c>
      <c r="P485">
        <v>0.1</v>
      </c>
      <c r="Q485">
        <f t="shared" si="193"/>
        <v>6.4704188487502242E-7</v>
      </c>
      <c r="AD485" s="135"/>
      <c r="AF485" s="134"/>
      <c r="AG485" s="134"/>
      <c r="AH485" s="134"/>
      <c r="AI485" s="134"/>
      <c r="AJ485" s="134"/>
      <c r="AL485" s="136"/>
      <c r="AS485" s="134"/>
      <c r="AT485" s="134"/>
      <c r="AU485" s="134"/>
      <c r="AV485" s="134"/>
      <c r="AW485" s="134"/>
      <c r="AX485" s="134"/>
      <c r="AY485" s="134"/>
      <c r="AZ485" s="134"/>
    </row>
    <row r="486" spans="1:52">
      <c r="A486" s="18" t="s">
        <v>1723</v>
      </c>
      <c r="B486" s="6"/>
      <c r="C486" s="32">
        <v>43461.726000000002</v>
      </c>
      <c r="D486" s="32"/>
      <c r="E486">
        <f t="shared" si="183"/>
        <v>30619.975609541569</v>
      </c>
      <c r="F486">
        <f t="shared" si="184"/>
        <v>30620</v>
      </c>
      <c r="G486">
        <f t="shared" si="191"/>
        <v>-7.8414399977191351E-3</v>
      </c>
      <c r="I486">
        <f>+G486</f>
        <v>-7.8414399977191351E-3</v>
      </c>
      <c r="L486">
        <f t="shared" si="185"/>
        <v>-6.3072091940759613E-3</v>
      </c>
      <c r="M486" s="2">
        <f t="shared" si="186"/>
        <v>28443.226000000002</v>
      </c>
      <c r="O486">
        <f t="shared" si="192"/>
        <v>2.3538641588475791E-6</v>
      </c>
      <c r="P486">
        <v>0.1</v>
      </c>
      <c r="Q486">
        <f t="shared" si="193"/>
        <v>2.3538641588475793E-7</v>
      </c>
      <c r="AD486" s="135"/>
      <c r="AF486" s="134"/>
      <c r="AG486" s="134"/>
      <c r="AH486" s="134"/>
      <c r="AI486" s="134"/>
      <c r="AJ486" s="134"/>
      <c r="AL486" s="136"/>
      <c r="AS486" s="134"/>
      <c r="AT486" s="134"/>
      <c r="AU486" s="134"/>
      <c r="AV486" s="134"/>
      <c r="AW486" s="134"/>
      <c r="AX486" s="134"/>
      <c r="AY486" s="134"/>
      <c r="AZ486" s="134"/>
    </row>
    <row r="487" spans="1:52">
      <c r="A487" s="18" t="s">
        <v>1733</v>
      </c>
      <c r="B487" s="6"/>
      <c r="C487" s="32">
        <v>43492.262000000002</v>
      </c>
      <c r="D487" s="32"/>
      <c r="E487">
        <f t="shared" si="183"/>
        <v>30714.956510902855</v>
      </c>
      <c r="F487">
        <f t="shared" si="184"/>
        <v>30715</v>
      </c>
      <c r="G487">
        <f t="shared" si="191"/>
        <v>-1.3981579992105253E-2</v>
      </c>
      <c r="I487">
        <f>G487</f>
        <v>-1.3981579992105253E-2</v>
      </c>
      <c r="L487">
        <f t="shared" si="185"/>
        <v>-6.265054841140618E-3</v>
      </c>
      <c r="M487" s="2">
        <f t="shared" si="186"/>
        <v>28473.762000000002</v>
      </c>
      <c r="O487">
        <f t="shared" si="192"/>
        <v>5.9544760405469783E-5</v>
      </c>
      <c r="P487">
        <v>0.1</v>
      </c>
      <c r="Q487">
        <f t="shared" si="193"/>
        <v>5.954476040546979E-6</v>
      </c>
      <c r="AD487" s="135"/>
      <c r="AF487" s="134"/>
      <c r="AG487" s="134"/>
      <c r="AH487" s="134"/>
      <c r="AI487" s="134"/>
      <c r="AJ487" s="134"/>
      <c r="AL487" s="136"/>
      <c r="AS487" s="134"/>
      <c r="AT487" s="134"/>
      <c r="AU487" s="134"/>
      <c r="AV487" s="134"/>
      <c r="AW487" s="134"/>
      <c r="AX487" s="134"/>
      <c r="AY487" s="134"/>
      <c r="AZ487" s="134"/>
    </row>
    <row r="488" spans="1:52">
      <c r="A488" s="18" t="s">
        <v>1733</v>
      </c>
      <c r="B488" s="6" t="s">
        <v>1814</v>
      </c>
      <c r="C488" s="32">
        <v>43495.311999999998</v>
      </c>
      <c r="D488" s="32"/>
      <c r="E488">
        <f t="shared" si="183"/>
        <v>30724.443403395373</v>
      </c>
      <c r="F488">
        <f t="shared" si="184"/>
        <v>30724.5</v>
      </c>
      <c r="G488">
        <f t="shared" si="191"/>
        <v>-1.8195593998825643E-2</v>
      </c>
      <c r="I488">
        <f>G488</f>
        <v>-1.8195593998825643E-2</v>
      </c>
      <c r="L488">
        <f t="shared" si="185"/>
        <v>-6.260817864875097E-3</v>
      </c>
      <c r="M488" s="2">
        <f t="shared" si="186"/>
        <v>28476.811999999998</v>
      </c>
      <c r="O488">
        <f t="shared" si="192"/>
        <v>1.4243888136751556E-4</v>
      </c>
      <c r="P488">
        <v>0.1</v>
      </c>
      <c r="Q488">
        <f t="shared" si="193"/>
        <v>1.4243888136751557E-5</v>
      </c>
      <c r="AD488" s="135"/>
      <c r="AF488" s="134"/>
      <c r="AG488" s="134"/>
      <c r="AH488" s="134"/>
      <c r="AI488" s="134"/>
      <c r="AJ488" s="134"/>
      <c r="AL488" s="136"/>
      <c r="AS488" s="134"/>
      <c r="AT488" s="134"/>
      <c r="AU488" s="134"/>
      <c r="AV488" s="134"/>
      <c r="AW488" s="134"/>
      <c r="AX488" s="134"/>
      <c r="AY488" s="134"/>
      <c r="AZ488" s="134"/>
    </row>
    <row r="489" spans="1:52">
      <c r="A489" s="18" t="s">
        <v>1733</v>
      </c>
      <c r="B489" s="6" t="s">
        <v>1814</v>
      </c>
      <c r="C489" s="32">
        <v>43504.328999999998</v>
      </c>
      <c r="D489" s="32"/>
      <c r="E489">
        <f t="shared" si="183"/>
        <v>30752.490390151161</v>
      </c>
      <c r="F489">
        <f t="shared" si="184"/>
        <v>30752.5</v>
      </c>
      <c r="G489">
        <f t="shared" si="191"/>
        <v>-3.0895300005795434E-3</v>
      </c>
      <c r="I489">
        <f>G489</f>
        <v>-3.0895300005795434E-3</v>
      </c>
      <c r="L489">
        <f t="shared" si="185"/>
        <v>-6.2483071516305708E-3</v>
      </c>
      <c r="M489" s="2">
        <f t="shared" si="186"/>
        <v>28485.828999999998</v>
      </c>
      <c r="O489">
        <f t="shared" si="192"/>
        <v>9.9778730900020441E-6</v>
      </c>
      <c r="P489">
        <v>0.1</v>
      </c>
      <c r="Q489">
        <f t="shared" si="193"/>
        <v>9.9778730900020437E-7</v>
      </c>
      <c r="AD489" s="135"/>
      <c r="AF489" s="134"/>
      <c r="AG489" s="134"/>
      <c r="AH489" s="134"/>
      <c r="AI489" s="134"/>
      <c r="AJ489" s="134"/>
      <c r="AL489" s="136"/>
      <c r="AS489" s="134"/>
      <c r="AT489" s="134"/>
      <c r="AU489" s="134"/>
      <c r="AV489" s="134"/>
      <c r="AW489" s="134"/>
      <c r="AX489" s="134"/>
      <c r="AY489" s="134"/>
      <c r="AZ489" s="134"/>
    </row>
    <row r="490" spans="1:52">
      <c r="A490" s="18" t="s">
        <v>1733</v>
      </c>
      <c r="B490" s="6" t="s">
        <v>1814</v>
      </c>
      <c r="C490" s="32">
        <v>43510.428999999996</v>
      </c>
      <c r="D490" s="32"/>
      <c r="E490">
        <f t="shared" si="183"/>
        <v>30771.464175136218</v>
      </c>
      <c r="F490">
        <f t="shared" si="184"/>
        <v>30771.5</v>
      </c>
      <c r="G490">
        <f t="shared" si="191"/>
        <v>-1.1517557999468409E-2</v>
      </c>
      <c r="I490">
        <f>G490</f>
        <v>-1.1517557999468409E-2</v>
      </c>
      <c r="L490">
        <f t="shared" si="185"/>
        <v>-6.2397983625036881E-3</v>
      </c>
      <c r="M490" s="2">
        <f t="shared" si="186"/>
        <v>28491.928999999996</v>
      </c>
      <c r="O490">
        <f t="shared" si="192"/>
        <v>2.7854746785573977E-5</v>
      </c>
      <c r="P490">
        <v>0.1</v>
      </c>
      <c r="Q490">
        <f t="shared" si="193"/>
        <v>2.7854746785573978E-6</v>
      </c>
      <c r="AD490" s="135"/>
      <c r="AF490" s="134"/>
      <c r="AG490" s="134"/>
      <c r="AH490" s="134"/>
      <c r="AI490" s="134"/>
      <c r="AJ490" s="134"/>
      <c r="AL490" s="136"/>
      <c r="AS490" s="134"/>
      <c r="AT490" s="134"/>
      <c r="AU490" s="134"/>
      <c r="AV490" s="134"/>
      <c r="AW490" s="134"/>
      <c r="AX490" s="134"/>
      <c r="AY490" s="134"/>
      <c r="AZ490" s="134"/>
    </row>
    <row r="491" spans="1:52">
      <c r="A491" s="18" t="s">
        <v>1723</v>
      </c>
      <c r="B491" s="6"/>
      <c r="C491" s="32">
        <v>43519.595000000001</v>
      </c>
      <c r="D491" s="32"/>
      <c r="E491">
        <f t="shared" si="183"/>
        <v>30799.974619918707</v>
      </c>
      <c r="F491">
        <f t="shared" si="184"/>
        <v>30800</v>
      </c>
      <c r="G491">
        <f t="shared" si="191"/>
        <v>-8.1595999945420772E-3</v>
      </c>
      <c r="I491">
        <f>+G491</f>
        <v>-8.1595999945420772E-3</v>
      </c>
      <c r="L491">
        <f t="shared" si="185"/>
        <v>-6.2270058047606477E-3</v>
      </c>
      <c r="M491" s="2">
        <f t="shared" si="186"/>
        <v>28501.095000000001</v>
      </c>
      <c r="O491">
        <f t="shared" si="192"/>
        <v>3.7349203023769396E-6</v>
      </c>
      <c r="P491">
        <v>0.1</v>
      </c>
      <c r="Q491">
        <f t="shared" si="193"/>
        <v>3.7349203023769396E-7</v>
      </c>
      <c r="AD491" s="135"/>
      <c r="AF491" s="134"/>
      <c r="AG491" s="134"/>
      <c r="AH491" s="134"/>
      <c r="AI491" s="134"/>
      <c r="AJ491" s="134"/>
      <c r="AL491" s="136"/>
      <c r="AS491" s="134"/>
      <c r="AT491" s="134"/>
      <c r="AU491" s="134"/>
      <c r="AV491" s="134"/>
      <c r="AW491" s="134"/>
      <c r="AX491" s="134"/>
      <c r="AY491" s="134"/>
      <c r="AZ491" s="134"/>
    </row>
    <row r="492" spans="1:52">
      <c r="A492" s="18" t="s">
        <v>1723</v>
      </c>
      <c r="B492" s="6"/>
      <c r="C492" s="32">
        <v>43520.555</v>
      </c>
      <c r="D492" s="32"/>
      <c r="E492">
        <f t="shared" si="183"/>
        <v>30802.960658211436</v>
      </c>
      <c r="F492">
        <f t="shared" si="184"/>
        <v>30803</v>
      </c>
      <c r="G492">
        <f t="shared" si="191"/>
        <v>-1.2648235999222379E-2</v>
      </c>
      <c r="I492">
        <f>+G492</f>
        <v>-1.2648235999222379E-2</v>
      </c>
      <c r="L492">
        <f t="shared" si="185"/>
        <v>-6.2256571692471743E-3</v>
      </c>
      <c r="M492" s="2">
        <f t="shared" si="186"/>
        <v>28502.055</v>
      </c>
      <c r="O492">
        <f t="shared" si="192"/>
        <v>4.1249518827245669E-5</v>
      </c>
      <c r="P492">
        <v>0.1</v>
      </c>
      <c r="Q492">
        <f t="shared" si="193"/>
        <v>4.1249518827245673E-6</v>
      </c>
      <c r="AD492" s="135"/>
      <c r="AF492" s="134"/>
      <c r="AG492" s="134"/>
      <c r="AH492" s="134"/>
      <c r="AI492" s="134"/>
      <c r="AJ492" s="134"/>
      <c r="AL492" s="136"/>
      <c r="AS492" s="134"/>
      <c r="AT492" s="134"/>
      <c r="AU492" s="134"/>
      <c r="AV492" s="134"/>
      <c r="AW492" s="134"/>
      <c r="AX492" s="134"/>
      <c r="AY492" s="134"/>
      <c r="AZ492" s="134"/>
    </row>
    <row r="493" spans="1:52">
      <c r="A493" s="18" t="s">
        <v>1733</v>
      </c>
      <c r="B493" s="6"/>
      <c r="C493" s="32">
        <v>43536.303</v>
      </c>
      <c r="D493" s="32"/>
      <c r="E493">
        <f t="shared" si="183"/>
        <v>30851.944128038442</v>
      </c>
      <c r="F493">
        <f t="shared" si="184"/>
        <v>30852</v>
      </c>
      <c r="G493">
        <f t="shared" si="191"/>
        <v>-1.7962623998755589E-2</v>
      </c>
      <c r="I493">
        <f>G493</f>
        <v>-1.7962623998755589E-2</v>
      </c>
      <c r="L493">
        <f t="shared" si="185"/>
        <v>-6.2035741686314108E-3</v>
      </c>
      <c r="M493" s="2">
        <f t="shared" si="186"/>
        <v>28517.803</v>
      </c>
      <c r="O493">
        <f t="shared" si="192"/>
        <v>1.3827525290734346E-4</v>
      </c>
      <c r="P493">
        <v>0.1</v>
      </c>
      <c r="Q493">
        <f t="shared" si="193"/>
        <v>1.3827525290734346E-5</v>
      </c>
      <c r="AD493" s="135"/>
      <c r="AF493" s="134"/>
      <c r="AG493" s="134"/>
      <c r="AH493" s="134"/>
      <c r="AI493" s="134"/>
      <c r="AJ493" s="134"/>
      <c r="AL493" s="136"/>
      <c r="AS493" s="134"/>
      <c r="AT493" s="134"/>
      <c r="AU493" s="134"/>
      <c r="AV493" s="134"/>
      <c r="AW493" s="134"/>
      <c r="AX493" s="134"/>
      <c r="AY493" s="134"/>
      <c r="AZ493" s="134"/>
    </row>
    <row r="494" spans="1:52">
      <c r="A494" s="18" t="s">
        <v>1733</v>
      </c>
      <c r="B494" s="6"/>
      <c r="C494" s="32">
        <v>43555.27</v>
      </c>
      <c r="D494" s="32"/>
      <c r="E494">
        <f t="shared" si="183"/>
        <v>30910.940157515757</v>
      </c>
      <c r="F494">
        <f t="shared" si="184"/>
        <v>30911</v>
      </c>
      <c r="G494">
        <f t="shared" si="191"/>
        <v>-1.9239132001530379E-2</v>
      </c>
      <c r="I494">
        <f>G494</f>
        <v>-1.9239132001530379E-2</v>
      </c>
      <c r="L494">
        <f t="shared" si="185"/>
        <v>-6.1768461717269553E-3</v>
      </c>
      <c r="M494" s="2">
        <f t="shared" si="186"/>
        <v>28536.769999999997</v>
      </c>
      <c r="O494">
        <f t="shared" si="192"/>
        <v>1.7062331109948331E-4</v>
      </c>
      <c r="P494">
        <v>0.1</v>
      </c>
      <c r="Q494">
        <f t="shared" si="193"/>
        <v>1.7062331109948331E-5</v>
      </c>
      <c r="AD494" s="135"/>
      <c r="AF494" s="134"/>
      <c r="AG494" s="134"/>
      <c r="AH494" s="134"/>
      <c r="AI494" s="134"/>
      <c r="AJ494" s="134"/>
      <c r="AL494" s="136"/>
      <c r="AS494" s="134"/>
      <c r="AT494" s="134"/>
      <c r="AU494" s="134"/>
      <c r="AV494" s="134"/>
      <c r="AW494" s="134"/>
      <c r="AX494" s="134"/>
      <c r="AY494" s="134"/>
      <c r="AZ494" s="134"/>
    </row>
    <row r="495" spans="1:52">
      <c r="A495" s="18" t="s">
        <v>1723</v>
      </c>
      <c r="B495" s="6"/>
      <c r="C495" s="32">
        <v>43556.557000000001</v>
      </c>
      <c r="D495" s="32"/>
      <c r="E495">
        <f t="shared" si="183"/>
        <v>30914.943315101962</v>
      </c>
      <c r="F495">
        <f t="shared" si="184"/>
        <v>30915</v>
      </c>
      <c r="G495">
        <f t="shared" si="191"/>
        <v>-1.8223979997856077E-2</v>
      </c>
      <c r="I495">
        <f>+G495</f>
        <v>-1.8223979997856077E-2</v>
      </c>
      <c r="L495">
        <f t="shared" si="185"/>
        <v>-6.1750286361725096E-3</v>
      </c>
      <c r="M495" s="2">
        <f t="shared" si="186"/>
        <v>28538.057000000001</v>
      </c>
      <c r="O495">
        <f t="shared" si="192"/>
        <v>1.451772289162163E-4</v>
      </c>
      <c r="P495">
        <v>0.1</v>
      </c>
      <c r="Q495">
        <f t="shared" si="193"/>
        <v>1.4517722891621631E-5</v>
      </c>
      <c r="AD495" s="135"/>
      <c r="AF495" s="134"/>
      <c r="AG495" s="134"/>
      <c r="AH495" s="134"/>
      <c r="AI495" s="134"/>
      <c r="AJ495" s="134"/>
      <c r="AL495" s="136"/>
      <c r="AS495" s="134"/>
      <c r="AT495" s="134"/>
      <c r="AU495" s="134"/>
      <c r="AV495" s="134"/>
      <c r="AW495" s="134"/>
      <c r="AX495" s="134"/>
      <c r="AY495" s="134"/>
      <c r="AZ495" s="134"/>
    </row>
    <row r="496" spans="1:52">
      <c r="A496" s="18" t="s">
        <v>1733</v>
      </c>
      <c r="B496" s="6" t="s">
        <v>1814</v>
      </c>
      <c r="C496" s="32">
        <v>43568.286999999997</v>
      </c>
      <c r="D496" s="32"/>
      <c r="E496">
        <f t="shared" si="183"/>
        <v>30951.428970491259</v>
      </c>
      <c r="F496">
        <f t="shared" si="184"/>
        <v>30951.5</v>
      </c>
      <c r="G496">
        <f t="shared" si="191"/>
        <v>-2.2835718002170324E-2</v>
      </c>
      <c r="I496">
        <f t="shared" ref="I496:I505" si="194">G496</f>
        <v>-2.2835718002170324E-2</v>
      </c>
      <c r="L496">
        <f t="shared" si="185"/>
        <v>-6.158411548749021E-3</v>
      </c>
      <c r="M496" s="2">
        <f t="shared" si="186"/>
        <v>28549.786999999997</v>
      </c>
      <c r="O496">
        <f t="shared" si="192"/>
        <v>2.7813255054132786E-4</v>
      </c>
      <c r="P496">
        <v>0.1</v>
      </c>
      <c r="Q496">
        <f t="shared" si="193"/>
        <v>2.7813255054132788E-5</v>
      </c>
      <c r="AD496" s="135"/>
      <c r="AF496" s="134"/>
      <c r="AG496" s="134"/>
      <c r="AH496" s="134"/>
      <c r="AI496" s="134"/>
      <c r="AJ496" s="134"/>
      <c r="AL496" s="136"/>
      <c r="AS496" s="134"/>
      <c r="AT496" s="134"/>
      <c r="AU496" s="134"/>
      <c r="AV496" s="134"/>
      <c r="AW496" s="134"/>
      <c r="AX496" s="134"/>
      <c r="AY496" s="134"/>
      <c r="AZ496" s="134"/>
    </row>
    <row r="497" spans="1:52">
      <c r="A497" s="18" t="s">
        <v>1734</v>
      </c>
      <c r="B497" s="6" t="s">
        <v>1814</v>
      </c>
      <c r="C497" s="32">
        <v>43577.294999999998</v>
      </c>
      <c r="D497" s="32"/>
      <c r="E497">
        <f t="shared" ref="E497:E560" si="195">+(C497-C$7)/C$8</f>
        <v>30979.447963138056</v>
      </c>
      <c r="F497">
        <f t="shared" ref="F497:F560" si="196">ROUND(2*E497,0)/2</f>
        <v>30979.5</v>
      </c>
      <c r="G497">
        <f t="shared" si="191"/>
        <v>-1.6729654002119787E-2</v>
      </c>
      <c r="I497">
        <f t="shared" si="194"/>
        <v>-1.6729654002119787E-2</v>
      </c>
      <c r="L497">
        <f t="shared" ref="L497:L560" si="197">+D$11+D$12*F497+D$13*F497^2</f>
        <v>-6.1456250069112997E-3</v>
      </c>
      <c r="M497" s="2">
        <f t="shared" ref="M497:M560" si="198">+C497-15018.5</f>
        <v>28558.794999999998</v>
      </c>
      <c r="O497">
        <f t="shared" si="192"/>
        <v>1.1202166977141398E-4</v>
      </c>
      <c r="P497">
        <v>0.1</v>
      </c>
      <c r="Q497">
        <f t="shared" si="193"/>
        <v>1.1202166977141399E-5</v>
      </c>
      <c r="AD497" s="135"/>
      <c r="AF497" s="134"/>
      <c r="AG497" s="134"/>
      <c r="AH497" s="134"/>
      <c r="AI497" s="134"/>
      <c r="AJ497" s="134"/>
      <c r="AL497" s="136"/>
      <c r="AS497" s="134"/>
      <c r="AT497" s="134"/>
      <c r="AU497" s="134"/>
      <c r="AV497" s="134"/>
      <c r="AW497" s="134"/>
      <c r="AX497" s="134"/>
      <c r="AY497" s="134"/>
      <c r="AZ497" s="134"/>
    </row>
    <row r="498" spans="1:52">
      <c r="A498" s="18" t="s">
        <v>1734</v>
      </c>
      <c r="B498" s="6" t="s">
        <v>1814</v>
      </c>
      <c r="C498" s="32">
        <v>43577.3</v>
      </c>
      <c r="D498" s="32"/>
      <c r="E498">
        <f t="shared" si="195"/>
        <v>30979.463515420844</v>
      </c>
      <c r="F498">
        <f t="shared" si="196"/>
        <v>30979.5</v>
      </c>
      <c r="G498">
        <f t="shared" si="191"/>
        <v>-1.1729653997463174E-2</v>
      </c>
      <c r="I498">
        <f t="shared" si="194"/>
        <v>-1.1729653997463174E-2</v>
      </c>
      <c r="L498">
        <f t="shared" si="197"/>
        <v>-6.1456250069112997E-3</v>
      </c>
      <c r="M498" s="2">
        <f t="shared" si="198"/>
        <v>28558.800000000003</v>
      </c>
      <c r="O498">
        <f t="shared" si="192"/>
        <v>3.1181379767323788E-5</v>
      </c>
      <c r="P498">
        <v>0.1</v>
      </c>
      <c r="Q498">
        <f t="shared" si="193"/>
        <v>3.1181379767323789E-6</v>
      </c>
      <c r="AD498" s="135"/>
      <c r="AF498" s="134"/>
      <c r="AG498" s="134"/>
      <c r="AH498" s="134"/>
      <c r="AI498" s="134"/>
      <c r="AJ498" s="134"/>
      <c r="AL498" s="136"/>
      <c r="AS498" s="134"/>
      <c r="AT498" s="134"/>
      <c r="AU498" s="134"/>
      <c r="AV498" s="134"/>
      <c r="AW498" s="134"/>
      <c r="AX498" s="134"/>
      <c r="AY498" s="134"/>
      <c r="AZ498" s="134"/>
    </row>
    <row r="499" spans="1:52">
      <c r="A499" s="18" t="s">
        <v>1735</v>
      </c>
      <c r="B499" s="6"/>
      <c r="C499" s="32">
        <v>43762.652999999998</v>
      </c>
      <c r="D499" s="32"/>
      <c r="E499">
        <f t="shared" si="195"/>
        <v>31555.995969246447</v>
      </c>
      <c r="F499">
        <f t="shared" si="196"/>
        <v>31556</v>
      </c>
      <c r="G499">
        <f t="shared" si="191"/>
        <v>-1.2958719962625764E-3</v>
      </c>
      <c r="I499">
        <f t="shared" si="194"/>
        <v>-1.2958719962625764E-3</v>
      </c>
      <c r="L499">
        <f t="shared" si="197"/>
        <v>-5.8747975163162582E-3</v>
      </c>
      <c r="M499" s="2">
        <f t="shared" si="198"/>
        <v>28744.152999999998</v>
      </c>
      <c r="O499">
        <f t="shared" si="192"/>
        <v>2.0966558918198879E-5</v>
      </c>
      <c r="P499">
        <v>0.1</v>
      </c>
      <c r="Q499">
        <f t="shared" si="193"/>
        <v>2.096655891819888E-6</v>
      </c>
      <c r="AD499" s="135"/>
      <c r="AF499" s="134"/>
      <c r="AG499" s="134"/>
      <c r="AH499" s="134"/>
      <c r="AI499" s="134"/>
      <c r="AJ499" s="134"/>
      <c r="AL499" s="136"/>
      <c r="AS499" s="134"/>
      <c r="AT499" s="134"/>
      <c r="AU499" s="134"/>
      <c r="AV499" s="134"/>
      <c r="AW499" s="134"/>
      <c r="AX499" s="134"/>
      <c r="AY499" s="134"/>
      <c r="AZ499" s="134"/>
    </row>
    <row r="500" spans="1:52">
      <c r="A500" s="18" t="s">
        <v>1736</v>
      </c>
      <c r="B500" s="6" t="s">
        <v>1814</v>
      </c>
      <c r="C500" s="32">
        <v>43776.633000000002</v>
      </c>
      <c r="D500" s="32"/>
      <c r="E500">
        <f t="shared" si="195"/>
        <v>31599.480151884352</v>
      </c>
      <c r="F500">
        <f t="shared" si="196"/>
        <v>31599.5</v>
      </c>
      <c r="G500">
        <f t="shared" si="191"/>
        <v>-6.3810939973336644E-3</v>
      </c>
      <c r="I500">
        <f t="shared" si="194"/>
        <v>-6.3810939973336644E-3</v>
      </c>
      <c r="L500">
        <f t="shared" si="197"/>
        <v>-5.8537769348466773E-3</v>
      </c>
      <c r="M500" s="2">
        <f t="shared" si="198"/>
        <v>28758.133000000002</v>
      </c>
      <c r="O500">
        <f t="shared" si="192"/>
        <v>2.7806328438990514E-7</v>
      </c>
      <c r="P500">
        <v>0.1</v>
      </c>
      <c r="Q500">
        <f t="shared" si="193"/>
        <v>2.7806328438990515E-8</v>
      </c>
      <c r="AD500" s="135"/>
      <c r="AF500" s="134"/>
      <c r="AG500" s="134"/>
      <c r="AH500" s="134"/>
      <c r="AI500" s="134"/>
      <c r="AJ500" s="134"/>
      <c r="AL500" s="136"/>
      <c r="AS500" s="134"/>
      <c r="AT500" s="134"/>
      <c r="AU500" s="134"/>
      <c r="AV500" s="134"/>
      <c r="AW500" s="134"/>
      <c r="AX500" s="134"/>
      <c r="AY500" s="134"/>
      <c r="AZ500" s="134"/>
    </row>
    <row r="501" spans="1:52">
      <c r="A501" s="18" t="s">
        <v>1735</v>
      </c>
      <c r="B501" s="6" t="s">
        <v>1814</v>
      </c>
      <c r="C501" s="32">
        <v>43795.6</v>
      </c>
      <c r="D501" s="32"/>
      <c r="E501">
        <f t="shared" si="195"/>
        <v>31658.476181361668</v>
      </c>
      <c r="F501">
        <f t="shared" si="196"/>
        <v>31658.5</v>
      </c>
      <c r="G501">
        <f t="shared" si="191"/>
        <v>-7.6576020001084544E-3</v>
      </c>
      <c r="I501">
        <f t="shared" si="194"/>
        <v>-7.6576020001084544E-3</v>
      </c>
      <c r="L501">
        <f t="shared" si="197"/>
        <v>-5.8251350407534964E-3</v>
      </c>
      <c r="M501" s="2">
        <f t="shared" si="198"/>
        <v>28777.1</v>
      </c>
      <c r="O501">
        <f t="shared" si="192"/>
        <v>3.3579351571276051E-6</v>
      </c>
      <c r="P501">
        <v>0.1</v>
      </c>
      <c r="Q501">
        <f t="shared" si="193"/>
        <v>3.3579351571276055E-7</v>
      </c>
      <c r="AD501" s="135"/>
      <c r="AF501" s="134"/>
      <c r="AG501" s="134"/>
      <c r="AH501" s="134"/>
      <c r="AI501" s="134"/>
      <c r="AJ501" s="134"/>
      <c r="AL501" s="136"/>
      <c r="AS501" s="134"/>
      <c r="AT501" s="134"/>
      <c r="AU501" s="134"/>
      <c r="AV501" s="134"/>
      <c r="AW501" s="134"/>
      <c r="AX501" s="134"/>
      <c r="AY501" s="134"/>
      <c r="AZ501" s="134"/>
    </row>
    <row r="502" spans="1:52">
      <c r="A502" s="18" t="s">
        <v>1736</v>
      </c>
      <c r="B502" s="6"/>
      <c r="C502" s="32">
        <v>43821.481</v>
      </c>
      <c r="D502" s="32"/>
      <c r="E502">
        <f t="shared" si="195"/>
        <v>31738.977907459768</v>
      </c>
      <c r="F502">
        <f t="shared" si="196"/>
        <v>31739</v>
      </c>
      <c r="G502">
        <f t="shared" si="191"/>
        <v>-7.1026679943315685E-3</v>
      </c>
      <c r="I502">
        <f t="shared" si="194"/>
        <v>-7.1026679943315685E-3</v>
      </c>
      <c r="L502">
        <f t="shared" si="197"/>
        <v>-5.7858121799595E-3</v>
      </c>
      <c r="M502" s="2">
        <f t="shared" si="198"/>
        <v>28802.981</v>
      </c>
      <c r="O502">
        <f t="shared" si="192"/>
        <v>1.7341092358455237E-6</v>
      </c>
      <c r="P502">
        <v>0.1</v>
      </c>
      <c r="Q502">
        <f t="shared" si="193"/>
        <v>1.7341092358455239E-7</v>
      </c>
      <c r="AD502" s="135"/>
      <c r="AF502" s="134"/>
      <c r="AG502" s="134"/>
      <c r="AH502" s="134"/>
      <c r="AI502" s="134"/>
      <c r="AJ502" s="134"/>
      <c r="AL502" s="136"/>
      <c r="AS502" s="134"/>
      <c r="AT502" s="134"/>
      <c r="AU502" s="134"/>
      <c r="AV502" s="134"/>
      <c r="AW502" s="134"/>
      <c r="AX502" s="134"/>
      <c r="AY502" s="134"/>
      <c r="AZ502" s="134"/>
    </row>
    <row r="503" spans="1:52">
      <c r="A503" s="18" t="s">
        <v>1736</v>
      </c>
      <c r="B503" s="6"/>
      <c r="C503" s="32">
        <v>43831.446000000004</v>
      </c>
      <c r="D503" s="32"/>
      <c r="E503">
        <f t="shared" si="195"/>
        <v>31769.973607029642</v>
      </c>
      <c r="F503">
        <f t="shared" si="196"/>
        <v>31770</v>
      </c>
      <c r="G503">
        <f t="shared" si="191"/>
        <v>-8.4852399959345348E-3</v>
      </c>
      <c r="I503">
        <f t="shared" si="194"/>
        <v>-8.4852399959345348E-3</v>
      </c>
      <c r="L503">
        <f t="shared" si="197"/>
        <v>-5.7705942148126958E-3</v>
      </c>
      <c r="M503" s="2">
        <f t="shared" si="198"/>
        <v>28812.946000000004</v>
      </c>
      <c r="O503">
        <f t="shared" si="192"/>
        <v>7.3693017169625994E-6</v>
      </c>
      <c r="P503">
        <v>0.1</v>
      </c>
      <c r="Q503">
        <f t="shared" si="193"/>
        <v>7.3693017169625998E-7</v>
      </c>
      <c r="AD503" s="135"/>
      <c r="AF503" s="134"/>
      <c r="AG503" s="134"/>
      <c r="AH503" s="134"/>
      <c r="AI503" s="134"/>
      <c r="AJ503" s="134"/>
      <c r="AL503" s="136"/>
      <c r="AS503" s="134"/>
      <c r="AT503" s="134"/>
      <c r="AU503" s="134"/>
      <c r="AV503" s="134"/>
      <c r="AW503" s="134"/>
      <c r="AX503" s="134"/>
      <c r="AY503" s="134"/>
      <c r="AZ503" s="134"/>
    </row>
    <row r="504" spans="1:52">
      <c r="A504" s="18" t="s">
        <v>1736</v>
      </c>
      <c r="B504" s="6"/>
      <c r="C504" s="32">
        <v>43832.41</v>
      </c>
      <c r="D504" s="32"/>
      <c r="E504">
        <f t="shared" si="195"/>
        <v>31772.972087148592</v>
      </c>
      <c r="F504">
        <f t="shared" si="196"/>
        <v>31773</v>
      </c>
      <c r="G504">
        <f t="shared" si="191"/>
        <v>-8.9738759925239719E-3</v>
      </c>
      <c r="I504">
        <f t="shared" si="194"/>
        <v>-8.9738759925239719E-3</v>
      </c>
      <c r="L504">
        <f t="shared" si="197"/>
        <v>-5.7691192952831413E-3</v>
      </c>
      <c r="M504" s="2">
        <f t="shared" si="198"/>
        <v>28813.910000000003</v>
      </c>
      <c r="O504">
        <f t="shared" si="192"/>
        <v>1.0270465488509957E-5</v>
      </c>
      <c r="P504">
        <v>0.1</v>
      </c>
      <c r="Q504">
        <f t="shared" si="193"/>
        <v>1.0270465488509957E-6</v>
      </c>
      <c r="AD504" s="135"/>
      <c r="AF504" s="134"/>
      <c r="AG504" s="134"/>
      <c r="AH504" s="134"/>
      <c r="AI504" s="134"/>
      <c r="AJ504" s="134"/>
      <c r="AL504" s="136"/>
      <c r="AS504" s="134"/>
      <c r="AT504" s="134"/>
      <c r="AU504" s="134"/>
      <c r="AV504" s="134"/>
      <c r="AW504" s="134"/>
      <c r="AX504" s="134"/>
      <c r="AY504" s="134"/>
      <c r="AZ504" s="134"/>
    </row>
    <row r="505" spans="1:52">
      <c r="A505" s="18" t="s">
        <v>1736</v>
      </c>
      <c r="B505" s="6" t="s">
        <v>1814</v>
      </c>
      <c r="C505" s="32">
        <v>43837.396000000001</v>
      </c>
      <c r="D505" s="32"/>
      <c r="E505">
        <f t="shared" si="195"/>
        <v>31788.480823531456</v>
      </c>
      <c r="F505">
        <f t="shared" si="196"/>
        <v>31788.5</v>
      </c>
      <c r="G505">
        <f t="shared" si="191"/>
        <v>-6.1651619980693795E-3</v>
      </c>
      <c r="I505">
        <f t="shared" si="194"/>
        <v>-6.1651619980693795E-3</v>
      </c>
      <c r="L505">
        <f t="shared" si="197"/>
        <v>-5.7614926557306885E-3</v>
      </c>
      <c r="M505" s="2">
        <f t="shared" si="198"/>
        <v>28818.896000000001</v>
      </c>
      <c r="O505">
        <f t="shared" si="192"/>
        <v>1.6294893794415131E-7</v>
      </c>
      <c r="P505">
        <v>0.1</v>
      </c>
      <c r="Q505">
        <f t="shared" si="193"/>
        <v>1.6294893794415132E-8</v>
      </c>
      <c r="AD505" s="135"/>
      <c r="AF505" s="134"/>
      <c r="AG505" s="134"/>
      <c r="AH505" s="134"/>
      <c r="AI505" s="134"/>
      <c r="AJ505" s="134"/>
      <c r="AL505" s="136"/>
      <c r="AS505" s="134"/>
      <c r="AT505" s="134"/>
      <c r="AU505" s="134"/>
      <c r="AV505" s="134"/>
      <c r="AW505" s="134"/>
      <c r="AX505" s="134"/>
      <c r="AY505" s="134"/>
      <c r="AZ505" s="134"/>
    </row>
    <row r="506" spans="1:52">
      <c r="A506" s="18" t="s">
        <v>1723</v>
      </c>
      <c r="B506" s="6" t="s">
        <v>1814</v>
      </c>
      <c r="C506" s="32">
        <v>43856.686000000002</v>
      </c>
      <c r="D506" s="32"/>
      <c r="E506">
        <f t="shared" si="195"/>
        <v>31848.481530476023</v>
      </c>
      <c r="F506">
        <f t="shared" si="196"/>
        <v>31848.5</v>
      </c>
      <c r="G506">
        <f t="shared" si="191"/>
        <v>-5.93788200058043E-3</v>
      </c>
      <c r="I506">
        <f>+G506</f>
        <v>-5.93788200058043E-3</v>
      </c>
      <c r="L506">
        <f t="shared" si="197"/>
        <v>-5.7318718868147496E-3</v>
      </c>
      <c r="M506" s="2">
        <f t="shared" si="198"/>
        <v>28838.186000000002</v>
      </c>
      <c r="O506">
        <f t="shared" si="192"/>
        <v>4.2440166973748595E-8</v>
      </c>
      <c r="P506">
        <v>0.1</v>
      </c>
      <c r="Q506">
        <f t="shared" si="193"/>
        <v>4.2440166973748598E-9</v>
      </c>
      <c r="AD506" s="135"/>
      <c r="AF506" s="134"/>
      <c r="AG506" s="134"/>
      <c r="AH506" s="134"/>
      <c r="AI506" s="134"/>
      <c r="AJ506" s="134"/>
      <c r="AL506" s="136"/>
      <c r="AS506" s="134"/>
      <c r="AT506" s="134"/>
      <c r="AU506" s="134"/>
      <c r="AV506" s="134"/>
      <c r="AW506" s="134"/>
      <c r="AX506" s="134"/>
      <c r="AY506" s="134"/>
      <c r="AZ506" s="134"/>
    </row>
    <row r="507" spans="1:52">
      <c r="A507" s="18" t="s">
        <v>1723</v>
      </c>
      <c r="B507" s="6"/>
      <c r="C507" s="32">
        <v>43879.667999999998</v>
      </c>
      <c r="D507" s="32"/>
      <c r="E507">
        <f t="shared" si="195"/>
        <v>31919.966043021373</v>
      </c>
      <c r="F507">
        <f t="shared" si="196"/>
        <v>31920</v>
      </c>
      <c r="G507">
        <f>+C507-(C$7+F507*C$8)</f>
        <v>-1.0917040002823342E-2</v>
      </c>
      <c r="I507">
        <f>+G507</f>
        <v>-1.0917040002823342E-2</v>
      </c>
      <c r="L507">
        <f t="shared" si="197"/>
        <v>-5.6963697911606853E-3</v>
      </c>
      <c r="M507" s="2">
        <f t="shared" si="198"/>
        <v>28861.167999999998</v>
      </c>
      <c r="O507">
        <f t="shared" si="192"/>
        <v>2.7255397458941806E-5</v>
      </c>
      <c r="P507">
        <v>0.1</v>
      </c>
      <c r="Q507">
        <f>+P507*O507</f>
        <v>2.7255397458941806E-6</v>
      </c>
      <c r="AD507" s="135"/>
      <c r="AF507" s="134"/>
      <c r="AG507" s="134"/>
      <c r="AH507" s="134"/>
      <c r="AI507" s="134"/>
      <c r="AJ507" s="134"/>
      <c r="AL507" s="136"/>
      <c r="AS507" s="134"/>
      <c r="AT507" s="134"/>
      <c r="AU507" s="134"/>
      <c r="AV507" s="134"/>
      <c r="AW507" s="134"/>
      <c r="AX507" s="134"/>
      <c r="AY507" s="134"/>
      <c r="AZ507" s="134"/>
    </row>
    <row r="508" spans="1:52">
      <c r="A508" s="18" t="s">
        <v>1737</v>
      </c>
      <c r="B508" s="6"/>
      <c r="C508" s="32">
        <v>43889.315999999999</v>
      </c>
      <c r="D508" s="32"/>
      <c r="E508">
        <f t="shared" si="195"/>
        <v>31949.975727863322</v>
      </c>
      <c r="F508">
        <f t="shared" si="196"/>
        <v>31950</v>
      </c>
      <c r="G508">
        <f>+C508-(C$7+F508*C$8)</f>
        <v>-7.8033999961917289E-3</v>
      </c>
      <c r="I508">
        <f>G508</f>
        <v>-7.8033999961917289E-3</v>
      </c>
      <c r="L508">
        <f t="shared" si="197"/>
        <v>-5.6814077356937172E-3</v>
      </c>
      <c r="M508" s="2">
        <f t="shared" si="198"/>
        <v>28870.815999999999</v>
      </c>
      <c r="O508">
        <f t="shared" si="192"/>
        <v>4.5028511536134618E-6</v>
      </c>
      <c r="P508">
        <v>0.1</v>
      </c>
      <c r="Q508">
        <f>+P508*O508</f>
        <v>4.5028511536134622E-7</v>
      </c>
      <c r="AD508" s="135"/>
      <c r="AF508" s="134"/>
      <c r="AG508" s="134"/>
      <c r="AH508" s="134"/>
      <c r="AI508" s="134"/>
      <c r="AJ508" s="134"/>
      <c r="AL508" s="136"/>
      <c r="AS508" s="134"/>
      <c r="AT508" s="134"/>
      <c r="AU508" s="134"/>
      <c r="AV508" s="134"/>
      <c r="AW508" s="134"/>
      <c r="AX508" s="134"/>
      <c r="AY508" s="134"/>
      <c r="AZ508" s="134"/>
    </row>
    <row r="509" spans="1:52">
      <c r="A509" s="18" t="s">
        <v>1737</v>
      </c>
      <c r="B509" s="6"/>
      <c r="C509" s="32">
        <v>43899.288</v>
      </c>
      <c r="D509" s="32"/>
      <c r="E509">
        <f t="shared" si="195"/>
        <v>31980.993200629073</v>
      </c>
      <c r="F509">
        <f t="shared" si="196"/>
        <v>31981</v>
      </c>
      <c r="G509">
        <f>+C509-(C$7+F509*C$8)</f>
        <v>-2.1859720000065863E-3</v>
      </c>
      <c r="I509">
        <f>G509</f>
        <v>-2.1859720000065863E-3</v>
      </c>
      <c r="L509">
        <f t="shared" si="197"/>
        <v>-5.6659059135884329E-3</v>
      </c>
      <c r="M509" s="2">
        <f t="shared" si="198"/>
        <v>28880.788</v>
      </c>
      <c r="O509">
        <f t="shared" si="192"/>
        <v>1.2109940042897067E-5</v>
      </c>
      <c r="P509">
        <v>0.1</v>
      </c>
      <c r="Q509">
        <f>+P509*O509</f>
        <v>1.2109940042897069E-6</v>
      </c>
      <c r="AD509" s="135"/>
      <c r="AF509" s="134"/>
      <c r="AG509" s="134"/>
      <c r="AH509" s="134"/>
      <c r="AI509" s="134"/>
      <c r="AJ509" s="134"/>
      <c r="AL509" s="136"/>
      <c r="AS509" s="134"/>
      <c r="AT509" s="134"/>
      <c r="AU509" s="134"/>
      <c r="AV509" s="134"/>
      <c r="AW509" s="134"/>
      <c r="AX509" s="134"/>
      <c r="AY509" s="134"/>
      <c r="AZ509" s="134"/>
    </row>
    <row r="510" spans="1:52">
      <c r="A510" s="18" t="s">
        <v>1738</v>
      </c>
      <c r="B510" s="6" t="s">
        <v>1814</v>
      </c>
      <c r="C510" s="32">
        <v>43929.373</v>
      </c>
      <c r="D510" s="32"/>
      <c r="E510">
        <f t="shared" si="195"/>
        <v>32074.571286084087</v>
      </c>
      <c r="F510">
        <f t="shared" si="196"/>
        <v>32074.5</v>
      </c>
      <c r="L510">
        <f t="shared" si="197"/>
        <v>-5.6188978335778988E-3</v>
      </c>
      <c r="M510" s="2">
        <f t="shared" si="198"/>
        <v>28910.873</v>
      </c>
      <c r="N510" s="11">
        <v>3.7969624994730111E-2</v>
      </c>
      <c r="AD510" s="135"/>
      <c r="AF510" s="134"/>
      <c r="AG510" s="134"/>
      <c r="AH510" s="134"/>
      <c r="AI510" s="134"/>
      <c r="AJ510" s="134"/>
      <c r="AL510" s="136"/>
      <c r="AS510" s="134"/>
      <c r="AT510" s="134"/>
      <c r="AU510" s="134"/>
      <c r="AV510" s="134"/>
      <c r="AW510" s="134"/>
      <c r="AX510" s="134"/>
      <c r="AY510" s="134"/>
      <c r="AZ510" s="134"/>
    </row>
    <row r="511" spans="1:52">
      <c r="A511" s="18" t="s">
        <v>1739</v>
      </c>
      <c r="B511" s="6" t="s">
        <v>1814</v>
      </c>
      <c r="C511" s="32">
        <v>44109.430999999997</v>
      </c>
      <c r="D511" s="32"/>
      <c r="E511">
        <f t="shared" si="195"/>
        <v>32634.633872451348</v>
      </c>
      <c r="F511">
        <f t="shared" si="196"/>
        <v>32634.5</v>
      </c>
      <c r="L511">
        <f t="shared" si="197"/>
        <v>-5.3294114095148448E-3</v>
      </c>
      <c r="M511" s="2">
        <f t="shared" si="198"/>
        <v>29090.930999999997</v>
      </c>
      <c r="N511" s="11">
        <v>5.9245624994218815E-2</v>
      </c>
      <c r="AD511" s="135"/>
      <c r="AF511" s="134"/>
      <c r="AG511" s="134"/>
      <c r="AH511" s="134"/>
      <c r="AI511" s="134"/>
      <c r="AJ511" s="134"/>
      <c r="AL511" s="136"/>
      <c r="AS511" s="134"/>
      <c r="AT511" s="134"/>
      <c r="AU511" s="134"/>
      <c r="AV511" s="134"/>
      <c r="AW511" s="134"/>
      <c r="AX511" s="134"/>
      <c r="AY511" s="134"/>
      <c r="AZ511" s="134"/>
    </row>
    <row r="512" spans="1:52">
      <c r="A512" s="18" t="s">
        <v>1740</v>
      </c>
      <c r="B512" s="6" t="s">
        <v>1814</v>
      </c>
      <c r="C512" s="32">
        <v>44166.597999999998</v>
      </c>
      <c r="D512" s="32"/>
      <c r="E512">
        <f t="shared" si="195"/>
        <v>32812.44934232693</v>
      </c>
      <c r="F512">
        <f t="shared" si="196"/>
        <v>32812.5</v>
      </c>
      <c r="G512">
        <f t="shared" ref="G512:G521" si="199">+C512-(C$7+F512*C$8)</f>
        <v>-1.6286250000121072E-2</v>
      </c>
      <c r="I512">
        <f>G512</f>
        <v>-1.6286250000121072E-2</v>
      </c>
      <c r="L512">
        <f t="shared" si="197"/>
        <v>-5.2345457084146153E-3</v>
      </c>
      <c r="M512" s="2">
        <f t="shared" si="198"/>
        <v>29148.097999999998</v>
      </c>
      <c r="O512">
        <f t="shared" ref="O512:O521" si="200">+(L512-G512)^2</f>
        <v>1.2214016775132292E-4</v>
      </c>
      <c r="P512">
        <v>0.1</v>
      </c>
      <c r="Q512">
        <f t="shared" ref="Q512:Q521" si="201">+P512*O512</f>
        <v>1.2214016775132292E-5</v>
      </c>
      <c r="AD512" s="135"/>
      <c r="AF512" s="134"/>
      <c r="AG512" s="134"/>
      <c r="AH512" s="134"/>
      <c r="AI512" s="134"/>
      <c r="AJ512" s="134"/>
      <c r="AL512" s="136"/>
      <c r="AS512" s="134"/>
      <c r="AT512" s="134"/>
      <c r="AU512" s="134"/>
      <c r="AV512" s="134"/>
      <c r="AW512" s="134"/>
      <c r="AX512" s="134"/>
      <c r="AY512" s="134"/>
      <c r="AZ512" s="134"/>
    </row>
    <row r="513" spans="1:52">
      <c r="A513" s="18" t="s">
        <v>1740</v>
      </c>
      <c r="B513" s="6" t="s">
        <v>1814</v>
      </c>
      <c r="C513" s="32">
        <v>44168.538999999997</v>
      </c>
      <c r="D513" s="32"/>
      <c r="E513">
        <f t="shared" si="195"/>
        <v>32818.486738500047</v>
      </c>
      <c r="F513">
        <f t="shared" si="196"/>
        <v>32818.5</v>
      </c>
      <c r="G513">
        <f t="shared" si="199"/>
        <v>-4.263522001565434E-3</v>
      </c>
      <c r="I513">
        <f>G513</f>
        <v>-4.263522001565434E-3</v>
      </c>
      <c r="L513">
        <f t="shared" si="197"/>
        <v>-5.2313240332466648E-3</v>
      </c>
      <c r="M513" s="2">
        <f t="shared" si="198"/>
        <v>29150.038999999997</v>
      </c>
      <c r="O513">
        <f t="shared" si="200"/>
        <v>9.3664077252631805E-7</v>
      </c>
      <c r="P513">
        <v>0.1</v>
      </c>
      <c r="Q513">
        <f t="shared" si="201"/>
        <v>9.3664077252631811E-8</v>
      </c>
      <c r="AD513" s="135"/>
      <c r="AF513" s="134"/>
      <c r="AG513" s="134"/>
      <c r="AH513" s="134"/>
      <c r="AI513" s="134"/>
      <c r="AJ513" s="134"/>
      <c r="AL513" s="136"/>
      <c r="AS513" s="134"/>
      <c r="AT513" s="134"/>
      <c r="AU513" s="134"/>
      <c r="AV513" s="134"/>
      <c r="AW513" s="134"/>
      <c r="AX513" s="134"/>
      <c r="AY513" s="134"/>
      <c r="AZ513" s="134"/>
    </row>
    <row r="514" spans="1:52">
      <c r="A514" s="18" t="s">
        <v>1742</v>
      </c>
      <c r="B514" s="6" t="s">
        <v>1814</v>
      </c>
      <c r="C514" s="32">
        <v>44189.430999999997</v>
      </c>
      <c r="D514" s="32"/>
      <c r="E514">
        <f t="shared" si="195"/>
        <v>32883.470396845609</v>
      </c>
      <c r="F514">
        <f t="shared" si="196"/>
        <v>32883.5</v>
      </c>
      <c r="G514">
        <f t="shared" si="199"/>
        <v>-9.5173020017682575E-3</v>
      </c>
      <c r="I514">
        <f>G514</f>
        <v>-9.5173020017682575E-3</v>
      </c>
      <c r="L514">
        <f t="shared" si="197"/>
        <v>-5.1963224146773582E-3</v>
      </c>
      <c r="M514" s="2">
        <f t="shared" si="198"/>
        <v>29170.930999999997</v>
      </c>
      <c r="O514">
        <f t="shared" si="200"/>
        <v>1.8670864592056239E-5</v>
      </c>
      <c r="P514">
        <v>0.1</v>
      </c>
      <c r="Q514">
        <f t="shared" si="201"/>
        <v>1.867086459205624E-6</v>
      </c>
      <c r="AD514" s="135"/>
      <c r="AF514" s="134"/>
      <c r="AG514" s="134"/>
      <c r="AH514" s="134"/>
      <c r="AI514" s="134"/>
      <c r="AJ514" s="134"/>
      <c r="AL514" s="136"/>
      <c r="AS514" s="134"/>
      <c r="AT514" s="134"/>
      <c r="AU514" s="134"/>
      <c r="AV514" s="134"/>
      <c r="AW514" s="134"/>
      <c r="AX514" s="134"/>
      <c r="AY514" s="134"/>
      <c r="AZ514" s="134"/>
    </row>
    <row r="515" spans="1:52">
      <c r="A515" s="18" t="s">
        <v>1739</v>
      </c>
      <c r="B515" s="6" t="s">
        <v>1814</v>
      </c>
      <c r="C515" s="32">
        <v>44208.392</v>
      </c>
      <c r="D515" s="32"/>
      <c r="E515">
        <f t="shared" si="195"/>
        <v>32942.447763583608</v>
      </c>
      <c r="F515">
        <f t="shared" si="196"/>
        <v>32942.5</v>
      </c>
      <c r="G515">
        <f t="shared" si="199"/>
        <v>-1.6793809998489451E-2</v>
      </c>
      <c r="I515">
        <f>G515</f>
        <v>-1.6793809998489451E-2</v>
      </c>
      <c r="L515">
        <f t="shared" si="197"/>
        <v>-5.1643929700954522E-3</v>
      </c>
      <c r="M515" s="2">
        <f t="shared" si="198"/>
        <v>29189.892</v>
      </c>
      <c r="O515">
        <f t="shared" si="200"/>
        <v>1.352433404203003E-4</v>
      </c>
      <c r="P515">
        <v>0.1</v>
      </c>
      <c r="Q515">
        <f t="shared" si="201"/>
        <v>1.3524334042030031E-5</v>
      </c>
      <c r="AD515" s="135"/>
      <c r="AF515" s="134"/>
      <c r="AG515" s="134"/>
      <c r="AH515" s="134"/>
      <c r="AI515" s="134"/>
      <c r="AJ515" s="134"/>
      <c r="AL515" s="136"/>
      <c r="AS515" s="134"/>
      <c r="AT515" s="134"/>
      <c r="AU515" s="134"/>
      <c r="AV515" s="134"/>
      <c r="AW515" s="134"/>
      <c r="AX515" s="134"/>
      <c r="AY515" s="134"/>
      <c r="AZ515" s="134"/>
    </row>
    <row r="516" spans="1:52">
      <c r="A516" s="18" t="s">
        <v>1723</v>
      </c>
      <c r="B516" s="6"/>
      <c r="C516" s="32">
        <v>44223.673999999999</v>
      </c>
      <c r="D516" s="32"/>
      <c r="E516">
        <f t="shared" si="195"/>
        <v>32989.981760656025</v>
      </c>
      <c r="F516">
        <f t="shared" si="196"/>
        <v>32990</v>
      </c>
      <c r="G516">
        <f t="shared" si="199"/>
        <v>-5.863879996468313E-3</v>
      </c>
      <c r="I516">
        <f>+G516</f>
        <v>-5.863879996468313E-3</v>
      </c>
      <c r="L516">
        <f t="shared" si="197"/>
        <v>-5.1385772951249159E-3</v>
      </c>
      <c r="M516" s="2">
        <f t="shared" si="198"/>
        <v>29205.173999999999</v>
      </c>
      <c r="O516">
        <f t="shared" si="200"/>
        <v>5.2606400857602912E-7</v>
      </c>
      <c r="P516">
        <v>0.1</v>
      </c>
      <c r="Q516">
        <f t="shared" si="201"/>
        <v>5.2606400857602916E-8</v>
      </c>
      <c r="AD516" s="135"/>
      <c r="AF516" s="134"/>
      <c r="AG516" s="134"/>
      <c r="AH516" s="134"/>
      <c r="AI516" s="134"/>
      <c r="AJ516" s="134"/>
      <c r="AL516" s="136"/>
      <c r="AS516" s="134"/>
      <c r="AT516" s="134"/>
      <c r="AU516" s="134"/>
      <c r="AV516" s="134"/>
      <c r="AW516" s="134"/>
      <c r="AX516" s="134"/>
      <c r="AY516" s="134"/>
      <c r="AZ516" s="134"/>
    </row>
    <row r="517" spans="1:52">
      <c r="A517" s="18" t="s">
        <v>1743</v>
      </c>
      <c r="B517" s="6"/>
      <c r="C517" s="32">
        <v>44235.24</v>
      </c>
      <c r="D517" s="32"/>
      <c r="E517">
        <f t="shared" si="195"/>
        <v>33025.957301170318</v>
      </c>
      <c r="F517">
        <f t="shared" si="196"/>
        <v>33026</v>
      </c>
      <c r="G517">
        <f t="shared" si="199"/>
        <v>-1.3727511999604758E-2</v>
      </c>
      <c r="I517">
        <f>G517</f>
        <v>-1.3727511999604758E-2</v>
      </c>
      <c r="L517">
        <f t="shared" si="197"/>
        <v>-5.1189465058933611E-3</v>
      </c>
      <c r="M517" s="2">
        <f t="shared" si="198"/>
        <v>29216.739999999998</v>
      </c>
      <c r="O517">
        <f t="shared" si="200"/>
        <v>7.4107399859518543E-5</v>
      </c>
      <c r="P517">
        <v>0.1</v>
      </c>
      <c r="Q517">
        <f t="shared" si="201"/>
        <v>7.4107399859518547E-6</v>
      </c>
      <c r="AD517" s="135"/>
      <c r="AF517" s="134"/>
      <c r="AG517" s="134"/>
      <c r="AH517" s="134"/>
      <c r="AI517" s="134"/>
      <c r="AJ517" s="134"/>
      <c r="AL517" s="136"/>
      <c r="AS517" s="134"/>
      <c r="AT517" s="134"/>
      <c r="AU517" s="134"/>
      <c r="AV517" s="134"/>
      <c r="AW517" s="134"/>
      <c r="AX517" s="134"/>
      <c r="AY517" s="134"/>
      <c r="AZ517" s="134"/>
    </row>
    <row r="518" spans="1:52">
      <c r="A518" s="18" t="s">
        <v>1744</v>
      </c>
      <c r="B518" s="6"/>
      <c r="C518" s="32">
        <v>44235.248</v>
      </c>
      <c r="D518" s="32"/>
      <c r="E518">
        <f t="shared" si="195"/>
        <v>33025.982184822766</v>
      </c>
      <c r="F518">
        <f t="shared" si="196"/>
        <v>33026</v>
      </c>
      <c r="G518">
        <f t="shared" si="199"/>
        <v>-5.7275119979749434E-3</v>
      </c>
      <c r="I518">
        <f>G518</f>
        <v>-5.7275119979749434E-3</v>
      </c>
      <c r="L518">
        <f t="shared" si="197"/>
        <v>-5.1189465058933611E-3</v>
      </c>
      <c r="M518" s="2">
        <f t="shared" si="198"/>
        <v>29216.748</v>
      </c>
      <c r="O518">
        <f t="shared" si="200"/>
        <v>3.7035195815249832E-7</v>
      </c>
      <c r="P518">
        <v>0.1</v>
      </c>
      <c r="Q518">
        <f t="shared" si="201"/>
        <v>3.7035195815249836E-8</v>
      </c>
      <c r="AD518" s="135"/>
      <c r="AF518" s="134"/>
      <c r="AG518" s="134"/>
      <c r="AH518" s="134"/>
      <c r="AI518" s="134"/>
      <c r="AJ518" s="134"/>
      <c r="AL518" s="136"/>
      <c r="AS518" s="134"/>
      <c r="AT518" s="134"/>
      <c r="AU518" s="134"/>
      <c r="AV518" s="134"/>
      <c r="AW518" s="134"/>
      <c r="AX518" s="134"/>
      <c r="AY518" s="134"/>
      <c r="AZ518" s="134"/>
    </row>
    <row r="519" spans="1:52">
      <c r="A519" s="18" t="s">
        <v>1723</v>
      </c>
      <c r="B519" s="6" t="s">
        <v>1814</v>
      </c>
      <c r="C519" s="32">
        <v>44236.692000000003</v>
      </c>
      <c r="D519" s="32"/>
      <c r="E519">
        <f t="shared" si="195"/>
        <v>33030.473684088087</v>
      </c>
      <c r="F519">
        <f t="shared" si="196"/>
        <v>33030.5</v>
      </c>
      <c r="G519">
        <f t="shared" si="199"/>
        <v>-8.4604659932665527E-3</v>
      </c>
      <c r="I519">
        <f>+G519</f>
        <v>-8.4604659932665527E-3</v>
      </c>
      <c r="L519">
        <f t="shared" si="197"/>
        <v>-5.116488702727056E-3</v>
      </c>
      <c r="M519" s="2">
        <f t="shared" si="198"/>
        <v>29218.192000000003</v>
      </c>
      <c r="O519">
        <f t="shared" si="200"/>
        <v>1.1182184119643874E-5</v>
      </c>
      <c r="P519">
        <v>0.1</v>
      </c>
      <c r="Q519">
        <f t="shared" si="201"/>
        <v>1.1182184119643874E-6</v>
      </c>
      <c r="AD519" s="135"/>
      <c r="AF519" s="134"/>
      <c r="AG519" s="134"/>
      <c r="AH519" s="134"/>
      <c r="AI519" s="134"/>
      <c r="AJ519" s="134"/>
      <c r="AL519" s="136"/>
      <c r="AS519" s="134"/>
      <c r="AT519" s="134"/>
      <c r="AU519" s="134"/>
      <c r="AV519" s="134"/>
      <c r="AW519" s="134"/>
      <c r="AX519" s="134"/>
      <c r="AY519" s="134"/>
      <c r="AZ519" s="134"/>
    </row>
    <row r="520" spans="1:52">
      <c r="A520" s="18" t="s">
        <v>1743</v>
      </c>
      <c r="B520" s="6"/>
      <c r="C520" s="32">
        <v>44241.351000000002</v>
      </c>
      <c r="D520" s="32"/>
      <c r="E520">
        <f t="shared" si="195"/>
        <v>33044.965301177501</v>
      </c>
      <c r="F520">
        <f t="shared" si="196"/>
        <v>33045</v>
      </c>
      <c r="G520">
        <f t="shared" si="199"/>
        <v>-1.1155539992614649E-2</v>
      </c>
      <c r="I520">
        <f>G520</f>
        <v>-1.1155539992614649E-2</v>
      </c>
      <c r="L520">
        <f t="shared" si="197"/>
        <v>-5.1085631368693526E-3</v>
      </c>
      <c r="M520" s="2">
        <f t="shared" si="198"/>
        <v>29222.851000000002</v>
      </c>
      <c r="O520">
        <f t="shared" si="200"/>
        <v>3.6565929093919272E-5</v>
      </c>
      <c r="P520">
        <v>0.1</v>
      </c>
      <c r="Q520">
        <f t="shared" si="201"/>
        <v>3.6565929093919275E-6</v>
      </c>
      <c r="AD520" s="135"/>
      <c r="AF520" s="134"/>
      <c r="AG520" s="134"/>
      <c r="AH520" s="134"/>
      <c r="AI520" s="134"/>
      <c r="AJ520" s="134"/>
      <c r="AL520" s="136"/>
      <c r="AS520" s="134"/>
      <c r="AT520" s="134"/>
      <c r="AU520" s="134"/>
      <c r="AV520" s="134"/>
      <c r="AW520" s="134"/>
      <c r="AX520" s="134"/>
      <c r="AY520" s="134"/>
      <c r="AZ520" s="134"/>
    </row>
    <row r="521" spans="1:52">
      <c r="A521" s="18" t="s">
        <v>1743</v>
      </c>
      <c r="B521" s="6"/>
      <c r="C521" s="32">
        <v>44241.351999999999</v>
      </c>
      <c r="D521" s="32"/>
      <c r="E521">
        <f t="shared" si="195"/>
        <v>33044.968411634043</v>
      </c>
      <c r="F521">
        <f t="shared" si="196"/>
        <v>33045</v>
      </c>
      <c r="G521">
        <f t="shared" si="199"/>
        <v>-1.0155539996048901E-2</v>
      </c>
      <c r="I521">
        <f>G521</f>
        <v>-1.0155539996048901E-2</v>
      </c>
      <c r="L521">
        <f t="shared" si="197"/>
        <v>-5.1085631368693526E-3</v>
      </c>
      <c r="M521" s="2">
        <f t="shared" si="198"/>
        <v>29222.851999999999</v>
      </c>
      <c r="O521">
        <f t="shared" si="200"/>
        <v>2.5471975417093861E-5</v>
      </c>
      <c r="P521">
        <v>0.1</v>
      </c>
      <c r="Q521">
        <f t="shared" si="201"/>
        <v>2.5471975417093861E-6</v>
      </c>
      <c r="AD521" s="135"/>
      <c r="AF521" s="134"/>
      <c r="AG521" s="134"/>
      <c r="AH521" s="134"/>
      <c r="AI521" s="134"/>
      <c r="AJ521" s="134"/>
      <c r="AL521" s="136"/>
      <c r="AS521" s="134"/>
      <c r="AT521" s="134"/>
      <c r="AU521" s="134"/>
      <c r="AV521" s="134"/>
      <c r="AW521" s="134"/>
      <c r="AX521" s="134"/>
      <c r="AY521" s="134"/>
      <c r="AZ521" s="134"/>
    </row>
    <row r="522" spans="1:52">
      <c r="A522" s="18" t="s">
        <v>1743</v>
      </c>
      <c r="B522" s="6" t="s">
        <v>1814</v>
      </c>
      <c r="C522" s="32">
        <v>44251.353999999999</v>
      </c>
      <c r="D522" s="32"/>
      <c r="E522">
        <f t="shared" si="195"/>
        <v>33076.079198096435</v>
      </c>
      <c r="F522">
        <f t="shared" si="196"/>
        <v>33076</v>
      </c>
      <c r="L522">
        <f t="shared" si="197"/>
        <v>-5.0915882182259731E-3</v>
      </c>
      <c r="M522" s="2">
        <f t="shared" si="198"/>
        <v>29232.853999999999</v>
      </c>
      <c r="N522" s="11">
        <v>4.257839999627322E-2</v>
      </c>
      <c r="AD522" s="135"/>
      <c r="AF522" s="134"/>
      <c r="AG522" s="134"/>
      <c r="AH522" s="134"/>
      <c r="AI522" s="134"/>
      <c r="AJ522" s="134"/>
      <c r="AL522" s="136"/>
      <c r="AS522" s="134"/>
      <c r="AT522" s="134"/>
      <c r="AU522" s="134"/>
      <c r="AV522" s="134"/>
      <c r="AW522" s="134"/>
      <c r="AX522" s="134"/>
      <c r="AY522" s="134"/>
      <c r="AZ522" s="134"/>
    </row>
    <row r="523" spans="1:52">
      <c r="A523" s="18" t="s">
        <v>1743</v>
      </c>
      <c r="B523" s="6" t="s">
        <v>1814</v>
      </c>
      <c r="C523" s="32">
        <v>44257.256999999998</v>
      </c>
      <c r="D523" s="32"/>
      <c r="E523">
        <f t="shared" si="195"/>
        <v>33094.440223140169</v>
      </c>
      <c r="F523">
        <f t="shared" si="196"/>
        <v>33094.5</v>
      </c>
      <c r="G523">
        <f>+C523-(C$7+F523*C$8)</f>
        <v>-1.921803400182398E-2</v>
      </c>
      <c r="I523">
        <f>G523</f>
        <v>-1.921803400182398E-2</v>
      </c>
      <c r="L523">
        <f t="shared" si="197"/>
        <v>-5.081438154637942E-3</v>
      </c>
      <c r="M523" s="2">
        <f t="shared" si="198"/>
        <v>29238.756999999998</v>
      </c>
      <c r="O523">
        <f>+(L523-G523)^2</f>
        <v>1.9984334214667756E-4</v>
      </c>
      <c r="P523">
        <v>0.1</v>
      </c>
      <c r="Q523">
        <f>+P523*O523</f>
        <v>1.9984334214667758E-5</v>
      </c>
      <c r="AD523" s="135"/>
      <c r="AF523" s="134"/>
      <c r="AG523" s="134"/>
      <c r="AH523" s="134"/>
      <c r="AI523" s="134"/>
      <c r="AJ523" s="134"/>
      <c r="AL523" s="136"/>
      <c r="AS523" s="134"/>
      <c r="AT523" s="134"/>
      <c r="AU523" s="134"/>
      <c r="AV523" s="134"/>
      <c r="AW523" s="134"/>
      <c r="AX523" s="134"/>
      <c r="AY523" s="134"/>
      <c r="AZ523" s="134"/>
    </row>
    <row r="524" spans="1:52">
      <c r="A524" s="18" t="s">
        <v>1743</v>
      </c>
      <c r="B524" s="6"/>
      <c r="C524" s="32">
        <v>44278.311999999998</v>
      </c>
      <c r="D524" s="32"/>
      <c r="E524">
        <f t="shared" si="195"/>
        <v>33159.930885904185</v>
      </c>
      <c r="F524">
        <f t="shared" si="196"/>
        <v>33160</v>
      </c>
      <c r="G524">
        <f>+C524-(C$7+F524*C$8)</f>
        <v>-2.2219919999770354E-2</v>
      </c>
      <c r="I524">
        <f>G524</f>
        <v>-2.2219919999770354E-2</v>
      </c>
      <c r="L524">
        <f t="shared" si="197"/>
        <v>-5.045382059053867E-3</v>
      </c>
      <c r="M524" s="2">
        <f t="shared" si="198"/>
        <v>29259.811999999998</v>
      </c>
      <c r="O524">
        <f>+(L524-G524)^2</f>
        <v>2.9496475347711012E-4</v>
      </c>
      <c r="P524">
        <v>0.1</v>
      </c>
      <c r="Q524">
        <f>+P524*O524</f>
        <v>2.9496475347711012E-5</v>
      </c>
      <c r="AD524" s="135"/>
      <c r="AF524" s="134"/>
      <c r="AG524" s="134"/>
      <c r="AH524" s="134"/>
      <c r="AI524" s="134"/>
      <c r="AJ524" s="134"/>
      <c r="AL524" s="136"/>
      <c r="AS524" s="134"/>
      <c r="AT524" s="134"/>
      <c r="AU524" s="134"/>
      <c r="AV524" s="134"/>
      <c r="AW524" s="134"/>
      <c r="AX524" s="134"/>
      <c r="AY524" s="134"/>
      <c r="AZ524" s="134"/>
    </row>
    <row r="525" spans="1:52">
      <c r="A525" s="18" t="s">
        <v>1743</v>
      </c>
      <c r="B525" s="6" t="s">
        <v>1814</v>
      </c>
      <c r="C525" s="32">
        <v>44284.26</v>
      </c>
      <c r="D525" s="32"/>
      <c r="E525">
        <f t="shared" si="195"/>
        <v>33178.431881492914</v>
      </c>
      <c r="F525">
        <f t="shared" si="196"/>
        <v>33178.5</v>
      </c>
      <c r="G525">
        <f>+C525-(C$7+F525*C$8)</f>
        <v>-2.1899841995036695E-2</v>
      </c>
      <c r="I525">
        <f>G525</f>
        <v>-2.1899841995036695E-2</v>
      </c>
      <c r="L525">
        <f t="shared" si="197"/>
        <v>-5.0351645571974531E-3</v>
      </c>
      <c r="M525" s="2">
        <f t="shared" si="198"/>
        <v>29265.760000000002</v>
      </c>
      <c r="O525">
        <f>+(L525-G525)^2</f>
        <v>2.8441734508236397E-4</v>
      </c>
      <c r="P525">
        <v>0.1</v>
      </c>
      <c r="Q525">
        <f>+P525*O525</f>
        <v>2.8441734508236399E-5</v>
      </c>
      <c r="AD525" s="135"/>
      <c r="AF525" s="134"/>
      <c r="AG525" s="134"/>
      <c r="AH525" s="134"/>
      <c r="AI525" s="134"/>
      <c r="AJ525" s="134"/>
      <c r="AL525" s="136"/>
      <c r="AS525" s="134"/>
      <c r="AT525" s="134"/>
      <c r="AU525" s="134"/>
      <c r="AV525" s="134"/>
      <c r="AW525" s="134"/>
      <c r="AX525" s="134"/>
      <c r="AY525" s="134"/>
      <c r="AZ525" s="134"/>
    </row>
    <row r="526" spans="1:52">
      <c r="A526" s="18" t="s">
        <v>1744</v>
      </c>
      <c r="B526" s="6" t="s">
        <v>1814</v>
      </c>
      <c r="C526" s="32">
        <v>44284.267999999996</v>
      </c>
      <c r="D526" s="32"/>
      <c r="E526">
        <f t="shared" si="195"/>
        <v>33178.456765145333</v>
      </c>
      <c r="F526">
        <f t="shared" si="196"/>
        <v>33178.5</v>
      </c>
      <c r="G526">
        <f>+C526-(C$7+F526*C$8)</f>
        <v>-1.3899842000682838E-2</v>
      </c>
      <c r="I526">
        <f>G526</f>
        <v>-1.3899842000682838E-2</v>
      </c>
      <c r="L526">
        <f t="shared" si="197"/>
        <v>-5.0351645571974531E-3</v>
      </c>
      <c r="M526" s="2">
        <f t="shared" si="198"/>
        <v>29265.767999999996</v>
      </c>
      <c r="O526">
        <f>+(L526-G526)^2</f>
        <v>7.8582506177038585E-5</v>
      </c>
      <c r="P526">
        <v>0.1</v>
      </c>
      <c r="Q526">
        <f>+P526*O526</f>
        <v>7.8582506177038595E-6</v>
      </c>
      <c r="AD526" s="135"/>
      <c r="AF526" s="134"/>
      <c r="AG526" s="134"/>
      <c r="AH526" s="134"/>
      <c r="AI526" s="134"/>
      <c r="AJ526" s="134"/>
      <c r="AL526" s="136"/>
      <c r="AS526" s="134"/>
      <c r="AT526" s="134"/>
      <c r="AU526" s="134"/>
      <c r="AV526" s="134"/>
      <c r="AW526" s="134"/>
      <c r="AX526" s="134"/>
      <c r="AY526" s="134"/>
      <c r="AZ526" s="134"/>
    </row>
    <row r="527" spans="1:52">
      <c r="A527" s="18" t="s">
        <v>1744</v>
      </c>
      <c r="B527" s="6" t="s">
        <v>1814</v>
      </c>
      <c r="C527" s="32">
        <v>44291.339</v>
      </c>
      <c r="D527" s="32"/>
      <c r="E527">
        <f t="shared" si="195"/>
        <v>33200.450803445245</v>
      </c>
      <c r="F527">
        <f t="shared" si="196"/>
        <v>33200.5</v>
      </c>
      <c r="G527">
        <f>+C527-(C$7+F527*C$8)</f>
        <v>-1.5816505998373032E-2</v>
      </c>
      <c r="I527">
        <f>G527</f>
        <v>-1.5816505998373032E-2</v>
      </c>
      <c r="L527">
        <f t="shared" si="197"/>
        <v>-5.0229946812777593E-3</v>
      </c>
      <c r="M527" s="2">
        <f t="shared" si="198"/>
        <v>29272.839</v>
      </c>
      <c r="O527">
        <f>+(L527-G527)^2</f>
        <v>1.1649988655226373E-4</v>
      </c>
      <c r="P527">
        <v>0.1</v>
      </c>
      <c r="Q527">
        <f>+P527*O527</f>
        <v>1.1649988655226374E-5</v>
      </c>
      <c r="AD527" s="135"/>
      <c r="AF527" s="134"/>
      <c r="AG527" s="134"/>
      <c r="AH527" s="134"/>
      <c r="AI527" s="134"/>
      <c r="AJ527" s="134"/>
      <c r="AL527" s="136"/>
      <c r="AS527" s="134"/>
      <c r="AT527" s="134"/>
      <c r="AU527" s="134"/>
      <c r="AV527" s="134"/>
      <c r="AW527" s="134"/>
      <c r="AX527" s="134"/>
      <c r="AY527" s="134"/>
      <c r="AZ527" s="134"/>
    </row>
    <row r="528" spans="1:52">
      <c r="A528" s="18" t="s">
        <v>1743</v>
      </c>
      <c r="B528" s="6" t="s">
        <v>1814</v>
      </c>
      <c r="C528" s="32">
        <v>44291.398999999998</v>
      </c>
      <c r="D528" s="32"/>
      <c r="E528">
        <f t="shared" si="195"/>
        <v>33200.637430838535</v>
      </c>
      <c r="F528">
        <f t="shared" si="196"/>
        <v>33200.5</v>
      </c>
      <c r="L528">
        <f t="shared" si="197"/>
        <v>-5.0229946812777593E-3</v>
      </c>
      <c r="M528" s="2">
        <f t="shared" si="198"/>
        <v>29272.898999999998</v>
      </c>
      <c r="N528" s="11">
        <v>6.1556724991532974E-2</v>
      </c>
      <c r="AD528" s="135"/>
      <c r="AF528" s="134"/>
      <c r="AG528" s="134"/>
      <c r="AH528" s="134"/>
      <c r="AI528" s="134"/>
      <c r="AJ528" s="134"/>
      <c r="AL528" s="136"/>
      <c r="AS528" s="134"/>
      <c r="AT528" s="134"/>
      <c r="AU528" s="134"/>
      <c r="AV528" s="134"/>
      <c r="AW528" s="134"/>
      <c r="AX528" s="134"/>
      <c r="AY528" s="134"/>
      <c r="AZ528" s="134"/>
    </row>
    <row r="529" spans="1:52">
      <c r="A529" s="18" t="s">
        <v>1745</v>
      </c>
      <c r="B529" s="6"/>
      <c r="C529" s="32">
        <v>44516.552000000003</v>
      </c>
      <c r="D529" s="32"/>
      <c r="E529">
        <f t="shared" si="195"/>
        <v>33900.966055550307</v>
      </c>
      <c r="F529">
        <f t="shared" si="196"/>
        <v>33901</v>
      </c>
      <c r="G529">
        <f>+C529-(C$7+F529*C$8)</f>
        <v>-1.0913011996308342E-2</v>
      </c>
      <c r="I529">
        <f>G529</f>
        <v>-1.0913011996308342E-2</v>
      </c>
      <c r="L529">
        <f t="shared" si="197"/>
        <v>-4.6245130225545938E-3</v>
      </c>
      <c r="M529" s="2">
        <f t="shared" si="198"/>
        <v>29498.052000000003</v>
      </c>
      <c r="O529">
        <f>+(L529-G529)^2</f>
        <v>3.9545219342901936E-5</v>
      </c>
      <c r="P529">
        <v>0.1</v>
      </c>
      <c r="Q529">
        <f>+P529*O529</f>
        <v>3.9545219342901936E-6</v>
      </c>
      <c r="AD529" s="135"/>
      <c r="AF529" s="134"/>
      <c r="AG529" s="134"/>
      <c r="AH529" s="134"/>
      <c r="AI529" s="134"/>
      <c r="AJ529" s="134"/>
      <c r="AL529" s="136"/>
      <c r="AS529" s="134"/>
      <c r="AT529" s="134"/>
      <c r="AU529" s="134"/>
      <c r="AV529" s="134"/>
      <c r="AW529" s="134"/>
      <c r="AX529" s="134"/>
      <c r="AY529" s="134"/>
      <c r="AZ529" s="134"/>
    </row>
    <row r="530" spans="1:52">
      <c r="A530" s="18" t="s">
        <v>1723</v>
      </c>
      <c r="B530" s="6"/>
      <c r="C530" s="32">
        <v>44576.667000000001</v>
      </c>
      <c r="D530" s="32"/>
      <c r="E530">
        <f t="shared" si="195"/>
        <v>34087.951151349815</v>
      </c>
      <c r="F530">
        <f t="shared" si="196"/>
        <v>34088</v>
      </c>
      <c r="G530">
        <f>+C530-(C$7+F530*C$8)</f>
        <v>-1.5704655997978989E-2</v>
      </c>
      <c r="I530">
        <f>+G530</f>
        <v>-1.5704655997978989E-2</v>
      </c>
      <c r="L530">
        <f t="shared" si="197"/>
        <v>-4.5145363747077123E-3</v>
      </c>
      <c r="M530" s="2">
        <f t="shared" si="198"/>
        <v>29558.167000000001</v>
      </c>
      <c r="O530">
        <f>+(L530-G530)^2</f>
        <v>1.2521877718312091E-4</v>
      </c>
      <c r="P530">
        <v>0.1</v>
      </c>
      <c r="Q530">
        <f>+P530*O530</f>
        <v>1.2521877718312091E-5</v>
      </c>
      <c r="AD530" s="135"/>
      <c r="AF530" s="134"/>
      <c r="AG530" s="134"/>
      <c r="AH530" s="134"/>
      <c r="AI530" s="134"/>
      <c r="AJ530" s="134"/>
      <c r="AL530" s="136"/>
      <c r="AS530" s="134"/>
      <c r="AT530" s="134"/>
      <c r="AU530" s="134"/>
      <c r="AV530" s="134"/>
      <c r="AW530" s="134"/>
      <c r="AX530" s="134"/>
      <c r="AY530" s="134"/>
      <c r="AZ530" s="134"/>
    </row>
    <row r="531" spans="1:52">
      <c r="A531" s="18" t="s">
        <v>1746</v>
      </c>
      <c r="B531" s="6"/>
      <c r="C531" s="32">
        <v>44586.326999999997</v>
      </c>
      <c r="D531" s="32"/>
      <c r="E531">
        <f t="shared" si="195"/>
        <v>34117.99816167041</v>
      </c>
      <c r="F531">
        <f t="shared" si="196"/>
        <v>34118</v>
      </c>
      <c r="G531">
        <f>+C531-(C$7+F531*C$8)</f>
        <v>-5.9101600345456973E-4</v>
      </c>
      <c r="I531">
        <f>G531</f>
        <v>-5.9101600345456973E-4</v>
      </c>
      <c r="L531">
        <f t="shared" si="197"/>
        <v>-4.4967518063864891E-3</v>
      </c>
      <c r="M531" s="2">
        <f t="shared" si="198"/>
        <v>29567.826999999997</v>
      </c>
      <c r="O531">
        <f>+(L531-G531)^2</f>
        <v>1.5254772162304244E-5</v>
      </c>
      <c r="P531">
        <v>0.1</v>
      </c>
      <c r="Q531">
        <f>+P531*O531</f>
        <v>1.5254772162304245E-6</v>
      </c>
      <c r="AD531" s="135"/>
      <c r="AF531" s="134"/>
      <c r="AG531" s="134"/>
      <c r="AH531" s="134"/>
      <c r="AI531" s="134"/>
      <c r="AJ531" s="134"/>
      <c r="AL531" s="136"/>
      <c r="AS531" s="134"/>
      <c r="AT531" s="134"/>
      <c r="AU531" s="134"/>
      <c r="AV531" s="134"/>
      <c r="AW531" s="134"/>
      <c r="AX531" s="134"/>
      <c r="AY531" s="134"/>
      <c r="AZ531" s="134"/>
    </row>
    <row r="532" spans="1:52">
      <c r="A532" s="18" t="s">
        <v>1723</v>
      </c>
      <c r="B532" s="6" t="s">
        <v>1814</v>
      </c>
      <c r="C532" s="32">
        <v>44593.546000000002</v>
      </c>
      <c r="D532" s="32"/>
      <c r="E532">
        <f t="shared" si="195"/>
        <v>34140.452547540452</v>
      </c>
      <c r="F532">
        <f t="shared" si="196"/>
        <v>34140.5</v>
      </c>
      <c r="G532">
        <f>+C532-(C$7+F532*C$8)</f>
        <v>-1.5255785998306237E-2</v>
      </c>
      <c r="I532">
        <f>+G532</f>
        <v>-1.5255785998306237E-2</v>
      </c>
      <c r="L532">
        <f t="shared" si="197"/>
        <v>-4.4833877490469479E-3</v>
      </c>
      <c r="M532" s="2">
        <f t="shared" si="198"/>
        <v>29575.046000000002</v>
      </c>
      <c r="O532">
        <f>+(L532-G532)^2</f>
        <v>1.160445640406446E-4</v>
      </c>
      <c r="P532">
        <v>0.1</v>
      </c>
      <c r="Q532">
        <f>+P532*O532</f>
        <v>1.160445640406446E-5</v>
      </c>
      <c r="AD532" s="135"/>
      <c r="AF532" s="134"/>
      <c r="AG532" s="134"/>
      <c r="AH532" s="134"/>
      <c r="AI532" s="134"/>
      <c r="AJ532" s="134"/>
      <c r="AL532" s="136"/>
      <c r="AS532" s="134"/>
      <c r="AT532" s="134"/>
      <c r="AU532" s="134"/>
      <c r="AV532" s="134"/>
      <c r="AW532" s="134"/>
      <c r="AX532" s="134"/>
      <c r="AY532" s="134"/>
      <c r="AZ532" s="134"/>
    </row>
    <row r="533" spans="1:52">
      <c r="A533" s="18" t="s">
        <v>1746</v>
      </c>
      <c r="B533" s="6"/>
      <c r="C533" s="32">
        <v>44595.319000000003</v>
      </c>
      <c r="D533" s="32"/>
      <c r="E533">
        <f t="shared" si="195"/>
        <v>34145.967387012344</v>
      </c>
      <c r="F533">
        <f t="shared" si="196"/>
        <v>34146</v>
      </c>
      <c r="G533">
        <f>+C533-(C$7+F533*C$8)</f>
        <v>-1.0484951992111746E-2</v>
      </c>
      <c r="I533">
        <f>G533</f>
        <v>-1.0484951992111746E-2</v>
      </c>
      <c r="L533">
        <f t="shared" si="197"/>
        <v>-4.4801176379392418E-3</v>
      </c>
      <c r="M533" s="2">
        <f t="shared" si="198"/>
        <v>29576.819000000003</v>
      </c>
      <c r="O533">
        <f>+(L533-G533)^2</f>
        <v>3.6058035621050319E-5</v>
      </c>
      <c r="P533">
        <v>0.1</v>
      </c>
      <c r="Q533">
        <f>+P533*O533</f>
        <v>3.6058035621050319E-6</v>
      </c>
      <c r="AD533" s="135"/>
      <c r="AF533" s="134"/>
      <c r="AG533" s="134"/>
      <c r="AH533" s="134"/>
      <c r="AI533" s="134"/>
      <c r="AJ533" s="134"/>
      <c r="AL533" s="136"/>
      <c r="AS533" s="134"/>
      <c r="AT533" s="134"/>
      <c r="AU533" s="134"/>
      <c r="AV533" s="134"/>
      <c r="AW533" s="134"/>
      <c r="AX533" s="134"/>
      <c r="AY533" s="134"/>
      <c r="AZ533" s="134"/>
    </row>
    <row r="534" spans="1:52">
      <c r="A534" s="18" t="s">
        <v>1746</v>
      </c>
      <c r="B534" s="6" t="s">
        <v>1814</v>
      </c>
      <c r="C534" s="32">
        <v>44595.404999999999</v>
      </c>
      <c r="D534" s="32"/>
      <c r="E534">
        <f t="shared" si="195"/>
        <v>34146.234886276048</v>
      </c>
      <c r="F534">
        <f t="shared" si="196"/>
        <v>34146</v>
      </c>
      <c r="L534">
        <f t="shared" si="197"/>
        <v>-4.4801176379392418E-3</v>
      </c>
      <c r="M534" s="2">
        <f t="shared" si="198"/>
        <v>29576.904999999999</v>
      </c>
      <c r="N534" s="11">
        <v>-6.5909175005799625E-2</v>
      </c>
      <c r="AD534" s="135"/>
      <c r="AF534" s="134"/>
      <c r="AG534" s="134"/>
      <c r="AH534" s="134"/>
      <c r="AI534" s="134"/>
      <c r="AJ534" s="134"/>
      <c r="AL534" s="136"/>
      <c r="AS534" s="134"/>
      <c r="AT534" s="134"/>
      <c r="AU534" s="134"/>
      <c r="AV534" s="134"/>
      <c r="AW534" s="134"/>
      <c r="AX534" s="134"/>
      <c r="AY534" s="134"/>
      <c r="AZ534" s="134"/>
    </row>
    <row r="535" spans="1:52">
      <c r="A535" s="18" t="s">
        <v>1747</v>
      </c>
      <c r="B535" s="6" t="s">
        <v>1814</v>
      </c>
      <c r="C535" s="32">
        <v>44595.485000000001</v>
      </c>
      <c r="D535" s="32"/>
      <c r="E535">
        <f t="shared" si="195"/>
        <v>34146.483722800454</v>
      </c>
      <c r="F535">
        <f t="shared" si="196"/>
        <v>34146.5</v>
      </c>
      <c r="G535">
        <f>+C535-(C$7+F535*C$8)</f>
        <v>-5.2330579928820953E-3</v>
      </c>
      <c r="I535">
        <f>G535</f>
        <v>-5.2330579928820953E-3</v>
      </c>
      <c r="L535">
        <f t="shared" si="197"/>
        <v>-4.4798202900164126E-3</v>
      </c>
      <c r="M535" s="2">
        <f t="shared" si="198"/>
        <v>29576.985000000001</v>
      </c>
      <c r="O535">
        <f>+(L535-G535)^2</f>
        <v>5.6736703701837048E-7</v>
      </c>
      <c r="P535">
        <v>0.1</v>
      </c>
      <c r="Q535">
        <f>+P535*O535</f>
        <v>5.6736703701837049E-8</v>
      </c>
      <c r="AD535" s="135"/>
      <c r="AF535" s="134"/>
      <c r="AG535" s="134"/>
      <c r="AH535" s="134"/>
      <c r="AI535" s="134"/>
      <c r="AJ535" s="134"/>
      <c r="AL535" s="136"/>
      <c r="AS535" s="134"/>
      <c r="AT535" s="134"/>
      <c r="AU535" s="134"/>
      <c r="AV535" s="134"/>
      <c r="AW535" s="134"/>
      <c r="AX535" s="134"/>
      <c r="AY535" s="134"/>
      <c r="AZ535" s="134"/>
    </row>
    <row r="536" spans="1:52">
      <c r="A536" s="18" t="s">
        <v>1746</v>
      </c>
      <c r="B536" s="6"/>
      <c r="C536" s="32">
        <v>44605.285000000003</v>
      </c>
      <c r="D536" s="32"/>
      <c r="E536">
        <f t="shared" si="195"/>
        <v>34176.966197038753</v>
      </c>
      <c r="F536">
        <f t="shared" si="196"/>
        <v>34177</v>
      </c>
      <c r="G536">
        <f>+C536-(C$7+F536*C$8)</f>
        <v>-1.0867523989873007E-2</v>
      </c>
      <c r="I536">
        <f>G536</f>
        <v>-1.0867523989873007E-2</v>
      </c>
      <c r="L536">
        <f t="shared" si="197"/>
        <v>-4.4616615509959108E-3</v>
      </c>
      <c r="M536" s="2">
        <f t="shared" si="198"/>
        <v>29586.785000000003</v>
      </c>
      <c r="O536">
        <f>+(L536-G536)^2</f>
        <v>4.1035073585816418E-5</v>
      </c>
      <c r="P536">
        <v>0.1</v>
      </c>
      <c r="Q536">
        <f>+P536*O536</f>
        <v>4.1035073585816418E-6</v>
      </c>
      <c r="AD536" s="135"/>
      <c r="AF536" s="134"/>
      <c r="AG536" s="134"/>
      <c r="AH536" s="134"/>
      <c r="AI536" s="134"/>
      <c r="AJ536" s="134"/>
      <c r="AL536" s="136"/>
      <c r="AS536" s="134"/>
      <c r="AT536" s="134"/>
      <c r="AU536" s="134"/>
      <c r="AV536" s="134"/>
      <c r="AW536" s="134"/>
      <c r="AX536" s="134"/>
      <c r="AY536" s="134"/>
      <c r="AZ536" s="134"/>
    </row>
    <row r="537" spans="1:52">
      <c r="A537" s="18" t="s">
        <v>1746</v>
      </c>
      <c r="B537" s="6" t="s">
        <v>1814</v>
      </c>
      <c r="C537" s="32">
        <v>44605.421999999999</v>
      </c>
      <c r="D537" s="32"/>
      <c r="E537">
        <f t="shared" si="195"/>
        <v>34177.392329586764</v>
      </c>
      <c r="F537">
        <f t="shared" si="196"/>
        <v>34177.5</v>
      </c>
      <c r="L537">
        <f t="shared" si="197"/>
        <v>-4.4613635304262649E-3</v>
      </c>
      <c r="M537" s="2">
        <f t="shared" si="198"/>
        <v>29586.921999999999</v>
      </c>
      <c r="N537" s="11">
        <v>-1.5227825002511963E-2</v>
      </c>
      <c r="AD537" s="135"/>
      <c r="AF537" s="134"/>
      <c r="AG537" s="134"/>
      <c r="AH537" s="134"/>
      <c r="AI537" s="134"/>
      <c r="AJ537" s="134"/>
      <c r="AL537" s="136"/>
      <c r="AS537" s="134"/>
      <c r="AT537" s="134"/>
      <c r="AU537" s="134"/>
      <c r="AV537" s="134"/>
      <c r="AW537" s="134"/>
      <c r="AX537" s="134"/>
      <c r="AY537" s="134"/>
      <c r="AZ537" s="134"/>
    </row>
    <row r="538" spans="1:52">
      <c r="A538" s="18" t="s">
        <v>1723</v>
      </c>
      <c r="B538" s="6" t="s">
        <v>1814</v>
      </c>
      <c r="C538" s="32">
        <v>44608.659</v>
      </c>
      <c r="D538" s="32"/>
      <c r="E538">
        <f t="shared" si="195"/>
        <v>34187.460877455072</v>
      </c>
      <c r="F538">
        <f t="shared" si="196"/>
        <v>34187.5</v>
      </c>
      <c r="G538">
        <f t="shared" ref="G538:G554" si="202">+C538-(C$7+F538*C$8)</f>
        <v>-1.257774999976391E-2</v>
      </c>
      <c r="I538">
        <f>+G538</f>
        <v>-1.257774999976391E-2</v>
      </c>
      <c r="L538">
        <f t="shared" si="197"/>
        <v>-4.4554008407134207E-3</v>
      </c>
      <c r="M538" s="2">
        <f t="shared" si="198"/>
        <v>29590.159</v>
      </c>
      <c r="O538">
        <f t="shared" ref="O538:O554" si="203">+(L538-G538)^2</f>
        <v>6.5972555861528191E-5</v>
      </c>
      <c r="P538">
        <v>0.1</v>
      </c>
      <c r="Q538">
        <f t="shared" ref="Q538:Q554" si="204">+P538*O538</f>
        <v>6.5972555861528191E-6</v>
      </c>
      <c r="AD538" s="135"/>
      <c r="AF538" s="134"/>
      <c r="AG538" s="134"/>
      <c r="AH538" s="134"/>
      <c r="AI538" s="134"/>
      <c r="AJ538" s="134"/>
      <c r="AL538" s="136"/>
      <c r="AS538" s="134"/>
      <c r="AT538" s="134"/>
      <c r="AU538" s="134"/>
      <c r="AV538" s="134"/>
      <c r="AW538" s="134"/>
      <c r="AX538" s="134"/>
      <c r="AY538" s="134"/>
      <c r="AZ538" s="134"/>
    </row>
    <row r="539" spans="1:52">
      <c r="A539" s="18" t="s">
        <v>1723</v>
      </c>
      <c r="B539" s="6"/>
      <c r="C539" s="32">
        <v>44623.610999999997</v>
      </c>
      <c r="D539" s="32"/>
      <c r="E539">
        <f t="shared" si="195"/>
        <v>34233.968423864353</v>
      </c>
      <c r="F539">
        <f t="shared" si="196"/>
        <v>34234</v>
      </c>
      <c r="G539">
        <f t="shared" si="202"/>
        <v>-1.0151608003070578E-2</v>
      </c>
      <c r="I539">
        <f>+G539</f>
        <v>-1.0151608003070578E-2</v>
      </c>
      <c r="L539">
        <f t="shared" si="197"/>
        <v>-4.42761732673062E-3</v>
      </c>
      <c r="M539" s="2">
        <f t="shared" si="198"/>
        <v>29605.110999999997</v>
      </c>
      <c r="O539">
        <f t="shared" si="203"/>
        <v>3.276406926282677E-5</v>
      </c>
      <c r="P539">
        <v>0.1</v>
      </c>
      <c r="Q539">
        <f t="shared" si="204"/>
        <v>3.2764069262826774E-6</v>
      </c>
      <c r="AD539" s="135"/>
      <c r="AF539" s="134"/>
      <c r="AG539" s="134"/>
      <c r="AH539" s="134"/>
      <c r="AI539" s="134"/>
      <c r="AJ539" s="134"/>
      <c r="AL539" s="136"/>
      <c r="AS539" s="134"/>
      <c r="AT539" s="134"/>
      <c r="AU539" s="134"/>
      <c r="AV539" s="134"/>
      <c r="AW539" s="134"/>
      <c r="AX539" s="134"/>
      <c r="AY539" s="134"/>
      <c r="AZ539" s="134"/>
    </row>
    <row r="540" spans="1:52">
      <c r="A540" s="18" t="s">
        <v>1746</v>
      </c>
      <c r="B540" s="6" t="s">
        <v>1814</v>
      </c>
      <c r="C540" s="32">
        <v>44635.334000000003</v>
      </c>
      <c r="D540" s="32"/>
      <c r="E540">
        <f t="shared" si="195"/>
        <v>34270.432306057795</v>
      </c>
      <c r="F540">
        <f t="shared" si="196"/>
        <v>34270.5</v>
      </c>
      <c r="G540">
        <f t="shared" si="202"/>
        <v>-2.1763345997896977E-2</v>
      </c>
      <c r="I540">
        <f t="shared" ref="I540:I546" si="205">G540</f>
        <v>-2.1763345997896977E-2</v>
      </c>
      <c r="L540">
        <f t="shared" si="197"/>
        <v>-4.4057430270383925E-3</v>
      </c>
      <c r="M540" s="2">
        <f t="shared" si="198"/>
        <v>29616.834000000003</v>
      </c>
      <c r="O540">
        <f t="shared" si="203"/>
        <v>3.0128638089395874E-4</v>
      </c>
      <c r="P540">
        <v>0.1</v>
      </c>
      <c r="Q540">
        <f t="shared" si="204"/>
        <v>3.0128638089395876E-5</v>
      </c>
      <c r="AD540" s="135"/>
      <c r="AF540" s="134"/>
      <c r="AG540" s="134"/>
      <c r="AH540" s="134"/>
      <c r="AI540" s="134"/>
      <c r="AJ540" s="134"/>
      <c r="AL540" s="136"/>
      <c r="AS540" s="134"/>
      <c r="AT540" s="134"/>
      <c r="AU540" s="134"/>
      <c r="AV540" s="134"/>
      <c r="AW540" s="134"/>
      <c r="AX540" s="134"/>
      <c r="AY540" s="134"/>
      <c r="AZ540" s="134"/>
    </row>
    <row r="541" spans="1:52">
      <c r="A541" s="18" t="s">
        <v>1746</v>
      </c>
      <c r="B541" s="6" t="s">
        <v>1814</v>
      </c>
      <c r="C541" s="32">
        <v>44636.302000000003</v>
      </c>
      <c r="D541" s="32"/>
      <c r="E541">
        <f t="shared" si="195"/>
        <v>34273.443228002965</v>
      </c>
      <c r="F541">
        <f t="shared" si="196"/>
        <v>34273.5</v>
      </c>
      <c r="G541">
        <f t="shared" si="202"/>
        <v>-1.8251981993671507E-2</v>
      </c>
      <c r="I541">
        <f t="shared" si="205"/>
        <v>-1.8251981993671507E-2</v>
      </c>
      <c r="L541">
        <f t="shared" si="197"/>
        <v>-4.4039425681457328E-3</v>
      </c>
      <c r="M541" s="2">
        <f t="shared" si="198"/>
        <v>29617.802000000003</v>
      </c>
      <c r="O541">
        <f t="shared" si="203"/>
        <v>1.917681959309162E-4</v>
      </c>
      <c r="P541">
        <v>0.1</v>
      </c>
      <c r="Q541">
        <f t="shared" si="204"/>
        <v>1.917681959309162E-5</v>
      </c>
      <c r="AD541" s="135"/>
      <c r="AF541" s="134"/>
      <c r="AG541" s="134"/>
      <c r="AH541" s="134"/>
      <c r="AI541" s="134"/>
      <c r="AJ541" s="134"/>
      <c r="AL541" s="136"/>
      <c r="AS541" s="134"/>
      <c r="AT541" s="134"/>
      <c r="AU541" s="134"/>
      <c r="AV541" s="134"/>
      <c r="AW541" s="134"/>
      <c r="AX541" s="134"/>
      <c r="AY541" s="134"/>
      <c r="AZ541" s="134"/>
    </row>
    <row r="542" spans="1:52">
      <c r="A542" s="18" t="s">
        <v>1749</v>
      </c>
      <c r="B542" s="6" t="s">
        <v>1814</v>
      </c>
      <c r="C542" s="32">
        <v>44636.309000000001</v>
      </c>
      <c r="D542" s="32"/>
      <c r="E542">
        <f t="shared" si="195"/>
        <v>34273.465001198841</v>
      </c>
      <c r="F542">
        <f t="shared" si="196"/>
        <v>34273.5</v>
      </c>
      <c r="G542">
        <f t="shared" si="202"/>
        <v>-1.1251981995883398E-2</v>
      </c>
      <c r="I542">
        <f t="shared" si="205"/>
        <v>-1.1251981995883398E-2</v>
      </c>
      <c r="L542">
        <f t="shared" si="197"/>
        <v>-4.4039425681457328E-3</v>
      </c>
      <c r="M542" s="2">
        <f t="shared" si="198"/>
        <v>29617.809000000001</v>
      </c>
      <c r="O542">
        <f t="shared" si="203"/>
        <v>4.6895644003849608E-5</v>
      </c>
      <c r="P542">
        <v>0.1</v>
      </c>
      <c r="Q542">
        <f t="shared" si="204"/>
        <v>4.6895644003849608E-6</v>
      </c>
      <c r="AD542" s="135"/>
      <c r="AF542" s="134"/>
      <c r="AG542" s="134"/>
      <c r="AH542" s="134"/>
      <c r="AI542" s="134"/>
      <c r="AJ542" s="134"/>
      <c r="AL542" s="136"/>
      <c r="AS542" s="134"/>
      <c r="AT542" s="134"/>
      <c r="AU542" s="134"/>
      <c r="AV542" s="134"/>
      <c r="AW542" s="134"/>
      <c r="AX542" s="134"/>
      <c r="AY542" s="134"/>
      <c r="AZ542" s="134"/>
    </row>
    <row r="543" spans="1:52">
      <c r="A543" s="18" t="s">
        <v>1749</v>
      </c>
      <c r="B543" s="6"/>
      <c r="C543" s="32">
        <v>44649.322</v>
      </c>
      <c r="D543" s="32"/>
      <c r="E543">
        <f t="shared" si="195"/>
        <v>34313.941372348119</v>
      </c>
      <c r="F543">
        <f t="shared" si="196"/>
        <v>34314</v>
      </c>
      <c r="G543">
        <f t="shared" si="202"/>
        <v>-1.884856799733825E-2</v>
      </c>
      <c r="I543">
        <f t="shared" si="205"/>
        <v>-1.884856799733825E-2</v>
      </c>
      <c r="L543">
        <f t="shared" si="197"/>
        <v>-4.3795981461420726E-3</v>
      </c>
      <c r="M543" s="2">
        <f t="shared" si="198"/>
        <v>29630.822</v>
      </c>
      <c r="O543">
        <f t="shared" si="203"/>
        <v>2.0935108855482394E-4</v>
      </c>
      <c r="P543">
        <v>0.1</v>
      </c>
      <c r="Q543">
        <f t="shared" si="204"/>
        <v>2.0935108855482396E-5</v>
      </c>
      <c r="AD543" s="135"/>
      <c r="AF543" s="134"/>
      <c r="AG543" s="134"/>
      <c r="AH543" s="134"/>
      <c r="AI543" s="134"/>
      <c r="AJ543" s="134"/>
      <c r="AL543" s="136"/>
      <c r="AS543" s="134"/>
      <c r="AT543" s="134"/>
      <c r="AU543" s="134"/>
      <c r="AV543" s="134"/>
      <c r="AW543" s="134"/>
      <c r="AX543" s="134"/>
      <c r="AY543" s="134"/>
      <c r="AZ543" s="134"/>
    </row>
    <row r="544" spans="1:52">
      <c r="A544" s="18" t="s">
        <v>1749</v>
      </c>
      <c r="B544" s="6"/>
      <c r="C544" s="32">
        <v>44651.247000000003</v>
      </c>
      <c r="D544" s="32"/>
      <c r="E544">
        <f t="shared" si="195"/>
        <v>34319.929001216369</v>
      </c>
      <c r="F544">
        <f t="shared" si="196"/>
        <v>34320</v>
      </c>
      <c r="G544">
        <f t="shared" si="202"/>
        <v>-2.2825839994766284E-2</v>
      </c>
      <c r="I544">
        <f t="shared" si="205"/>
        <v>-2.2825839994766284E-2</v>
      </c>
      <c r="L544">
        <f t="shared" si="197"/>
        <v>-4.375985511283105E-3</v>
      </c>
      <c r="M544" s="2">
        <f t="shared" si="198"/>
        <v>29632.747000000003</v>
      </c>
      <c r="O544">
        <f t="shared" si="203"/>
        <v>3.4039713046170436E-4</v>
      </c>
      <c r="P544">
        <v>0.1</v>
      </c>
      <c r="Q544">
        <f t="shared" si="204"/>
        <v>3.4039713046170439E-5</v>
      </c>
      <c r="AD544" s="135"/>
      <c r="AF544" s="134"/>
      <c r="AG544" s="134"/>
      <c r="AH544" s="134"/>
      <c r="AI544" s="134"/>
      <c r="AJ544" s="134"/>
      <c r="AL544" s="136"/>
      <c r="AS544" s="134"/>
      <c r="AT544" s="134"/>
      <c r="AU544" s="134"/>
      <c r="AV544" s="134"/>
      <c r="AW544" s="134"/>
      <c r="AX544" s="134"/>
      <c r="AY544" s="134"/>
      <c r="AZ544" s="134"/>
    </row>
    <row r="545" spans="1:52">
      <c r="A545" s="18" t="s">
        <v>1749</v>
      </c>
      <c r="B545" s="6"/>
      <c r="C545" s="32">
        <v>44659.298999999999</v>
      </c>
      <c r="D545" s="32"/>
      <c r="E545">
        <f t="shared" si="195"/>
        <v>34344.97439739664</v>
      </c>
      <c r="F545">
        <f t="shared" si="196"/>
        <v>34345</v>
      </c>
      <c r="G545">
        <f t="shared" si="202"/>
        <v>-8.2311399964964949E-3</v>
      </c>
      <c r="I545">
        <f t="shared" si="205"/>
        <v>-8.2311399964964949E-3</v>
      </c>
      <c r="L545">
        <f t="shared" si="197"/>
        <v>-4.3609160498668774E-3</v>
      </c>
      <c r="M545" s="2">
        <f t="shared" si="198"/>
        <v>29640.798999999999</v>
      </c>
      <c r="O545">
        <f t="shared" si="203"/>
        <v>1.4978633397065332E-5</v>
      </c>
      <c r="P545">
        <v>0.1</v>
      </c>
      <c r="Q545">
        <f t="shared" si="204"/>
        <v>1.4978633397065332E-6</v>
      </c>
      <c r="AD545" s="135"/>
      <c r="AF545" s="134"/>
      <c r="AG545" s="134"/>
      <c r="AH545" s="134"/>
      <c r="AI545" s="134"/>
      <c r="AJ545" s="134"/>
      <c r="AL545" s="136"/>
      <c r="AS545" s="134"/>
      <c r="AT545" s="134"/>
      <c r="AU545" s="134"/>
      <c r="AV545" s="134"/>
      <c r="AW545" s="134"/>
      <c r="AX545" s="134"/>
      <c r="AY545" s="134"/>
      <c r="AZ545" s="134"/>
    </row>
    <row r="546" spans="1:52">
      <c r="A546" s="18" t="s">
        <v>1749</v>
      </c>
      <c r="B546" s="6" t="s">
        <v>1814</v>
      </c>
      <c r="C546" s="32">
        <v>44663.309000000001</v>
      </c>
      <c r="D546" s="32"/>
      <c r="E546">
        <f t="shared" si="195"/>
        <v>34357.447328181908</v>
      </c>
      <c r="F546">
        <f t="shared" si="196"/>
        <v>34357.5</v>
      </c>
      <c r="G546">
        <f t="shared" si="202"/>
        <v>-1.6933789993345272E-2</v>
      </c>
      <c r="I546">
        <f t="shared" si="205"/>
        <v>-1.6933789993345272E-2</v>
      </c>
      <c r="L546">
        <f t="shared" si="197"/>
        <v>-4.353371148087877E-3</v>
      </c>
      <c r="M546" s="2">
        <f t="shared" si="198"/>
        <v>29644.809000000001</v>
      </c>
      <c r="O546">
        <f t="shared" si="203"/>
        <v>1.5826693832210741E-4</v>
      </c>
      <c r="P546">
        <v>0.1</v>
      </c>
      <c r="Q546">
        <f t="shared" si="204"/>
        <v>1.5826693832210741E-5</v>
      </c>
      <c r="AD546" s="135"/>
      <c r="AF546" s="134"/>
      <c r="AG546" s="134"/>
      <c r="AH546" s="134"/>
      <c r="AI546" s="134"/>
      <c r="AJ546" s="134"/>
      <c r="AL546" s="136"/>
      <c r="AS546" s="134"/>
      <c r="AT546" s="134"/>
      <c r="AU546" s="134"/>
      <c r="AV546" s="134"/>
      <c r="AW546" s="134"/>
      <c r="AX546" s="134"/>
      <c r="AY546" s="134"/>
      <c r="AZ546" s="134"/>
    </row>
    <row r="547" spans="1:52">
      <c r="A547" s="18" t="s">
        <v>1723</v>
      </c>
      <c r="B547" s="6"/>
      <c r="C547" s="32">
        <v>44938.671999999999</v>
      </c>
      <c r="D547" s="32"/>
      <c r="E547">
        <f t="shared" si="195"/>
        <v>35213.951976516604</v>
      </c>
      <c r="F547">
        <f t="shared" si="196"/>
        <v>35214</v>
      </c>
      <c r="G547">
        <f t="shared" si="202"/>
        <v>-1.543936799862422E-2</v>
      </c>
      <c r="I547">
        <f>+G547</f>
        <v>-1.543936799862422E-2</v>
      </c>
      <c r="L547">
        <f t="shared" si="197"/>
        <v>-3.8202444775478767E-3</v>
      </c>
      <c r="M547" s="2">
        <f t="shared" si="198"/>
        <v>29920.171999999999</v>
      </c>
      <c r="O547">
        <f t="shared" si="203"/>
        <v>1.3500403139802953E-4</v>
      </c>
      <c r="P547">
        <v>0.1</v>
      </c>
      <c r="Q547">
        <f t="shared" si="204"/>
        <v>1.3500403139802954E-5</v>
      </c>
      <c r="AD547" s="135"/>
      <c r="AF547" s="134"/>
      <c r="AG547" s="134"/>
      <c r="AH547" s="134"/>
      <c r="AI547" s="134"/>
      <c r="AJ547" s="134"/>
      <c r="AL547" s="136"/>
      <c r="AS547" s="134"/>
      <c r="AT547" s="134"/>
      <c r="AU547" s="134"/>
      <c r="AV547" s="134"/>
      <c r="AW547" s="134"/>
      <c r="AX547" s="134"/>
      <c r="AY547" s="134"/>
      <c r="AZ547" s="134"/>
    </row>
    <row r="548" spans="1:52">
      <c r="A548" s="18" t="s">
        <v>1750</v>
      </c>
      <c r="B548" s="6"/>
      <c r="C548" s="32">
        <v>44985.283000000003</v>
      </c>
      <c r="D548" s="32"/>
      <c r="E548">
        <f t="shared" si="195"/>
        <v>35358.93346699838</v>
      </c>
      <c r="F548">
        <f t="shared" si="196"/>
        <v>35359</v>
      </c>
      <c r="G548">
        <f t="shared" si="202"/>
        <v>-2.1390107991464902E-2</v>
      </c>
      <c r="I548">
        <f>G548</f>
        <v>-2.1390107991464902E-2</v>
      </c>
      <c r="L548">
        <f t="shared" si="197"/>
        <v>-3.7268385539301653E-3</v>
      </c>
      <c r="M548" s="2">
        <f t="shared" si="198"/>
        <v>29966.783000000003</v>
      </c>
      <c r="O548">
        <f t="shared" si="203"/>
        <v>3.1199108722294866E-4</v>
      </c>
      <c r="P548">
        <v>0.1</v>
      </c>
      <c r="Q548">
        <f t="shared" si="204"/>
        <v>3.119910872229487E-5</v>
      </c>
      <c r="AD548" s="135"/>
      <c r="AF548" s="134"/>
      <c r="AG548" s="134"/>
      <c r="AH548" s="134"/>
      <c r="AI548" s="134"/>
      <c r="AJ548" s="134"/>
      <c r="AL548" s="136"/>
      <c r="AS548" s="134"/>
      <c r="AT548" s="134"/>
      <c r="AU548" s="134"/>
      <c r="AV548" s="134"/>
      <c r="AW548" s="134"/>
      <c r="AX548" s="134"/>
      <c r="AY548" s="134"/>
      <c r="AZ548" s="134"/>
    </row>
    <row r="549" spans="1:52">
      <c r="A549" s="18" t="s">
        <v>1752</v>
      </c>
      <c r="B549" s="6"/>
      <c r="C549" s="32">
        <v>45004.254999999997</v>
      </c>
      <c r="D549" s="32"/>
      <c r="E549">
        <f t="shared" si="195"/>
        <v>35417.945048758462</v>
      </c>
      <c r="F549">
        <f t="shared" si="196"/>
        <v>35418</v>
      </c>
      <c r="G549">
        <f t="shared" si="202"/>
        <v>-1.7666616004134994E-2</v>
      </c>
      <c r="I549">
        <f>G549</f>
        <v>-1.7666616004134994E-2</v>
      </c>
      <c r="L549">
        <f t="shared" si="197"/>
        <v>-3.6885708451466631E-3</v>
      </c>
      <c r="M549" s="2">
        <f t="shared" si="198"/>
        <v>29985.754999999997</v>
      </c>
      <c r="O549">
        <f t="shared" si="203"/>
        <v>1.9538574646671712E-4</v>
      </c>
      <c r="P549">
        <v>0.1</v>
      </c>
      <c r="Q549">
        <f t="shared" si="204"/>
        <v>1.9538574646671713E-5</v>
      </c>
      <c r="AD549" s="135"/>
      <c r="AF549" s="134"/>
      <c r="AG549" s="134"/>
      <c r="AH549" s="134"/>
      <c r="AI549" s="134"/>
      <c r="AJ549" s="134"/>
      <c r="AL549" s="136"/>
      <c r="AS549" s="134"/>
      <c r="AT549" s="134"/>
      <c r="AU549" s="134"/>
      <c r="AV549" s="134"/>
      <c r="AW549" s="134"/>
      <c r="AX549" s="134"/>
      <c r="AY549" s="134"/>
      <c r="AZ549" s="134"/>
    </row>
    <row r="550" spans="1:52">
      <c r="A550" s="18" t="s">
        <v>1752</v>
      </c>
      <c r="B550" s="6"/>
      <c r="C550" s="32">
        <v>45012.3</v>
      </c>
      <c r="D550" s="32"/>
      <c r="E550">
        <f t="shared" si="195"/>
        <v>35442.96867174287</v>
      </c>
      <c r="F550">
        <f t="shared" si="196"/>
        <v>35443</v>
      </c>
      <c r="G550">
        <f t="shared" si="202"/>
        <v>-1.0071915996377356E-2</v>
      </c>
      <c r="I550">
        <f>G550</f>
        <v>-1.0071915996377356E-2</v>
      </c>
      <c r="L550">
        <f t="shared" si="197"/>
        <v>-3.6723101479086417E-3</v>
      </c>
      <c r="M550" s="2">
        <f t="shared" si="198"/>
        <v>29993.800000000003</v>
      </c>
      <c r="O550">
        <f t="shared" si="203"/>
        <v>4.0954955015754976E-5</v>
      </c>
      <c r="P550">
        <v>0.1</v>
      </c>
      <c r="Q550">
        <f t="shared" si="204"/>
        <v>4.0954955015754976E-6</v>
      </c>
      <c r="AD550" s="135"/>
      <c r="AF550" s="134"/>
      <c r="AG550" s="134"/>
      <c r="AH550" s="134"/>
      <c r="AI550" s="134"/>
      <c r="AJ550" s="134"/>
      <c r="AL550" s="136"/>
      <c r="AS550" s="134"/>
      <c r="AT550" s="134"/>
      <c r="AU550" s="134"/>
      <c r="AV550" s="134"/>
      <c r="AW550" s="134"/>
      <c r="AX550" s="134"/>
      <c r="AY550" s="134"/>
      <c r="AZ550" s="134"/>
    </row>
    <row r="551" spans="1:52">
      <c r="A551" s="18" t="s">
        <v>1752</v>
      </c>
      <c r="B551" s="6"/>
      <c r="C551" s="32">
        <v>45022.264999999999</v>
      </c>
      <c r="D551" s="32"/>
      <c r="E551">
        <f t="shared" si="195"/>
        <v>35473.964371312723</v>
      </c>
      <c r="F551">
        <f t="shared" si="196"/>
        <v>35474</v>
      </c>
      <c r="G551">
        <f t="shared" si="202"/>
        <v>-1.1454487997980323E-2</v>
      </c>
      <c r="I551">
        <f>G551</f>
        <v>-1.1454487997980323E-2</v>
      </c>
      <c r="L551">
        <f t="shared" si="197"/>
        <v>-3.6521092151115195E-3</v>
      </c>
      <c r="M551" s="2">
        <f t="shared" si="198"/>
        <v>30003.764999999999</v>
      </c>
      <c r="O551">
        <f t="shared" si="203"/>
        <v>6.0877114671361267E-5</v>
      </c>
      <c r="P551">
        <v>0.1</v>
      </c>
      <c r="Q551">
        <f t="shared" si="204"/>
        <v>6.087711467136127E-6</v>
      </c>
      <c r="AD551" s="135"/>
      <c r="AF551" s="134"/>
      <c r="AG551" s="134"/>
      <c r="AH551" s="134"/>
      <c r="AI551" s="134"/>
      <c r="AJ551" s="134"/>
      <c r="AL551" s="136"/>
      <c r="AS551" s="134"/>
      <c r="AT551" s="134"/>
      <c r="AU551" s="134"/>
      <c r="AV551" s="134"/>
      <c r="AW551" s="134"/>
      <c r="AX551" s="134"/>
      <c r="AY551" s="134"/>
      <c r="AZ551" s="134"/>
    </row>
    <row r="552" spans="1:52">
      <c r="A552" s="18" t="s">
        <v>1723</v>
      </c>
      <c r="B552" s="6"/>
      <c r="C552" s="32">
        <v>45291.682999999997</v>
      </c>
      <c r="D552" s="32"/>
      <c r="E552">
        <f t="shared" si="195"/>
        <v>36311.977355428375</v>
      </c>
      <c r="F552">
        <f t="shared" si="196"/>
        <v>36312</v>
      </c>
      <c r="G552">
        <f t="shared" si="202"/>
        <v>-7.2801440037437715E-3</v>
      </c>
      <c r="I552">
        <f>+G552</f>
        <v>-7.2801440037437715E-3</v>
      </c>
      <c r="L552">
        <f t="shared" si="197"/>
        <v>-3.0902312184242116E-3</v>
      </c>
      <c r="M552" s="2">
        <f t="shared" si="198"/>
        <v>30273.182999999997</v>
      </c>
      <c r="O552">
        <f t="shared" si="203"/>
        <v>1.7555369148584314E-5</v>
      </c>
      <c r="P552">
        <v>0.1</v>
      </c>
      <c r="Q552">
        <f t="shared" si="204"/>
        <v>1.7555369148584315E-6</v>
      </c>
      <c r="AD552" s="135"/>
      <c r="AF552" s="134"/>
      <c r="AG552" s="134"/>
      <c r="AH552" s="134"/>
      <c r="AI552" s="134"/>
      <c r="AJ552" s="134"/>
      <c r="AL552" s="136"/>
      <c r="AS552" s="134"/>
      <c r="AT552" s="134"/>
      <c r="AU552" s="134"/>
      <c r="AV552" s="134"/>
      <c r="AW552" s="134"/>
      <c r="AX552" s="134"/>
      <c r="AY552" s="134"/>
      <c r="AZ552" s="134"/>
    </row>
    <row r="553" spans="1:52">
      <c r="A553" s="18" t="s">
        <v>1723</v>
      </c>
      <c r="B553" s="6" t="s">
        <v>1814</v>
      </c>
      <c r="C553" s="32">
        <v>45352.595999999998</v>
      </c>
      <c r="D553" s="32"/>
      <c r="E553">
        <f t="shared" si="195"/>
        <v>36501.444595558722</v>
      </c>
      <c r="F553">
        <f t="shared" si="196"/>
        <v>36501.5</v>
      </c>
      <c r="G553">
        <f t="shared" si="202"/>
        <v>-1.7812318001233507E-2</v>
      </c>
      <c r="I553">
        <f>+G553</f>
        <v>-1.7812318001233507E-2</v>
      </c>
      <c r="L553">
        <f t="shared" si="197"/>
        <v>-2.9589467951994068E-3</v>
      </c>
      <c r="M553" s="2">
        <f t="shared" si="198"/>
        <v>30334.095999999998</v>
      </c>
      <c r="O553">
        <f t="shared" si="203"/>
        <v>2.2062263618424289E-4</v>
      </c>
      <c r="P553">
        <v>0.1</v>
      </c>
      <c r="Q553">
        <f t="shared" si="204"/>
        <v>2.206226361842429E-5</v>
      </c>
      <c r="AD553" s="135"/>
      <c r="AF553" s="134"/>
      <c r="AG553" s="134"/>
      <c r="AH553" s="134"/>
      <c r="AI553" s="134"/>
      <c r="AJ553" s="134"/>
      <c r="AL553" s="136"/>
      <c r="AS553" s="134"/>
      <c r="AT553" s="134"/>
      <c r="AU553" s="134"/>
      <c r="AV553" s="134"/>
      <c r="AW553" s="134"/>
      <c r="AX553" s="134"/>
      <c r="AY553" s="134"/>
      <c r="AZ553" s="134"/>
    </row>
    <row r="554" spans="1:52">
      <c r="A554" s="18" t="s">
        <v>1723</v>
      </c>
      <c r="B554" s="6"/>
      <c r="C554" s="32">
        <v>45671.7</v>
      </c>
      <c r="D554" s="32"/>
      <c r="E554">
        <f t="shared" si="195"/>
        <v>37494.003724062539</v>
      </c>
      <c r="F554">
        <f t="shared" si="196"/>
        <v>37494</v>
      </c>
      <c r="G554">
        <f t="shared" si="202"/>
        <v>1.197272002173122E-3</v>
      </c>
      <c r="I554">
        <f>+G554</f>
        <v>1.197272002173122E-3</v>
      </c>
      <c r="L554">
        <f t="shared" si="197"/>
        <v>-2.2458939414752056E-3</v>
      </c>
      <c r="M554" s="2">
        <f t="shared" si="198"/>
        <v>30653.199999999997</v>
      </c>
      <c r="O554">
        <f t="shared" si="203"/>
        <v>1.1855391715499678E-5</v>
      </c>
      <c r="P554">
        <v>0.1</v>
      </c>
      <c r="Q554">
        <f t="shared" si="204"/>
        <v>1.1855391715499679E-6</v>
      </c>
      <c r="AD554" s="135"/>
      <c r="AF554" s="134"/>
      <c r="AG554" s="134"/>
      <c r="AH554" s="134"/>
      <c r="AI554" s="134"/>
      <c r="AJ554" s="134"/>
      <c r="AL554" s="136"/>
      <c r="AS554" s="134"/>
      <c r="AT554" s="134"/>
      <c r="AU554" s="134"/>
      <c r="AV554" s="134"/>
      <c r="AW554" s="134"/>
      <c r="AX554" s="134"/>
      <c r="AY554" s="134"/>
      <c r="AZ554" s="134"/>
    </row>
    <row r="555" spans="1:52">
      <c r="A555" s="18" t="s">
        <v>1809</v>
      </c>
      <c r="B555" s="6" t="s">
        <v>1814</v>
      </c>
      <c r="C555" s="32">
        <v>46026.104899999998</v>
      </c>
      <c r="D555" s="32" t="s">
        <v>1797</v>
      </c>
      <c r="E555">
        <f t="shared" si="195"/>
        <v>38596.364768366235</v>
      </c>
      <c r="F555">
        <f t="shared" si="196"/>
        <v>38596.5</v>
      </c>
      <c r="L555">
        <f t="shared" si="197"/>
        <v>-1.4036952183717269E-3</v>
      </c>
      <c r="M555" s="2">
        <f t="shared" si="198"/>
        <v>31007.604899999998</v>
      </c>
      <c r="N555" s="11">
        <v>-1.4976675003708806E-2</v>
      </c>
      <c r="AD555" s="135"/>
      <c r="AF555" s="134"/>
      <c r="AG555" s="134"/>
      <c r="AH555" s="134"/>
      <c r="AI555" s="134"/>
      <c r="AJ555" s="134"/>
      <c r="AL555" s="136"/>
      <c r="AS555" s="134"/>
      <c r="AT555" s="134"/>
      <c r="AU555" s="134"/>
      <c r="AV555" s="134"/>
      <c r="AW555" s="134"/>
      <c r="AX555" s="134"/>
      <c r="AY555" s="134"/>
      <c r="AZ555" s="134"/>
    </row>
    <row r="556" spans="1:52">
      <c r="A556" s="18" t="s">
        <v>1809</v>
      </c>
      <c r="B556" s="6"/>
      <c r="C556" s="32">
        <v>46026.2641</v>
      </c>
      <c r="D556" s="32" t="s">
        <v>1797</v>
      </c>
      <c r="E556">
        <f t="shared" si="195"/>
        <v>38596.859953049781</v>
      </c>
      <c r="F556">
        <f t="shared" si="196"/>
        <v>38597</v>
      </c>
      <c r="L556">
        <f t="shared" si="197"/>
        <v>-1.4033013022335117E-3</v>
      </c>
      <c r="M556" s="2">
        <f t="shared" si="198"/>
        <v>31007.7641</v>
      </c>
      <c r="N556" s="11">
        <v>-1.6523750004125759E-2</v>
      </c>
      <c r="AD556" s="135"/>
      <c r="AF556" s="134"/>
      <c r="AG556" s="134"/>
      <c r="AH556" s="134"/>
      <c r="AI556" s="134"/>
      <c r="AJ556" s="134"/>
      <c r="AL556" s="136"/>
      <c r="AS556" s="134"/>
      <c r="AT556" s="134"/>
      <c r="AU556" s="134"/>
      <c r="AV556" s="134"/>
      <c r="AW556" s="134"/>
      <c r="AX556" s="134"/>
      <c r="AY556" s="134"/>
      <c r="AZ556" s="134"/>
    </row>
    <row r="557" spans="1:52">
      <c r="A557" s="18" t="s">
        <v>1809</v>
      </c>
      <c r="B557" s="6"/>
      <c r="C557" s="32">
        <v>46027.2304</v>
      </c>
      <c r="D557" s="32" t="s">
        <v>1797</v>
      </c>
      <c r="E557">
        <f t="shared" si="195"/>
        <v>38599.86558721881</v>
      </c>
      <c r="F557">
        <f t="shared" si="196"/>
        <v>38600</v>
      </c>
      <c r="L557">
        <f t="shared" si="197"/>
        <v>-1.4009375775722241E-3</v>
      </c>
      <c r="M557" s="2">
        <f t="shared" si="198"/>
        <v>31008.7304</v>
      </c>
      <c r="N557" s="11">
        <v>-1.4706200003274716E-2</v>
      </c>
      <c r="AD557" s="135"/>
      <c r="AF557" s="134"/>
      <c r="AG557" s="134"/>
      <c r="AH557" s="134"/>
      <c r="AI557" s="134"/>
      <c r="AJ557" s="134"/>
      <c r="AL557" s="136"/>
      <c r="AS557" s="134"/>
      <c r="AT557" s="134"/>
      <c r="AU557" s="134"/>
      <c r="AV557" s="134"/>
      <c r="AW557" s="134"/>
      <c r="AX557" s="134"/>
      <c r="AY557" s="134"/>
      <c r="AZ557" s="134"/>
    </row>
    <row r="558" spans="1:52">
      <c r="A558" s="18" t="s">
        <v>1809</v>
      </c>
      <c r="B558" s="6"/>
      <c r="C558" s="32">
        <v>46028.194499999998</v>
      </c>
      <c r="D558" s="32"/>
      <c r="E558">
        <f t="shared" si="195"/>
        <v>38602.864378383405</v>
      </c>
      <c r="F558">
        <f t="shared" si="196"/>
        <v>38603</v>
      </c>
      <c r="L558">
        <f t="shared" si="197"/>
        <v>-1.3985734623418108E-3</v>
      </c>
      <c r="M558" s="2">
        <f t="shared" si="198"/>
        <v>31009.694499999998</v>
      </c>
      <c r="N558" s="11">
        <v>-1.508865000505466E-2</v>
      </c>
      <c r="AD558" s="135"/>
      <c r="AF558" s="134"/>
      <c r="AG558" s="134"/>
      <c r="AH558" s="134"/>
      <c r="AI558" s="134"/>
      <c r="AJ558" s="134"/>
      <c r="AL558" s="136"/>
      <c r="AS558" s="134"/>
      <c r="AT558" s="134"/>
      <c r="AU558" s="134"/>
      <c r="AV558" s="134"/>
      <c r="AW558" s="134"/>
      <c r="AX558" s="134"/>
      <c r="AY558" s="134"/>
      <c r="AZ558" s="134"/>
    </row>
    <row r="559" spans="1:52">
      <c r="A559" s="18" t="s">
        <v>1809</v>
      </c>
      <c r="B559" s="6" t="s">
        <v>1814</v>
      </c>
      <c r="C559" s="32">
        <v>46028.355799999998</v>
      </c>
      <c r="D559" s="32"/>
      <c r="E559">
        <f t="shared" si="195"/>
        <v>38603.366095025718</v>
      </c>
      <c r="F559">
        <f t="shared" si="196"/>
        <v>38603.5</v>
      </c>
      <c r="L559">
        <f t="shared" si="197"/>
        <v>-1.3981794051647484E-3</v>
      </c>
      <c r="M559" s="2">
        <f t="shared" si="198"/>
        <v>31009.855799999998</v>
      </c>
      <c r="N559" s="11">
        <v>-1.4535725007590372E-2</v>
      </c>
      <c r="AD559" s="135"/>
      <c r="AF559" s="134"/>
      <c r="AG559" s="134"/>
      <c r="AH559" s="134"/>
      <c r="AI559" s="134"/>
      <c r="AJ559" s="134"/>
      <c r="AL559" s="136"/>
      <c r="AS559" s="134"/>
      <c r="AT559" s="134"/>
      <c r="AU559" s="134"/>
      <c r="AV559" s="134"/>
      <c r="AW559" s="134"/>
      <c r="AX559" s="134"/>
      <c r="AY559" s="134"/>
      <c r="AZ559" s="134"/>
    </row>
    <row r="560" spans="1:52">
      <c r="A560" s="18" t="s">
        <v>1723</v>
      </c>
      <c r="B560" s="6" t="s">
        <v>1814</v>
      </c>
      <c r="C560" s="32">
        <v>46038.688000000002</v>
      </c>
      <c r="D560" s="32"/>
      <c r="E560">
        <f t="shared" si="195"/>
        <v>38635.503954242558</v>
      </c>
      <c r="F560">
        <f t="shared" si="196"/>
        <v>38635.5</v>
      </c>
      <c r="G560">
        <f t="shared" ref="G560:G591" si="206">+C560-(C$7+F560*C$8)</f>
        <v>1.271274006285239E-3</v>
      </c>
      <c r="I560">
        <f t="shared" ref="I560:I565" si="207">+G560</f>
        <v>1.271274006285239E-3</v>
      </c>
      <c r="L560">
        <f t="shared" si="197"/>
        <v>-1.3729371796165832E-3</v>
      </c>
      <c r="M560" s="2">
        <f t="shared" si="198"/>
        <v>31020.188000000002</v>
      </c>
      <c r="O560">
        <f t="shared" ref="O560:O591" si="208">+(L560-G560)^2</f>
        <v>6.9918527956483206E-6</v>
      </c>
      <c r="P560">
        <v>0.1</v>
      </c>
      <c r="Q560">
        <f t="shared" ref="Q560:Q591" si="209">+P560*O560</f>
        <v>6.9918527956483215E-7</v>
      </c>
      <c r="AD560" s="135"/>
      <c r="AF560" s="134"/>
      <c r="AG560" s="134"/>
      <c r="AH560" s="134"/>
      <c r="AI560" s="134"/>
      <c r="AJ560" s="134"/>
      <c r="AL560" s="136"/>
      <c r="AS560" s="134"/>
      <c r="AT560" s="134"/>
      <c r="AU560" s="134"/>
      <c r="AV560" s="134"/>
      <c r="AW560" s="134"/>
      <c r="AX560" s="134"/>
      <c r="AY560" s="134"/>
      <c r="AZ560" s="134"/>
    </row>
    <row r="561" spans="1:52">
      <c r="A561" s="18" t="s">
        <v>1723</v>
      </c>
      <c r="B561" s="6"/>
      <c r="C561" s="32">
        <v>46043.673999999999</v>
      </c>
      <c r="D561" s="32"/>
      <c r="E561">
        <f t="shared" ref="E561:E624" si="210">+(C561-C$7)/C$8</f>
        <v>38651.012690625423</v>
      </c>
      <c r="F561">
        <f t="shared" ref="F561:F624" si="211">ROUND(2*E561,0)/2</f>
        <v>38651</v>
      </c>
      <c r="G561">
        <f t="shared" si="206"/>
        <v>4.0799880007398315E-3</v>
      </c>
      <c r="I561">
        <f t="shared" si="207"/>
        <v>4.0799880007398315E-3</v>
      </c>
      <c r="L561">
        <f t="shared" ref="L561:L624" si="212">+D$11+D$12*F561+D$13*F561^2</f>
        <v>-1.3606945012546931E-3</v>
      </c>
      <c r="M561" s="2">
        <f t="shared" ref="M561:M624" si="213">+C561-15018.5</f>
        <v>31025.173999999999</v>
      </c>
      <c r="O561">
        <f t="shared" si="208"/>
        <v>2.9601026087509401E-5</v>
      </c>
      <c r="P561">
        <v>0.1</v>
      </c>
      <c r="Q561">
        <f t="shared" si="209"/>
        <v>2.9601026087509404E-6</v>
      </c>
      <c r="AD561" s="135"/>
      <c r="AF561" s="134"/>
      <c r="AG561" s="134"/>
      <c r="AH561" s="134"/>
      <c r="AI561" s="134"/>
      <c r="AJ561" s="134"/>
      <c r="AL561" s="136"/>
      <c r="AS561" s="134"/>
      <c r="AT561" s="134"/>
      <c r="AU561" s="134"/>
      <c r="AV561" s="134"/>
      <c r="AW561" s="134"/>
      <c r="AX561" s="134"/>
      <c r="AY561" s="134"/>
      <c r="AZ561" s="134"/>
    </row>
    <row r="562" spans="1:52">
      <c r="A562" s="18" t="s">
        <v>1723</v>
      </c>
      <c r="B562" s="6"/>
      <c r="C562" s="32">
        <v>46076.783000000003</v>
      </c>
      <c r="D562" s="32"/>
      <c r="E562">
        <f t="shared" si="210"/>
        <v>38753.996796702551</v>
      </c>
      <c r="F562">
        <f t="shared" si="211"/>
        <v>38754</v>
      </c>
      <c r="G562">
        <f t="shared" si="206"/>
        <v>-1.0298479974153452E-3</v>
      </c>
      <c r="I562">
        <f t="shared" si="207"/>
        <v>-1.0298479974153452E-3</v>
      </c>
      <c r="L562">
        <f t="shared" si="212"/>
        <v>-1.2790750905023046E-3</v>
      </c>
      <c r="M562" s="2">
        <f t="shared" si="213"/>
        <v>31058.283000000003</v>
      </c>
      <c r="O562">
        <f t="shared" si="208"/>
        <v>6.2114143928575948E-8</v>
      </c>
      <c r="P562">
        <v>0.1</v>
      </c>
      <c r="Q562">
        <f t="shared" si="209"/>
        <v>6.2114143928575948E-9</v>
      </c>
      <c r="AD562" s="135"/>
      <c r="AF562" s="134"/>
      <c r="AG562" s="134"/>
      <c r="AH562" s="134"/>
      <c r="AI562" s="134"/>
      <c r="AJ562" s="134"/>
      <c r="AL562" s="136"/>
      <c r="AS562" s="134"/>
      <c r="AT562" s="134"/>
      <c r="AU562" s="134"/>
      <c r="AV562" s="134"/>
      <c r="AW562" s="134"/>
      <c r="AX562" s="134"/>
      <c r="AY562" s="134"/>
      <c r="AZ562" s="134"/>
    </row>
    <row r="563" spans="1:52">
      <c r="A563" s="18" t="s">
        <v>1723</v>
      </c>
      <c r="B563" s="6"/>
      <c r="C563" s="32">
        <v>46089.64</v>
      </c>
      <c r="D563" s="32"/>
      <c r="E563">
        <f t="shared" si="210"/>
        <v>38793.987936629259</v>
      </c>
      <c r="F563">
        <f t="shared" si="211"/>
        <v>38794</v>
      </c>
      <c r="G563">
        <f t="shared" si="206"/>
        <v>-3.8783279960625805E-3</v>
      </c>
      <c r="I563">
        <f t="shared" si="207"/>
        <v>-3.8783279960625805E-3</v>
      </c>
      <c r="L563">
        <f t="shared" si="212"/>
        <v>-1.2472541177700538E-3</v>
      </c>
      <c r="M563" s="2">
        <f t="shared" si="213"/>
        <v>31071.14</v>
      </c>
      <c r="O563">
        <f t="shared" si="208"/>
        <v>6.9225497530332771E-6</v>
      </c>
      <c r="P563">
        <v>0.1</v>
      </c>
      <c r="Q563">
        <f t="shared" si="209"/>
        <v>6.9225497530332776E-7</v>
      </c>
      <c r="AD563" s="135"/>
      <c r="AF563" s="134"/>
      <c r="AG563" s="134"/>
      <c r="AH563" s="134"/>
      <c r="AI563" s="134"/>
      <c r="AJ563" s="134"/>
      <c r="AL563" s="136"/>
      <c r="AS563" s="134"/>
      <c r="AT563" s="134"/>
      <c r="AU563" s="134"/>
      <c r="AV563" s="134"/>
      <c r="AW563" s="134"/>
      <c r="AX563" s="134"/>
      <c r="AY563" s="134"/>
      <c r="AZ563" s="134"/>
    </row>
    <row r="564" spans="1:52">
      <c r="A564" s="18" t="s">
        <v>1723</v>
      </c>
      <c r="B564" s="6"/>
      <c r="C564" s="32">
        <v>46090.601999999999</v>
      </c>
      <c r="D564" s="32"/>
      <c r="E564">
        <f t="shared" si="210"/>
        <v>38796.980195835094</v>
      </c>
      <c r="F564">
        <f t="shared" si="211"/>
        <v>38797</v>
      </c>
      <c r="G564">
        <f t="shared" si="206"/>
        <v>-6.3669640003354289E-3</v>
      </c>
      <c r="I564">
        <f t="shared" si="207"/>
        <v>-6.3669640003354289E-3</v>
      </c>
      <c r="L564">
        <f t="shared" si="212"/>
        <v>-1.2448647457364362E-3</v>
      </c>
      <c r="M564" s="2">
        <f t="shared" si="213"/>
        <v>31072.101999999999</v>
      </c>
      <c r="O564">
        <f t="shared" si="208"/>
        <v>2.6235900773963556E-5</v>
      </c>
      <c r="P564">
        <v>0.1</v>
      </c>
      <c r="Q564">
        <f t="shared" si="209"/>
        <v>2.6235900773963556E-6</v>
      </c>
      <c r="AD564" s="135"/>
      <c r="AF564" s="134"/>
      <c r="AG564" s="134"/>
      <c r="AH564" s="134"/>
      <c r="AI564" s="134"/>
      <c r="AJ564" s="134"/>
      <c r="AL564" s="136"/>
      <c r="AS564" s="134"/>
      <c r="AT564" s="134"/>
      <c r="AU564" s="134"/>
      <c r="AV564" s="134"/>
      <c r="AW564" s="134"/>
      <c r="AX564" s="134"/>
      <c r="AY564" s="134"/>
      <c r="AZ564" s="134"/>
    </row>
    <row r="565" spans="1:52">
      <c r="A565" s="18" t="s">
        <v>1723</v>
      </c>
      <c r="B565" s="6"/>
      <c r="C565" s="32">
        <v>46108.612000000001</v>
      </c>
      <c r="D565" s="32"/>
      <c r="E565">
        <f t="shared" si="210"/>
        <v>38852.999518389362</v>
      </c>
      <c r="F565">
        <f t="shared" si="211"/>
        <v>38853</v>
      </c>
      <c r="G565">
        <f t="shared" si="206"/>
        <v>-1.5483599418075755E-4</v>
      </c>
      <c r="I565">
        <f t="shared" si="207"/>
        <v>-1.5483599418075755E-4</v>
      </c>
      <c r="L565">
        <f t="shared" si="212"/>
        <v>-1.2001914433099475E-3</v>
      </c>
      <c r="M565" s="2">
        <f t="shared" si="213"/>
        <v>31090.112000000001</v>
      </c>
      <c r="O565">
        <f t="shared" si="208"/>
        <v>1.0927680150240905E-6</v>
      </c>
      <c r="P565">
        <v>0.1</v>
      </c>
      <c r="Q565">
        <f t="shared" si="209"/>
        <v>1.0927680150240906E-7</v>
      </c>
      <c r="AD565" s="135"/>
      <c r="AF565" s="134"/>
      <c r="AG565" s="134"/>
      <c r="AH565" s="134"/>
      <c r="AI565" s="134"/>
      <c r="AJ565" s="134"/>
      <c r="AL565" s="136"/>
      <c r="AS565" s="134"/>
      <c r="AT565" s="134"/>
      <c r="AU565" s="134"/>
      <c r="AV565" s="134"/>
      <c r="AW565" s="134"/>
      <c r="AX565" s="134"/>
      <c r="AY565" s="134"/>
      <c r="AZ565" s="134"/>
    </row>
    <row r="566" spans="1:52">
      <c r="A566" s="18" t="s">
        <v>1757</v>
      </c>
      <c r="B566" s="6"/>
      <c r="C566" s="32">
        <v>46116.311999999998</v>
      </c>
      <c r="D566" s="32"/>
      <c r="E566">
        <f t="shared" si="210"/>
        <v>38876.950033862297</v>
      </c>
      <c r="F566">
        <f t="shared" si="211"/>
        <v>38877</v>
      </c>
      <c r="G566">
        <f t="shared" si="206"/>
        <v>-1.6063923998444807E-2</v>
      </c>
      <c r="I566">
        <f>G566</f>
        <v>-1.6063923998444807E-2</v>
      </c>
      <c r="L566">
        <f t="shared" si="212"/>
        <v>-1.1810040815636788E-3</v>
      </c>
      <c r="M566" s="2">
        <f t="shared" si="213"/>
        <v>31097.811999999998</v>
      </c>
      <c r="O566">
        <f t="shared" si="208"/>
        <v>2.2150130525229697E-4</v>
      </c>
      <c r="P566">
        <v>0.1</v>
      </c>
      <c r="Q566">
        <f t="shared" si="209"/>
        <v>2.21501305252297E-5</v>
      </c>
      <c r="AD566" s="135"/>
      <c r="AF566" s="134"/>
      <c r="AG566" s="134"/>
      <c r="AH566" s="134"/>
      <c r="AI566" s="134"/>
      <c r="AJ566" s="134"/>
      <c r="AL566" s="136"/>
      <c r="AS566" s="134"/>
      <c r="AT566" s="134"/>
      <c r="AU566" s="134"/>
      <c r="AV566" s="134"/>
      <c r="AW566" s="134"/>
      <c r="AX566" s="134"/>
      <c r="AY566" s="134"/>
      <c r="AZ566" s="134"/>
    </row>
    <row r="567" spans="1:52">
      <c r="A567" s="18" t="s">
        <v>1723</v>
      </c>
      <c r="B567" s="6"/>
      <c r="C567" s="32">
        <v>46406.629000000001</v>
      </c>
      <c r="D567" s="32"/>
      <c r="E567">
        <f t="shared" si="210"/>
        <v>39779.968449519409</v>
      </c>
      <c r="F567">
        <f t="shared" si="211"/>
        <v>39780</v>
      </c>
      <c r="G567">
        <f t="shared" si="206"/>
        <v>-1.0143359999347012E-2</v>
      </c>
      <c r="I567">
        <f>+G567</f>
        <v>-1.0143359999347012E-2</v>
      </c>
      <c r="L567">
        <f t="shared" si="212"/>
        <v>-4.4091637413132267E-4</v>
      </c>
      <c r="M567" s="2">
        <f t="shared" si="213"/>
        <v>31388.129000000001</v>
      </c>
      <c r="O567">
        <f t="shared" si="208"/>
        <v>9.4137412300488574E-5</v>
      </c>
      <c r="P567">
        <v>0.1</v>
      </c>
      <c r="Q567">
        <f t="shared" si="209"/>
        <v>9.4137412300488577E-6</v>
      </c>
      <c r="AD567" s="135"/>
      <c r="AF567" s="134"/>
      <c r="AG567" s="134"/>
      <c r="AH567" s="134"/>
      <c r="AI567" s="134"/>
      <c r="AJ567" s="134"/>
      <c r="AL567" s="136"/>
      <c r="AS567" s="134"/>
      <c r="AT567" s="134"/>
      <c r="AU567" s="134"/>
      <c r="AV567" s="134"/>
      <c r="AW567" s="134"/>
      <c r="AX567" s="134"/>
      <c r="AY567" s="134"/>
      <c r="AZ567" s="134"/>
    </row>
    <row r="568" spans="1:52">
      <c r="A568" s="18" t="s">
        <v>1723</v>
      </c>
      <c r="B568" s="6"/>
      <c r="C568" s="32">
        <v>46409.847000000002</v>
      </c>
      <c r="D568" s="32"/>
      <c r="E568">
        <f t="shared" si="210"/>
        <v>39789.977898713172</v>
      </c>
      <c r="F568">
        <f t="shared" si="211"/>
        <v>39790</v>
      </c>
      <c r="G568">
        <f t="shared" si="206"/>
        <v>-7.1054799991543405E-3</v>
      </c>
      <c r="I568">
        <f>+G568</f>
        <v>-7.1054799991543405E-3</v>
      </c>
      <c r="L568">
        <f t="shared" si="212"/>
        <v>-4.3252239163465989E-4</v>
      </c>
      <c r="M568" s="2">
        <f t="shared" si="213"/>
        <v>31391.347000000002</v>
      </c>
      <c r="O568">
        <f t="shared" si="208"/>
        <v>4.4528363231754778E-5</v>
      </c>
      <c r="P568">
        <v>0.1</v>
      </c>
      <c r="Q568">
        <f t="shared" si="209"/>
        <v>4.4528363231754778E-6</v>
      </c>
      <c r="AD568" s="135"/>
      <c r="AF568" s="134"/>
      <c r="AG568" s="134"/>
      <c r="AH568" s="134"/>
      <c r="AI568" s="134"/>
      <c r="AJ568" s="134"/>
      <c r="AL568" s="136"/>
      <c r="AS568" s="134"/>
      <c r="AT568" s="134"/>
      <c r="AU568" s="134"/>
      <c r="AV568" s="134"/>
      <c r="AW568" s="134"/>
      <c r="AX568" s="134"/>
      <c r="AY568" s="134"/>
      <c r="AZ568" s="134"/>
    </row>
    <row r="569" spans="1:52">
      <c r="A569" s="18" t="s">
        <v>1758</v>
      </c>
      <c r="B569" s="6" t="s">
        <v>1814</v>
      </c>
      <c r="C569" s="32">
        <v>46434.446000000004</v>
      </c>
      <c r="D569" s="32"/>
      <c r="E569">
        <f t="shared" si="210"/>
        <v>39866.492019507859</v>
      </c>
      <c r="F569">
        <f t="shared" si="211"/>
        <v>39866.5</v>
      </c>
      <c r="G569">
        <f t="shared" si="206"/>
        <v>-2.565697992395144E-3</v>
      </c>
      <c r="I569">
        <f>G569</f>
        <v>-2.565697992395144E-3</v>
      </c>
      <c r="L569">
        <f t="shared" si="212"/>
        <v>-3.6816484256177451E-4</v>
      </c>
      <c r="M569" s="2">
        <f t="shared" si="213"/>
        <v>31415.946000000004</v>
      </c>
      <c r="O569">
        <f t="shared" si="208"/>
        <v>4.8291519446165701E-6</v>
      </c>
      <c r="P569">
        <v>0.1</v>
      </c>
      <c r="Q569">
        <f t="shared" si="209"/>
        <v>4.8291519446165701E-7</v>
      </c>
      <c r="AD569" s="135"/>
      <c r="AF569" s="134"/>
      <c r="AG569" s="134"/>
      <c r="AH569" s="134"/>
      <c r="AI569" s="134"/>
      <c r="AJ569" s="134"/>
      <c r="AL569" s="136"/>
      <c r="AS569" s="134"/>
      <c r="AT569" s="134"/>
      <c r="AU569" s="134"/>
      <c r="AV569" s="134"/>
      <c r="AW569" s="134"/>
      <c r="AX569" s="134"/>
      <c r="AY569" s="134"/>
      <c r="AZ569" s="134"/>
    </row>
    <row r="570" spans="1:52">
      <c r="A570" s="18" t="s">
        <v>1758</v>
      </c>
      <c r="B570" s="6" t="s">
        <v>1814</v>
      </c>
      <c r="C570" s="32">
        <v>46437.345999999998</v>
      </c>
      <c r="D570" s="32"/>
      <c r="E570">
        <f t="shared" si="210"/>
        <v>39875.512343517134</v>
      </c>
      <c r="F570">
        <f t="shared" si="211"/>
        <v>39875.5</v>
      </c>
      <c r="G570">
        <f t="shared" si="206"/>
        <v>3.9683939976384863E-3</v>
      </c>
      <c r="I570">
        <f>G570</f>
        <v>3.9683939976384863E-3</v>
      </c>
      <c r="L570">
        <f t="shared" si="212"/>
        <v>-3.6057666937029664E-4</v>
      </c>
      <c r="M570" s="2">
        <f t="shared" si="213"/>
        <v>31418.845999999998</v>
      </c>
      <c r="O570">
        <f t="shared" si="208"/>
        <v>1.8739987035822468E-5</v>
      </c>
      <c r="P570">
        <v>0.1</v>
      </c>
      <c r="Q570">
        <f t="shared" si="209"/>
        <v>1.8739987035822469E-6</v>
      </c>
      <c r="AD570" s="135"/>
      <c r="AF570" s="134"/>
      <c r="AG570" s="134"/>
      <c r="AH570" s="134"/>
      <c r="AI570" s="134"/>
      <c r="AJ570" s="134"/>
      <c r="AL570" s="136"/>
      <c r="AS570" s="134"/>
      <c r="AT570" s="134"/>
      <c r="AU570" s="134"/>
      <c r="AV570" s="134"/>
      <c r="AW570" s="134"/>
      <c r="AX570" s="134"/>
      <c r="AY570" s="134"/>
      <c r="AZ570" s="134"/>
    </row>
    <row r="571" spans="1:52">
      <c r="A571" s="18" t="s">
        <v>1758</v>
      </c>
      <c r="B571" s="6"/>
      <c r="C571" s="32">
        <v>46441.357000000004</v>
      </c>
      <c r="D571" s="32"/>
      <c r="E571">
        <f t="shared" si="210"/>
        <v>39887.988384758966</v>
      </c>
      <c r="F571">
        <f t="shared" si="211"/>
        <v>39888</v>
      </c>
      <c r="G571">
        <f t="shared" si="206"/>
        <v>-3.734255995368585E-3</v>
      </c>
      <c r="I571">
        <f>G571</f>
        <v>-3.734255995368585E-3</v>
      </c>
      <c r="L571">
        <f t="shared" si="212"/>
        <v>-3.5003170852371951E-4</v>
      </c>
      <c r="M571" s="2">
        <f t="shared" si="213"/>
        <v>31422.857000000004</v>
      </c>
      <c r="O571">
        <f t="shared" si="208"/>
        <v>1.1452974023670638E-5</v>
      </c>
      <c r="P571">
        <v>0.1</v>
      </c>
      <c r="Q571">
        <f t="shared" si="209"/>
        <v>1.1452974023670638E-6</v>
      </c>
      <c r="AD571" s="135"/>
      <c r="AF571" s="134"/>
      <c r="AG571" s="134"/>
      <c r="AH571" s="134"/>
      <c r="AI571" s="134"/>
      <c r="AJ571" s="134"/>
      <c r="AL571" s="136"/>
      <c r="AS571" s="134"/>
      <c r="AT571" s="134"/>
      <c r="AU571" s="134"/>
      <c r="AV571" s="134"/>
      <c r="AW571" s="134"/>
      <c r="AX571" s="134"/>
      <c r="AY571" s="134"/>
      <c r="AZ571" s="134"/>
    </row>
    <row r="572" spans="1:52">
      <c r="A572" s="18" t="s">
        <v>1758</v>
      </c>
      <c r="B572" s="6" t="s">
        <v>1814</v>
      </c>
      <c r="C572" s="32">
        <v>46446.341</v>
      </c>
      <c r="D572" s="32"/>
      <c r="E572">
        <f t="shared" si="210"/>
        <v>39903.490900228717</v>
      </c>
      <c r="F572">
        <f t="shared" si="211"/>
        <v>39903.5</v>
      </c>
      <c r="G572">
        <f t="shared" si="206"/>
        <v>-2.9255419940454885E-3</v>
      </c>
      <c r="I572">
        <f>G572</f>
        <v>-2.9255419940454885E-3</v>
      </c>
      <c r="L572">
        <f t="shared" si="212"/>
        <v>-3.3694654001846513E-4</v>
      </c>
      <c r="M572" s="2">
        <f t="shared" si="213"/>
        <v>31427.841</v>
      </c>
      <c r="O572">
        <f t="shared" si="208"/>
        <v>6.7008264246093712E-6</v>
      </c>
      <c r="P572">
        <v>0.1</v>
      </c>
      <c r="Q572">
        <f t="shared" si="209"/>
        <v>6.700826424609372E-7</v>
      </c>
      <c r="AD572" s="135"/>
      <c r="AF572" s="134"/>
      <c r="AG572" s="134"/>
      <c r="AH572" s="134"/>
      <c r="AI572" s="134"/>
      <c r="AJ572" s="134"/>
      <c r="AL572" s="136"/>
      <c r="AS572" s="134"/>
      <c r="AT572" s="134"/>
      <c r="AU572" s="134"/>
      <c r="AV572" s="134"/>
      <c r="AW572" s="134"/>
      <c r="AX572" s="134"/>
      <c r="AY572" s="134"/>
      <c r="AZ572" s="134"/>
    </row>
    <row r="573" spans="1:52">
      <c r="A573" s="18" t="s">
        <v>1758</v>
      </c>
      <c r="B573" s="6" t="s">
        <v>1814</v>
      </c>
      <c r="C573" s="32">
        <v>46455.337</v>
      </c>
      <c r="D573" s="32"/>
      <c r="E573">
        <f t="shared" si="210"/>
        <v>39931.47256739685</v>
      </c>
      <c r="F573">
        <f t="shared" si="211"/>
        <v>39931.5</v>
      </c>
      <c r="G573">
        <f t="shared" si="206"/>
        <v>-8.819477996439673E-3</v>
      </c>
      <c r="I573">
        <f>G573</f>
        <v>-8.819477996439673E-3</v>
      </c>
      <c r="L573">
        <f t="shared" si="212"/>
        <v>-3.1328238775645695E-4</v>
      </c>
      <c r="M573" s="2">
        <f t="shared" si="213"/>
        <v>31436.837</v>
      </c>
      <c r="O573">
        <f t="shared" si="208"/>
        <v>7.235536373318163E-5</v>
      </c>
      <c r="P573">
        <v>0.1</v>
      </c>
      <c r="Q573">
        <f t="shared" si="209"/>
        <v>7.2355363733181635E-6</v>
      </c>
      <c r="AD573" s="135"/>
      <c r="AF573" s="134"/>
      <c r="AG573" s="134"/>
      <c r="AH573" s="134"/>
      <c r="AI573" s="134"/>
      <c r="AJ573" s="134"/>
      <c r="AL573" s="136"/>
      <c r="AS573" s="134"/>
      <c r="AT573" s="134"/>
      <c r="AU573" s="134"/>
      <c r="AV573" s="134"/>
      <c r="AW573" s="134"/>
      <c r="AX573" s="134"/>
      <c r="AY573" s="134"/>
      <c r="AZ573" s="134"/>
    </row>
    <row r="574" spans="1:52">
      <c r="A574" s="18" t="s">
        <v>1723</v>
      </c>
      <c r="B574" s="6"/>
      <c r="C574" s="32">
        <v>46478.637000000002</v>
      </c>
      <c r="D574" s="32"/>
      <c r="E574">
        <f t="shared" si="210"/>
        <v>40003.946205126689</v>
      </c>
      <c r="F574">
        <f t="shared" si="211"/>
        <v>40004</v>
      </c>
      <c r="G574">
        <f t="shared" si="206"/>
        <v>-1.72948479957995E-2</v>
      </c>
      <c r="I574">
        <f>+G574</f>
        <v>-1.72948479957995E-2</v>
      </c>
      <c r="L574">
        <f t="shared" si="212"/>
        <v>-2.5185103723794622E-4</v>
      </c>
      <c r="M574" s="2">
        <f t="shared" si="213"/>
        <v>31460.137000000002</v>
      </c>
      <c r="O574">
        <f t="shared" si="208"/>
        <v>2.904637453295384E-4</v>
      </c>
      <c r="P574">
        <v>0.1</v>
      </c>
      <c r="Q574">
        <f t="shared" si="209"/>
        <v>2.9046374532953841E-5</v>
      </c>
      <c r="AD574" s="135"/>
      <c r="AF574" s="134"/>
      <c r="AG574" s="134"/>
      <c r="AH574" s="134"/>
      <c r="AI574" s="134"/>
      <c r="AJ574" s="134"/>
      <c r="AL574" s="136"/>
      <c r="AS574" s="134"/>
      <c r="AT574" s="134"/>
      <c r="AU574" s="134"/>
      <c r="AV574" s="134"/>
      <c r="AW574" s="134"/>
      <c r="AX574" s="134"/>
      <c r="AY574" s="134"/>
      <c r="AZ574" s="134"/>
    </row>
    <row r="575" spans="1:52">
      <c r="A575" s="18" t="s">
        <v>1759</v>
      </c>
      <c r="B575" s="6" t="s">
        <v>1814</v>
      </c>
      <c r="C575" s="32">
        <v>46701.603000000003</v>
      </c>
      <c r="D575" s="32"/>
      <c r="E575">
        <f t="shared" si="210"/>
        <v>40697.472261352821</v>
      </c>
      <c r="F575">
        <f t="shared" si="211"/>
        <v>40697.5</v>
      </c>
      <c r="G575">
        <f t="shared" si="206"/>
        <v>-8.9178699927288108E-3</v>
      </c>
      <c r="I575">
        <f>G575</f>
        <v>-8.9178699927288108E-3</v>
      </c>
      <c r="L575">
        <f t="shared" si="212"/>
        <v>3.4729818972489834E-4</v>
      </c>
      <c r="M575" s="2">
        <f t="shared" si="213"/>
        <v>31683.103000000003</v>
      </c>
      <c r="O575">
        <f t="shared" si="208"/>
        <v>8.5843341449152574E-5</v>
      </c>
      <c r="P575">
        <v>0.1</v>
      </c>
      <c r="Q575">
        <f t="shared" si="209"/>
        <v>8.5843341449152584E-6</v>
      </c>
      <c r="AD575" s="135"/>
      <c r="AF575" s="134"/>
      <c r="AG575" s="134"/>
      <c r="AH575" s="134"/>
      <c r="AI575" s="134"/>
      <c r="AJ575" s="134"/>
      <c r="AL575" s="136"/>
      <c r="AS575" s="134"/>
      <c r="AT575" s="134"/>
      <c r="AU575" s="134"/>
      <c r="AV575" s="134"/>
      <c r="AW575" s="134"/>
      <c r="AX575" s="134"/>
      <c r="AY575" s="134"/>
      <c r="AZ575" s="134"/>
    </row>
    <row r="576" spans="1:52">
      <c r="A576" s="18" t="s">
        <v>1723</v>
      </c>
      <c r="B576" s="6"/>
      <c r="C576" s="32">
        <v>46756.735000000001</v>
      </c>
      <c r="D576" s="32"/>
      <c r="E576">
        <f t="shared" si="210"/>
        <v>40868.957952139113</v>
      </c>
      <c r="F576">
        <f t="shared" si="211"/>
        <v>40869</v>
      </c>
      <c r="G576">
        <f t="shared" si="206"/>
        <v>-1.3518227999156807E-2</v>
      </c>
      <c r="I576">
        <f>+G576</f>
        <v>-1.3518227999156807E-2</v>
      </c>
      <c r="L576">
        <f t="shared" si="212"/>
        <v>4.9868447674793204E-4</v>
      </c>
      <c r="M576" s="2">
        <f t="shared" si="213"/>
        <v>31738.235000000001</v>
      </c>
      <c r="O576">
        <f t="shared" si="208"/>
        <v>1.9647383535717391E-4</v>
      </c>
      <c r="P576">
        <v>0.1</v>
      </c>
      <c r="Q576">
        <f t="shared" si="209"/>
        <v>1.9647383535717393E-5</v>
      </c>
      <c r="AD576" s="135"/>
      <c r="AF576" s="134"/>
      <c r="AG576" s="134"/>
      <c r="AH576" s="134"/>
      <c r="AI576" s="134"/>
      <c r="AJ576" s="134"/>
      <c r="AL576" s="136"/>
      <c r="AS576" s="134"/>
      <c r="AT576" s="134"/>
      <c r="AU576" s="134"/>
      <c r="AV576" s="134"/>
      <c r="AW576" s="134"/>
      <c r="AX576" s="134"/>
      <c r="AY576" s="134"/>
      <c r="AZ576" s="134"/>
    </row>
    <row r="577" spans="1:52">
      <c r="A577" s="18" t="s">
        <v>1723</v>
      </c>
      <c r="B577" s="6"/>
      <c r="C577" s="32">
        <v>46792.752</v>
      </c>
      <c r="D577" s="32"/>
      <c r="E577">
        <f t="shared" si="210"/>
        <v>40980.987265877964</v>
      </c>
      <c r="F577">
        <f t="shared" si="211"/>
        <v>40981</v>
      </c>
      <c r="G577">
        <f t="shared" si="206"/>
        <v>-4.0939719983725809E-3</v>
      </c>
      <c r="I577">
        <f>+G577</f>
        <v>-4.0939719983725809E-3</v>
      </c>
      <c r="L577">
        <f t="shared" si="212"/>
        <v>5.982379546531913E-4</v>
      </c>
      <c r="M577" s="2">
        <f t="shared" si="213"/>
        <v>31774.252</v>
      </c>
      <c r="O577">
        <f t="shared" si="208"/>
        <v>2.2016834243274119E-5</v>
      </c>
      <c r="P577">
        <v>0.1</v>
      </c>
      <c r="Q577">
        <f t="shared" si="209"/>
        <v>2.2016834243274122E-6</v>
      </c>
      <c r="AD577" s="135"/>
      <c r="AF577" s="134"/>
      <c r="AG577" s="134"/>
      <c r="AH577" s="134"/>
      <c r="AI577" s="134"/>
      <c r="AJ577" s="134"/>
      <c r="AL577" s="136"/>
      <c r="AS577" s="134"/>
      <c r="AT577" s="134"/>
      <c r="AU577" s="134"/>
      <c r="AV577" s="134"/>
      <c r="AW577" s="134"/>
      <c r="AX577" s="134"/>
      <c r="AY577" s="134"/>
      <c r="AZ577" s="134"/>
    </row>
    <row r="578" spans="1:52">
      <c r="A578" s="18" t="s">
        <v>1723</v>
      </c>
      <c r="B578" s="6"/>
      <c r="C578" s="32">
        <v>46814.605000000003</v>
      </c>
      <c r="D578" s="32"/>
      <c r="E578">
        <f t="shared" si="210"/>
        <v>41048.960072972819</v>
      </c>
      <c r="F578">
        <f t="shared" si="211"/>
        <v>41049</v>
      </c>
      <c r="G578">
        <f t="shared" si="206"/>
        <v>-1.2836387992138043E-2</v>
      </c>
      <c r="I578">
        <f>+G578</f>
        <v>-1.2836387992138043E-2</v>
      </c>
      <c r="L578">
        <f t="shared" si="212"/>
        <v>6.5894672466999121E-4</v>
      </c>
      <c r="M578" s="2">
        <f t="shared" si="213"/>
        <v>31796.105000000003</v>
      </c>
      <c r="O578">
        <f t="shared" si="208"/>
        <v>1.8212405911868418E-4</v>
      </c>
      <c r="P578">
        <v>0.1</v>
      </c>
      <c r="Q578">
        <f t="shared" si="209"/>
        <v>1.8212405911868419E-5</v>
      </c>
      <c r="AD578" s="135"/>
      <c r="AF578" s="134"/>
      <c r="AG578" s="134"/>
      <c r="AH578" s="134"/>
      <c r="AI578" s="134"/>
      <c r="AJ578" s="134"/>
      <c r="AL578" s="136"/>
      <c r="AS578" s="134"/>
      <c r="AT578" s="134"/>
      <c r="AU578" s="134"/>
      <c r="AV578" s="134"/>
      <c r="AW578" s="134"/>
      <c r="AX578" s="134"/>
      <c r="AY578" s="134"/>
      <c r="AZ578" s="134"/>
    </row>
    <row r="579" spans="1:52">
      <c r="A579" s="18" t="s">
        <v>1761</v>
      </c>
      <c r="B579" s="6"/>
      <c r="C579" s="32">
        <v>47118.43</v>
      </c>
      <c r="D579" s="32"/>
      <c r="E579">
        <f t="shared" si="210"/>
        <v>41993.994535773883</v>
      </c>
      <c r="F579">
        <f t="shared" si="211"/>
        <v>41994</v>
      </c>
      <c r="G579">
        <f t="shared" si="206"/>
        <v>-1.7567279937793501E-3</v>
      </c>
      <c r="I579">
        <f>G579</f>
        <v>-1.7567279937793501E-3</v>
      </c>
      <c r="L579">
        <f t="shared" si="212"/>
        <v>1.5233915150229191E-3</v>
      </c>
      <c r="M579" s="2">
        <f t="shared" si="213"/>
        <v>32099.93</v>
      </c>
      <c r="O579">
        <f t="shared" si="208"/>
        <v>1.0759183992025239E-5</v>
      </c>
      <c r="P579">
        <v>0.1</v>
      </c>
      <c r="Q579">
        <f t="shared" si="209"/>
        <v>1.075918399202524E-6</v>
      </c>
      <c r="AD579" s="135"/>
      <c r="AF579" s="134"/>
      <c r="AG579" s="134"/>
      <c r="AH579" s="134"/>
      <c r="AI579" s="134"/>
      <c r="AJ579" s="134"/>
      <c r="AL579" s="136"/>
      <c r="AS579" s="134"/>
      <c r="AT579" s="134"/>
      <c r="AU579" s="134"/>
      <c r="AV579" s="134"/>
      <c r="AW579" s="134"/>
      <c r="AX579" s="134"/>
      <c r="AY579" s="134"/>
      <c r="AZ579" s="134"/>
    </row>
    <row r="580" spans="1:52">
      <c r="A580" s="18" t="s">
        <v>1762</v>
      </c>
      <c r="B580" s="6"/>
      <c r="C580" s="32">
        <v>47128.387000000002</v>
      </c>
      <c r="D580" s="32"/>
      <c r="E580">
        <f t="shared" si="210"/>
        <v>42024.965351691309</v>
      </c>
      <c r="F580">
        <f t="shared" si="211"/>
        <v>42025</v>
      </c>
      <c r="G580">
        <f t="shared" si="206"/>
        <v>-1.1139299997012131E-2</v>
      </c>
      <c r="I580">
        <f>G580</f>
        <v>-1.1139299997012131E-2</v>
      </c>
      <c r="L580">
        <f t="shared" si="212"/>
        <v>1.5524054664694045E-3</v>
      </c>
      <c r="M580" s="2">
        <f t="shared" si="213"/>
        <v>32109.887000000002</v>
      </c>
      <c r="O580">
        <f t="shared" si="208"/>
        <v>1.6107938757176706E-4</v>
      </c>
      <c r="P580">
        <v>0.1</v>
      </c>
      <c r="Q580">
        <f t="shared" si="209"/>
        <v>1.6107938757176707E-5</v>
      </c>
      <c r="AD580" s="135"/>
      <c r="AF580" s="134"/>
      <c r="AG580" s="134"/>
      <c r="AH580" s="134"/>
      <c r="AI580" s="134"/>
      <c r="AJ580" s="134"/>
      <c r="AL580" s="136"/>
      <c r="AS580" s="134"/>
      <c r="AT580" s="134"/>
      <c r="AU580" s="134"/>
      <c r="AV580" s="134"/>
      <c r="AW580" s="134"/>
      <c r="AX580" s="134"/>
      <c r="AY580" s="134"/>
      <c r="AZ580" s="134"/>
    </row>
    <row r="581" spans="1:52">
      <c r="A581" s="18" t="s">
        <v>1761</v>
      </c>
      <c r="B581" s="6"/>
      <c r="C581" s="32">
        <v>47145.442000000003</v>
      </c>
      <c r="D581" s="32"/>
      <c r="E581">
        <f t="shared" si="210"/>
        <v>42078.014188235618</v>
      </c>
      <c r="F581">
        <f t="shared" si="211"/>
        <v>42078</v>
      </c>
      <c r="G581">
        <f t="shared" si="206"/>
        <v>4.56146400392754E-3</v>
      </c>
      <c r="I581">
        <f>G581</f>
        <v>4.56146400392754E-3</v>
      </c>
      <c r="L581">
        <f t="shared" si="212"/>
        <v>1.6021065648665345E-3</v>
      </c>
      <c r="M581" s="2">
        <f t="shared" si="213"/>
        <v>32126.942000000003</v>
      </c>
      <c r="O581">
        <f t="shared" si="208"/>
        <v>8.7577964521257129E-6</v>
      </c>
      <c r="P581">
        <v>0.1</v>
      </c>
      <c r="Q581">
        <f t="shared" si="209"/>
        <v>8.7577964521257129E-7</v>
      </c>
      <c r="AD581" s="135"/>
      <c r="AF581" s="134"/>
      <c r="AG581" s="134"/>
      <c r="AH581" s="134"/>
      <c r="AI581" s="134"/>
      <c r="AJ581" s="134"/>
      <c r="AL581" s="136"/>
      <c r="AS581" s="134"/>
      <c r="AT581" s="134"/>
      <c r="AU581" s="134"/>
      <c r="AV581" s="134"/>
      <c r="AW581" s="134"/>
      <c r="AX581" s="134"/>
      <c r="AY581" s="134"/>
      <c r="AZ581" s="134"/>
    </row>
    <row r="582" spans="1:52">
      <c r="A582" s="18" t="s">
        <v>1761</v>
      </c>
      <c r="B582" s="6"/>
      <c r="C582" s="32">
        <v>47157.33</v>
      </c>
      <c r="D582" s="32"/>
      <c r="E582">
        <f t="shared" si="210"/>
        <v>42114.991295760599</v>
      </c>
      <c r="F582">
        <f t="shared" si="211"/>
        <v>42115</v>
      </c>
      <c r="G582">
        <f t="shared" si="206"/>
        <v>-2.7983799955109134E-3</v>
      </c>
      <c r="I582">
        <f>G582</f>
        <v>-2.7983799955109134E-3</v>
      </c>
      <c r="L582">
        <f t="shared" si="212"/>
        <v>1.6368758133747247E-3</v>
      </c>
      <c r="M582" s="2">
        <f t="shared" si="213"/>
        <v>32138.83</v>
      </c>
      <c r="O582">
        <f t="shared" si="208"/>
        <v>1.9671494090253796E-5</v>
      </c>
      <c r="P582">
        <v>0.1</v>
      </c>
      <c r="Q582">
        <f t="shared" si="209"/>
        <v>1.9671494090253798E-6</v>
      </c>
      <c r="AD582" s="135"/>
      <c r="AF582" s="134"/>
      <c r="AG582" s="134"/>
      <c r="AH582" s="134"/>
      <c r="AI582" s="134"/>
      <c r="AJ582" s="134"/>
      <c r="AL582" s="136"/>
      <c r="AS582" s="134"/>
      <c r="AT582" s="134"/>
      <c r="AU582" s="134"/>
      <c r="AV582" s="134"/>
      <c r="AW582" s="134"/>
      <c r="AX582" s="134"/>
      <c r="AY582" s="134"/>
      <c r="AZ582" s="134"/>
    </row>
    <row r="583" spans="1:52">
      <c r="A583" s="18" t="s">
        <v>1723</v>
      </c>
      <c r="B583" s="6" t="s">
        <v>1814</v>
      </c>
      <c r="C583" s="32">
        <v>47161.67</v>
      </c>
      <c r="D583" s="32"/>
      <c r="E583">
        <f t="shared" si="210"/>
        <v>42128.490677208974</v>
      </c>
      <c r="F583">
        <f t="shared" si="211"/>
        <v>42128.5</v>
      </c>
      <c r="G583">
        <f t="shared" si="206"/>
        <v>-2.9972420015837997E-3</v>
      </c>
      <c r="I583">
        <f>+G583</f>
        <v>-2.9972420015837997E-3</v>
      </c>
      <c r="L583">
        <f t="shared" si="212"/>
        <v>1.6495766833386077E-3</v>
      </c>
      <c r="M583" s="2">
        <f t="shared" si="213"/>
        <v>32143.17</v>
      </c>
      <c r="O583">
        <f t="shared" si="208"/>
        <v>2.1592923890544011E-5</v>
      </c>
      <c r="P583">
        <v>0.1</v>
      </c>
      <c r="Q583">
        <f t="shared" si="209"/>
        <v>2.1592923890544012E-6</v>
      </c>
      <c r="AD583" s="135"/>
      <c r="AF583" s="134"/>
      <c r="AG583" s="134"/>
      <c r="AH583" s="134"/>
      <c r="AI583" s="134"/>
      <c r="AJ583" s="134"/>
      <c r="AL583" s="136"/>
      <c r="AS583" s="134"/>
      <c r="AT583" s="134"/>
      <c r="AU583" s="134"/>
      <c r="AV583" s="134"/>
      <c r="AW583" s="134"/>
      <c r="AX583" s="134"/>
      <c r="AY583" s="134"/>
      <c r="AZ583" s="134"/>
    </row>
    <row r="584" spans="1:52">
      <c r="A584" s="18" t="s">
        <v>1723</v>
      </c>
      <c r="B584" s="6" t="s">
        <v>1814</v>
      </c>
      <c r="C584" s="32">
        <v>47170.665000000001</v>
      </c>
      <c r="D584" s="32"/>
      <c r="E584">
        <f t="shared" si="210"/>
        <v>42156.469233920565</v>
      </c>
      <c r="F584">
        <f t="shared" si="211"/>
        <v>42156.5</v>
      </c>
      <c r="G584">
        <f t="shared" si="206"/>
        <v>-9.8911780005437322E-3</v>
      </c>
      <c r="I584">
        <f>+G584</f>
        <v>-9.8911780005437322E-3</v>
      </c>
      <c r="L584">
        <f t="shared" si="212"/>
        <v>1.6759444418555369E-3</v>
      </c>
      <c r="M584" s="2">
        <f t="shared" si="213"/>
        <v>32152.165000000001</v>
      </c>
      <c r="O584">
        <f t="shared" si="208"/>
        <v>1.3379832159745683E-4</v>
      </c>
      <c r="P584">
        <v>0.1</v>
      </c>
      <c r="Q584">
        <f t="shared" si="209"/>
        <v>1.3379832159745683E-5</v>
      </c>
      <c r="AD584" s="135"/>
      <c r="AF584" s="134"/>
      <c r="AG584" s="134"/>
      <c r="AH584" s="134"/>
      <c r="AI584" s="134"/>
      <c r="AJ584" s="134"/>
      <c r="AL584" s="136"/>
      <c r="AS584" s="134"/>
      <c r="AT584" s="134"/>
      <c r="AU584" s="134"/>
      <c r="AV584" s="134"/>
      <c r="AW584" s="134"/>
      <c r="AX584" s="134"/>
      <c r="AY584" s="134"/>
      <c r="AZ584" s="134"/>
    </row>
    <row r="585" spans="1:52">
      <c r="A585" s="18" t="s">
        <v>1723</v>
      </c>
      <c r="B585" s="6"/>
      <c r="C585" s="32">
        <v>47184.663999999997</v>
      </c>
      <c r="D585" s="32"/>
      <c r="E585">
        <f t="shared" si="210"/>
        <v>42200.012515232993</v>
      </c>
      <c r="F585">
        <f t="shared" si="211"/>
        <v>42200</v>
      </c>
      <c r="G585">
        <f t="shared" si="206"/>
        <v>4.0235999986180104E-3</v>
      </c>
      <c r="I585">
        <f>+G585</f>
        <v>4.0235999986180104E-3</v>
      </c>
      <c r="L585">
        <f t="shared" si="212"/>
        <v>1.7169761252124327E-3</v>
      </c>
      <c r="M585" s="2">
        <f t="shared" si="213"/>
        <v>32166.163999999997</v>
      </c>
      <c r="O585">
        <f t="shared" si="208"/>
        <v>5.3205136933645508E-6</v>
      </c>
      <c r="P585">
        <v>0.1</v>
      </c>
      <c r="Q585">
        <f t="shared" si="209"/>
        <v>5.3205136933645508E-7</v>
      </c>
      <c r="AD585" s="135"/>
      <c r="AF585" s="134"/>
      <c r="AG585" s="134"/>
      <c r="AH585" s="134"/>
      <c r="AI585" s="134"/>
      <c r="AJ585" s="134"/>
      <c r="AL585" s="136"/>
      <c r="AS585" s="134"/>
      <c r="AT585" s="134"/>
      <c r="AU585" s="134"/>
      <c r="AV585" s="134"/>
      <c r="AW585" s="134"/>
      <c r="AX585" s="134"/>
      <c r="AY585" s="134"/>
      <c r="AZ585" s="134"/>
    </row>
    <row r="586" spans="1:52">
      <c r="A586" s="18" t="s">
        <v>1781</v>
      </c>
      <c r="B586" s="6" t="s">
        <v>1814</v>
      </c>
      <c r="C586" s="32">
        <v>47198.641000000003</v>
      </c>
      <c r="D586" s="32"/>
      <c r="E586">
        <f t="shared" si="210"/>
        <v>42243.487366501242</v>
      </c>
      <c r="F586">
        <f t="shared" si="211"/>
        <v>42243.5</v>
      </c>
      <c r="G586">
        <f t="shared" si="206"/>
        <v>-4.0616219921503216E-3</v>
      </c>
      <c r="I586">
        <f>+G586</f>
        <v>-4.0616219921503216E-3</v>
      </c>
      <c r="L586">
        <f t="shared" si="212"/>
        <v>1.7580899257272006E-3</v>
      </c>
      <c r="M586" s="2">
        <f t="shared" si="213"/>
        <v>32180.141000000003</v>
      </c>
      <c r="O586">
        <f t="shared" si="208"/>
        <v>3.386904680708567E-5</v>
      </c>
      <c r="P586">
        <v>0.1</v>
      </c>
      <c r="Q586">
        <f t="shared" si="209"/>
        <v>3.3869046807085674E-6</v>
      </c>
      <c r="AD586" s="135"/>
      <c r="AF586" s="134"/>
      <c r="AG586" s="134"/>
      <c r="AH586" s="134"/>
      <c r="AI586" s="134"/>
      <c r="AJ586" s="134"/>
      <c r="AL586" s="136"/>
      <c r="AS586" s="134"/>
      <c r="AT586" s="134"/>
      <c r="AU586" s="134"/>
      <c r="AV586" s="134"/>
      <c r="AW586" s="134"/>
      <c r="AX586" s="134"/>
      <c r="AY586" s="134"/>
      <c r="AZ586" s="134"/>
    </row>
    <row r="587" spans="1:52">
      <c r="A587" s="18" t="s">
        <v>1762</v>
      </c>
      <c r="B587" s="6"/>
      <c r="C587" s="32">
        <v>47202.34</v>
      </c>
      <c r="D587" s="32"/>
      <c r="E587">
        <f t="shared" si="210"/>
        <v>42254.992945297905</v>
      </c>
      <c r="F587">
        <f t="shared" si="211"/>
        <v>42255</v>
      </c>
      <c r="G587">
        <f t="shared" si="206"/>
        <v>-2.2680600013700314E-3</v>
      </c>
      <c r="I587">
        <f>G587</f>
        <v>-2.2680600013700314E-3</v>
      </c>
      <c r="L587">
        <f t="shared" si="212"/>
        <v>1.7689728155455067E-3</v>
      </c>
      <c r="M587" s="2">
        <f t="shared" si="213"/>
        <v>32183.839999999997</v>
      </c>
      <c r="O587">
        <f t="shared" si="208"/>
        <v>1.6297633964853006E-5</v>
      </c>
      <c r="P587">
        <v>0.1</v>
      </c>
      <c r="Q587">
        <f t="shared" si="209"/>
        <v>1.6297633964853006E-6</v>
      </c>
      <c r="AD587" s="135"/>
      <c r="AF587" s="134"/>
      <c r="AG587" s="134"/>
      <c r="AH587" s="134"/>
      <c r="AI587" s="134"/>
      <c r="AJ587" s="134"/>
      <c r="AL587" s="136"/>
      <c r="AS587" s="134"/>
      <c r="AT587" s="134"/>
      <c r="AU587" s="134"/>
      <c r="AV587" s="134"/>
      <c r="AW587" s="134"/>
      <c r="AX587" s="134"/>
      <c r="AY587" s="134"/>
      <c r="AZ587" s="134"/>
    </row>
    <row r="588" spans="1:52">
      <c r="A588" s="18" t="s">
        <v>1762</v>
      </c>
      <c r="B588" s="6"/>
      <c r="C588" s="32">
        <v>47203.303999999996</v>
      </c>
      <c r="D588" s="32"/>
      <c r="E588">
        <f t="shared" si="210"/>
        <v>42257.991425416854</v>
      </c>
      <c r="F588">
        <f t="shared" si="211"/>
        <v>42258</v>
      </c>
      <c r="G588">
        <f t="shared" si="206"/>
        <v>-2.7566959979594685E-3</v>
      </c>
      <c r="I588">
        <f>G588</f>
        <v>-2.7566959979594685E-3</v>
      </c>
      <c r="L588">
        <f t="shared" si="212"/>
        <v>1.771812774156091E-3</v>
      </c>
      <c r="M588" s="2">
        <f t="shared" si="213"/>
        <v>32184.803999999996</v>
      </c>
      <c r="O588">
        <f t="shared" si="208"/>
        <v>2.0507391699127572E-5</v>
      </c>
      <c r="P588">
        <v>0.1</v>
      </c>
      <c r="Q588">
        <f t="shared" si="209"/>
        <v>2.0507391699127574E-6</v>
      </c>
      <c r="AD588" s="135"/>
      <c r="AF588" s="134"/>
      <c r="AG588" s="134"/>
      <c r="AH588" s="134"/>
      <c r="AI588" s="134"/>
      <c r="AJ588" s="134"/>
      <c r="AL588" s="136"/>
      <c r="AS588" s="134"/>
      <c r="AT588" s="134"/>
      <c r="AU588" s="134"/>
      <c r="AV588" s="134"/>
      <c r="AW588" s="134"/>
      <c r="AX588" s="134"/>
      <c r="AY588" s="134"/>
      <c r="AZ588" s="134"/>
    </row>
    <row r="589" spans="1:52">
      <c r="A589" s="18" t="s">
        <v>1723</v>
      </c>
      <c r="B589" s="6"/>
      <c r="C589" s="32">
        <v>47204.59</v>
      </c>
      <c r="D589" s="32"/>
      <c r="E589">
        <f t="shared" si="210"/>
        <v>42261.991472546491</v>
      </c>
      <c r="F589">
        <f t="shared" si="211"/>
        <v>42262</v>
      </c>
      <c r="G589">
        <f t="shared" si="206"/>
        <v>-2.7415439981268719E-3</v>
      </c>
      <c r="I589">
        <f t="shared" ref="I589:I594" si="214">+G589</f>
        <v>-2.7415439981268719E-3</v>
      </c>
      <c r="L589">
        <f t="shared" si="212"/>
        <v>1.7755999931888464E-3</v>
      </c>
      <c r="M589" s="2">
        <f t="shared" si="213"/>
        <v>32186.089999999997</v>
      </c>
      <c r="O589">
        <f t="shared" si="208"/>
        <v>2.0404589838279696E-5</v>
      </c>
      <c r="P589">
        <v>0.1</v>
      </c>
      <c r="Q589">
        <f t="shared" si="209"/>
        <v>2.0404589838279698E-6</v>
      </c>
      <c r="AD589" s="135"/>
      <c r="AF589" s="134"/>
      <c r="AG589" s="134"/>
      <c r="AH589" s="134"/>
      <c r="AI589" s="134"/>
      <c r="AJ589" s="134"/>
      <c r="AL589" s="136"/>
      <c r="AS589" s="134"/>
      <c r="AT589" s="134"/>
      <c r="AU589" s="134"/>
      <c r="AV589" s="134"/>
      <c r="AW589" s="134"/>
      <c r="AX589" s="134"/>
      <c r="AY589" s="134"/>
      <c r="AZ589" s="134"/>
    </row>
    <row r="590" spans="1:52">
      <c r="A590" s="18" t="s">
        <v>1723</v>
      </c>
      <c r="B590" s="6"/>
      <c r="C590" s="32">
        <v>47205.55</v>
      </c>
      <c r="D590" s="32"/>
      <c r="E590">
        <f t="shared" si="210"/>
        <v>42264.977510839242</v>
      </c>
      <c r="F590">
        <f t="shared" si="211"/>
        <v>42265</v>
      </c>
      <c r="G590">
        <f t="shared" si="206"/>
        <v>-7.2301799955312163E-3</v>
      </c>
      <c r="I590">
        <f t="shared" si="214"/>
        <v>-7.2301799955312163E-3</v>
      </c>
      <c r="L590">
        <f t="shared" si="212"/>
        <v>1.7784408631273951E-3</v>
      </c>
      <c r="M590" s="2">
        <f t="shared" si="213"/>
        <v>32187.050000000003</v>
      </c>
      <c r="O590">
        <f t="shared" si="208"/>
        <v>8.1155249775059012E-5</v>
      </c>
      <c r="P590">
        <v>0.1</v>
      </c>
      <c r="Q590">
        <f t="shared" si="209"/>
        <v>8.1155249775059022E-6</v>
      </c>
      <c r="AD590" s="135"/>
      <c r="AF590" s="134"/>
      <c r="AG590" s="134"/>
      <c r="AH590" s="134"/>
      <c r="AI590" s="134"/>
      <c r="AJ590" s="134"/>
      <c r="AL590" s="136"/>
      <c r="AS590" s="134"/>
      <c r="AT590" s="134"/>
      <c r="AU590" s="134"/>
      <c r="AV590" s="134"/>
      <c r="AW590" s="134"/>
      <c r="AX590" s="134"/>
      <c r="AY590" s="134"/>
      <c r="AZ590" s="134"/>
    </row>
    <row r="591" spans="1:52">
      <c r="A591" s="18" t="s">
        <v>1723</v>
      </c>
      <c r="B591" s="6"/>
      <c r="C591" s="32">
        <v>47212.625999999997</v>
      </c>
      <c r="D591" s="32"/>
      <c r="E591">
        <f t="shared" si="210"/>
        <v>42286.987101421895</v>
      </c>
      <c r="F591">
        <f t="shared" si="211"/>
        <v>42287</v>
      </c>
      <c r="G591">
        <f t="shared" si="206"/>
        <v>-4.146844003116712E-3</v>
      </c>
      <c r="I591">
        <f t="shared" si="214"/>
        <v>-4.146844003116712E-3</v>
      </c>
      <c r="L591">
        <f t="shared" si="212"/>
        <v>1.7992858433998477E-3</v>
      </c>
      <c r="M591" s="2">
        <f t="shared" si="213"/>
        <v>32194.125999999997</v>
      </c>
      <c r="O591">
        <f t="shared" si="208"/>
        <v>3.5356460151635042E-5</v>
      </c>
      <c r="P591">
        <v>0.1</v>
      </c>
      <c r="Q591">
        <f t="shared" si="209"/>
        <v>3.5356460151635043E-6</v>
      </c>
      <c r="AD591" s="135"/>
      <c r="AF591" s="134"/>
      <c r="AG591" s="134"/>
      <c r="AH591" s="134"/>
      <c r="AI591" s="134"/>
      <c r="AJ591" s="134"/>
      <c r="AL591" s="136"/>
      <c r="AS591" s="134"/>
      <c r="AT591" s="134"/>
      <c r="AU591" s="134"/>
      <c r="AV591" s="134"/>
      <c r="AW591" s="134"/>
      <c r="AX591" s="134"/>
      <c r="AY591" s="134"/>
      <c r="AZ591" s="134"/>
    </row>
    <row r="592" spans="1:52">
      <c r="A592" s="18" t="s">
        <v>1723</v>
      </c>
      <c r="B592" s="6" t="s">
        <v>1814</v>
      </c>
      <c r="C592" s="32">
        <v>47506.635999999999</v>
      </c>
      <c r="D592" s="32"/>
      <c r="E592">
        <f t="shared" si="210"/>
        <v>43201.492433136351</v>
      </c>
      <c r="F592">
        <f t="shared" si="211"/>
        <v>43201.5</v>
      </c>
      <c r="G592">
        <f t="shared" ref="G592:G623" si="215">+C592-(C$7+F592*C$8)</f>
        <v>-2.4327179999090731E-3</v>
      </c>
      <c r="I592">
        <f t="shared" si="214"/>
        <v>-2.4327179999090731E-3</v>
      </c>
      <c r="L592">
        <f t="shared" si="212"/>
        <v>2.6843568189252875E-3</v>
      </c>
      <c r="M592" s="2">
        <f t="shared" si="213"/>
        <v>32488.135999999999</v>
      </c>
      <c r="O592">
        <f t="shared" ref="O592:O623" si="216">+(L592-G592)^2</f>
        <v>2.6184454701548703E-5</v>
      </c>
      <c r="P592">
        <v>0.1</v>
      </c>
      <c r="Q592">
        <f t="shared" ref="Q592:Q623" si="217">+P592*O592</f>
        <v>2.6184454701548704E-6</v>
      </c>
      <c r="AD592" s="135"/>
      <c r="AF592" s="134"/>
      <c r="AG592" s="134"/>
      <c r="AH592" s="134"/>
      <c r="AI592" s="134"/>
      <c r="AJ592" s="134"/>
      <c r="AL592" s="136"/>
      <c r="AS592" s="134"/>
      <c r="AT592" s="134"/>
      <c r="AU592" s="134"/>
      <c r="AV592" s="134"/>
      <c r="AW592" s="134"/>
      <c r="AX592" s="134"/>
      <c r="AY592" s="134"/>
      <c r="AZ592" s="134"/>
    </row>
    <row r="593" spans="1:52">
      <c r="A593" s="18" t="s">
        <v>1723</v>
      </c>
      <c r="B593" s="6"/>
      <c r="C593" s="32">
        <v>47508.404000000002</v>
      </c>
      <c r="D593" s="32"/>
      <c r="E593">
        <f t="shared" si="210"/>
        <v>43206.991720325481</v>
      </c>
      <c r="F593">
        <f t="shared" si="211"/>
        <v>43207</v>
      </c>
      <c r="G593">
        <f t="shared" si="215"/>
        <v>-2.661883998371195E-3</v>
      </c>
      <c r="I593">
        <f t="shared" si="214"/>
        <v>-2.661883998371195E-3</v>
      </c>
      <c r="L593">
        <f t="shared" si="212"/>
        <v>2.6897896197523724E-3</v>
      </c>
      <c r="M593" s="2">
        <f t="shared" si="213"/>
        <v>32489.904000000002</v>
      </c>
      <c r="O593">
        <f t="shared" si="216"/>
        <v>2.8640410514919794E-5</v>
      </c>
      <c r="P593">
        <v>0.1</v>
      </c>
      <c r="Q593">
        <f t="shared" si="217"/>
        <v>2.8640410514919796E-6</v>
      </c>
      <c r="AD593" s="135"/>
      <c r="AF593" s="134"/>
      <c r="AG593" s="134"/>
      <c r="AH593" s="134"/>
      <c r="AI593" s="134"/>
      <c r="AJ593" s="134"/>
      <c r="AL593" s="136"/>
      <c r="AS593" s="134"/>
      <c r="AT593" s="134"/>
      <c r="AU593" s="134"/>
      <c r="AV593" s="134"/>
      <c r="AW593" s="134"/>
      <c r="AX593" s="134"/>
      <c r="AY593" s="134"/>
      <c r="AZ593" s="134"/>
    </row>
    <row r="594" spans="1:52">
      <c r="A594" s="18" t="s">
        <v>1723</v>
      </c>
      <c r="B594" s="6" t="s">
        <v>1814</v>
      </c>
      <c r="C594" s="32">
        <v>47524.625</v>
      </c>
      <c r="D594" s="32"/>
      <c r="E594">
        <f t="shared" si="210"/>
        <v>43257.44643610296</v>
      </c>
      <c r="F594">
        <f t="shared" si="211"/>
        <v>43257.5</v>
      </c>
      <c r="G594">
        <f t="shared" si="215"/>
        <v>-1.7220590001670644E-2</v>
      </c>
      <c r="I594">
        <f t="shared" si="214"/>
        <v>-1.7220590001670644E-2</v>
      </c>
      <c r="L594">
        <f t="shared" si="212"/>
        <v>2.7397339719133912E-3</v>
      </c>
      <c r="M594" s="2">
        <f t="shared" si="213"/>
        <v>32506.125</v>
      </c>
      <c r="O594">
        <f t="shared" si="216"/>
        <v>3.9841453313043356E-4</v>
      </c>
      <c r="P594">
        <v>0.1</v>
      </c>
      <c r="Q594">
        <f t="shared" si="217"/>
        <v>3.984145331304336E-5</v>
      </c>
      <c r="AD594" s="135"/>
      <c r="AF594" s="134"/>
      <c r="AG594" s="134"/>
      <c r="AH594" s="134"/>
      <c r="AI594" s="134"/>
      <c r="AJ594" s="134"/>
      <c r="AL594" s="136"/>
      <c r="AS594" s="134"/>
      <c r="AT594" s="134"/>
      <c r="AU594" s="134"/>
      <c r="AV594" s="134"/>
      <c r="AW594" s="134"/>
      <c r="AX594" s="134"/>
      <c r="AY594" s="134"/>
      <c r="AZ594" s="134"/>
    </row>
    <row r="595" spans="1:52">
      <c r="A595" s="18" t="s">
        <v>1763</v>
      </c>
      <c r="B595" s="6"/>
      <c r="C595" s="32">
        <v>47526.406000000003</v>
      </c>
      <c r="D595" s="32"/>
      <c r="E595">
        <f t="shared" si="210"/>
        <v>43262.986159227301</v>
      </c>
      <c r="F595">
        <f t="shared" si="211"/>
        <v>43263</v>
      </c>
      <c r="G595">
        <f t="shared" si="215"/>
        <v>-4.4497559938463382E-3</v>
      </c>
      <c r="I595">
        <f>G595</f>
        <v>-4.4497559938463382E-3</v>
      </c>
      <c r="L595">
        <f t="shared" si="212"/>
        <v>2.7451801388837585E-3</v>
      </c>
      <c r="M595" s="2">
        <f t="shared" si="213"/>
        <v>32507.906000000003</v>
      </c>
      <c r="O595">
        <f t="shared" si="216"/>
        <v>5.1767105954065123E-5</v>
      </c>
      <c r="P595">
        <v>0.1</v>
      </c>
      <c r="Q595">
        <f t="shared" si="217"/>
        <v>5.1767105954065126E-6</v>
      </c>
      <c r="AD595" s="135"/>
      <c r="AF595" s="134"/>
      <c r="AG595" s="134"/>
      <c r="AH595" s="134"/>
      <c r="AI595" s="134"/>
      <c r="AJ595" s="134"/>
      <c r="AL595" s="136"/>
      <c r="AS595" s="134"/>
      <c r="AT595" s="134"/>
      <c r="AU595" s="134"/>
      <c r="AV595" s="134"/>
      <c r="AW595" s="134"/>
      <c r="AX595" s="134"/>
      <c r="AY595" s="134"/>
      <c r="AZ595" s="134"/>
    </row>
    <row r="596" spans="1:52">
      <c r="A596" s="18" t="s">
        <v>1763</v>
      </c>
      <c r="B596" s="6"/>
      <c r="C596" s="32">
        <v>47526.41</v>
      </c>
      <c r="D596" s="32"/>
      <c r="E596">
        <f t="shared" si="210"/>
        <v>43262.998601053521</v>
      </c>
      <c r="F596">
        <f t="shared" si="211"/>
        <v>43263</v>
      </c>
      <c r="G596">
        <f t="shared" si="215"/>
        <v>-4.4975599303143099E-4</v>
      </c>
      <c r="I596">
        <f>G596</f>
        <v>-4.4975599303143099E-4</v>
      </c>
      <c r="L596">
        <f t="shared" si="212"/>
        <v>2.7451801388837585E-3</v>
      </c>
      <c r="M596" s="2">
        <f t="shared" si="213"/>
        <v>32507.910000000003</v>
      </c>
      <c r="O596">
        <f t="shared" si="216"/>
        <v>1.0207616887017193E-5</v>
      </c>
      <c r="P596">
        <v>0.1</v>
      </c>
      <c r="Q596">
        <f t="shared" si="217"/>
        <v>1.0207616887017193E-6</v>
      </c>
      <c r="AD596" s="135"/>
      <c r="AF596" s="134"/>
      <c r="AG596" s="134"/>
      <c r="AH596" s="134"/>
      <c r="AI596" s="134"/>
      <c r="AJ596" s="134"/>
      <c r="AL596" s="136"/>
      <c r="AS596" s="134"/>
      <c r="AT596" s="134"/>
      <c r="AU596" s="134"/>
      <c r="AV596" s="134"/>
      <c r="AW596" s="134"/>
      <c r="AX596" s="134"/>
      <c r="AY596" s="134"/>
      <c r="AZ596" s="134"/>
    </row>
    <row r="597" spans="1:52">
      <c r="A597" s="18" t="s">
        <v>1723</v>
      </c>
      <c r="B597" s="6"/>
      <c r="C597" s="32">
        <v>47526.726000000002</v>
      </c>
      <c r="D597" s="32"/>
      <c r="E597">
        <f t="shared" si="210"/>
        <v>43263.981505324875</v>
      </c>
      <c r="F597">
        <f t="shared" si="211"/>
        <v>43264</v>
      </c>
      <c r="G597">
        <f t="shared" si="215"/>
        <v>-5.9459679978317581E-3</v>
      </c>
      <c r="I597">
        <f t="shared" ref="I597:I642" si="218">+G597</f>
        <v>-5.9459679978317581E-3</v>
      </c>
      <c r="L597">
        <f t="shared" si="212"/>
        <v>2.7461704920990343E-3</v>
      </c>
      <c r="M597" s="2">
        <f t="shared" si="213"/>
        <v>32508.226000000002</v>
      </c>
      <c r="O597">
        <f t="shared" si="216"/>
        <v>7.555327152813636E-5</v>
      </c>
      <c r="P597">
        <v>0.1</v>
      </c>
      <c r="Q597">
        <f t="shared" si="217"/>
        <v>7.5553271528136367E-6</v>
      </c>
      <c r="AD597" s="135"/>
      <c r="AF597" s="134"/>
      <c r="AG597" s="134"/>
      <c r="AH597" s="134"/>
      <c r="AI597" s="134"/>
      <c r="AJ597" s="134"/>
      <c r="AL597" s="136"/>
      <c r="AS597" s="134"/>
      <c r="AT597" s="134"/>
      <c r="AU597" s="134"/>
      <c r="AV597" s="134"/>
      <c r="AW597" s="134"/>
      <c r="AX597" s="134"/>
      <c r="AY597" s="134"/>
      <c r="AZ597" s="134"/>
    </row>
    <row r="598" spans="1:52">
      <c r="A598" s="18" t="s">
        <v>1723</v>
      </c>
      <c r="B598" s="6"/>
      <c r="C598" s="32">
        <v>47528.652000000002</v>
      </c>
      <c r="D598" s="32"/>
      <c r="E598">
        <f t="shared" si="210"/>
        <v>43269.972244649667</v>
      </c>
      <c r="F598">
        <f t="shared" si="211"/>
        <v>43270</v>
      </c>
      <c r="G598">
        <f t="shared" si="215"/>
        <v>-8.923239991418086E-3</v>
      </c>
      <c r="I598">
        <f t="shared" si="218"/>
        <v>-8.923239991418086E-3</v>
      </c>
      <c r="L598">
        <f t="shared" si="212"/>
        <v>2.7521135227186674E-3</v>
      </c>
      <c r="M598" s="2">
        <f t="shared" si="213"/>
        <v>32510.152000000002</v>
      </c>
      <c r="O598">
        <f t="shared" si="216"/>
        <v>1.3631387968006544E-4</v>
      </c>
      <c r="P598">
        <v>0.1</v>
      </c>
      <c r="Q598">
        <f t="shared" si="217"/>
        <v>1.3631387968006544E-5</v>
      </c>
      <c r="AD598" s="135"/>
      <c r="AF598" s="134"/>
      <c r="AG598" s="134"/>
      <c r="AH598" s="134"/>
      <c r="AI598" s="134"/>
      <c r="AJ598" s="134"/>
      <c r="AL598" s="136"/>
      <c r="AS598" s="134"/>
      <c r="AT598" s="134"/>
      <c r="AU598" s="134"/>
      <c r="AV598" s="134"/>
      <c r="AW598" s="134"/>
      <c r="AX598" s="134"/>
      <c r="AY598" s="134"/>
      <c r="AZ598" s="134"/>
    </row>
    <row r="599" spans="1:52">
      <c r="A599" s="18" t="s">
        <v>1723</v>
      </c>
      <c r="B599" s="6" t="s">
        <v>1814</v>
      </c>
      <c r="C599" s="32">
        <v>47532.671000000002</v>
      </c>
      <c r="D599" s="32"/>
      <c r="E599">
        <f t="shared" si="210"/>
        <v>43282.473169543919</v>
      </c>
      <c r="F599">
        <f t="shared" si="211"/>
        <v>43282.5</v>
      </c>
      <c r="G599">
        <f t="shared" si="215"/>
        <v>-8.625889997347258E-3</v>
      </c>
      <c r="I599">
        <f t="shared" si="218"/>
        <v>-8.625889997347258E-3</v>
      </c>
      <c r="L599">
        <f t="shared" si="212"/>
        <v>2.7644998542378646E-3</v>
      </c>
      <c r="M599" s="2">
        <f t="shared" si="213"/>
        <v>32514.171000000002</v>
      </c>
      <c r="O599">
        <f t="shared" si="216"/>
        <v>1.2974098097109335E-4</v>
      </c>
      <c r="P599">
        <v>0.1</v>
      </c>
      <c r="Q599">
        <f t="shared" si="217"/>
        <v>1.2974098097109335E-5</v>
      </c>
      <c r="AD599" s="135"/>
      <c r="AF599" s="134"/>
      <c r="AG599" s="134"/>
      <c r="AH599" s="134"/>
      <c r="AI599" s="134"/>
      <c r="AJ599" s="134"/>
      <c r="AL599" s="136"/>
      <c r="AS599" s="134"/>
      <c r="AT599" s="134"/>
      <c r="AU599" s="134"/>
      <c r="AV599" s="134"/>
      <c r="AW599" s="134"/>
      <c r="AX599" s="134"/>
      <c r="AY599" s="134"/>
      <c r="AZ599" s="134"/>
    </row>
    <row r="600" spans="1:52">
      <c r="A600" s="18" t="s">
        <v>1723</v>
      </c>
      <c r="B600" s="6"/>
      <c r="C600" s="32">
        <v>47554.695</v>
      </c>
      <c r="D600" s="32"/>
      <c r="E600">
        <f t="shared" si="210"/>
        <v>43350.977864709654</v>
      </c>
      <c r="F600">
        <f t="shared" si="211"/>
        <v>43351</v>
      </c>
      <c r="G600">
        <f t="shared" si="215"/>
        <v>-7.116411994502414E-3</v>
      </c>
      <c r="I600">
        <f t="shared" si="218"/>
        <v>-7.116411994502414E-3</v>
      </c>
      <c r="L600">
        <f t="shared" si="212"/>
        <v>2.8324973438948881E-3</v>
      </c>
      <c r="M600" s="2">
        <f t="shared" si="213"/>
        <v>32536.195</v>
      </c>
      <c r="O600">
        <f t="shared" si="216"/>
        <v>9.8980797023649042E-5</v>
      </c>
      <c r="P600">
        <v>0.1</v>
      </c>
      <c r="Q600">
        <f t="shared" si="217"/>
        <v>9.8980797023649056E-6</v>
      </c>
      <c r="AD600" s="135"/>
      <c r="AF600" s="134"/>
      <c r="AG600" s="134"/>
      <c r="AH600" s="134"/>
      <c r="AI600" s="134"/>
      <c r="AJ600" s="134"/>
      <c r="AL600" s="136"/>
      <c r="AS600" s="134"/>
      <c r="AT600" s="134"/>
      <c r="AU600" s="134"/>
      <c r="AV600" s="134"/>
      <c r="AW600" s="134"/>
      <c r="AX600" s="134"/>
      <c r="AY600" s="134"/>
      <c r="AZ600" s="134"/>
    </row>
    <row r="601" spans="1:52">
      <c r="A601" s="18" t="s">
        <v>1723</v>
      </c>
      <c r="B601" s="6" t="s">
        <v>1814</v>
      </c>
      <c r="C601" s="32">
        <v>47557.750999999997</v>
      </c>
      <c r="D601" s="32"/>
      <c r="E601">
        <f t="shared" si="210"/>
        <v>43360.483419941505</v>
      </c>
      <c r="F601">
        <f t="shared" si="211"/>
        <v>43360.5</v>
      </c>
      <c r="G601">
        <f t="shared" si="215"/>
        <v>-5.3304260000004433E-3</v>
      </c>
      <c r="I601">
        <f t="shared" si="218"/>
        <v>-5.3304260000004433E-3</v>
      </c>
      <c r="L601">
        <f t="shared" si="212"/>
        <v>2.8419437311082915E-3</v>
      </c>
      <c r="M601" s="2">
        <f t="shared" si="213"/>
        <v>32539.250999999997</v>
      </c>
      <c r="O601">
        <f t="shared" si="216"/>
        <v>6.6787627021942258E-5</v>
      </c>
      <c r="P601">
        <v>0.1</v>
      </c>
      <c r="Q601">
        <f t="shared" si="217"/>
        <v>6.6787627021942263E-6</v>
      </c>
      <c r="AD601" s="135"/>
      <c r="AF601" s="134"/>
      <c r="AG601" s="134"/>
      <c r="AH601" s="134"/>
      <c r="AI601" s="134"/>
      <c r="AJ601" s="134"/>
      <c r="AL601" s="136"/>
      <c r="AS601" s="134"/>
      <c r="AT601" s="134"/>
      <c r="AU601" s="134"/>
      <c r="AV601" s="134"/>
      <c r="AW601" s="134"/>
      <c r="AX601" s="134"/>
      <c r="AY601" s="134"/>
      <c r="AZ601" s="134"/>
    </row>
    <row r="602" spans="1:52">
      <c r="A602" s="18" t="s">
        <v>1723</v>
      </c>
      <c r="B602" s="6"/>
      <c r="C602" s="32">
        <v>47558.555999999997</v>
      </c>
      <c r="D602" s="32"/>
      <c r="E602">
        <f t="shared" si="210"/>
        <v>43362.987337468221</v>
      </c>
      <c r="F602">
        <f t="shared" si="211"/>
        <v>43363</v>
      </c>
      <c r="G602">
        <f t="shared" si="215"/>
        <v>-4.0709559980314225E-3</v>
      </c>
      <c r="I602">
        <f t="shared" si="218"/>
        <v>-4.0709559980314225E-3</v>
      </c>
      <c r="L602">
        <f t="shared" si="212"/>
        <v>2.8444302734287816E-3</v>
      </c>
      <c r="M602" s="2">
        <f t="shared" si="213"/>
        <v>32540.055999999997</v>
      </c>
      <c r="O602">
        <f t="shared" si="216"/>
        <v>4.7822567283500262E-5</v>
      </c>
      <c r="P602">
        <v>0.1</v>
      </c>
      <c r="Q602">
        <f t="shared" si="217"/>
        <v>4.7822567283500267E-6</v>
      </c>
      <c r="AD602" s="135"/>
      <c r="AF602" s="134"/>
      <c r="AG602" s="134"/>
      <c r="AH602" s="134"/>
      <c r="AI602" s="134"/>
      <c r="AJ602" s="134"/>
      <c r="AL602" s="136"/>
      <c r="AS602" s="134"/>
      <c r="AT602" s="134"/>
      <c r="AU602" s="134"/>
      <c r="AV602" s="134"/>
      <c r="AW602" s="134"/>
      <c r="AX602" s="134"/>
      <c r="AY602" s="134"/>
      <c r="AZ602" s="134"/>
    </row>
    <row r="603" spans="1:52">
      <c r="A603" s="18" t="s">
        <v>1723</v>
      </c>
      <c r="B603" s="6"/>
      <c r="C603" s="32">
        <v>47853.690999999999</v>
      </c>
      <c r="D603" s="32"/>
      <c r="E603">
        <f t="shared" si="210"/>
        <v>44280.991932806974</v>
      </c>
      <c r="F603">
        <f t="shared" si="211"/>
        <v>44281</v>
      </c>
      <c r="G603">
        <f t="shared" si="215"/>
        <v>-2.5935719968401827E-3</v>
      </c>
      <c r="I603">
        <f t="shared" si="218"/>
        <v>-2.5935719968401827E-3</v>
      </c>
      <c r="L603">
        <f t="shared" si="212"/>
        <v>3.7758240762227821E-3</v>
      </c>
      <c r="M603" s="2">
        <f t="shared" si="213"/>
        <v>32835.190999999999</v>
      </c>
      <c r="O603">
        <f t="shared" si="216"/>
        <v>4.0569206335549914E-5</v>
      </c>
      <c r="P603">
        <v>0.1</v>
      </c>
      <c r="Q603">
        <f t="shared" si="217"/>
        <v>4.0569206335549919E-6</v>
      </c>
      <c r="AD603" s="135"/>
      <c r="AF603" s="134"/>
      <c r="AG603" s="134"/>
      <c r="AH603" s="134"/>
      <c r="AI603" s="134"/>
      <c r="AJ603" s="134"/>
      <c r="AL603" s="136"/>
      <c r="AS603" s="134"/>
      <c r="AT603" s="134"/>
      <c r="AU603" s="134"/>
      <c r="AV603" s="134"/>
      <c r="AW603" s="134"/>
      <c r="AX603" s="134"/>
      <c r="AY603" s="134"/>
      <c r="AZ603" s="134"/>
    </row>
    <row r="604" spans="1:52">
      <c r="A604" s="18" t="s">
        <v>1723</v>
      </c>
      <c r="B604" s="6" t="s">
        <v>1814</v>
      </c>
      <c r="C604" s="32">
        <v>47887.618999999999</v>
      </c>
      <c r="D604" s="32"/>
      <c r="E604">
        <f t="shared" si="210"/>
        <v>44386.523502802578</v>
      </c>
      <c r="F604">
        <f t="shared" si="211"/>
        <v>44386.5</v>
      </c>
      <c r="G604">
        <f t="shared" si="215"/>
        <v>7.5560620025498793E-3</v>
      </c>
      <c r="I604">
        <f t="shared" si="218"/>
        <v>7.5560620025498793E-3</v>
      </c>
      <c r="L604">
        <f t="shared" si="212"/>
        <v>3.8852063067221429E-3</v>
      </c>
      <c r="M604" s="2">
        <f t="shared" si="213"/>
        <v>32869.118999999999</v>
      </c>
      <c r="O604">
        <f t="shared" si="216"/>
        <v>1.3475181539590934E-5</v>
      </c>
      <c r="P604">
        <v>0.1</v>
      </c>
      <c r="Q604">
        <f t="shared" si="217"/>
        <v>1.3475181539590934E-6</v>
      </c>
      <c r="AD604" s="135"/>
      <c r="AF604" s="134"/>
      <c r="AG604" s="134"/>
      <c r="AH604" s="134"/>
      <c r="AI604" s="134"/>
      <c r="AJ604" s="134"/>
      <c r="AL604" s="136"/>
      <c r="AS604" s="134"/>
      <c r="AT604" s="134"/>
      <c r="AU604" s="134"/>
      <c r="AV604" s="134"/>
      <c r="AW604" s="134"/>
      <c r="AX604" s="134"/>
      <c r="AY604" s="134"/>
      <c r="AZ604" s="134"/>
    </row>
    <row r="605" spans="1:52">
      <c r="A605" s="18" t="s">
        <v>1723</v>
      </c>
      <c r="B605" s="6" t="s">
        <v>1814</v>
      </c>
      <c r="C605" s="32">
        <v>47894.678</v>
      </c>
      <c r="D605" s="32"/>
      <c r="E605">
        <f t="shared" si="210"/>
        <v>44408.480215623822</v>
      </c>
      <c r="F605">
        <f t="shared" si="211"/>
        <v>44408.5</v>
      </c>
      <c r="G605">
        <f t="shared" si="215"/>
        <v>-6.3606019975850359E-3</v>
      </c>
      <c r="I605">
        <f t="shared" si="218"/>
        <v>-6.3606019975850359E-3</v>
      </c>
      <c r="L605">
        <f t="shared" si="212"/>
        <v>3.9080767350642004E-3</v>
      </c>
      <c r="M605" s="2">
        <f t="shared" si="213"/>
        <v>32876.178</v>
      </c>
      <c r="O605">
        <f t="shared" si="216"/>
        <v>1.0544576291436272E-4</v>
      </c>
      <c r="P605">
        <v>0.1</v>
      </c>
      <c r="Q605">
        <f t="shared" si="217"/>
        <v>1.0544576291436273E-5</v>
      </c>
      <c r="AD605" s="135"/>
      <c r="AF605" s="134"/>
      <c r="AG605" s="134"/>
      <c r="AH605" s="134"/>
      <c r="AI605" s="134"/>
      <c r="AJ605" s="134"/>
      <c r="AL605" s="136"/>
      <c r="AS605" s="134"/>
      <c r="AT605" s="134"/>
      <c r="AU605" s="134"/>
      <c r="AV605" s="134"/>
      <c r="AW605" s="134"/>
      <c r="AX605" s="134"/>
      <c r="AY605" s="134"/>
      <c r="AZ605" s="134"/>
    </row>
    <row r="606" spans="1:52">
      <c r="A606" s="18" t="s">
        <v>1723</v>
      </c>
      <c r="B606" s="6"/>
      <c r="C606" s="32">
        <v>47928.595999999998</v>
      </c>
      <c r="D606" s="32"/>
      <c r="E606">
        <f t="shared" si="210"/>
        <v>44513.980681053872</v>
      </c>
      <c r="F606">
        <f t="shared" si="211"/>
        <v>44514</v>
      </c>
      <c r="G606">
        <f t="shared" si="215"/>
        <v>-6.210968000232242E-3</v>
      </c>
      <c r="I606">
        <f t="shared" si="218"/>
        <v>-6.210968000232242E-3</v>
      </c>
      <c r="L606">
        <f t="shared" si="212"/>
        <v>4.0180427036636615E-3</v>
      </c>
      <c r="M606" s="2">
        <f t="shared" si="213"/>
        <v>32910.095999999998</v>
      </c>
      <c r="O606">
        <f t="shared" si="216"/>
        <v>1.0463265998041697E-4</v>
      </c>
      <c r="P606">
        <v>0.1</v>
      </c>
      <c r="Q606">
        <f t="shared" si="217"/>
        <v>1.0463265998041698E-5</v>
      </c>
      <c r="AD606" s="135"/>
      <c r="AF606" s="134"/>
      <c r="AG606" s="134"/>
      <c r="AH606" s="134"/>
      <c r="AI606" s="134"/>
      <c r="AJ606" s="134"/>
      <c r="AL606" s="136"/>
      <c r="AS606" s="134"/>
      <c r="AT606" s="134"/>
      <c r="AU606" s="134"/>
      <c r="AV606" s="134"/>
      <c r="AW606" s="134"/>
      <c r="AX606" s="134"/>
      <c r="AY606" s="134"/>
      <c r="AZ606" s="134"/>
    </row>
    <row r="607" spans="1:52">
      <c r="A607" s="18" t="s">
        <v>1723</v>
      </c>
      <c r="B607" s="6" t="s">
        <v>1814</v>
      </c>
      <c r="C607" s="32">
        <v>47950.622000000003</v>
      </c>
      <c r="D607" s="32"/>
      <c r="E607">
        <f t="shared" si="210"/>
        <v>44582.491597132735</v>
      </c>
      <c r="F607">
        <f t="shared" si="211"/>
        <v>44582.5</v>
      </c>
      <c r="G607">
        <f t="shared" si="215"/>
        <v>-2.7014899969799444E-3</v>
      </c>
      <c r="I607">
        <f t="shared" si="218"/>
        <v>-2.7014899969799444E-3</v>
      </c>
      <c r="L607">
        <f t="shared" si="212"/>
        <v>4.0897010302476666E-3</v>
      </c>
      <c r="M607" s="2">
        <f t="shared" si="213"/>
        <v>32932.122000000003</v>
      </c>
      <c r="O607">
        <f t="shared" si="216"/>
        <v>4.6120275568296818E-5</v>
      </c>
      <c r="P607">
        <v>0.1</v>
      </c>
      <c r="Q607">
        <f t="shared" si="217"/>
        <v>4.612027556829682E-6</v>
      </c>
      <c r="AD607" s="135"/>
      <c r="AF607" s="134"/>
      <c r="AG607" s="134"/>
      <c r="AH607" s="134"/>
      <c r="AI607" s="134"/>
      <c r="AJ607" s="134"/>
      <c r="AL607" s="136"/>
      <c r="AS607" s="134"/>
      <c r="AT607" s="134"/>
      <c r="AU607" s="134"/>
      <c r="AV607" s="134"/>
      <c r="AW607" s="134"/>
      <c r="AX607" s="134"/>
      <c r="AY607" s="134"/>
      <c r="AZ607" s="134"/>
    </row>
    <row r="608" spans="1:52">
      <c r="A608" s="18" t="s">
        <v>1723</v>
      </c>
      <c r="B608" s="6"/>
      <c r="C608" s="32">
        <v>48137.891000000003</v>
      </c>
      <c r="D608" s="32"/>
      <c r="E608">
        <f t="shared" si="210"/>
        <v>45164.983685717598</v>
      </c>
      <c r="F608">
        <f t="shared" si="211"/>
        <v>45165</v>
      </c>
      <c r="G608">
        <f t="shared" si="215"/>
        <v>-5.2449799986789003E-3</v>
      </c>
      <c r="I608">
        <f t="shared" si="218"/>
        <v>-5.2449799986789003E-3</v>
      </c>
      <c r="L608">
        <f t="shared" si="212"/>
        <v>4.7072864851895463E-3</v>
      </c>
      <c r="M608" s="2">
        <f t="shared" si="213"/>
        <v>33119.391000000003</v>
      </c>
      <c r="O608">
        <f t="shared" si="216"/>
        <v>9.9047608165931219E-5</v>
      </c>
      <c r="P608">
        <v>0.1</v>
      </c>
      <c r="Q608">
        <f t="shared" si="217"/>
        <v>9.9047608165931219E-6</v>
      </c>
      <c r="AD608" s="135"/>
      <c r="AF608" s="134"/>
      <c r="AG608" s="134"/>
      <c r="AH608" s="134"/>
      <c r="AI608" s="134"/>
      <c r="AJ608" s="134"/>
      <c r="AL608" s="136"/>
      <c r="AS608" s="134"/>
      <c r="AT608" s="134"/>
      <c r="AU608" s="134"/>
      <c r="AV608" s="134"/>
      <c r="AW608" s="134"/>
      <c r="AX608" s="134"/>
      <c r="AY608" s="134"/>
      <c r="AZ608" s="134"/>
    </row>
    <row r="609" spans="1:52">
      <c r="A609" s="18" t="s">
        <v>1723</v>
      </c>
      <c r="B609" s="6"/>
      <c r="C609" s="32">
        <v>48235.629000000001</v>
      </c>
      <c r="D609" s="32"/>
      <c r="E609">
        <f t="shared" si="210"/>
        <v>45468.993488483167</v>
      </c>
      <c r="F609">
        <f t="shared" si="211"/>
        <v>45469</v>
      </c>
      <c r="G609">
        <f t="shared" si="215"/>
        <v>-2.0934279964421876E-3</v>
      </c>
      <c r="I609">
        <f t="shared" si="218"/>
        <v>-2.0934279964421876E-3</v>
      </c>
      <c r="L609">
        <f t="shared" si="212"/>
        <v>5.0354447784471332E-3</v>
      </c>
      <c r="M609" s="2">
        <f t="shared" si="213"/>
        <v>33217.129000000001</v>
      </c>
      <c r="O609">
        <f t="shared" si="216"/>
        <v>5.0820827040558167E-5</v>
      </c>
      <c r="P609">
        <v>0.1</v>
      </c>
      <c r="Q609">
        <f t="shared" si="217"/>
        <v>5.0820827040558169E-6</v>
      </c>
      <c r="AD609" s="135"/>
      <c r="AF609" s="134"/>
      <c r="AG609" s="134"/>
      <c r="AH609" s="134"/>
      <c r="AI609" s="134"/>
      <c r="AJ609" s="134"/>
      <c r="AL609" s="136"/>
      <c r="AS609" s="134"/>
      <c r="AT609" s="134"/>
      <c r="AU609" s="134"/>
      <c r="AV609" s="134"/>
      <c r="AW609" s="134"/>
      <c r="AX609" s="134"/>
      <c r="AY609" s="134"/>
      <c r="AZ609" s="134"/>
    </row>
    <row r="610" spans="1:52">
      <c r="A610" s="18" t="s">
        <v>1723</v>
      </c>
      <c r="B610" s="6"/>
      <c r="C610" s="32">
        <v>48236.593999999997</v>
      </c>
      <c r="D610" s="32"/>
      <c r="E610">
        <f t="shared" si="210"/>
        <v>45471.995079058659</v>
      </c>
      <c r="F610">
        <f t="shared" si="211"/>
        <v>45472</v>
      </c>
      <c r="G610">
        <f t="shared" si="215"/>
        <v>-1.5820639964658767E-3</v>
      </c>
      <c r="I610">
        <f t="shared" si="218"/>
        <v>-1.5820639964658767E-3</v>
      </c>
      <c r="L610">
        <f t="shared" si="212"/>
        <v>5.0387031667769797E-3</v>
      </c>
      <c r="M610" s="2">
        <f t="shared" si="213"/>
        <v>33218.093999999997</v>
      </c>
      <c r="O610">
        <f t="shared" si="216"/>
        <v>4.3834557829874856E-5</v>
      </c>
      <c r="P610">
        <v>0.1</v>
      </c>
      <c r="Q610">
        <f t="shared" si="217"/>
        <v>4.3834557829874858E-6</v>
      </c>
      <c r="AD610" s="135"/>
      <c r="AF610" s="134"/>
      <c r="AG610" s="134"/>
      <c r="AH610" s="134"/>
      <c r="AI610" s="134"/>
      <c r="AJ610" s="134"/>
      <c r="AL610" s="136"/>
      <c r="AS610" s="134"/>
      <c r="AT610" s="134"/>
      <c r="AU610" s="134"/>
      <c r="AV610" s="134"/>
      <c r="AW610" s="134"/>
      <c r="AX610" s="134"/>
      <c r="AY610" s="134"/>
      <c r="AZ610" s="134"/>
    </row>
    <row r="611" spans="1:52">
      <c r="A611" s="18" t="s">
        <v>1723</v>
      </c>
      <c r="B611" s="6" t="s">
        <v>1814</v>
      </c>
      <c r="C611" s="32">
        <v>48237.714</v>
      </c>
      <c r="D611" s="32"/>
      <c r="E611">
        <f t="shared" si="210"/>
        <v>45475.478790400186</v>
      </c>
      <c r="F611">
        <f t="shared" si="211"/>
        <v>45475.5</v>
      </c>
      <c r="G611">
        <f t="shared" si="215"/>
        <v>-6.818805995862931E-3</v>
      </c>
      <c r="I611">
        <f t="shared" si="218"/>
        <v>-6.818805995862931E-3</v>
      </c>
      <c r="L611">
        <f t="shared" si="212"/>
        <v>5.0425051134644489E-3</v>
      </c>
      <c r="M611" s="2">
        <f t="shared" si="213"/>
        <v>33219.214</v>
      </c>
      <c r="O611">
        <f t="shared" si="216"/>
        <v>1.4069070123225313E-4</v>
      </c>
      <c r="P611">
        <v>0.1</v>
      </c>
      <c r="Q611">
        <f t="shared" si="217"/>
        <v>1.4069070123225313E-5</v>
      </c>
      <c r="AD611" s="135"/>
      <c r="AF611" s="134"/>
      <c r="AG611" s="134"/>
      <c r="AH611" s="134"/>
      <c r="AI611" s="134"/>
      <c r="AJ611" s="134"/>
      <c r="AL611" s="136"/>
      <c r="AS611" s="134"/>
      <c r="AT611" s="134"/>
      <c r="AU611" s="134"/>
      <c r="AV611" s="134"/>
      <c r="AW611" s="134"/>
      <c r="AX611" s="134"/>
      <c r="AY611" s="134"/>
      <c r="AZ611" s="134"/>
    </row>
    <row r="612" spans="1:52">
      <c r="A612" s="18" t="s">
        <v>1723</v>
      </c>
      <c r="B612" s="6"/>
      <c r="C612" s="32">
        <v>48245.595999999998</v>
      </c>
      <c r="D612" s="32"/>
      <c r="E612">
        <f t="shared" si="210"/>
        <v>45499.995408966126</v>
      </c>
      <c r="F612">
        <f t="shared" si="211"/>
        <v>45500</v>
      </c>
      <c r="G612">
        <f t="shared" si="215"/>
        <v>-1.4759999976377003E-3</v>
      </c>
      <c r="I612">
        <f t="shared" si="218"/>
        <v>-1.4759999976377003E-3</v>
      </c>
      <c r="L612">
        <f t="shared" si="212"/>
        <v>5.0691336252998917E-3</v>
      </c>
      <c r="M612" s="2">
        <f t="shared" si="213"/>
        <v>33227.095999999998</v>
      </c>
      <c r="O612">
        <f t="shared" si="216"/>
        <v>4.283877414210817E-5</v>
      </c>
      <c r="P612">
        <v>0.1</v>
      </c>
      <c r="Q612">
        <f t="shared" si="217"/>
        <v>4.2838774142108174E-6</v>
      </c>
      <c r="AD612" s="135"/>
      <c r="AF612" s="134"/>
      <c r="AG612" s="134"/>
      <c r="AH612" s="134"/>
      <c r="AI612" s="134"/>
      <c r="AJ612" s="134"/>
      <c r="AL612" s="136"/>
      <c r="AS612" s="134"/>
      <c r="AT612" s="134"/>
      <c r="AU612" s="134"/>
      <c r="AV612" s="134"/>
      <c r="AW612" s="134"/>
      <c r="AX612" s="134"/>
      <c r="AY612" s="134"/>
      <c r="AZ612" s="134"/>
    </row>
    <row r="613" spans="1:52">
      <c r="A613" s="18" t="s">
        <v>1723</v>
      </c>
      <c r="B613" s="6"/>
      <c r="C613" s="32">
        <v>48251.697999999997</v>
      </c>
      <c r="D613" s="32"/>
      <c r="E613">
        <f t="shared" si="210"/>
        <v>45518.975414864297</v>
      </c>
      <c r="F613">
        <f t="shared" si="211"/>
        <v>45519</v>
      </c>
      <c r="G613">
        <f t="shared" si="215"/>
        <v>-7.9040280033950694E-3</v>
      </c>
      <c r="I613">
        <f t="shared" si="218"/>
        <v>-7.9040280033950694E-3</v>
      </c>
      <c r="L613">
        <f t="shared" si="212"/>
        <v>5.0898022415799757E-3</v>
      </c>
      <c r="M613" s="2">
        <f t="shared" si="213"/>
        <v>33233.197999999997</v>
      </c>
      <c r="O613">
        <f t="shared" si="216"/>
        <v>1.6883962443522824E-4</v>
      </c>
      <c r="P613">
        <v>0.1</v>
      </c>
      <c r="Q613">
        <f t="shared" si="217"/>
        <v>1.6883962443522825E-5</v>
      </c>
      <c r="AD613" s="135"/>
      <c r="AF613" s="134"/>
      <c r="AG613" s="134"/>
      <c r="AH613" s="134"/>
      <c r="AI613" s="134"/>
      <c r="AJ613" s="134"/>
      <c r="AL613" s="136"/>
      <c r="AS613" s="134"/>
      <c r="AT613" s="134"/>
      <c r="AU613" s="134"/>
      <c r="AV613" s="134"/>
      <c r="AW613" s="134"/>
      <c r="AX613" s="134"/>
      <c r="AY613" s="134"/>
      <c r="AZ613" s="134"/>
    </row>
    <row r="614" spans="1:52" ht="13.5" thickBot="1">
      <c r="A614" s="104" t="s">
        <v>1765</v>
      </c>
      <c r="B614" s="7" t="s">
        <v>1814</v>
      </c>
      <c r="C614" s="105">
        <v>48276.633000000002</v>
      </c>
      <c r="D614" s="105"/>
      <c r="E614" s="106">
        <f t="shared" si="210"/>
        <v>45596.534649061447</v>
      </c>
      <c r="F614">
        <f t="shared" si="211"/>
        <v>45596.5</v>
      </c>
      <c r="G614">
        <f t="shared" si="215"/>
        <v>1.1139542002638336E-2</v>
      </c>
      <c r="I614">
        <f t="shared" si="218"/>
        <v>1.1139542002638336E-2</v>
      </c>
      <c r="L614">
        <f t="shared" si="212"/>
        <v>5.1742707156101006E-3</v>
      </c>
      <c r="M614" s="2">
        <f t="shared" si="213"/>
        <v>33258.133000000002</v>
      </c>
      <c r="O614">
        <f t="shared" si="216"/>
        <v>3.55844615278435E-5</v>
      </c>
      <c r="P614">
        <v>0.1</v>
      </c>
      <c r="Q614">
        <f t="shared" si="217"/>
        <v>3.5584461527843502E-6</v>
      </c>
      <c r="AD614" s="135"/>
      <c r="AF614" s="134"/>
      <c r="AG614" s="134"/>
      <c r="AH614" s="134"/>
      <c r="AI614" s="134"/>
      <c r="AJ614" s="134"/>
      <c r="AL614" s="136"/>
      <c r="AS614" s="134"/>
      <c r="AT614" s="134"/>
      <c r="AU614" s="134"/>
      <c r="AV614" s="134"/>
      <c r="AW614" s="134"/>
      <c r="AX614" s="134"/>
      <c r="AY614" s="134"/>
      <c r="AZ614" s="134"/>
    </row>
    <row r="615" spans="1:52">
      <c r="A615" s="18" t="s">
        <v>1723</v>
      </c>
      <c r="B615" s="6"/>
      <c r="C615" s="32">
        <v>48281.601000000002</v>
      </c>
      <c r="D615" s="32"/>
      <c r="E615">
        <f t="shared" si="210"/>
        <v>45611.98739722633</v>
      </c>
      <c r="F615">
        <f t="shared" si="211"/>
        <v>45612</v>
      </c>
      <c r="G615">
        <f t="shared" si="215"/>
        <v>-4.0517439992981963E-3</v>
      </c>
      <c r="I615">
        <f t="shared" si="218"/>
        <v>-4.0517439992981963E-3</v>
      </c>
      <c r="L615">
        <f t="shared" si="212"/>
        <v>5.1911956884932997E-3</v>
      </c>
      <c r="M615" s="2">
        <f t="shared" si="213"/>
        <v>33263.101000000002</v>
      </c>
      <c r="O615">
        <f t="shared" si="216"/>
        <v>8.5431934072151158E-5</v>
      </c>
      <c r="P615">
        <v>0.1</v>
      </c>
      <c r="Q615">
        <f t="shared" si="217"/>
        <v>8.5431934072151168E-6</v>
      </c>
      <c r="AD615" s="135"/>
      <c r="AF615" s="134"/>
      <c r="AG615" s="134"/>
      <c r="AH615" s="134"/>
      <c r="AI615" s="134"/>
      <c r="AJ615" s="134"/>
      <c r="AL615" s="136"/>
      <c r="AS615" s="134"/>
      <c r="AT615" s="134"/>
      <c r="AU615" s="134"/>
      <c r="AV615" s="134"/>
      <c r="AW615" s="134"/>
      <c r="AX615" s="134"/>
      <c r="AY615" s="134"/>
      <c r="AZ615" s="134"/>
    </row>
    <row r="616" spans="1:52">
      <c r="A616" s="18" t="s">
        <v>1723</v>
      </c>
      <c r="B616" s="6"/>
      <c r="C616" s="32">
        <v>48290.612000000001</v>
      </c>
      <c r="D616" s="32"/>
      <c r="E616">
        <f t="shared" si="210"/>
        <v>45640.015721242788</v>
      </c>
      <c r="F616">
        <f t="shared" si="211"/>
        <v>45640</v>
      </c>
      <c r="G616">
        <f t="shared" si="215"/>
        <v>5.0543200050015002E-3</v>
      </c>
      <c r="I616">
        <f t="shared" si="218"/>
        <v>5.0543200050015002E-3</v>
      </c>
      <c r="L616">
        <f t="shared" si="212"/>
        <v>5.2217962615670882E-3</v>
      </c>
      <c r="M616" s="2">
        <f t="shared" si="213"/>
        <v>33272.112000000001</v>
      </c>
      <c r="O616">
        <f t="shared" si="216"/>
        <v>2.8048296513222642E-8</v>
      </c>
      <c r="P616">
        <v>0.1</v>
      </c>
      <c r="Q616">
        <f t="shared" si="217"/>
        <v>2.8048296513222644E-9</v>
      </c>
      <c r="AD616" s="135"/>
      <c r="AF616" s="134"/>
      <c r="AG616" s="134"/>
      <c r="AH616" s="134"/>
      <c r="AI616" s="134"/>
      <c r="AJ616" s="134"/>
      <c r="AL616" s="136"/>
      <c r="AS616" s="134"/>
      <c r="AT616" s="134"/>
      <c r="AU616" s="134"/>
      <c r="AV616" s="134"/>
      <c r="AW616" s="134"/>
      <c r="AX616" s="134"/>
      <c r="AY616" s="134"/>
      <c r="AZ616" s="134"/>
    </row>
    <row r="617" spans="1:52">
      <c r="A617" s="18" t="s">
        <v>1723</v>
      </c>
      <c r="B617" s="6"/>
      <c r="C617" s="32">
        <v>48297.680999999997</v>
      </c>
      <c r="D617" s="32"/>
      <c r="E617">
        <f t="shared" si="210"/>
        <v>45662.003538629557</v>
      </c>
      <c r="F617">
        <f t="shared" si="211"/>
        <v>45662</v>
      </c>
      <c r="G617">
        <f t="shared" si="215"/>
        <v>1.1376559996278957E-3</v>
      </c>
      <c r="I617">
        <f t="shared" si="218"/>
        <v>1.1376559996278957E-3</v>
      </c>
      <c r="L617">
        <f t="shared" si="212"/>
        <v>5.2458634370952106E-3</v>
      </c>
      <c r="M617" s="2">
        <f t="shared" si="213"/>
        <v>33279.180999999997</v>
      </c>
      <c r="O617">
        <f t="shared" si="216"/>
        <v>1.6877368349261762E-5</v>
      </c>
      <c r="P617">
        <v>0.1</v>
      </c>
      <c r="Q617">
        <f t="shared" si="217"/>
        <v>1.6877368349261763E-6</v>
      </c>
      <c r="AD617" s="135"/>
      <c r="AF617" s="134"/>
      <c r="AG617" s="134"/>
      <c r="AH617" s="134"/>
      <c r="AI617" s="134"/>
      <c r="AJ617" s="134"/>
      <c r="AL617" s="136"/>
      <c r="AS617" s="134"/>
      <c r="AT617" s="134"/>
      <c r="AU617" s="134"/>
      <c r="AV617" s="134"/>
      <c r="AW617" s="134"/>
      <c r="AX617" s="134"/>
      <c r="AY617" s="134"/>
      <c r="AZ617" s="134"/>
    </row>
    <row r="618" spans="1:52">
      <c r="A618" s="18" t="s">
        <v>1765</v>
      </c>
      <c r="B618" s="6" t="s">
        <v>1814</v>
      </c>
      <c r="C618" s="32">
        <v>48571.745000000003</v>
      </c>
      <c r="D618" s="32"/>
      <c r="E618">
        <f t="shared" si="210"/>
        <v>46514.467703899434</v>
      </c>
      <c r="F618">
        <f t="shared" si="211"/>
        <v>46514.5</v>
      </c>
      <c r="G618">
        <f t="shared" si="215"/>
        <v>-1.0383073997218162E-2</v>
      </c>
      <c r="I618">
        <f t="shared" si="218"/>
        <v>-1.0383073997218162E-2</v>
      </c>
      <c r="L618">
        <f t="shared" si="212"/>
        <v>6.1946428040476412E-3</v>
      </c>
      <c r="M618" s="2">
        <f t="shared" si="213"/>
        <v>33553.245000000003</v>
      </c>
      <c r="O618">
        <f t="shared" si="216"/>
        <v>2.7482069434297049E-4</v>
      </c>
      <c r="P618">
        <v>0.1</v>
      </c>
      <c r="Q618">
        <f t="shared" si="217"/>
        <v>2.7482069434297049E-5</v>
      </c>
      <c r="AD618" s="135"/>
      <c r="AF618" s="134"/>
      <c r="AG618" s="134"/>
      <c r="AH618" s="134"/>
      <c r="AI618" s="134"/>
      <c r="AJ618" s="134"/>
      <c r="AL618" s="136"/>
      <c r="AS618" s="134"/>
      <c r="AT618" s="134"/>
      <c r="AU618" s="134"/>
      <c r="AV618" s="134"/>
      <c r="AW618" s="134"/>
      <c r="AX618" s="134"/>
      <c r="AY618" s="134"/>
      <c r="AZ618" s="134"/>
    </row>
    <row r="619" spans="1:52">
      <c r="A619" s="18" t="s">
        <v>1723</v>
      </c>
      <c r="B619" s="6" t="s">
        <v>1814</v>
      </c>
      <c r="C619" s="32">
        <v>48601.658000000003</v>
      </c>
      <c r="D619" s="32"/>
      <c r="E619">
        <f t="shared" si="210"/>
        <v>46607.510790827</v>
      </c>
      <c r="F619">
        <f t="shared" si="211"/>
        <v>46607.5</v>
      </c>
      <c r="G619">
        <f t="shared" si="215"/>
        <v>3.4692100089159794E-3</v>
      </c>
      <c r="I619">
        <f t="shared" si="218"/>
        <v>3.4692100089159794E-3</v>
      </c>
      <c r="L619">
        <f t="shared" si="212"/>
        <v>6.3000539704230821E-3</v>
      </c>
      <c r="M619" s="2">
        <f t="shared" si="213"/>
        <v>33583.158000000003</v>
      </c>
      <c r="O619">
        <f t="shared" si="216"/>
        <v>8.013677534401226E-6</v>
      </c>
      <c r="P619">
        <v>0.1</v>
      </c>
      <c r="Q619">
        <f t="shared" si="217"/>
        <v>8.0136775344012264E-7</v>
      </c>
      <c r="AD619" s="135"/>
      <c r="AF619" s="134"/>
      <c r="AG619" s="134"/>
      <c r="AH619" s="134"/>
      <c r="AI619" s="134"/>
      <c r="AJ619" s="134"/>
      <c r="AL619" s="136"/>
      <c r="AS619" s="134"/>
      <c r="AT619" s="134"/>
      <c r="AU619" s="134"/>
      <c r="AV619" s="134"/>
      <c r="AW619" s="134"/>
      <c r="AX619" s="134"/>
      <c r="AY619" s="134"/>
      <c r="AZ619" s="134"/>
    </row>
    <row r="620" spans="1:52">
      <c r="A620" s="18" t="s">
        <v>1765</v>
      </c>
      <c r="B620" s="6"/>
      <c r="C620" s="32">
        <v>48653.576999999997</v>
      </c>
      <c r="D620" s="32"/>
      <c r="E620">
        <f t="shared" si="210"/>
        <v>46769.002584702306</v>
      </c>
      <c r="F620">
        <f t="shared" si="211"/>
        <v>46769</v>
      </c>
      <c r="G620">
        <f t="shared" si="215"/>
        <v>8.309719996759668E-4</v>
      </c>
      <c r="I620">
        <f t="shared" si="218"/>
        <v>8.309719996759668E-4</v>
      </c>
      <c r="L620">
        <f t="shared" si="212"/>
        <v>6.4839985322947408E-3</v>
      </c>
      <c r="M620" s="2">
        <f t="shared" si="213"/>
        <v>33635.076999999997</v>
      </c>
      <c r="O620">
        <f t="shared" si="216"/>
        <v>3.1956708978491838E-5</v>
      </c>
      <c r="P620">
        <v>0.1</v>
      </c>
      <c r="Q620">
        <f t="shared" si="217"/>
        <v>3.1956708978491839E-6</v>
      </c>
      <c r="AD620" s="135"/>
      <c r="AF620" s="134"/>
      <c r="AG620" s="134"/>
      <c r="AH620" s="134"/>
      <c r="AI620" s="134"/>
      <c r="AJ620" s="134"/>
      <c r="AL620" s="136"/>
      <c r="AS620" s="134"/>
      <c r="AT620" s="134"/>
      <c r="AU620" s="134"/>
      <c r="AV620" s="134"/>
      <c r="AW620" s="134"/>
      <c r="AX620" s="134"/>
      <c r="AY620" s="134"/>
      <c r="AZ620" s="134"/>
    </row>
    <row r="621" spans="1:52">
      <c r="A621" s="18" t="s">
        <v>1765</v>
      </c>
      <c r="B621" s="6"/>
      <c r="C621" s="32">
        <v>48662.576000000001</v>
      </c>
      <c r="D621" s="32"/>
      <c r="E621">
        <f t="shared" si="210"/>
        <v>46796.993583240117</v>
      </c>
      <c r="F621">
        <f t="shared" si="211"/>
        <v>46797</v>
      </c>
      <c r="G621">
        <f t="shared" si="215"/>
        <v>-2.0629639984690584E-3</v>
      </c>
      <c r="I621">
        <f t="shared" si="218"/>
        <v>-2.0629639984690584E-3</v>
      </c>
      <c r="L621">
        <f t="shared" si="212"/>
        <v>6.5160049806210832E-3</v>
      </c>
      <c r="M621" s="2">
        <f t="shared" si="213"/>
        <v>33644.076000000001</v>
      </c>
      <c r="O621">
        <f t="shared" si="216"/>
        <v>7.3598708744190949E-5</v>
      </c>
      <c r="P621">
        <v>0.1</v>
      </c>
      <c r="Q621">
        <f t="shared" si="217"/>
        <v>7.3598708744190954E-6</v>
      </c>
      <c r="AD621" s="135"/>
      <c r="AF621" s="134"/>
      <c r="AG621" s="134"/>
      <c r="AH621" s="134"/>
      <c r="AI621" s="134"/>
      <c r="AJ621" s="134"/>
      <c r="AL621" s="136"/>
      <c r="AS621" s="134"/>
      <c r="AT621" s="134"/>
      <c r="AU621" s="134"/>
      <c r="AV621" s="134"/>
      <c r="AW621" s="134"/>
      <c r="AX621" s="134"/>
      <c r="AY621" s="134"/>
      <c r="AZ621" s="134"/>
    </row>
    <row r="622" spans="1:52">
      <c r="A622" s="18" t="s">
        <v>1765</v>
      </c>
      <c r="B622" s="6"/>
      <c r="C622" s="32">
        <v>48679.614000000001</v>
      </c>
      <c r="D622" s="32"/>
      <c r="E622">
        <f t="shared" si="210"/>
        <v>46849.98954202298</v>
      </c>
      <c r="F622">
        <f t="shared" si="211"/>
        <v>46850</v>
      </c>
      <c r="G622">
        <f t="shared" si="215"/>
        <v>-3.3621999973547645E-3</v>
      </c>
      <c r="I622">
        <f t="shared" si="218"/>
        <v>-3.3621999973547645E-3</v>
      </c>
      <c r="L622">
        <f t="shared" si="212"/>
        <v>6.5766817656886731E-3</v>
      </c>
      <c r="M622" s="2">
        <f t="shared" si="213"/>
        <v>33661.114000000001</v>
      </c>
      <c r="O622">
        <f t="shared" si="216"/>
        <v>9.8781370699757432E-5</v>
      </c>
      <c r="P622">
        <v>0.1</v>
      </c>
      <c r="Q622">
        <f t="shared" si="217"/>
        <v>9.8781370699757439E-6</v>
      </c>
      <c r="AD622" s="135"/>
      <c r="AF622" s="134"/>
      <c r="AG622" s="134"/>
      <c r="AH622" s="134"/>
      <c r="AI622" s="134"/>
      <c r="AJ622" s="134"/>
      <c r="AL622" s="136"/>
      <c r="AS622" s="134"/>
      <c r="AT622" s="134"/>
      <c r="AU622" s="134"/>
      <c r="AV622" s="134"/>
      <c r="AW622" s="134"/>
      <c r="AX622" s="134"/>
      <c r="AY622" s="134"/>
      <c r="AZ622" s="134"/>
    </row>
    <row r="623" spans="1:52">
      <c r="A623" s="18" t="s">
        <v>1723</v>
      </c>
      <c r="B623" s="6"/>
      <c r="C623" s="32">
        <v>48679.623</v>
      </c>
      <c r="D623" s="32"/>
      <c r="E623">
        <f t="shared" si="210"/>
        <v>46850.017536131971</v>
      </c>
      <c r="F623">
        <f t="shared" si="211"/>
        <v>46850</v>
      </c>
      <c r="G623">
        <f t="shared" si="215"/>
        <v>5.637800000840798E-3</v>
      </c>
      <c r="I623">
        <f t="shared" si="218"/>
        <v>5.637800000840798E-3</v>
      </c>
      <c r="L623">
        <f t="shared" si="212"/>
        <v>6.5766817656886731E-3</v>
      </c>
      <c r="M623" s="2">
        <f t="shared" si="213"/>
        <v>33661.123</v>
      </c>
      <c r="O623">
        <f t="shared" si="216"/>
        <v>8.8149896836386059E-7</v>
      </c>
      <c r="P623">
        <v>0.1</v>
      </c>
      <c r="Q623">
        <f t="shared" si="217"/>
        <v>8.8149896836386059E-8</v>
      </c>
      <c r="AD623" s="135"/>
      <c r="AF623" s="134"/>
      <c r="AG623" s="134"/>
      <c r="AH623" s="134"/>
      <c r="AI623" s="134"/>
      <c r="AJ623" s="134"/>
      <c r="AL623" s="136"/>
      <c r="AS623" s="134"/>
      <c r="AT623" s="134"/>
      <c r="AU623" s="134"/>
      <c r="AV623" s="134"/>
      <c r="AW623" s="134"/>
      <c r="AX623" s="134"/>
      <c r="AY623" s="134"/>
      <c r="AZ623" s="134"/>
    </row>
    <row r="624" spans="1:52">
      <c r="A624" s="18" t="s">
        <v>1765</v>
      </c>
      <c r="B624" s="6"/>
      <c r="C624" s="32">
        <v>49005.614999999998</v>
      </c>
      <c r="D624" s="32"/>
      <c r="E624">
        <f t="shared" si="210"/>
        <v>47864.001489386137</v>
      </c>
      <c r="F624">
        <f t="shared" si="211"/>
        <v>47864</v>
      </c>
      <c r="G624">
        <f t="shared" ref="G624:G642" si="219">+C624-(C$7+F624*C$8)</f>
        <v>4.7883200022624806E-4</v>
      </c>
      <c r="I624">
        <f t="shared" si="218"/>
        <v>4.7883200022624806E-4</v>
      </c>
      <c r="L624">
        <f t="shared" si="212"/>
        <v>7.7610307955710348E-3</v>
      </c>
      <c r="M624" s="2">
        <f t="shared" si="213"/>
        <v>33987.114999999998</v>
      </c>
      <c r="O624">
        <f t="shared" ref="O624:O642" si="220">+(L624-G624)^2</f>
        <v>5.3030419294921062E-5</v>
      </c>
      <c r="P624">
        <v>0.1</v>
      </c>
      <c r="Q624">
        <f t="shared" ref="Q624:Q642" si="221">+P624*O624</f>
        <v>5.3030419294921065E-6</v>
      </c>
      <c r="AD624" s="135"/>
      <c r="AF624" s="134"/>
      <c r="AG624" s="134"/>
      <c r="AH624" s="134"/>
      <c r="AI624" s="134"/>
      <c r="AJ624" s="134"/>
      <c r="AL624" s="136"/>
      <c r="AS624" s="134"/>
      <c r="AT624" s="134"/>
      <c r="AU624" s="134"/>
      <c r="AV624" s="134"/>
      <c r="AW624" s="134"/>
      <c r="AX624" s="134"/>
      <c r="AY624" s="134"/>
      <c r="AZ624" s="134"/>
    </row>
    <row r="625" spans="1:52">
      <c r="A625" s="18" t="s">
        <v>1765</v>
      </c>
      <c r="B625" s="6" t="s">
        <v>1814</v>
      </c>
      <c r="C625" s="32">
        <v>49009.635999999999</v>
      </c>
      <c r="D625" s="32"/>
      <c r="E625">
        <f t="shared" ref="E625:E689" si="222">+(C625-C$7)/C$8</f>
        <v>47876.508635193502</v>
      </c>
      <c r="F625">
        <f t="shared" ref="F625:F671" si="223">ROUND(2*E625,0)/2</f>
        <v>47876.5</v>
      </c>
      <c r="G625">
        <f t="shared" si="219"/>
        <v>2.7761820019804873E-3</v>
      </c>
      <c r="I625">
        <f t="shared" si="218"/>
        <v>2.7761820019804873E-3</v>
      </c>
      <c r="L625">
        <f t="shared" ref="L625:L689" si="224">+D$11+D$12*F625+D$13*F625^2</f>
        <v>7.7759091750707887E-3</v>
      </c>
      <c r="M625" s="2">
        <f t="shared" ref="M625:M689" si="225">+C625-15018.5</f>
        <v>33991.135999999999</v>
      </c>
      <c r="O625">
        <f t="shared" si="220"/>
        <v>2.4997271805337536E-5</v>
      </c>
      <c r="P625">
        <v>0.1</v>
      </c>
      <c r="Q625">
        <f t="shared" si="221"/>
        <v>2.4997271805337539E-6</v>
      </c>
      <c r="AD625" s="135"/>
      <c r="AF625" s="134"/>
      <c r="AG625" s="134"/>
      <c r="AH625" s="134"/>
      <c r="AI625" s="134"/>
      <c r="AJ625" s="134"/>
      <c r="AL625" s="136"/>
      <c r="AS625" s="134"/>
      <c r="AT625" s="134"/>
      <c r="AU625" s="134"/>
      <c r="AV625" s="134"/>
      <c r="AW625" s="134"/>
      <c r="AX625" s="134"/>
      <c r="AY625" s="134"/>
      <c r="AZ625" s="134"/>
    </row>
    <row r="626" spans="1:52">
      <c r="A626" s="18" t="s">
        <v>1765</v>
      </c>
      <c r="B626" s="6" t="s">
        <v>1814</v>
      </c>
      <c r="C626" s="32">
        <v>49038.578000000001</v>
      </c>
      <c r="D626" s="32"/>
      <c r="E626">
        <f t="shared" si="222"/>
        <v>47966.531468806243</v>
      </c>
      <c r="F626">
        <f t="shared" si="223"/>
        <v>47966.5</v>
      </c>
      <c r="G626">
        <f t="shared" si="219"/>
        <v>1.0117101999639999E-2</v>
      </c>
      <c r="I626">
        <f t="shared" si="218"/>
        <v>1.0117101999639999E-2</v>
      </c>
      <c r="L626">
        <f t="shared" si="224"/>
        <v>7.883233674143994E-3</v>
      </c>
      <c r="M626" s="2">
        <f t="shared" si="225"/>
        <v>34020.078000000001</v>
      </c>
      <c r="O626">
        <f t="shared" si="220"/>
        <v>4.9901676956543257E-6</v>
      </c>
      <c r="P626">
        <v>0.1</v>
      </c>
      <c r="Q626">
        <f t="shared" si="221"/>
        <v>4.9901676956543257E-7</v>
      </c>
      <c r="AD626" s="135"/>
      <c r="AF626" s="134"/>
      <c r="AG626" s="134"/>
      <c r="AH626" s="134"/>
      <c r="AI626" s="134"/>
      <c r="AJ626" s="134"/>
      <c r="AL626" s="136"/>
      <c r="AS626" s="134"/>
      <c r="AT626" s="134"/>
      <c r="AU626" s="134"/>
      <c r="AV626" s="134"/>
      <c r="AW626" s="134"/>
      <c r="AX626" s="134"/>
      <c r="AY626" s="134"/>
      <c r="AZ626" s="134"/>
    </row>
    <row r="627" spans="1:52">
      <c r="A627" s="18" t="s">
        <v>1765</v>
      </c>
      <c r="B627" s="6"/>
      <c r="C627" s="32">
        <v>49270.841999999997</v>
      </c>
      <c r="D627" s="32"/>
      <c r="E627">
        <f t="shared" si="222"/>
        <v>48688.978550080086</v>
      </c>
      <c r="F627">
        <f t="shared" si="223"/>
        <v>48689</v>
      </c>
      <c r="G627">
        <f t="shared" si="219"/>
        <v>-6.8960680000600405E-3</v>
      </c>
      <c r="I627">
        <f t="shared" si="218"/>
        <v>-6.8960680000600405E-3</v>
      </c>
      <c r="L627">
        <f t="shared" si="224"/>
        <v>8.7575484739172219E-3</v>
      </c>
      <c r="M627" s="2">
        <f t="shared" si="225"/>
        <v>34252.341999999997</v>
      </c>
      <c r="O627">
        <f t="shared" si="220"/>
        <v>2.4503570871437235E-4</v>
      </c>
      <c r="P627">
        <v>0.1</v>
      </c>
      <c r="Q627">
        <f t="shared" si="221"/>
        <v>2.4503570871437235E-5</v>
      </c>
      <c r="AD627" s="135"/>
      <c r="AF627" s="134"/>
      <c r="AG627" s="134"/>
      <c r="AH627" s="134"/>
      <c r="AI627" s="134"/>
      <c r="AJ627" s="134"/>
      <c r="AL627" s="136"/>
      <c r="AS627" s="134"/>
      <c r="AT627" s="134"/>
      <c r="AU627" s="134"/>
      <c r="AV627" s="134"/>
      <c r="AW627" s="134"/>
      <c r="AX627" s="134"/>
      <c r="AY627" s="134"/>
      <c r="AZ627" s="134"/>
    </row>
    <row r="628" spans="1:52">
      <c r="A628" s="18" t="s">
        <v>1765</v>
      </c>
      <c r="B628" s="6" t="s">
        <v>1814</v>
      </c>
      <c r="C628" s="32">
        <v>49283.866999999998</v>
      </c>
      <c r="D628" s="32"/>
      <c r="E628">
        <f t="shared" si="222"/>
        <v>48729.492246708032</v>
      </c>
      <c r="F628">
        <f t="shared" si="223"/>
        <v>48729.5</v>
      </c>
      <c r="G628">
        <f t="shared" si="219"/>
        <v>-2.4926539990701713E-3</v>
      </c>
      <c r="I628">
        <f t="shared" si="218"/>
        <v>-2.4926539990701713E-3</v>
      </c>
      <c r="L628">
        <f t="shared" si="224"/>
        <v>8.8072290172161519E-3</v>
      </c>
      <c r="M628" s="2">
        <f t="shared" si="225"/>
        <v>34265.366999999998</v>
      </c>
      <c r="O628">
        <f t="shared" si="220"/>
        <v>1.276873561817561E-4</v>
      </c>
      <c r="P628">
        <v>0.1</v>
      </c>
      <c r="Q628">
        <f t="shared" si="221"/>
        <v>1.276873561817561E-5</v>
      </c>
      <c r="AD628" s="135"/>
      <c r="AF628" s="134"/>
      <c r="AG628" s="134"/>
      <c r="AH628" s="134"/>
      <c r="AI628" s="134"/>
      <c r="AJ628" s="134"/>
      <c r="AL628" s="136"/>
      <c r="AS628" s="134"/>
      <c r="AT628" s="134"/>
      <c r="AU628" s="134"/>
      <c r="AV628" s="134"/>
      <c r="AW628" s="134"/>
      <c r="AX628" s="134"/>
      <c r="AY628" s="134"/>
      <c r="AZ628" s="134"/>
    </row>
    <row r="629" spans="1:52">
      <c r="A629" s="18" t="s">
        <v>1765</v>
      </c>
      <c r="B629" s="6" t="s">
        <v>1814</v>
      </c>
      <c r="C629" s="32">
        <v>49311.837</v>
      </c>
      <c r="D629" s="32"/>
      <c r="E629">
        <f t="shared" si="222"/>
        <v>48816.491716549375</v>
      </c>
      <c r="F629">
        <f t="shared" si="223"/>
        <v>48816.5</v>
      </c>
      <c r="G629">
        <f t="shared" si="219"/>
        <v>-2.6630979991750792E-3</v>
      </c>
      <c r="I629">
        <f t="shared" si="218"/>
        <v>-2.6630979991750792E-3</v>
      </c>
      <c r="L629">
        <f t="shared" si="224"/>
        <v>8.9141908725241248E-3</v>
      </c>
      <c r="M629" s="2">
        <f t="shared" si="225"/>
        <v>34293.337</v>
      </c>
      <c r="O629">
        <f t="shared" si="220"/>
        <v>1.3403361761877024E-4</v>
      </c>
      <c r="P629">
        <v>0.1</v>
      </c>
      <c r="Q629">
        <f t="shared" si="221"/>
        <v>1.3403361761877025E-5</v>
      </c>
      <c r="AD629" s="135"/>
      <c r="AF629" s="134"/>
      <c r="AG629" s="134"/>
      <c r="AH629" s="134"/>
      <c r="AI629" s="134"/>
      <c r="AJ629" s="134"/>
      <c r="AL629" s="136"/>
      <c r="AS629" s="134"/>
      <c r="AT629" s="134"/>
      <c r="AU629" s="134"/>
      <c r="AV629" s="134"/>
      <c r="AW629" s="134"/>
      <c r="AX629" s="134"/>
      <c r="AY629" s="134"/>
      <c r="AZ629" s="134"/>
    </row>
    <row r="630" spans="1:52">
      <c r="A630" s="18" t="s">
        <v>1765</v>
      </c>
      <c r="B630" s="6"/>
      <c r="C630" s="32">
        <v>49330.650999999998</v>
      </c>
      <c r="D630" s="32"/>
      <c r="E630">
        <f t="shared" si="222"/>
        <v>48875.011846173787</v>
      </c>
      <c r="F630">
        <f t="shared" si="223"/>
        <v>48875</v>
      </c>
      <c r="G630">
        <f t="shared" si="219"/>
        <v>3.8084999978309497E-3</v>
      </c>
      <c r="I630">
        <f t="shared" si="218"/>
        <v>3.8084999978309497E-3</v>
      </c>
      <c r="L630">
        <f t="shared" si="224"/>
        <v>8.9862981897426489E-3</v>
      </c>
      <c r="M630" s="2">
        <f t="shared" si="225"/>
        <v>34312.150999999998</v>
      </c>
      <c r="O630">
        <f t="shared" si="220"/>
        <v>2.6809594116164062E-5</v>
      </c>
      <c r="P630">
        <v>0.1</v>
      </c>
      <c r="Q630">
        <f t="shared" si="221"/>
        <v>2.6809594116164063E-6</v>
      </c>
      <c r="AD630" s="135"/>
      <c r="AF630" s="134"/>
      <c r="AG630" s="134"/>
      <c r="AH630" s="134"/>
      <c r="AI630" s="134"/>
      <c r="AJ630" s="134"/>
      <c r="AL630" s="136"/>
      <c r="AS630" s="134"/>
      <c r="AT630" s="134"/>
      <c r="AU630" s="134"/>
      <c r="AV630" s="134"/>
      <c r="AW630" s="134"/>
      <c r="AX630" s="134"/>
      <c r="AY630" s="134"/>
      <c r="AZ630" s="134"/>
    </row>
    <row r="631" spans="1:52">
      <c r="A631" s="18" t="s">
        <v>1765</v>
      </c>
      <c r="B631" s="6" t="s">
        <v>1814</v>
      </c>
      <c r="C631" s="32">
        <v>49361.673000000003</v>
      </c>
      <c r="D631" s="32"/>
      <c r="E631">
        <f t="shared" si="222"/>
        <v>48971.504429420791</v>
      </c>
      <c r="F631">
        <f t="shared" si="223"/>
        <v>48971.5</v>
      </c>
      <c r="G631">
        <f t="shared" si="219"/>
        <v>1.4240420059650205E-3</v>
      </c>
      <c r="I631">
        <f t="shared" si="218"/>
        <v>1.4240420059650205E-3</v>
      </c>
      <c r="L631">
        <f t="shared" si="224"/>
        <v>9.1055690001515532E-3</v>
      </c>
      <c r="M631" s="2">
        <f t="shared" si="225"/>
        <v>34343.173000000003</v>
      </c>
      <c r="O631">
        <f t="shared" si="220"/>
        <v>5.9005856962416389E-5</v>
      </c>
      <c r="P631">
        <v>0.1</v>
      </c>
      <c r="Q631">
        <f t="shared" si="221"/>
        <v>5.9005856962416395E-6</v>
      </c>
      <c r="AD631" s="135"/>
      <c r="AF631" s="134"/>
      <c r="AG631" s="134"/>
      <c r="AH631" s="134"/>
      <c r="AI631" s="134"/>
      <c r="AJ631" s="134"/>
      <c r="AL631" s="136"/>
      <c r="AS631" s="134"/>
      <c r="AT631" s="134"/>
      <c r="AU631" s="134"/>
      <c r="AV631" s="134"/>
      <c r="AW631" s="134"/>
      <c r="AX631" s="134"/>
      <c r="AY631" s="134"/>
      <c r="AZ631" s="134"/>
    </row>
    <row r="632" spans="1:52">
      <c r="A632" s="18" t="s">
        <v>1765</v>
      </c>
      <c r="B632" s="6" t="s">
        <v>1814</v>
      </c>
      <c r="C632" s="32">
        <v>49389.646999999997</v>
      </c>
      <c r="D632" s="32"/>
      <c r="E632">
        <f t="shared" si="222"/>
        <v>49058.516341088332</v>
      </c>
      <c r="F632">
        <f t="shared" si="223"/>
        <v>49058.5</v>
      </c>
      <c r="G632">
        <f t="shared" si="219"/>
        <v>5.2535979993990622E-3</v>
      </c>
      <c r="I632">
        <f t="shared" si="218"/>
        <v>5.2535979993990622E-3</v>
      </c>
      <c r="L632">
        <f t="shared" si="224"/>
        <v>9.2134445268253484E-3</v>
      </c>
      <c r="M632" s="2">
        <f t="shared" si="225"/>
        <v>34371.146999999997</v>
      </c>
      <c r="O632">
        <f t="shared" si="220"/>
        <v>1.5680384520770018E-5</v>
      </c>
      <c r="P632">
        <v>0.1</v>
      </c>
      <c r="Q632">
        <f t="shared" si="221"/>
        <v>1.5680384520770019E-6</v>
      </c>
      <c r="AD632" s="135"/>
      <c r="AF632" s="134"/>
      <c r="AG632" s="134"/>
      <c r="AH632" s="134"/>
      <c r="AI632" s="134"/>
      <c r="AJ632" s="134"/>
      <c r="AL632" s="136"/>
      <c r="AS632" s="134"/>
      <c r="AT632" s="134"/>
      <c r="AU632" s="134"/>
      <c r="AV632" s="134"/>
      <c r="AW632" s="134"/>
      <c r="AX632" s="134"/>
      <c r="AY632" s="134"/>
      <c r="AZ632" s="134"/>
    </row>
    <row r="633" spans="1:52">
      <c r="A633" s="18" t="s">
        <v>1765</v>
      </c>
      <c r="B633" s="6"/>
      <c r="C633" s="32">
        <v>49680.758000000002</v>
      </c>
      <c r="D633" s="32"/>
      <c r="E633">
        <f t="shared" si="222"/>
        <v>49964.004459250064</v>
      </c>
      <c r="F633">
        <f t="shared" si="223"/>
        <v>49964</v>
      </c>
      <c r="G633">
        <f t="shared" si="219"/>
        <v>1.4336320018628612E-3</v>
      </c>
      <c r="I633">
        <f t="shared" si="218"/>
        <v>1.4336320018628612E-3</v>
      </c>
      <c r="L633">
        <f t="shared" si="224"/>
        <v>1.0355718406425532E-2</v>
      </c>
      <c r="M633" s="2">
        <f t="shared" si="225"/>
        <v>34662.258000000002</v>
      </c>
      <c r="O633">
        <f t="shared" si="220"/>
        <v>7.9603625810482052E-5</v>
      </c>
      <c r="P633">
        <v>0.1</v>
      </c>
      <c r="Q633">
        <f t="shared" si="221"/>
        <v>7.9603625810482052E-6</v>
      </c>
      <c r="AD633" s="135"/>
      <c r="AF633" s="134"/>
      <c r="AG633" s="134"/>
      <c r="AH633" s="134"/>
      <c r="AI633" s="134"/>
      <c r="AJ633" s="134"/>
      <c r="AL633" s="136"/>
      <c r="AS633" s="134"/>
      <c r="AT633" s="134"/>
      <c r="AU633" s="134"/>
      <c r="AV633" s="134"/>
      <c r="AW633" s="134"/>
      <c r="AX633" s="134"/>
      <c r="AY633" s="134"/>
      <c r="AZ633" s="134"/>
    </row>
    <row r="634" spans="1:52">
      <c r="A634" s="18" t="s">
        <v>1765</v>
      </c>
      <c r="B634" s="6"/>
      <c r="C634" s="32">
        <v>49682.692000000003</v>
      </c>
      <c r="D634" s="32"/>
      <c r="E634">
        <f t="shared" si="222"/>
        <v>49970.020082227296</v>
      </c>
      <c r="F634">
        <f t="shared" si="223"/>
        <v>49970</v>
      </c>
      <c r="G634">
        <f t="shared" si="219"/>
        <v>6.4563600026303902E-3</v>
      </c>
      <c r="I634">
        <f t="shared" si="218"/>
        <v>6.4563600026303902E-3</v>
      </c>
      <c r="L634">
        <f t="shared" si="224"/>
        <v>1.0363405979122983E-2</v>
      </c>
      <c r="M634" s="2">
        <f t="shared" si="225"/>
        <v>34664.192000000003</v>
      </c>
      <c r="O634">
        <f t="shared" si="220"/>
        <v>1.5265008262426961E-5</v>
      </c>
      <c r="P634">
        <v>0.1</v>
      </c>
      <c r="Q634">
        <f t="shared" si="221"/>
        <v>1.5265008262426961E-6</v>
      </c>
      <c r="AD634" s="135"/>
      <c r="AF634" s="134"/>
      <c r="AG634" s="134"/>
      <c r="AH634" s="134"/>
      <c r="AI634" s="134"/>
      <c r="AJ634" s="134"/>
      <c r="AL634" s="136"/>
      <c r="AS634" s="134"/>
      <c r="AT634" s="134"/>
      <c r="AU634" s="134"/>
      <c r="AV634" s="134"/>
      <c r="AW634" s="134"/>
      <c r="AX634" s="134"/>
      <c r="AY634" s="134"/>
      <c r="AZ634" s="134"/>
    </row>
    <row r="635" spans="1:52">
      <c r="A635" s="18" t="s">
        <v>1765</v>
      </c>
      <c r="B635" s="6" t="s">
        <v>1814</v>
      </c>
      <c r="C635" s="32">
        <v>49689.61</v>
      </c>
      <c r="D635" s="32"/>
      <c r="E635">
        <f t="shared" si="222"/>
        <v>49991.538220674287</v>
      </c>
      <c r="F635">
        <f t="shared" si="223"/>
        <v>49991.5</v>
      </c>
      <c r="G635">
        <f t="shared" si="219"/>
        <v>1.2287802004721016E-2</v>
      </c>
      <c r="I635">
        <f t="shared" si="218"/>
        <v>1.2287802004721016E-2</v>
      </c>
      <c r="L635">
        <f t="shared" si="224"/>
        <v>1.0390965943732886E-2</v>
      </c>
      <c r="M635" s="2">
        <f t="shared" si="225"/>
        <v>34671.11</v>
      </c>
      <c r="O635">
        <f t="shared" si="220"/>
        <v>3.5979870422649654E-6</v>
      </c>
      <c r="P635">
        <v>0.1</v>
      </c>
      <c r="Q635">
        <f t="shared" si="221"/>
        <v>3.5979870422649655E-7</v>
      </c>
      <c r="AD635" s="135"/>
      <c r="AF635" s="134"/>
      <c r="AG635" s="134"/>
      <c r="AH635" s="134"/>
      <c r="AI635" s="134"/>
      <c r="AJ635" s="134"/>
      <c r="AL635" s="136"/>
      <c r="AS635" s="134"/>
      <c r="AT635" s="134"/>
      <c r="AU635" s="134"/>
      <c r="AV635" s="134"/>
      <c r="AW635" s="134"/>
      <c r="AX635" s="134"/>
      <c r="AY635" s="134"/>
      <c r="AZ635" s="134"/>
    </row>
    <row r="636" spans="1:52">
      <c r="A636" s="18" t="s">
        <v>1765</v>
      </c>
      <c r="B636" s="6" t="s">
        <v>1814</v>
      </c>
      <c r="C636" s="32">
        <v>49698.606</v>
      </c>
      <c r="D636" s="32"/>
      <c r="E636">
        <f t="shared" si="222"/>
        <v>50019.51988784242</v>
      </c>
      <c r="F636">
        <f t="shared" si="223"/>
        <v>50019.5</v>
      </c>
      <c r="G636">
        <f t="shared" si="219"/>
        <v>6.3938660023268312E-3</v>
      </c>
      <c r="I636">
        <f t="shared" si="218"/>
        <v>6.3938660023268312E-3</v>
      </c>
      <c r="L636">
        <f t="shared" si="224"/>
        <v>1.0426888064489111E-2</v>
      </c>
      <c r="M636" s="2">
        <f t="shared" si="225"/>
        <v>34680.106</v>
      </c>
      <c r="O636">
        <f t="shared" si="220"/>
        <v>1.6265266953887687E-5</v>
      </c>
      <c r="P636">
        <v>0.1</v>
      </c>
      <c r="Q636">
        <f t="shared" si="221"/>
        <v>1.6265266953887688E-6</v>
      </c>
      <c r="AD636" s="135"/>
      <c r="AF636" s="134"/>
      <c r="AG636" s="134"/>
      <c r="AH636" s="134"/>
      <c r="AI636" s="134"/>
      <c r="AJ636" s="134"/>
      <c r="AL636" s="136"/>
      <c r="AS636" s="134"/>
      <c r="AT636" s="134"/>
      <c r="AU636" s="134"/>
      <c r="AV636" s="134"/>
      <c r="AW636" s="134"/>
      <c r="AX636" s="134"/>
      <c r="AY636" s="134"/>
      <c r="AZ636" s="134"/>
    </row>
    <row r="637" spans="1:52">
      <c r="A637" s="18" t="s">
        <v>1765</v>
      </c>
      <c r="B637" s="6" t="s">
        <v>1814</v>
      </c>
      <c r="C637" s="32">
        <v>49702.466</v>
      </c>
      <c r="D637" s="32"/>
      <c r="E637">
        <f t="shared" si="222"/>
        <v>50031.526250144445</v>
      </c>
      <c r="F637">
        <f t="shared" si="223"/>
        <v>50031.5</v>
      </c>
      <c r="G637">
        <f t="shared" si="219"/>
        <v>8.4393220022320747E-3</v>
      </c>
      <c r="I637">
        <f t="shared" si="218"/>
        <v>8.4393220022320747E-3</v>
      </c>
      <c r="L637">
        <f t="shared" si="224"/>
        <v>1.0442293674275509E-2</v>
      </c>
      <c r="M637" s="2">
        <f t="shared" si="225"/>
        <v>34683.966</v>
      </c>
      <c r="O637">
        <f t="shared" si="220"/>
        <v>4.0118955190084695E-6</v>
      </c>
      <c r="P637">
        <v>0.1</v>
      </c>
      <c r="Q637">
        <f t="shared" si="221"/>
        <v>4.0118955190084698E-7</v>
      </c>
      <c r="AD637" s="135"/>
      <c r="AF637" s="134"/>
      <c r="AG637" s="134"/>
      <c r="AH637" s="134"/>
      <c r="AI637" s="134"/>
      <c r="AJ637" s="134"/>
      <c r="AL637" s="136"/>
      <c r="AS637" s="134"/>
      <c r="AT637" s="134"/>
      <c r="AU637" s="134"/>
      <c r="AV637" s="134"/>
      <c r="AW637" s="134"/>
      <c r="AX637" s="134"/>
      <c r="AY637" s="134"/>
      <c r="AZ637" s="134"/>
    </row>
    <row r="638" spans="1:52">
      <c r="A638" s="18" t="s">
        <v>1765</v>
      </c>
      <c r="B638" s="6" t="s">
        <v>1814</v>
      </c>
      <c r="C638" s="32">
        <v>49716.608999999997</v>
      </c>
      <c r="D638" s="32"/>
      <c r="E638">
        <f t="shared" si="222"/>
        <v>50075.517437200782</v>
      </c>
      <c r="F638">
        <f t="shared" si="223"/>
        <v>50075.5</v>
      </c>
      <c r="G638">
        <f t="shared" si="219"/>
        <v>5.6059939961414784E-3</v>
      </c>
      <c r="I638">
        <f t="shared" si="218"/>
        <v>5.6059939961414784E-3</v>
      </c>
      <c r="L638">
        <f t="shared" si="224"/>
        <v>1.0498834374732077E-2</v>
      </c>
      <c r="M638" s="2">
        <f t="shared" si="225"/>
        <v>34698.108999999997</v>
      </c>
      <c r="O638">
        <f t="shared" si="220"/>
        <v>2.3939886970366595E-5</v>
      </c>
      <c r="P638">
        <v>0.1</v>
      </c>
      <c r="Q638">
        <f t="shared" si="221"/>
        <v>2.3939886970366598E-6</v>
      </c>
      <c r="AD638" s="135"/>
      <c r="AF638" s="134"/>
      <c r="AG638" s="134"/>
      <c r="AH638" s="134"/>
      <c r="AI638" s="134"/>
      <c r="AJ638" s="134"/>
      <c r="AL638" s="136"/>
      <c r="AS638" s="134"/>
      <c r="AT638" s="134"/>
      <c r="AU638" s="134"/>
      <c r="AV638" s="134"/>
      <c r="AW638" s="134"/>
      <c r="AX638" s="134"/>
      <c r="AY638" s="134"/>
      <c r="AZ638" s="134"/>
    </row>
    <row r="639" spans="1:52">
      <c r="A639" s="18" t="s">
        <v>1765</v>
      </c>
      <c r="B639" s="6"/>
      <c r="C639" s="32">
        <v>49720.631000000001</v>
      </c>
      <c r="D639" s="32"/>
      <c r="E639">
        <f t="shared" si="222"/>
        <v>50088.027693464719</v>
      </c>
      <c r="F639">
        <f t="shared" si="223"/>
        <v>50088</v>
      </c>
      <c r="G639">
        <f t="shared" si="219"/>
        <v>8.9033440017374232E-3</v>
      </c>
      <c r="I639">
        <f t="shared" si="218"/>
        <v>8.9033440017374232E-3</v>
      </c>
      <c r="L639">
        <f t="shared" si="224"/>
        <v>1.0514912398138884E-2</v>
      </c>
      <c r="M639" s="2">
        <f t="shared" si="225"/>
        <v>34702.131000000001</v>
      </c>
      <c r="O639">
        <f t="shared" si="220"/>
        <v>2.5971526962799764E-6</v>
      </c>
      <c r="P639">
        <v>0.1</v>
      </c>
      <c r="Q639">
        <f t="shared" si="221"/>
        <v>2.5971526962799763E-7</v>
      </c>
      <c r="AD639" s="135"/>
      <c r="AF639" s="134"/>
      <c r="AG639" s="134"/>
      <c r="AH639" s="134"/>
      <c r="AI639" s="134"/>
      <c r="AJ639" s="134"/>
      <c r="AL639" s="136"/>
      <c r="AS639" s="134"/>
      <c r="AT639" s="134"/>
      <c r="AU639" s="134"/>
      <c r="AV639" s="134"/>
      <c r="AW639" s="134"/>
      <c r="AX639" s="134"/>
      <c r="AY639" s="134"/>
      <c r="AZ639" s="134"/>
    </row>
    <row r="640" spans="1:52">
      <c r="A640" s="18" t="s">
        <v>1765</v>
      </c>
      <c r="B640" s="6" t="s">
        <v>1814</v>
      </c>
      <c r="C640" s="32">
        <v>49743.614999999998</v>
      </c>
      <c r="D640" s="32"/>
      <c r="E640">
        <f t="shared" si="222"/>
        <v>50159.518426923176</v>
      </c>
      <c r="F640">
        <f t="shared" si="223"/>
        <v>50159.5</v>
      </c>
      <c r="G640">
        <f t="shared" si="219"/>
        <v>5.9241859999019653E-3</v>
      </c>
      <c r="I640">
        <f t="shared" si="218"/>
        <v>5.9241859999019653E-3</v>
      </c>
      <c r="L640">
        <f t="shared" si="224"/>
        <v>1.0607009011922838E-2</v>
      </c>
      <c r="M640" s="2">
        <f t="shared" si="225"/>
        <v>34725.114999999998</v>
      </c>
      <c r="O640">
        <f t="shared" si="220"/>
        <v>2.1928831361912242E-5</v>
      </c>
      <c r="P640">
        <v>0.1</v>
      </c>
      <c r="Q640">
        <f t="shared" si="221"/>
        <v>2.1928831361912245E-6</v>
      </c>
      <c r="AD640" s="135"/>
      <c r="AF640" s="134"/>
      <c r="AG640" s="134"/>
      <c r="AH640" s="134"/>
      <c r="AI640" s="134"/>
      <c r="AJ640" s="134"/>
      <c r="AL640" s="136"/>
      <c r="AS640" s="134"/>
      <c r="AT640" s="134"/>
      <c r="AU640" s="134"/>
      <c r="AV640" s="134"/>
      <c r="AW640" s="134"/>
      <c r="AX640" s="134"/>
      <c r="AY640" s="134"/>
      <c r="AZ640" s="134"/>
    </row>
    <row r="641" spans="1:52">
      <c r="A641" s="18" t="s">
        <v>1765</v>
      </c>
      <c r="B641" s="6" t="s">
        <v>1814</v>
      </c>
      <c r="C641" s="32">
        <v>49744.584999999999</v>
      </c>
      <c r="D641" s="32"/>
      <c r="E641">
        <f t="shared" si="222"/>
        <v>50162.535569781459</v>
      </c>
      <c r="F641">
        <f t="shared" si="223"/>
        <v>50162.5</v>
      </c>
      <c r="G641">
        <f t="shared" si="219"/>
        <v>1.1435550004534889E-2</v>
      </c>
      <c r="I641">
        <f t="shared" si="218"/>
        <v>1.1435550004534889E-2</v>
      </c>
      <c r="L641">
        <f t="shared" si="224"/>
        <v>1.0610878055074775E-2</v>
      </c>
      <c r="M641" s="2">
        <f t="shared" si="225"/>
        <v>34726.084999999999</v>
      </c>
      <c r="O641">
        <f t="shared" si="220"/>
        <v>6.800838242263444E-7</v>
      </c>
      <c r="P641">
        <v>0.1</v>
      </c>
      <c r="Q641">
        <f t="shared" si="221"/>
        <v>6.800838242263444E-8</v>
      </c>
      <c r="AD641" s="135"/>
      <c r="AF641" s="134"/>
      <c r="AG641" s="134"/>
      <c r="AH641" s="134"/>
      <c r="AI641" s="134"/>
      <c r="AJ641" s="134"/>
      <c r="AL641" s="136"/>
      <c r="AS641" s="134"/>
      <c r="AT641" s="134"/>
      <c r="AU641" s="134"/>
      <c r="AV641" s="134"/>
      <c r="AW641" s="134"/>
      <c r="AX641" s="134"/>
      <c r="AY641" s="134"/>
      <c r="AZ641" s="134"/>
    </row>
    <row r="642" spans="1:52">
      <c r="A642" s="18" t="s">
        <v>1765</v>
      </c>
      <c r="B642" s="6" t="s">
        <v>1814</v>
      </c>
      <c r="C642" s="32">
        <v>49761.610999999997</v>
      </c>
      <c r="D642" s="32"/>
      <c r="E642">
        <f t="shared" si="222"/>
        <v>50215.494203085662</v>
      </c>
      <c r="F642">
        <f t="shared" si="223"/>
        <v>50215.5</v>
      </c>
      <c r="G642">
        <f t="shared" si="219"/>
        <v>-1.8636859967955388E-3</v>
      </c>
      <c r="I642">
        <f t="shared" si="218"/>
        <v>-1.8636859967955388E-3</v>
      </c>
      <c r="L642">
        <f t="shared" si="224"/>
        <v>1.0679295551267544E-2</v>
      </c>
      <c r="M642" s="2">
        <f t="shared" si="225"/>
        <v>34743.110999999997</v>
      </c>
      <c r="O642">
        <f t="shared" si="220"/>
        <v>1.5732638611505096E-4</v>
      </c>
      <c r="P642">
        <v>0.1</v>
      </c>
      <c r="Q642">
        <f t="shared" si="221"/>
        <v>1.5732638611505095E-5</v>
      </c>
      <c r="AD642" s="135"/>
      <c r="AF642" s="134"/>
      <c r="AG642" s="134"/>
      <c r="AH642" s="134"/>
      <c r="AI642" s="134"/>
      <c r="AJ642" s="134"/>
      <c r="AL642" s="136"/>
      <c r="AS642" s="134"/>
      <c r="AT642" s="134"/>
      <c r="AU642" s="134"/>
      <c r="AV642" s="134"/>
      <c r="AW642" s="134"/>
      <c r="AX642" s="134"/>
      <c r="AY642" s="134"/>
      <c r="AZ642" s="134"/>
    </row>
    <row r="643" spans="1:52">
      <c r="A643" s="18" t="s">
        <v>1770</v>
      </c>
      <c r="B643" s="6" t="s">
        <v>1814</v>
      </c>
      <c r="C643" s="32">
        <v>49990.534</v>
      </c>
      <c r="D643" s="32">
        <v>2E-3</v>
      </c>
      <c r="E643">
        <f t="shared" si="222"/>
        <v>50927.549249009513</v>
      </c>
      <c r="F643">
        <f t="shared" si="223"/>
        <v>50927.5</v>
      </c>
      <c r="L643">
        <f t="shared" si="224"/>
        <v>1.1610232234957593E-2</v>
      </c>
      <c r="M643" s="2">
        <f t="shared" si="225"/>
        <v>34972.034</v>
      </c>
      <c r="N643">
        <f>+C643-(C$7+F643*C$8)</f>
        <v>1.5833370001928415E-2</v>
      </c>
      <c r="O643">
        <f>+(L643-N643)^2</f>
        <v>1.7834892598815301E-5</v>
      </c>
      <c r="AD643" s="135"/>
      <c r="AF643" s="134"/>
      <c r="AG643" s="134"/>
      <c r="AH643" s="134"/>
      <c r="AI643" s="134"/>
      <c r="AJ643" s="134"/>
      <c r="AL643" s="136"/>
      <c r="AS643" s="134"/>
      <c r="AT643" s="134"/>
      <c r="AU643" s="134"/>
      <c r="AV643" s="134"/>
      <c r="AW643" s="134"/>
      <c r="AX643" s="134"/>
      <c r="AY643" s="134"/>
      <c r="AZ643" s="134"/>
    </row>
    <row r="644" spans="1:52">
      <c r="A644" s="18" t="s">
        <v>1765</v>
      </c>
      <c r="B644" s="6"/>
      <c r="C644" s="32">
        <v>50043.72</v>
      </c>
      <c r="D644" s="32"/>
      <c r="E644">
        <f t="shared" si="222"/>
        <v>51092.981991339926</v>
      </c>
      <c r="F644">
        <f t="shared" si="223"/>
        <v>51093</v>
      </c>
      <c r="G644">
        <f t="shared" ref="G644:G671" si="226">+C644-(C$7+F644*C$8)</f>
        <v>-5.7897160004358739E-3</v>
      </c>
      <c r="I644">
        <f t="shared" ref="I644:I671" si="227">+G644</f>
        <v>-5.7897160004358739E-3</v>
      </c>
      <c r="L644">
        <f t="shared" si="224"/>
        <v>1.1829773874598458E-2</v>
      </c>
      <c r="M644" s="2">
        <f t="shared" si="225"/>
        <v>35025.22</v>
      </c>
      <c r="O644">
        <f t="shared" ref="O644:O671" si="228">+(L644-G644)^2</f>
        <v>3.1044642345643732E-4</v>
      </c>
      <c r="P644">
        <v>0.1</v>
      </c>
      <c r="Q644">
        <f t="shared" ref="Q644:Q671" si="229">+P644*O644</f>
        <v>3.1044642345643733E-5</v>
      </c>
      <c r="AD644" s="135"/>
      <c r="AF644" s="134"/>
      <c r="AG644" s="134"/>
      <c r="AH644" s="134"/>
      <c r="AI644" s="134"/>
      <c r="AJ644" s="134"/>
      <c r="AL644" s="136"/>
      <c r="AS644" s="134"/>
      <c r="AT644" s="134"/>
      <c r="AU644" s="134"/>
      <c r="AV644" s="134"/>
      <c r="AW644" s="134"/>
      <c r="AX644" s="134"/>
      <c r="AY644" s="134"/>
      <c r="AZ644" s="134"/>
    </row>
    <row r="645" spans="1:52">
      <c r="A645" s="18" t="s">
        <v>1765</v>
      </c>
      <c r="B645" s="6"/>
      <c r="C645" s="32">
        <v>50044.692999999999</v>
      </c>
      <c r="D645" s="32"/>
      <c r="E645">
        <f t="shared" si="222"/>
        <v>51096.008465567866</v>
      </c>
      <c r="F645">
        <f t="shared" si="223"/>
        <v>51096</v>
      </c>
      <c r="G645">
        <f t="shared" si="226"/>
        <v>2.7216480011702515E-3</v>
      </c>
      <c r="I645">
        <f t="shared" si="227"/>
        <v>2.7216480011702515E-3</v>
      </c>
      <c r="L645">
        <f t="shared" si="224"/>
        <v>1.1833764449842153E-2</v>
      </c>
      <c r="M645" s="2">
        <f t="shared" si="225"/>
        <v>35026.192999999999</v>
      </c>
      <c r="O645">
        <f t="shared" si="228"/>
        <v>8.3030666174157026E-5</v>
      </c>
      <c r="P645">
        <v>0.1</v>
      </c>
      <c r="Q645">
        <f t="shared" si="229"/>
        <v>8.3030666174157023E-6</v>
      </c>
      <c r="AD645" s="135"/>
      <c r="AF645" s="134"/>
      <c r="AG645" s="134"/>
      <c r="AH645" s="134"/>
      <c r="AI645" s="134"/>
      <c r="AJ645" s="134"/>
      <c r="AL645" s="136"/>
      <c r="AS645" s="134"/>
      <c r="AT645" s="134"/>
      <c r="AU645" s="134"/>
      <c r="AV645" s="134"/>
      <c r="AW645" s="134"/>
      <c r="AX645" s="134"/>
      <c r="AY645" s="134"/>
      <c r="AZ645" s="134"/>
    </row>
    <row r="646" spans="1:52">
      <c r="A646" s="18" t="s">
        <v>1765</v>
      </c>
      <c r="B646" s="6"/>
      <c r="C646" s="32">
        <v>50053.695</v>
      </c>
      <c r="D646" s="32"/>
      <c r="E646">
        <f t="shared" si="222"/>
        <v>51124.008795475333</v>
      </c>
      <c r="F646">
        <f t="shared" si="223"/>
        <v>51124</v>
      </c>
      <c r="G646">
        <f t="shared" si="226"/>
        <v>2.8277120072743855E-3</v>
      </c>
      <c r="I646">
        <f t="shared" si="227"/>
        <v>2.8277120072743855E-3</v>
      </c>
      <c r="L646">
        <f t="shared" si="224"/>
        <v>1.1871028652894355E-2</v>
      </c>
      <c r="M646" s="2">
        <f t="shared" si="225"/>
        <v>35035.195</v>
      </c>
      <c r="O646">
        <f t="shared" si="228"/>
        <v>8.1781575952947222E-5</v>
      </c>
      <c r="P646">
        <v>0.1</v>
      </c>
      <c r="Q646">
        <f t="shared" si="229"/>
        <v>8.1781575952947229E-6</v>
      </c>
      <c r="AD646" s="135"/>
      <c r="AF646" s="134"/>
      <c r="AG646" s="134"/>
      <c r="AH646" s="134"/>
      <c r="AI646" s="134"/>
      <c r="AJ646" s="134"/>
      <c r="AL646" s="136"/>
      <c r="AS646" s="134"/>
      <c r="AT646" s="134"/>
      <c r="AU646" s="134"/>
      <c r="AV646" s="134"/>
      <c r="AW646" s="134"/>
      <c r="AX646" s="134"/>
      <c r="AY646" s="134"/>
      <c r="AZ646" s="134"/>
    </row>
    <row r="647" spans="1:52">
      <c r="A647" s="18" t="s">
        <v>1765</v>
      </c>
      <c r="B647" s="6" t="s">
        <v>1814</v>
      </c>
      <c r="C647" s="32">
        <v>50067.682999999997</v>
      </c>
      <c r="D647" s="32"/>
      <c r="E647">
        <f t="shared" si="222"/>
        <v>51167.517861765664</v>
      </c>
      <c r="F647">
        <f t="shared" si="223"/>
        <v>51167.5</v>
      </c>
      <c r="G647">
        <f t="shared" si="226"/>
        <v>5.7424900005571544E-3</v>
      </c>
      <c r="I647">
        <f t="shared" si="227"/>
        <v>5.7424900005571544E-3</v>
      </c>
      <c r="L647">
        <f t="shared" si="224"/>
        <v>1.1928988741154264E-2</v>
      </c>
      <c r="M647" s="2">
        <f t="shared" si="225"/>
        <v>35049.182999999997</v>
      </c>
      <c r="O647">
        <f t="shared" si="228"/>
        <v>3.8272766667409627E-5</v>
      </c>
      <c r="P647">
        <v>0.1</v>
      </c>
      <c r="Q647">
        <f t="shared" si="229"/>
        <v>3.8272766667409629E-6</v>
      </c>
      <c r="AD647" s="135"/>
      <c r="AF647" s="134"/>
      <c r="AG647" s="134"/>
      <c r="AH647" s="134"/>
      <c r="AI647" s="134"/>
      <c r="AJ647" s="134"/>
      <c r="AL647" s="136"/>
      <c r="AS647" s="134"/>
      <c r="AT647" s="134"/>
      <c r="AU647" s="134"/>
      <c r="AV647" s="134"/>
      <c r="AW647" s="134"/>
      <c r="AX647" s="134"/>
      <c r="AY647" s="134"/>
      <c r="AZ647" s="134"/>
    </row>
    <row r="648" spans="1:52">
      <c r="A648" s="18" t="s">
        <v>1772</v>
      </c>
      <c r="B648" s="6" t="s">
        <v>1814</v>
      </c>
      <c r="C648" s="32">
        <v>50078.614000000001</v>
      </c>
      <c r="D648" s="32"/>
      <c r="E648">
        <f t="shared" si="222"/>
        <v>51201.518262367594</v>
      </c>
      <c r="F648">
        <f t="shared" si="223"/>
        <v>51201.5</v>
      </c>
      <c r="G648">
        <f t="shared" si="226"/>
        <v>5.8712820027722046E-3</v>
      </c>
      <c r="I648">
        <f t="shared" si="227"/>
        <v>5.8712820027722046E-3</v>
      </c>
      <c r="L648">
        <f t="shared" si="224"/>
        <v>1.197434805408433E-2</v>
      </c>
      <c r="M648" s="2">
        <f t="shared" si="225"/>
        <v>35060.114000000001</v>
      </c>
      <c r="O648">
        <f t="shared" si="228"/>
        <v>3.7247415226678579E-5</v>
      </c>
      <c r="P648">
        <v>0.1</v>
      </c>
      <c r="Q648">
        <f t="shared" si="229"/>
        <v>3.7247415226678581E-6</v>
      </c>
      <c r="AD648" s="135"/>
      <c r="AF648" s="134"/>
      <c r="AG648" s="134"/>
      <c r="AH648" s="134"/>
      <c r="AI648" s="134"/>
      <c r="AJ648" s="134"/>
      <c r="AL648" s="136"/>
      <c r="AS648" s="134"/>
      <c r="AT648" s="134"/>
      <c r="AU648" s="134"/>
      <c r="AV648" s="134"/>
      <c r="AW648" s="134"/>
      <c r="AX648" s="134"/>
      <c r="AY648" s="134"/>
      <c r="AZ648" s="134"/>
    </row>
    <row r="649" spans="1:52">
      <c r="A649" s="18" t="s">
        <v>1765</v>
      </c>
      <c r="B649" s="6" t="s">
        <v>1814</v>
      </c>
      <c r="C649" s="32">
        <v>50078.614999999998</v>
      </c>
      <c r="D649" s="32"/>
      <c r="E649">
        <f t="shared" si="222"/>
        <v>51201.521372824136</v>
      </c>
      <c r="F649">
        <f t="shared" si="223"/>
        <v>51201.5</v>
      </c>
      <c r="G649">
        <f t="shared" si="226"/>
        <v>6.8712819993379526E-3</v>
      </c>
      <c r="I649">
        <f t="shared" si="227"/>
        <v>6.8712819993379526E-3</v>
      </c>
      <c r="L649">
        <f t="shared" si="224"/>
        <v>1.197434805408433E-2</v>
      </c>
      <c r="M649" s="2">
        <f t="shared" si="225"/>
        <v>35060.114999999998</v>
      </c>
      <c r="O649">
        <f t="shared" si="228"/>
        <v>2.6041283159104759E-5</v>
      </c>
      <c r="P649">
        <v>0.1</v>
      </c>
      <c r="Q649">
        <f t="shared" si="229"/>
        <v>2.6041283159104762E-6</v>
      </c>
      <c r="AD649" s="135"/>
      <c r="AF649" s="134"/>
      <c r="AG649" s="134"/>
      <c r="AH649" s="134"/>
      <c r="AI649" s="134"/>
      <c r="AJ649" s="134"/>
      <c r="AL649" s="136"/>
      <c r="AS649" s="134"/>
      <c r="AT649" s="134"/>
      <c r="AU649" s="134"/>
      <c r="AV649" s="134"/>
      <c r="AW649" s="134"/>
      <c r="AX649" s="134"/>
      <c r="AY649" s="134"/>
      <c r="AZ649" s="134"/>
    </row>
    <row r="650" spans="1:52">
      <c r="A650" s="18" t="s">
        <v>1772</v>
      </c>
      <c r="B650" s="6" t="s">
        <v>1814</v>
      </c>
      <c r="C650" s="32">
        <v>50095.648000000001</v>
      </c>
      <c r="D650" s="32"/>
      <c r="E650">
        <f t="shared" si="222"/>
        <v>51254.501779324244</v>
      </c>
      <c r="F650">
        <f t="shared" si="223"/>
        <v>51254.5</v>
      </c>
      <c r="G650">
        <f t="shared" si="226"/>
        <v>5.7204600307159126E-4</v>
      </c>
      <c r="I650">
        <f t="shared" si="227"/>
        <v>5.7204600307159126E-4</v>
      </c>
      <c r="L650">
        <f t="shared" si="224"/>
        <v>1.2045155269147727E-2</v>
      </c>
      <c r="M650" s="2">
        <f t="shared" si="225"/>
        <v>35077.148000000001</v>
      </c>
      <c r="O650">
        <f t="shared" si="228"/>
        <v>1.3163223623132209E-4</v>
      </c>
      <c r="P650">
        <v>0.1</v>
      </c>
      <c r="Q650">
        <f t="shared" si="229"/>
        <v>1.3163223623132209E-5</v>
      </c>
      <c r="AD650" s="135"/>
      <c r="AF650" s="134"/>
      <c r="AG650" s="134"/>
      <c r="AH650" s="134"/>
      <c r="AI650" s="134"/>
      <c r="AJ650" s="134"/>
      <c r="AL650" s="136"/>
      <c r="AS650" s="134"/>
      <c r="AT650" s="134"/>
      <c r="AU650" s="134"/>
      <c r="AV650" s="134"/>
      <c r="AW650" s="134"/>
      <c r="AX650" s="134"/>
      <c r="AY650" s="134"/>
      <c r="AZ650" s="134"/>
    </row>
    <row r="651" spans="1:52">
      <c r="A651" s="18" t="s">
        <v>1765</v>
      </c>
      <c r="B651" s="6" t="s">
        <v>1814</v>
      </c>
      <c r="C651" s="32">
        <v>50096.624000000003</v>
      </c>
      <c r="D651" s="32"/>
      <c r="E651">
        <f t="shared" si="222"/>
        <v>51257.537584921862</v>
      </c>
      <c r="F651">
        <f t="shared" si="223"/>
        <v>51257.5</v>
      </c>
      <c r="G651">
        <f t="shared" si="226"/>
        <v>1.2083410001650918E-2</v>
      </c>
      <c r="I651">
        <f t="shared" si="227"/>
        <v>1.2083410001650918E-2</v>
      </c>
      <c r="L651">
        <f t="shared" si="224"/>
        <v>1.2049166870029153E-2</v>
      </c>
      <c r="M651" s="2">
        <f t="shared" si="225"/>
        <v>35078.124000000003</v>
      </c>
      <c r="O651">
        <f t="shared" si="228"/>
        <v>1.1725920632655455E-9</v>
      </c>
      <c r="P651">
        <v>0.1</v>
      </c>
      <c r="Q651">
        <f t="shared" si="229"/>
        <v>1.1725920632655455E-10</v>
      </c>
      <c r="AD651" s="135"/>
      <c r="AF651" s="134"/>
      <c r="AG651" s="134"/>
      <c r="AH651" s="134"/>
      <c r="AI651" s="134"/>
      <c r="AJ651" s="134"/>
      <c r="AL651" s="136"/>
      <c r="AS651" s="134"/>
      <c r="AT651" s="134"/>
      <c r="AU651" s="134"/>
      <c r="AV651" s="134"/>
      <c r="AW651" s="134"/>
      <c r="AX651" s="134"/>
      <c r="AY651" s="134"/>
      <c r="AZ651" s="134"/>
    </row>
    <row r="652" spans="1:52">
      <c r="A652" s="18" t="s">
        <v>1772</v>
      </c>
      <c r="B652" s="6" t="s">
        <v>1814</v>
      </c>
      <c r="C652" s="32">
        <v>50097.578999999998</v>
      </c>
      <c r="D652" s="32"/>
      <c r="E652">
        <f t="shared" si="222"/>
        <v>51260.508070931799</v>
      </c>
      <c r="F652">
        <f t="shared" si="223"/>
        <v>51260.5</v>
      </c>
      <c r="G652">
        <f t="shared" si="226"/>
        <v>2.594773999589961E-3</v>
      </c>
      <c r="I652">
        <f t="shared" si="227"/>
        <v>2.594773999589961E-3</v>
      </c>
      <c r="L652">
        <f t="shared" si="224"/>
        <v>1.2053178861479705E-2</v>
      </c>
      <c r="M652" s="2">
        <f t="shared" si="225"/>
        <v>35079.078999999998</v>
      </c>
      <c r="O652">
        <f t="shared" si="228"/>
        <v>8.9461422531419537E-5</v>
      </c>
      <c r="P652">
        <v>0.1</v>
      </c>
      <c r="Q652">
        <f t="shared" si="229"/>
        <v>8.9461422531419547E-6</v>
      </c>
      <c r="AD652" s="135"/>
      <c r="AF652" s="134"/>
      <c r="AG652" s="134"/>
      <c r="AH652" s="134"/>
      <c r="AI652" s="134"/>
      <c r="AJ652" s="134"/>
      <c r="AL652" s="136"/>
      <c r="AS652" s="134"/>
      <c r="AT652" s="134"/>
      <c r="AU652" s="134"/>
      <c r="AV652" s="134"/>
      <c r="AW652" s="134"/>
      <c r="AX652" s="134"/>
      <c r="AY652" s="134"/>
      <c r="AZ652" s="134"/>
    </row>
    <row r="653" spans="1:52">
      <c r="A653" s="18" t="s">
        <v>1772</v>
      </c>
      <c r="B653" s="6"/>
      <c r="C653" s="32">
        <v>50101.601000000002</v>
      </c>
      <c r="D653" s="32"/>
      <c r="E653">
        <f t="shared" si="222"/>
        <v>51273.018327195736</v>
      </c>
      <c r="F653">
        <f t="shared" si="223"/>
        <v>51273</v>
      </c>
      <c r="G653">
        <f t="shared" si="226"/>
        <v>5.8921240051859058E-3</v>
      </c>
      <c r="I653">
        <f t="shared" si="227"/>
        <v>5.8921240051859058E-3</v>
      </c>
      <c r="L653">
        <f t="shared" si="224"/>
        <v>1.2069899696566307E-2</v>
      </c>
      <c r="M653" s="2">
        <f t="shared" si="225"/>
        <v>35083.101000000002</v>
      </c>
      <c r="O653">
        <f t="shared" si="228"/>
        <v>3.8164912493010591E-5</v>
      </c>
      <c r="P653">
        <v>0.1</v>
      </c>
      <c r="Q653">
        <f t="shared" si="229"/>
        <v>3.8164912493010589E-6</v>
      </c>
      <c r="AD653" s="135"/>
      <c r="AF653" s="134"/>
      <c r="AG653" s="134"/>
      <c r="AH653" s="134"/>
      <c r="AI653" s="134"/>
      <c r="AJ653" s="134"/>
      <c r="AL653" s="136"/>
      <c r="AS653" s="134"/>
      <c r="AT653" s="134"/>
      <c r="AU653" s="134"/>
      <c r="AV653" s="134"/>
      <c r="AW653" s="134"/>
      <c r="AX653" s="134"/>
      <c r="AY653" s="134"/>
      <c r="AZ653" s="134"/>
    </row>
    <row r="654" spans="1:52">
      <c r="A654" s="18" t="s">
        <v>1765</v>
      </c>
      <c r="B654" s="6" t="s">
        <v>1814</v>
      </c>
      <c r="C654" s="32">
        <v>50107.548000000003</v>
      </c>
      <c r="D654" s="32"/>
      <c r="E654">
        <f t="shared" si="222"/>
        <v>51291.516212327893</v>
      </c>
      <c r="F654">
        <f t="shared" si="223"/>
        <v>51291.5</v>
      </c>
      <c r="G654">
        <f t="shared" si="226"/>
        <v>5.2122020060778596E-3</v>
      </c>
      <c r="I654">
        <f t="shared" si="227"/>
        <v>5.2122020060778596E-3</v>
      </c>
      <c r="L654">
        <f t="shared" si="224"/>
        <v>1.2094658976460657E-2</v>
      </c>
      <c r="M654" s="2">
        <f t="shared" si="225"/>
        <v>35089.048000000003</v>
      </c>
      <c r="O654">
        <f t="shared" si="228"/>
        <v>4.7368213949170749E-5</v>
      </c>
      <c r="P654">
        <v>0.1</v>
      </c>
      <c r="Q654">
        <f t="shared" si="229"/>
        <v>4.7368213949170754E-6</v>
      </c>
      <c r="AD654" s="135"/>
      <c r="AF654" s="134"/>
      <c r="AG654" s="134"/>
      <c r="AH654" s="134"/>
      <c r="AI654" s="134"/>
      <c r="AJ654" s="134"/>
      <c r="AL654" s="136"/>
      <c r="AS654" s="134"/>
      <c r="AT654" s="134"/>
      <c r="AU654" s="134"/>
      <c r="AV654" s="134"/>
      <c r="AW654" s="134"/>
      <c r="AX654" s="134"/>
      <c r="AY654" s="134"/>
      <c r="AZ654" s="134"/>
    </row>
    <row r="655" spans="1:52">
      <c r="A655" s="18" t="s">
        <v>1765</v>
      </c>
      <c r="B655" s="6" t="s">
        <v>1814</v>
      </c>
      <c r="C655" s="32">
        <v>50125.864999999998</v>
      </c>
      <c r="D655" s="32"/>
      <c r="E655">
        <f t="shared" si="222"/>
        <v>51348.490445044496</v>
      </c>
      <c r="F655">
        <f t="shared" si="223"/>
        <v>51348.5</v>
      </c>
      <c r="G655">
        <f t="shared" si="226"/>
        <v>-3.0718819980393164E-3</v>
      </c>
      <c r="I655">
        <f t="shared" si="227"/>
        <v>-3.0718819980393164E-3</v>
      </c>
      <c r="L655">
        <f t="shared" si="224"/>
        <v>1.2171037703891913E-2</v>
      </c>
      <c r="M655" s="2">
        <f t="shared" si="225"/>
        <v>35107.364999999998</v>
      </c>
      <c r="O655">
        <f t="shared" si="228"/>
        <v>2.3234660103952322E-4</v>
      </c>
      <c r="P655">
        <v>0.1</v>
      </c>
      <c r="Q655">
        <f t="shared" si="229"/>
        <v>2.3234660103952322E-5</v>
      </c>
      <c r="AD655" s="135"/>
      <c r="AF655" s="134"/>
      <c r="AG655" s="134"/>
      <c r="AH655" s="134"/>
      <c r="AI655" s="134"/>
      <c r="AJ655" s="134"/>
      <c r="AL655" s="136"/>
      <c r="AS655" s="134"/>
      <c r="AT655" s="134"/>
      <c r="AU655" s="134"/>
      <c r="AV655" s="134"/>
      <c r="AW655" s="134"/>
      <c r="AX655" s="134"/>
      <c r="AY655" s="134"/>
      <c r="AZ655" s="134"/>
    </row>
    <row r="656" spans="1:52">
      <c r="A656" s="18" t="s">
        <v>1772</v>
      </c>
      <c r="B656" s="6"/>
      <c r="C656" s="32">
        <v>50127.627</v>
      </c>
      <c r="D656" s="32"/>
      <c r="E656">
        <f t="shared" si="222"/>
        <v>51353.971069494291</v>
      </c>
      <c r="F656">
        <f t="shared" si="223"/>
        <v>51354</v>
      </c>
      <c r="G656">
        <f t="shared" si="226"/>
        <v>-9.3010479977237992E-3</v>
      </c>
      <c r="I656">
        <f t="shared" si="227"/>
        <v>-9.3010479977237992E-3</v>
      </c>
      <c r="L656">
        <f t="shared" si="224"/>
        <v>1.2178415039885503E-2</v>
      </c>
      <c r="M656" s="2">
        <f t="shared" si="225"/>
        <v>35109.127</v>
      </c>
      <c r="O656">
        <f t="shared" si="228"/>
        <v>4.6136733238402424E-4</v>
      </c>
      <c r="P656">
        <v>0.1</v>
      </c>
      <c r="Q656">
        <f t="shared" si="229"/>
        <v>4.6136733238402429E-5</v>
      </c>
      <c r="AD656" s="135"/>
      <c r="AF656" s="134"/>
      <c r="AG656" s="134"/>
      <c r="AH656" s="134"/>
      <c r="AI656" s="134"/>
      <c r="AJ656" s="134"/>
      <c r="AL656" s="136"/>
      <c r="AS656" s="134"/>
      <c r="AT656" s="134"/>
      <c r="AU656" s="134"/>
      <c r="AV656" s="134"/>
      <c r="AW656" s="134"/>
      <c r="AX656" s="134"/>
      <c r="AY656" s="134"/>
      <c r="AZ656" s="134"/>
    </row>
    <row r="657" spans="1:52">
      <c r="A657" s="18" t="s">
        <v>1772</v>
      </c>
      <c r="B657" s="6"/>
      <c r="C657" s="32">
        <v>50128.603000000003</v>
      </c>
      <c r="D657" s="32"/>
      <c r="E657">
        <f t="shared" si="222"/>
        <v>51357.006875091909</v>
      </c>
      <c r="F657">
        <f t="shared" si="223"/>
        <v>51357</v>
      </c>
      <c r="G657">
        <f t="shared" si="226"/>
        <v>2.2103160008555278E-3</v>
      </c>
      <c r="I657">
        <f t="shared" si="227"/>
        <v>2.2103160008555278E-3</v>
      </c>
      <c r="L657">
        <f t="shared" si="224"/>
        <v>1.2182439594642817E-2</v>
      </c>
      <c r="M657" s="2">
        <f t="shared" si="225"/>
        <v>35110.103000000003</v>
      </c>
      <c r="O657">
        <f t="shared" si="228"/>
        <v>9.9443248969769134E-5</v>
      </c>
      <c r="P657">
        <v>0.1</v>
      </c>
      <c r="Q657">
        <f t="shared" si="229"/>
        <v>9.9443248969769148E-6</v>
      </c>
      <c r="AD657" s="135"/>
      <c r="AF657" s="134"/>
      <c r="AG657" s="134"/>
      <c r="AH657" s="134"/>
      <c r="AI657" s="134"/>
      <c r="AJ657" s="134"/>
      <c r="AL657" s="136"/>
      <c r="AS657" s="134"/>
      <c r="AT657" s="134"/>
      <c r="AU657" s="134"/>
      <c r="AV657" s="134"/>
      <c r="AW657" s="134"/>
      <c r="AX657" s="134"/>
      <c r="AY657" s="134"/>
      <c r="AZ657" s="134"/>
    </row>
    <row r="658" spans="1:52">
      <c r="A658" s="18" t="s">
        <v>1772</v>
      </c>
      <c r="B658" s="6"/>
      <c r="C658" s="32">
        <v>50376.803</v>
      </c>
      <c r="D658" s="32"/>
      <c r="E658">
        <f t="shared" si="222"/>
        <v>52129.022192025084</v>
      </c>
      <c r="F658">
        <f t="shared" si="223"/>
        <v>52129</v>
      </c>
      <c r="G658">
        <f t="shared" si="226"/>
        <v>7.1346519980579615E-3</v>
      </c>
      <c r="I658">
        <f t="shared" si="227"/>
        <v>7.1346519980579615E-3</v>
      </c>
      <c r="L658">
        <f t="shared" si="224"/>
        <v>1.323107376916928E-2</v>
      </c>
      <c r="M658" s="2">
        <f t="shared" si="225"/>
        <v>35358.303</v>
      </c>
      <c r="O658">
        <f t="shared" si="228"/>
        <v>3.7166358411280062E-5</v>
      </c>
      <c r="P658">
        <v>0.1</v>
      </c>
      <c r="Q658">
        <f t="shared" si="229"/>
        <v>3.7166358411280062E-6</v>
      </c>
      <c r="AD658" s="135"/>
      <c r="AF658" s="134"/>
      <c r="AG658" s="134"/>
      <c r="AH658" s="134"/>
      <c r="AI658" s="134"/>
      <c r="AJ658" s="134"/>
      <c r="AL658" s="136"/>
      <c r="AS658" s="134"/>
      <c r="AT658" s="134"/>
      <c r="AU658" s="134"/>
      <c r="AV658" s="134"/>
      <c r="AW658" s="134"/>
      <c r="AX658" s="134"/>
      <c r="AY658" s="134"/>
      <c r="AZ658" s="134"/>
    </row>
    <row r="659" spans="1:52">
      <c r="A659" s="18" t="s">
        <v>1772</v>
      </c>
      <c r="B659" s="6"/>
      <c r="C659" s="32">
        <v>50395.767999999996</v>
      </c>
      <c r="D659" s="32"/>
      <c r="E659">
        <f t="shared" si="222"/>
        <v>52188.01200058929</v>
      </c>
      <c r="F659">
        <f t="shared" si="223"/>
        <v>52188</v>
      </c>
      <c r="G659">
        <f t="shared" si="226"/>
        <v>3.8581440021516755E-3</v>
      </c>
      <c r="I659">
        <f t="shared" si="227"/>
        <v>3.8581440021516755E-3</v>
      </c>
      <c r="L659">
        <f t="shared" si="224"/>
        <v>1.3312279345317229E-2</v>
      </c>
      <c r="M659" s="2">
        <f t="shared" si="225"/>
        <v>35377.267999999996</v>
      </c>
      <c r="O659">
        <f t="shared" si="228"/>
        <v>8.938067508689207E-5</v>
      </c>
      <c r="P659">
        <v>0.1</v>
      </c>
      <c r="Q659">
        <f t="shared" si="229"/>
        <v>8.9380675086892073E-6</v>
      </c>
      <c r="AD659" s="135"/>
      <c r="AF659" s="134"/>
      <c r="AG659" s="134"/>
      <c r="AH659" s="134"/>
      <c r="AI659" s="134"/>
      <c r="AJ659" s="134"/>
      <c r="AL659" s="136"/>
      <c r="AS659" s="134"/>
      <c r="AT659" s="134"/>
      <c r="AU659" s="134"/>
      <c r="AV659" s="134"/>
      <c r="AW659" s="134"/>
      <c r="AX659" s="134"/>
      <c r="AY659" s="134"/>
      <c r="AZ659" s="134"/>
    </row>
    <row r="660" spans="1:52">
      <c r="A660" s="18" t="s">
        <v>1772</v>
      </c>
      <c r="B660" s="6"/>
      <c r="C660" s="32">
        <v>50396.732000000004</v>
      </c>
      <c r="D660" s="32"/>
      <c r="E660">
        <f t="shared" si="222"/>
        <v>52191.010480708261</v>
      </c>
      <c r="F660">
        <f t="shared" si="223"/>
        <v>52191</v>
      </c>
      <c r="G660">
        <f t="shared" si="226"/>
        <v>3.3695080055622384E-3</v>
      </c>
      <c r="I660">
        <f t="shared" si="227"/>
        <v>3.3695080055622384E-3</v>
      </c>
      <c r="L660">
        <f t="shared" si="224"/>
        <v>1.3316412478290421E-2</v>
      </c>
      <c r="M660" s="2">
        <f t="shared" si="225"/>
        <v>35378.232000000004</v>
      </c>
      <c r="O660">
        <f t="shared" si="228"/>
        <v>9.8940908589579928E-5</v>
      </c>
      <c r="P660">
        <v>0.1</v>
      </c>
      <c r="Q660">
        <f t="shared" si="229"/>
        <v>9.8940908589579938E-6</v>
      </c>
      <c r="AD660" s="135"/>
      <c r="AF660" s="134"/>
      <c r="AG660" s="134"/>
      <c r="AH660" s="134"/>
      <c r="AI660" s="134"/>
      <c r="AJ660" s="134"/>
      <c r="AL660" s="136"/>
      <c r="AS660" s="134"/>
      <c r="AT660" s="134"/>
      <c r="AU660" s="134"/>
      <c r="AV660" s="134"/>
      <c r="AW660" s="134"/>
      <c r="AX660" s="134"/>
      <c r="AY660" s="134"/>
      <c r="AZ660" s="134"/>
    </row>
    <row r="661" spans="1:52">
      <c r="A661" s="18" t="s">
        <v>1772</v>
      </c>
      <c r="B661" s="6"/>
      <c r="C661" s="32">
        <v>50428.567000000003</v>
      </c>
      <c r="D661" s="32"/>
      <c r="E661">
        <f t="shared" si="222"/>
        <v>52290.031865134399</v>
      </c>
      <c r="F661">
        <f t="shared" si="223"/>
        <v>52290</v>
      </c>
      <c r="G661">
        <f t="shared" si="226"/>
        <v>1.0244520010019187E-2</v>
      </c>
      <c r="I661">
        <f t="shared" si="227"/>
        <v>1.0244520010019187E-2</v>
      </c>
      <c r="L661">
        <f t="shared" si="224"/>
        <v>1.3453024975683223E-2</v>
      </c>
      <c r="M661" s="2">
        <f t="shared" si="225"/>
        <v>35410.067000000003</v>
      </c>
      <c r="O661">
        <f t="shared" si="228"/>
        <v>1.0294504114690775E-5</v>
      </c>
      <c r="P661">
        <v>0.1</v>
      </c>
      <c r="Q661">
        <f t="shared" si="229"/>
        <v>1.0294504114690776E-6</v>
      </c>
      <c r="AD661" s="135"/>
      <c r="AF661" s="134"/>
      <c r="AG661" s="134"/>
      <c r="AH661" s="134"/>
      <c r="AI661" s="134"/>
      <c r="AJ661" s="134"/>
      <c r="AL661" s="136"/>
      <c r="AS661" s="134"/>
      <c r="AT661" s="134"/>
      <c r="AU661" s="134"/>
      <c r="AV661" s="134"/>
      <c r="AW661" s="134"/>
      <c r="AX661" s="134"/>
      <c r="AY661" s="134"/>
      <c r="AZ661" s="134"/>
    </row>
    <row r="662" spans="1:52">
      <c r="A662" s="18" t="s">
        <v>1772</v>
      </c>
      <c r="B662" s="6"/>
      <c r="C662" s="32">
        <v>50455.565999999999</v>
      </c>
      <c r="D662" s="32"/>
      <c r="E662">
        <f t="shared" si="222"/>
        <v>52374.011081660901</v>
      </c>
      <c r="F662">
        <f t="shared" si="223"/>
        <v>52374</v>
      </c>
      <c r="G662">
        <f t="shared" si="226"/>
        <v>3.5627120014396496E-3</v>
      </c>
      <c r="I662">
        <f t="shared" si="227"/>
        <v>3.5627120014396496E-3</v>
      </c>
      <c r="L662">
        <f t="shared" si="224"/>
        <v>1.3569272155864787E-2</v>
      </c>
      <c r="M662" s="2">
        <f t="shared" si="225"/>
        <v>35437.065999999999</v>
      </c>
      <c r="O662">
        <f t="shared" si="228"/>
        <v>1.0013124612412882E-4</v>
      </c>
      <c r="P662">
        <v>0.1</v>
      </c>
      <c r="Q662">
        <f t="shared" si="229"/>
        <v>1.0013124612412883E-5</v>
      </c>
      <c r="AD662" s="135"/>
      <c r="AF662" s="134"/>
      <c r="AG662" s="134"/>
      <c r="AH662" s="134"/>
      <c r="AI662" s="134"/>
      <c r="AJ662" s="134"/>
      <c r="AL662" s="136"/>
      <c r="AS662" s="134"/>
      <c r="AT662" s="134"/>
      <c r="AU662" s="134"/>
      <c r="AV662" s="134"/>
      <c r="AW662" s="134"/>
      <c r="AX662" s="134"/>
      <c r="AY662" s="134"/>
      <c r="AZ662" s="134"/>
    </row>
    <row r="663" spans="1:52">
      <c r="A663" s="18" t="s">
        <v>1772</v>
      </c>
      <c r="B663" s="6" t="s">
        <v>1814</v>
      </c>
      <c r="C663" s="32">
        <v>50461.525999999998</v>
      </c>
      <c r="D663" s="32"/>
      <c r="E663">
        <f t="shared" si="222"/>
        <v>52392.549402728269</v>
      </c>
      <c r="F663">
        <f t="shared" si="223"/>
        <v>52392.5</v>
      </c>
      <c r="G663">
        <f t="shared" si="226"/>
        <v>1.5882790001342073E-2</v>
      </c>
      <c r="I663">
        <f t="shared" si="227"/>
        <v>1.5882790001342073E-2</v>
      </c>
      <c r="L663">
        <f t="shared" si="224"/>
        <v>1.3594915358776861E-2</v>
      </c>
      <c r="M663" s="2">
        <f t="shared" si="225"/>
        <v>35443.025999999998</v>
      </c>
      <c r="O663">
        <f t="shared" si="228"/>
        <v>5.2343703800928949E-6</v>
      </c>
      <c r="P663">
        <v>0.1</v>
      </c>
      <c r="Q663">
        <f t="shared" si="229"/>
        <v>5.2343703800928955E-7</v>
      </c>
      <c r="AD663" s="135"/>
      <c r="AF663" s="134"/>
      <c r="AG663" s="134"/>
      <c r="AH663" s="134"/>
      <c r="AI663" s="134"/>
      <c r="AJ663" s="134"/>
      <c r="AL663" s="136"/>
      <c r="AS663" s="134"/>
      <c r="AT663" s="134"/>
      <c r="AU663" s="134"/>
      <c r="AV663" s="134"/>
      <c r="AW663" s="134"/>
      <c r="AX663" s="134"/>
      <c r="AY663" s="134"/>
      <c r="AZ663" s="134"/>
    </row>
    <row r="664" spans="1:52">
      <c r="A664" s="18" t="s">
        <v>1772</v>
      </c>
      <c r="B664" s="6" t="s">
        <v>1814</v>
      </c>
      <c r="C664" s="32">
        <v>50466.658000000003</v>
      </c>
      <c r="D664" s="32"/>
      <c r="E664">
        <f t="shared" si="222"/>
        <v>52408.512265768171</v>
      </c>
      <c r="F664">
        <f t="shared" si="223"/>
        <v>52408.5</v>
      </c>
      <c r="G664">
        <f t="shared" si="226"/>
        <v>3.9433980055036955E-3</v>
      </c>
      <c r="I664">
        <f t="shared" si="227"/>
        <v>3.9433980055036955E-3</v>
      </c>
      <c r="L664">
        <f t="shared" si="224"/>
        <v>1.3617105241451176E-2</v>
      </c>
      <c r="M664" s="2">
        <f t="shared" si="225"/>
        <v>35448.158000000003</v>
      </c>
      <c r="O664">
        <f t="shared" si="228"/>
        <v>9.3580611686822649E-5</v>
      </c>
      <c r="P664">
        <v>0.1</v>
      </c>
      <c r="Q664">
        <f t="shared" si="229"/>
        <v>9.3580611686822655E-6</v>
      </c>
      <c r="AD664" s="135"/>
      <c r="AF664" s="134"/>
      <c r="AG664" s="134"/>
      <c r="AH664" s="134"/>
      <c r="AI664" s="134"/>
      <c r="AJ664" s="134"/>
      <c r="AL664" s="136"/>
      <c r="AS664" s="134"/>
      <c r="AT664" s="134"/>
      <c r="AU664" s="134"/>
      <c r="AV664" s="134"/>
      <c r="AW664" s="134"/>
      <c r="AX664" s="134"/>
      <c r="AY664" s="134"/>
      <c r="AZ664" s="134"/>
    </row>
    <row r="665" spans="1:52">
      <c r="A665" s="18" t="s">
        <v>1772</v>
      </c>
      <c r="B665" s="6" t="s">
        <v>1814</v>
      </c>
      <c r="C665" s="32">
        <v>50474.377999999997</v>
      </c>
      <c r="D665" s="32"/>
      <c r="E665">
        <f t="shared" si="222"/>
        <v>52432.5249903722</v>
      </c>
      <c r="F665">
        <f t="shared" si="223"/>
        <v>52432.5</v>
      </c>
      <c r="G665">
        <f t="shared" si="226"/>
        <v>8.0343099980382249E-3</v>
      </c>
      <c r="I665">
        <f t="shared" si="227"/>
        <v>8.0343099980382249E-3</v>
      </c>
      <c r="L665">
        <f t="shared" si="224"/>
        <v>1.3650410895815819E-2</v>
      </c>
      <c r="M665" s="2">
        <f t="shared" si="225"/>
        <v>35455.877999999997</v>
      </c>
      <c r="O665">
        <f t="shared" si="228"/>
        <v>3.15405892940183E-5</v>
      </c>
      <c r="P665">
        <v>0.1</v>
      </c>
      <c r="Q665">
        <f t="shared" si="229"/>
        <v>3.1540589294018303E-6</v>
      </c>
      <c r="AD665" s="135"/>
      <c r="AF665" s="134"/>
      <c r="AG665" s="134"/>
      <c r="AH665" s="134"/>
      <c r="AI665" s="134"/>
      <c r="AJ665" s="134"/>
      <c r="AL665" s="136"/>
      <c r="AS665" s="134"/>
      <c r="AT665" s="134"/>
      <c r="AU665" s="134"/>
      <c r="AV665" s="134"/>
      <c r="AW665" s="134"/>
      <c r="AX665" s="134"/>
      <c r="AY665" s="134"/>
      <c r="AZ665" s="134"/>
    </row>
    <row r="666" spans="1:52">
      <c r="A666" s="18" t="s">
        <v>1772</v>
      </c>
      <c r="B666" s="6"/>
      <c r="C666" s="32">
        <v>50481.603000000003</v>
      </c>
      <c r="D666" s="32"/>
      <c r="E666">
        <f t="shared" si="222"/>
        <v>52454.998038981576</v>
      </c>
      <c r="F666">
        <f t="shared" si="223"/>
        <v>52455</v>
      </c>
      <c r="G666">
        <f t="shared" si="226"/>
        <v>-6.3045999559108168E-4</v>
      </c>
      <c r="I666">
        <f t="shared" si="227"/>
        <v>-6.3045999559108168E-4</v>
      </c>
      <c r="L666">
        <f t="shared" si="224"/>
        <v>1.3681657648612885E-2</v>
      </c>
      <c r="M666" s="2">
        <f t="shared" si="225"/>
        <v>35463.103000000003</v>
      </c>
      <c r="O666">
        <f t="shared" si="228"/>
        <v>2.048367114615345E-4</v>
      </c>
      <c r="P666">
        <v>0.1</v>
      </c>
      <c r="Q666">
        <f t="shared" si="229"/>
        <v>2.048367114615345E-5</v>
      </c>
      <c r="AD666" s="135"/>
      <c r="AF666" s="134"/>
      <c r="AG666" s="134"/>
      <c r="AH666" s="134"/>
      <c r="AI666" s="134"/>
      <c r="AJ666" s="134"/>
      <c r="AL666" s="136"/>
      <c r="AS666" s="134"/>
      <c r="AT666" s="134"/>
      <c r="AU666" s="134"/>
      <c r="AV666" s="134"/>
      <c r="AW666" s="134"/>
      <c r="AX666" s="134"/>
      <c r="AY666" s="134"/>
      <c r="AZ666" s="134"/>
    </row>
    <row r="667" spans="1:52">
      <c r="A667" s="18" t="s">
        <v>1772</v>
      </c>
      <c r="B667" s="6"/>
      <c r="C667" s="32">
        <v>50491.572</v>
      </c>
      <c r="D667" s="32"/>
      <c r="E667">
        <f t="shared" si="222"/>
        <v>52486.006180377648</v>
      </c>
      <c r="F667">
        <f t="shared" si="223"/>
        <v>52486</v>
      </c>
      <c r="G667">
        <f t="shared" si="226"/>
        <v>1.9869680036208592E-3</v>
      </c>
      <c r="I667">
        <f t="shared" si="227"/>
        <v>1.9869680036208592E-3</v>
      </c>
      <c r="L667">
        <f t="shared" si="224"/>
        <v>1.372474471684932E-2</v>
      </c>
      <c r="M667" s="2">
        <f t="shared" si="225"/>
        <v>35473.072</v>
      </c>
      <c r="O667">
        <f t="shared" si="228"/>
        <v>1.3777540216960833E-4</v>
      </c>
      <c r="P667">
        <v>0.1</v>
      </c>
      <c r="Q667">
        <f t="shared" si="229"/>
        <v>1.3777540216960833E-5</v>
      </c>
      <c r="AD667" s="135"/>
      <c r="AF667" s="134"/>
      <c r="AG667" s="134"/>
      <c r="AH667" s="134"/>
      <c r="AI667" s="134"/>
      <c r="AJ667" s="134"/>
      <c r="AL667" s="136"/>
      <c r="AS667" s="134"/>
      <c r="AT667" s="134"/>
      <c r="AU667" s="134"/>
      <c r="AV667" s="134"/>
      <c r="AW667" s="134"/>
      <c r="AX667" s="134"/>
      <c r="AY667" s="134"/>
      <c r="AZ667" s="134"/>
    </row>
    <row r="668" spans="1:52">
      <c r="A668" s="18" t="s">
        <v>1772</v>
      </c>
      <c r="B668" s="6"/>
      <c r="C668" s="32">
        <v>50499.606</v>
      </c>
      <c r="D668" s="32"/>
      <c r="E668">
        <f t="shared" si="222"/>
        <v>52510.995588339938</v>
      </c>
      <c r="F668">
        <f t="shared" si="223"/>
        <v>52511</v>
      </c>
      <c r="G668">
        <f t="shared" si="226"/>
        <v>-1.4183320017764345E-3</v>
      </c>
      <c r="I668">
        <f t="shared" si="227"/>
        <v>-1.4183320017764345E-3</v>
      </c>
      <c r="L668">
        <f t="shared" si="224"/>
        <v>1.3759522730122237E-2</v>
      </c>
      <c r="M668" s="2">
        <f t="shared" si="225"/>
        <v>35481.106</v>
      </c>
      <c r="O668">
        <f t="shared" si="228"/>
        <v>2.3036727426261889E-4</v>
      </c>
      <c r="P668">
        <v>0.1</v>
      </c>
      <c r="Q668">
        <f t="shared" si="229"/>
        <v>2.303672742626189E-5</v>
      </c>
      <c r="AD668" s="135"/>
      <c r="AF668" s="134"/>
      <c r="AG668" s="134"/>
      <c r="AH668" s="134"/>
      <c r="AI668" s="134"/>
      <c r="AJ668" s="134"/>
      <c r="AL668" s="136"/>
      <c r="AS668" s="134"/>
      <c r="AT668" s="134"/>
      <c r="AU668" s="134"/>
      <c r="AV668" s="134"/>
      <c r="AW668" s="134"/>
      <c r="AX668" s="134"/>
      <c r="AY668" s="134"/>
      <c r="AZ668" s="134"/>
    </row>
    <row r="669" spans="1:52">
      <c r="A669" s="18" t="s">
        <v>1772</v>
      </c>
      <c r="B669" s="6" t="s">
        <v>1814</v>
      </c>
      <c r="C669" s="32">
        <v>50503.631000000001</v>
      </c>
      <c r="D669" s="32"/>
      <c r="E669">
        <f t="shared" si="222"/>
        <v>52523.515175973531</v>
      </c>
      <c r="F669">
        <f t="shared" si="223"/>
        <v>52523.5</v>
      </c>
      <c r="G669">
        <f t="shared" si="226"/>
        <v>4.8790180080686696E-3</v>
      </c>
      <c r="I669">
        <f t="shared" si="227"/>
        <v>4.8790180080686696E-3</v>
      </c>
      <c r="L669">
        <f t="shared" si="224"/>
        <v>1.377692190782958E-2</v>
      </c>
      <c r="M669" s="2">
        <f t="shared" si="225"/>
        <v>35485.131000000001</v>
      </c>
      <c r="O669">
        <f t="shared" si="228"/>
        <v>7.9172693809380411E-5</v>
      </c>
      <c r="P669">
        <v>0.1</v>
      </c>
      <c r="Q669">
        <f t="shared" si="229"/>
        <v>7.9172693809380414E-6</v>
      </c>
      <c r="AD669" s="135"/>
      <c r="AF669" s="134"/>
      <c r="AG669" s="134"/>
      <c r="AH669" s="134"/>
      <c r="AI669" s="134"/>
      <c r="AJ669" s="134"/>
      <c r="AL669" s="136"/>
      <c r="AS669" s="134"/>
      <c r="AT669" s="134"/>
      <c r="AU669" s="134"/>
      <c r="AV669" s="134"/>
      <c r="AW669" s="134"/>
      <c r="AX669" s="134"/>
      <c r="AY669" s="134"/>
      <c r="AZ669" s="134"/>
    </row>
    <row r="670" spans="1:52">
      <c r="A670" s="18" t="s">
        <v>1776</v>
      </c>
      <c r="B670" s="6"/>
      <c r="C670" s="32">
        <v>50814.671000000002</v>
      </c>
      <c r="D670" s="32"/>
      <c r="E670">
        <f t="shared" si="222"/>
        <v>53490.991582818417</v>
      </c>
      <c r="F670">
        <f t="shared" si="223"/>
        <v>53491</v>
      </c>
      <c r="G670">
        <f t="shared" si="226"/>
        <v>-2.7060919965151697E-3</v>
      </c>
      <c r="I670">
        <f t="shared" si="227"/>
        <v>-2.7060919965151697E-3</v>
      </c>
      <c r="L670">
        <f t="shared" si="224"/>
        <v>1.514419149087378E-2</v>
      </c>
      <c r="M670" s="2">
        <f t="shared" si="225"/>
        <v>35796.171000000002</v>
      </c>
      <c r="O670">
        <f t="shared" si="228"/>
        <v>3.1863262058015064E-4</v>
      </c>
      <c r="P670">
        <v>0.1</v>
      </c>
      <c r="Q670">
        <f t="shared" si="229"/>
        <v>3.1863262058015068E-5</v>
      </c>
      <c r="AD670" s="135"/>
      <c r="AF670" s="134"/>
      <c r="AG670" s="134"/>
      <c r="AH670" s="134"/>
      <c r="AI670" s="134"/>
      <c r="AJ670" s="134"/>
      <c r="AL670" s="136"/>
      <c r="AS670" s="134"/>
      <c r="AT670" s="134"/>
      <c r="AU670" s="134"/>
      <c r="AV670" s="134"/>
      <c r="AW670" s="134"/>
      <c r="AX670" s="134"/>
      <c r="AY670" s="134"/>
      <c r="AZ670" s="134"/>
    </row>
    <row r="671" spans="1:52">
      <c r="A671" s="18" t="s">
        <v>1776</v>
      </c>
      <c r="B671" s="6"/>
      <c r="C671" s="32">
        <v>50824.656000000003</v>
      </c>
      <c r="D671" s="32"/>
      <c r="E671">
        <f t="shared" si="222"/>
        <v>53522.049491519378</v>
      </c>
      <c r="F671">
        <f t="shared" si="223"/>
        <v>53522</v>
      </c>
      <c r="G671">
        <f t="shared" si="226"/>
        <v>1.59113360059564E-2</v>
      </c>
      <c r="I671">
        <f t="shared" si="227"/>
        <v>1.59113360059564E-2</v>
      </c>
      <c r="L671">
        <f t="shared" si="224"/>
        <v>1.5188672283323428E-2</v>
      </c>
      <c r="M671" s="2">
        <f t="shared" si="225"/>
        <v>35806.156000000003</v>
      </c>
      <c r="O671">
        <f t="shared" si="228"/>
        <v>5.2224285600974605E-7</v>
      </c>
      <c r="P671">
        <v>0.1</v>
      </c>
      <c r="Q671">
        <f t="shared" si="229"/>
        <v>5.2224285600974607E-8</v>
      </c>
      <c r="AD671" s="135"/>
      <c r="AF671" s="134"/>
      <c r="AG671" s="134"/>
      <c r="AH671" s="134"/>
      <c r="AI671" s="134"/>
      <c r="AJ671" s="134"/>
      <c r="AL671" s="136"/>
      <c r="AS671" s="134"/>
      <c r="AT671" s="134"/>
      <c r="AU671" s="134"/>
      <c r="AV671" s="134"/>
      <c r="AW671" s="134"/>
      <c r="AX671" s="134"/>
      <c r="AY671" s="134"/>
      <c r="AZ671" s="134"/>
    </row>
    <row r="672" spans="1:52">
      <c r="A672" s="18" t="s">
        <v>1776</v>
      </c>
      <c r="B672" s="6" t="s">
        <v>1814</v>
      </c>
      <c r="C672" s="32">
        <v>50830.61</v>
      </c>
      <c r="D672" s="32"/>
      <c r="E672">
        <f t="shared" si="222"/>
        <v>53540.569149847412</v>
      </c>
      <c r="F672" s="36">
        <f>ROUND(2*E672,0)/2-0.5</f>
        <v>53540</v>
      </c>
      <c r="L672">
        <f t="shared" si="224"/>
        <v>1.5214518978116646E-2</v>
      </c>
      <c r="M672" s="2">
        <f t="shared" si="225"/>
        <v>35812.11</v>
      </c>
      <c r="AD672" s="135"/>
      <c r="AF672" s="134"/>
      <c r="AG672" s="134"/>
      <c r="AH672" s="134"/>
      <c r="AI672" s="134"/>
      <c r="AJ672" s="134"/>
      <c r="AL672" s="136"/>
      <c r="AS672" s="134"/>
      <c r="AT672" s="134"/>
      <c r="AU672" s="134"/>
      <c r="AV672" s="134"/>
      <c r="AW672" s="134"/>
      <c r="AX672" s="134"/>
      <c r="AY672" s="134"/>
      <c r="AZ672" s="134"/>
    </row>
    <row r="673" spans="1:52">
      <c r="A673" s="18" t="s">
        <v>1776</v>
      </c>
      <c r="B673" s="6" t="s">
        <v>1814</v>
      </c>
      <c r="C673" s="32">
        <v>50866.588000000003</v>
      </c>
      <c r="D673" s="32"/>
      <c r="E673">
        <f t="shared" si="222"/>
        <v>53652.477155780631</v>
      </c>
      <c r="F673">
        <f t="shared" ref="F673:F678" si="230">ROUND(2*E673,0)/2</f>
        <v>53652.5</v>
      </c>
      <c r="G673">
        <f t="shared" ref="G673:G678" si="231">+C673-(C$7+F673*C$8)</f>
        <v>-7.3443299916107208E-3</v>
      </c>
      <c r="I673">
        <f t="shared" ref="I673:I678" si="232">+G673</f>
        <v>-7.3443299916107208E-3</v>
      </c>
      <c r="L673">
        <f t="shared" si="224"/>
        <v>1.5376379378514327E-2</v>
      </c>
      <c r="M673" s="2">
        <f t="shared" si="225"/>
        <v>35848.088000000003</v>
      </c>
      <c r="O673">
        <f t="shared" ref="O673:O678" si="233">+(L673-G673)^2</f>
        <v>5.1623063428168816E-4</v>
      </c>
      <c r="P673">
        <v>0.1</v>
      </c>
      <c r="Q673">
        <f t="shared" ref="Q673:Q678" si="234">+P673*O673</f>
        <v>5.1623063428168822E-5</v>
      </c>
      <c r="AD673" s="135"/>
      <c r="AF673" s="134"/>
      <c r="AG673" s="134"/>
      <c r="AH673" s="134"/>
      <c r="AI673" s="134"/>
      <c r="AJ673" s="134"/>
      <c r="AL673" s="136"/>
      <c r="AS673" s="134"/>
      <c r="AT673" s="134"/>
      <c r="AU673" s="134"/>
      <c r="AV673" s="134"/>
      <c r="AW673" s="134"/>
      <c r="AX673" s="134"/>
      <c r="AY673" s="134"/>
      <c r="AZ673" s="134"/>
    </row>
    <row r="674" spans="1:52">
      <c r="A674" s="18" t="s">
        <v>1776</v>
      </c>
      <c r="B674" s="6" t="s">
        <v>1814</v>
      </c>
      <c r="C674" s="32">
        <v>50867.565999999999</v>
      </c>
      <c r="D674" s="32"/>
      <c r="E674">
        <f t="shared" si="222"/>
        <v>53655.519182291333</v>
      </c>
      <c r="F674">
        <f t="shared" si="230"/>
        <v>53655.5</v>
      </c>
      <c r="G674">
        <f t="shared" si="231"/>
        <v>6.1670340001001023E-3</v>
      </c>
      <c r="I674">
        <f t="shared" si="232"/>
        <v>6.1670340001001023E-3</v>
      </c>
      <c r="L674">
        <f t="shared" si="224"/>
        <v>1.5380703174313858E-2</v>
      </c>
      <c r="M674" s="2">
        <f t="shared" si="225"/>
        <v>35849.065999999999</v>
      </c>
      <c r="O674">
        <f t="shared" si="233"/>
        <v>8.4891699651856779E-5</v>
      </c>
      <c r="P674">
        <v>0.1</v>
      </c>
      <c r="Q674">
        <f t="shared" si="234"/>
        <v>8.4891699651856783E-6</v>
      </c>
      <c r="AD674" s="135"/>
      <c r="AF674" s="134"/>
      <c r="AG674" s="134"/>
      <c r="AH674" s="134"/>
      <c r="AI674" s="134"/>
      <c r="AJ674" s="134"/>
      <c r="AL674" s="136"/>
      <c r="AS674" s="134"/>
      <c r="AT674" s="134"/>
      <c r="AU674" s="134"/>
      <c r="AV674" s="134"/>
      <c r="AW674" s="134"/>
      <c r="AX674" s="134"/>
      <c r="AY674" s="134"/>
      <c r="AZ674" s="134"/>
    </row>
    <row r="675" spans="1:52">
      <c r="A675" s="18" t="s">
        <v>1776</v>
      </c>
      <c r="B675" s="6"/>
      <c r="C675" s="32">
        <v>50871.591</v>
      </c>
      <c r="D675" s="32"/>
      <c r="E675">
        <f t="shared" si="222"/>
        <v>53668.038769924926</v>
      </c>
      <c r="F675">
        <f t="shared" si="230"/>
        <v>53668</v>
      </c>
      <c r="G675">
        <f t="shared" si="231"/>
        <v>1.2464384002669249E-2</v>
      </c>
      <c r="I675">
        <f t="shared" si="232"/>
        <v>1.2464384002669249E-2</v>
      </c>
      <c r="L675">
        <f t="shared" si="224"/>
        <v>1.5398723194187884E-2</v>
      </c>
      <c r="M675" s="2">
        <f t="shared" si="225"/>
        <v>35853.091</v>
      </c>
      <c r="O675">
        <f t="shared" si="233"/>
        <v>8.6103464908822393E-6</v>
      </c>
      <c r="P675">
        <v>0.1</v>
      </c>
      <c r="Q675">
        <f t="shared" si="234"/>
        <v>8.6103464908822399E-7</v>
      </c>
      <c r="AD675" s="135"/>
      <c r="AF675" s="134"/>
      <c r="AG675" s="134"/>
      <c r="AH675" s="134"/>
      <c r="AI675" s="134"/>
      <c r="AJ675" s="134"/>
      <c r="AL675" s="136"/>
      <c r="AS675" s="134"/>
      <c r="AT675" s="134"/>
      <c r="AU675" s="134"/>
      <c r="AV675" s="134"/>
      <c r="AW675" s="134"/>
      <c r="AX675" s="134"/>
      <c r="AY675" s="134"/>
      <c r="AZ675" s="134"/>
    </row>
    <row r="676" spans="1:52">
      <c r="A676" s="18" t="s">
        <v>1776</v>
      </c>
      <c r="B676" s="6"/>
      <c r="C676" s="32">
        <v>50872.557999999997</v>
      </c>
      <c r="D676" s="32"/>
      <c r="E676">
        <f t="shared" si="222"/>
        <v>53671.046581413531</v>
      </c>
      <c r="F676">
        <f t="shared" si="230"/>
        <v>53671</v>
      </c>
      <c r="G676">
        <f t="shared" si="231"/>
        <v>1.4975748003053013E-2</v>
      </c>
      <c r="I676">
        <f t="shared" si="232"/>
        <v>1.4975748003053013E-2</v>
      </c>
      <c r="L676">
        <f t="shared" si="224"/>
        <v>1.540304900792789E-2</v>
      </c>
      <c r="M676" s="2">
        <f t="shared" si="225"/>
        <v>35854.057999999997</v>
      </c>
      <c r="O676">
        <f t="shared" si="233"/>
        <v>1.8258614876707902E-7</v>
      </c>
      <c r="P676">
        <v>0.1</v>
      </c>
      <c r="Q676">
        <f t="shared" si="234"/>
        <v>1.8258614876707904E-8</v>
      </c>
      <c r="AD676" s="135"/>
      <c r="AF676" s="134"/>
      <c r="AG676" s="134"/>
      <c r="AH676" s="134"/>
      <c r="AI676" s="134"/>
      <c r="AJ676" s="134"/>
      <c r="AL676" s="136"/>
      <c r="AS676" s="134"/>
      <c r="AT676" s="134"/>
      <c r="AU676" s="134"/>
      <c r="AV676" s="134"/>
      <c r="AW676" s="134"/>
      <c r="AX676" s="134"/>
      <c r="AY676" s="134"/>
      <c r="AZ676" s="134"/>
    </row>
    <row r="677" spans="1:52">
      <c r="A677" s="18" t="s">
        <v>1776</v>
      </c>
      <c r="B677" s="6"/>
      <c r="C677" s="32">
        <v>51144.864000000001</v>
      </c>
      <c r="D677" s="32"/>
      <c r="E677">
        <f t="shared" si="222"/>
        <v>54518.042564059833</v>
      </c>
      <c r="F677">
        <f t="shared" si="230"/>
        <v>54518</v>
      </c>
      <c r="G677">
        <f t="shared" si="231"/>
        <v>1.3684183999430388E-2</v>
      </c>
      <c r="I677">
        <f t="shared" si="232"/>
        <v>1.3684183999430388E-2</v>
      </c>
      <c r="L677">
        <f t="shared" si="224"/>
        <v>1.6639992100482282E-2</v>
      </c>
      <c r="M677" s="2">
        <f t="shared" si="225"/>
        <v>36126.364000000001</v>
      </c>
      <c r="O677">
        <f t="shared" si="233"/>
        <v>8.736801530243999E-6</v>
      </c>
      <c r="P677">
        <v>0.1</v>
      </c>
      <c r="Q677">
        <f t="shared" si="234"/>
        <v>8.7368015302439995E-7</v>
      </c>
      <c r="AD677" s="135"/>
      <c r="AF677" s="134"/>
      <c r="AG677" s="134"/>
      <c r="AH677" s="134"/>
      <c r="AI677" s="134"/>
      <c r="AJ677" s="134"/>
      <c r="AL677" s="136"/>
      <c r="AS677" s="134"/>
      <c r="AT677" s="134"/>
      <c r="AU677" s="134"/>
      <c r="AV677" s="134"/>
      <c r="AW677" s="134"/>
      <c r="AX677" s="134"/>
      <c r="AY677" s="134"/>
      <c r="AZ677" s="134"/>
    </row>
    <row r="678" spans="1:52">
      <c r="A678" s="18" t="s">
        <v>1776</v>
      </c>
      <c r="B678" s="6" t="s">
        <v>1814</v>
      </c>
      <c r="C678" s="32">
        <v>51156.601000000002</v>
      </c>
      <c r="D678" s="32"/>
      <c r="E678">
        <f t="shared" si="222"/>
        <v>54554.549992645028</v>
      </c>
      <c r="F678">
        <f t="shared" si="230"/>
        <v>54554.5</v>
      </c>
      <c r="G678">
        <f t="shared" si="231"/>
        <v>1.6072446007456165E-2</v>
      </c>
      <c r="I678">
        <f t="shared" si="232"/>
        <v>1.6072446007456165E-2</v>
      </c>
      <c r="L678">
        <f t="shared" si="224"/>
        <v>1.6693995744452669E-2</v>
      </c>
      <c r="M678" s="2">
        <f t="shared" si="225"/>
        <v>36138.101000000002</v>
      </c>
      <c r="O678">
        <f t="shared" si="233"/>
        <v>3.8632407556042394E-7</v>
      </c>
      <c r="P678">
        <v>0.1</v>
      </c>
      <c r="Q678">
        <f t="shared" si="234"/>
        <v>3.8632407556042394E-8</v>
      </c>
      <c r="AD678" s="135"/>
      <c r="AF678" s="134"/>
      <c r="AG678" s="134"/>
      <c r="AH678" s="134"/>
      <c r="AI678" s="134"/>
      <c r="AJ678" s="134"/>
      <c r="AL678" s="136"/>
      <c r="AS678" s="134"/>
      <c r="AT678" s="134"/>
      <c r="AU678" s="134"/>
      <c r="AV678" s="134"/>
      <c r="AW678" s="134"/>
      <c r="AX678" s="134"/>
      <c r="AY678" s="134"/>
      <c r="AZ678" s="134"/>
    </row>
    <row r="679" spans="1:52">
      <c r="A679" s="18" t="s">
        <v>1776</v>
      </c>
      <c r="B679" s="6"/>
      <c r="C679" s="32">
        <v>51169.625</v>
      </c>
      <c r="D679" s="32"/>
      <c r="E679">
        <f t="shared" si="222"/>
        <v>54595.06057881641</v>
      </c>
      <c r="F679" s="36">
        <f>ROUND(2*E679,0)/2-0.5</f>
        <v>54594.5</v>
      </c>
      <c r="L679">
        <f t="shared" si="224"/>
        <v>1.6753244216787387E-2</v>
      </c>
      <c r="M679" s="2">
        <f t="shared" si="225"/>
        <v>36151.125</v>
      </c>
      <c r="AD679" s="135"/>
      <c r="AF679" s="134"/>
      <c r="AG679" s="134"/>
      <c r="AH679" s="134"/>
      <c r="AI679" s="134"/>
      <c r="AJ679" s="134"/>
      <c r="AL679" s="136"/>
      <c r="AS679" s="134"/>
      <c r="AT679" s="134"/>
      <c r="AU679" s="134"/>
      <c r="AV679" s="134"/>
      <c r="AW679" s="134"/>
      <c r="AX679" s="134"/>
      <c r="AY679" s="134"/>
      <c r="AZ679" s="134"/>
    </row>
    <row r="680" spans="1:52">
      <c r="A680" s="18" t="s">
        <v>1776</v>
      </c>
      <c r="B680" s="6" t="s">
        <v>1814</v>
      </c>
      <c r="C680" s="32">
        <v>51172.667000000001</v>
      </c>
      <c r="D680" s="32"/>
      <c r="E680">
        <f t="shared" si="222"/>
        <v>54604.522587656502</v>
      </c>
      <c r="F680">
        <f t="shared" ref="F680:F686" si="235">ROUND(2*E680,0)/2</f>
        <v>54604.5</v>
      </c>
      <c r="G680">
        <f t="shared" ref="G680:G686" si="236">+C680-(C$7+F680*C$8)</f>
        <v>7.2618460035300814E-3</v>
      </c>
      <c r="I680">
        <f t="shared" ref="I680:I686" si="237">+G680</f>
        <v>7.2618460035300814E-3</v>
      </c>
      <c r="L680">
        <f t="shared" si="224"/>
        <v>1.6768067184013344E-2</v>
      </c>
      <c r="M680" s="2">
        <f t="shared" si="225"/>
        <v>36154.167000000001</v>
      </c>
      <c r="O680">
        <f t="shared" ref="O680:O686" si="238">+(L680-G680)^2</f>
        <v>9.0368241132268598E-5</v>
      </c>
      <c r="P680">
        <v>0.1</v>
      </c>
      <c r="Q680">
        <f t="shared" ref="Q680:Q686" si="239">+P680*O680</f>
        <v>9.0368241132268601E-6</v>
      </c>
      <c r="AD680" s="135"/>
      <c r="AF680" s="134"/>
      <c r="AG680" s="134"/>
      <c r="AH680" s="134"/>
      <c r="AI680" s="134"/>
      <c r="AJ680" s="134"/>
      <c r="AL680" s="136"/>
      <c r="AS680" s="134"/>
      <c r="AT680" s="134"/>
      <c r="AU680" s="134"/>
      <c r="AV680" s="134"/>
      <c r="AW680" s="134"/>
      <c r="AX680" s="134"/>
      <c r="AY680" s="134"/>
      <c r="AZ680" s="134"/>
    </row>
    <row r="681" spans="1:52">
      <c r="A681" s="18" t="s">
        <v>1776</v>
      </c>
      <c r="B681" s="6"/>
      <c r="C681" s="32">
        <v>51187.622000000003</v>
      </c>
      <c r="D681" s="32"/>
      <c r="E681">
        <f t="shared" si="222"/>
        <v>54651.03946543546</v>
      </c>
      <c r="F681">
        <f t="shared" si="235"/>
        <v>54651</v>
      </c>
      <c r="G681">
        <f t="shared" si="236"/>
        <v>1.2687988004472572E-2</v>
      </c>
      <c r="I681">
        <f t="shared" si="237"/>
        <v>1.2687988004472572E-2</v>
      </c>
      <c r="L681">
        <f t="shared" si="224"/>
        <v>1.6837050988432106E-2</v>
      </c>
      <c r="M681" s="2">
        <f t="shared" si="225"/>
        <v>36169.122000000003</v>
      </c>
      <c r="O681">
        <f t="shared" si="238"/>
        <v>1.721472364486319E-5</v>
      </c>
      <c r="P681">
        <v>0.1</v>
      </c>
      <c r="Q681">
        <f t="shared" si="239"/>
        <v>1.7214723644863192E-6</v>
      </c>
      <c r="AD681" s="135"/>
      <c r="AF681" s="134"/>
      <c r="AG681" s="134"/>
      <c r="AH681" s="134"/>
      <c r="AI681" s="134"/>
      <c r="AJ681" s="134"/>
      <c r="AL681" s="136"/>
      <c r="AS681" s="134"/>
      <c r="AT681" s="134"/>
      <c r="AU681" s="134"/>
      <c r="AV681" s="134"/>
      <c r="AW681" s="134"/>
      <c r="AX681" s="134"/>
      <c r="AY681" s="134"/>
      <c r="AZ681" s="134"/>
    </row>
    <row r="682" spans="1:52">
      <c r="A682" s="18" t="s">
        <v>1776</v>
      </c>
      <c r="B682" s="6"/>
      <c r="C682" s="32">
        <v>51195.644</v>
      </c>
      <c r="D682" s="32"/>
      <c r="E682">
        <f t="shared" si="222"/>
        <v>54675.991547919089</v>
      </c>
      <c r="F682">
        <f t="shared" si="235"/>
        <v>54676</v>
      </c>
      <c r="G682">
        <f t="shared" si="236"/>
        <v>-2.7173119960934855E-3</v>
      </c>
      <c r="I682">
        <f t="shared" si="237"/>
        <v>-2.7173119960934855E-3</v>
      </c>
      <c r="L682">
        <f t="shared" si="224"/>
        <v>1.6874177841007559E-2</v>
      </c>
      <c r="M682" s="2">
        <f t="shared" si="225"/>
        <v>36177.144</v>
      </c>
      <c r="O682">
        <f t="shared" si="238"/>
        <v>3.8382647403723355E-4</v>
      </c>
      <c r="P682">
        <v>0.1</v>
      </c>
      <c r="Q682">
        <f t="shared" si="239"/>
        <v>3.8382647403723356E-5</v>
      </c>
      <c r="AD682" s="135"/>
      <c r="AF682" s="134"/>
      <c r="AG682" s="134"/>
      <c r="AH682" s="134"/>
      <c r="AI682" s="134"/>
      <c r="AJ682" s="134"/>
      <c r="AL682" s="136"/>
      <c r="AS682" s="134"/>
      <c r="AT682" s="134"/>
      <c r="AU682" s="134"/>
      <c r="AV682" s="134"/>
      <c r="AW682" s="134"/>
      <c r="AX682" s="134"/>
      <c r="AY682" s="134"/>
      <c r="AZ682" s="134"/>
    </row>
    <row r="683" spans="1:52">
      <c r="A683" s="18" t="s">
        <v>1776</v>
      </c>
      <c r="B683" s="6" t="s">
        <v>1814</v>
      </c>
      <c r="C683" s="32">
        <v>51201.610999999997</v>
      </c>
      <c r="D683" s="32"/>
      <c r="E683">
        <f t="shared" si="222"/>
        <v>54694.551642182334</v>
      </c>
      <c r="F683">
        <f t="shared" si="235"/>
        <v>54694.5</v>
      </c>
      <c r="G683">
        <f t="shared" si="236"/>
        <v>1.6602765994321089E-2</v>
      </c>
      <c r="I683">
        <f t="shared" si="237"/>
        <v>1.6602765994321089E-2</v>
      </c>
      <c r="L683">
        <f t="shared" si="224"/>
        <v>1.6901669173607879E-2</v>
      </c>
      <c r="M683" s="2">
        <f t="shared" si="225"/>
        <v>36183.110999999997</v>
      </c>
      <c r="O683">
        <f t="shared" si="238"/>
        <v>8.9343110587750891E-8</v>
      </c>
      <c r="P683">
        <v>0.1</v>
      </c>
      <c r="Q683">
        <f t="shared" si="239"/>
        <v>8.9343110587750891E-9</v>
      </c>
      <c r="AD683" s="135"/>
      <c r="AF683" s="134"/>
      <c r="AG683" s="134"/>
      <c r="AH683" s="134"/>
      <c r="AI683" s="134"/>
      <c r="AJ683" s="134"/>
      <c r="AL683" s="136"/>
      <c r="AS683" s="134"/>
      <c r="AT683" s="134"/>
      <c r="AU683" s="134"/>
      <c r="AV683" s="134"/>
      <c r="AW683" s="134"/>
      <c r="AX683" s="134"/>
      <c r="AY683" s="134"/>
      <c r="AZ683" s="134"/>
    </row>
    <row r="684" spans="1:52">
      <c r="A684" s="18" t="s">
        <v>1776</v>
      </c>
      <c r="B684" s="6"/>
      <c r="C684" s="32">
        <v>51215.586000000003</v>
      </c>
      <c r="D684" s="32"/>
      <c r="E684">
        <f t="shared" si="222"/>
        <v>54738.020272537477</v>
      </c>
      <c r="F684">
        <f t="shared" si="235"/>
        <v>54738</v>
      </c>
      <c r="G684">
        <f t="shared" si="236"/>
        <v>6.5175440031453036E-3</v>
      </c>
      <c r="I684">
        <f t="shared" si="237"/>
        <v>6.5175440031453036E-3</v>
      </c>
      <c r="L684">
        <f t="shared" si="224"/>
        <v>1.6966369475941517E-2</v>
      </c>
      <c r="M684" s="2">
        <f t="shared" si="225"/>
        <v>36197.086000000003</v>
      </c>
      <c r="O684">
        <f t="shared" si="238"/>
        <v>1.0917795376095502E-4</v>
      </c>
      <c r="P684">
        <v>0.1</v>
      </c>
      <c r="Q684">
        <f t="shared" si="239"/>
        <v>1.0917795376095502E-5</v>
      </c>
      <c r="AD684" s="135"/>
      <c r="AF684" s="134"/>
      <c r="AG684" s="134"/>
      <c r="AH684" s="134"/>
      <c r="AI684" s="134"/>
      <c r="AJ684" s="134"/>
      <c r="AL684" s="136"/>
      <c r="AS684" s="134"/>
      <c r="AT684" s="134"/>
      <c r="AU684" s="134"/>
      <c r="AV684" s="134"/>
      <c r="AW684" s="134"/>
      <c r="AX684" s="134"/>
      <c r="AY684" s="134"/>
      <c r="AZ684" s="134"/>
    </row>
    <row r="685" spans="1:52">
      <c r="A685" s="18" t="s">
        <v>1776</v>
      </c>
      <c r="B685" s="6"/>
      <c r="C685" s="32">
        <v>51223.633999999998</v>
      </c>
      <c r="D685" s="32"/>
      <c r="E685">
        <f t="shared" si="222"/>
        <v>54763.053226891519</v>
      </c>
      <c r="F685">
        <f t="shared" si="235"/>
        <v>54763</v>
      </c>
      <c r="G685">
        <f t="shared" si="236"/>
        <v>1.7112244000600185E-2</v>
      </c>
      <c r="I685">
        <f t="shared" si="237"/>
        <v>1.7112244000600185E-2</v>
      </c>
      <c r="L685">
        <f t="shared" si="224"/>
        <v>1.7003590716054756E-2</v>
      </c>
      <c r="M685" s="2">
        <f t="shared" si="225"/>
        <v>36205.133999999998</v>
      </c>
      <c r="O685">
        <f t="shared" si="238"/>
        <v>1.1805536242509984E-8</v>
      </c>
      <c r="P685">
        <v>0.1</v>
      </c>
      <c r="Q685">
        <f t="shared" si="239"/>
        <v>1.1805536242509984E-9</v>
      </c>
      <c r="AD685" s="135"/>
      <c r="AF685" s="134"/>
      <c r="AG685" s="134"/>
      <c r="AH685" s="134"/>
      <c r="AI685" s="134"/>
      <c r="AJ685" s="134"/>
      <c r="AL685" s="136"/>
      <c r="AS685" s="134"/>
      <c r="AT685" s="134"/>
      <c r="AU685" s="134"/>
      <c r="AV685" s="134"/>
      <c r="AW685" s="134"/>
      <c r="AX685" s="134"/>
      <c r="AY685" s="134"/>
      <c r="AZ685" s="134"/>
    </row>
    <row r="686" spans="1:52">
      <c r="A686" s="18" t="s">
        <v>1776</v>
      </c>
      <c r="B686" s="6"/>
      <c r="C686" s="32">
        <v>51224.584999999999</v>
      </c>
      <c r="D686" s="32"/>
      <c r="E686">
        <f t="shared" si="222"/>
        <v>54766.011271075258</v>
      </c>
      <c r="F686">
        <f t="shared" si="235"/>
        <v>54766</v>
      </c>
      <c r="G686">
        <f t="shared" si="236"/>
        <v>3.6236079977243207E-3</v>
      </c>
      <c r="I686">
        <f t="shared" si="237"/>
        <v>3.6236079977243207E-3</v>
      </c>
      <c r="L686">
        <f t="shared" si="224"/>
        <v>1.7008059087524251E-2</v>
      </c>
      <c r="M686" s="2">
        <f t="shared" si="225"/>
        <v>36206.084999999999</v>
      </c>
      <c r="O686">
        <f t="shared" si="238"/>
        <v>1.7914353097524653E-4</v>
      </c>
      <c r="P686">
        <v>0.1</v>
      </c>
      <c r="Q686">
        <f t="shared" si="239"/>
        <v>1.7914353097524653E-5</v>
      </c>
      <c r="AD686" s="135"/>
      <c r="AF686" s="134"/>
      <c r="AG686" s="134"/>
      <c r="AH686" s="134"/>
      <c r="AI686" s="134"/>
      <c r="AJ686" s="134"/>
      <c r="AL686" s="136"/>
      <c r="AS686" s="134"/>
      <c r="AT686" s="134"/>
      <c r="AU686" s="134"/>
      <c r="AV686" s="134"/>
      <c r="AW686" s="134"/>
      <c r="AX686" s="134"/>
      <c r="AY686" s="134"/>
      <c r="AZ686" s="134"/>
    </row>
    <row r="687" spans="1:52">
      <c r="A687" s="18" t="s">
        <v>1776</v>
      </c>
      <c r="B687" s="6"/>
      <c r="C687" s="32">
        <v>51224.605000000003</v>
      </c>
      <c r="D687" s="32"/>
      <c r="E687">
        <f t="shared" si="222"/>
        <v>54766.073480206374</v>
      </c>
      <c r="F687" s="36">
        <f>ROUND(2*E687,0)/2-0.5</f>
        <v>54765.5</v>
      </c>
      <c r="K687" s="8"/>
      <c r="L687">
        <f t="shared" si="224"/>
        <v>1.7007314331823148E-2</v>
      </c>
      <c r="M687" s="2">
        <f t="shared" si="225"/>
        <v>36206.105000000003</v>
      </c>
      <c r="N687">
        <f>+C687-(C$7+F687*C$8)</f>
        <v>0.18437171400728403</v>
      </c>
      <c r="AD687" s="135"/>
      <c r="AF687" s="134"/>
      <c r="AG687" s="134"/>
      <c r="AH687" s="134"/>
      <c r="AI687" s="134"/>
      <c r="AJ687" s="134"/>
      <c r="AL687" s="136"/>
      <c r="AS687" s="134"/>
      <c r="AT687" s="134"/>
      <c r="AU687" s="134"/>
      <c r="AV687" s="134"/>
      <c r="AW687" s="134"/>
      <c r="AX687" s="134"/>
      <c r="AY687" s="134"/>
      <c r="AZ687" s="134"/>
    </row>
    <row r="688" spans="1:52">
      <c r="A688" s="18" t="s">
        <v>1776</v>
      </c>
      <c r="B688" s="6" t="s">
        <v>1814</v>
      </c>
      <c r="C688" s="32">
        <v>51229.572999999997</v>
      </c>
      <c r="D688" s="32"/>
      <c r="E688">
        <f t="shared" si="222"/>
        <v>54781.526228371236</v>
      </c>
      <c r="F688">
        <f>ROUND(2*E688,0)/2</f>
        <v>54781.5</v>
      </c>
      <c r="G688">
        <f>+C688-(C$7+F688*C$8)</f>
        <v>8.4323219998623244E-3</v>
      </c>
      <c r="I688">
        <f>+G688</f>
        <v>8.4323219998623244E-3</v>
      </c>
      <c r="L688">
        <f t="shared" si="224"/>
        <v>1.7031151895433042E-2</v>
      </c>
      <c r="M688" s="2">
        <f t="shared" si="225"/>
        <v>36211.072999999997</v>
      </c>
      <c r="O688">
        <f>+(L688-G688)^2</f>
        <v>7.3939875572960704E-5</v>
      </c>
      <c r="P688">
        <v>0.1</v>
      </c>
      <c r="Q688">
        <f>+P688*O688</f>
        <v>7.3939875572960705E-6</v>
      </c>
      <c r="AD688" s="135"/>
      <c r="AF688" s="134"/>
      <c r="AG688" s="134"/>
      <c r="AH688" s="134"/>
      <c r="AI688" s="134"/>
      <c r="AJ688" s="134"/>
      <c r="AL688" s="136"/>
      <c r="AS688" s="134"/>
      <c r="AT688" s="134"/>
      <c r="AU688" s="134"/>
      <c r="AV688" s="134"/>
      <c r="AW688" s="134"/>
      <c r="AX688" s="134"/>
      <c r="AY688" s="134"/>
      <c r="AZ688" s="134"/>
    </row>
    <row r="689" spans="1:52">
      <c r="A689" s="42" t="s">
        <v>1836</v>
      </c>
      <c r="B689" s="37" t="s">
        <v>1814</v>
      </c>
      <c r="C689" s="42">
        <v>54373.394500000002</v>
      </c>
      <c r="D689" s="42">
        <v>4.0000000000000002E-4</v>
      </c>
      <c r="E689">
        <f t="shared" si="222"/>
        <v>64560.246420570591</v>
      </c>
      <c r="F689" s="27">
        <f>ROUND(2*E689,0)/2</f>
        <v>64560</v>
      </c>
      <c r="L689">
        <f t="shared" si="224"/>
        <v>3.3677792328300177E-2</v>
      </c>
      <c r="M689" s="2">
        <f t="shared" si="225"/>
        <v>39354.894500000002</v>
      </c>
      <c r="N689">
        <f>+C689-(C$7+F689*C$8)</f>
        <v>7.9223280008591246E-2</v>
      </c>
      <c r="AD689" s="135"/>
      <c r="AF689" s="134"/>
      <c r="AG689" s="134"/>
      <c r="AH689" s="134"/>
      <c r="AI689" s="134"/>
      <c r="AJ689" s="134"/>
      <c r="AL689" s="136"/>
      <c r="AS689" s="134"/>
      <c r="AT689" s="134"/>
      <c r="AU689" s="134"/>
      <c r="AV689" s="134"/>
      <c r="AW689" s="134"/>
      <c r="AX689" s="134"/>
      <c r="AY689" s="134"/>
      <c r="AZ689" s="134"/>
    </row>
    <row r="690" spans="1:52">
      <c r="AD690" s="135"/>
      <c r="AF690" s="134"/>
      <c r="AG690" s="134"/>
      <c r="AH690" s="134"/>
      <c r="AI690" s="134"/>
      <c r="AJ690" s="134"/>
      <c r="AL690" s="136"/>
      <c r="AS690" s="134"/>
      <c r="AT690" s="134"/>
      <c r="AU690" s="134"/>
      <c r="AV690" s="134"/>
      <c r="AW690" s="134"/>
      <c r="AX690" s="134"/>
      <c r="AY690" s="134"/>
      <c r="AZ690" s="134"/>
    </row>
    <row r="691" spans="1:52">
      <c r="AD691" s="135"/>
      <c r="AF691" s="134"/>
      <c r="AG691" s="134"/>
      <c r="AH691" s="134"/>
      <c r="AI691" s="134"/>
      <c r="AJ691" s="134"/>
      <c r="AL691" s="136"/>
      <c r="AS691" s="134"/>
      <c r="AT691" s="134"/>
      <c r="AU691" s="134"/>
      <c r="AV691" s="134"/>
      <c r="AW691" s="134"/>
      <c r="AX691" s="134"/>
      <c r="AY691" s="134"/>
      <c r="AZ691" s="134"/>
    </row>
    <row r="692" spans="1:52">
      <c r="AD692" s="135"/>
      <c r="AF692" s="134"/>
      <c r="AG692" s="134"/>
      <c r="AH692" s="134"/>
      <c r="AI692" s="134"/>
      <c r="AJ692" s="134"/>
      <c r="AL692" s="136"/>
      <c r="AS692" s="134"/>
      <c r="AT692" s="134"/>
      <c r="AU692" s="134"/>
      <c r="AV692" s="134"/>
      <c r="AW692" s="134"/>
      <c r="AX692" s="134"/>
      <c r="AY692" s="134"/>
      <c r="AZ692" s="134"/>
    </row>
    <row r="693" spans="1:52">
      <c r="AD693" s="135"/>
      <c r="AF693" s="134"/>
      <c r="AG693" s="134"/>
      <c r="AH693" s="134"/>
      <c r="AI693" s="134"/>
      <c r="AJ693" s="134"/>
      <c r="AL693" s="136"/>
      <c r="AS693" s="134"/>
      <c r="AT693" s="134"/>
      <c r="AU693" s="134"/>
      <c r="AV693" s="134"/>
      <c r="AW693" s="134"/>
      <c r="AX693" s="134"/>
      <c r="AY693" s="134"/>
      <c r="AZ693" s="134"/>
    </row>
    <row r="694" spans="1:52">
      <c r="AD694" s="135"/>
      <c r="AF694" s="134"/>
      <c r="AG694" s="134"/>
      <c r="AH694" s="134"/>
      <c r="AI694" s="134"/>
      <c r="AJ694" s="134"/>
      <c r="AL694" s="136"/>
      <c r="AS694" s="134"/>
      <c r="AT694" s="134"/>
      <c r="AU694" s="134"/>
      <c r="AV694" s="134"/>
      <c r="AW694" s="134"/>
      <c r="AX694" s="134"/>
      <c r="AY694" s="134"/>
      <c r="AZ694" s="134"/>
    </row>
    <row r="695" spans="1:52">
      <c r="AD695" s="135"/>
      <c r="AF695" s="134"/>
      <c r="AG695" s="134"/>
      <c r="AH695" s="134"/>
      <c r="AI695" s="134"/>
      <c r="AJ695" s="134"/>
      <c r="AL695" s="136"/>
      <c r="AS695" s="134"/>
      <c r="AT695" s="134"/>
      <c r="AU695" s="134"/>
      <c r="AV695" s="134"/>
      <c r="AW695" s="134"/>
      <c r="AX695" s="134"/>
      <c r="AY695" s="134"/>
      <c r="AZ695" s="134"/>
    </row>
    <row r="696" spans="1:52">
      <c r="AD696" s="135"/>
      <c r="AF696" s="134"/>
      <c r="AG696" s="134"/>
      <c r="AH696" s="134"/>
      <c r="AI696" s="134"/>
      <c r="AJ696" s="134"/>
      <c r="AL696" s="136"/>
      <c r="AS696" s="134"/>
      <c r="AT696" s="134"/>
      <c r="AU696" s="134"/>
      <c r="AV696" s="134"/>
      <c r="AW696" s="134"/>
      <c r="AX696" s="134"/>
      <c r="AY696" s="134"/>
      <c r="AZ696" s="134"/>
    </row>
    <row r="697" spans="1:52">
      <c r="AD697" s="135"/>
      <c r="AF697" s="134"/>
      <c r="AG697" s="134"/>
      <c r="AH697" s="134"/>
      <c r="AI697" s="134"/>
      <c r="AJ697" s="134"/>
      <c r="AL697" s="136"/>
      <c r="AS697" s="134"/>
      <c r="AT697" s="134"/>
      <c r="AU697" s="134"/>
      <c r="AV697" s="134"/>
      <c r="AW697" s="134"/>
      <c r="AX697" s="134"/>
      <c r="AY697" s="134"/>
      <c r="AZ697" s="134"/>
    </row>
    <row r="698" spans="1:52">
      <c r="AD698" s="135"/>
      <c r="AF698" s="134"/>
      <c r="AG698" s="134"/>
      <c r="AH698" s="134"/>
      <c r="AI698" s="134"/>
      <c r="AJ698" s="134"/>
      <c r="AL698" s="136"/>
      <c r="AS698" s="134"/>
      <c r="AT698" s="134"/>
      <c r="AU698" s="134"/>
      <c r="AV698" s="134"/>
      <c r="AW698" s="134"/>
      <c r="AX698" s="134"/>
      <c r="AY698" s="134"/>
      <c r="AZ698" s="134"/>
    </row>
    <row r="699" spans="1:52">
      <c r="B699" s="6"/>
      <c r="C699" s="32"/>
      <c r="D699" s="32"/>
      <c r="AD699" s="135"/>
      <c r="AF699" s="134"/>
      <c r="AG699" s="134"/>
      <c r="AH699" s="134"/>
      <c r="AI699" s="134"/>
      <c r="AJ699" s="134"/>
      <c r="AL699" s="136"/>
      <c r="AS699" s="134"/>
      <c r="AT699" s="134"/>
      <c r="AU699" s="134"/>
      <c r="AV699" s="134"/>
      <c r="AW699" s="134"/>
      <c r="AX699" s="134"/>
      <c r="AY699" s="134"/>
      <c r="AZ699" s="134"/>
    </row>
    <row r="700" spans="1:52">
      <c r="A700" t="s">
        <v>1820</v>
      </c>
      <c r="B700" s="6" t="s">
        <v>1817</v>
      </c>
      <c r="C700" s="32">
        <v>40232.624000000003</v>
      </c>
      <c r="D700" s="32"/>
      <c r="E700">
        <f t="shared" ref="E700:E711" si="240">VLOOKUP($C700,C$241:K$689,3,FALSE)</f>
        <v>20575.994127109672</v>
      </c>
      <c r="I700" t="s">
        <v>1965</v>
      </c>
      <c r="AD700" s="135"/>
      <c r="AF700" s="134"/>
      <c r="AG700" s="134"/>
      <c r="AH700" s="134"/>
      <c r="AI700" s="134"/>
      <c r="AJ700" s="134"/>
      <c r="AL700" s="136"/>
      <c r="AS700" s="134"/>
      <c r="AT700" s="134"/>
      <c r="AU700" s="134"/>
      <c r="AV700" s="134"/>
      <c r="AW700" s="134"/>
      <c r="AX700" s="134"/>
      <c r="AY700" s="134"/>
      <c r="AZ700" s="134"/>
    </row>
    <row r="701" spans="1:52">
      <c r="A701" t="s">
        <v>1820</v>
      </c>
      <c r="B701" s="6" t="s">
        <v>1817</v>
      </c>
      <c r="C701" s="32">
        <v>40233.586000000003</v>
      </c>
      <c r="D701" s="32"/>
      <c r="E701">
        <f t="shared" si="240"/>
        <v>20578.986386315511</v>
      </c>
      <c r="I701" t="s">
        <v>1965</v>
      </c>
      <c r="AD701" s="135"/>
      <c r="AF701" s="134"/>
      <c r="AG701" s="134"/>
      <c r="AH701" s="134"/>
      <c r="AI701" s="134"/>
      <c r="AJ701" s="134"/>
      <c r="AL701" s="136"/>
      <c r="AS701" s="134"/>
      <c r="AT701" s="134"/>
      <c r="AU701" s="134"/>
      <c r="AV701" s="134"/>
      <c r="AW701" s="134"/>
      <c r="AX701" s="134"/>
      <c r="AY701" s="134"/>
      <c r="AZ701" s="134"/>
    </row>
    <row r="702" spans="1:52">
      <c r="A702" t="s">
        <v>1820</v>
      </c>
      <c r="B702" s="6" t="s">
        <v>1814</v>
      </c>
      <c r="C702" s="32">
        <v>40237.612999999998</v>
      </c>
      <c r="D702" s="32"/>
      <c r="E702">
        <f t="shared" si="240"/>
        <v>20591.512194862189</v>
      </c>
      <c r="I702" t="s">
        <v>1965</v>
      </c>
      <c r="AD702" s="135"/>
      <c r="AF702" s="134"/>
      <c r="AG702" s="134"/>
      <c r="AH702" s="134"/>
      <c r="AI702" s="134"/>
      <c r="AJ702" s="134"/>
      <c r="AL702" s="136"/>
      <c r="AS702" s="134"/>
      <c r="AT702" s="134"/>
      <c r="AU702" s="134"/>
      <c r="AV702" s="134"/>
      <c r="AW702" s="134"/>
      <c r="AX702" s="134"/>
      <c r="AY702" s="134"/>
      <c r="AZ702" s="134"/>
    </row>
    <row r="703" spans="1:52">
      <c r="A703" t="s">
        <v>1820</v>
      </c>
      <c r="B703" s="6" t="s">
        <v>1817</v>
      </c>
      <c r="C703" s="32">
        <v>40556.690999999999</v>
      </c>
      <c r="D703" s="32"/>
      <c r="E703">
        <f t="shared" si="240"/>
        <v>21583.990451495589</v>
      </c>
      <c r="I703" t="s">
        <v>1965</v>
      </c>
      <c r="AD703" s="135"/>
      <c r="AF703" s="134"/>
      <c r="AG703" s="134"/>
      <c r="AH703" s="134"/>
      <c r="AI703" s="134"/>
      <c r="AJ703" s="134"/>
      <c r="AL703" s="136"/>
      <c r="AS703" s="134"/>
      <c r="AT703" s="134"/>
      <c r="AU703" s="134"/>
      <c r="AV703" s="134"/>
      <c r="AW703" s="134"/>
      <c r="AX703" s="134"/>
      <c r="AY703" s="134"/>
      <c r="AZ703" s="134"/>
    </row>
    <row r="704" spans="1:52">
      <c r="A704" t="s">
        <v>1822</v>
      </c>
      <c r="B704" s="6"/>
      <c r="C704" s="32">
        <v>40868.541799999999</v>
      </c>
      <c r="D704" s="32"/>
      <c r="E704">
        <f t="shared" si="240"/>
        <v>22553.988816515204</v>
      </c>
      <c r="I704" t="s">
        <v>1965</v>
      </c>
      <c r="AD704" s="135"/>
      <c r="AF704" s="134"/>
      <c r="AG704" s="134"/>
      <c r="AH704" s="134"/>
      <c r="AI704" s="134"/>
      <c r="AJ704" s="134"/>
      <c r="AL704" s="136"/>
      <c r="AS704" s="134"/>
      <c r="AT704" s="134"/>
      <c r="AU704" s="134"/>
      <c r="AV704" s="134"/>
      <c r="AW704" s="134"/>
      <c r="AX704" s="134"/>
      <c r="AY704" s="134"/>
      <c r="AZ704" s="134"/>
    </row>
    <row r="705" spans="1:52">
      <c r="A705" t="s">
        <v>1795</v>
      </c>
      <c r="B705" s="6"/>
      <c r="C705" s="32">
        <v>41581.624000000003</v>
      </c>
      <c r="D705" s="32" t="s">
        <v>1797</v>
      </c>
      <c r="E705">
        <f t="shared" si="240"/>
        <v>24772.00001970787</v>
      </c>
      <c r="H705" t="s">
        <v>1964</v>
      </c>
      <c r="AD705" s="135"/>
      <c r="AF705" s="134"/>
      <c r="AG705" s="134"/>
      <c r="AH705" s="134"/>
      <c r="AI705" s="134"/>
      <c r="AJ705" s="134"/>
      <c r="AL705" s="136"/>
      <c r="AS705" s="134"/>
      <c r="AT705" s="134"/>
      <c r="AU705" s="134"/>
      <c r="AV705" s="134"/>
      <c r="AW705" s="134"/>
      <c r="AX705" s="134"/>
      <c r="AY705" s="134"/>
      <c r="AZ705" s="134"/>
    </row>
    <row r="706" spans="1:52">
      <c r="A706" s="27" t="s">
        <v>1809</v>
      </c>
      <c r="B706" s="6" t="s">
        <v>1814</v>
      </c>
      <c r="C706" s="32">
        <v>46026.104899999998</v>
      </c>
      <c r="D706" s="32" t="s">
        <v>1951</v>
      </c>
      <c r="E706">
        <f t="shared" si="240"/>
        <v>38596.364768366235</v>
      </c>
      <c r="H706" t="e">
        <f t="shared" ref="H706:H711" si="241">VLOOKUP($C706,F$21:K$689,6,FALSE)</f>
        <v>#N/A</v>
      </c>
      <c r="I706" t="e">
        <f t="shared" ref="I706:I711" si="242">VLOOKUP($C706,G$21:K$689,7,FALSE)</f>
        <v>#N/A</v>
      </c>
      <c r="J706" t="e">
        <f t="shared" ref="J706:J711" si="243">VLOOKUP($C706,H$21:L$689,8,FALSE)</f>
        <v>#N/A</v>
      </c>
      <c r="K706" t="e">
        <f t="shared" ref="K706:K711" si="244">VLOOKUP($C706,I$21:M$689,9,FALSE)</f>
        <v>#N/A</v>
      </c>
      <c r="AD706" s="135"/>
      <c r="AF706" s="134"/>
      <c r="AG706" s="134"/>
      <c r="AH706" s="134"/>
      <c r="AI706" s="134"/>
      <c r="AJ706" s="134"/>
      <c r="AL706" s="136"/>
      <c r="AS706" s="134"/>
      <c r="AT706" s="134"/>
      <c r="AU706" s="134"/>
      <c r="AV706" s="134"/>
      <c r="AW706" s="134"/>
      <c r="AX706" s="134"/>
      <c r="AY706" s="134"/>
      <c r="AZ706" s="134"/>
    </row>
    <row r="707" spans="1:52">
      <c r="A707" s="27" t="s">
        <v>1809</v>
      </c>
      <c r="B707" s="6" t="s">
        <v>1817</v>
      </c>
      <c r="C707" s="32">
        <v>46026.2641</v>
      </c>
      <c r="D707" s="32" t="s">
        <v>1951</v>
      </c>
      <c r="E707">
        <f t="shared" si="240"/>
        <v>38596.859953049781</v>
      </c>
      <c r="H707" t="e">
        <f t="shared" si="241"/>
        <v>#N/A</v>
      </c>
      <c r="I707" t="e">
        <f t="shared" si="242"/>
        <v>#N/A</v>
      </c>
      <c r="J707" t="e">
        <f t="shared" si="243"/>
        <v>#N/A</v>
      </c>
      <c r="K707" t="e">
        <f t="shared" si="244"/>
        <v>#N/A</v>
      </c>
      <c r="AD707" s="135"/>
      <c r="AF707" s="134"/>
      <c r="AG707" s="134"/>
      <c r="AH707" s="134"/>
      <c r="AI707" s="134"/>
      <c r="AJ707" s="134"/>
      <c r="AL707" s="136"/>
      <c r="AS707" s="134"/>
      <c r="AT707" s="134"/>
      <c r="AU707" s="134"/>
      <c r="AV707" s="134"/>
      <c r="AW707" s="134"/>
      <c r="AX707" s="134"/>
      <c r="AY707" s="134"/>
      <c r="AZ707" s="134"/>
    </row>
    <row r="708" spans="1:52">
      <c r="A708" s="27" t="s">
        <v>1809</v>
      </c>
      <c r="B708" s="6" t="s">
        <v>1817</v>
      </c>
      <c r="C708" s="32">
        <v>46027.2304</v>
      </c>
      <c r="D708" s="32" t="s">
        <v>1951</v>
      </c>
      <c r="E708">
        <f t="shared" si="240"/>
        <v>38599.86558721881</v>
      </c>
      <c r="H708" t="e">
        <f t="shared" si="241"/>
        <v>#N/A</v>
      </c>
      <c r="I708" t="e">
        <f t="shared" si="242"/>
        <v>#N/A</v>
      </c>
      <c r="J708" t="e">
        <f t="shared" si="243"/>
        <v>#N/A</v>
      </c>
      <c r="K708" t="e">
        <f t="shared" si="244"/>
        <v>#N/A</v>
      </c>
      <c r="AD708" s="135"/>
      <c r="AF708" s="134"/>
      <c r="AG708" s="134"/>
      <c r="AH708" s="134"/>
      <c r="AI708" s="134"/>
      <c r="AJ708" s="134"/>
      <c r="AL708" s="136"/>
      <c r="AS708" s="134"/>
      <c r="AT708" s="134"/>
      <c r="AU708" s="134"/>
      <c r="AV708" s="134"/>
      <c r="AW708" s="134"/>
      <c r="AX708" s="134"/>
      <c r="AY708" s="134"/>
      <c r="AZ708" s="134"/>
    </row>
    <row r="709" spans="1:52">
      <c r="A709" s="27" t="s">
        <v>1809</v>
      </c>
      <c r="B709" s="6" t="s">
        <v>1817</v>
      </c>
      <c r="C709" s="32">
        <v>46028.194499999998</v>
      </c>
      <c r="D709" s="32" t="s">
        <v>1951</v>
      </c>
      <c r="E709">
        <f t="shared" si="240"/>
        <v>38602.864378383405</v>
      </c>
      <c r="H709" t="e">
        <f t="shared" si="241"/>
        <v>#N/A</v>
      </c>
      <c r="I709" t="e">
        <f t="shared" si="242"/>
        <v>#N/A</v>
      </c>
      <c r="J709" t="e">
        <f t="shared" si="243"/>
        <v>#N/A</v>
      </c>
      <c r="K709" t="e">
        <f t="shared" si="244"/>
        <v>#N/A</v>
      </c>
      <c r="AD709" s="135"/>
      <c r="AF709" s="134"/>
      <c r="AG709" s="134"/>
      <c r="AH709" s="134"/>
      <c r="AI709" s="134"/>
      <c r="AJ709" s="134"/>
      <c r="AL709" s="136"/>
      <c r="AS709" s="134"/>
      <c r="AT709" s="134"/>
      <c r="AU709" s="134"/>
      <c r="AV709" s="134"/>
      <c r="AW709" s="134"/>
      <c r="AX709" s="134"/>
      <c r="AY709" s="134"/>
      <c r="AZ709" s="134"/>
    </row>
    <row r="710" spans="1:52">
      <c r="A710" s="27" t="s">
        <v>1809</v>
      </c>
      <c r="B710" s="6" t="s">
        <v>1814</v>
      </c>
      <c r="C710" s="32">
        <v>46028.355799999998</v>
      </c>
      <c r="D710" s="32" t="s">
        <v>1951</v>
      </c>
      <c r="E710">
        <f t="shared" si="240"/>
        <v>38603.366095025718</v>
      </c>
      <c r="H710" t="e">
        <f t="shared" si="241"/>
        <v>#N/A</v>
      </c>
      <c r="I710" t="e">
        <f t="shared" si="242"/>
        <v>#N/A</v>
      </c>
      <c r="J710" t="e">
        <f t="shared" si="243"/>
        <v>#N/A</v>
      </c>
      <c r="K710" t="e">
        <f t="shared" si="244"/>
        <v>#N/A</v>
      </c>
      <c r="AD710" s="135"/>
      <c r="AF710" s="134"/>
      <c r="AG710" s="134"/>
      <c r="AH710" s="134"/>
      <c r="AI710" s="134"/>
      <c r="AJ710" s="134"/>
      <c r="AL710" s="136"/>
      <c r="AS710" s="134"/>
      <c r="AT710" s="134"/>
      <c r="AU710" s="134"/>
      <c r="AV710" s="134"/>
      <c r="AW710" s="134"/>
      <c r="AX710" s="134"/>
      <c r="AY710" s="134"/>
      <c r="AZ710" s="134"/>
    </row>
    <row r="711" spans="1:52">
      <c r="A711" s="27" t="s">
        <v>1836</v>
      </c>
      <c r="B711" s="6" t="s">
        <v>1814</v>
      </c>
      <c r="C711" s="32">
        <v>54373.394500000002</v>
      </c>
      <c r="D711" s="32">
        <v>4.0000000000000002E-4</v>
      </c>
      <c r="E711">
        <f t="shared" si="240"/>
        <v>64560.246420570591</v>
      </c>
      <c r="H711" t="e">
        <f t="shared" si="241"/>
        <v>#N/A</v>
      </c>
      <c r="I711" t="e">
        <f t="shared" si="242"/>
        <v>#N/A</v>
      </c>
      <c r="J711" t="e">
        <f t="shared" si="243"/>
        <v>#N/A</v>
      </c>
      <c r="K711" t="e">
        <f t="shared" si="244"/>
        <v>#N/A</v>
      </c>
      <c r="AD711" s="135"/>
      <c r="AF711" s="134"/>
      <c r="AG711" s="134"/>
      <c r="AH711" s="134"/>
      <c r="AI711" s="134"/>
      <c r="AJ711" s="134"/>
      <c r="AL711" s="136"/>
      <c r="AS711" s="134"/>
      <c r="AT711" s="134"/>
      <c r="AU711" s="134"/>
      <c r="AV711" s="134"/>
      <c r="AW711" s="134"/>
      <c r="AX711" s="134"/>
      <c r="AY711" s="134"/>
      <c r="AZ711" s="134"/>
    </row>
    <row r="712" spans="1:52">
      <c r="B712" s="6"/>
      <c r="C712" s="32"/>
      <c r="D712" s="32"/>
      <c r="AD712" s="135"/>
      <c r="AF712" s="134"/>
      <c r="AG712" s="134"/>
      <c r="AH712" s="134"/>
      <c r="AI712" s="134"/>
      <c r="AJ712" s="134"/>
      <c r="AL712" s="136"/>
      <c r="AS712" s="134"/>
      <c r="AT712" s="134"/>
      <c r="AU712" s="134"/>
      <c r="AV712" s="134"/>
      <c r="AW712" s="134"/>
      <c r="AX712" s="134"/>
      <c r="AY712" s="134"/>
      <c r="AZ712" s="134"/>
    </row>
    <row r="713" spans="1:52">
      <c r="B713" s="6"/>
      <c r="C713" s="32"/>
      <c r="D713" s="32"/>
      <c r="AD713" s="135"/>
      <c r="AF713" s="134"/>
      <c r="AG713" s="134"/>
      <c r="AH713" s="134"/>
      <c r="AI713" s="134"/>
      <c r="AJ713" s="134"/>
      <c r="AL713" s="136"/>
      <c r="AS713" s="134"/>
      <c r="AT713" s="134"/>
      <c r="AU713" s="134"/>
      <c r="AV713" s="134"/>
      <c r="AW713" s="134"/>
      <c r="AX713" s="134"/>
      <c r="AY713" s="134"/>
      <c r="AZ713" s="134"/>
    </row>
    <row r="714" spans="1:52">
      <c r="B714" s="6"/>
      <c r="C714" s="32"/>
      <c r="D714" s="32"/>
      <c r="AD714" s="135"/>
      <c r="AF714" s="134"/>
      <c r="AG714" s="134"/>
      <c r="AH714" s="134"/>
      <c r="AI714" s="134"/>
      <c r="AJ714" s="134"/>
      <c r="AL714" s="136"/>
      <c r="AS714" s="134"/>
      <c r="AT714" s="134"/>
      <c r="AU714" s="134"/>
      <c r="AV714" s="134"/>
      <c r="AW714" s="134"/>
      <c r="AX714" s="134"/>
      <c r="AY714" s="134"/>
      <c r="AZ714" s="134"/>
    </row>
    <row r="715" spans="1:52">
      <c r="C715" s="32"/>
      <c r="D715" s="32"/>
      <c r="AD715" s="135"/>
      <c r="AF715" s="134"/>
      <c r="AG715" s="134"/>
      <c r="AH715" s="134"/>
      <c r="AI715" s="134"/>
      <c r="AJ715" s="134"/>
      <c r="AL715" s="136"/>
      <c r="AS715" s="134"/>
      <c r="AT715" s="134"/>
      <c r="AU715" s="134"/>
      <c r="AV715" s="134"/>
      <c r="AW715" s="134"/>
      <c r="AX715" s="134"/>
      <c r="AY715" s="134"/>
      <c r="AZ715" s="134"/>
    </row>
    <row r="716" spans="1:52">
      <c r="C716" s="32"/>
      <c r="D716" s="32"/>
      <c r="AD716" s="135"/>
      <c r="AF716" s="134"/>
      <c r="AG716" s="134"/>
      <c r="AH716" s="134"/>
      <c r="AI716" s="134"/>
      <c r="AJ716" s="134"/>
      <c r="AL716" s="136"/>
      <c r="AS716" s="134"/>
      <c r="AT716" s="134"/>
      <c r="AU716" s="134"/>
      <c r="AV716" s="134"/>
      <c r="AW716" s="134"/>
      <c r="AX716" s="134"/>
      <c r="AY716" s="134"/>
      <c r="AZ716" s="134"/>
    </row>
    <row r="717" spans="1:52">
      <c r="C717" s="32"/>
      <c r="D717" s="32"/>
      <c r="AD717" s="135"/>
      <c r="AF717" s="134"/>
      <c r="AG717" s="134"/>
      <c r="AH717" s="134"/>
      <c r="AI717" s="134"/>
      <c r="AJ717" s="134"/>
      <c r="AL717" s="136"/>
      <c r="AS717" s="134"/>
      <c r="AT717" s="134"/>
      <c r="AU717" s="134"/>
      <c r="AV717" s="134"/>
      <c r="AW717" s="134"/>
      <c r="AX717" s="134"/>
      <c r="AY717" s="134"/>
      <c r="AZ717" s="134"/>
    </row>
    <row r="718" spans="1:52">
      <c r="C718" s="32"/>
      <c r="D718" s="32"/>
      <c r="AD718" s="135"/>
      <c r="AF718" s="134"/>
      <c r="AG718" s="134"/>
      <c r="AH718" s="134"/>
      <c r="AI718" s="134"/>
      <c r="AJ718" s="134"/>
      <c r="AL718" s="136"/>
      <c r="AS718" s="134"/>
      <c r="AT718" s="134"/>
      <c r="AU718" s="134"/>
      <c r="AV718" s="134"/>
      <c r="AW718" s="134"/>
      <c r="AX718" s="134"/>
      <c r="AY718" s="134"/>
      <c r="AZ718" s="134"/>
    </row>
    <row r="719" spans="1:52">
      <c r="C719" s="32"/>
      <c r="D719" s="32"/>
      <c r="AD719" s="135"/>
      <c r="AF719" s="134"/>
      <c r="AG719" s="134"/>
      <c r="AH719" s="134"/>
      <c r="AI719" s="134"/>
      <c r="AJ719" s="134"/>
      <c r="AL719" s="136"/>
      <c r="AS719" s="134"/>
      <c r="AT719" s="134"/>
      <c r="AU719" s="134"/>
      <c r="AV719" s="134"/>
      <c r="AW719" s="134"/>
      <c r="AX719" s="134"/>
      <c r="AY719" s="134"/>
      <c r="AZ719" s="134"/>
    </row>
    <row r="720" spans="1:52">
      <c r="C720" s="32"/>
      <c r="D720" s="32"/>
      <c r="AD720" s="135"/>
      <c r="AF720" s="134"/>
      <c r="AG720" s="134"/>
      <c r="AH720" s="134"/>
      <c r="AI720" s="134"/>
      <c r="AJ720" s="134"/>
      <c r="AL720" s="136"/>
      <c r="AS720" s="134"/>
      <c r="AT720" s="134"/>
      <c r="AU720" s="134"/>
      <c r="AV720" s="134"/>
      <c r="AW720" s="134"/>
      <c r="AX720" s="134"/>
      <c r="AY720" s="134"/>
      <c r="AZ720" s="134"/>
    </row>
    <row r="721" spans="3:52">
      <c r="C721" s="32"/>
      <c r="D721" s="32"/>
      <c r="AD721" s="135"/>
      <c r="AF721" s="134"/>
      <c r="AG721" s="134"/>
      <c r="AH721" s="134"/>
      <c r="AI721" s="134"/>
      <c r="AJ721" s="134"/>
      <c r="AL721" s="136"/>
      <c r="AS721" s="134"/>
      <c r="AT721" s="134"/>
      <c r="AU721" s="134"/>
      <c r="AV721" s="134"/>
      <c r="AW721" s="134"/>
      <c r="AX721" s="134"/>
      <c r="AY721" s="134"/>
      <c r="AZ721" s="134"/>
    </row>
    <row r="722" spans="3:52">
      <c r="C722" s="32"/>
      <c r="D722" s="32"/>
      <c r="AD722" s="135"/>
      <c r="AF722" s="134"/>
      <c r="AG722" s="134"/>
      <c r="AH722" s="134"/>
      <c r="AI722" s="134"/>
      <c r="AJ722" s="134"/>
      <c r="AL722" s="136"/>
      <c r="AS722" s="134"/>
      <c r="AT722" s="134"/>
      <c r="AU722" s="134"/>
      <c r="AV722" s="134"/>
      <c r="AW722" s="134"/>
      <c r="AX722" s="134"/>
      <c r="AY722" s="134"/>
      <c r="AZ722" s="134"/>
    </row>
    <row r="723" spans="3:52">
      <c r="C723" s="32"/>
      <c r="D723" s="32"/>
      <c r="AD723" s="135"/>
      <c r="AF723" s="134"/>
      <c r="AG723" s="134"/>
      <c r="AH723" s="134"/>
      <c r="AI723" s="134"/>
      <c r="AJ723" s="134"/>
      <c r="AL723" s="136"/>
      <c r="AS723" s="134"/>
      <c r="AT723" s="134"/>
      <c r="AU723" s="134"/>
      <c r="AV723" s="134"/>
      <c r="AW723" s="134"/>
      <c r="AX723" s="134"/>
      <c r="AY723" s="134"/>
      <c r="AZ723" s="134"/>
    </row>
    <row r="724" spans="3:52">
      <c r="C724" s="32"/>
      <c r="D724" s="32"/>
      <c r="AD724" s="135"/>
      <c r="AF724" s="134"/>
      <c r="AG724" s="134"/>
      <c r="AH724" s="134"/>
      <c r="AI724" s="134"/>
      <c r="AJ724" s="134"/>
      <c r="AL724" s="136"/>
      <c r="AS724" s="134"/>
      <c r="AT724" s="134"/>
      <c r="AU724" s="134"/>
      <c r="AV724" s="134"/>
      <c r="AW724" s="134"/>
      <c r="AX724" s="134"/>
      <c r="AY724" s="134"/>
      <c r="AZ724" s="134"/>
    </row>
    <row r="725" spans="3:52">
      <c r="C725" s="32"/>
      <c r="D725" s="32"/>
      <c r="AD725" s="135"/>
      <c r="AF725" s="134"/>
      <c r="AG725" s="134"/>
      <c r="AH725" s="134"/>
      <c r="AI725" s="134"/>
      <c r="AJ725" s="134"/>
      <c r="AL725" s="136"/>
      <c r="AS725" s="134"/>
      <c r="AT725" s="134"/>
      <c r="AU725" s="134"/>
      <c r="AV725" s="134"/>
      <c r="AW725" s="134"/>
      <c r="AX725" s="134"/>
      <c r="AY725" s="134"/>
      <c r="AZ725" s="134"/>
    </row>
    <row r="726" spans="3:52">
      <c r="C726" s="32"/>
      <c r="D726" s="32"/>
      <c r="AD726" s="135"/>
      <c r="AF726" s="134"/>
      <c r="AG726" s="134"/>
      <c r="AH726" s="134"/>
      <c r="AI726" s="134"/>
      <c r="AJ726" s="134"/>
      <c r="AL726" s="136"/>
      <c r="AS726" s="134"/>
      <c r="AT726" s="134"/>
      <c r="AU726" s="134"/>
      <c r="AV726" s="134"/>
      <c r="AW726" s="134"/>
      <c r="AX726" s="134"/>
      <c r="AY726" s="134"/>
      <c r="AZ726" s="134"/>
    </row>
    <row r="727" spans="3:52">
      <c r="C727" s="32"/>
      <c r="D727" s="32"/>
      <c r="AD727" s="135"/>
      <c r="AF727" s="134"/>
      <c r="AG727" s="134"/>
      <c r="AH727" s="134"/>
      <c r="AI727" s="134"/>
      <c r="AJ727" s="134"/>
      <c r="AL727" s="136"/>
      <c r="AS727" s="134"/>
      <c r="AT727" s="134"/>
      <c r="AU727" s="134"/>
      <c r="AV727" s="134"/>
      <c r="AW727" s="134"/>
      <c r="AX727" s="134"/>
      <c r="AY727" s="134"/>
      <c r="AZ727" s="134"/>
    </row>
    <row r="728" spans="3:52">
      <c r="C728" s="32"/>
      <c r="D728" s="32"/>
      <c r="AD728" s="135"/>
      <c r="AF728" s="134"/>
      <c r="AG728" s="134"/>
      <c r="AH728" s="134"/>
      <c r="AI728" s="134"/>
      <c r="AJ728" s="134"/>
      <c r="AL728" s="136"/>
      <c r="AS728" s="134"/>
      <c r="AT728" s="134"/>
      <c r="AU728" s="134"/>
      <c r="AV728" s="134"/>
      <c r="AW728" s="134"/>
      <c r="AX728" s="134"/>
      <c r="AY728" s="134"/>
      <c r="AZ728" s="134"/>
    </row>
    <row r="729" spans="3:52">
      <c r="C729" s="32"/>
      <c r="D729" s="32"/>
      <c r="AD729" s="135"/>
      <c r="AF729" s="134"/>
      <c r="AG729" s="134"/>
      <c r="AH729" s="134"/>
      <c r="AI729" s="134"/>
      <c r="AJ729" s="134"/>
      <c r="AL729" s="136"/>
      <c r="AS729" s="134"/>
      <c r="AT729" s="134"/>
      <c r="AU729" s="134"/>
      <c r="AV729" s="134"/>
      <c r="AW729" s="134"/>
      <c r="AX729" s="134"/>
      <c r="AY729" s="134"/>
      <c r="AZ729" s="134"/>
    </row>
    <row r="730" spans="3:52">
      <c r="C730" s="32"/>
      <c r="D730" s="32"/>
      <c r="AD730" s="135"/>
      <c r="AF730" s="134"/>
      <c r="AG730" s="134"/>
      <c r="AH730" s="134"/>
      <c r="AI730" s="134"/>
      <c r="AJ730" s="134"/>
      <c r="AL730" s="136"/>
      <c r="AS730" s="134"/>
      <c r="AT730" s="134"/>
      <c r="AU730" s="134"/>
      <c r="AV730" s="134"/>
      <c r="AW730" s="134"/>
      <c r="AX730" s="134"/>
      <c r="AY730" s="134"/>
      <c r="AZ730" s="134"/>
    </row>
    <row r="731" spans="3:52">
      <c r="C731" s="32"/>
      <c r="D731" s="32"/>
      <c r="AD731" s="135"/>
      <c r="AF731" s="134"/>
      <c r="AG731" s="134"/>
      <c r="AH731" s="134"/>
      <c r="AI731" s="134"/>
      <c r="AJ731" s="134"/>
      <c r="AL731" s="136"/>
      <c r="AS731" s="134"/>
      <c r="AT731" s="134"/>
      <c r="AU731" s="134"/>
      <c r="AV731" s="134"/>
      <c r="AW731" s="134"/>
      <c r="AX731" s="134"/>
      <c r="AY731" s="134"/>
      <c r="AZ731" s="134"/>
    </row>
    <row r="732" spans="3:52">
      <c r="C732" s="32"/>
      <c r="D732" s="32"/>
      <c r="AD732" s="135"/>
      <c r="AF732" s="134"/>
      <c r="AG732" s="134"/>
      <c r="AH732" s="134"/>
      <c r="AI732" s="134"/>
      <c r="AJ732" s="134"/>
      <c r="AL732" s="136"/>
      <c r="AS732" s="134"/>
      <c r="AT732" s="134"/>
      <c r="AU732" s="134"/>
      <c r="AV732" s="134"/>
      <c r="AW732" s="134"/>
      <c r="AX732" s="134"/>
      <c r="AY732" s="134"/>
      <c r="AZ732" s="134"/>
    </row>
    <row r="733" spans="3:52">
      <c r="C733" s="32"/>
      <c r="D733" s="32"/>
      <c r="AD733" s="135"/>
      <c r="AF733" s="134"/>
      <c r="AG733" s="134"/>
      <c r="AH733" s="134"/>
      <c r="AI733" s="134"/>
      <c r="AJ733" s="134"/>
      <c r="AL733" s="136"/>
      <c r="AS733" s="134"/>
      <c r="AT733" s="134"/>
      <c r="AU733" s="134"/>
      <c r="AV733" s="134"/>
      <c r="AW733" s="134"/>
      <c r="AX733" s="134"/>
      <c r="AY733" s="134"/>
      <c r="AZ733" s="134"/>
    </row>
    <row r="734" spans="3:52">
      <c r="C734" s="32"/>
      <c r="D734" s="32"/>
      <c r="AD734" s="135"/>
      <c r="AF734" s="134"/>
      <c r="AG734" s="134"/>
      <c r="AH734" s="134"/>
      <c r="AI734" s="134"/>
      <c r="AJ734" s="134"/>
      <c r="AL734" s="136"/>
      <c r="AS734" s="134"/>
      <c r="AT734" s="134"/>
      <c r="AU734" s="134"/>
      <c r="AV734" s="134"/>
      <c r="AW734" s="134"/>
      <c r="AX734" s="134"/>
      <c r="AY734" s="134"/>
      <c r="AZ734" s="134"/>
    </row>
    <row r="735" spans="3:52">
      <c r="C735" s="32"/>
      <c r="D735" s="32"/>
      <c r="AD735" s="135"/>
      <c r="AF735" s="134"/>
      <c r="AG735" s="134"/>
      <c r="AH735" s="134"/>
      <c r="AI735" s="134"/>
      <c r="AJ735" s="134"/>
      <c r="AL735" s="136"/>
      <c r="AS735" s="134"/>
      <c r="AT735" s="134"/>
      <c r="AU735" s="134"/>
      <c r="AV735" s="134"/>
      <c r="AW735" s="134"/>
      <c r="AX735" s="134"/>
      <c r="AY735" s="134"/>
      <c r="AZ735" s="134"/>
    </row>
    <row r="736" spans="3:52">
      <c r="C736" s="32"/>
      <c r="D736" s="32"/>
      <c r="AD736" s="135"/>
      <c r="AF736" s="134"/>
      <c r="AG736" s="134"/>
      <c r="AH736" s="134"/>
      <c r="AI736" s="134"/>
      <c r="AJ736" s="134"/>
      <c r="AL736" s="136"/>
      <c r="AS736" s="134"/>
      <c r="AT736" s="134"/>
      <c r="AU736" s="134"/>
      <c r="AV736" s="134"/>
      <c r="AW736" s="134"/>
      <c r="AX736" s="134"/>
      <c r="AY736" s="134"/>
      <c r="AZ736" s="134"/>
    </row>
    <row r="737" spans="3:52">
      <c r="C737" s="32"/>
      <c r="D737" s="32"/>
      <c r="AD737" s="135"/>
      <c r="AF737" s="134"/>
      <c r="AG737" s="134"/>
      <c r="AH737" s="134"/>
      <c r="AI737" s="134"/>
      <c r="AJ737" s="134"/>
      <c r="AL737" s="136"/>
      <c r="AS737" s="134"/>
      <c r="AT737" s="134"/>
      <c r="AU737" s="134"/>
      <c r="AV737" s="134"/>
      <c r="AW737" s="134"/>
      <c r="AX737" s="134"/>
      <c r="AY737" s="134"/>
      <c r="AZ737" s="134"/>
    </row>
    <row r="738" spans="3:52">
      <c r="C738" s="32"/>
      <c r="D738" s="32"/>
      <c r="AD738" s="135"/>
      <c r="AF738" s="134"/>
      <c r="AG738" s="134"/>
      <c r="AH738" s="134"/>
      <c r="AI738" s="134"/>
      <c r="AJ738" s="134"/>
      <c r="AL738" s="136"/>
      <c r="AS738" s="134"/>
      <c r="AT738" s="134"/>
      <c r="AU738" s="134"/>
      <c r="AV738" s="134"/>
      <c r="AW738" s="134"/>
      <c r="AX738" s="134"/>
      <c r="AY738" s="134"/>
      <c r="AZ738" s="134"/>
    </row>
    <row r="739" spans="3:52">
      <c r="C739" s="32"/>
      <c r="D739" s="32"/>
      <c r="AD739" s="135"/>
      <c r="AF739" s="134"/>
      <c r="AG739" s="134"/>
      <c r="AH739" s="134"/>
      <c r="AI739" s="134"/>
      <c r="AJ739" s="134"/>
      <c r="AL739" s="136"/>
      <c r="AS739" s="134"/>
      <c r="AT739" s="134"/>
      <c r="AU739" s="134"/>
      <c r="AV739" s="134"/>
      <c r="AW739" s="134"/>
      <c r="AX739" s="134"/>
      <c r="AY739" s="134"/>
      <c r="AZ739" s="134"/>
    </row>
    <row r="740" spans="3:52">
      <c r="C740" s="32"/>
      <c r="D740" s="32"/>
      <c r="AD740" s="135"/>
      <c r="AF740" s="134"/>
      <c r="AG740" s="134"/>
      <c r="AH740" s="134"/>
      <c r="AI740" s="134"/>
      <c r="AJ740" s="134"/>
      <c r="AL740" s="136"/>
      <c r="AS740" s="134"/>
      <c r="AT740" s="134"/>
      <c r="AU740" s="134"/>
      <c r="AV740" s="134"/>
      <c r="AW740" s="134"/>
      <c r="AX740" s="134"/>
      <c r="AY740" s="134"/>
      <c r="AZ740" s="134"/>
    </row>
    <row r="741" spans="3:52">
      <c r="C741" s="32"/>
      <c r="D741" s="32"/>
      <c r="AD741" s="135"/>
      <c r="AF741" s="134"/>
      <c r="AG741" s="134"/>
      <c r="AH741" s="134"/>
      <c r="AI741" s="134"/>
      <c r="AJ741" s="134"/>
      <c r="AL741" s="136"/>
      <c r="AS741" s="134"/>
      <c r="AT741" s="134"/>
      <c r="AU741" s="134"/>
      <c r="AV741" s="134"/>
      <c r="AW741" s="134"/>
      <c r="AX741" s="134"/>
      <c r="AY741" s="134"/>
      <c r="AZ741" s="134"/>
    </row>
    <row r="742" spans="3:52">
      <c r="C742" s="32"/>
      <c r="D742" s="32"/>
      <c r="AD742" s="135"/>
      <c r="AF742" s="134"/>
      <c r="AG742" s="134"/>
      <c r="AH742" s="134"/>
      <c r="AI742" s="134"/>
      <c r="AJ742" s="134"/>
      <c r="AL742" s="136"/>
      <c r="AS742" s="134"/>
      <c r="AT742" s="134"/>
      <c r="AU742" s="134"/>
      <c r="AV742" s="134"/>
      <c r="AW742" s="134"/>
      <c r="AX742" s="134"/>
      <c r="AY742" s="134"/>
      <c r="AZ742" s="134"/>
    </row>
    <row r="743" spans="3:52">
      <c r="C743" s="32"/>
      <c r="D743" s="32"/>
      <c r="AD743" s="135"/>
      <c r="AF743" s="134"/>
      <c r="AG743" s="134"/>
      <c r="AH743" s="134"/>
      <c r="AI743" s="134"/>
      <c r="AJ743" s="134"/>
      <c r="AL743" s="136"/>
      <c r="AS743" s="134"/>
      <c r="AT743" s="134"/>
      <c r="AU743" s="134"/>
      <c r="AV743" s="134"/>
      <c r="AW743" s="134"/>
      <c r="AX743" s="134"/>
      <c r="AY743" s="134"/>
      <c r="AZ743" s="134"/>
    </row>
    <row r="744" spans="3:52">
      <c r="C744" s="32"/>
      <c r="D744" s="32"/>
      <c r="AD744" s="135"/>
      <c r="AF744" s="134"/>
      <c r="AG744" s="134"/>
      <c r="AH744" s="134"/>
      <c r="AI744" s="134"/>
      <c r="AJ744" s="134"/>
      <c r="AL744" s="136"/>
      <c r="AS744" s="134"/>
      <c r="AT744" s="134"/>
      <c r="AU744" s="134"/>
      <c r="AV744" s="134"/>
      <c r="AW744" s="134"/>
      <c r="AX744" s="134"/>
      <c r="AY744" s="134"/>
      <c r="AZ744" s="134"/>
    </row>
    <row r="745" spans="3:52">
      <c r="C745" s="32"/>
      <c r="D745" s="32"/>
      <c r="AD745" s="135"/>
      <c r="AF745" s="134"/>
      <c r="AG745" s="134"/>
      <c r="AH745" s="134"/>
      <c r="AI745" s="134"/>
      <c r="AJ745" s="134"/>
      <c r="AL745" s="136"/>
      <c r="AS745" s="134"/>
      <c r="AT745" s="134"/>
      <c r="AU745" s="134"/>
      <c r="AV745" s="134"/>
      <c r="AW745" s="134"/>
      <c r="AX745" s="134"/>
      <c r="AY745" s="134"/>
      <c r="AZ745" s="134"/>
    </row>
    <row r="746" spans="3:52">
      <c r="C746" s="32"/>
      <c r="D746" s="32"/>
      <c r="AD746" s="135"/>
      <c r="AF746" s="134"/>
      <c r="AG746" s="134"/>
      <c r="AH746" s="134"/>
      <c r="AI746" s="134"/>
      <c r="AJ746" s="134"/>
      <c r="AL746" s="136"/>
      <c r="AS746" s="134"/>
      <c r="AT746" s="134"/>
      <c r="AU746" s="134"/>
      <c r="AV746" s="134"/>
      <c r="AW746" s="134"/>
      <c r="AX746" s="134"/>
      <c r="AY746" s="134"/>
      <c r="AZ746" s="134"/>
    </row>
    <row r="747" spans="3:52">
      <c r="C747" s="32"/>
      <c r="D747" s="32"/>
      <c r="AD747" s="135"/>
      <c r="AF747" s="134"/>
      <c r="AG747" s="134"/>
      <c r="AH747" s="134"/>
      <c r="AI747" s="134"/>
      <c r="AJ747" s="134"/>
      <c r="AL747" s="136"/>
      <c r="AS747" s="134"/>
      <c r="AT747" s="134"/>
      <c r="AU747" s="134"/>
      <c r="AV747" s="134"/>
      <c r="AW747" s="134"/>
      <c r="AX747" s="134"/>
      <c r="AY747" s="134"/>
      <c r="AZ747" s="134"/>
    </row>
    <row r="748" spans="3:52">
      <c r="C748" s="32"/>
      <c r="D748" s="32"/>
      <c r="AD748" s="135"/>
      <c r="AF748" s="134"/>
      <c r="AG748" s="134"/>
      <c r="AH748" s="134"/>
      <c r="AI748" s="134"/>
      <c r="AJ748" s="134"/>
      <c r="AL748" s="136"/>
      <c r="AS748" s="134"/>
      <c r="AT748" s="134"/>
      <c r="AU748" s="134"/>
      <c r="AV748" s="134"/>
      <c r="AW748" s="134"/>
      <c r="AX748" s="134"/>
      <c r="AY748" s="134"/>
      <c r="AZ748" s="134"/>
    </row>
    <row r="749" spans="3:52">
      <c r="C749" s="32"/>
      <c r="D749" s="32"/>
      <c r="AD749" s="135"/>
      <c r="AF749" s="134"/>
      <c r="AG749" s="134"/>
      <c r="AH749" s="134"/>
      <c r="AI749" s="134"/>
      <c r="AJ749" s="134"/>
      <c r="AL749" s="136"/>
      <c r="AS749" s="134"/>
      <c r="AT749" s="134"/>
      <c r="AU749" s="134"/>
      <c r="AV749" s="134"/>
      <c r="AW749" s="134"/>
      <c r="AX749" s="134"/>
      <c r="AY749" s="134"/>
      <c r="AZ749" s="134"/>
    </row>
    <row r="750" spans="3:52">
      <c r="C750" s="32"/>
      <c r="D750" s="32"/>
      <c r="AD750" s="135"/>
      <c r="AF750" s="134"/>
      <c r="AG750" s="134"/>
      <c r="AH750" s="134"/>
      <c r="AI750" s="134"/>
      <c r="AJ750" s="134"/>
      <c r="AL750" s="136"/>
      <c r="AS750" s="134"/>
      <c r="AT750" s="134"/>
      <c r="AU750" s="134"/>
      <c r="AV750" s="134"/>
      <c r="AW750" s="134"/>
      <c r="AX750" s="134"/>
      <c r="AY750" s="134"/>
      <c r="AZ750" s="134"/>
    </row>
    <row r="751" spans="3:52">
      <c r="C751" s="32"/>
      <c r="D751" s="32"/>
      <c r="AD751" s="135"/>
      <c r="AF751" s="134"/>
      <c r="AG751" s="134"/>
      <c r="AH751" s="134"/>
      <c r="AI751" s="134"/>
      <c r="AJ751" s="134"/>
      <c r="AL751" s="136"/>
      <c r="AS751" s="134"/>
      <c r="AT751" s="134"/>
      <c r="AU751" s="134"/>
      <c r="AV751" s="134"/>
      <c r="AW751" s="134"/>
      <c r="AX751" s="134"/>
      <c r="AY751" s="134"/>
      <c r="AZ751" s="134"/>
    </row>
    <row r="752" spans="3:52">
      <c r="C752" s="32"/>
      <c r="D752" s="32"/>
      <c r="AD752" s="135"/>
      <c r="AF752" s="134"/>
      <c r="AG752" s="134"/>
      <c r="AH752" s="134"/>
      <c r="AI752" s="134"/>
      <c r="AJ752" s="134"/>
      <c r="AL752" s="136"/>
      <c r="AS752" s="134"/>
      <c r="AT752" s="134"/>
      <c r="AU752" s="134"/>
      <c r="AV752" s="134"/>
      <c r="AW752" s="134"/>
      <c r="AX752" s="134"/>
      <c r="AY752" s="134"/>
      <c r="AZ752" s="134"/>
    </row>
    <row r="753" spans="3:52">
      <c r="C753" s="32"/>
      <c r="D753" s="32"/>
      <c r="AD753" s="135"/>
      <c r="AF753" s="134"/>
      <c r="AG753" s="134"/>
      <c r="AH753" s="134"/>
      <c r="AI753" s="134"/>
      <c r="AJ753" s="134"/>
      <c r="AL753" s="136"/>
      <c r="AS753" s="134"/>
      <c r="AT753" s="134"/>
      <c r="AU753" s="134"/>
      <c r="AV753" s="134"/>
      <c r="AW753" s="134"/>
      <c r="AX753" s="134"/>
      <c r="AY753" s="134"/>
      <c r="AZ753" s="134"/>
    </row>
    <row r="754" spans="3:52">
      <c r="C754" s="32"/>
      <c r="D754" s="32"/>
      <c r="AD754" s="135"/>
      <c r="AF754" s="134"/>
      <c r="AG754" s="134"/>
      <c r="AH754" s="134"/>
      <c r="AI754" s="134"/>
      <c r="AJ754" s="134"/>
      <c r="AL754" s="136"/>
      <c r="AS754" s="134"/>
      <c r="AT754" s="134"/>
      <c r="AU754" s="134"/>
      <c r="AV754" s="134"/>
      <c r="AW754" s="134"/>
      <c r="AX754" s="134"/>
      <c r="AY754" s="134"/>
      <c r="AZ754" s="134"/>
    </row>
    <row r="755" spans="3:52">
      <c r="C755" s="32"/>
      <c r="D755" s="32"/>
      <c r="AD755" s="135"/>
      <c r="AF755" s="134"/>
      <c r="AG755" s="134"/>
      <c r="AH755" s="134"/>
      <c r="AI755" s="134"/>
      <c r="AJ755" s="134"/>
      <c r="AL755" s="136"/>
      <c r="AS755" s="134"/>
      <c r="AT755" s="134"/>
      <c r="AU755" s="134"/>
      <c r="AV755" s="134"/>
      <c r="AW755" s="134"/>
      <c r="AX755" s="134"/>
      <c r="AY755" s="134"/>
      <c r="AZ755" s="134"/>
    </row>
    <row r="756" spans="3:52">
      <c r="C756" s="32"/>
      <c r="D756" s="32"/>
      <c r="AD756" s="135"/>
      <c r="AF756" s="134"/>
      <c r="AG756" s="134"/>
      <c r="AH756" s="134"/>
      <c r="AI756" s="134"/>
      <c r="AJ756" s="134"/>
      <c r="AL756" s="136"/>
      <c r="AS756" s="134"/>
      <c r="AT756" s="134"/>
      <c r="AU756" s="134"/>
      <c r="AV756" s="134"/>
      <c r="AW756" s="134"/>
      <c r="AX756" s="134"/>
      <c r="AY756" s="134"/>
      <c r="AZ756" s="134"/>
    </row>
    <row r="757" spans="3:52">
      <c r="C757" s="32"/>
      <c r="D757" s="32"/>
      <c r="AD757" s="135"/>
      <c r="AF757" s="134"/>
      <c r="AG757" s="134"/>
      <c r="AH757" s="134"/>
      <c r="AI757" s="134"/>
      <c r="AJ757" s="134"/>
      <c r="AL757" s="136"/>
      <c r="AS757" s="134"/>
      <c r="AT757" s="134"/>
      <c r="AU757" s="134"/>
      <c r="AV757" s="134"/>
      <c r="AW757" s="134"/>
      <c r="AX757" s="134"/>
      <c r="AY757" s="134"/>
      <c r="AZ757" s="134"/>
    </row>
    <row r="758" spans="3:52">
      <c r="C758" s="32"/>
      <c r="D758" s="32"/>
      <c r="AD758" s="135"/>
      <c r="AF758" s="134"/>
      <c r="AG758" s="134"/>
      <c r="AH758" s="134"/>
      <c r="AI758" s="134"/>
      <c r="AJ758" s="134"/>
      <c r="AL758" s="136"/>
      <c r="AS758" s="134"/>
      <c r="AT758" s="134"/>
      <c r="AU758" s="134"/>
      <c r="AV758" s="134"/>
      <c r="AW758" s="134"/>
      <c r="AX758" s="134"/>
      <c r="AY758" s="134"/>
      <c r="AZ758" s="134"/>
    </row>
    <row r="759" spans="3:52">
      <c r="C759" s="32"/>
      <c r="D759" s="32"/>
      <c r="AD759" s="135"/>
      <c r="AF759" s="134"/>
      <c r="AG759" s="134"/>
      <c r="AH759" s="134"/>
      <c r="AI759" s="134"/>
      <c r="AJ759" s="134"/>
      <c r="AL759" s="136"/>
      <c r="AS759" s="134"/>
      <c r="AT759" s="134"/>
      <c r="AU759" s="134"/>
      <c r="AV759" s="134"/>
      <c r="AW759" s="134"/>
      <c r="AX759" s="134"/>
      <c r="AY759" s="134"/>
      <c r="AZ759" s="134"/>
    </row>
    <row r="760" spans="3:52">
      <c r="C760" s="32"/>
      <c r="D760" s="32"/>
      <c r="AD760" s="135"/>
      <c r="AF760" s="134"/>
      <c r="AG760" s="134"/>
      <c r="AH760" s="134"/>
      <c r="AI760" s="134"/>
      <c r="AJ760" s="134"/>
      <c r="AL760" s="136"/>
      <c r="AS760" s="134"/>
      <c r="AT760" s="134"/>
      <c r="AU760" s="134"/>
      <c r="AV760" s="134"/>
      <c r="AW760" s="134"/>
      <c r="AX760" s="134"/>
      <c r="AY760" s="134"/>
      <c r="AZ760" s="134"/>
    </row>
    <row r="761" spans="3:52">
      <c r="C761" s="32"/>
      <c r="D761" s="32"/>
      <c r="AD761" s="135"/>
      <c r="AF761" s="134"/>
      <c r="AG761" s="134"/>
      <c r="AH761" s="134"/>
      <c r="AI761" s="134"/>
      <c r="AJ761" s="134"/>
      <c r="AL761" s="136"/>
      <c r="AS761" s="134"/>
      <c r="AT761" s="134"/>
      <c r="AU761" s="134"/>
      <c r="AV761" s="134"/>
      <c r="AW761" s="134"/>
      <c r="AX761" s="134"/>
      <c r="AY761" s="134"/>
      <c r="AZ761" s="134"/>
    </row>
    <row r="762" spans="3:52">
      <c r="C762" s="32"/>
      <c r="D762" s="32"/>
      <c r="AD762" s="135"/>
      <c r="AF762" s="134"/>
      <c r="AG762" s="134"/>
      <c r="AH762" s="134"/>
      <c r="AI762" s="134"/>
      <c r="AJ762" s="134"/>
      <c r="AL762" s="136"/>
      <c r="AS762" s="134"/>
      <c r="AT762" s="134"/>
      <c r="AU762" s="134"/>
      <c r="AV762" s="134"/>
      <c r="AW762" s="134"/>
      <c r="AX762" s="134"/>
      <c r="AY762" s="134"/>
      <c r="AZ762" s="134"/>
    </row>
    <row r="763" spans="3:52">
      <c r="C763" s="32"/>
      <c r="D763" s="32"/>
      <c r="AD763" s="135"/>
      <c r="AF763" s="134"/>
      <c r="AG763" s="134"/>
      <c r="AH763" s="134"/>
      <c r="AI763" s="134"/>
      <c r="AJ763" s="134"/>
      <c r="AL763" s="136"/>
      <c r="AS763" s="134"/>
      <c r="AT763" s="134"/>
      <c r="AU763" s="134"/>
      <c r="AV763" s="134"/>
      <c r="AW763" s="134"/>
      <c r="AX763" s="134"/>
      <c r="AY763" s="134"/>
      <c r="AZ763" s="134"/>
    </row>
    <row r="764" spans="3:52">
      <c r="C764" s="32"/>
      <c r="D764" s="32"/>
      <c r="AD764" s="135"/>
      <c r="AF764" s="134"/>
      <c r="AG764" s="134"/>
      <c r="AH764" s="134"/>
      <c r="AI764" s="134"/>
      <c r="AJ764" s="134"/>
      <c r="AL764" s="136"/>
      <c r="AS764" s="134"/>
      <c r="AT764" s="134"/>
      <c r="AU764" s="134"/>
      <c r="AV764" s="134"/>
      <c r="AW764" s="134"/>
      <c r="AX764" s="134"/>
      <c r="AY764" s="134"/>
      <c r="AZ764" s="134"/>
    </row>
    <row r="765" spans="3:52">
      <c r="C765" s="32"/>
      <c r="D765" s="32"/>
      <c r="AD765" s="135"/>
      <c r="AF765" s="134"/>
      <c r="AG765" s="134"/>
      <c r="AH765" s="134"/>
      <c r="AI765" s="134"/>
      <c r="AJ765" s="134"/>
      <c r="AL765" s="136"/>
      <c r="AS765" s="134"/>
      <c r="AT765" s="134"/>
      <c r="AU765" s="134"/>
      <c r="AV765" s="134"/>
      <c r="AW765" s="134"/>
      <c r="AX765" s="134"/>
      <c r="AY765" s="134"/>
      <c r="AZ765" s="134"/>
    </row>
    <row r="766" spans="3:52">
      <c r="C766" s="32"/>
      <c r="D766" s="32"/>
      <c r="AD766" s="135"/>
      <c r="AF766" s="134"/>
      <c r="AG766" s="134"/>
      <c r="AH766" s="134"/>
      <c r="AI766" s="134"/>
      <c r="AJ766" s="134"/>
      <c r="AL766" s="136"/>
      <c r="AS766" s="134"/>
      <c r="AT766" s="134"/>
      <c r="AU766" s="134"/>
      <c r="AV766" s="134"/>
      <c r="AW766" s="134"/>
      <c r="AX766" s="134"/>
      <c r="AY766" s="134"/>
      <c r="AZ766" s="134"/>
    </row>
    <row r="767" spans="3:52">
      <c r="C767" s="32"/>
      <c r="D767" s="32"/>
      <c r="AD767" s="135"/>
      <c r="AF767" s="134"/>
      <c r="AG767" s="134"/>
      <c r="AH767" s="134"/>
      <c r="AI767" s="134"/>
      <c r="AJ767" s="134"/>
      <c r="AL767" s="136"/>
      <c r="AS767" s="134"/>
      <c r="AT767" s="134"/>
      <c r="AU767" s="134"/>
      <c r="AV767" s="134"/>
      <c r="AW767" s="134"/>
      <c r="AX767" s="134"/>
      <c r="AY767" s="134"/>
      <c r="AZ767" s="134"/>
    </row>
    <row r="768" spans="3:52">
      <c r="C768" s="32"/>
      <c r="D768" s="32"/>
      <c r="AD768" s="135"/>
      <c r="AF768" s="134"/>
      <c r="AG768" s="134"/>
      <c r="AH768" s="134"/>
      <c r="AI768" s="134"/>
      <c r="AJ768" s="134"/>
      <c r="AL768" s="136"/>
      <c r="AS768" s="134"/>
      <c r="AT768" s="134"/>
      <c r="AU768" s="134"/>
      <c r="AV768" s="134"/>
      <c r="AW768" s="134"/>
      <c r="AX768" s="134"/>
      <c r="AY768" s="134"/>
      <c r="AZ768" s="134"/>
    </row>
    <row r="769" spans="3:52">
      <c r="C769" s="32"/>
      <c r="D769" s="32"/>
      <c r="AD769" s="135"/>
      <c r="AF769" s="134"/>
      <c r="AG769" s="134"/>
      <c r="AH769" s="134"/>
      <c r="AI769" s="134"/>
      <c r="AJ769" s="134"/>
      <c r="AL769" s="136"/>
      <c r="AS769" s="134"/>
      <c r="AT769" s="134"/>
      <c r="AU769" s="134"/>
      <c r="AV769" s="134"/>
      <c r="AW769" s="134"/>
      <c r="AX769" s="134"/>
      <c r="AY769" s="134"/>
      <c r="AZ769" s="134"/>
    </row>
    <row r="770" spans="3:52">
      <c r="C770" s="32"/>
      <c r="D770" s="32"/>
      <c r="AD770" s="135"/>
      <c r="AF770" s="134"/>
      <c r="AG770" s="134"/>
      <c r="AH770" s="134"/>
      <c r="AI770" s="134"/>
      <c r="AJ770" s="134"/>
      <c r="AL770" s="136"/>
      <c r="AS770" s="134"/>
      <c r="AT770" s="134"/>
      <c r="AU770" s="134"/>
      <c r="AV770" s="134"/>
      <c r="AW770" s="134"/>
      <c r="AX770" s="134"/>
      <c r="AY770" s="134"/>
      <c r="AZ770" s="134"/>
    </row>
    <row r="771" spans="3:52">
      <c r="C771" s="32"/>
      <c r="D771" s="32"/>
    </row>
    <row r="772" spans="3:52">
      <c r="C772" s="32"/>
      <c r="D772" s="32"/>
    </row>
    <row r="773" spans="3:52">
      <c r="C773" s="32"/>
      <c r="D773" s="32"/>
    </row>
    <row r="774" spans="3:52">
      <c r="C774" s="32"/>
      <c r="D774" s="32"/>
    </row>
    <row r="775" spans="3:52">
      <c r="C775" s="32"/>
      <c r="D775" s="32"/>
    </row>
    <row r="776" spans="3:52">
      <c r="C776" s="32"/>
      <c r="D776" s="32"/>
    </row>
    <row r="777" spans="3:52">
      <c r="C777" s="32"/>
      <c r="D777" s="32"/>
    </row>
    <row r="778" spans="3:52">
      <c r="C778" s="32"/>
      <c r="D778" s="32"/>
    </row>
    <row r="779" spans="3:52">
      <c r="C779" s="32"/>
      <c r="D779" s="32"/>
    </row>
    <row r="780" spans="3:52">
      <c r="C780" s="32"/>
      <c r="D780" s="32"/>
    </row>
    <row r="781" spans="3:52">
      <c r="C781" s="32"/>
      <c r="D781" s="32"/>
    </row>
    <row r="782" spans="3:52">
      <c r="C782" s="32"/>
      <c r="D782" s="32"/>
    </row>
    <row r="783" spans="3:52">
      <c r="C783" s="32"/>
      <c r="D783" s="32"/>
    </row>
    <row r="784" spans="3:52">
      <c r="C784" s="32"/>
      <c r="D784" s="32"/>
    </row>
    <row r="785" spans="3:4">
      <c r="C785" s="32"/>
      <c r="D785" s="32"/>
    </row>
    <row r="786" spans="3:4">
      <c r="C786" s="32"/>
      <c r="D786" s="32"/>
    </row>
    <row r="787" spans="3:4">
      <c r="C787" s="32"/>
      <c r="D787" s="32"/>
    </row>
    <row r="788" spans="3:4">
      <c r="C788" s="32"/>
      <c r="D788" s="32"/>
    </row>
    <row r="789" spans="3:4">
      <c r="C789" s="32"/>
      <c r="D789" s="32"/>
    </row>
    <row r="790" spans="3:4">
      <c r="C790" s="32"/>
      <c r="D790" s="32"/>
    </row>
    <row r="791" spans="3:4">
      <c r="C791" s="32"/>
      <c r="D791" s="32"/>
    </row>
    <row r="792" spans="3:4">
      <c r="C792" s="32"/>
      <c r="D792" s="32"/>
    </row>
    <row r="793" spans="3:4">
      <c r="C793" s="32"/>
      <c r="D793" s="32"/>
    </row>
    <row r="794" spans="3:4">
      <c r="C794" s="32"/>
      <c r="D794" s="32"/>
    </row>
    <row r="795" spans="3:4">
      <c r="C795" s="32"/>
      <c r="D795" s="32"/>
    </row>
    <row r="796" spans="3:4">
      <c r="C796" s="32"/>
      <c r="D796" s="32"/>
    </row>
    <row r="797" spans="3:4">
      <c r="C797" s="32"/>
      <c r="D797" s="32"/>
    </row>
    <row r="798" spans="3:4">
      <c r="C798" s="32"/>
      <c r="D798" s="32"/>
    </row>
    <row r="799" spans="3:4">
      <c r="C799" s="32"/>
      <c r="D799" s="32"/>
    </row>
    <row r="800" spans="3:4">
      <c r="C800" s="32"/>
      <c r="D800" s="32"/>
    </row>
    <row r="801" spans="3:4">
      <c r="C801" s="32"/>
      <c r="D801" s="32"/>
    </row>
    <row r="802" spans="3:4">
      <c r="C802" s="32"/>
      <c r="D802" s="32"/>
    </row>
    <row r="803" spans="3:4">
      <c r="C803" s="32"/>
      <c r="D803" s="32"/>
    </row>
    <row r="804" spans="3:4">
      <c r="C804" s="32"/>
      <c r="D804" s="32"/>
    </row>
    <row r="805" spans="3:4">
      <c r="C805" s="32"/>
      <c r="D805" s="32"/>
    </row>
    <row r="806" spans="3:4">
      <c r="C806" s="32"/>
      <c r="D806" s="32"/>
    </row>
    <row r="807" spans="3:4">
      <c r="C807" s="32"/>
      <c r="D807" s="32"/>
    </row>
    <row r="808" spans="3:4">
      <c r="C808" s="32"/>
      <c r="D808" s="32"/>
    </row>
    <row r="809" spans="3:4">
      <c r="C809" s="32"/>
      <c r="D809" s="32"/>
    </row>
    <row r="810" spans="3:4">
      <c r="C810" s="32"/>
      <c r="D810" s="32"/>
    </row>
    <row r="811" spans="3:4">
      <c r="C811" s="32"/>
      <c r="D811" s="32"/>
    </row>
    <row r="812" spans="3:4">
      <c r="C812" s="32"/>
      <c r="D812" s="32"/>
    </row>
    <row r="813" spans="3:4">
      <c r="C813" s="32"/>
      <c r="D813" s="32"/>
    </row>
    <row r="814" spans="3:4">
      <c r="C814" s="32"/>
      <c r="D814" s="32"/>
    </row>
    <row r="815" spans="3:4">
      <c r="C815" s="32"/>
      <c r="D815" s="32"/>
    </row>
    <row r="816" spans="3:4">
      <c r="C816" s="32"/>
      <c r="D816" s="32"/>
    </row>
    <row r="817" spans="3:4">
      <c r="C817" s="32"/>
      <c r="D817" s="32"/>
    </row>
    <row r="818" spans="3:4">
      <c r="C818" s="32"/>
      <c r="D818" s="32"/>
    </row>
    <row r="819" spans="3:4">
      <c r="C819" s="32"/>
      <c r="D819" s="32"/>
    </row>
    <row r="820" spans="3:4">
      <c r="C820" s="32"/>
      <c r="D820" s="32"/>
    </row>
    <row r="821" spans="3:4">
      <c r="C821" s="32"/>
      <c r="D821" s="32"/>
    </row>
    <row r="822" spans="3:4">
      <c r="C822" s="32"/>
      <c r="D822" s="32"/>
    </row>
    <row r="823" spans="3:4">
      <c r="C823" s="32"/>
      <c r="D823" s="32"/>
    </row>
    <row r="824" spans="3:4">
      <c r="C824" s="32"/>
      <c r="D824" s="32"/>
    </row>
    <row r="825" spans="3:4">
      <c r="C825" s="32"/>
      <c r="D825" s="32"/>
    </row>
    <row r="826" spans="3:4">
      <c r="C826" s="32"/>
      <c r="D826" s="32"/>
    </row>
    <row r="827" spans="3:4">
      <c r="C827" s="32"/>
      <c r="D827" s="32"/>
    </row>
    <row r="828" spans="3:4">
      <c r="C828" s="32"/>
      <c r="D828" s="32"/>
    </row>
    <row r="829" spans="3:4">
      <c r="C829" s="32"/>
      <c r="D829" s="32"/>
    </row>
    <row r="830" spans="3:4">
      <c r="C830" s="32"/>
      <c r="D830" s="32"/>
    </row>
    <row r="831" spans="3:4">
      <c r="C831" s="32"/>
      <c r="D831" s="32"/>
    </row>
    <row r="832" spans="3:4">
      <c r="C832" s="32"/>
      <c r="D832" s="32"/>
    </row>
    <row r="833" spans="3:4">
      <c r="C833" s="32"/>
      <c r="D833" s="32"/>
    </row>
    <row r="834" spans="3:4">
      <c r="C834" s="32"/>
      <c r="D834" s="32"/>
    </row>
    <row r="835" spans="3:4">
      <c r="C835" s="32"/>
      <c r="D835" s="32"/>
    </row>
    <row r="836" spans="3:4">
      <c r="C836" s="32"/>
      <c r="D836" s="32"/>
    </row>
    <row r="837" spans="3:4">
      <c r="C837" s="32"/>
      <c r="D837" s="32"/>
    </row>
    <row r="838" spans="3:4">
      <c r="C838" s="32"/>
      <c r="D838" s="32"/>
    </row>
    <row r="839" spans="3:4">
      <c r="C839" s="32"/>
      <c r="D839" s="32"/>
    </row>
    <row r="840" spans="3:4">
      <c r="C840" s="32"/>
      <c r="D840" s="32"/>
    </row>
    <row r="841" spans="3:4">
      <c r="C841" s="32"/>
      <c r="D841" s="32"/>
    </row>
    <row r="842" spans="3:4">
      <c r="C842" s="32"/>
      <c r="D842" s="32"/>
    </row>
    <row r="843" spans="3:4">
      <c r="C843" s="32"/>
      <c r="D843" s="32"/>
    </row>
    <row r="844" spans="3:4">
      <c r="C844" s="32"/>
      <c r="D844" s="32"/>
    </row>
    <row r="845" spans="3:4">
      <c r="C845" s="32"/>
      <c r="D845" s="32"/>
    </row>
    <row r="846" spans="3:4">
      <c r="C846" s="32"/>
      <c r="D846" s="32"/>
    </row>
    <row r="847" spans="3:4">
      <c r="C847" s="32"/>
      <c r="D847" s="32"/>
    </row>
    <row r="848" spans="3:4">
      <c r="C848" s="32"/>
      <c r="D848" s="32"/>
    </row>
    <row r="849" spans="3:4">
      <c r="C849" s="32"/>
      <c r="D849" s="32"/>
    </row>
    <row r="850" spans="3:4">
      <c r="C850" s="32"/>
      <c r="D850" s="32"/>
    </row>
    <row r="851" spans="3:4">
      <c r="C851" s="32"/>
      <c r="D851" s="32"/>
    </row>
    <row r="852" spans="3:4">
      <c r="C852" s="32"/>
      <c r="D852" s="32"/>
    </row>
    <row r="853" spans="3:4">
      <c r="C853" s="32"/>
      <c r="D853" s="32"/>
    </row>
    <row r="854" spans="3:4">
      <c r="C854" s="32"/>
      <c r="D854" s="32"/>
    </row>
    <row r="855" spans="3:4">
      <c r="C855" s="32"/>
      <c r="D855" s="32"/>
    </row>
    <row r="856" spans="3:4">
      <c r="C856" s="32"/>
      <c r="D856" s="32"/>
    </row>
    <row r="857" spans="3:4">
      <c r="C857" s="32"/>
      <c r="D857" s="32"/>
    </row>
    <row r="858" spans="3:4">
      <c r="C858" s="32"/>
      <c r="D858" s="32"/>
    </row>
    <row r="859" spans="3:4">
      <c r="C859" s="32"/>
      <c r="D859" s="32"/>
    </row>
    <row r="860" spans="3:4">
      <c r="C860" s="32"/>
      <c r="D860" s="32"/>
    </row>
    <row r="861" spans="3:4">
      <c r="C861" s="32"/>
      <c r="D861" s="32"/>
    </row>
    <row r="862" spans="3:4">
      <c r="C862" s="32"/>
      <c r="D862" s="32"/>
    </row>
    <row r="863" spans="3:4">
      <c r="C863" s="32"/>
      <c r="D863" s="32"/>
    </row>
    <row r="864" spans="3:4">
      <c r="C864" s="32"/>
      <c r="D864" s="32"/>
    </row>
    <row r="865" spans="3:4">
      <c r="C865" s="32"/>
      <c r="D865" s="32"/>
    </row>
    <row r="866" spans="3:4">
      <c r="C866" s="32"/>
      <c r="D866" s="32"/>
    </row>
    <row r="867" spans="3:4">
      <c r="C867" s="32"/>
      <c r="D867" s="32"/>
    </row>
    <row r="868" spans="3:4">
      <c r="C868" s="32"/>
      <c r="D868" s="32"/>
    </row>
    <row r="869" spans="3:4">
      <c r="C869" s="32"/>
      <c r="D869" s="32"/>
    </row>
    <row r="870" spans="3:4">
      <c r="C870" s="32"/>
      <c r="D870" s="32"/>
    </row>
    <row r="871" spans="3:4">
      <c r="C871" s="32"/>
      <c r="D871" s="32"/>
    </row>
    <row r="872" spans="3:4">
      <c r="C872" s="32"/>
      <c r="D872" s="32"/>
    </row>
    <row r="873" spans="3:4">
      <c r="C873" s="32"/>
      <c r="D873" s="32"/>
    </row>
    <row r="874" spans="3:4">
      <c r="C874" s="32"/>
      <c r="D874" s="32"/>
    </row>
    <row r="875" spans="3:4">
      <c r="C875" s="32"/>
      <c r="D875" s="32"/>
    </row>
    <row r="876" spans="3:4">
      <c r="C876" s="32"/>
      <c r="D876" s="32"/>
    </row>
    <row r="877" spans="3:4">
      <c r="C877" s="32"/>
      <c r="D877" s="32"/>
    </row>
    <row r="878" spans="3:4">
      <c r="C878" s="32"/>
      <c r="D878" s="32"/>
    </row>
    <row r="879" spans="3:4">
      <c r="C879" s="32"/>
      <c r="D879" s="32"/>
    </row>
    <row r="880" spans="3:4">
      <c r="C880" s="32"/>
      <c r="D880" s="32"/>
    </row>
    <row r="881" spans="3:4">
      <c r="C881" s="32"/>
      <c r="D881" s="32"/>
    </row>
    <row r="882" spans="3:4">
      <c r="C882" s="32"/>
      <c r="D882" s="32"/>
    </row>
    <row r="883" spans="3:4">
      <c r="C883" s="32"/>
      <c r="D883" s="32"/>
    </row>
    <row r="884" spans="3:4">
      <c r="C884" s="32"/>
      <c r="D884" s="32"/>
    </row>
    <row r="885" spans="3:4">
      <c r="C885" s="32"/>
      <c r="D885" s="32"/>
    </row>
    <row r="886" spans="3:4">
      <c r="C886" s="32"/>
      <c r="D886" s="32"/>
    </row>
    <row r="887" spans="3:4">
      <c r="C887" s="32"/>
      <c r="D887" s="32"/>
    </row>
    <row r="888" spans="3:4">
      <c r="C888" s="32"/>
      <c r="D888" s="32"/>
    </row>
    <row r="889" spans="3:4">
      <c r="C889" s="32"/>
      <c r="D889" s="32"/>
    </row>
    <row r="890" spans="3:4">
      <c r="C890" s="32"/>
      <c r="D890" s="32"/>
    </row>
    <row r="891" spans="3:4">
      <c r="C891" s="32"/>
      <c r="D891" s="32"/>
    </row>
    <row r="892" spans="3:4">
      <c r="C892" s="32"/>
      <c r="D892" s="32"/>
    </row>
    <row r="893" spans="3:4">
      <c r="C893" s="32"/>
      <c r="D893" s="32"/>
    </row>
    <row r="894" spans="3:4">
      <c r="C894" s="32"/>
      <c r="D894" s="32"/>
    </row>
    <row r="895" spans="3:4">
      <c r="C895" s="32"/>
      <c r="D895" s="32"/>
    </row>
    <row r="896" spans="3:4">
      <c r="C896" s="32"/>
      <c r="D896" s="32"/>
    </row>
    <row r="897" spans="3:4">
      <c r="C897" s="32"/>
      <c r="D897" s="32"/>
    </row>
    <row r="898" spans="3:4">
      <c r="C898" s="32"/>
      <c r="D898" s="32"/>
    </row>
    <row r="899" spans="3:4">
      <c r="C899" s="32"/>
      <c r="D899" s="32"/>
    </row>
    <row r="900" spans="3:4">
      <c r="C900" s="32"/>
      <c r="D900" s="32"/>
    </row>
    <row r="901" spans="3:4">
      <c r="C901" s="32"/>
      <c r="D901" s="32"/>
    </row>
    <row r="902" spans="3:4">
      <c r="C902" s="32"/>
      <c r="D902" s="32"/>
    </row>
    <row r="903" spans="3:4">
      <c r="C903" s="32"/>
      <c r="D903" s="32"/>
    </row>
    <row r="904" spans="3:4">
      <c r="C904" s="32"/>
      <c r="D904" s="32"/>
    </row>
    <row r="905" spans="3:4">
      <c r="C905" s="32"/>
      <c r="D905" s="32"/>
    </row>
    <row r="906" spans="3:4">
      <c r="C906" s="32"/>
      <c r="D906" s="32"/>
    </row>
    <row r="907" spans="3:4">
      <c r="C907" s="32"/>
      <c r="D907" s="32"/>
    </row>
    <row r="908" spans="3:4">
      <c r="C908" s="32"/>
      <c r="D908" s="32"/>
    </row>
    <row r="909" spans="3:4">
      <c r="C909" s="32"/>
      <c r="D909" s="32"/>
    </row>
    <row r="910" spans="3:4">
      <c r="C910" s="32"/>
      <c r="D910" s="32"/>
    </row>
    <row r="911" spans="3:4">
      <c r="C911" s="32"/>
      <c r="D911" s="32"/>
    </row>
    <row r="912" spans="3:4">
      <c r="C912" s="32"/>
      <c r="D912" s="32"/>
    </row>
    <row r="913" spans="3:4">
      <c r="C913" s="32"/>
      <c r="D913" s="32"/>
    </row>
    <row r="914" spans="3:4">
      <c r="C914" s="32"/>
      <c r="D914" s="32"/>
    </row>
    <row r="915" spans="3:4">
      <c r="C915" s="32"/>
      <c r="D915" s="32"/>
    </row>
    <row r="916" spans="3:4">
      <c r="C916" s="32"/>
      <c r="D916" s="32"/>
    </row>
    <row r="917" spans="3:4">
      <c r="C917" s="32"/>
      <c r="D917" s="32"/>
    </row>
    <row r="918" spans="3:4">
      <c r="C918" s="32"/>
      <c r="D918" s="32"/>
    </row>
    <row r="919" spans="3:4">
      <c r="C919" s="32"/>
      <c r="D919" s="32"/>
    </row>
    <row r="920" spans="3:4">
      <c r="C920" s="32"/>
      <c r="D920" s="32"/>
    </row>
    <row r="921" spans="3:4">
      <c r="C921" s="32"/>
      <c r="D921" s="32"/>
    </row>
    <row r="922" spans="3:4">
      <c r="C922" s="32"/>
      <c r="D922" s="32"/>
    </row>
    <row r="923" spans="3:4">
      <c r="C923" s="32"/>
      <c r="D923" s="32"/>
    </row>
    <row r="924" spans="3:4">
      <c r="C924" s="32"/>
      <c r="D924" s="32"/>
    </row>
    <row r="925" spans="3:4">
      <c r="C925" s="32"/>
      <c r="D925" s="32"/>
    </row>
    <row r="926" spans="3:4">
      <c r="C926" s="32"/>
      <c r="D926" s="32"/>
    </row>
    <row r="927" spans="3:4">
      <c r="C927" s="32"/>
      <c r="D927" s="32"/>
    </row>
    <row r="928" spans="3:4">
      <c r="C928" s="32"/>
      <c r="D928" s="32"/>
    </row>
    <row r="929" spans="3:4">
      <c r="C929" s="32"/>
      <c r="D929" s="32"/>
    </row>
    <row r="930" spans="3:4">
      <c r="C930" s="32"/>
      <c r="D930" s="32"/>
    </row>
    <row r="931" spans="3:4">
      <c r="C931" s="32"/>
      <c r="D931" s="32"/>
    </row>
    <row r="932" spans="3:4">
      <c r="C932" s="32"/>
      <c r="D932" s="32"/>
    </row>
    <row r="933" spans="3:4">
      <c r="C933" s="32"/>
      <c r="D933" s="32"/>
    </row>
    <row r="934" spans="3:4">
      <c r="C934" s="32"/>
      <c r="D934" s="32"/>
    </row>
    <row r="935" spans="3:4">
      <c r="C935" s="32"/>
      <c r="D935" s="32"/>
    </row>
    <row r="936" spans="3:4">
      <c r="C936" s="32"/>
      <c r="D936" s="32"/>
    </row>
    <row r="937" spans="3:4">
      <c r="C937" s="32"/>
      <c r="D937" s="32"/>
    </row>
    <row r="938" spans="3:4">
      <c r="C938" s="32"/>
      <c r="D938" s="32"/>
    </row>
    <row r="939" spans="3:4">
      <c r="C939" s="32"/>
      <c r="D939" s="32"/>
    </row>
    <row r="940" spans="3:4">
      <c r="C940" s="32"/>
      <c r="D940" s="32"/>
    </row>
    <row r="941" spans="3:4">
      <c r="C941" s="32"/>
      <c r="D941" s="32"/>
    </row>
    <row r="942" spans="3:4">
      <c r="C942" s="32"/>
      <c r="D942" s="32"/>
    </row>
    <row r="943" spans="3:4">
      <c r="C943" s="32"/>
      <c r="D943" s="32"/>
    </row>
    <row r="944" spans="3:4">
      <c r="C944" s="32"/>
      <c r="D944" s="32"/>
    </row>
    <row r="945" spans="3:4">
      <c r="C945" s="32"/>
      <c r="D945" s="32"/>
    </row>
    <row r="946" spans="3:4">
      <c r="C946" s="32"/>
      <c r="D946" s="32"/>
    </row>
    <row r="947" spans="3:4">
      <c r="C947" s="32"/>
      <c r="D947" s="32"/>
    </row>
    <row r="948" spans="3:4">
      <c r="C948" s="32"/>
      <c r="D948" s="32"/>
    </row>
    <row r="949" spans="3:4">
      <c r="C949" s="32"/>
      <c r="D949" s="32"/>
    </row>
    <row r="950" spans="3:4">
      <c r="C950" s="32"/>
      <c r="D950" s="32"/>
    </row>
    <row r="951" spans="3:4">
      <c r="C951" s="32"/>
      <c r="D951" s="32"/>
    </row>
    <row r="952" spans="3:4">
      <c r="C952" s="32"/>
      <c r="D952" s="32"/>
    </row>
    <row r="953" spans="3:4">
      <c r="C953" s="32"/>
      <c r="D953" s="32"/>
    </row>
    <row r="954" spans="3:4">
      <c r="C954" s="32"/>
      <c r="D954" s="32"/>
    </row>
    <row r="955" spans="3:4">
      <c r="C955" s="32"/>
      <c r="D955" s="32"/>
    </row>
    <row r="956" spans="3:4">
      <c r="C956" s="32"/>
      <c r="D956" s="32"/>
    </row>
    <row r="957" spans="3:4">
      <c r="C957" s="32"/>
      <c r="D957" s="32"/>
    </row>
    <row r="958" spans="3:4">
      <c r="C958" s="32"/>
      <c r="D958" s="32"/>
    </row>
    <row r="959" spans="3:4">
      <c r="C959" s="32"/>
      <c r="D959" s="32"/>
    </row>
    <row r="960" spans="3:4">
      <c r="C960" s="32"/>
      <c r="D960" s="32"/>
    </row>
    <row r="961" spans="3:4">
      <c r="C961" s="32"/>
      <c r="D961" s="32"/>
    </row>
    <row r="962" spans="3:4">
      <c r="C962" s="32"/>
      <c r="D962" s="32"/>
    </row>
    <row r="963" spans="3:4">
      <c r="C963" s="32"/>
      <c r="D963" s="32"/>
    </row>
    <row r="964" spans="3:4">
      <c r="C964" s="32"/>
      <c r="D964" s="32"/>
    </row>
    <row r="965" spans="3:4">
      <c r="C965" s="32"/>
      <c r="D965" s="32"/>
    </row>
    <row r="966" spans="3:4">
      <c r="C966" s="32"/>
      <c r="D966" s="32"/>
    </row>
    <row r="967" spans="3:4">
      <c r="C967" s="32"/>
      <c r="D967" s="32"/>
    </row>
    <row r="968" spans="3:4">
      <c r="C968" s="32"/>
      <c r="D968" s="32"/>
    </row>
    <row r="969" spans="3:4">
      <c r="C969" s="32"/>
      <c r="D969" s="32"/>
    </row>
    <row r="970" spans="3:4">
      <c r="C970" s="32"/>
      <c r="D970" s="32"/>
    </row>
    <row r="971" spans="3:4">
      <c r="C971" s="32"/>
      <c r="D971" s="32"/>
    </row>
    <row r="972" spans="3:4">
      <c r="C972" s="32"/>
      <c r="D972" s="32"/>
    </row>
    <row r="973" spans="3:4">
      <c r="C973" s="32"/>
      <c r="D973" s="32"/>
    </row>
    <row r="974" spans="3:4">
      <c r="C974" s="32"/>
      <c r="D974" s="32"/>
    </row>
    <row r="975" spans="3:4">
      <c r="C975" s="32"/>
      <c r="D975" s="32"/>
    </row>
    <row r="976" spans="3:4">
      <c r="C976" s="32"/>
      <c r="D976" s="32"/>
    </row>
    <row r="977" spans="3:4">
      <c r="C977" s="32"/>
      <c r="D977" s="32"/>
    </row>
    <row r="978" spans="3:4">
      <c r="C978" s="32"/>
      <c r="D978" s="32"/>
    </row>
    <row r="979" spans="3:4">
      <c r="C979" s="32"/>
      <c r="D979" s="32"/>
    </row>
    <row r="980" spans="3:4">
      <c r="C980" s="32"/>
      <c r="D980" s="32"/>
    </row>
    <row r="981" spans="3:4">
      <c r="C981" s="32"/>
      <c r="D981" s="32"/>
    </row>
    <row r="982" spans="3:4">
      <c r="C982" s="32"/>
      <c r="D982" s="32"/>
    </row>
    <row r="983" spans="3:4">
      <c r="C983" s="32"/>
      <c r="D983" s="32"/>
    </row>
    <row r="984" spans="3:4">
      <c r="C984" s="32"/>
      <c r="D984" s="32"/>
    </row>
    <row r="985" spans="3:4">
      <c r="C985" s="32"/>
      <c r="D985" s="32"/>
    </row>
    <row r="986" spans="3:4">
      <c r="C986" s="32"/>
      <c r="D986" s="32"/>
    </row>
    <row r="987" spans="3:4">
      <c r="C987" s="32"/>
      <c r="D987" s="32"/>
    </row>
    <row r="988" spans="3:4">
      <c r="C988" s="32"/>
      <c r="D988" s="32"/>
    </row>
    <row r="989" spans="3:4">
      <c r="C989" s="32"/>
      <c r="D989" s="32"/>
    </row>
    <row r="990" spans="3:4">
      <c r="C990" s="32"/>
      <c r="D990" s="32"/>
    </row>
    <row r="991" spans="3:4">
      <c r="C991" s="32"/>
      <c r="D991" s="32"/>
    </row>
    <row r="992" spans="3:4">
      <c r="C992" s="32"/>
      <c r="D992" s="32"/>
    </row>
    <row r="993" spans="3:4">
      <c r="C993" s="32"/>
      <c r="D993" s="32"/>
    </row>
    <row r="994" spans="3:4">
      <c r="C994" s="32"/>
      <c r="D994" s="32"/>
    </row>
    <row r="995" spans="3:4">
      <c r="C995" s="32"/>
      <c r="D995" s="32"/>
    </row>
    <row r="996" spans="3:4">
      <c r="C996" s="32"/>
      <c r="D996" s="32"/>
    </row>
    <row r="997" spans="3:4">
      <c r="C997" s="32"/>
      <c r="D997" s="32"/>
    </row>
    <row r="998" spans="3:4">
      <c r="C998" s="32"/>
      <c r="D998" s="32"/>
    </row>
    <row r="999" spans="3:4">
      <c r="C999" s="32"/>
      <c r="D999" s="32"/>
    </row>
    <row r="1000" spans="3:4">
      <c r="C1000" s="32"/>
      <c r="D1000" s="32"/>
    </row>
    <row r="1001" spans="3:4">
      <c r="C1001" s="32"/>
      <c r="D1001" s="32"/>
    </row>
    <row r="1002" spans="3:4">
      <c r="C1002" s="32"/>
      <c r="D1002" s="32"/>
    </row>
    <row r="1003" spans="3:4">
      <c r="C1003" s="32"/>
      <c r="D1003" s="32"/>
    </row>
    <row r="1004" spans="3:4">
      <c r="C1004" s="32"/>
      <c r="D1004" s="32"/>
    </row>
    <row r="1005" spans="3:4">
      <c r="C1005" s="32"/>
      <c r="D1005" s="32"/>
    </row>
    <row r="1006" spans="3:4">
      <c r="C1006" s="32"/>
      <c r="D1006" s="32"/>
    </row>
    <row r="1007" spans="3:4">
      <c r="C1007" s="32"/>
      <c r="D1007" s="32"/>
    </row>
    <row r="1008" spans="3:4">
      <c r="C1008" s="32"/>
      <c r="D1008" s="32"/>
    </row>
    <row r="1009" spans="3:4">
      <c r="C1009" s="32"/>
      <c r="D1009" s="32"/>
    </row>
    <row r="1010" spans="3:4">
      <c r="C1010" s="32"/>
      <c r="D1010" s="32"/>
    </row>
    <row r="1011" spans="3:4">
      <c r="C1011" s="32"/>
      <c r="D1011" s="32"/>
    </row>
    <row r="1012" spans="3:4">
      <c r="C1012" s="32"/>
      <c r="D1012" s="32"/>
    </row>
    <row r="1013" spans="3:4">
      <c r="C1013" s="32"/>
      <c r="D1013" s="32"/>
    </row>
    <row r="1014" spans="3:4">
      <c r="C1014" s="32"/>
      <c r="D1014" s="32"/>
    </row>
    <row r="1015" spans="3:4">
      <c r="C1015" s="32"/>
      <c r="D1015" s="32"/>
    </row>
    <row r="1016" spans="3:4">
      <c r="C1016" s="32"/>
      <c r="D1016" s="32"/>
    </row>
    <row r="1017" spans="3:4">
      <c r="C1017" s="32"/>
      <c r="D1017" s="32"/>
    </row>
    <row r="1018" spans="3:4">
      <c r="C1018" s="32"/>
      <c r="D1018" s="32"/>
    </row>
    <row r="1019" spans="3:4">
      <c r="C1019" s="32"/>
      <c r="D1019" s="32"/>
    </row>
    <row r="1020" spans="3:4">
      <c r="C1020" s="32"/>
      <c r="D1020" s="32"/>
    </row>
    <row r="1021" spans="3:4">
      <c r="C1021" s="32"/>
      <c r="D1021" s="32"/>
    </row>
    <row r="1022" spans="3:4">
      <c r="C1022" s="32"/>
      <c r="D1022" s="32"/>
    </row>
    <row r="1023" spans="3:4">
      <c r="C1023" s="32"/>
      <c r="D1023" s="32"/>
    </row>
    <row r="1024" spans="3:4">
      <c r="C1024" s="32"/>
      <c r="D1024" s="32"/>
    </row>
    <row r="1025" spans="3:4">
      <c r="C1025" s="32"/>
      <c r="D1025" s="32"/>
    </row>
    <row r="1026" spans="3:4">
      <c r="C1026" s="32"/>
      <c r="D1026" s="32"/>
    </row>
    <row r="1027" spans="3:4">
      <c r="C1027" s="32"/>
      <c r="D1027" s="32"/>
    </row>
    <row r="1028" spans="3:4">
      <c r="C1028" s="32"/>
      <c r="D1028" s="32"/>
    </row>
    <row r="1029" spans="3:4">
      <c r="C1029" s="32"/>
      <c r="D1029" s="32"/>
    </row>
    <row r="1030" spans="3:4">
      <c r="C1030" s="32"/>
      <c r="D1030" s="32"/>
    </row>
    <row r="1031" spans="3:4">
      <c r="C1031" s="32"/>
      <c r="D1031" s="32"/>
    </row>
    <row r="1032" spans="3:4">
      <c r="C1032" s="32"/>
      <c r="D1032" s="32"/>
    </row>
    <row r="1033" spans="3:4">
      <c r="C1033" s="32"/>
      <c r="D1033" s="32"/>
    </row>
    <row r="1034" spans="3:4">
      <c r="C1034" s="32"/>
      <c r="D1034" s="32"/>
    </row>
    <row r="1035" spans="3:4">
      <c r="C1035" s="32"/>
      <c r="D1035" s="32"/>
    </row>
    <row r="1036" spans="3:4">
      <c r="C1036" s="32"/>
      <c r="D1036" s="32"/>
    </row>
    <row r="1037" spans="3:4">
      <c r="C1037" s="32"/>
      <c r="D1037" s="32"/>
    </row>
    <row r="1038" spans="3:4">
      <c r="C1038" s="32"/>
      <c r="D1038" s="32"/>
    </row>
    <row r="1039" spans="3:4">
      <c r="C1039" s="32"/>
      <c r="D1039" s="32"/>
    </row>
    <row r="1040" spans="3:4">
      <c r="C1040" s="32"/>
      <c r="D1040" s="32"/>
    </row>
    <row r="1041" spans="3:4">
      <c r="C1041" s="32"/>
      <c r="D1041" s="32"/>
    </row>
    <row r="1042" spans="3:4">
      <c r="C1042" s="32"/>
      <c r="D1042" s="32"/>
    </row>
    <row r="1043" spans="3:4">
      <c r="C1043" s="32"/>
      <c r="D1043" s="32"/>
    </row>
    <row r="1044" spans="3:4">
      <c r="C1044" s="32"/>
      <c r="D1044" s="32"/>
    </row>
    <row r="1045" spans="3:4">
      <c r="C1045" s="32"/>
      <c r="D1045" s="32"/>
    </row>
    <row r="1046" spans="3:4">
      <c r="C1046" s="32"/>
      <c r="D1046" s="32"/>
    </row>
    <row r="1047" spans="3:4">
      <c r="C1047" s="32"/>
      <c r="D1047" s="32"/>
    </row>
    <row r="1048" spans="3:4">
      <c r="C1048" s="32"/>
      <c r="D1048" s="32"/>
    </row>
    <row r="1049" spans="3:4">
      <c r="C1049" s="32"/>
      <c r="D1049" s="32"/>
    </row>
    <row r="1050" spans="3:4">
      <c r="C1050" s="32"/>
      <c r="D1050" s="32"/>
    </row>
    <row r="1051" spans="3:4">
      <c r="C1051" s="32"/>
      <c r="D1051" s="32"/>
    </row>
    <row r="1052" spans="3:4">
      <c r="C1052" s="32"/>
      <c r="D1052" s="32"/>
    </row>
    <row r="1053" spans="3:4">
      <c r="C1053" s="32"/>
      <c r="D1053" s="32"/>
    </row>
    <row r="1054" spans="3:4">
      <c r="C1054" s="32"/>
      <c r="D1054" s="32"/>
    </row>
    <row r="1055" spans="3:4">
      <c r="C1055" s="32"/>
      <c r="D1055" s="32"/>
    </row>
    <row r="1056" spans="3:4">
      <c r="C1056" s="32"/>
      <c r="D1056" s="32"/>
    </row>
    <row r="1057" spans="3:4">
      <c r="C1057" s="32"/>
      <c r="D1057" s="32"/>
    </row>
    <row r="1058" spans="3:4">
      <c r="C1058" s="32"/>
      <c r="D1058" s="32"/>
    </row>
    <row r="1059" spans="3:4">
      <c r="C1059" s="32"/>
      <c r="D1059" s="32"/>
    </row>
    <row r="1060" spans="3:4">
      <c r="C1060" s="32"/>
      <c r="D1060" s="32"/>
    </row>
    <row r="1061" spans="3:4">
      <c r="C1061" s="32"/>
      <c r="D1061" s="32"/>
    </row>
    <row r="1062" spans="3:4">
      <c r="C1062" s="32"/>
      <c r="D1062" s="32"/>
    </row>
    <row r="1063" spans="3:4">
      <c r="C1063" s="32"/>
      <c r="D1063" s="32"/>
    </row>
    <row r="1064" spans="3:4">
      <c r="C1064" s="32"/>
      <c r="D1064" s="32"/>
    </row>
    <row r="1065" spans="3:4">
      <c r="C1065" s="32"/>
      <c r="D1065" s="32"/>
    </row>
    <row r="1066" spans="3:4">
      <c r="C1066" s="32"/>
      <c r="D1066" s="32"/>
    </row>
    <row r="1067" spans="3:4">
      <c r="C1067" s="32"/>
      <c r="D1067" s="32"/>
    </row>
    <row r="1068" spans="3:4">
      <c r="C1068" s="32"/>
      <c r="D1068" s="32"/>
    </row>
    <row r="1069" spans="3:4">
      <c r="C1069" s="32"/>
      <c r="D1069" s="32"/>
    </row>
    <row r="1070" spans="3:4">
      <c r="C1070" s="32"/>
      <c r="D1070" s="32"/>
    </row>
    <row r="1071" spans="3:4">
      <c r="C1071" s="32"/>
      <c r="D1071" s="32"/>
    </row>
    <row r="1072" spans="3:4">
      <c r="C1072" s="32"/>
      <c r="D1072" s="32"/>
    </row>
    <row r="1073" spans="3:4">
      <c r="C1073" s="32"/>
      <c r="D1073" s="32"/>
    </row>
    <row r="1074" spans="3:4">
      <c r="C1074" s="32"/>
      <c r="D1074" s="32"/>
    </row>
    <row r="1075" spans="3:4">
      <c r="C1075" s="32"/>
      <c r="D1075" s="32"/>
    </row>
    <row r="1076" spans="3:4">
      <c r="C1076" s="32"/>
      <c r="D1076" s="32"/>
    </row>
    <row r="1077" spans="3:4">
      <c r="C1077" s="32"/>
      <c r="D1077" s="32"/>
    </row>
    <row r="1078" spans="3:4">
      <c r="C1078" s="32"/>
      <c r="D1078" s="32"/>
    </row>
    <row r="1079" spans="3:4">
      <c r="C1079" s="32"/>
      <c r="D1079" s="32"/>
    </row>
    <row r="1080" spans="3:4">
      <c r="C1080" s="32"/>
      <c r="D1080" s="32"/>
    </row>
    <row r="1081" spans="3:4">
      <c r="C1081" s="32"/>
      <c r="D1081" s="32"/>
    </row>
    <row r="1082" spans="3:4">
      <c r="C1082" s="32"/>
      <c r="D1082" s="32"/>
    </row>
    <row r="1083" spans="3:4">
      <c r="C1083" s="32"/>
      <c r="D1083" s="32"/>
    </row>
    <row r="1084" spans="3:4">
      <c r="C1084" s="32"/>
      <c r="D1084" s="32"/>
    </row>
    <row r="1085" spans="3:4">
      <c r="C1085" s="32"/>
      <c r="D1085" s="32"/>
    </row>
    <row r="1086" spans="3:4">
      <c r="C1086" s="32"/>
      <c r="D1086" s="32"/>
    </row>
    <row r="1087" spans="3:4">
      <c r="C1087" s="32"/>
      <c r="D1087" s="32"/>
    </row>
    <row r="1088" spans="3:4">
      <c r="C1088" s="32"/>
      <c r="D1088" s="32"/>
    </row>
    <row r="1089" spans="3:4">
      <c r="C1089" s="32"/>
      <c r="D1089" s="32"/>
    </row>
    <row r="1090" spans="3:4">
      <c r="C1090" s="32"/>
      <c r="D1090" s="32"/>
    </row>
    <row r="1091" spans="3:4">
      <c r="C1091" s="32"/>
      <c r="D1091" s="32"/>
    </row>
    <row r="1092" spans="3:4">
      <c r="C1092" s="32"/>
      <c r="D1092" s="32"/>
    </row>
    <row r="1093" spans="3:4">
      <c r="C1093" s="32"/>
      <c r="D1093" s="32"/>
    </row>
    <row r="1094" spans="3:4">
      <c r="C1094" s="32"/>
      <c r="D1094" s="32"/>
    </row>
    <row r="1095" spans="3:4">
      <c r="C1095" s="32"/>
      <c r="D1095" s="32"/>
    </row>
    <row r="1096" spans="3:4">
      <c r="C1096" s="32"/>
      <c r="D1096" s="32"/>
    </row>
    <row r="1097" spans="3:4">
      <c r="C1097" s="32"/>
      <c r="D1097" s="32"/>
    </row>
    <row r="1098" spans="3:4">
      <c r="C1098" s="32"/>
      <c r="D1098" s="32"/>
    </row>
    <row r="1099" spans="3:4">
      <c r="C1099" s="32"/>
      <c r="D1099" s="32"/>
    </row>
    <row r="1100" spans="3:4">
      <c r="C1100" s="32"/>
      <c r="D1100" s="32"/>
    </row>
    <row r="1101" spans="3:4">
      <c r="C1101" s="32"/>
      <c r="D1101" s="32"/>
    </row>
    <row r="1102" spans="3:4">
      <c r="C1102" s="32"/>
      <c r="D1102" s="32"/>
    </row>
    <row r="1103" spans="3:4">
      <c r="C1103" s="32"/>
      <c r="D1103" s="32"/>
    </row>
    <row r="1104" spans="3:4">
      <c r="C1104" s="32"/>
      <c r="D1104" s="32"/>
    </row>
    <row r="1105" spans="3:4">
      <c r="C1105" s="32"/>
      <c r="D1105" s="32"/>
    </row>
    <row r="1106" spans="3:4">
      <c r="C1106" s="32"/>
      <c r="D1106" s="32"/>
    </row>
    <row r="1107" spans="3:4">
      <c r="C1107" s="32"/>
      <c r="D1107" s="32"/>
    </row>
    <row r="1108" spans="3:4">
      <c r="C1108" s="32"/>
      <c r="D1108" s="32"/>
    </row>
    <row r="1109" spans="3:4">
      <c r="C1109" s="32"/>
      <c r="D1109" s="32"/>
    </row>
    <row r="1110" spans="3:4">
      <c r="C1110" s="32"/>
      <c r="D1110" s="32"/>
    </row>
    <row r="1111" spans="3:4">
      <c r="C1111" s="32"/>
      <c r="D1111" s="32"/>
    </row>
    <row r="1112" spans="3:4">
      <c r="C1112" s="32"/>
      <c r="D1112" s="32"/>
    </row>
    <row r="1113" spans="3:4">
      <c r="C1113" s="32"/>
      <c r="D1113" s="32"/>
    </row>
    <row r="1114" spans="3:4">
      <c r="C1114" s="32"/>
      <c r="D1114" s="32"/>
    </row>
    <row r="1115" spans="3:4">
      <c r="C1115" s="32"/>
      <c r="D1115" s="32"/>
    </row>
    <row r="1116" spans="3:4">
      <c r="C1116" s="32"/>
      <c r="D1116" s="32"/>
    </row>
    <row r="1117" spans="3:4">
      <c r="C1117" s="32"/>
      <c r="D1117" s="32"/>
    </row>
    <row r="1118" spans="3:4">
      <c r="C1118" s="32"/>
      <c r="D1118" s="32"/>
    </row>
    <row r="1119" spans="3:4">
      <c r="C1119" s="32"/>
      <c r="D1119" s="32"/>
    </row>
    <row r="1120" spans="3:4">
      <c r="C1120" s="32"/>
      <c r="D1120" s="32"/>
    </row>
    <row r="1121" spans="3:4">
      <c r="C1121" s="32"/>
      <c r="D1121" s="32"/>
    </row>
    <row r="1122" spans="3:4">
      <c r="C1122" s="32"/>
      <c r="D1122" s="32"/>
    </row>
    <row r="1123" spans="3:4">
      <c r="C1123" s="32"/>
      <c r="D1123" s="32"/>
    </row>
    <row r="1124" spans="3:4">
      <c r="C1124" s="32"/>
      <c r="D1124" s="32"/>
    </row>
    <row r="1125" spans="3:4">
      <c r="C1125" s="32"/>
      <c r="D1125" s="32"/>
    </row>
    <row r="1126" spans="3:4">
      <c r="C1126" s="32"/>
      <c r="D1126" s="32"/>
    </row>
    <row r="1127" spans="3:4">
      <c r="C1127" s="32"/>
      <c r="D1127" s="32"/>
    </row>
    <row r="1128" spans="3:4">
      <c r="C1128" s="32"/>
      <c r="D1128" s="32"/>
    </row>
    <row r="1129" spans="3:4">
      <c r="C1129" s="32"/>
      <c r="D1129" s="32"/>
    </row>
    <row r="1130" spans="3:4">
      <c r="C1130" s="32"/>
      <c r="D1130" s="32"/>
    </row>
    <row r="1131" spans="3:4">
      <c r="C1131" s="32"/>
      <c r="D1131" s="32"/>
    </row>
    <row r="1132" spans="3:4">
      <c r="C1132" s="32"/>
      <c r="D1132" s="32"/>
    </row>
    <row r="1133" spans="3:4">
      <c r="C1133" s="32"/>
      <c r="D1133" s="32"/>
    </row>
    <row r="1134" spans="3:4">
      <c r="C1134" s="32"/>
      <c r="D1134" s="32"/>
    </row>
    <row r="1135" spans="3:4">
      <c r="C1135" s="32"/>
      <c r="D1135" s="32"/>
    </row>
    <row r="1136" spans="3:4">
      <c r="C1136" s="32"/>
      <c r="D1136" s="32"/>
    </row>
    <row r="1137" spans="3:4">
      <c r="C1137" s="32"/>
      <c r="D1137" s="32"/>
    </row>
    <row r="1138" spans="3:4">
      <c r="C1138" s="32"/>
      <c r="D1138" s="32"/>
    </row>
    <row r="1139" spans="3:4">
      <c r="C1139" s="32"/>
      <c r="D1139" s="32"/>
    </row>
    <row r="1140" spans="3:4">
      <c r="C1140" s="32"/>
      <c r="D1140" s="32"/>
    </row>
    <row r="1141" spans="3:4">
      <c r="C1141" s="32"/>
      <c r="D1141" s="32"/>
    </row>
    <row r="1142" spans="3:4">
      <c r="C1142" s="32"/>
      <c r="D1142" s="32"/>
    </row>
    <row r="1143" spans="3:4">
      <c r="C1143" s="32"/>
      <c r="D1143" s="32"/>
    </row>
    <row r="1144" spans="3:4">
      <c r="C1144" s="32"/>
      <c r="D1144" s="32"/>
    </row>
    <row r="1145" spans="3:4">
      <c r="C1145" s="32"/>
      <c r="D1145" s="32"/>
    </row>
    <row r="1146" spans="3:4">
      <c r="C1146" s="32"/>
      <c r="D1146" s="32"/>
    </row>
    <row r="1147" spans="3:4">
      <c r="C1147" s="32"/>
      <c r="D1147" s="32"/>
    </row>
    <row r="1148" spans="3:4">
      <c r="C1148" s="32"/>
      <c r="D1148" s="32"/>
    </row>
    <row r="1149" spans="3:4">
      <c r="C1149" s="32"/>
      <c r="D1149" s="32"/>
    </row>
    <row r="1150" spans="3:4">
      <c r="C1150" s="32"/>
      <c r="D1150" s="32"/>
    </row>
    <row r="1151" spans="3:4">
      <c r="C1151" s="32"/>
      <c r="D1151" s="32"/>
    </row>
    <row r="1152" spans="3:4">
      <c r="C1152" s="32"/>
      <c r="D1152" s="32"/>
    </row>
    <row r="1153" spans="3:4">
      <c r="C1153" s="32"/>
      <c r="D1153" s="32"/>
    </row>
    <row r="1154" spans="3:4">
      <c r="C1154" s="32"/>
      <c r="D1154" s="32"/>
    </row>
    <row r="1155" spans="3:4">
      <c r="C1155" s="32"/>
      <c r="D1155" s="32"/>
    </row>
    <row r="1156" spans="3:4">
      <c r="C1156" s="32"/>
      <c r="D1156" s="32"/>
    </row>
    <row r="1157" spans="3:4">
      <c r="C1157" s="32"/>
      <c r="D1157" s="32"/>
    </row>
    <row r="1158" spans="3:4">
      <c r="C1158" s="32"/>
      <c r="D1158" s="32"/>
    </row>
    <row r="1159" spans="3:4">
      <c r="C1159" s="32"/>
      <c r="D1159" s="32"/>
    </row>
    <row r="1160" spans="3:4">
      <c r="C1160" s="32"/>
      <c r="D1160" s="32"/>
    </row>
    <row r="1161" spans="3:4">
      <c r="C1161" s="32"/>
      <c r="D1161" s="32"/>
    </row>
    <row r="1162" spans="3:4">
      <c r="C1162" s="32"/>
      <c r="D1162" s="32"/>
    </row>
    <row r="1163" spans="3:4">
      <c r="C1163" s="32"/>
      <c r="D1163" s="32"/>
    </row>
    <row r="1164" spans="3:4">
      <c r="C1164" s="32"/>
      <c r="D1164" s="32"/>
    </row>
    <row r="1165" spans="3:4">
      <c r="C1165" s="32"/>
      <c r="D1165" s="32"/>
    </row>
    <row r="1166" spans="3:4">
      <c r="C1166" s="32"/>
      <c r="D1166" s="32"/>
    </row>
    <row r="1167" spans="3:4">
      <c r="C1167" s="32"/>
      <c r="D1167" s="32"/>
    </row>
    <row r="1168" spans="3:4">
      <c r="C1168" s="32"/>
      <c r="D1168" s="32"/>
    </row>
    <row r="1169" spans="3:4">
      <c r="C1169" s="32"/>
      <c r="D1169" s="32"/>
    </row>
    <row r="1170" spans="3:4">
      <c r="C1170" s="32"/>
      <c r="D1170" s="32"/>
    </row>
    <row r="1171" spans="3:4">
      <c r="C1171" s="32"/>
      <c r="D1171" s="32"/>
    </row>
    <row r="1172" spans="3:4">
      <c r="C1172" s="32"/>
      <c r="D1172" s="32"/>
    </row>
    <row r="1173" spans="3:4">
      <c r="C1173" s="32"/>
      <c r="D1173" s="32"/>
    </row>
    <row r="1174" spans="3:4">
      <c r="C1174" s="32"/>
      <c r="D1174" s="32"/>
    </row>
    <row r="1175" spans="3:4">
      <c r="C1175" s="32"/>
      <c r="D1175" s="32"/>
    </row>
    <row r="1176" spans="3:4">
      <c r="C1176" s="32"/>
      <c r="D1176" s="32"/>
    </row>
    <row r="1177" spans="3:4">
      <c r="C1177" s="32"/>
      <c r="D1177" s="32"/>
    </row>
    <row r="1178" spans="3:4">
      <c r="C1178" s="32"/>
      <c r="D1178" s="32"/>
    </row>
    <row r="1179" spans="3:4">
      <c r="C1179" s="32"/>
      <c r="D1179" s="32"/>
    </row>
    <row r="1180" spans="3:4">
      <c r="C1180" s="32"/>
      <c r="D1180" s="32"/>
    </row>
    <row r="1181" spans="3:4">
      <c r="C1181" s="32"/>
      <c r="D1181" s="32"/>
    </row>
    <row r="1182" spans="3:4">
      <c r="C1182" s="32"/>
      <c r="D1182" s="32"/>
    </row>
    <row r="1183" spans="3:4">
      <c r="C1183" s="32"/>
      <c r="D1183" s="32"/>
    </row>
    <row r="1184" spans="3:4">
      <c r="C1184" s="32"/>
      <c r="D1184" s="32"/>
    </row>
    <row r="1185" spans="3:4">
      <c r="C1185" s="32"/>
      <c r="D1185" s="32"/>
    </row>
    <row r="1186" spans="3:4">
      <c r="C1186" s="32"/>
      <c r="D1186" s="32"/>
    </row>
    <row r="1187" spans="3:4">
      <c r="C1187" s="32"/>
      <c r="D1187" s="32"/>
    </row>
    <row r="1188" spans="3:4">
      <c r="C1188" s="32"/>
      <c r="D1188" s="32"/>
    </row>
    <row r="1189" spans="3:4">
      <c r="C1189" s="32"/>
      <c r="D1189" s="32"/>
    </row>
    <row r="1190" spans="3:4">
      <c r="C1190" s="32"/>
      <c r="D1190" s="32"/>
    </row>
    <row r="1191" spans="3:4">
      <c r="C1191" s="32"/>
      <c r="D1191" s="32"/>
    </row>
    <row r="1192" spans="3:4">
      <c r="C1192" s="32"/>
      <c r="D1192" s="32"/>
    </row>
    <row r="1193" spans="3:4">
      <c r="C1193" s="32"/>
      <c r="D1193" s="32"/>
    </row>
    <row r="1194" spans="3:4">
      <c r="C1194" s="32"/>
      <c r="D1194" s="32"/>
    </row>
    <row r="1195" spans="3:4">
      <c r="C1195" s="32"/>
      <c r="D1195" s="32"/>
    </row>
    <row r="1196" spans="3:4">
      <c r="C1196" s="32"/>
      <c r="D1196" s="32"/>
    </row>
    <row r="1197" spans="3:4">
      <c r="C1197" s="32"/>
      <c r="D1197" s="32"/>
    </row>
    <row r="1198" spans="3:4">
      <c r="C1198" s="32"/>
      <c r="D1198" s="32"/>
    </row>
    <row r="1199" spans="3:4">
      <c r="C1199" s="32"/>
      <c r="D1199" s="32"/>
    </row>
    <row r="1200" spans="3:4">
      <c r="C1200" s="32"/>
      <c r="D1200" s="32"/>
    </row>
    <row r="1201" spans="3:4">
      <c r="C1201" s="32"/>
      <c r="D1201" s="32"/>
    </row>
    <row r="1202" spans="3:4">
      <c r="C1202" s="32"/>
      <c r="D1202" s="32"/>
    </row>
    <row r="1203" spans="3:4">
      <c r="C1203" s="32"/>
      <c r="D1203" s="32"/>
    </row>
    <row r="1204" spans="3:4">
      <c r="C1204" s="32"/>
      <c r="D1204" s="32"/>
    </row>
    <row r="1205" spans="3:4">
      <c r="C1205" s="32"/>
      <c r="D1205" s="32"/>
    </row>
    <row r="1206" spans="3:4">
      <c r="C1206" s="32"/>
      <c r="D1206" s="32"/>
    </row>
    <row r="1207" spans="3:4">
      <c r="C1207" s="32"/>
      <c r="D1207" s="32"/>
    </row>
    <row r="1208" spans="3:4">
      <c r="C1208" s="32"/>
      <c r="D1208" s="32"/>
    </row>
    <row r="1209" spans="3:4">
      <c r="C1209" s="32"/>
      <c r="D1209" s="32"/>
    </row>
    <row r="1210" spans="3:4">
      <c r="C1210" s="32"/>
      <c r="D1210" s="32"/>
    </row>
    <row r="1211" spans="3:4">
      <c r="C1211" s="32"/>
      <c r="D1211" s="32"/>
    </row>
    <row r="1212" spans="3:4">
      <c r="C1212" s="32"/>
      <c r="D1212" s="32"/>
    </row>
    <row r="1213" spans="3:4">
      <c r="C1213" s="32"/>
      <c r="D1213" s="32"/>
    </row>
    <row r="1214" spans="3:4">
      <c r="C1214" s="32"/>
      <c r="D1214" s="32"/>
    </row>
    <row r="1215" spans="3:4">
      <c r="C1215" s="32"/>
      <c r="D1215" s="32"/>
    </row>
    <row r="1216" spans="3:4">
      <c r="C1216" s="32"/>
      <c r="D1216" s="32"/>
    </row>
    <row r="1217" spans="3:4">
      <c r="C1217" s="32"/>
      <c r="D1217" s="32"/>
    </row>
    <row r="1218" spans="3:4">
      <c r="C1218" s="32"/>
      <c r="D1218" s="32"/>
    </row>
    <row r="1219" spans="3:4">
      <c r="C1219" s="32"/>
      <c r="D1219" s="32"/>
    </row>
    <row r="1220" spans="3:4">
      <c r="C1220" s="32"/>
      <c r="D1220" s="32"/>
    </row>
    <row r="1221" spans="3:4">
      <c r="C1221" s="32"/>
      <c r="D1221" s="32"/>
    </row>
    <row r="1222" spans="3:4">
      <c r="C1222" s="32"/>
      <c r="D1222" s="32"/>
    </row>
    <row r="1223" spans="3:4">
      <c r="C1223" s="32"/>
      <c r="D1223" s="32"/>
    </row>
    <row r="1224" spans="3:4">
      <c r="C1224" s="32"/>
      <c r="D1224" s="32"/>
    </row>
    <row r="1225" spans="3:4">
      <c r="C1225" s="32"/>
      <c r="D1225" s="32"/>
    </row>
    <row r="1226" spans="3:4">
      <c r="C1226" s="32"/>
      <c r="D1226" s="32"/>
    </row>
    <row r="1227" spans="3:4">
      <c r="C1227" s="32"/>
      <c r="D1227" s="32"/>
    </row>
    <row r="1228" spans="3:4">
      <c r="C1228" s="32"/>
      <c r="D1228" s="32"/>
    </row>
    <row r="1229" spans="3:4">
      <c r="C1229" s="32"/>
      <c r="D1229" s="32"/>
    </row>
    <row r="1230" spans="3:4">
      <c r="C1230" s="32"/>
      <c r="D1230" s="32"/>
    </row>
    <row r="1231" spans="3:4">
      <c r="C1231" s="32"/>
      <c r="D1231" s="32"/>
    </row>
    <row r="1232" spans="3:4">
      <c r="C1232" s="32"/>
      <c r="D1232" s="32"/>
    </row>
    <row r="1233" spans="3:4">
      <c r="C1233" s="32"/>
      <c r="D1233" s="32"/>
    </row>
    <row r="1234" spans="3:4">
      <c r="C1234" s="32"/>
      <c r="D1234" s="32"/>
    </row>
    <row r="1235" spans="3:4">
      <c r="C1235" s="32"/>
      <c r="D1235" s="32"/>
    </row>
    <row r="1236" spans="3:4">
      <c r="C1236" s="32"/>
      <c r="D1236" s="32"/>
    </row>
    <row r="1237" spans="3:4">
      <c r="C1237" s="32"/>
      <c r="D1237" s="32"/>
    </row>
    <row r="1238" spans="3:4">
      <c r="C1238" s="32"/>
      <c r="D1238" s="32"/>
    </row>
    <row r="1239" spans="3:4">
      <c r="C1239" s="32"/>
      <c r="D1239" s="32"/>
    </row>
    <row r="1240" spans="3:4">
      <c r="C1240" s="32"/>
      <c r="D1240" s="32"/>
    </row>
    <row r="1241" spans="3:4">
      <c r="C1241" s="32"/>
      <c r="D1241" s="32"/>
    </row>
    <row r="1242" spans="3:4">
      <c r="C1242" s="32"/>
      <c r="D1242" s="32"/>
    </row>
    <row r="1243" spans="3:4">
      <c r="C1243" s="32"/>
      <c r="D1243" s="32"/>
    </row>
    <row r="1244" spans="3:4">
      <c r="C1244" s="32"/>
      <c r="D1244" s="32"/>
    </row>
    <row r="1245" spans="3:4">
      <c r="C1245" s="32"/>
      <c r="D1245" s="32"/>
    </row>
    <row r="1246" spans="3:4">
      <c r="C1246" s="32"/>
      <c r="D1246" s="32"/>
    </row>
    <row r="1247" spans="3:4">
      <c r="C1247" s="32"/>
      <c r="D1247" s="32"/>
    </row>
    <row r="1248" spans="3:4">
      <c r="C1248" s="32"/>
      <c r="D1248" s="32"/>
    </row>
    <row r="1249" spans="3:4">
      <c r="C1249" s="32"/>
      <c r="D1249" s="32"/>
    </row>
    <row r="1250" spans="3:4">
      <c r="C1250" s="32"/>
      <c r="D1250" s="32"/>
    </row>
    <row r="1251" spans="3:4">
      <c r="C1251" s="32"/>
      <c r="D1251" s="32"/>
    </row>
    <row r="1252" spans="3:4">
      <c r="C1252" s="32"/>
      <c r="D1252" s="32"/>
    </row>
    <row r="1253" spans="3:4">
      <c r="C1253" s="32"/>
      <c r="D1253" s="32"/>
    </row>
    <row r="1254" spans="3:4">
      <c r="C1254" s="32"/>
      <c r="D1254" s="32"/>
    </row>
    <row r="1255" spans="3:4">
      <c r="C1255" s="32"/>
      <c r="D1255" s="32"/>
    </row>
    <row r="1256" spans="3:4">
      <c r="C1256" s="32"/>
      <c r="D1256" s="32"/>
    </row>
    <row r="1257" spans="3:4">
      <c r="C1257" s="32"/>
      <c r="D1257" s="32"/>
    </row>
    <row r="1258" spans="3:4">
      <c r="C1258" s="32"/>
      <c r="D1258" s="32"/>
    </row>
    <row r="1259" spans="3:4">
      <c r="C1259" s="32"/>
      <c r="D1259" s="32"/>
    </row>
    <row r="1260" spans="3:4">
      <c r="C1260" s="32"/>
      <c r="D1260" s="32"/>
    </row>
    <row r="1261" spans="3:4">
      <c r="C1261" s="32"/>
      <c r="D1261" s="32"/>
    </row>
    <row r="1262" spans="3:4">
      <c r="C1262" s="32"/>
      <c r="D1262" s="32"/>
    </row>
    <row r="1263" spans="3:4">
      <c r="C1263" s="32"/>
      <c r="D1263" s="32"/>
    </row>
    <row r="1264" spans="3:4">
      <c r="C1264" s="32"/>
      <c r="D1264" s="32"/>
    </row>
    <row r="1265" spans="3:4">
      <c r="C1265" s="32"/>
      <c r="D1265" s="32"/>
    </row>
    <row r="1266" spans="3:4">
      <c r="C1266" s="32"/>
      <c r="D1266" s="32"/>
    </row>
    <row r="1267" spans="3:4">
      <c r="C1267" s="32"/>
      <c r="D1267" s="32"/>
    </row>
    <row r="1268" spans="3:4">
      <c r="C1268" s="32"/>
      <c r="D1268" s="32"/>
    </row>
    <row r="1269" spans="3:4">
      <c r="C1269" s="32"/>
      <c r="D1269" s="32"/>
    </row>
    <row r="1270" spans="3:4">
      <c r="C1270" s="32"/>
      <c r="D1270" s="32"/>
    </row>
    <row r="1271" spans="3:4">
      <c r="C1271" s="32"/>
      <c r="D1271" s="32"/>
    </row>
    <row r="1272" spans="3:4">
      <c r="C1272" s="32"/>
      <c r="D1272" s="32"/>
    </row>
    <row r="1273" spans="3:4">
      <c r="C1273" s="32"/>
      <c r="D1273" s="32"/>
    </row>
    <row r="1274" spans="3:4">
      <c r="C1274" s="32"/>
      <c r="D1274" s="32"/>
    </row>
    <row r="1275" spans="3:4">
      <c r="C1275" s="32"/>
      <c r="D1275" s="32"/>
    </row>
    <row r="1276" spans="3:4">
      <c r="C1276" s="32"/>
      <c r="D1276" s="32"/>
    </row>
    <row r="1277" spans="3:4">
      <c r="C1277" s="32"/>
      <c r="D1277" s="32"/>
    </row>
    <row r="1278" spans="3:4">
      <c r="C1278" s="32"/>
      <c r="D1278" s="32"/>
    </row>
    <row r="1279" spans="3:4">
      <c r="C1279" s="32"/>
      <c r="D1279" s="32"/>
    </row>
    <row r="1280" spans="3:4">
      <c r="C1280" s="32"/>
      <c r="D1280" s="32"/>
    </row>
    <row r="1281" spans="3:4">
      <c r="C1281" s="32"/>
      <c r="D1281" s="32"/>
    </row>
    <row r="1282" spans="3:4">
      <c r="C1282" s="32"/>
      <c r="D1282" s="32"/>
    </row>
    <row r="1283" spans="3:4">
      <c r="C1283" s="32"/>
      <c r="D1283" s="32"/>
    </row>
    <row r="1284" spans="3:4">
      <c r="C1284" s="32"/>
      <c r="D1284" s="32"/>
    </row>
    <row r="1285" spans="3:4">
      <c r="C1285" s="32"/>
      <c r="D1285" s="32"/>
    </row>
    <row r="1286" spans="3:4">
      <c r="C1286" s="32"/>
      <c r="D1286" s="32"/>
    </row>
    <row r="1287" spans="3:4">
      <c r="C1287" s="32"/>
      <c r="D1287" s="32"/>
    </row>
    <row r="1288" spans="3:4">
      <c r="C1288" s="32"/>
      <c r="D1288" s="32"/>
    </row>
    <row r="1289" spans="3:4">
      <c r="C1289" s="32"/>
      <c r="D1289" s="32"/>
    </row>
    <row r="1290" spans="3:4">
      <c r="C1290" s="32"/>
      <c r="D1290" s="32"/>
    </row>
    <row r="1291" spans="3:4">
      <c r="C1291" s="32"/>
      <c r="D1291" s="32"/>
    </row>
    <row r="1292" spans="3:4">
      <c r="C1292" s="32"/>
      <c r="D1292" s="32"/>
    </row>
    <row r="1293" spans="3:4">
      <c r="C1293" s="32"/>
      <c r="D1293" s="32"/>
    </row>
    <row r="1294" spans="3:4">
      <c r="C1294" s="32"/>
      <c r="D1294" s="32"/>
    </row>
    <row r="1295" spans="3:4">
      <c r="C1295" s="32"/>
      <c r="D1295" s="32"/>
    </row>
    <row r="1296" spans="3:4">
      <c r="C1296" s="32"/>
      <c r="D1296" s="32"/>
    </row>
    <row r="1297" spans="3:4">
      <c r="C1297" s="32"/>
      <c r="D1297" s="32"/>
    </row>
    <row r="1298" spans="3:4">
      <c r="C1298" s="32"/>
      <c r="D1298" s="32"/>
    </row>
    <row r="1299" spans="3:4">
      <c r="C1299" s="32"/>
      <c r="D1299" s="32"/>
    </row>
    <row r="1300" spans="3:4">
      <c r="C1300" s="32"/>
      <c r="D1300" s="32"/>
    </row>
    <row r="1301" spans="3:4">
      <c r="C1301" s="32"/>
      <c r="D1301" s="32"/>
    </row>
    <row r="1302" spans="3:4">
      <c r="C1302" s="32"/>
      <c r="D1302" s="32"/>
    </row>
    <row r="1303" spans="3:4">
      <c r="C1303" s="32"/>
      <c r="D1303" s="32"/>
    </row>
    <row r="1304" spans="3:4">
      <c r="C1304" s="32"/>
      <c r="D1304" s="32"/>
    </row>
    <row r="1305" spans="3:4">
      <c r="C1305" s="32"/>
      <c r="D1305" s="32"/>
    </row>
    <row r="1306" spans="3:4">
      <c r="C1306" s="32"/>
      <c r="D1306" s="32"/>
    </row>
    <row r="1307" spans="3:4">
      <c r="C1307" s="32"/>
      <c r="D1307" s="32"/>
    </row>
    <row r="1308" spans="3:4">
      <c r="C1308" s="32"/>
      <c r="D1308" s="32"/>
    </row>
    <row r="1309" spans="3:4">
      <c r="C1309" s="32"/>
      <c r="D1309" s="32"/>
    </row>
    <row r="1310" spans="3:4">
      <c r="C1310" s="32"/>
      <c r="D1310" s="32"/>
    </row>
    <row r="1311" spans="3:4">
      <c r="C1311" s="32"/>
      <c r="D1311" s="32"/>
    </row>
    <row r="1312" spans="3:4">
      <c r="C1312" s="32"/>
      <c r="D1312" s="32"/>
    </row>
    <row r="1313" spans="3:4">
      <c r="C1313" s="32"/>
      <c r="D1313" s="32"/>
    </row>
    <row r="1314" spans="3:4">
      <c r="C1314" s="32"/>
      <c r="D1314" s="32"/>
    </row>
    <row r="1315" spans="3:4">
      <c r="C1315" s="32"/>
      <c r="D1315" s="32"/>
    </row>
    <row r="1316" spans="3:4">
      <c r="C1316" s="32"/>
      <c r="D1316" s="32"/>
    </row>
    <row r="1317" spans="3:4">
      <c r="C1317" s="32"/>
      <c r="D1317" s="32"/>
    </row>
    <row r="1318" spans="3:4">
      <c r="C1318" s="32"/>
      <c r="D1318" s="32"/>
    </row>
    <row r="1319" spans="3:4">
      <c r="C1319" s="32"/>
      <c r="D1319" s="32"/>
    </row>
    <row r="1320" spans="3:4">
      <c r="C1320" s="32"/>
      <c r="D1320" s="32"/>
    </row>
    <row r="1321" spans="3:4">
      <c r="C1321" s="32"/>
      <c r="D1321" s="32"/>
    </row>
    <row r="1322" spans="3:4">
      <c r="C1322" s="32"/>
      <c r="D1322" s="32"/>
    </row>
    <row r="1323" spans="3:4">
      <c r="C1323" s="32"/>
      <c r="D1323" s="32"/>
    </row>
    <row r="1324" spans="3:4">
      <c r="C1324" s="32"/>
      <c r="D1324" s="32"/>
    </row>
    <row r="1325" spans="3:4">
      <c r="C1325" s="32"/>
      <c r="D1325" s="32"/>
    </row>
    <row r="1326" spans="3:4">
      <c r="C1326" s="32"/>
      <c r="D1326" s="32"/>
    </row>
    <row r="1327" spans="3:4">
      <c r="C1327" s="32"/>
      <c r="D1327" s="32"/>
    </row>
    <row r="1328" spans="3:4">
      <c r="C1328" s="32"/>
      <c r="D1328" s="32"/>
    </row>
    <row r="1329" spans="3:4">
      <c r="C1329" s="32"/>
      <c r="D1329" s="32"/>
    </row>
    <row r="1330" spans="3:4">
      <c r="C1330" s="32"/>
      <c r="D1330" s="32"/>
    </row>
    <row r="1331" spans="3:4">
      <c r="C1331" s="32"/>
      <c r="D1331" s="32"/>
    </row>
    <row r="1332" spans="3:4">
      <c r="C1332" s="32"/>
      <c r="D1332" s="32"/>
    </row>
    <row r="1333" spans="3:4">
      <c r="C1333" s="32"/>
      <c r="D1333" s="32"/>
    </row>
    <row r="1334" spans="3:4">
      <c r="C1334" s="32"/>
      <c r="D1334" s="32"/>
    </row>
    <row r="1335" spans="3:4">
      <c r="C1335" s="32"/>
      <c r="D1335" s="32"/>
    </row>
    <row r="1336" spans="3:4">
      <c r="C1336" s="32"/>
      <c r="D1336" s="32"/>
    </row>
    <row r="1337" spans="3:4">
      <c r="C1337" s="32"/>
      <c r="D1337" s="32"/>
    </row>
    <row r="1338" spans="3:4">
      <c r="C1338" s="32"/>
      <c r="D1338" s="32"/>
    </row>
    <row r="1339" spans="3:4">
      <c r="C1339" s="32"/>
      <c r="D1339" s="32"/>
    </row>
    <row r="1340" spans="3:4">
      <c r="C1340" s="32"/>
      <c r="D1340" s="32"/>
    </row>
    <row r="1341" spans="3:4">
      <c r="C1341" s="32"/>
      <c r="D1341" s="32"/>
    </row>
    <row r="1342" spans="3:4">
      <c r="C1342" s="32"/>
      <c r="D1342" s="32"/>
    </row>
    <row r="1343" spans="3:4">
      <c r="C1343" s="32"/>
      <c r="D1343" s="32"/>
    </row>
    <row r="1344" spans="3:4">
      <c r="C1344" s="32"/>
      <c r="D1344" s="32"/>
    </row>
    <row r="1345" spans="3:4">
      <c r="C1345" s="32"/>
      <c r="D1345" s="32"/>
    </row>
    <row r="1346" spans="3:4">
      <c r="C1346" s="32"/>
      <c r="D1346" s="32"/>
    </row>
    <row r="1347" spans="3:4">
      <c r="C1347" s="32"/>
      <c r="D1347" s="32"/>
    </row>
    <row r="1348" spans="3:4">
      <c r="C1348" s="32"/>
      <c r="D1348" s="32"/>
    </row>
    <row r="1349" spans="3:4">
      <c r="C1349" s="32"/>
      <c r="D1349" s="32"/>
    </row>
    <row r="1350" spans="3:4">
      <c r="C1350" s="32"/>
      <c r="D1350" s="32"/>
    </row>
    <row r="1351" spans="3:4">
      <c r="C1351" s="32"/>
      <c r="D1351" s="32"/>
    </row>
    <row r="1352" spans="3:4">
      <c r="C1352" s="32"/>
      <c r="D1352" s="32"/>
    </row>
    <row r="1353" spans="3:4">
      <c r="C1353" s="32"/>
      <c r="D1353" s="32"/>
    </row>
    <row r="1354" spans="3:4">
      <c r="C1354" s="32"/>
      <c r="D1354" s="32"/>
    </row>
    <row r="1355" spans="3:4">
      <c r="C1355" s="32"/>
      <c r="D1355" s="32"/>
    </row>
    <row r="1356" spans="3:4">
      <c r="C1356" s="32"/>
      <c r="D1356" s="32"/>
    </row>
    <row r="1357" spans="3:4">
      <c r="C1357" s="32"/>
      <c r="D1357" s="32"/>
    </row>
    <row r="1358" spans="3:4">
      <c r="C1358" s="32"/>
      <c r="D1358" s="32"/>
    </row>
    <row r="1359" spans="3:4">
      <c r="C1359" s="32"/>
      <c r="D1359" s="32"/>
    </row>
    <row r="1360" spans="3:4">
      <c r="C1360" s="32"/>
      <c r="D1360" s="32"/>
    </row>
    <row r="1361" spans="3:4">
      <c r="C1361" s="32"/>
      <c r="D1361" s="32"/>
    </row>
    <row r="1362" spans="3:4">
      <c r="C1362" s="32"/>
      <c r="D1362" s="32"/>
    </row>
    <row r="1363" spans="3:4">
      <c r="C1363" s="32"/>
      <c r="D1363" s="32"/>
    </row>
    <row r="1364" spans="3:4">
      <c r="C1364" s="32"/>
      <c r="D1364" s="32"/>
    </row>
    <row r="1365" spans="3:4">
      <c r="C1365" s="32"/>
      <c r="D1365" s="32"/>
    </row>
    <row r="1366" spans="3:4">
      <c r="C1366" s="32"/>
      <c r="D1366" s="32"/>
    </row>
    <row r="1367" spans="3:4">
      <c r="C1367" s="32"/>
      <c r="D1367" s="32"/>
    </row>
    <row r="1368" spans="3:4">
      <c r="C1368" s="32"/>
      <c r="D1368" s="32"/>
    </row>
    <row r="1369" spans="3:4">
      <c r="C1369" s="32"/>
      <c r="D1369" s="32"/>
    </row>
    <row r="1370" spans="3:4">
      <c r="C1370" s="32"/>
      <c r="D1370" s="32"/>
    </row>
    <row r="1371" spans="3:4">
      <c r="C1371" s="32"/>
      <c r="D1371" s="32"/>
    </row>
    <row r="1372" spans="3:4">
      <c r="C1372" s="32"/>
      <c r="D1372" s="32"/>
    </row>
    <row r="1373" spans="3:4">
      <c r="C1373" s="32"/>
      <c r="D1373" s="32"/>
    </row>
    <row r="1374" spans="3:4">
      <c r="C1374" s="32"/>
      <c r="D1374" s="32"/>
    </row>
    <row r="1375" spans="3:4">
      <c r="C1375" s="32"/>
      <c r="D1375" s="32"/>
    </row>
    <row r="1376" spans="3:4">
      <c r="C1376" s="32"/>
      <c r="D1376" s="32"/>
    </row>
    <row r="1377" spans="3:4">
      <c r="C1377" s="32"/>
      <c r="D1377" s="32"/>
    </row>
    <row r="1378" spans="3:4">
      <c r="C1378" s="32"/>
      <c r="D1378" s="32"/>
    </row>
    <row r="1379" spans="3:4">
      <c r="C1379" s="32"/>
      <c r="D1379" s="32"/>
    </row>
    <row r="1380" spans="3:4">
      <c r="C1380" s="32"/>
      <c r="D1380" s="32"/>
    </row>
    <row r="1381" spans="3:4">
      <c r="C1381" s="32"/>
      <c r="D1381" s="32"/>
    </row>
    <row r="1382" spans="3:4">
      <c r="C1382" s="32"/>
      <c r="D1382" s="32"/>
    </row>
    <row r="1383" spans="3:4">
      <c r="C1383" s="32"/>
      <c r="D1383" s="32"/>
    </row>
    <row r="1384" spans="3:4">
      <c r="C1384" s="32"/>
      <c r="D1384" s="32"/>
    </row>
    <row r="1385" spans="3:4">
      <c r="C1385" s="32"/>
      <c r="D1385" s="32"/>
    </row>
    <row r="1386" spans="3:4">
      <c r="C1386" s="32"/>
      <c r="D1386" s="32"/>
    </row>
    <row r="1387" spans="3:4">
      <c r="C1387" s="32"/>
      <c r="D1387" s="32"/>
    </row>
    <row r="1388" spans="3:4">
      <c r="C1388" s="32"/>
      <c r="D1388" s="32"/>
    </row>
    <row r="1389" spans="3:4">
      <c r="C1389" s="32"/>
      <c r="D1389" s="32"/>
    </row>
    <row r="1390" spans="3:4">
      <c r="C1390" s="32"/>
      <c r="D1390" s="32"/>
    </row>
    <row r="1391" spans="3:4">
      <c r="C1391" s="32"/>
      <c r="D1391" s="32"/>
    </row>
    <row r="1392" spans="3:4">
      <c r="C1392" s="32"/>
      <c r="D1392" s="32"/>
    </row>
    <row r="1393" spans="3:4">
      <c r="C1393" s="32"/>
      <c r="D1393" s="32"/>
    </row>
    <row r="1394" spans="3:4">
      <c r="C1394" s="32"/>
      <c r="D1394" s="32"/>
    </row>
    <row r="1395" spans="3:4">
      <c r="C1395" s="32"/>
      <c r="D1395" s="32"/>
    </row>
    <row r="1396" spans="3:4">
      <c r="C1396" s="32"/>
      <c r="D1396" s="32"/>
    </row>
    <row r="1397" spans="3:4">
      <c r="C1397" s="32"/>
      <c r="D1397" s="32"/>
    </row>
    <row r="1398" spans="3:4">
      <c r="C1398" s="32"/>
      <c r="D1398" s="32"/>
    </row>
    <row r="1399" spans="3:4">
      <c r="C1399" s="32"/>
      <c r="D1399" s="32"/>
    </row>
    <row r="1400" spans="3:4">
      <c r="C1400" s="32"/>
      <c r="D1400" s="32"/>
    </row>
    <row r="1401" spans="3:4">
      <c r="C1401" s="32"/>
      <c r="D1401" s="32"/>
    </row>
    <row r="1402" spans="3:4">
      <c r="C1402" s="32"/>
      <c r="D1402" s="32"/>
    </row>
    <row r="1403" spans="3:4">
      <c r="C1403" s="32"/>
      <c r="D1403" s="32"/>
    </row>
    <row r="1404" spans="3:4">
      <c r="C1404" s="32"/>
      <c r="D1404" s="32"/>
    </row>
    <row r="1405" spans="3:4">
      <c r="C1405" s="32"/>
      <c r="D1405" s="32"/>
    </row>
    <row r="1406" spans="3:4">
      <c r="C1406" s="32"/>
      <c r="D1406" s="32"/>
    </row>
    <row r="1407" spans="3:4">
      <c r="C1407" s="32"/>
      <c r="D1407" s="32"/>
    </row>
    <row r="1408" spans="3:4">
      <c r="C1408" s="32"/>
      <c r="D1408" s="32"/>
    </row>
    <row r="1409" spans="3:4">
      <c r="C1409" s="32"/>
      <c r="D1409" s="32"/>
    </row>
    <row r="1410" spans="3:4">
      <c r="C1410" s="32"/>
      <c r="D1410" s="32"/>
    </row>
    <row r="1411" spans="3:4">
      <c r="C1411" s="32"/>
      <c r="D1411" s="32"/>
    </row>
    <row r="1412" spans="3:4">
      <c r="C1412" s="32"/>
      <c r="D1412" s="32"/>
    </row>
    <row r="1413" spans="3:4">
      <c r="C1413" s="32"/>
      <c r="D1413" s="32"/>
    </row>
    <row r="1414" spans="3:4">
      <c r="C1414" s="32"/>
      <c r="D1414" s="32"/>
    </row>
    <row r="1415" spans="3:4">
      <c r="C1415" s="32"/>
      <c r="D1415" s="32"/>
    </row>
    <row r="1416" spans="3:4">
      <c r="C1416" s="32"/>
      <c r="D1416" s="32"/>
    </row>
    <row r="1417" spans="3:4">
      <c r="C1417" s="32"/>
      <c r="D1417" s="32"/>
    </row>
    <row r="1418" spans="3:4">
      <c r="C1418" s="32"/>
      <c r="D1418" s="32"/>
    </row>
    <row r="1419" spans="3:4">
      <c r="C1419" s="32"/>
      <c r="D1419" s="32"/>
    </row>
    <row r="1420" spans="3:4">
      <c r="C1420" s="32"/>
      <c r="D1420" s="32"/>
    </row>
    <row r="1421" spans="3:4">
      <c r="C1421" s="32"/>
      <c r="D1421" s="32"/>
    </row>
    <row r="1422" spans="3:4">
      <c r="C1422" s="32"/>
      <c r="D1422" s="32"/>
    </row>
    <row r="1423" spans="3:4">
      <c r="C1423" s="32"/>
      <c r="D1423" s="32"/>
    </row>
    <row r="1424" spans="3:4">
      <c r="C1424" s="32"/>
      <c r="D1424" s="32"/>
    </row>
    <row r="1425" spans="3:4">
      <c r="C1425" s="32"/>
      <c r="D1425" s="32"/>
    </row>
    <row r="1426" spans="3:4">
      <c r="C1426" s="32"/>
      <c r="D1426" s="32"/>
    </row>
    <row r="1427" spans="3:4">
      <c r="C1427" s="32"/>
      <c r="D1427" s="32"/>
    </row>
    <row r="1428" spans="3:4">
      <c r="C1428" s="32"/>
      <c r="D1428" s="32"/>
    </row>
    <row r="1429" spans="3:4">
      <c r="C1429" s="32"/>
      <c r="D1429" s="32"/>
    </row>
    <row r="1430" spans="3:4">
      <c r="C1430" s="32"/>
      <c r="D1430" s="32"/>
    </row>
    <row r="1431" spans="3:4">
      <c r="C1431" s="32"/>
      <c r="D1431" s="32"/>
    </row>
    <row r="1432" spans="3:4">
      <c r="C1432" s="32"/>
      <c r="D1432" s="32"/>
    </row>
    <row r="1433" spans="3:4">
      <c r="C1433" s="32"/>
      <c r="D1433" s="32"/>
    </row>
    <row r="1434" spans="3:4">
      <c r="C1434" s="32"/>
      <c r="D1434" s="32"/>
    </row>
    <row r="1435" spans="3:4">
      <c r="C1435" s="32"/>
      <c r="D1435" s="32"/>
    </row>
    <row r="1436" spans="3:4">
      <c r="C1436" s="32"/>
      <c r="D1436" s="32"/>
    </row>
    <row r="1437" spans="3:4">
      <c r="C1437" s="32"/>
      <c r="D1437" s="32"/>
    </row>
    <row r="1438" spans="3:4">
      <c r="C1438" s="32"/>
      <c r="D1438" s="32"/>
    </row>
    <row r="1439" spans="3:4">
      <c r="C1439" s="32"/>
      <c r="D1439" s="32"/>
    </row>
    <row r="1440" spans="3:4">
      <c r="C1440" s="32"/>
      <c r="D1440" s="32"/>
    </row>
    <row r="1441" spans="3:4">
      <c r="C1441" s="32"/>
      <c r="D1441" s="32"/>
    </row>
    <row r="1442" spans="3:4">
      <c r="C1442" s="32"/>
      <c r="D1442" s="32"/>
    </row>
    <row r="1443" spans="3:4">
      <c r="C1443" s="32"/>
      <c r="D1443" s="32"/>
    </row>
    <row r="1444" spans="3:4">
      <c r="C1444" s="32"/>
      <c r="D1444" s="32"/>
    </row>
    <row r="1445" spans="3:4">
      <c r="C1445" s="32"/>
      <c r="D1445" s="32"/>
    </row>
    <row r="1446" spans="3:4">
      <c r="C1446" s="32"/>
      <c r="D1446" s="32"/>
    </row>
    <row r="1447" spans="3:4">
      <c r="C1447" s="32"/>
      <c r="D1447" s="32"/>
    </row>
    <row r="1448" spans="3:4">
      <c r="C1448" s="32"/>
      <c r="D1448" s="32"/>
    </row>
    <row r="1449" spans="3:4">
      <c r="C1449" s="32"/>
      <c r="D1449" s="32"/>
    </row>
    <row r="1450" spans="3:4">
      <c r="C1450" s="32"/>
      <c r="D1450" s="32"/>
    </row>
    <row r="1451" spans="3:4">
      <c r="C1451" s="32"/>
      <c r="D1451" s="32"/>
    </row>
    <row r="1452" spans="3:4">
      <c r="C1452" s="32"/>
      <c r="D1452" s="32"/>
    </row>
    <row r="1453" spans="3:4">
      <c r="C1453" s="32"/>
      <c r="D1453" s="32"/>
    </row>
    <row r="1454" spans="3:4">
      <c r="C1454" s="32"/>
      <c r="D1454" s="32"/>
    </row>
    <row r="1455" spans="3:4">
      <c r="C1455" s="32"/>
      <c r="D1455" s="32"/>
    </row>
    <row r="1456" spans="3:4">
      <c r="C1456" s="32"/>
      <c r="D1456" s="32"/>
    </row>
    <row r="1457" spans="3:4">
      <c r="C1457" s="32"/>
      <c r="D1457" s="32"/>
    </row>
    <row r="1458" spans="3:4">
      <c r="C1458" s="32"/>
      <c r="D1458" s="32"/>
    </row>
    <row r="1459" spans="3:4">
      <c r="C1459" s="32"/>
      <c r="D1459" s="32"/>
    </row>
    <row r="1460" spans="3:4">
      <c r="C1460" s="32"/>
      <c r="D1460" s="32"/>
    </row>
    <row r="1461" spans="3:4">
      <c r="C1461" s="32"/>
      <c r="D1461" s="32"/>
    </row>
    <row r="1462" spans="3:4">
      <c r="C1462" s="32"/>
      <c r="D1462" s="32"/>
    </row>
    <row r="1463" spans="3:4">
      <c r="C1463" s="32"/>
      <c r="D1463" s="32"/>
    </row>
    <row r="1464" spans="3:4">
      <c r="C1464" s="32"/>
      <c r="D1464" s="32"/>
    </row>
    <row r="1465" spans="3:4">
      <c r="C1465" s="32"/>
      <c r="D1465" s="32"/>
    </row>
    <row r="1466" spans="3:4">
      <c r="C1466" s="32"/>
      <c r="D1466" s="32"/>
    </row>
    <row r="1467" spans="3:4">
      <c r="C1467" s="32"/>
      <c r="D1467" s="32"/>
    </row>
    <row r="1468" spans="3:4">
      <c r="C1468" s="32"/>
      <c r="D1468" s="32"/>
    </row>
    <row r="1469" spans="3:4">
      <c r="C1469" s="32"/>
      <c r="D1469" s="32"/>
    </row>
    <row r="1470" spans="3:4">
      <c r="C1470" s="32"/>
      <c r="D1470" s="32"/>
    </row>
    <row r="1471" spans="3:4">
      <c r="C1471" s="32"/>
      <c r="D1471" s="32"/>
    </row>
    <row r="1472" spans="3:4">
      <c r="C1472" s="32"/>
      <c r="D1472" s="32"/>
    </row>
    <row r="1473" spans="3:4">
      <c r="C1473" s="32"/>
      <c r="D1473" s="32"/>
    </row>
    <row r="1474" spans="3:4">
      <c r="C1474" s="32"/>
      <c r="D1474" s="32"/>
    </row>
    <row r="1475" spans="3:4">
      <c r="C1475" s="32"/>
      <c r="D1475" s="32"/>
    </row>
    <row r="1476" spans="3:4">
      <c r="C1476" s="32"/>
      <c r="D1476" s="32"/>
    </row>
    <row r="1477" spans="3:4">
      <c r="C1477" s="32"/>
      <c r="D1477" s="32"/>
    </row>
    <row r="1478" spans="3:4">
      <c r="C1478" s="32"/>
      <c r="D1478" s="32"/>
    </row>
    <row r="1479" spans="3:4">
      <c r="C1479" s="32"/>
      <c r="D1479" s="32"/>
    </row>
    <row r="1480" spans="3:4">
      <c r="C1480" s="32"/>
      <c r="D1480" s="32"/>
    </row>
    <row r="1481" spans="3:4">
      <c r="C1481" s="32"/>
      <c r="D1481" s="32"/>
    </row>
    <row r="1482" spans="3:4">
      <c r="C1482" s="32"/>
      <c r="D1482" s="32"/>
    </row>
    <row r="1483" spans="3:4">
      <c r="C1483" s="32"/>
      <c r="D1483" s="32"/>
    </row>
    <row r="1484" spans="3:4">
      <c r="C1484" s="32"/>
      <c r="D1484" s="32"/>
    </row>
    <row r="1485" spans="3:4">
      <c r="C1485" s="32"/>
      <c r="D1485" s="32"/>
    </row>
    <row r="1486" spans="3:4">
      <c r="C1486" s="32"/>
      <c r="D1486" s="32"/>
    </row>
    <row r="1487" spans="3:4">
      <c r="C1487" s="32"/>
      <c r="D1487" s="32"/>
    </row>
    <row r="1488" spans="3:4">
      <c r="C1488" s="32"/>
      <c r="D1488" s="32"/>
    </row>
    <row r="1489" spans="3:4">
      <c r="C1489" s="32"/>
      <c r="D1489" s="32"/>
    </row>
    <row r="1490" spans="3:4">
      <c r="C1490" s="32"/>
      <c r="D1490" s="32"/>
    </row>
    <row r="1491" spans="3:4">
      <c r="C1491" s="32"/>
      <c r="D1491" s="32"/>
    </row>
    <row r="1492" spans="3:4">
      <c r="C1492" s="32"/>
      <c r="D1492" s="32"/>
    </row>
    <row r="1493" spans="3:4">
      <c r="C1493" s="32"/>
      <c r="D1493" s="32"/>
    </row>
    <row r="1494" spans="3:4">
      <c r="C1494" s="32"/>
      <c r="D1494" s="32"/>
    </row>
    <row r="1495" spans="3:4">
      <c r="C1495" s="32"/>
      <c r="D1495" s="32"/>
    </row>
    <row r="1496" spans="3:4">
      <c r="C1496" s="32"/>
      <c r="D1496" s="32"/>
    </row>
    <row r="1497" spans="3:4">
      <c r="C1497" s="32"/>
      <c r="D1497" s="32"/>
    </row>
    <row r="1498" spans="3:4">
      <c r="C1498" s="32"/>
      <c r="D1498" s="32"/>
    </row>
    <row r="1499" spans="3:4">
      <c r="C1499" s="32"/>
      <c r="D1499" s="32"/>
    </row>
    <row r="1500" spans="3:4">
      <c r="C1500" s="32"/>
      <c r="D1500" s="32"/>
    </row>
    <row r="1501" spans="3:4">
      <c r="C1501" s="32"/>
      <c r="D1501" s="32"/>
    </row>
    <row r="1502" spans="3:4">
      <c r="C1502" s="32"/>
      <c r="D1502" s="32"/>
    </row>
    <row r="1503" spans="3:4">
      <c r="C1503" s="32"/>
      <c r="D1503" s="32"/>
    </row>
    <row r="1504" spans="3:4">
      <c r="C1504" s="32"/>
      <c r="D1504" s="32"/>
    </row>
    <row r="1505" spans="3:4">
      <c r="C1505" s="32"/>
      <c r="D1505" s="32"/>
    </row>
    <row r="1506" spans="3:4">
      <c r="C1506" s="32"/>
      <c r="D1506" s="32"/>
    </row>
    <row r="1507" spans="3:4">
      <c r="C1507" s="32"/>
      <c r="D1507" s="32"/>
    </row>
    <row r="1508" spans="3:4">
      <c r="C1508" s="32"/>
      <c r="D1508" s="32"/>
    </row>
    <row r="1509" spans="3:4">
      <c r="C1509" s="32"/>
      <c r="D1509" s="32"/>
    </row>
    <row r="1510" spans="3:4">
      <c r="C1510" s="32"/>
      <c r="D1510" s="32"/>
    </row>
    <row r="1511" spans="3:4">
      <c r="C1511" s="32"/>
      <c r="D1511" s="32"/>
    </row>
    <row r="1512" spans="3:4">
      <c r="C1512" s="32"/>
      <c r="D1512" s="32"/>
    </row>
    <row r="1513" spans="3:4">
      <c r="C1513" s="32"/>
      <c r="D1513" s="32"/>
    </row>
    <row r="1514" spans="3:4">
      <c r="C1514" s="32"/>
      <c r="D1514" s="32"/>
    </row>
    <row r="1515" spans="3:4">
      <c r="C1515" s="32"/>
      <c r="D1515" s="32"/>
    </row>
    <row r="1516" spans="3:4">
      <c r="C1516" s="32"/>
      <c r="D1516" s="32"/>
    </row>
    <row r="1517" spans="3:4">
      <c r="C1517" s="32"/>
      <c r="D1517" s="32"/>
    </row>
    <row r="1518" spans="3:4">
      <c r="C1518" s="32"/>
      <c r="D1518" s="32"/>
    </row>
    <row r="1519" spans="3:4">
      <c r="C1519" s="32"/>
      <c r="D1519" s="32"/>
    </row>
    <row r="1520" spans="3:4">
      <c r="C1520" s="32"/>
      <c r="D1520" s="32"/>
    </row>
    <row r="1521" spans="3:4">
      <c r="C1521" s="32"/>
      <c r="D1521" s="32"/>
    </row>
    <row r="1522" spans="3:4">
      <c r="C1522" s="32"/>
      <c r="D1522" s="32"/>
    </row>
    <row r="1523" spans="3:4">
      <c r="C1523" s="32"/>
      <c r="D1523" s="32"/>
    </row>
    <row r="1524" spans="3:4">
      <c r="C1524" s="32"/>
      <c r="D1524" s="32"/>
    </row>
    <row r="1525" spans="3:4">
      <c r="C1525" s="32"/>
      <c r="D1525" s="32"/>
    </row>
    <row r="1526" spans="3:4">
      <c r="C1526" s="32"/>
      <c r="D1526" s="32"/>
    </row>
    <row r="1527" spans="3:4">
      <c r="C1527" s="32"/>
      <c r="D1527" s="32"/>
    </row>
    <row r="1528" spans="3:4">
      <c r="C1528" s="32"/>
      <c r="D1528" s="32"/>
    </row>
    <row r="1529" spans="3:4">
      <c r="C1529" s="32"/>
      <c r="D1529" s="32"/>
    </row>
    <row r="1530" spans="3:4">
      <c r="C1530" s="32"/>
      <c r="D1530" s="32"/>
    </row>
    <row r="1531" spans="3:4">
      <c r="C1531" s="32"/>
      <c r="D1531" s="32"/>
    </row>
    <row r="1532" spans="3:4">
      <c r="C1532" s="32"/>
      <c r="D1532" s="32"/>
    </row>
    <row r="1533" spans="3:4">
      <c r="C1533" s="32"/>
      <c r="D1533" s="32"/>
    </row>
    <row r="1534" spans="3:4">
      <c r="C1534" s="32"/>
      <c r="D1534" s="32"/>
    </row>
    <row r="1535" spans="3:4">
      <c r="C1535" s="32"/>
      <c r="D1535" s="32"/>
    </row>
    <row r="1536" spans="3:4">
      <c r="C1536" s="32"/>
      <c r="D1536" s="32"/>
    </row>
    <row r="1537" spans="3:4">
      <c r="C1537" s="32"/>
      <c r="D1537" s="32"/>
    </row>
    <row r="1538" spans="3:4">
      <c r="C1538" s="32"/>
      <c r="D1538" s="32"/>
    </row>
    <row r="1539" spans="3:4">
      <c r="C1539" s="32"/>
      <c r="D1539" s="32"/>
    </row>
    <row r="1540" spans="3:4">
      <c r="C1540" s="32"/>
      <c r="D1540" s="32"/>
    </row>
    <row r="1541" spans="3:4">
      <c r="C1541" s="32"/>
      <c r="D1541" s="32"/>
    </row>
    <row r="1542" spans="3:4">
      <c r="C1542" s="32"/>
      <c r="D1542" s="32"/>
    </row>
    <row r="1543" spans="3:4">
      <c r="C1543" s="32"/>
      <c r="D1543" s="32"/>
    </row>
    <row r="1544" spans="3:4">
      <c r="C1544" s="32"/>
      <c r="D1544" s="32"/>
    </row>
    <row r="1545" spans="3:4">
      <c r="C1545" s="32"/>
      <c r="D1545" s="32"/>
    </row>
    <row r="1546" spans="3:4">
      <c r="C1546" s="32"/>
      <c r="D1546" s="32"/>
    </row>
    <row r="1547" spans="3:4">
      <c r="C1547" s="32"/>
      <c r="D1547" s="32"/>
    </row>
    <row r="1548" spans="3:4">
      <c r="C1548" s="32"/>
      <c r="D1548" s="32"/>
    </row>
    <row r="1549" spans="3:4">
      <c r="C1549" s="32"/>
      <c r="D1549" s="32"/>
    </row>
    <row r="1550" spans="3:4">
      <c r="C1550" s="32"/>
      <c r="D1550" s="32"/>
    </row>
    <row r="1551" spans="3:4">
      <c r="C1551" s="32"/>
      <c r="D1551" s="32"/>
    </row>
    <row r="1552" spans="3:4">
      <c r="C1552" s="32"/>
      <c r="D1552" s="32"/>
    </row>
    <row r="1553" spans="3:4">
      <c r="C1553" s="32"/>
      <c r="D1553" s="32"/>
    </row>
    <row r="1554" spans="3:4">
      <c r="C1554" s="32"/>
      <c r="D1554" s="32"/>
    </row>
    <row r="1555" spans="3:4">
      <c r="C1555" s="32"/>
      <c r="D1555" s="32"/>
    </row>
    <row r="1556" spans="3:4">
      <c r="C1556" s="32"/>
      <c r="D1556" s="32"/>
    </row>
    <row r="1557" spans="3:4">
      <c r="C1557" s="32"/>
      <c r="D1557" s="32"/>
    </row>
    <row r="1558" spans="3:4">
      <c r="C1558" s="32"/>
      <c r="D1558" s="32"/>
    </row>
    <row r="1559" spans="3:4">
      <c r="C1559" s="32"/>
      <c r="D1559" s="32"/>
    </row>
    <row r="1560" spans="3:4">
      <c r="C1560" s="32"/>
      <c r="D1560" s="32"/>
    </row>
    <row r="1561" spans="3:4">
      <c r="C1561" s="32"/>
      <c r="D1561" s="32"/>
    </row>
    <row r="1562" spans="3:4">
      <c r="C1562" s="32"/>
      <c r="D1562" s="32"/>
    </row>
    <row r="1563" spans="3:4">
      <c r="C1563" s="32"/>
      <c r="D1563" s="32"/>
    </row>
    <row r="1564" spans="3:4">
      <c r="C1564" s="32"/>
      <c r="D1564" s="32"/>
    </row>
    <row r="1565" spans="3:4">
      <c r="C1565" s="32"/>
      <c r="D1565" s="32"/>
    </row>
    <row r="1566" spans="3:4">
      <c r="C1566" s="32"/>
      <c r="D1566" s="32"/>
    </row>
    <row r="1567" spans="3:4">
      <c r="C1567" s="32"/>
      <c r="D1567" s="32"/>
    </row>
    <row r="1568" spans="3:4">
      <c r="C1568" s="32"/>
      <c r="D1568" s="32"/>
    </row>
    <row r="1569" spans="3:4">
      <c r="C1569" s="32"/>
      <c r="D1569" s="32"/>
    </row>
    <row r="1570" spans="3:4">
      <c r="C1570" s="32"/>
      <c r="D1570" s="32"/>
    </row>
    <row r="1571" spans="3:4">
      <c r="C1571" s="32"/>
      <c r="D1571" s="32"/>
    </row>
    <row r="1572" spans="3:4">
      <c r="C1572" s="32"/>
      <c r="D1572" s="32"/>
    </row>
    <row r="1573" spans="3:4">
      <c r="C1573" s="32"/>
      <c r="D1573" s="32"/>
    </row>
    <row r="1574" spans="3:4">
      <c r="C1574" s="32"/>
      <c r="D1574" s="32"/>
    </row>
    <row r="1575" spans="3:4">
      <c r="C1575" s="32"/>
      <c r="D1575" s="32"/>
    </row>
    <row r="1576" spans="3:4">
      <c r="C1576" s="32"/>
      <c r="D1576" s="32"/>
    </row>
    <row r="1577" spans="3:4">
      <c r="C1577" s="32"/>
      <c r="D1577" s="32"/>
    </row>
    <row r="1578" spans="3:4">
      <c r="C1578" s="32"/>
      <c r="D1578" s="32"/>
    </row>
    <row r="1579" spans="3:4">
      <c r="C1579" s="32"/>
      <c r="D1579" s="32"/>
    </row>
    <row r="1580" spans="3:4">
      <c r="C1580" s="32"/>
      <c r="D1580" s="32"/>
    </row>
    <row r="1581" spans="3:4">
      <c r="C1581" s="32"/>
      <c r="D1581" s="32"/>
    </row>
    <row r="1582" spans="3:4">
      <c r="C1582" s="32"/>
      <c r="D1582" s="32"/>
    </row>
    <row r="1583" spans="3:4">
      <c r="C1583" s="32"/>
      <c r="D1583" s="32"/>
    </row>
    <row r="1584" spans="3:4">
      <c r="C1584" s="32"/>
      <c r="D1584" s="32"/>
    </row>
    <row r="1585" spans="3:4">
      <c r="C1585" s="32"/>
      <c r="D1585" s="32"/>
    </row>
    <row r="1586" spans="3:4">
      <c r="C1586" s="32"/>
      <c r="D1586" s="32"/>
    </row>
    <row r="1587" spans="3:4">
      <c r="C1587" s="32"/>
      <c r="D1587" s="32"/>
    </row>
    <row r="1588" spans="3:4">
      <c r="C1588" s="32"/>
      <c r="D1588" s="32"/>
    </row>
    <row r="1589" spans="3:4">
      <c r="C1589" s="32"/>
      <c r="D1589" s="32"/>
    </row>
    <row r="1590" spans="3:4">
      <c r="C1590" s="32"/>
      <c r="D1590" s="32"/>
    </row>
    <row r="1591" spans="3:4">
      <c r="C1591" s="32"/>
      <c r="D1591" s="32"/>
    </row>
    <row r="1592" spans="3:4">
      <c r="C1592" s="32"/>
      <c r="D1592" s="32"/>
    </row>
    <row r="1593" spans="3:4">
      <c r="C1593" s="32"/>
      <c r="D1593" s="32"/>
    </row>
    <row r="1594" spans="3:4">
      <c r="C1594" s="32"/>
      <c r="D1594" s="32"/>
    </row>
    <row r="1595" spans="3:4">
      <c r="C1595" s="32"/>
      <c r="D1595" s="32"/>
    </row>
    <row r="1596" spans="3:4">
      <c r="C1596" s="32"/>
      <c r="D1596" s="32"/>
    </row>
    <row r="1597" spans="3:4">
      <c r="C1597" s="32"/>
      <c r="D1597" s="32"/>
    </row>
    <row r="1598" spans="3:4">
      <c r="C1598" s="32"/>
      <c r="D1598" s="32"/>
    </row>
    <row r="1599" spans="3:4">
      <c r="C1599" s="32"/>
      <c r="D1599" s="32"/>
    </row>
    <row r="1600" spans="3:4">
      <c r="C1600" s="32"/>
      <c r="D1600" s="32"/>
    </row>
    <row r="1601" spans="3:4">
      <c r="C1601" s="32"/>
      <c r="D1601" s="32"/>
    </row>
    <row r="1602" spans="3:4">
      <c r="C1602" s="32"/>
      <c r="D1602" s="32"/>
    </row>
    <row r="1603" spans="3:4">
      <c r="C1603" s="32"/>
      <c r="D1603" s="32"/>
    </row>
    <row r="1604" spans="3:4">
      <c r="C1604" s="32"/>
      <c r="D1604" s="32"/>
    </row>
    <row r="1605" spans="3:4">
      <c r="C1605" s="32"/>
      <c r="D1605" s="32"/>
    </row>
    <row r="1606" spans="3:4">
      <c r="C1606" s="32"/>
      <c r="D1606" s="32"/>
    </row>
    <row r="1607" spans="3:4">
      <c r="C1607" s="32"/>
      <c r="D1607" s="32"/>
    </row>
    <row r="1608" spans="3:4">
      <c r="C1608" s="32"/>
      <c r="D1608" s="32"/>
    </row>
    <row r="1609" spans="3:4">
      <c r="C1609" s="32"/>
      <c r="D1609" s="32"/>
    </row>
    <row r="1610" spans="3:4">
      <c r="C1610" s="32"/>
      <c r="D1610" s="32"/>
    </row>
    <row r="1611" spans="3:4">
      <c r="C1611" s="32"/>
      <c r="D1611" s="32"/>
    </row>
    <row r="1612" spans="3:4">
      <c r="C1612" s="32"/>
      <c r="D1612" s="32"/>
    </row>
    <row r="1613" spans="3:4">
      <c r="C1613" s="32"/>
      <c r="D1613" s="32"/>
    </row>
    <row r="1614" spans="3:4">
      <c r="C1614" s="32"/>
      <c r="D1614" s="32"/>
    </row>
    <row r="1615" spans="3:4">
      <c r="C1615" s="32"/>
      <c r="D1615" s="32"/>
    </row>
    <row r="1616" spans="3:4">
      <c r="C1616" s="32"/>
      <c r="D1616" s="32"/>
    </row>
    <row r="1617" spans="3:4">
      <c r="C1617" s="32"/>
      <c r="D1617" s="32"/>
    </row>
    <row r="1618" spans="3:4">
      <c r="C1618" s="32"/>
      <c r="D1618" s="32"/>
    </row>
    <row r="1619" spans="3:4">
      <c r="C1619" s="32"/>
      <c r="D1619" s="32"/>
    </row>
    <row r="1620" spans="3:4">
      <c r="C1620" s="32"/>
      <c r="D1620" s="32"/>
    </row>
    <row r="1621" spans="3:4">
      <c r="C1621" s="32"/>
      <c r="D1621" s="32"/>
    </row>
    <row r="1622" spans="3:4">
      <c r="C1622" s="32"/>
      <c r="D1622" s="32"/>
    </row>
    <row r="1623" spans="3:4">
      <c r="C1623" s="32"/>
      <c r="D1623" s="32"/>
    </row>
    <row r="1624" spans="3:4">
      <c r="C1624" s="32"/>
      <c r="D1624" s="32"/>
    </row>
    <row r="1625" spans="3:4">
      <c r="C1625" s="32"/>
      <c r="D1625" s="32"/>
    </row>
    <row r="1626" spans="3:4">
      <c r="C1626" s="32"/>
      <c r="D1626" s="32"/>
    </row>
    <row r="1627" spans="3:4">
      <c r="C1627" s="32"/>
      <c r="D1627" s="32"/>
    </row>
    <row r="1628" spans="3:4">
      <c r="C1628" s="32"/>
      <c r="D1628" s="32"/>
    </row>
    <row r="1629" spans="3:4">
      <c r="C1629" s="32"/>
      <c r="D1629" s="32"/>
    </row>
    <row r="1630" spans="3:4">
      <c r="C1630" s="32"/>
      <c r="D1630" s="32"/>
    </row>
    <row r="1631" spans="3:4">
      <c r="C1631" s="32"/>
      <c r="D1631" s="32"/>
    </row>
    <row r="1632" spans="3:4">
      <c r="C1632" s="32"/>
      <c r="D1632" s="32"/>
    </row>
    <row r="1633" spans="3:4">
      <c r="C1633" s="32"/>
      <c r="D1633" s="32"/>
    </row>
    <row r="1634" spans="3:4">
      <c r="C1634" s="32"/>
      <c r="D1634" s="32"/>
    </row>
    <row r="1635" spans="3:4">
      <c r="C1635" s="32"/>
      <c r="D1635" s="32"/>
    </row>
    <row r="1636" spans="3:4">
      <c r="C1636" s="32"/>
      <c r="D1636" s="32"/>
    </row>
    <row r="1637" spans="3:4">
      <c r="C1637" s="32"/>
      <c r="D1637" s="32"/>
    </row>
    <row r="1638" spans="3:4">
      <c r="C1638" s="32"/>
      <c r="D1638" s="32"/>
    </row>
    <row r="1639" spans="3:4">
      <c r="C1639" s="32"/>
      <c r="D1639" s="32"/>
    </row>
    <row r="1640" spans="3:4">
      <c r="C1640" s="32"/>
      <c r="D1640" s="32"/>
    </row>
    <row r="1641" spans="3:4">
      <c r="C1641" s="32"/>
      <c r="D1641" s="32"/>
    </row>
    <row r="1642" spans="3:4">
      <c r="C1642" s="32"/>
      <c r="D1642" s="32"/>
    </row>
    <row r="1643" spans="3:4">
      <c r="C1643" s="32"/>
      <c r="D1643" s="32"/>
    </row>
    <row r="1644" spans="3:4">
      <c r="C1644" s="32"/>
      <c r="D1644" s="32"/>
    </row>
    <row r="1645" spans="3:4">
      <c r="C1645" s="32"/>
      <c r="D1645" s="32"/>
    </row>
    <row r="1646" spans="3:4">
      <c r="C1646" s="32"/>
      <c r="D1646" s="32"/>
    </row>
    <row r="1647" spans="3:4">
      <c r="C1647" s="32"/>
      <c r="D1647" s="32"/>
    </row>
    <row r="1648" spans="3:4">
      <c r="C1648" s="32"/>
      <c r="D1648" s="32"/>
    </row>
    <row r="1649" spans="3:4">
      <c r="C1649" s="32"/>
      <c r="D1649" s="32"/>
    </row>
    <row r="1650" spans="3:4">
      <c r="C1650" s="32"/>
      <c r="D1650" s="32"/>
    </row>
    <row r="1651" spans="3:4">
      <c r="C1651" s="32"/>
      <c r="D1651" s="32"/>
    </row>
    <row r="1652" spans="3:4">
      <c r="C1652" s="32"/>
      <c r="D1652" s="32"/>
    </row>
    <row r="1653" spans="3:4">
      <c r="C1653" s="32"/>
      <c r="D1653" s="32"/>
    </row>
    <row r="1654" spans="3:4">
      <c r="C1654" s="32"/>
      <c r="D1654" s="32"/>
    </row>
    <row r="1655" spans="3:4">
      <c r="C1655" s="32"/>
      <c r="D1655" s="32"/>
    </row>
    <row r="1656" spans="3:4">
      <c r="C1656" s="32"/>
      <c r="D1656" s="32"/>
    </row>
    <row r="1657" spans="3:4">
      <c r="C1657" s="32"/>
      <c r="D1657" s="32"/>
    </row>
    <row r="1658" spans="3:4">
      <c r="C1658" s="32"/>
      <c r="D1658" s="32"/>
    </row>
    <row r="1659" spans="3:4">
      <c r="C1659" s="32"/>
      <c r="D1659" s="32"/>
    </row>
    <row r="1660" spans="3:4">
      <c r="C1660" s="32"/>
      <c r="D1660" s="32"/>
    </row>
    <row r="1661" spans="3:4">
      <c r="C1661" s="32"/>
      <c r="D1661" s="32"/>
    </row>
    <row r="1662" spans="3:4">
      <c r="C1662" s="32"/>
      <c r="D1662" s="32"/>
    </row>
    <row r="1663" spans="3:4">
      <c r="C1663" s="32"/>
      <c r="D1663" s="32"/>
    </row>
    <row r="1664" spans="3:4">
      <c r="C1664" s="32"/>
      <c r="D1664" s="32"/>
    </row>
    <row r="1665" spans="3:4">
      <c r="C1665" s="32"/>
      <c r="D1665" s="32"/>
    </row>
    <row r="1666" spans="3:4">
      <c r="C1666" s="32"/>
      <c r="D1666" s="32"/>
    </row>
    <row r="1667" spans="3:4">
      <c r="C1667" s="32"/>
      <c r="D1667" s="32"/>
    </row>
    <row r="1668" spans="3:4">
      <c r="C1668" s="32"/>
      <c r="D1668" s="32"/>
    </row>
    <row r="1669" spans="3:4">
      <c r="C1669" s="32"/>
      <c r="D1669" s="32"/>
    </row>
    <row r="1670" spans="3:4">
      <c r="C1670" s="32"/>
      <c r="D1670" s="32"/>
    </row>
    <row r="1671" spans="3:4">
      <c r="C1671" s="32"/>
      <c r="D1671" s="32"/>
    </row>
    <row r="1672" spans="3:4">
      <c r="C1672" s="32"/>
      <c r="D1672" s="32"/>
    </row>
    <row r="1673" spans="3:4">
      <c r="C1673" s="32"/>
      <c r="D1673" s="32"/>
    </row>
    <row r="1674" spans="3:4">
      <c r="C1674" s="32"/>
      <c r="D1674" s="32"/>
    </row>
    <row r="1675" spans="3:4">
      <c r="C1675" s="32"/>
      <c r="D1675" s="32"/>
    </row>
    <row r="1676" spans="3:4">
      <c r="C1676" s="32"/>
      <c r="D1676" s="32"/>
    </row>
    <row r="1677" spans="3:4">
      <c r="C1677" s="32"/>
      <c r="D1677" s="32"/>
    </row>
    <row r="1678" spans="3:4">
      <c r="C1678" s="32"/>
      <c r="D1678" s="32"/>
    </row>
    <row r="1679" spans="3:4">
      <c r="C1679" s="32"/>
      <c r="D1679" s="32"/>
    </row>
    <row r="1680" spans="3:4">
      <c r="C1680" s="32"/>
      <c r="D1680" s="32"/>
    </row>
    <row r="1681" spans="3:4">
      <c r="C1681" s="32"/>
      <c r="D1681" s="32"/>
    </row>
    <row r="1682" spans="3:4">
      <c r="C1682" s="32"/>
      <c r="D1682" s="32"/>
    </row>
    <row r="1683" spans="3:4">
      <c r="C1683" s="32"/>
      <c r="D1683" s="32"/>
    </row>
    <row r="1684" spans="3:4">
      <c r="C1684" s="32"/>
      <c r="D1684" s="32"/>
    </row>
    <row r="1685" spans="3:4">
      <c r="C1685" s="32"/>
      <c r="D1685" s="32"/>
    </row>
    <row r="1686" spans="3:4">
      <c r="C1686" s="32"/>
      <c r="D1686" s="32"/>
    </row>
    <row r="1687" spans="3:4">
      <c r="C1687" s="32"/>
      <c r="D1687" s="32"/>
    </row>
    <row r="1688" spans="3:4">
      <c r="C1688" s="32"/>
      <c r="D1688" s="32"/>
    </row>
    <row r="1689" spans="3:4">
      <c r="C1689" s="32"/>
      <c r="D1689" s="32"/>
    </row>
    <row r="1690" spans="3:4">
      <c r="C1690" s="32"/>
      <c r="D1690" s="32"/>
    </row>
    <row r="1691" spans="3:4">
      <c r="C1691" s="32"/>
      <c r="D1691" s="32"/>
    </row>
    <row r="1692" spans="3:4">
      <c r="C1692" s="32"/>
      <c r="D1692" s="32"/>
    </row>
    <row r="1693" spans="3:4">
      <c r="C1693" s="32"/>
      <c r="D1693" s="32"/>
    </row>
    <row r="1694" spans="3:4">
      <c r="C1694" s="32"/>
      <c r="D1694" s="32"/>
    </row>
    <row r="1695" spans="3:4">
      <c r="C1695" s="32"/>
      <c r="D1695" s="32"/>
    </row>
    <row r="1696" spans="3:4">
      <c r="C1696" s="32"/>
      <c r="D1696" s="32"/>
    </row>
    <row r="1697" spans="3:4">
      <c r="C1697" s="32"/>
      <c r="D1697" s="32"/>
    </row>
    <row r="1698" spans="3:4">
      <c r="C1698" s="32"/>
      <c r="D1698" s="32"/>
    </row>
    <row r="1699" spans="3:4">
      <c r="C1699" s="32"/>
      <c r="D1699" s="32"/>
    </row>
    <row r="1700" spans="3:4">
      <c r="C1700" s="32"/>
      <c r="D1700" s="32"/>
    </row>
    <row r="1701" spans="3:4">
      <c r="C1701" s="32"/>
      <c r="D1701" s="32"/>
    </row>
    <row r="1702" spans="3:4">
      <c r="C1702" s="32"/>
      <c r="D1702" s="32"/>
    </row>
    <row r="1703" spans="3:4">
      <c r="C1703" s="32"/>
      <c r="D1703" s="32"/>
    </row>
    <row r="1704" spans="3:4">
      <c r="C1704" s="32"/>
      <c r="D1704" s="32"/>
    </row>
    <row r="1705" spans="3:4">
      <c r="C1705" s="32"/>
      <c r="D1705" s="32"/>
    </row>
    <row r="1706" spans="3:4">
      <c r="C1706" s="32"/>
      <c r="D1706" s="32"/>
    </row>
    <row r="1707" spans="3:4">
      <c r="C1707" s="32"/>
      <c r="D1707" s="32"/>
    </row>
    <row r="1708" spans="3:4">
      <c r="C1708" s="32"/>
      <c r="D1708" s="32"/>
    </row>
    <row r="1709" spans="3:4">
      <c r="C1709" s="32"/>
      <c r="D1709" s="32"/>
    </row>
    <row r="1710" spans="3:4">
      <c r="C1710" s="32"/>
      <c r="D1710" s="32"/>
    </row>
    <row r="1711" spans="3:4">
      <c r="C1711" s="32"/>
      <c r="D1711" s="32"/>
    </row>
    <row r="1712" spans="3:4">
      <c r="C1712" s="32"/>
      <c r="D1712" s="32"/>
    </row>
    <row r="1713" spans="3:4">
      <c r="C1713" s="32"/>
      <c r="D1713" s="32"/>
    </row>
    <row r="1714" spans="3:4">
      <c r="C1714" s="32"/>
      <c r="D1714" s="32"/>
    </row>
    <row r="1715" spans="3:4">
      <c r="C1715" s="32"/>
      <c r="D1715" s="32"/>
    </row>
    <row r="1716" spans="3:4">
      <c r="C1716" s="32"/>
      <c r="D1716" s="32"/>
    </row>
    <row r="1717" spans="3:4">
      <c r="C1717" s="32"/>
      <c r="D1717" s="32"/>
    </row>
    <row r="1718" spans="3:4">
      <c r="C1718" s="32"/>
      <c r="D1718" s="32"/>
    </row>
    <row r="1719" spans="3:4">
      <c r="C1719" s="32"/>
      <c r="D1719" s="32"/>
    </row>
    <row r="1720" spans="3:4">
      <c r="C1720" s="32"/>
      <c r="D1720" s="32"/>
    </row>
    <row r="1721" spans="3:4">
      <c r="C1721" s="32"/>
      <c r="D1721" s="32"/>
    </row>
    <row r="1722" spans="3:4">
      <c r="C1722" s="32"/>
      <c r="D1722" s="32"/>
    </row>
    <row r="1723" spans="3:4">
      <c r="C1723" s="32"/>
      <c r="D1723" s="32"/>
    </row>
    <row r="1724" spans="3:4">
      <c r="C1724" s="32"/>
      <c r="D1724" s="32"/>
    </row>
    <row r="1725" spans="3:4">
      <c r="C1725" s="32"/>
      <c r="D1725" s="32"/>
    </row>
    <row r="1726" spans="3:4">
      <c r="C1726" s="32"/>
      <c r="D1726" s="32"/>
    </row>
    <row r="1727" spans="3:4">
      <c r="C1727" s="32"/>
      <c r="D1727" s="32"/>
    </row>
    <row r="1728" spans="3:4">
      <c r="C1728" s="32"/>
      <c r="D1728" s="32"/>
    </row>
    <row r="1729" spans="3:4">
      <c r="C1729" s="32"/>
      <c r="D1729" s="32"/>
    </row>
    <row r="1730" spans="3:4">
      <c r="C1730" s="32"/>
      <c r="D1730" s="32"/>
    </row>
    <row r="1731" spans="3:4">
      <c r="C1731" s="32"/>
      <c r="D1731" s="32"/>
    </row>
    <row r="1732" spans="3:4">
      <c r="C1732" s="32"/>
      <c r="D1732" s="32"/>
    </row>
    <row r="1733" spans="3:4">
      <c r="C1733" s="32"/>
      <c r="D1733" s="32"/>
    </row>
    <row r="1734" spans="3:4">
      <c r="C1734" s="32"/>
      <c r="D1734" s="32"/>
    </row>
    <row r="1735" spans="3:4">
      <c r="C1735" s="32"/>
      <c r="D1735" s="32"/>
    </row>
    <row r="1736" spans="3:4">
      <c r="C1736" s="32"/>
      <c r="D1736" s="32"/>
    </row>
    <row r="1737" spans="3:4">
      <c r="C1737" s="32"/>
      <c r="D1737" s="32"/>
    </row>
    <row r="1738" spans="3:4">
      <c r="C1738" s="32"/>
      <c r="D1738" s="32"/>
    </row>
    <row r="1739" spans="3:4">
      <c r="C1739" s="32"/>
      <c r="D1739" s="32"/>
    </row>
    <row r="1740" spans="3:4">
      <c r="C1740" s="32"/>
      <c r="D1740" s="32"/>
    </row>
    <row r="1741" spans="3:4">
      <c r="C1741" s="32"/>
      <c r="D1741" s="32"/>
    </row>
    <row r="1742" spans="3:4">
      <c r="C1742" s="32"/>
      <c r="D1742" s="32"/>
    </row>
    <row r="1743" spans="3:4">
      <c r="C1743" s="32"/>
      <c r="D1743" s="32"/>
    </row>
    <row r="1744" spans="3:4">
      <c r="C1744" s="32"/>
      <c r="D1744" s="32"/>
    </row>
    <row r="1745" spans="3:4">
      <c r="C1745" s="32"/>
      <c r="D1745" s="32"/>
    </row>
    <row r="1746" spans="3:4">
      <c r="C1746" s="32"/>
      <c r="D1746" s="32"/>
    </row>
    <row r="1747" spans="3:4">
      <c r="C1747" s="32"/>
      <c r="D1747" s="32"/>
    </row>
    <row r="1748" spans="3:4">
      <c r="C1748" s="32"/>
      <c r="D1748" s="32"/>
    </row>
    <row r="1749" spans="3:4">
      <c r="C1749" s="32"/>
      <c r="D1749" s="32"/>
    </row>
    <row r="1750" spans="3:4">
      <c r="C1750" s="32"/>
      <c r="D1750" s="32"/>
    </row>
    <row r="1751" spans="3:4">
      <c r="C1751" s="32"/>
      <c r="D1751" s="32"/>
    </row>
    <row r="1752" spans="3:4">
      <c r="C1752" s="32"/>
      <c r="D1752" s="32"/>
    </row>
    <row r="1753" spans="3:4">
      <c r="C1753" s="32"/>
      <c r="D1753" s="32"/>
    </row>
    <row r="1754" spans="3:4">
      <c r="C1754" s="32"/>
      <c r="D1754" s="32"/>
    </row>
    <row r="1755" spans="3:4">
      <c r="C1755" s="32"/>
      <c r="D1755" s="32"/>
    </row>
    <row r="1756" spans="3:4">
      <c r="C1756" s="32"/>
      <c r="D1756" s="32"/>
    </row>
    <row r="1757" spans="3:4">
      <c r="C1757" s="32"/>
      <c r="D1757" s="32"/>
    </row>
    <row r="1758" spans="3:4">
      <c r="C1758" s="32"/>
      <c r="D1758" s="32"/>
    </row>
    <row r="1759" spans="3:4">
      <c r="C1759" s="32"/>
      <c r="D1759" s="32"/>
    </row>
    <row r="1760" spans="3:4">
      <c r="C1760" s="32"/>
      <c r="D1760" s="32"/>
    </row>
    <row r="1761" spans="3:4">
      <c r="C1761" s="32"/>
      <c r="D1761" s="32"/>
    </row>
    <row r="1762" spans="3:4">
      <c r="C1762" s="32"/>
      <c r="D1762" s="32"/>
    </row>
    <row r="1763" spans="3:4">
      <c r="C1763" s="32"/>
      <c r="D1763" s="32"/>
    </row>
    <row r="1764" spans="3:4">
      <c r="C1764" s="32"/>
      <c r="D1764" s="32"/>
    </row>
    <row r="1765" spans="3:4">
      <c r="C1765" s="32"/>
      <c r="D1765" s="32"/>
    </row>
    <row r="1766" spans="3:4">
      <c r="C1766" s="32"/>
      <c r="D1766" s="32"/>
    </row>
    <row r="1767" spans="3:4">
      <c r="C1767" s="32"/>
      <c r="D1767" s="32"/>
    </row>
    <row r="1768" spans="3:4">
      <c r="C1768" s="32"/>
      <c r="D1768" s="32"/>
    </row>
    <row r="1769" spans="3:4">
      <c r="C1769" s="32"/>
      <c r="D1769" s="32"/>
    </row>
    <row r="1770" spans="3:4">
      <c r="C1770" s="32"/>
      <c r="D1770" s="32"/>
    </row>
    <row r="1771" spans="3:4">
      <c r="C1771" s="32"/>
      <c r="D1771" s="32"/>
    </row>
    <row r="1772" spans="3:4">
      <c r="C1772" s="32"/>
      <c r="D1772" s="32"/>
    </row>
    <row r="1773" spans="3:4">
      <c r="C1773" s="32"/>
      <c r="D1773" s="32"/>
    </row>
    <row r="1774" spans="3:4">
      <c r="C1774" s="32"/>
      <c r="D1774" s="32"/>
    </row>
    <row r="1775" spans="3:4">
      <c r="C1775" s="32"/>
      <c r="D1775" s="32"/>
    </row>
    <row r="1776" spans="3:4">
      <c r="C1776" s="32"/>
      <c r="D1776" s="32"/>
    </row>
    <row r="1777" spans="3:4">
      <c r="C1777" s="32"/>
      <c r="D1777" s="32"/>
    </row>
    <row r="1778" spans="3:4">
      <c r="C1778" s="32"/>
      <c r="D1778" s="32"/>
    </row>
    <row r="1779" spans="3:4">
      <c r="C1779" s="32"/>
      <c r="D1779" s="32"/>
    </row>
    <row r="1780" spans="3:4">
      <c r="C1780" s="32"/>
      <c r="D1780" s="32"/>
    </row>
    <row r="1781" spans="3:4">
      <c r="C1781" s="32"/>
      <c r="D1781" s="32"/>
    </row>
    <row r="1782" spans="3:4">
      <c r="C1782" s="32"/>
      <c r="D1782" s="32"/>
    </row>
    <row r="1783" spans="3:4">
      <c r="C1783" s="32"/>
      <c r="D1783" s="32"/>
    </row>
    <row r="1784" spans="3:4">
      <c r="C1784" s="32"/>
      <c r="D1784" s="32"/>
    </row>
    <row r="1785" spans="3:4">
      <c r="C1785" s="32"/>
      <c r="D1785" s="32"/>
    </row>
    <row r="1786" spans="3:4">
      <c r="C1786" s="32"/>
      <c r="D1786" s="32"/>
    </row>
    <row r="1787" spans="3:4">
      <c r="C1787" s="32"/>
      <c r="D1787" s="32"/>
    </row>
    <row r="1788" spans="3:4">
      <c r="C1788" s="32"/>
      <c r="D1788" s="32"/>
    </row>
    <row r="1789" spans="3:4">
      <c r="C1789" s="32"/>
      <c r="D1789" s="32"/>
    </row>
    <row r="1790" spans="3:4">
      <c r="C1790" s="32"/>
      <c r="D1790" s="32"/>
    </row>
    <row r="1791" spans="3:4">
      <c r="C1791" s="32"/>
      <c r="D1791" s="32"/>
    </row>
    <row r="1792" spans="3:4">
      <c r="C1792" s="32"/>
      <c r="D1792" s="32"/>
    </row>
    <row r="1793" spans="3:4">
      <c r="C1793" s="32"/>
      <c r="D1793" s="32"/>
    </row>
    <row r="1794" spans="3:4">
      <c r="C1794" s="32"/>
      <c r="D1794" s="32"/>
    </row>
    <row r="1795" spans="3:4">
      <c r="C1795" s="32"/>
      <c r="D1795" s="32"/>
    </row>
    <row r="1796" spans="3:4">
      <c r="C1796" s="32"/>
      <c r="D1796" s="32"/>
    </row>
    <row r="1797" spans="3:4">
      <c r="C1797" s="32"/>
      <c r="D1797" s="32"/>
    </row>
    <row r="1798" spans="3:4">
      <c r="C1798" s="32"/>
      <c r="D1798" s="32"/>
    </row>
    <row r="1799" spans="3:4">
      <c r="C1799" s="32"/>
      <c r="D1799" s="32"/>
    </row>
    <row r="1800" spans="3:4">
      <c r="C1800" s="32"/>
      <c r="D1800" s="32"/>
    </row>
    <row r="1801" spans="3:4">
      <c r="C1801" s="32"/>
      <c r="D1801" s="32"/>
    </row>
    <row r="1802" spans="3:4">
      <c r="C1802" s="32"/>
      <c r="D1802" s="32"/>
    </row>
    <row r="1803" spans="3:4">
      <c r="C1803" s="32"/>
      <c r="D1803" s="32"/>
    </row>
    <row r="1804" spans="3:4">
      <c r="C1804" s="32"/>
      <c r="D1804" s="32"/>
    </row>
    <row r="1805" spans="3:4">
      <c r="C1805" s="32"/>
      <c r="D1805" s="32"/>
    </row>
    <row r="1806" spans="3:4">
      <c r="C1806" s="32"/>
      <c r="D1806" s="32"/>
    </row>
    <row r="1807" spans="3:4">
      <c r="C1807" s="32"/>
      <c r="D1807" s="32"/>
    </row>
    <row r="1808" spans="3:4">
      <c r="C1808" s="32"/>
      <c r="D1808" s="32"/>
    </row>
    <row r="1809" spans="3:4">
      <c r="C1809" s="32"/>
      <c r="D1809" s="32"/>
    </row>
    <row r="1810" spans="3:4">
      <c r="C1810" s="32"/>
      <c r="D1810" s="32"/>
    </row>
    <row r="1811" spans="3:4">
      <c r="C1811" s="32"/>
      <c r="D1811" s="32"/>
    </row>
    <row r="1812" spans="3:4">
      <c r="C1812" s="32"/>
      <c r="D1812" s="32"/>
    </row>
    <row r="1813" spans="3:4">
      <c r="C1813" s="32"/>
      <c r="D1813" s="32"/>
    </row>
    <row r="1814" spans="3:4">
      <c r="C1814" s="32"/>
      <c r="D1814" s="32"/>
    </row>
    <row r="1815" spans="3:4">
      <c r="C1815" s="32"/>
      <c r="D1815" s="32"/>
    </row>
    <row r="1816" spans="3:4">
      <c r="C1816" s="32"/>
      <c r="D1816" s="32"/>
    </row>
    <row r="1817" spans="3:4">
      <c r="C1817" s="32"/>
      <c r="D1817" s="32"/>
    </row>
    <row r="1818" spans="3:4">
      <c r="C1818" s="32"/>
      <c r="D1818" s="32"/>
    </row>
    <row r="1819" spans="3:4">
      <c r="C1819" s="32"/>
      <c r="D1819" s="32"/>
    </row>
    <row r="1820" spans="3:4">
      <c r="C1820" s="32"/>
      <c r="D1820" s="32"/>
    </row>
    <row r="1821" spans="3:4">
      <c r="C1821" s="32"/>
      <c r="D1821" s="32"/>
    </row>
    <row r="1822" spans="3:4">
      <c r="C1822" s="32"/>
      <c r="D1822" s="32"/>
    </row>
    <row r="1823" spans="3:4">
      <c r="C1823" s="32"/>
      <c r="D1823" s="32"/>
    </row>
    <row r="1824" spans="3:4">
      <c r="C1824" s="32"/>
      <c r="D1824" s="32"/>
    </row>
    <row r="1825" spans="3:4">
      <c r="C1825" s="32"/>
      <c r="D1825" s="32"/>
    </row>
    <row r="1826" spans="3:4">
      <c r="C1826" s="32"/>
      <c r="D1826" s="32"/>
    </row>
    <row r="1827" spans="3:4">
      <c r="C1827" s="32"/>
      <c r="D1827" s="32"/>
    </row>
    <row r="1828" spans="3:4">
      <c r="C1828" s="32"/>
      <c r="D1828" s="32"/>
    </row>
    <row r="1829" spans="3:4">
      <c r="C1829" s="32"/>
      <c r="D1829" s="32"/>
    </row>
    <row r="1830" spans="3:4">
      <c r="C1830" s="32"/>
      <c r="D1830" s="32"/>
    </row>
    <row r="1831" spans="3:4">
      <c r="C1831" s="32"/>
      <c r="D1831" s="32"/>
    </row>
    <row r="1832" spans="3:4">
      <c r="C1832" s="32"/>
      <c r="D1832" s="32"/>
    </row>
    <row r="1833" spans="3:4">
      <c r="C1833" s="32"/>
      <c r="D1833" s="32"/>
    </row>
    <row r="1834" spans="3:4">
      <c r="C1834" s="32"/>
      <c r="D1834" s="32"/>
    </row>
    <row r="1835" spans="3:4">
      <c r="C1835" s="32"/>
      <c r="D1835" s="32"/>
    </row>
    <row r="1836" spans="3:4">
      <c r="C1836" s="32"/>
      <c r="D1836" s="32"/>
    </row>
    <row r="1837" spans="3:4">
      <c r="C1837" s="32"/>
      <c r="D1837" s="32"/>
    </row>
    <row r="1838" spans="3:4">
      <c r="C1838" s="32"/>
      <c r="D1838" s="32"/>
    </row>
    <row r="1839" spans="3:4">
      <c r="C1839" s="32"/>
      <c r="D1839" s="32"/>
    </row>
    <row r="1840" spans="3:4">
      <c r="C1840" s="32"/>
      <c r="D1840" s="32"/>
    </row>
    <row r="1841" spans="3:4">
      <c r="C1841" s="32"/>
      <c r="D1841" s="32"/>
    </row>
    <row r="1842" spans="3:4">
      <c r="C1842" s="32"/>
      <c r="D1842" s="32"/>
    </row>
    <row r="1843" spans="3:4">
      <c r="C1843" s="32"/>
      <c r="D1843" s="32"/>
    </row>
    <row r="1844" spans="3:4">
      <c r="C1844" s="32"/>
      <c r="D1844" s="32"/>
    </row>
    <row r="1845" spans="3:4">
      <c r="C1845" s="32"/>
      <c r="D1845" s="32"/>
    </row>
    <row r="1846" spans="3:4">
      <c r="C1846" s="32"/>
      <c r="D1846" s="32"/>
    </row>
    <row r="1847" spans="3:4">
      <c r="C1847" s="32"/>
      <c r="D1847" s="32"/>
    </row>
    <row r="1848" spans="3:4">
      <c r="C1848" s="32"/>
      <c r="D1848" s="32"/>
    </row>
    <row r="1849" spans="3:4">
      <c r="C1849" s="32"/>
      <c r="D1849" s="32"/>
    </row>
    <row r="1850" spans="3:4">
      <c r="C1850" s="32"/>
      <c r="D1850" s="32"/>
    </row>
    <row r="1851" spans="3:4">
      <c r="C1851" s="32"/>
      <c r="D1851" s="32"/>
    </row>
    <row r="1852" spans="3:4">
      <c r="C1852" s="32"/>
      <c r="D1852" s="32"/>
    </row>
    <row r="1853" spans="3:4">
      <c r="C1853" s="32"/>
      <c r="D1853" s="32"/>
    </row>
    <row r="1854" spans="3:4">
      <c r="C1854" s="32"/>
      <c r="D1854" s="32"/>
    </row>
    <row r="1855" spans="3:4">
      <c r="C1855" s="32"/>
      <c r="D1855" s="32"/>
    </row>
    <row r="1856" spans="3:4">
      <c r="C1856" s="32"/>
      <c r="D1856" s="32"/>
    </row>
    <row r="1857" spans="3:4">
      <c r="C1857" s="32"/>
      <c r="D1857" s="32"/>
    </row>
    <row r="1858" spans="3:4">
      <c r="C1858" s="32"/>
      <c r="D1858" s="32"/>
    </row>
    <row r="1859" spans="3:4">
      <c r="C1859" s="32"/>
      <c r="D1859" s="32"/>
    </row>
    <row r="1860" spans="3:4">
      <c r="C1860" s="32"/>
      <c r="D1860" s="32"/>
    </row>
    <row r="1861" spans="3:4">
      <c r="C1861" s="32"/>
      <c r="D1861" s="32"/>
    </row>
    <row r="1862" spans="3:4">
      <c r="C1862" s="32"/>
      <c r="D1862" s="32"/>
    </row>
    <row r="1863" spans="3:4">
      <c r="C1863" s="32"/>
      <c r="D1863" s="32"/>
    </row>
    <row r="1864" spans="3:4">
      <c r="C1864" s="32"/>
      <c r="D1864" s="32"/>
    </row>
    <row r="1865" spans="3:4">
      <c r="C1865" s="32"/>
      <c r="D1865" s="32"/>
    </row>
    <row r="1866" spans="3:4">
      <c r="C1866" s="32"/>
      <c r="D1866" s="32"/>
    </row>
    <row r="1867" spans="3:4">
      <c r="C1867" s="32"/>
      <c r="D1867" s="32"/>
    </row>
    <row r="1868" spans="3:4">
      <c r="C1868" s="32"/>
      <c r="D1868" s="32"/>
    </row>
    <row r="1869" spans="3:4">
      <c r="C1869" s="32"/>
      <c r="D1869" s="32"/>
    </row>
    <row r="1870" spans="3:4">
      <c r="C1870" s="32"/>
      <c r="D1870" s="32"/>
    </row>
    <row r="1871" spans="3:4">
      <c r="C1871" s="32"/>
      <c r="D1871" s="32"/>
    </row>
    <row r="1872" spans="3:4">
      <c r="C1872" s="32"/>
      <c r="D1872" s="32"/>
    </row>
    <row r="1873" spans="3:4">
      <c r="C1873" s="32"/>
      <c r="D1873" s="32"/>
    </row>
    <row r="1874" spans="3:4">
      <c r="C1874" s="32"/>
      <c r="D1874" s="32"/>
    </row>
    <row r="1875" spans="3:4">
      <c r="C1875" s="32"/>
      <c r="D1875" s="32"/>
    </row>
    <row r="1876" spans="3:4">
      <c r="C1876" s="32"/>
      <c r="D1876" s="32"/>
    </row>
    <row r="1877" spans="3:4">
      <c r="C1877" s="32"/>
      <c r="D1877" s="32"/>
    </row>
    <row r="1878" spans="3:4">
      <c r="C1878" s="32"/>
      <c r="D1878" s="32"/>
    </row>
    <row r="1879" spans="3:4">
      <c r="C1879" s="32"/>
      <c r="D1879" s="32"/>
    </row>
    <row r="1880" spans="3:4">
      <c r="C1880" s="32"/>
      <c r="D1880" s="32"/>
    </row>
    <row r="1881" spans="3:4">
      <c r="C1881" s="32"/>
      <c r="D1881" s="32"/>
    </row>
    <row r="1882" spans="3:4">
      <c r="C1882" s="32"/>
      <c r="D1882" s="32"/>
    </row>
    <row r="1883" spans="3:4">
      <c r="C1883" s="32"/>
      <c r="D1883" s="32"/>
    </row>
    <row r="1884" spans="3:4">
      <c r="C1884" s="32"/>
      <c r="D1884" s="32"/>
    </row>
    <row r="1885" spans="3:4">
      <c r="C1885" s="32"/>
      <c r="D1885" s="32"/>
    </row>
    <row r="1886" spans="3:4">
      <c r="C1886" s="32"/>
      <c r="D1886" s="32"/>
    </row>
    <row r="1887" spans="3:4">
      <c r="C1887" s="32"/>
      <c r="D1887" s="32"/>
    </row>
    <row r="1888" spans="3:4">
      <c r="C1888" s="32"/>
      <c r="D1888" s="32"/>
    </row>
    <row r="1889" spans="3:4">
      <c r="C1889" s="32"/>
      <c r="D1889" s="32"/>
    </row>
    <row r="1890" spans="3:4">
      <c r="C1890" s="32"/>
      <c r="D1890" s="32"/>
    </row>
    <row r="1891" spans="3:4">
      <c r="C1891" s="32"/>
      <c r="D1891" s="32"/>
    </row>
    <row r="1892" spans="3:4">
      <c r="C1892" s="32"/>
      <c r="D1892" s="32"/>
    </row>
    <row r="1893" spans="3:4">
      <c r="C1893" s="32"/>
      <c r="D1893" s="32"/>
    </row>
    <row r="1894" spans="3:4">
      <c r="C1894" s="32"/>
      <c r="D1894" s="32"/>
    </row>
    <row r="1895" spans="3:4">
      <c r="C1895" s="32"/>
      <c r="D1895" s="32"/>
    </row>
    <row r="1896" spans="3:4">
      <c r="C1896" s="32"/>
      <c r="D1896" s="32"/>
    </row>
    <row r="1897" spans="3:4">
      <c r="C1897" s="32"/>
      <c r="D1897" s="32"/>
    </row>
    <row r="1898" spans="3:4">
      <c r="C1898" s="32"/>
      <c r="D1898" s="32"/>
    </row>
    <row r="1899" spans="3:4">
      <c r="C1899" s="32"/>
      <c r="D1899" s="32"/>
    </row>
    <row r="1900" spans="3:4">
      <c r="C1900" s="32"/>
      <c r="D1900" s="32"/>
    </row>
    <row r="1901" spans="3:4">
      <c r="C1901" s="32"/>
      <c r="D1901" s="32"/>
    </row>
    <row r="1902" spans="3:4">
      <c r="C1902" s="32"/>
      <c r="D1902" s="32"/>
    </row>
    <row r="1903" spans="3:4">
      <c r="C1903" s="32"/>
      <c r="D1903" s="32"/>
    </row>
    <row r="1904" spans="3:4">
      <c r="C1904" s="32"/>
      <c r="D1904" s="32"/>
    </row>
    <row r="1905" spans="3:4">
      <c r="C1905" s="32"/>
      <c r="D1905" s="32"/>
    </row>
    <row r="1906" spans="3:4">
      <c r="C1906" s="32"/>
      <c r="D1906" s="32"/>
    </row>
    <row r="1907" spans="3:4">
      <c r="C1907" s="32"/>
      <c r="D1907" s="32"/>
    </row>
    <row r="1908" spans="3:4">
      <c r="C1908" s="32"/>
      <c r="D1908" s="32"/>
    </row>
    <row r="1909" spans="3:4">
      <c r="C1909" s="32"/>
      <c r="D1909" s="32"/>
    </row>
    <row r="1910" spans="3:4">
      <c r="C1910" s="32"/>
      <c r="D1910" s="32"/>
    </row>
    <row r="1911" spans="3:4">
      <c r="C1911" s="32"/>
      <c r="D1911" s="32"/>
    </row>
    <row r="1912" spans="3:4">
      <c r="C1912" s="32"/>
      <c r="D1912" s="32"/>
    </row>
    <row r="1913" spans="3:4">
      <c r="C1913" s="32"/>
      <c r="D1913" s="32"/>
    </row>
    <row r="1914" spans="3:4">
      <c r="C1914" s="32"/>
      <c r="D1914" s="32"/>
    </row>
    <row r="1915" spans="3:4">
      <c r="C1915" s="32"/>
      <c r="D1915" s="32"/>
    </row>
    <row r="1916" spans="3:4">
      <c r="C1916" s="32"/>
      <c r="D1916" s="32"/>
    </row>
    <row r="1917" spans="3:4">
      <c r="C1917" s="32"/>
      <c r="D1917" s="32"/>
    </row>
    <row r="1918" spans="3:4">
      <c r="C1918" s="32"/>
      <c r="D1918" s="32"/>
    </row>
    <row r="1919" spans="3:4">
      <c r="C1919" s="32"/>
      <c r="D1919" s="32"/>
    </row>
    <row r="1920" spans="3:4">
      <c r="C1920" s="32"/>
      <c r="D1920" s="32"/>
    </row>
    <row r="1921" spans="3:4">
      <c r="C1921" s="32"/>
      <c r="D1921" s="32"/>
    </row>
    <row r="1922" spans="3:4">
      <c r="C1922" s="32"/>
      <c r="D1922" s="32"/>
    </row>
    <row r="1923" spans="3:4">
      <c r="C1923" s="32"/>
      <c r="D1923" s="32"/>
    </row>
    <row r="1924" spans="3:4">
      <c r="C1924" s="32"/>
      <c r="D1924" s="32"/>
    </row>
    <row r="1925" spans="3:4">
      <c r="C1925" s="32"/>
      <c r="D1925" s="32"/>
    </row>
    <row r="1926" spans="3:4">
      <c r="C1926" s="32"/>
      <c r="D1926" s="32"/>
    </row>
    <row r="1927" spans="3:4">
      <c r="C1927" s="32"/>
      <c r="D1927" s="32"/>
    </row>
    <row r="1928" spans="3:4">
      <c r="C1928" s="32"/>
      <c r="D1928" s="32"/>
    </row>
    <row r="1929" spans="3:4">
      <c r="C1929" s="32"/>
      <c r="D1929" s="32"/>
    </row>
    <row r="1930" spans="3:4">
      <c r="C1930" s="32"/>
      <c r="D1930" s="32"/>
    </row>
    <row r="1931" spans="3:4">
      <c r="C1931" s="32"/>
      <c r="D1931" s="32"/>
    </row>
    <row r="1932" spans="3:4">
      <c r="C1932" s="32"/>
      <c r="D1932" s="32"/>
    </row>
    <row r="1933" spans="3:4">
      <c r="C1933" s="32"/>
      <c r="D1933" s="32"/>
    </row>
    <row r="1934" spans="3:4">
      <c r="C1934" s="32"/>
      <c r="D1934" s="32"/>
    </row>
    <row r="1935" spans="3:4">
      <c r="C1935" s="32"/>
      <c r="D1935" s="32"/>
    </row>
    <row r="1936" spans="3:4">
      <c r="C1936" s="32"/>
      <c r="D1936" s="32"/>
    </row>
    <row r="1937" spans="3:4">
      <c r="C1937" s="32"/>
      <c r="D1937" s="32"/>
    </row>
    <row r="1938" spans="3:4">
      <c r="C1938" s="32"/>
      <c r="D1938" s="32"/>
    </row>
    <row r="1939" spans="3:4">
      <c r="C1939" s="32"/>
      <c r="D1939" s="32"/>
    </row>
    <row r="1940" spans="3:4">
      <c r="C1940" s="32"/>
      <c r="D1940" s="32"/>
    </row>
    <row r="1941" spans="3:4">
      <c r="C1941" s="32"/>
      <c r="D1941" s="32"/>
    </row>
    <row r="1942" spans="3:4">
      <c r="C1942" s="32"/>
      <c r="D1942" s="32"/>
    </row>
    <row r="1943" spans="3:4">
      <c r="C1943" s="32"/>
      <c r="D1943" s="32"/>
    </row>
    <row r="1944" spans="3:4">
      <c r="C1944" s="32"/>
      <c r="D1944" s="32"/>
    </row>
    <row r="1945" spans="3:4">
      <c r="C1945" s="32"/>
      <c r="D1945" s="32"/>
    </row>
    <row r="1946" spans="3:4">
      <c r="C1946" s="32"/>
      <c r="D1946" s="32"/>
    </row>
    <row r="1947" spans="3:4">
      <c r="C1947" s="32"/>
      <c r="D1947" s="32"/>
    </row>
    <row r="1948" spans="3:4">
      <c r="C1948" s="32"/>
      <c r="D1948" s="32"/>
    </row>
    <row r="1949" spans="3:4">
      <c r="C1949" s="32"/>
      <c r="D1949" s="32"/>
    </row>
    <row r="1950" spans="3:4">
      <c r="C1950" s="32"/>
      <c r="D1950" s="32"/>
    </row>
    <row r="1951" spans="3:4">
      <c r="C1951" s="32"/>
      <c r="D1951" s="32"/>
    </row>
    <row r="1952" spans="3:4">
      <c r="C1952" s="32"/>
      <c r="D1952" s="32"/>
    </row>
    <row r="1953" spans="3:4">
      <c r="C1953" s="32"/>
      <c r="D1953" s="32"/>
    </row>
    <row r="1954" spans="3:4">
      <c r="C1954" s="32"/>
      <c r="D1954" s="32"/>
    </row>
    <row r="1955" spans="3:4">
      <c r="C1955" s="32"/>
      <c r="D1955" s="32"/>
    </row>
    <row r="1956" spans="3:4">
      <c r="C1956" s="32"/>
      <c r="D1956" s="32"/>
    </row>
    <row r="1957" spans="3:4">
      <c r="C1957" s="32"/>
      <c r="D1957" s="32"/>
    </row>
    <row r="1958" spans="3:4">
      <c r="C1958" s="32"/>
      <c r="D1958" s="32"/>
    </row>
    <row r="1959" spans="3:4">
      <c r="C1959" s="32"/>
      <c r="D1959" s="32"/>
    </row>
    <row r="1960" spans="3:4">
      <c r="C1960" s="32"/>
      <c r="D1960" s="32"/>
    </row>
    <row r="1961" spans="3:4">
      <c r="C1961" s="32"/>
      <c r="D1961" s="32"/>
    </row>
    <row r="1962" spans="3:4">
      <c r="C1962" s="32"/>
      <c r="D1962" s="32"/>
    </row>
    <row r="1963" spans="3:4">
      <c r="C1963" s="32"/>
      <c r="D1963" s="32"/>
    </row>
    <row r="1964" spans="3:4">
      <c r="C1964" s="32"/>
      <c r="D1964" s="32"/>
    </row>
    <row r="1965" spans="3:4">
      <c r="C1965" s="32"/>
      <c r="D1965" s="32"/>
    </row>
    <row r="1966" spans="3:4">
      <c r="C1966" s="32"/>
      <c r="D1966" s="32"/>
    </row>
    <row r="1967" spans="3:4">
      <c r="C1967" s="32"/>
      <c r="D1967" s="32"/>
    </row>
    <row r="1968" spans="3:4">
      <c r="C1968" s="32"/>
      <c r="D1968" s="32"/>
    </row>
    <row r="1969" spans="3:4">
      <c r="C1969" s="32"/>
      <c r="D1969" s="32"/>
    </row>
    <row r="1970" spans="3:4">
      <c r="C1970" s="32"/>
      <c r="D1970" s="32"/>
    </row>
    <row r="1971" spans="3:4">
      <c r="C1971" s="32"/>
      <c r="D1971" s="32"/>
    </row>
    <row r="1972" spans="3:4">
      <c r="C1972" s="32"/>
      <c r="D1972" s="32"/>
    </row>
    <row r="1973" spans="3:4">
      <c r="C1973" s="32"/>
      <c r="D1973" s="32"/>
    </row>
    <row r="1974" spans="3:4">
      <c r="C1974" s="32"/>
      <c r="D1974" s="32"/>
    </row>
    <row r="1975" spans="3:4">
      <c r="C1975" s="32"/>
      <c r="D1975" s="32"/>
    </row>
    <row r="1976" spans="3:4">
      <c r="C1976" s="32"/>
      <c r="D1976" s="32"/>
    </row>
    <row r="1977" spans="3:4">
      <c r="C1977" s="32"/>
      <c r="D1977" s="32"/>
    </row>
    <row r="1978" spans="3:4">
      <c r="C1978" s="32"/>
      <c r="D1978" s="32"/>
    </row>
    <row r="1979" spans="3:4">
      <c r="C1979" s="32"/>
      <c r="D1979" s="32"/>
    </row>
    <row r="1980" spans="3:4">
      <c r="C1980" s="32"/>
      <c r="D1980" s="32"/>
    </row>
    <row r="1981" spans="3:4">
      <c r="C1981" s="32"/>
      <c r="D1981" s="32"/>
    </row>
    <row r="1982" spans="3:4">
      <c r="C1982" s="32"/>
      <c r="D1982" s="32"/>
    </row>
    <row r="1983" spans="3:4">
      <c r="C1983" s="32"/>
      <c r="D1983" s="32"/>
    </row>
    <row r="1984" spans="3:4">
      <c r="C1984" s="32"/>
      <c r="D1984" s="32"/>
    </row>
    <row r="1985" spans="3:4">
      <c r="C1985" s="32"/>
      <c r="D1985" s="32"/>
    </row>
    <row r="1986" spans="3:4">
      <c r="C1986" s="32"/>
      <c r="D1986" s="32"/>
    </row>
    <row r="1987" spans="3:4">
      <c r="C1987" s="32"/>
      <c r="D1987" s="32"/>
    </row>
    <row r="1988" spans="3:4">
      <c r="C1988" s="32"/>
      <c r="D1988" s="32"/>
    </row>
    <row r="1989" spans="3:4">
      <c r="C1989" s="32"/>
      <c r="D1989" s="32"/>
    </row>
    <row r="1990" spans="3:4">
      <c r="C1990" s="32"/>
      <c r="D1990" s="32"/>
    </row>
    <row r="1991" spans="3:4">
      <c r="C1991" s="32"/>
      <c r="D1991" s="32"/>
    </row>
    <row r="1992" spans="3:4">
      <c r="C1992" s="32"/>
      <c r="D1992" s="32"/>
    </row>
    <row r="1993" spans="3:4">
      <c r="C1993" s="32"/>
      <c r="D1993" s="32"/>
    </row>
    <row r="1994" spans="3:4">
      <c r="C1994" s="32"/>
      <c r="D1994" s="32"/>
    </row>
    <row r="1995" spans="3:4">
      <c r="C1995" s="32"/>
      <c r="D1995" s="32"/>
    </row>
    <row r="1996" spans="3:4">
      <c r="C1996" s="32"/>
      <c r="D1996" s="32"/>
    </row>
    <row r="1997" spans="3:4">
      <c r="C1997" s="32"/>
      <c r="D1997" s="32"/>
    </row>
    <row r="1998" spans="3:4">
      <c r="C1998" s="32"/>
      <c r="D1998" s="32"/>
    </row>
    <row r="1999" spans="3:4">
      <c r="C1999" s="32"/>
      <c r="D1999" s="32"/>
    </row>
    <row r="2000" spans="3:4">
      <c r="C2000" s="32"/>
      <c r="D2000" s="32"/>
    </row>
    <row r="2001" spans="3:4">
      <c r="C2001" s="32"/>
      <c r="D2001" s="32"/>
    </row>
    <row r="2002" spans="3:4">
      <c r="C2002" s="32"/>
      <c r="D2002" s="32"/>
    </row>
    <row r="2003" spans="3:4">
      <c r="C2003" s="32"/>
      <c r="D2003" s="32"/>
    </row>
    <row r="2004" spans="3:4">
      <c r="C2004" s="32"/>
      <c r="D2004" s="32"/>
    </row>
    <row r="2005" spans="3:4">
      <c r="C2005" s="32"/>
      <c r="D2005" s="32"/>
    </row>
    <row r="2006" spans="3:4">
      <c r="C2006" s="32"/>
      <c r="D2006" s="32"/>
    </row>
    <row r="2007" spans="3:4">
      <c r="C2007" s="32"/>
      <c r="D2007" s="32"/>
    </row>
    <row r="2008" spans="3:4">
      <c r="C2008" s="32"/>
      <c r="D2008" s="32"/>
    </row>
    <row r="2009" spans="3:4">
      <c r="C2009" s="32"/>
      <c r="D2009" s="32"/>
    </row>
    <row r="2010" spans="3:4">
      <c r="C2010" s="32"/>
      <c r="D2010" s="32"/>
    </row>
    <row r="2011" spans="3:4">
      <c r="C2011" s="32"/>
      <c r="D2011" s="32"/>
    </row>
    <row r="2012" spans="3:4">
      <c r="C2012" s="32"/>
      <c r="D2012" s="32"/>
    </row>
    <row r="2013" spans="3:4">
      <c r="C2013" s="32"/>
      <c r="D2013" s="32"/>
    </row>
    <row r="2014" spans="3:4">
      <c r="C2014" s="32"/>
      <c r="D2014" s="32"/>
    </row>
    <row r="2015" spans="3:4">
      <c r="C2015" s="32"/>
      <c r="D2015" s="32"/>
    </row>
    <row r="2016" spans="3:4">
      <c r="C2016" s="32"/>
      <c r="D2016" s="32"/>
    </row>
    <row r="2017" spans="3:4">
      <c r="C2017" s="32"/>
      <c r="D2017" s="32"/>
    </row>
    <row r="2018" spans="3:4">
      <c r="C2018" s="32"/>
      <c r="D2018" s="32"/>
    </row>
    <row r="2019" spans="3:4">
      <c r="C2019" s="32"/>
      <c r="D2019" s="32"/>
    </row>
    <row r="2020" spans="3:4">
      <c r="C2020" s="32"/>
      <c r="D2020" s="32"/>
    </row>
    <row r="2021" spans="3:4">
      <c r="C2021" s="32"/>
      <c r="D2021" s="32"/>
    </row>
    <row r="2022" spans="3:4">
      <c r="C2022" s="32"/>
      <c r="D2022" s="32"/>
    </row>
    <row r="2023" spans="3:4">
      <c r="C2023" s="32"/>
      <c r="D2023" s="32"/>
    </row>
    <row r="2024" spans="3:4">
      <c r="C2024" s="32"/>
      <c r="D2024" s="32"/>
    </row>
    <row r="2025" spans="3:4">
      <c r="C2025" s="32"/>
      <c r="D2025" s="32"/>
    </row>
    <row r="2026" spans="3:4">
      <c r="C2026" s="32"/>
      <c r="D2026" s="32"/>
    </row>
    <row r="2027" spans="3:4">
      <c r="C2027" s="32"/>
      <c r="D2027" s="32"/>
    </row>
    <row r="2028" spans="3:4">
      <c r="C2028" s="32"/>
      <c r="D2028" s="32"/>
    </row>
    <row r="2029" spans="3:4">
      <c r="C2029" s="32"/>
      <c r="D2029" s="32"/>
    </row>
    <row r="2030" spans="3:4">
      <c r="C2030" s="32"/>
      <c r="D2030" s="32"/>
    </row>
    <row r="2031" spans="3:4">
      <c r="C2031" s="32"/>
      <c r="D2031" s="32"/>
    </row>
    <row r="2032" spans="3:4">
      <c r="C2032" s="32"/>
      <c r="D2032" s="32"/>
    </row>
    <row r="2033" spans="3:4">
      <c r="C2033" s="32"/>
      <c r="D2033" s="32"/>
    </row>
    <row r="2034" spans="3:4">
      <c r="C2034" s="32"/>
      <c r="D2034" s="32"/>
    </row>
    <row r="2035" spans="3:4">
      <c r="C2035" s="32"/>
      <c r="D2035" s="32"/>
    </row>
    <row r="2036" spans="3:4">
      <c r="C2036" s="32"/>
      <c r="D2036" s="32"/>
    </row>
    <row r="2037" spans="3:4">
      <c r="C2037" s="32"/>
      <c r="D2037" s="32"/>
    </row>
    <row r="2038" spans="3:4">
      <c r="C2038" s="32"/>
      <c r="D2038" s="32"/>
    </row>
    <row r="2039" spans="3:4">
      <c r="C2039" s="32"/>
      <c r="D2039" s="32"/>
    </row>
    <row r="2040" spans="3:4">
      <c r="C2040" s="32"/>
      <c r="D2040" s="32"/>
    </row>
    <row r="2041" spans="3:4">
      <c r="C2041" s="32"/>
      <c r="D2041" s="32"/>
    </row>
    <row r="2042" spans="3:4">
      <c r="C2042" s="32"/>
      <c r="D2042" s="32"/>
    </row>
    <row r="2043" spans="3:4">
      <c r="C2043" s="32"/>
      <c r="D2043" s="32"/>
    </row>
    <row r="2044" spans="3:4">
      <c r="C2044" s="32"/>
      <c r="D2044" s="32"/>
    </row>
    <row r="2045" spans="3:4">
      <c r="C2045" s="32"/>
      <c r="D2045" s="32"/>
    </row>
    <row r="2046" spans="3:4">
      <c r="C2046" s="32"/>
      <c r="D2046" s="32"/>
    </row>
    <row r="2047" spans="3:4">
      <c r="C2047" s="32"/>
      <c r="D2047" s="32"/>
    </row>
    <row r="2048" spans="3:4">
      <c r="C2048" s="32"/>
      <c r="D2048" s="32"/>
    </row>
    <row r="2049" spans="3:4">
      <c r="C2049" s="32"/>
      <c r="D2049" s="32"/>
    </row>
    <row r="2050" spans="3:4">
      <c r="C2050" s="32"/>
      <c r="D2050" s="32"/>
    </row>
    <row r="2051" spans="3:4">
      <c r="C2051" s="32"/>
      <c r="D2051" s="32"/>
    </row>
    <row r="2052" spans="3:4">
      <c r="C2052" s="32"/>
      <c r="D2052" s="32"/>
    </row>
    <row r="2053" spans="3:4">
      <c r="C2053" s="32"/>
      <c r="D2053" s="32"/>
    </row>
    <row r="2054" spans="3:4">
      <c r="C2054" s="32"/>
      <c r="D2054" s="32"/>
    </row>
    <row r="2055" spans="3:4">
      <c r="C2055" s="32"/>
      <c r="D2055" s="32"/>
    </row>
    <row r="2056" spans="3:4">
      <c r="C2056" s="32"/>
      <c r="D2056" s="32"/>
    </row>
    <row r="2057" spans="3:4">
      <c r="C2057" s="32"/>
      <c r="D2057" s="32"/>
    </row>
    <row r="2058" spans="3:4">
      <c r="C2058" s="32"/>
      <c r="D2058" s="32"/>
    </row>
    <row r="2059" spans="3:4">
      <c r="C2059" s="32"/>
      <c r="D2059" s="32"/>
    </row>
    <row r="2060" spans="3:4">
      <c r="C2060" s="32"/>
      <c r="D2060" s="32"/>
    </row>
    <row r="2061" spans="3:4">
      <c r="C2061" s="32"/>
      <c r="D2061" s="32"/>
    </row>
    <row r="2062" spans="3:4">
      <c r="C2062" s="32"/>
      <c r="D2062" s="32"/>
    </row>
    <row r="2063" spans="3:4">
      <c r="C2063" s="32"/>
      <c r="D2063" s="32"/>
    </row>
    <row r="2064" spans="3:4">
      <c r="C2064" s="32"/>
      <c r="D2064" s="32"/>
    </row>
    <row r="2065" spans="3:4">
      <c r="C2065" s="32"/>
      <c r="D2065" s="32"/>
    </row>
    <row r="2066" spans="3:4">
      <c r="C2066" s="32"/>
      <c r="D2066" s="32"/>
    </row>
    <row r="2067" spans="3:4">
      <c r="C2067" s="32"/>
      <c r="D2067" s="32"/>
    </row>
    <row r="2068" spans="3:4">
      <c r="C2068" s="32"/>
      <c r="D2068" s="32"/>
    </row>
    <row r="2069" spans="3:4">
      <c r="C2069" s="32"/>
      <c r="D2069" s="32"/>
    </row>
    <row r="2070" spans="3:4">
      <c r="C2070" s="32"/>
      <c r="D2070" s="32"/>
    </row>
    <row r="2071" spans="3:4">
      <c r="C2071" s="32"/>
      <c r="D2071" s="32"/>
    </row>
    <row r="2072" spans="3:4">
      <c r="C2072" s="32"/>
      <c r="D2072" s="32"/>
    </row>
    <row r="2073" spans="3:4">
      <c r="C2073" s="32"/>
      <c r="D2073" s="32"/>
    </row>
    <row r="2074" spans="3:4">
      <c r="C2074" s="32"/>
      <c r="D2074" s="32"/>
    </row>
    <row r="2075" spans="3:4">
      <c r="C2075" s="32"/>
      <c r="D2075" s="32"/>
    </row>
    <row r="2076" spans="3:4">
      <c r="C2076" s="32"/>
      <c r="D2076" s="32"/>
    </row>
    <row r="2077" spans="3:4">
      <c r="C2077" s="32"/>
      <c r="D2077" s="32"/>
    </row>
    <row r="2078" spans="3:4">
      <c r="C2078" s="32"/>
      <c r="D2078" s="32"/>
    </row>
    <row r="2079" spans="3:4">
      <c r="C2079" s="32"/>
      <c r="D2079" s="32"/>
    </row>
    <row r="2080" spans="3:4">
      <c r="C2080" s="32"/>
      <c r="D2080" s="32"/>
    </row>
    <row r="2081" spans="3:4">
      <c r="C2081" s="32"/>
      <c r="D2081" s="32"/>
    </row>
    <row r="2082" spans="3:4">
      <c r="C2082" s="32"/>
      <c r="D2082" s="32"/>
    </row>
    <row r="2083" spans="3:4">
      <c r="C2083" s="32"/>
      <c r="D2083" s="32"/>
    </row>
    <row r="2084" spans="3:4">
      <c r="C2084" s="32"/>
      <c r="D2084" s="32"/>
    </row>
    <row r="2085" spans="3:4">
      <c r="C2085" s="32"/>
      <c r="D2085" s="32"/>
    </row>
    <row r="2086" spans="3:4">
      <c r="C2086" s="32"/>
      <c r="D2086" s="32"/>
    </row>
    <row r="2087" spans="3:4">
      <c r="C2087" s="32"/>
      <c r="D2087" s="32"/>
    </row>
    <row r="2088" spans="3:4">
      <c r="C2088" s="32"/>
      <c r="D2088" s="32"/>
    </row>
    <row r="2089" spans="3:4">
      <c r="C2089" s="32"/>
      <c r="D2089" s="32"/>
    </row>
    <row r="2090" spans="3:4">
      <c r="C2090" s="32"/>
      <c r="D2090" s="32"/>
    </row>
    <row r="2091" spans="3:4">
      <c r="C2091" s="32"/>
      <c r="D2091" s="32"/>
    </row>
    <row r="2092" spans="3:4">
      <c r="C2092" s="32"/>
      <c r="D2092" s="32"/>
    </row>
    <row r="2093" spans="3:4">
      <c r="C2093" s="32"/>
      <c r="D2093" s="32"/>
    </row>
    <row r="2094" spans="3:4">
      <c r="C2094" s="32"/>
      <c r="D2094" s="32"/>
    </row>
    <row r="2095" spans="3:4">
      <c r="C2095" s="32"/>
      <c r="D2095" s="32"/>
    </row>
    <row r="2096" spans="3:4">
      <c r="C2096" s="32"/>
      <c r="D2096" s="32"/>
    </row>
    <row r="2097" spans="3:4">
      <c r="C2097" s="32"/>
      <c r="D2097" s="32"/>
    </row>
    <row r="2098" spans="3:4">
      <c r="C2098" s="32"/>
      <c r="D2098" s="32"/>
    </row>
    <row r="2099" spans="3:4">
      <c r="C2099" s="32"/>
      <c r="D2099" s="32"/>
    </row>
    <row r="2100" spans="3:4">
      <c r="C2100" s="32"/>
      <c r="D2100" s="32"/>
    </row>
    <row r="2101" spans="3:4">
      <c r="C2101" s="32"/>
      <c r="D2101" s="32"/>
    </row>
    <row r="2102" spans="3:4">
      <c r="C2102" s="32"/>
      <c r="D2102" s="32"/>
    </row>
    <row r="2103" spans="3:4">
      <c r="C2103" s="32"/>
      <c r="D2103" s="32"/>
    </row>
    <row r="2104" spans="3:4">
      <c r="C2104" s="32"/>
      <c r="D2104" s="32"/>
    </row>
    <row r="2105" spans="3:4">
      <c r="C2105" s="32"/>
      <c r="D2105" s="32"/>
    </row>
    <row r="2106" spans="3:4">
      <c r="C2106" s="32"/>
      <c r="D2106" s="32"/>
    </row>
    <row r="2107" spans="3:4">
      <c r="C2107" s="32"/>
      <c r="D2107" s="32"/>
    </row>
    <row r="2108" spans="3:4">
      <c r="C2108" s="32"/>
      <c r="D2108" s="32"/>
    </row>
    <row r="2109" spans="3:4">
      <c r="C2109" s="32"/>
      <c r="D2109" s="32"/>
    </row>
    <row r="2110" spans="3:4">
      <c r="C2110" s="32"/>
      <c r="D2110" s="32"/>
    </row>
    <row r="2111" spans="3:4">
      <c r="C2111" s="32"/>
      <c r="D2111" s="32"/>
    </row>
    <row r="2112" spans="3:4">
      <c r="C2112" s="32"/>
      <c r="D2112" s="32"/>
    </row>
    <row r="2113" spans="3:4">
      <c r="C2113" s="32"/>
      <c r="D2113" s="32"/>
    </row>
    <row r="2114" spans="3:4">
      <c r="C2114" s="32"/>
      <c r="D2114" s="32"/>
    </row>
    <row r="2115" spans="3:4">
      <c r="C2115" s="32"/>
      <c r="D2115" s="32"/>
    </row>
    <row r="2116" spans="3:4">
      <c r="C2116" s="32"/>
      <c r="D2116" s="32"/>
    </row>
    <row r="2117" spans="3:4">
      <c r="C2117" s="32"/>
      <c r="D2117" s="32"/>
    </row>
    <row r="2118" spans="3:4">
      <c r="C2118" s="32"/>
      <c r="D2118" s="32"/>
    </row>
    <row r="2119" spans="3:4">
      <c r="C2119" s="32"/>
      <c r="D2119" s="32"/>
    </row>
    <row r="2120" spans="3:4">
      <c r="C2120" s="32"/>
      <c r="D2120" s="32"/>
    </row>
    <row r="2121" spans="3:4">
      <c r="C2121" s="32"/>
      <c r="D2121" s="32"/>
    </row>
    <row r="2122" spans="3:4">
      <c r="C2122" s="32"/>
      <c r="D2122" s="32"/>
    </row>
    <row r="2123" spans="3:4">
      <c r="C2123" s="32"/>
      <c r="D2123" s="32"/>
    </row>
    <row r="2124" spans="3:4">
      <c r="C2124" s="32"/>
      <c r="D2124" s="32"/>
    </row>
    <row r="2125" spans="3:4">
      <c r="C2125" s="32"/>
      <c r="D2125" s="32"/>
    </row>
    <row r="2126" spans="3:4">
      <c r="C2126" s="32"/>
      <c r="D2126" s="32"/>
    </row>
    <row r="2127" spans="3:4">
      <c r="C2127" s="32"/>
      <c r="D2127" s="32"/>
    </row>
    <row r="2128" spans="3:4">
      <c r="C2128" s="32"/>
      <c r="D2128" s="32"/>
    </row>
    <row r="2129" spans="3:4">
      <c r="C2129" s="32"/>
      <c r="D2129" s="32"/>
    </row>
    <row r="2130" spans="3:4">
      <c r="C2130" s="32"/>
      <c r="D2130" s="32"/>
    </row>
    <row r="2131" spans="3:4">
      <c r="C2131" s="32"/>
      <c r="D2131" s="32"/>
    </row>
    <row r="2132" spans="3:4">
      <c r="C2132" s="32"/>
      <c r="D2132" s="32"/>
    </row>
    <row r="2133" spans="3:4">
      <c r="C2133" s="32"/>
      <c r="D2133" s="32"/>
    </row>
    <row r="2134" spans="3:4">
      <c r="C2134" s="32"/>
      <c r="D2134" s="32"/>
    </row>
    <row r="2135" spans="3:4">
      <c r="C2135" s="32"/>
      <c r="D2135" s="32"/>
    </row>
    <row r="2136" spans="3:4">
      <c r="C2136" s="32"/>
      <c r="D2136" s="32"/>
    </row>
    <row r="2137" spans="3:4">
      <c r="C2137" s="32"/>
      <c r="D2137" s="32"/>
    </row>
    <row r="2138" spans="3:4">
      <c r="C2138" s="32"/>
      <c r="D2138" s="32"/>
    </row>
    <row r="2139" spans="3:4">
      <c r="C2139" s="32"/>
      <c r="D2139" s="32"/>
    </row>
    <row r="2140" spans="3:4">
      <c r="C2140" s="32"/>
      <c r="D2140" s="32"/>
    </row>
    <row r="2141" spans="3:4">
      <c r="C2141" s="32"/>
      <c r="D2141" s="32"/>
    </row>
    <row r="2142" spans="3:4">
      <c r="C2142" s="32"/>
      <c r="D2142" s="32"/>
    </row>
    <row r="2143" spans="3:4">
      <c r="C2143" s="32"/>
      <c r="D2143" s="32"/>
    </row>
    <row r="2144" spans="3:4">
      <c r="C2144" s="32"/>
      <c r="D2144" s="32"/>
    </row>
    <row r="2145" spans="3:4">
      <c r="C2145" s="32"/>
      <c r="D2145" s="32"/>
    </row>
    <row r="2146" spans="3:4">
      <c r="C2146" s="32"/>
      <c r="D2146" s="32"/>
    </row>
    <row r="2147" spans="3:4">
      <c r="C2147" s="32"/>
      <c r="D2147" s="32"/>
    </row>
    <row r="2148" spans="3:4">
      <c r="C2148" s="32"/>
      <c r="D2148" s="32"/>
    </row>
    <row r="2149" spans="3:4">
      <c r="C2149" s="32"/>
      <c r="D2149" s="32"/>
    </row>
    <row r="2150" spans="3:4">
      <c r="C2150" s="32"/>
      <c r="D2150" s="32"/>
    </row>
    <row r="2151" spans="3:4">
      <c r="C2151" s="32"/>
      <c r="D2151" s="32"/>
    </row>
    <row r="2152" spans="3:4">
      <c r="C2152" s="32"/>
      <c r="D2152" s="32"/>
    </row>
    <row r="2153" spans="3:4">
      <c r="C2153" s="32"/>
      <c r="D2153" s="32"/>
    </row>
    <row r="2154" spans="3:4">
      <c r="C2154" s="32"/>
      <c r="D2154" s="32"/>
    </row>
    <row r="2155" spans="3:4">
      <c r="C2155" s="32"/>
      <c r="D2155" s="32"/>
    </row>
    <row r="2156" spans="3:4">
      <c r="C2156" s="32"/>
      <c r="D2156" s="32"/>
    </row>
    <row r="2157" spans="3:4">
      <c r="C2157" s="32"/>
      <c r="D2157" s="32"/>
    </row>
    <row r="2158" spans="3:4">
      <c r="C2158" s="32"/>
      <c r="D2158" s="32"/>
    </row>
    <row r="2159" spans="3:4">
      <c r="C2159" s="32"/>
      <c r="D2159" s="32"/>
    </row>
    <row r="2160" spans="3:4">
      <c r="C2160" s="32"/>
      <c r="D2160" s="32"/>
    </row>
    <row r="2161" spans="3:4">
      <c r="C2161" s="32"/>
      <c r="D2161" s="32"/>
    </row>
    <row r="2162" spans="3:4">
      <c r="C2162" s="32"/>
      <c r="D2162" s="32"/>
    </row>
    <row r="2163" spans="3:4">
      <c r="C2163" s="32"/>
      <c r="D2163" s="32"/>
    </row>
    <row r="2164" spans="3:4">
      <c r="C2164" s="32"/>
      <c r="D2164" s="32"/>
    </row>
    <row r="2165" spans="3:4">
      <c r="C2165" s="32"/>
      <c r="D2165" s="32"/>
    </row>
    <row r="2166" spans="3:4">
      <c r="C2166" s="32"/>
      <c r="D2166" s="32"/>
    </row>
    <row r="2167" spans="3:4">
      <c r="C2167" s="32"/>
      <c r="D2167" s="32"/>
    </row>
    <row r="2168" spans="3:4">
      <c r="C2168" s="32"/>
      <c r="D2168" s="32"/>
    </row>
    <row r="2169" spans="3:4">
      <c r="C2169" s="32"/>
      <c r="D2169" s="32"/>
    </row>
    <row r="2170" spans="3:4">
      <c r="C2170" s="32"/>
      <c r="D2170" s="32"/>
    </row>
    <row r="2171" spans="3:4">
      <c r="C2171" s="32"/>
      <c r="D2171" s="32"/>
    </row>
    <row r="2172" spans="3:4">
      <c r="C2172" s="32"/>
      <c r="D2172" s="32"/>
    </row>
    <row r="2173" spans="3:4">
      <c r="C2173" s="32"/>
      <c r="D2173" s="32"/>
    </row>
    <row r="2174" spans="3:4">
      <c r="C2174" s="32"/>
      <c r="D2174" s="32"/>
    </row>
    <row r="2175" spans="3:4">
      <c r="C2175" s="32"/>
      <c r="D2175" s="32"/>
    </row>
    <row r="2176" spans="3:4">
      <c r="C2176" s="32"/>
      <c r="D2176" s="32"/>
    </row>
    <row r="2177" spans="3:4">
      <c r="C2177" s="32"/>
      <c r="D2177" s="32"/>
    </row>
    <row r="2178" spans="3:4">
      <c r="C2178" s="32"/>
      <c r="D2178" s="32"/>
    </row>
    <row r="2179" spans="3:4">
      <c r="C2179" s="32"/>
      <c r="D2179" s="32"/>
    </row>
    <row r="2180" spans="3:4">
      <c r="C2180" s="32"/>
      <c r="D2180" s="32"/>
    </row>
    <row r="2181" spans="3:4">
      <c r="C2181" s="32"/>
      <c r="D2181" s="32"/>
    </row>
    <row r="2182" spans="3:4">
      <c r="C2182" s="32"/>
      <c r="D2182" s="32"/>
    </row>
    <row r="2183" spans="3:4">
      <c r="C2183" s="32"/>
      <c r="D2183" s="32"/>
    </row>
    <row r="2184" spans="3:4">
      <c r="C2184" s="32"/>
      <c r="D2184" s="32"/>
    </row>
    <row r="2185" spans="3:4">
      <c r="C2185" s="32"/>
      <c r="D2185" s="32"/>
    </row>
    <row r="2186" spans="3:4">
      <c r="C2186" s="32"/>
      <c r="D2186" s="32"/>
    </row>
    <row r="2187" spans="3:4">
      <c r="C2187" s="32"/>
      <c r="D2187" s="32"/>
    </row>
    <row r="2188" spans="3:4">
      <c r="C2188" s="32"/>
      <c r="D2188" s="32"/>
    </row>
    <row r="2189" spans="3:4">
      <c r="C2189" s="32"/>
      <c r="D2189" s="32"/>
    </row>
    <row r="2190" spans="3:4">
      <c r="C2190" s="32"/>
      <c r="D2190" s="32"/>
    </row>
    <row r="2191" spans="3:4">
      <c r="C2191" s="32"/>
      <c r="D2191" s="32"/>
    </row>
    <row r="2192" spans="3:4">
      <c r="C2192" s="32"/>
      <c r="D2192" s="32"/>
    </row>
    <row r="2193" spans="3:4">
      <c r="C2193" s="32"/>
      <c r="D2193" s="32"/>
    </row>
    <row r="2194" spans="3:4">
      <c r="C2194" s="32"/>
      <c r="D2194" s="32"/>
    </row>
    <row r="2195" spans="3:4">
      <c r="C2195" s="32"/>
      <c r="D2195" s="32"/>
    </row>
    <row r="2196" spans="3:4">
      <c r="C2196" s="32"/>
      <c r="D2196" s="32"/>
    </row>
    <row r="2197" spans="3:4">
      <c r="C2197" s="32"/>
      <c r="D2197" s="32"/>
    </row>
    <row r="2198" spans="3:4">
      <c r="C2198" s="32"/>
      <c r="D2198" s="32"/>
    </row>
    <row r="2199" spans="3:4">
      <c r="C2199" s="32"/>
      <c r="D2199" s="32"/>
    </row>
    <row r="2200" spans="3:4">
      <c r="C2200" s="32"/>
      <c r="D2200" s="32"/>
    </row>
    <row r="2201" spans="3:4">
      <c r="C2201" s="32"/>
      <c r="D2201" s="32"/>
    </row>
    <row r="2202" spans="3:4">
      <c r="C2202" s="32"/>
      <c r="D2202" s="32"/>
    </row>
    <row r="2203" spans="3:4">
      <c r="C2203" s="32"/>
      <c r="D2203" s="32"/>
    </row>
    <row r="2204" spans="3:4">
      <c r="C2204" s="32"/>
      <c r="D2204" s="32"/>
    </row>
    <row r="2205" spans="3:4">
      <c r="C2205" s="32"/>
      <c r="D2205" s="32"/>
    </row>
    <row r="2206" spans="3:4">
      <c r="C2206" s="32"/>
      <c r="D2206" s="32"/>
    </row>
    <row r="2207" spans="3:4">
      <c r="C2207" s="32"/>
      <c r="D2207" s="32"/>
    </row>
    <row r="2208" spans="3:4">
      <c r="C2208" s="32"/>
      <c r="D2208" s="32"/>
    </row>
    <row r="2209" spans="3:4">
      <c r="C2209" s="32"/>
      <c r="D2209" s="32"/>
    </row>
    <row r="2210" spans="3:4">
      <c r="C2210" s="32"/>
      <c r="D2210" s="32"/>
    </row>
    <row r="2211" spans="3:4">
      <c r="C2211" s="32"/>
      <c r="D2211" s="32"/>
    </row>
    <row r="2212" spans="3:4">
      <c r="C2212" s="32"/>
      <c r="D2212" s="32"/>
    </row>
    <row r="2213" spans="3:4">
      <c r="C2213" s="32"/>
      <c r="D2213" s="32"/>
    </row>
    <row r="2214" spans="3:4">
      <c r="C2214" s="32"/>
      <c r="D2214" s="32"/>
    </row>
    <row r="2215" spans="3:4">
      <c r="C2215" s="32"/>
      <c r="D2215" s="32"/>
    </row>
    <row r="2216" spans="3:4">
      <c r="C2216" s="32"/>
      <c r="D2216" s="32"/>
    </row>
    <row r="2217" spans="3:4">
      <c r="C2217" s="32"/>
      <c r="D2217" s="32"/>
    </row>
    <row r="2218" spans="3:4">
      <c r="C2218" s="32"/>
      <c r="D2218" s="32"/>
    </row>
    <row r="2219" spans="3:4">
      <c r="C2219" s="32"/>
      <c r="D2219" s="32"/>
    </row>
    <row r="2220" spans="3:4">
      <c r="C2220" s="32"/>
      <c r="D2220" s="32"/>
    </row>
    <row r="2221" spans="3:4">
      <c r="C2221" s="32"/>
      <c r="D2221" s="32"/>
    </row>
    <row r="2222" spans="3:4">
      <c r="C2222" s="32"/>
      <c r="D2222" s="32"/>
    </row>
    <row r="2223" spans="3:4">
      <c r="C2223" s="32"/>
      <c r="D2223" s="32"/>
    </row>
    <row r="2224" spans="3:4">
      <c r="C2224" s="32"/>
      <c r="D2224" s="32"/>
    </row>
    <row r="2225" spans="3:4">
      <c r="C2225" s="32"/>
      <c r="D2225" s="32"/>
    </row>
    <row r="2226" spans="3:4">
      <c r="C2226" s="32"/>
      <c r="D2226" s="32"/>
    </row>
    <row r="2227" spans="3:4">
      <c r="C2227" s="32"/>
      <c r="D2227" s="32"/>
    </row>
    <row r="2228" spans="3:4">
      <c r="C2228" s="32"/>
      <c r="D2228" s="32"/>
    </row>
    <row r="2229" spans="3:4">
      <c r="C2229" s="32"/>
      <c r="D2229" s="32"/>
    </row>
    <row r="2230" spans="3:4">
      <c r="C2230" s="32"/>
      <c r="D2230" s="32"/>
    </row>
    <row r="2231" spans="3:4">
      <c r="C2231" s="32"/>
      <c r="D2231" s="32"/>
    </row>
    <row r="2232" spans="3:4">
      <c r="C2232" s="32"/>
      <c r="D2232" s="32"/>
    </row>
    <row r="2233" spans="3:4">
      <c r="C2233" s="32"/>
      <c r="D2233" s="32"/>
    </row>
    <row r="2234" spans="3:4">
      <c r="C2234" s="32"/>
      <c r="D2234" s="32"/>
    </row>
    <row r="2235" spans="3:4">
      <c r="C2235" s="32"/>
      <c r="D2235" s="32"/>
    </row>
    <row r="2236" spans="3:4">
      <c r="C2236" s="32"/>
      <c r="D2236" s="32"/>
    </row>
    <row r="2237" spans="3:4">
      <c r="C2237" s="32"/>
      <c r="D2237" s="32"/>
    </row>
    <row r="2238" spans="3:4">
      <c r="C2238" s="32"/>
      <c r="D2238" s="32"/>
    </row>
    <row r="2239" spans="3:4">
      <c r="C2239" s="32"/>
      <c r="D2239" s="32"/>
    </row>
    <row r="2240" spans="3:4">
      <c r="C2240" s="32"/>
      <c r="D2240" s="32"/>
    </row>
    <row r="2241" spans="3:4">
      <c r="C2241" s="32"/>
      <c r="D2241" s="32"/>
    </row>
    <row r="2242" spans="3:4">
      <c r="C2242" s="32"/>
      <c r="D2242" s="32"/>
    </row>
    <row r="2243" spans="3:4">
      <c r="C2243" s="32"/>
      <c r="D2243" s="32"/>
    </row>
    <row r="2244" spans="3:4">
      <c r="C2244" s="32"/>
      <c r="D2244" s="32"/>
    </row>
    <row r="2245" spans="3:4">
      <c r="C2245" s="32"/>
      <c r="D2245" s="32"/>
    </row>
    <row r="2246" spans="3:4">
      <c r="C2246" s="32"/>
      <c r="D2246" s="32"/>
    </row>
    <row r="2247" spans="3:4">
      <c r="C2247" s="32"/>
      <c r="D2247" s="32"/>
    </row>
    <row r="2248" spans="3:4">
      <c r="C2248" s="32"/>
      <c r="D2248" s="32"/>
    </row>
    <row r="2249" spans="3:4">
      <c r="C2249" s="32"/>
      <c r="D2249" s="32"/>
    </row>
    <row r="2250" spans="3:4">
      <c r="C2250" s="32"/>
      <c r="D2250" s="32"/>
    </row>
    <row r="2251" spans="3:4">
      <c r="C2251" s="32"/>
      <c r="D2251" s="32"/>
    </row>
    <row r="2252" spans="3:4">
      <c r="C2252" s="32"/>
      <c r="D2252" s="32"/>
    </row>
    <row r="2253" spans="3:4">
      <c r="C2253" s="32"/>
      <c r="D2253" s="32"/>
    </row>
    <row r="2254" spans="3:4">
      <c r="C2254" s="32"/>
      <c r="D2254" s="32"/>
    </row>
    <row r="2255" spans="3:4">
      <c r="C2255" s="32"/>
      <c r="D2255" s="32"/>
    </row>
    <row r="2256" spans="3:4">
      <c r="C2256" s="32"/>
      <c r="D2256" s="32"/>
    </row>
    <row r="2257" spans="3:4">
      <c r="C2257" s="32"/>
      <c r="D2257" s="32"/>
    </row>
    <row r="2258" spans="3:4">
      <c r="C2258" s="32"/>
      <c r="D2258" s="32"/>
    </row>
    <row r="2259" spans="3:4">
      <c r="C2259" s="32"/>
      <c r="D2259" s="32"/>
    </row>
    <row r="2260" spans="3:4">
      <c r="C2260" s="32"/>
      <c r="D2260" s="32"/>
    </row>
    <row r="2261" spans="3:4">
      <c r="C2261" s="32"/>
      <c r="D2261" s="32"/>
    </row>
    <row r="2262" spans="3:4">
      <c r="C2262" s="32"/>
      <c r="D2262" s="32"/>
    </row>
    <row r="2263" spans="3:4">
      <c r="C2263" s="32"/>
      <c r="D2263" s="32"/>
    </row>
    <row r="2264" spans="3:4">
      <c r="C2264" s="32"/>
      <c r="D2264" s="32"/>
    </row>
    <row r="2265" spans="3:4">
      <c r="C2265" s="32"/>
      <c r="D2265" s="32"/>
    </row>
    <row r="2266" spans="3:4">
      <c r="C2266" s="32"/>
      <c r="D2266" s="32"/>
    </row>
    <row r="2267" spans="3:4">
      <c r="C2267" s="32"/>
      <c r="D2267" s="32"/>
    </row>
    <row r="2268" spans="3:4">
      <c r="C2268" s="32"/>
      <c r="D2268" s="32"/>
    </row>
    <row r="2269" spans="3:4">
      <c r="C2269" s="32"/>
      <c r="D2269" s="32"/>
    </row>
    <row r="2270" spans="3:4">
      <c r="C2270" s="32"/>
      <c r="D2270" s="32"/>
    </row>
    <row r="2271" spans="3:4">
      <c r="C2271" s="32"/>
      <c r="D2271" s="32"/>
    </row>
    <row r="2272" spans="3:4">
      <c r="C2272" s="32"/>
      <c r="D2272" s="32"/>
    </row>
    <row r="2273" spans="3:4">
      <c r="C2273" s="32"/>
      <c r="D2273" s="32"/>
    </row>
    <row r="2274" spans="3:4">
      <c r="C2274" s="32"/>
      <c r="D2274" s="32"/>
    </row>
    <row r="2275" spans="3:4">
      <c r="C2275" s="32"/>
      <c r="D2275" s="32"/>
    </row>
    <row r="2276" spans="3:4">
      <c r="C2276" s="32"/>
      <c r="D2276" s="32"/>
    </row>
    <row r="2277" spans="3:4">
      <c r="C2277" s="32"/>
      <c r="D2277" s="32"/>
    </row>
    <row r="2278" spans="3:4">
      <c r="C2278" s="32"/>
      <c r="D2278" s="32"/>
    </row>
    <row r="2279" spans="3:4">
      <c r="C2279" s="32"/>
      <c r="D2279" s="32"/>
    </row>
    <row r="2280" spans="3:4">
      <c r="C2280" s="32"/>
      <c r="D2280" s="32"/>
    </row>
    <row r="2281" spans="3:4">
      <c r="C2281" s="32"/>
      <c r="D2281" s="32"/>
    </row>
    <row r="2282" spans="3:4">
      <c r="C2282" s="32"/>
      <c r="D2282" s="32"/>
    </row>
    <row r="2283" spans="3:4">
      <c r="C2283" s="32"/>
      <c r="D2283" s="32"/>
    </row>
    <row r="2284" spans="3:4">
      <c r="C2284" s="32"/>
      <c r="D2284" s="32"/>
    </row>
    <row r="2285" spans="3:4">
      <c r="C2285" s="32"/>
      <c r="D2285" s="32"/>
    </row>
    <row r="2286" spans="3:4">
      <c r="C2286" s="32"/>
      <c r="D2286" s="32"/>
    </row>
    <row r="2287" spans="3:4">
      <c r="C2287" s="32"/>
      <c r="D2287" s="32"/>
    </row>
    <row r="2288" spans="3:4">
      <c r="C2288" s="32"/>
      <c r="D2288" s="32"/>
    </row>
    <row r="2289" spans="3:4">
      <c r="C2289" s="32"/>
      <c r="D2289" s="32"/>
    </row>
    <row r="2290" spans="3:4">
      <c r="C2290" s="32"/>
      <c r="D2290" s="32"/>
    </row>
    <row r="2291" spans="3:4">
      <c r="C2291" s="32"/>
      <c r="D2291" s="32"/>
    </row>
    <row r="2292" spans="3:4">
      <c r="C2292" s="32"/>
      <c r="D2292" s="32"/>
    </row>
    <row r="2293" spans="3:4">
      <c r="C2293" s="32"/>
      <c r="D2293" s="32"/>
    </row>
    <row r="2294" spans="3:4">
      <c r="C2294" s="32"/>
      <c r="D2294" s="32"/>
    </row>
    <row r="2295" spans="3:4">
      <c r="C2295" s="32"/>
      <c r="D2295" s="32"/>
    </row>
    <row r="2296" spans="3:4">
      <c r="C2296" s="32"/>
      <c r="D2296" s="32"/>
    </row>
    <row r="2297" spans="3:4">
      <c r="C2297" s="32"/>
      <c r="D2297" s="32"/>
    </row>
    <row r="2298" spans="3:4">
      <c r="C2298" s="32"/>
      <c r="D2298" s="32"/>
    </row>
    <row r="2299" spans="3:4">
      <c r="C2299" s="32"/>
      <c r="D2299" s="32"/>
    </row>
    <row r="2300" spans="3:4">
      <c r="C2300" s="32"/>
      <c r="D2300" s="32"/>
    </row>
    <row r="2301" spans="3:4">
      <c r="C2301" s="32"/>
      <c r="D2301" s="32"/>
    </row>
    <row r="2302" spans="3:4">
      <c r="C2302" s="32"/>
      <c r="D2302" s="32"/>
    </row>
    <row r="2303" spans="3:4">
      <c r="C2303" s="32"/>
      <c r="D2303" s="32"/>
    </row>
    <row r="2304" spans="3:4">
      <c r="C2304" s="32"/>
      <c r="D2304" s="32"/>
    </row>
    <row r="2305" spans="3:4">
      <c r="C2305" s="32"/>
      <c r="D2305" s="32"/>
    </row>
    <row r="2306" spans="3:4">
      <c r="C2306" s="32"/>
      <c r="D2306" s="32"/>
    </row>
    <row r="2307" spans="3:4">
      <c r="C2307" s="32"/>
      <c r="D2307" s="32"/>
    </row>
    <row r="2308" spans="3:4">
      <c r="C2308" s="32"/>
      <c r="D2308" s="32"/>
    </row>
    <row r="2309" spans="3:4">
      <c r="C2309" s="32"/>
      <c r="D2309" s="32"/>
    </row>
    <row r="2310" spans="3:4">
      <c r="C2310" s="32"/>
      <c r="D2310" s="32"/>
    </row>
    <row r="2311" spans="3:4">
      <c r="C2311" s="32"/>
      <c r="D2311" s="32"/>
    </row>
    <row r="2312" spans="3:4">
      <c r="C2312" s="32"/>
      <c r="D2312" s="32"/>
    </row>
    <row r="2313" spans="3:4">
      <c r="C2313" s="32"/>
      <c r="D2313" s="32"/>
    </row>
    <row r="2314" spans="3:4">
      <c r="C2314" s="32"/>
      <c r="D2314" s="32"/>
    </row>
    <row r="2315" spans="3:4">
      <c r="C2315" s="32"/>
      <c r="D2315" s="32"/>
    </row>
    <row r="2316" spans="3:4">
      <c r="C2316" s="32"/>
      <c r="D2316" s="32"/>
    </row>
    <row r="2317" spans="3:4">
      <c r="C2317" s="32"/>
      <c r="D2317" s="32"/>
    </row>
    <row r="2318" spans="3:4">
      <c r="C2318" s="32"/>
      <c r="D2318" s="32"/>
    </row>
    <row r="2319" spans="3:4">
      <c r="C2319" s="32"/>
      <c r="D2319" s="32"/>
    </row>
    <row r="2320" spans="3:4">
      <c r="C2320" s="32"/>
      <c r="D2320" s="32"/>
    </row>
    <row r="2321" spans="3:4">
      <c r="C2321" s="32"/>
      <c r="D2321" s="32"/>
    </row>
    <row r="2322" spans="3:4">
      <c r="C2322" s="32"/>
      <c r="D2322" s="32"/>
    </row>
    <row r="2323" spans="3:4">
      <c r="C2323" s="32"/>
      <c r="D2323" s="32"/>
    </row>
    <row r="2324" spans="3:4">
      <c r="C2324" s="32"/>
      <c r="D2324" s="32"/>
    </row>
    <row r="2325" spans="3:4">
      <c r="C2325" s="32"/>
      <c r="D2325" s="32"/>
    </row>
  </sheetData>
  <phoneticPr fontId="10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15"/>
  </sheetPr>
  <dimension ref="A1:AI1186"/>
  <sheetViews>
    <sheetView workbookViewId="0"/>
  </sheetViews>
  <sheetFormatPr defaultRowHeight="12.75"/>
  <cols>
    <col min="2" max="2" width="10.7109375" customWidth="1"/>
    <col min="5" max="5" width="10.7109375" customWidth="1"/>
  </cols>
  <sheetData>
    <row r="1" spans="1:35" ht="18.75" thickBot="1">
      <c r="A1" s="49" t="s">
        <v>1841</v>
      </c>
      <c r="B1" s="50"/>
      <c r="C1" s="50"/>
      <c r="D1" s="51" t="s">
        <v>1842</v>
      </c>
      <c r="E1" s="50"/>
      <c r="F1" s="50"/>
      <c r="G1" s="50"/>
      <c r="H1" s="50"/>
      <c r="I1" s="50"/>
      <c r="J1" s="50"/>
      <c r="K1" s="50"/>
      <c r="L1" s="50"/>
      <c r="M1" s="52" t="s">
        <v>1843</v>
      </c>
      <c r="N1" s="50" t="s">
        <v>1844</v>
      </c>
      <c r="O1" s="50">
        <f ca="1">H18*J18-I18*I18</f>
        <v>25244114.395104051</v>
      </c>
      <c r="P1" s="50" t="s">
        <v>2026</v>
      </c>
      <c r="Q1" s="50"/>
      <c r="R1" s="50"/>
      <c r="S1" s="50"/>
      <c r="T1" s="50"/>
      <c r="U1" s="9" t="s">
        <v>1899</v>
      </c>
      <c r="V1" s="82" t="s">
        <v>1906</v>
      </c>
      <c r="W1" s="50"/>
      <c r="X1" s="50"/>
      <c r="Y1" s="50"/>
      <c r="Z1" s="50"/>
      <c r="AA1" s="50">
        <v>1</v>
      </c>
      <c r="AB1" s="50" t="s">
        <v>1724</v>
      </c>
      <c r="AC1" s="50"/>
      <c r="AD1" s="50"/>
      <c r="AE1" s="50"/>
      <c r="AF1" s="50"/>
      <c r="AG1" s="50"/>
      <c r="AH1" s="50"/>
      <c r="AI1" s="50"/>
    </row>
    <row r="2" spans="1:35">
      <c r="A2" s="150" t="s">
        <v>1678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2" t="s">
        <v>1845</v>
      </c>
      <c r="N2" s="50" t="s">
        <v>1846</v>
      </c>
      <c r="O2" s="50">
        <f ca="1">+F18*J18-H18*I18</f>
        <v>10956195.376397386</v>
      </c>
      <c r="P2" s="50" t="s">
        <v>2027</v>
      </c>
      <c r="Q2" s="50"/>
      <c r="R2" s="50"/>
      <c r="S2" s="50"/>
      <c r="T2" s="50"/>
      <c r="U2" s="50">
        <v>-3</v>
      </c>
      <c r="V2" s="50">
        <f t="shared" ref="V2:V53" ca="1" si="0">+E$4+E$5*U2+E$6*U2^2</f>
        <v>4.6603197201790743E-2</v>
      </c>
      <c r="W2" s="50"/>
      <c r="X2" s="50"/>
      <c r="Y2" s="50"/>
      <c r="Z2" s="50"/>
      <c r="AA2" s="50">
        <v>2</v>
      </c>
      <c r="AB2" s="50" t="s">
        <v>1687</v>
      </c>
      <c r="AC2" s="50"/>
      <c r="AD2" s="50"/>
      <c r="AE2" s="50"/>
      <c r="AF2" s="50"/>
      <c r="AG2" s="50"/>
      <c r="AH2" s="50"/>
      <c r="AI2" s="50"/>
    </row>
    <row r="3" spans="1:35" ht="13.5" thickBot="1">
      <c r="A3" s="50" t="s">
        <v>1847</v>
      </c>
      <c r="B3" s="50" t="s">
        <v>1848</v>
      </c>
      <c r="C3" s="50"/>
      <c r="D3" s="50"/>
      <c r="E3" s="53" t="s">
        <v>1849</v>
      </c>
      <c r="F3" s="53" t="s">
        <v>1850</v>
      </c>
      <c r="G3" s="53" t="s">
        <v>1851</v>
      </c>
      <c r="H3" s="53" t="s">
        <v>1852</v>
      </c>
      <c r="I3" s="50"/>
      <c r="J3" s="50"/>
      <c r="K3" s="50"/>
      <c r="L3" s="50"/>
      <c r="M3" s="52" t="s">
        <v>1853</v>
      </c>
      <c r="N3" s="50" t="s">
        <v>1854</v>
      </c>
      <c r="O3" s="50">
        <f ca="1">+F18*I18-H18*H18</f>
        <v>1115484.2715031467</v>
      </c>
      <c r="P3" s="50" t="s">
        <v>2028</v>
      </c>
      <c r="Q3" s="50"/>
      <c r="R3" s="50"/>
      <c r="S3" s="50"/>
      <c r="T3" s="50"/>
      <c r="U3" s="50">
        <v>-2.8</v>
      </c>
      <c r="V3" s="50">
        <f t="shared" ca="1" si="0"/>
        <v>4.2317341748495052E-2</v>
      </c>
      <c r="W3" s="50"/>
      <c r="X3" s="50"/>
      <c r="Y3" s="50"/>
      <c r="Z3" s="50"/>
      <c r="AA3" s="50">
        <v>3</v>
      </c>
      <c r="AB3" s="50" t="s">
        <v>1855</v>
      </c>
      <c r="AC3" s="50"/>
      <c r="AD3" s="50"/>
      <c r="AE3" s="50"/>
      <c r="AF3" s="50"/>
      <c r="AG3" s="50"/>
      <c r="AH3" s="50"/>
      <c r="AI3" s="50"/>
    </row>
    <row r="4" spans="1:35">
      <c r="A4" s="50" t="s">
        <v>1856</v>
      </c>
      <c r="B4" s="50" t="s">
        <v>1857</v>
      </c>
      <c r="C4" s="50"/>
      <c r="D4" s="54" t="s">
        <v>1858</v>
      </c>
      <c r="E4" s="55">
        <f ca="1">(G18*O1-K18*O2+L18*O3)/O7</f>
        <v>5.1857272134115751E-4</v>
      </c>
      <c r="F4" s="56">
        <f ca="1">+E7/O7*O18</f>
        <v>3.0600313808442037E-4</v>
      </c>
      <c r="G4" s="57">
        <f>+B18</f>
        <v>1</v>
      </c>
      <c r="H4" s="58">
        <f ca="1">ABS(F4/E4)</f>
        <v>0.59008722497593091</v>
      </c>
      <c r="I4" s="50"/>
      <c r="J4" s="50"/>
      <c r="K4" s="50"/>
      <c r="L4" s="50"/>
      <c r="M4" s="52" t="s">
        <v>1859</v>
      </c>
      <c r="N4" s="50" t="s">
        <v>1860</v>
      </c>
      <c r="O4" s="50">
        <f ca="1">+C18*J18-H18*H18</f>
        <v>8290395.8948600739</v>
      </c>
      <c r="P4" s="50" t="s">
        <v>2029</v>
      </c>
      <c r="Q4" s="50"/>
      <c r="R4" s="50"/>
      <c r="S4" s="50"/>
      <c r="T4" s="50"/>
      <c r="U4" s="50">
        <v>-2.6</v>
      </c>
      <c r="V4" s="50">
        <f t="shared" ca="1" si="0"/>
        <v>3.8204850174427804E-2</v>
      </c>
      <c r="W4" s="50"/>
      <c r="X4" s="50"/>
      <c r="Y4" s="50"/>
      <c r="Z4" s="50"/>
      <c r="AA4" s="50">
        <v>4</v>
      </c>
      <c r="AB4" s="50" t="s">
        <v>1861</v>
      </c>
      <c r="AC4" s="50"/>
      <c r="AD4" s="50"/>
      <c r="AE4" s="50"/>
      <c r="AF4" s="50"/>
      <c r="AG4" s="50"/>
      <c r="AH4" s="50"/>
      <c r="AI4" s="50"/>
    </row>
    <row r="5" spans="1:35">
      <c r="A5" s="50" t="s">
        <v>1862</v>
      </c>
      <c r="B5" s="59">
        <v>40323</v>
      </c>
      <c r="C5" s="50"/>
      <c r="D5" s="60" t="s">
        <v>1863</v>
      </c>
      <c r="E5" s="61">
        <f ca="1">+(-G18*O2+K18*O4-L18*O5)/O7</f>
        <v>-8.8603960224168526E-3</v>
      </c>
      <c r="F5" s="62">
        <f ca="1">P18*E7/O7</f>
        <v>1.7378324467015358E-4</v>
      </c>
      <c r="G5" s="63">
        <f>+B18/A18</f>
        <v>1E-4</v>
      </c>
      <c r="H5" s="58">
        <f ca="1">ABS(F5/E5)</f>
        <v>1.961348502149125E-2</v>
      </c>
      <c r="I5" s="50"/>
      <c r="J5" s="50"/>
      <c r="K5" s="50"/>
      <c r="L5" s="50"/>
      <c r="M5" s="52" t="s">
        <v>1864</v>
      </c>
      <c r="N5" s="50" t="s">
        <v>1865</v>
      </c>
      <c r="O5" s="50">
        <f ca="1">+C18*I18-F18*H18</f>
        <v>1107440.8679588879</v>
      </c>
      <c r="P5" s="50" t="s">
        <v>2030</v>
      </c>
      <c r="Q5" s="50"/>
      <c r="R5" s="50"/>
      <c r="S5" s="50"/>
      <c r="T5" s="50"/>
      <c r="U5" s="50">
        <v>-2.4</v>
      </c>
      <c r="V5" s="50">
        <f t="shared" ca="1" si="0"/>
        <v>3.4265722479588978E-2</v>
      </c>
      <c r="W5" s="50"/>
      <c r="X5" s="50"/>
      <c r="Y5" s="50"/>
      <c r="Z5" s="50"/>
      <c r="AA5" s="50">
        <v>5</v>
      </c>
      <c r="AB5" s="50" t="s">
        <v>1866</v>
      </c>
      <c r="AC5" s="50"/>
      <c r="AD5" s="50"/>
      <c r="AE5" s="50"/>
      <c r="AF5" s="50"/>
      <c r="AG5" s="50"/>
      <c r="AH5" s="50"/>
      <c r="AI5" s="50"/>
    </row>
    <row r="6" spans="1:35" ht="13.5" thickBot="1">
      <c r="A6" s="50"/>
      <c r="B6" s="50"/>
      <c r="C6" s="50"/>
      <c r="D6" s="64" t="s">
        <v>1867</v>
      </c>
      <c r="E6" s="65">
        <f ca="1">+(G18*O3-K18*O5+L18*O6)/O7</f>
        <v>2.1670484903554472E-3</v>
      </c>
      <c r="F6" s="66">
        <f ca="1">Q18*E7/O7</f>
        <v>2.48878197156158E-5</v>
      </c>
      <c r="G6" s="67">
        <f>+B18/A18^2</f>
        <v>1E-8</v>
      </c>
      <c r="H6" s="58">
        <f ca="1">ABS(F6/E6)</f>
        <v>1.1484662122873683E-2</v>
      </c>
      <c r="I6" s="50"/>
      <c r="J6" s="50"/>
      <c r="K6" s="50"/>
      <c r="L6" s="50"/>
      <c r="M6" s="68" t="s">
        <v>1868</v>
      </c>
      <c r="N6" s="69" t="s">
        <v>1869</v>
      </c>
      <c r="O6" s="69">
        <f ca="1">+C18*H18-F18*F18</f>
        <v>163596.05202414421</v>
      </c>
      <c r="P6" s="50" t="s">
        <v>2031</v>
      </c>
      <c r="Q6" s="50"/>
      <c r="R6" s="50"/>
      <c r="S6" s="50"/>
      <c r="T6" s="50"/>
      <c r="U6" s="50">
        <v>-2.2000000000000002</v>
      </c>
      <c r="V6" s="50">
        <f t="shared" ca="1" si="0"/>
        <v>3.0499958663978602E-2</v>
      </c>
      <c r="W6" s="50"/>
      <c r="X6" s="50"/>
      <c r="Y6" s="50"/>
      <c r="Z6" s="50"/>
      <c r="AA6" s="50">
        <v>6</v>
      </c>
      <c r="AB6" s="50" t="s">
        <v>1870</v>
      </c>
      <c r="AC6" s="50"/>
      <c r="AD6" s="50"/>
      <c r="AE6" s="50"/>
      <c r="AF6" s="50"/>
      <c r="AG6" s="50"/>
      <c r="AH6" s="50"/>
      <c r="AI6" s="50"/>
    </row>
    <row r="7" spans="1:35">
      <c r="A7" s="50"/>
      <c r="B7" s="50"/>
      <c r="C7" s="50"/>
      <c r="D7" s="51" t="s">
        <v>1871</v>
      </c>
      <c r="E7" s="70">
        <f ca="1">SQRT(N18/(B15-3))</f>
        <v>1.6371893046085474E-3</v>
      </c>
      <c r="F7" s="50"/>
      <c r="G7" s="71">
        <f>+B22</f>
        <v>3.7927903055904419E-2</v>
      </c>
      <c r="H7" s="50"/>
      <c r="I7" s="50"/>
      <c r="J7" s="50"/>
      <c r="K7" s="50"/>
      <c r="L7" s="50"/>
      <c r="M7" s="52" t="s">
        <v>1872</v>
      </c>
      <c r="N7" s="50" t="s">
        <v>1873</v>
      </c>
      <c r="O7" s="50">
        <f ca="1">+C18*O1-F18*O2+H18*O3</f>
        <v>627298367.58811378</v>
      </c>
      <c r="P7" s="50"/>
      <c r="Q7" s="50"/>
      <c r="R7" s="50"/>
      <c r="S7" s="50"/>
      <c r="T7" s="50"/>
      <c r="U7" s="50">
        <v>-2</v>
      </c>
      <c r="V7" s="50">
        <f t="shared" ca="1" si="0"/>
        <v>2.6907558727596655E-2</v>
      </c>
      <c r="W7" s="50"/>
      <c r="X7" s="50"/>
      <c r="Y7" s="50"/>
      <c r="Z7" s="50"/>
      <c r="AA7" s="50">
        <v>7</v>
      </c>
      <c r="AB7" s="50" t="s">
        <v>1874</v>
      </c>
      <c r="AC7" s="50"/>
      <c r="AD7" s="50"/>
      <c r="AE7" s="50"/>
      <c r="AF7" s="50"/>
      <c r="AG7" s="50"/>
      <c r="AH7" s="50"/>
      <c r="AI7" s="50"/>
    </row>
    <row r="8" spans="1:35">
      <c r="A8" s="76">
        <v>21</v>
      </c>
      <c r="B8" s="50" t="s">
        <v>1878</v>
      </c>
      <c r="C8" s="144">
        <v>21</v>
      </c>
      <c r="D8" s="51" t="s">
        <v>1875</v>
      </c>
      <c r="E8" s="50"/>
      <c r="F8" s="145">
        <f ca="1">CORREL(INDIRECT(E12):INDIRECT(E13),INDIRECT(M12):INDIRECT(M13))</f>
        <v>0.99206452878932072</v>
      </c>
      <c r="G8" s="70"/>
      <c r="H8" s="50"/>
      <c r="I8" s="50"/>
      <c r="J8" s="50"/>
      <c r="K8" s="71"/>
      <c r="L8" s="50"/>
      <c r="M8" s="50"/>
      <c r="N8" s="50"/>
      <c r="O8" s="50"/>
      <c r="P8" s="50"/>
      <c r="Q8" s="50"/>
      <c r="R8" s="50"/>
      <c r="S8" s="50"/>
      <c r="T8" s="50"/>
      <c r="U8" s="50">
        <v>-1.8</v>
      </c>
      <c r="V8" s="50">
        <f t="shared" ca="1" si="0"/>
        <v>2.3488522670443143E-2</v>
      </c>
      <c r="W8" s="50"/>
      <c r="X8" s="50"/>
      <c r="Y8" s="50"/>
      <c r="Z8" s="50"/>
      <c r="AA8" s="50">
        <v>8</v>
      </c>
      <c r="AB8" s="50" t="s">
        <v>1876</v>
      </c>
      <c r="AC8" s="50"/>
      <c r="AD8" s="50"/>
      <c r="AE8" s="50"/>
      <c r="AF8" s="50"/>
      <c r="AG8" s="50"/>
      <c r="AH8" s="50"/>
      <c r="AI8" s="50"/>
    </row>
    <row r="9" spans="1:35">
      <c r="A9" s="76">
        <f>20+COUNT(A21:A1422)</f>
        <v>236</v>
      </c>
      <c r="B9" s="50" t="s">
        <v>1880</v>
      </c>
      <c r="C9" s="144">
        <f>A9</f>
        <v>236</v>
      </c>
      <c r="D9" s="50"/>
      <c r="E9" s="73">
        <f ca="1">E6*G6</f>
        <v>2.1670484903554473E-11</v>
      </c>
      <c r="F9" s="74">
        <f ca="1">H6</f>
        <v>1.1484662122873683E-2</v>
      </c>
      <c r="G9" s="75">
        <f ca="1">F8</f>
        <v>0.99206452878932072</v>
      </c>
      <c r="H9" s="50"/>
      <c r="I9" s="50"/>
      <c r="J9" s="50"/>
      <c r="K9" s="71"/>
      <c r="L9" s="50"/>
      <c r="M9" s="50"/>
      <c r="N9" s="50"/>
      <c r="O9" s="50"/>
      <c r="P9" s="50"/>
      <c r="Q9" s="50"/>
      <c r="R9" s="50"/>
      <c r="S9" s="50"/>
      <c r="T9" s="50"/>
      <c r="U9" s="50">
        <v>-1.6</v>
      </c>
      <c r="V9" s="50">
        <f t="shared" ca="1" si="0"/>
        <v>2.0242850492518068E-2</v>
      </c>
      <c r="W9" s="50"/>
      <c r="X9" s="50"/>
      <c r="Y9" s="50"/>
      <c r="Z9" s="50"/>
      <c r="AA9" s="50">
        <v>9</v>
      </c>
      <c r="AB9" s="50" t="s">
        <v>1817</v>
      </c>
      <c r="AC9" s="50"/>
      <c r="AD9" s="50"/>
      <c r="AE9" s="50"/>
      <c r="AF9" s="50"/>
      <c r="AG9" s="50"/>
      <c r="AH9" s="50"/>
      <c r="AI9" s="50"/>
    </row>
    <row r="10" spans="1:35">
      <c r="A10" s="98" t="s">
        <v>1786</v>
      </c>
      <c r="B10" s="43">
        <f>'Active 2 question'!C8</f>
        <v>0.321496212</v>
      </c>
      <c r="C10" s="50"/>
      <c r="D10" s="50" t="s">
        <v>2021</v>
      </c>
      <c r="E10" s="50">
        <f ca="1">2*E9*365.2422/B10</f>
        <v>4.9238375357536238E-8</v>
      </c>
      <c r="F10">
        <f ca="1">+F9*E10</f>
        <v>5.6548610446053338E-10</v>
      </c>
      <c r="G10" s="50" t="s">
        <v>1979</v>
      </c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>
        <v>-1.4</v>
      </c>
      <c r="V10" s="50">
        <f t="shared" ca="1" si="0"/>
        <v>1.7170542193821428E-2</v>
      </c>
      <c r="W10" s="50"/>
      <c r="X10" s="50"/>
      <c r="Y10" s="50"/>
      <c r="Z10" s="50"/>
      <c r="AA10" s="50">
        <v>10</v>
      </c>
      <c r="AB10" s="50" t="s">
        <v>1877</v>
      </c>
      <c r="AC10" s="50"/>
      <c r="AD10" s="50"/>
      <c r="AE10" s="50"/>
      <c r="AF10" s="50"/>
      <c r="AG10" s="50"/>
      <c r="AH10" s="50"/>
      <c r="AI10" s="50"/>
    </row>
    <row r="11" spans="1:35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>
        <v>-1.2</v>
      </c>
      <c r="V11" s="50">
        <f t="shared" ca="1" si="0"/>
        <v>1.4271597774353224E-2</v>
      </c>
      <c r="W11" s="50"/>
      <c r="X11" s="50"/>
      <c r="Y11" s="50"/>
      <c r="Z11" s="50"/>
      <c r="AA11" s="50">
        <v>11</v>
      </c>
      <c r="AB11" s="50" t="s">
        <v>1741</v>
      </c>
      <c r="AC11" s="50"/>
      <c r="AD11" s="50"/>
      <c r="AE11" s="50"/>
      <c r="AF11" s="50"/>
      <c r="AG11" s="50"/>
      <c r="AH11" s="50"/>
      <c r="AI11" s="50"/>
    </row>
    <row r="12" spans="1:35">
      <c r="A12" s="50"/>
      <c r="B12" s="50"/>
      <c r="C12" s="6" t="str">
        <f t="shared" ref="C12:Q13" si="1">C$15&amp;$C8</f>
        <v>C21</v>
      </c>
      <c r="D12" s="6" t="str">
        <f t="shared" si="1"/>
        <v>D21</v>
      </c>
      <c r="E12" s="6" t="str">
        <f t="shared" si="1"/>
        <v>E21</v>
      </c>
      <c r="F12" s="6" t="str">
        <f t="shared" si="1"/>
        <v>F21</v>
      </c>
      <c r="G12" s="6" t="str">
        <f t="shared" ref="G12:Q12" si="2">G15&amp;$C8</f>
        <v>G21</v>
      </c>
      <c r="H12" s="6" t="str">
        <f t="shared" si="2"/>
        <v>H21</v>
      </c>
      <c r="I12" s="6" t="str">
        <f t="shared" si="2"/>
        <v>I21</v>
      </c>
      <c r="J12" s="6" t="str">
        <f t="shared" si="2"/>
        <v>J21</v>
      </c>
      <c r="K12" s="6" t="str">
        <f t="shared" si="2"/>
        <v>K21</v>
      </c>
      <c r="L12" s="6" t="str">
        <f t="shared" si="2"/>
        <v>L21</v>
      </c>
      <c r="M12" s="6" t="str">
        <f t="shared" si="2"/>
        <v>M21</v>
      </c>
      <c r="N12" s="6" t="str">
        <f t="shared" si="2"/>
        <v>N21</v>
      </c>
      <c r="O12" s="6" t="str">
        <f t="shared" si="2"/>
        <v>O21</v>
      </c>
      <c r="P12" s="6" t="str">
        <f t="shared" si="2"/>
        <v>P21</v>
      </c>
      <c r="Q12" s="6" t="str">
        <f t="shared" si="2"/>
        <v>Q21</v>
      </c>
      <c r="R12" s="50"/>
      <c r="S12" s="50"/>
      <c r="T12" s="50"/>
      <c r="U12" s="50">
        <v>-1</v>
      </c>
      <c r="V12" s="50">
        <f t="shared" ca="1" si="0"/>
        <v>1.1546017234113456E-2</v>
      </c>
      <c r="W12" s="50"/>
      <c r="X12" s="50"/>
      <c r="Y12" s="50"/>
      <c r="Z12" s="50"/>
      <c r="AA12" s="50">
        <v>12</v>
      </c>
      <c r="AB12" s="50" t="s">
        <v>1879</v>
      </c>
      <c r="AC12" s="50"/>
      <c r="AD12" s="50"/>
      <c r="AE12" s="50"/>
      <c r="AF12" s="50"/>
      <c r="AG12" s="50"/>
      <c r="AH12" s="50"/>
      <c r="AI12" s="50"/>
    </row>
    <row r="13" spans="1:35">
      <c r="A13" s="50"/>
      <c r="B13" s="50"/>
      <c r="C13" s="6" t="str">
        <f t="shared" si="1"/>
        <v>C236</v>
      </c>
      <c r="D13" s="6" t="str">
        <f t="shared" si="1"/>
        <v>D236</v>
      </c>
      <c r="E13" s="6" t="str">
        <f t="shared" si="1"/>
        <v>E236</v>
      </c>
      <c r="F13" s="6" t="str">
        <f t="shared" si="1"/>
        <v>F236</v>
      </c>
      <c r="G13" s="6" t="str">
        <f t="shared" si="1"/>
        <v>G236</v>
      </c>
      <c r="H13" s="6" t="str">
        <f t="shared" si="1"/>
        <v>H236</v>
      </c>
      <c r="I13" s="6" t="str">
        <f t="shared" si="1"/>
        <v>I236</v>
      </c>
      <c r="J13" s="6" t="str">
        <f t="shared" si="1"/>
        <v>J236</v>
      </c>
      <c r="K13" s="6" t="str">
        <f t="shared" si="1"/>
        <v>K236</v>
      </c>
      <c r="L13" s="6" t="str">
        <f t="shared" si="1"/>
        <v>L236</v>
      </c>
      <c r="M13" s="6" t="str">
        <f t="shared" si="1"/>
        <v>M236</v>
      </c>
      <c r="N13" s="6" t="str">
        <f t="shared" si="1"/>
        <v>N236</v>
      </c>
      <c r="O13" s="6" t="str">
        <f t="shared" si="1"/>
        <v>O236</v>
      </c>
      <c r="P13" s="6" t="str">
        <f t="shared" si="1"/>
        <v>P236</v>
      </c>
      <c r="Q13" s="6" t="str">
        <f t="shared" si="1"/>
        <v>Q236</v>
      </c>
      <c r="R13" s="50"/>
      <c r="S13" s="50"/>
      <c r="T13" s="50"/>
      <c r="U13" s="50">
        <v>-0.8</v>
      </c>
      <c r="V13" s="50">
        <f t="shared" ca="1" si="0"/>
        <v>8.9938005731021262E-3</v>
      </c>
      <c r="W13" s="50"/>
      <c r="X13" s="50"/>
      <c r="Y13" s="50"/>
      <c r="Z13" s="50"/>
      <c r="AA13" s="50">
        <v>13</v>
      </c>
      <c r="AB13" s="50" t="s">
        <v>1881</v>
      </c>
      <c r="AC13" s="50"/>
      <c r="AD13" s="50"/>
      <c r="AE13" s="50"/>
      <c r="AF13" s="50"/>
      <c r="AG13" s="50"/>
      <c r="AH13" s="50"/>
      <c r="AI13" s="50"/>
    </row>
    <row r="14" spans="1:35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>
        <v>-0.6</v>
      </c>
      <c r="V14" s="50">
        <f t="shared" ca="1" si="0"/>
        <v>6.6149477913192293E-3</v>
      </c>
      <c r="W14" s="50"/>
      <c r="X14" s="50"/>
      <c r="Y14" s="50"/>
      <c r="Z14" s="50"/>
      <c r="AA14" s="50">
        <v>14</v>
      </c>
      <c r="AB14" s="50" t="s">
        <v>1882</v>
      </c>
      <c r="AC14" s="50"/>
      <c r="AD14" s="50"/>
      <c r="AE14" s="50"/>
      <c r="AF14" s="50"/>
      <c r="AG14" s="50"/>
      <c r="AH14" s="50"/>
      <c r="AI14" s="50"/>
    </row>
    <row r="15" spans="1:35">
      <c r="A15" s="51" t="s">
        <v>1886</v>
      </c>
      <c r="B15" s="51">
        <f>C9-C8+1</f>
        <v>216</v>
      </c>
      <c r="C15" s="6" t="str">
        <f t="shared" ref="C15:Q15" si="3">VLOOKUP(C16,$AA1:$AB25,2,FALSE)</f>
        <v>C</v>
      </c>
      <c r="D15" s="6" t="str">
        <f t="shared" si="3"/>
        <v>D</v>
      </c>
      <c r="E15" s="6" t="str">
        <f t="shared" si="3"/>
        <v>E</v>
      </c>
      <c r="F15" s="6" t="str">
        <f t="shared" si="3"/>
        <v>F</v>
      </c>
      <c r="G15" s="6" t="str">
        <f t="shared" si="3"/>
        <v>G</v>
      </c>
      <c r="H15" s="6" t="str">
        <f t="shared" si="3"/>
        <v>H</v>
      </c>
      <c r="I15" s="6" t="str">
        <f t="shared" si="3"/>
        <v>I</v>
      </c>
      <c r="J15" s="6" t="str">
        <f t="shared" si="3"/>
        <v>J</v>
      </c>
      <c r="K15" s="6" t="str">
        <f t="shared" si="3"/>
        <v>K</v>
      </c>
      <c r="L15" s="6" t="str">
        <f t="shared" si="3"/>
        <v>L</v>
      </c>
      <c r="M15" s="6" t="str">
        <f t="shared" si="3"/>
        <v>M</v>
      </c>
      <c r="N15" s="6" t="str">
        <f t="shared" si="3"/>
        <v>N</v>
      </c>
      <c r="O15" s="6" t="str">
        <f t="shared" si="3"/>
        <v>O</v>
      </c>
      <c r="P15" s="6" t="str">
        <f t="shared" si="3"/>
        <v>P</v>
      </c>
      <c r="Q15" s="6" t="str">
        <f t="shared" si="3"/>
        <v>Q</v>
      </c>
      <c r="R15" s="50"/>
      <c r="S15" s="50"/>
      <c r="T15" s="50"/>
      <c r="U15" s="50">
        <v>-0.4</v>
      </c>
      <c r="V15" s="50">
        <f t="shared" ca="1" si="0"/>
        <v>4.4094588887647699E-3</v>
      </c>
      <c r="W15" s="50"/>
      <c r="X15" s="50"/>
      <c r="Y15" s="50"/>
      <c r="Z15" s="50"/>
      <c r="AA15" s="50">
        <v>15</v>
      </c>
      <c r="AB15" s="50" t="s">
        <v>1883</v>
      </c>
      <c r="AC15" s="50"/>
      <c r="AD15" s="50"/>
      <c r="AE15" s="50"/>
      <c r="AF15" s="50"/>
      <c r="AG15" s="50"/>
      <c r="AH15" s="50"/>
      <c r="AI15" s="50"/>
    </row>
    <row r="16" spans="1:35">
      <c r="A16" s="6"/>
      <c r="B16" s="50"/>
      <c r="C16" s="6">
        <f>COLUMN()</f>
        <v>3</v>
      </c>
      <c r="D16" s="6">
        <f>COLUMN()</f>
        <v>4</v>
      </c>
      <c r="E16" s="6">
        <f>COLUMN()</f>
        <v>5</v>
      </c>
      <c r="F16" s="6">
        <f>COLUMN()</f>
        <v>6</v>
      </c>
      <c r="G16" s="6">
        <f>COLUMN()</f>
        <v>7</v>
      </c>
      <c r="H16" s="6">
        <f>COLUMN()</f>
        <v>8</v>
      </c>
      <c r="I16" s="6">
        <f>COLUMN()</f>
        <v>9</v>
      </c>
      <c r="J16" s="6">
        <f>COLUMN()</f>
        <v>10</v>
      </c>
      <c r="K16" s="6">
        <f>COLUMN()</f>
        <v>11</v>
      </c>
      <c r="L16" s="6">
        <f>COLUMN()</f>
        <v>12</v>
      </c>
      <c r="M16" s="6">
        <f>COLUMN()</f>
        <v>13</v>
      </c>
      <c r="N16" s="6">
        <f>COLUMN()</f>
        <v>14</v>
      </c>
      <c r="O16" s="6">
        <f>COLUMN()</f>
        <v>15</v>
      </c>
      <c r="P16" s="6">
        <f>COLUMN()</f>
        <v>16</v>
      </c>
      <c r="Q16" s="6">
        <f>COLUMN()</f>
        <v>17</v>
      </c>
      <c r="R16" s="50"/>
      <c r="S16" s="50"/>
      <c r="T16" s="50"/>
      <c r="U16" s="50">
        <v>-0.2</v>
      </c>
      <c r="V16" s="50">
        <f t="shared" ca="1" si="0"/>
        <v>2.377333865438746E-3</v>
      </c>
      <c r="W16" s="50"/>
      <c r="X16" s="50"/>
      <c r="Y16" s="50"/>
      <c r="Z16" s="50"/>
      <c r="AA16" s="50">
        <v>16</v>
      </c>
      <c r="AB16" s="50" t="s">
        <v>1884</v>
      </c>
      <c r="AC16" s="50"/>
      <c r="AD16" s="50"/>
      <c r="AE16" s="50"/>
      <c r="AF16" s="50"/>
      <c r="AG16" s="50"/>
      <c r="AH16" s="50"/>
      <c r="AI16" s="50"/>
    </row>
    <row r="17" spans="1:35">
      <c r="A17" s="51" t="s">
        <v>1885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>
        <v>0</v>
      </c>
      <c r="V17" s="50">
        <f t="shared" ca="1" si="0"/>
        <v>5.1857272134115751E-4</v>
      </c>
      <c r="W17" s="50"/>
      <c r="X17" s="50"/>
      <c r="Y17" s="50"/>
      <c r="Z17" s="50"/>
      <c r="AA17" s="50">
        <v>17</v>
      </c>
      <c r="AB17" s="50" t="s">
        <v>1887</v>
      </c>
      <c r="AC17" s="50"/>
      <c r="AD17" s="50"/>
      <c r="AE17" s="50"/>
      <c r="AF17" s="50"/>
      <c r="AG17" s="50"/>
      <c r="AH17" s="50"/>
      <c r="AI17" s="50"/>
    </row>
    <row r="18" spans="1:35">
      <c r="A18" s="78">
        <v>10000</v>
      </c>
      <c r="B18" s="78">
        <v>1</v>
      </c>
      <c r="C18" s="50">
        <f ca="1">SUM(INDIRECT(C12):INDIRECT(C13))</f>
        <v>207</v>
      </c>
      <c r="D18" s="146">
        <f ca="1">SUM(INDIRECT(D12):INDIRECT(D13))</f>
        <v>872.19739999999979</v>
      </c>
      <c r="E18" s="146">
        <f ca="1">SUM(INDIRECT(E12):INDIRECT(E13))</f>
        <v>2.4144330010103898</v>
      </c>
      <c r="F18" s="51">
        <f ca="1">SUM(INDIRECT(F12):INDIRECT(F13))</f>
        <v>888.02628499999992</v>
      </c>
      <c r="G18" s="51">
        <f ca="1">SUM(INDIRECT(G12):INDIRECT(G13))</f>
        <v>2.2073641751554076</v>
      </c>
      <c r="H18" s="51">
        <f ca="1">SUM(INDIRECT(H12):INDIRECT(H13))</f>
        <v>4599.93591727075</v>
      </c>
      <c r="I18" s="51">
        <f ca="1">SUM(INDIRECT(I12):INDIRECT(I13))</f>
        <v>25083.598414545406</v>
      </c>
      <c r="J18" s="51">
        <f ca="1">SUM(INDIRECT(J12):INDIRECT(J13))</f>
        <v>142269.59583506073</v>
      </c>
      <c r="K18" s="51">
        <f ca="1">SUM(INDIRECT(K12):INDIRECT(K13))</f>
        <v>14.060626379399576</v>
      </c>
      <c r="L18" s="51">
        <f ca="1">SUM(INDIRECT(L12):INDIRECT(L13))</f>
        <v>88.439898544321068</v>
      </c>
      <c r="M18" s="50"/>
      <c r="N18" s="50">
        <f ca="1">SUM(INDIRECT(N12):INDIRECT(N13))</f>
        <v>5.709228184735439E-4</v>
      </c>
      <c r="O18" s="50">
        <f ca="1">SQRT(SUM(INDIRECT(O12):INDIRECT(O13)))</f>
        <v>117246837.89275894</v>
      </c>
      <c r="P18" s="50">
        <f ca="1">SQRT(SUM(INDIRECT(P12):INDIRECT(P13)))</f>
        <v>66586035.829142176</v>
      </c>
      <c r="Q18" s="50">
        <f ca="1">SQRT(SUM(INDIRECT(Q12):INDIRECT(Q13)))</f>
        <v>9535909.2784727924</v>
      </c>
      <c r="R18" s="50"/>
      <c r="S18" s="50"/>
      <c r="T18" s="50"/>
      <c r="U18" s="50">
        <v>0.2</v>
      </c>
      <c r="V18" s="50">
        <f t="shared" ca="1" si="0"/>
        <v>-1.1668245435279951E-3</v>
      </c>
      <c r="W18" s="50"/>
      <c r="X18" s="50"/>
      <c r="Y18" s="50"/>
      <c r="Z18" s="50"/>
      <c r="AA18" s="50">
        <v>18</v>
      </c>
      <c r="AB18" s="50" t="s">
        <v>1889</v>
      </c>
      <c r="AC18" s="50"/>
      <c r="AD18" s="50"/>
      <c r="AE18" s="50"/>
      <c r="AF18" s="50"/>
      <c r="AG18" s="50"/>
      <c r="AH18" s="50"/>
      <c r="AI18" s="50"/>
    </row>
    <row r="19" spans="1:35">
      <c r="A19" s="79" t="s">
        <v>1890</v>
      </c>
      <c r="B19" s="50"/>
      <c r="C19" s="50"/>
      <c r="D19" s="50"/>
      <c r="E19" s="50"/>
      <c r="F19" s="80" t="s">
        <v>1891</v>
      </c>
      <c r="G19" s="80" t="s">
        <v>1892</v>
      </c>
      <c r="H19" s="80" t="s">
        <v>1893</v>
      </c>
      <c r="I19" s="80" t="s">
        <v>1894</v>
      </c>
      <c r="J19" s="80" t="s">
        <v>1895</v>
      </c>
      <c r="K19" s="80" t="s">
        <v>1896</v>
      </c>
      <c r="L19" s="80" t="s">
        <v>1897</v>
      </c>
      <c r="M19" s="81"/>
      <c r="N19" s="81"/>
      <c r="O19" s="81"/>
      <c r="P19" s="81"/>
      <c r="Q19" s="81"/>
      <c r="R19" s="50"/>
      <c r="S19" s="50"/>
      <c r="T19" s="50"/>
      <c r="U19" s="50">
        <v>0.4</v>
      </c>
      <c r="V19" s="50">
        <f t="shared" ca="1" si="0"/>
        <v>-2.6788579291687118E-3</v>
      </c>
      <c r="W19" s="50"/>
      <c r="X19" s="50"/>
      <c r="Y19" s="50"/>
      <c r="Z19" s="50"/>
      <c r="AA19" s="50">
        <v>19</v>
      </c>
      <c r="AB19" s="50" t="s">
        <v>1898</v>
      </c>
      <c r="AC19" s="50"/>
      <c r="AD19" s="50"/>
      <c r="AE19" s="50"/>
      <c r="AF19" s="50"/>
      <c r="AG19" s="50"/>
      <c r="AH19" s="50"/>
      <c r="AI19" s="50"/>
    </row>
    <row r="20" spans="1:35" ht="15" thickBot="1">
      <c r="A20" s="9" t="s">
        <v>1899</v>
      </c>
      <c r="B20" s="9" t="s">
        <v>1900</v>
      </c>
      <c r="C20" s="9" t="s">
        <v>2022</v>
      </c>
      <c r="D20" s="9" t="s">
        <v>1899</v>
      </c>
      <c r="E20" s="9" t="s">
        <v>1900</v>
      </c>
      <c r="F20" s="9" t="s">
        <v>2023</v>
      </c>
      <c r="G20" s="9" t="s">
        <v>2024</v>
      </c>
      <c r="H20" s="9" t="s">
        <v>1671</v>
      </c>
      <c r="I20" s="9" t="s">
        <v>1672</v>
      </c>
      <c r="J20" s="9" t="s">
        <v>1673</v>
      </c>
      <c r="K20" s="9" t="s">
        <v>2025</v>
      </c>
      <c r="L20" s="9" t="s">
        <v>1674</v>
      </c>
      <c r="M20" s="82" t="s">
        <v>1906</v>
      </c>
      <c r="N20" s="9" t="s">
        <v>1907</v>
      </c>
      <c r="O20" s="9" t="s">
        <v>1908</v>
      </c>
      <c r="P20" s="9" t="s">
        <v>1909</v>
      </c>
      <c r="Q20" s="9" t="s">
        <v>1910</v>
      </c>
      <c r="R20" s="53" t="s">
        <v>1911</v>
      </c>
      <c r="S20" s="50"/>
      <c r="T20" s="50"/>
      <c r="U20" s="50">
        <v>0.6</v>
      </c>
      <c r="V20" s="50">
        <f t="shared" ca="1" si="0"/>
        <v>-4.0175274355809939E-3</v>
      </c>
      <c r="W20" s="50"/>
      <c r="X20" s="50"/>
      <c r="Y20" s="50"/>
      <c r="Z20" s="50"/>
      <c r="AA20" s="50">
        <v>20</v>
      </c>
      <c r="AB20" s="50" t="s">
        <v>1912</v>
      </c>
      <c r="AC20" s="50"/>
      <c r="AD20" s="50"/>
      <c r="AE20" s="50"/>
      <c r="AF20" s="50"/>
      <c r="AG20" s="50"/>
      <c r="AH20" s="50"/>
      <c r="AI20" s="50"/>
    </row>
    <row r="21" spans="1:35">
      <c r="A21" s="83">
        <v>-22654</v>
      </c>
      <c r="B21" s="83">
        <v>2.4257093863465563E-2</v>
      </c>
      <c r="C21" s="147">
        <v>0.1</v>
      </c>
      <c r="D21" s="84">
        <f>A21/A$18</f>
        <v>-2.2654000000000001</v>
      </c>
      <c r="E21" s="84">
        <f>B21/B$18</f>
        <v>2.4257093863465563E-2</v>
      </c>
      <c r="F21" s="76">
        <f>$C21*D21</f>
        <v>-0.22654000000000002</v>
      </c>
      <c r="G21" s="76">
        <f>$C21*E21</f>
        <v>2.4257093863465566E-3</v>
      </c>
      <c r="H21" s="76">
        <f>C21*D21*D21</f>
        <v>0.51320371600000003</v>
      </c>
      <c r="I21" s="76">
        <f>C21*D21*D21*D21</f>
        <v>-1.1626116982264001</v>
      </c>
      <c r="J21" s="76">
        <f>C21*D21*D21*D21*D21</f>
        <v>2.6337805411620869</v>
      </c>
      <c r="K21" s="76">
        <f>C21*E21*D21</f>
        <v>-5.4952020438294898E-3</v>
      </c>
      <c r="L21" s="76">
        <f>C21*E21*D21*D21</f>
        <v>1.2448830710091327E-2</v>
      </c>
      <c r="M21" s="76">
        <f t="shared" ref="M21:M84" ca="1" si="4">+E$4+E$5*D21+E$6*D21^2</f>
        <v>3.1712287250550357E-2</v>
      </c>
      <c r="N21" s="76">
        <f ca="1">C21*(M21-E21)^2</f>
        <v>5.5579908438832842E-6</v>
      </c>
      <c r="O21" s="86">
        <f ca="1">(C21*O$1-O$2*F21+O$3*H21)^2</f>
        <v>31124109738088.059</v>
      </c>
      <c r="P21" s="76">
        <f ca="1">(-C21*O$2+O$4*F21-O$5*H21)^2</f>
        <v>12546249912898.9</v>
      </c>
      <c r="Q21" s="76">
        <f ca="1">+(C21*O$3-F21*O$5+H21*O$6)^2</f>
        <v>199260624551.36517</v>
      </c>
      <c r="R21" s="50">
        <f t="shared" ref="R21:R84" ca="1" si="5">+E21-M21</f>
        <v>-7.4551933870847936E-3</v>
      </c>
      <c r="S21" s="50"/>
      <c r="T21" s="50"/>
      <c r="U21" s="50">
        <v>0.8</v>
      </c>
      <c r="V21" s="50">
        <f t="shared" ca="1" si="0"/>
        <v>-5.1828330627648389E-3</v>
      </c>
      <c r="W21" s="50"/>
      <c r="X21" s="50"/>
      <c r="Y21" s="50"/>
      <c r="Z21" s="50"/>
      <c r="AA21" s="50">
        <v>21</v>
      </c>
      <c r="AB21" s="50" t="s">
        <v>1756</v>
      </c>
      <c r="AC21" s="50"/>
      <c r="AD21" s="50"/>
      <c r="AE21" s="50"/>
      <c r="AF21" s="50"/>
      <c r="AG21" s="50"/>
      <c r="AH21" s="50"/>
      <c r="AI21" s="50"/>
    </row>
    <row r="22" spans="1:35">
      <c r="A22" s="83">
        <v>-20212.5</v>
      </c>
      <c r="B22" s="83">
        <v>3.7927903055904419E-2</v>
      </c>
      <c r="C22" s="83">
        <v>0.1</v>
      </c>
      <c r="D22" s="84">
        <f t="shared" ref="D22:E84" si="6">A22/A$18</f>
        <v>-2.0212500000000002</v>
      </c>
      <c r="E22" s="84">
        <f t="shared" si="6"/>
        <v>3.7927903055904419E-2</v>
      </c>
      <c r="F22" s="76">
        <f t="shared" ref="F22:G84" si="7">$C22*D22</f>
        <v>-0.20212500000000003</v>
      </c>
      <c r="G22" s="76">
        <f t="shared" si="7"/>
        <v>3.7927903055904422E-3</v>
      </c>
      <c r="H22" s="76">
        <f t="shared" ref="H22:H85" si="8">C22*D22*D22</f>
        <v>0.4085451562500001</v>
      </c>
      <c r="I22" s="76">
        <f t="shared" ref="I22:I85" si="9">C22*D22*D22*D22</f>
        <v>-0.82577189707031273</v>
      </c>
      <c r="J22" s="76">
        <f t="shared" ref="J22:J85" si="10">C22*D22*D22*D22*D22</f>
        <v>1.6690914469533698</v>
      </c>
      <c r="K22" s="76">
        <f t="shared" ref="K22:K85" si="11">C22*E22*D22</f>
        <v>-7.6661774051746817E-3</v>
      </c>
      <c r="L22" s="76">
        <f t="shared" ref="L22:L85" si="12">C22*E22*D22*D22</f>
        <v>1.5495261080209327E-2</v>
      </c>
      <c r="M22" s="76">
        <f t="shared" ca="1" si="4"/>
        <v>2.7281019822587155E-2</v>
      </c>
      <c r="N22" s="76">
        <f t="shared" ref="N22:N85" ca="1" si="13">C22*(M22-E22)^2</f>
        <v>1.133561225838923E-5</v>
      </c>
      <c r="O22" s="86">
        <f t="shared" ref="O22:O85" ca="1" si="14">(C22*O$1-O$2*F22+O$3*H22)^2</f>
        <v>26984473045606.391</v>
      </c>
      <c r="P22" s="76">
        <f t="shared" ref="P22:P85" ca="1" si="15">(-C22*O$2+O$4*F22-O$5*H22)^2</f>
        <v>10392598945607.645</v>
      </c>
      <c r="Q22" s="76">
        <f t="shared" ref="Q22:Q85" ca="1" si="16">+(C22*O$3-F22*O$5+H22*O$6)^2</f>
        <v>161785986132.87115</v>
      </c>
      <c r="R22" s="50">
        <f t="shared" ca="1" si="5"/>
        <v>1.0646883233317264E-2</v>
      </c>
      <c r="S22" s="50"/>
      <c r="T22" s="50"/>
      <c r="U22" s="50">
        <v>1</v>
      </c>
      <c r="V22" s="50">
        <f t="shared" ca="1" si="0"/>
        <v>-6.1747748107202488E-3</v>
      </c>
      <c r="W22" s="50"/>
      <c r="X22" s="50"/>
      <c r="Y22" s="50"/>
      <c r="Z22" s="50"/>
      <c r="AA22" s="50">
        <v>22</v>
      </c>
      <c r="AB22" s="50" t="s">
        <v>1754</v>
      </c>
      <c r="AC22" s="50"/>
      <c r="AD22" s="50"/>
      <c r="AE22" s="50"/>
      <c r="AF22" s="50"/>
      <c r="AG22" s="50"/>
      <c r="AH22" s="50"/>
      <c r="AI22" s="50"/>
    </row>
    <row r="23" spans="1:35">
      <c r="A23" s="83">
        <v>-19450</v>
      </c>
      <c r="B23" s="83">
        <v>2.5577400238358448E-2</v>
      </c>
      <c r="C23" s="83">
        <v>0.1</v>
      </c>
      <c r="D23" s="84">
        <f t="shared" si="6"/>
        <v>-1.9450000000000001</v>
      </c>
      <c r="E23" s="84">
        <f t="shared" si="6"/>
        <v>2.5577400238358448E-2</v>
      </c>
      <c r="F23" s="76">
        <f t="shared" si="7"/>
        <v>-0.19450000000000001</v>
      </c>
      <c r="G23" s="76">
        <f t="shared" si="7"/>
        <v>2.5577400238358449E-3</v>
      </c>
      <c r="H23" s="76">
        <f t="shared" si="8"/>
        <v>0.37830250000000004</v>
      </c>
      <c r="I23" s="76">
        <f t="shared" si="9"/>
        <v>-0.73579836250000008</v>
      </c>
      <c r="J23" s="76">
        <f t="shared" si="10"/>
        <v>1.4311278150625002</v>
      </c>
      <c r="K23" s="76">
        <f t="shared" si="11"/>
        <v>-4.974804346360719E-3</v>
      </c>
      <c r="L23" s="76">
        <f t="shared" si="12"/>
        <v>9.6759944536715988E-3</v>
      </c>
      <c r="M23" s="76">
        <f t="shared" ca="1" si="4"/>
        <v>2.5950041600168852E-2</v>
      </c>
      <c r="N23" s="76">
        <f t="shared" ca="1" si="13"/>
        <v>1.388615845319128E-8</v>
      </c>
      <c r="O23" s="86">
        <f t="shared" ca="1" si="14"/>
        <v>25779807251311.16</v>
      </c>
      <c r="P23" s="76">
        <f t="shared" ca="1" si="15"/>
        <v>9778436625053.541</v>
      </c>
      <c r="Q23" s="76">
        <f t="shared" ca="1" si="16"/>
        <v>151192246179.38818</v>
      </c>
      <c r="R23" s="50">
        <f t="shared" ca="1" si="5"/>
        <v>-3.726413618104045E-4</v>
      </c>
      <c r="S23" s="50"/>
      <c r="T23" s="50"/>
      <c r="U23" s="50">
        <v>1.2</v>
      </c>
      <c r="V23" s="50">
        <f t="shared" ca="1" si="0"/>
        <v>-6.993352679447222E-3</v>
      </c>
      <c r="W23" s="50"/>
      <c r="X23" s="50"/>
      <c r="Y23" s="50"/>
      <c r="Z23" s="50"/>
      <c r="AA23" s="50">
        <v>23</v>
      </c>
      <c r="AB23" s="50" t="s">
        <v>1913</v>
      </c>
      <c r="AC23" s="50"/>
      <c r="AD23" s="50"/>
      <c r="AE23" s="50"/>
      <c r="AF23" s="50"/>
      <c r="AG23" s="50"/>
      <c r="AH23" s="50"/>
      <c r="AI23" s="50"/>
    </row>
    <row r="24" spans="1:35">
      <c r="A24" s="83">
        <v>-19363</v>
      </c>
      <c r="B24" s="83">
        <v>2.7364786169398542E-2</v>
      </c>
      <c r="C24" s="83">
        <v>0.1</v>
      </c>
      <c r="D24" s="84">
        <f t="shared" si="6"/>
        <v>-1.9362999999999999</v>
      </c>
      <c r="E24" s="84">
        <f t="shared" si="6"/>
        <v>2.7364786169398542E-2</v>
      </c>
      <c r="F24" s="76">
        <f t="shared" si="7"/>
        <v>-0.19363</v>
      </c>
      <c r="G24" s="76">
        <f t="shared" si="7"/>
        <v>2.7364786169398543E-3</v>
      </c>
      <c r="H24" s="76">
        <f t="shared" si="8"/>
        <v>0.37492576899999996</v>
      </c>
      <c r="I24" s="76">
        <f t="shared" si="9"/>
        <v>-0.72596876651469988</v>
      </c>
      <c r="J24" s="76">
        <f t="shared" si="10"/>
        <v>1.4056933226024133</v>
      </c>
      <c r="K24" s="76">
        <f t="shared" si="11"/>
        <v>-5.2986435459806396E-3</v>
      </c>
      <c r="L24" s="76">
        <f t="shared" si="12"/>
        <v>1.0259763498082311E-2</v>
      </c>
      <c r="M24" s="76">
        <f t="shared" ca="1" si="4"/>
        <v>2.579978075661496E-2</v>
      </c>
      <c r="N24" s="76">
        <f t="shared" ca="1" si="13"/>
        <v>2.4492419420419129E-7</v>
      </c>
      <c r="O24" s="86">
        <f t="shared" ca="1" si="14"/>
        <v>25644940160989.996</v>
      </c>
      <c r="P24" s="76">
        <f t="shared" ca="1" si="15"/>
        <v>9710060599432.0273</v>
      </c>
      <c r="Q24" s="76">
        <f t="shared" ca="1" si="16"/>
        <v>150015680882.30905</v>
      </c>
      <c r="R24" s="50">
        <f t="shared" ca="1" si="5"/>
        <v>1.5650054127835829E-3</v>
      </c>
      <c r="S24" s="50"/>
      <c r="T24" s="50"/>
      <c r="U24" s="50">
        <v>1.4</v>
      </c>
      <c r="V24" s="50">
        <f t="shared" ca="1" si="0"/>
        <v>-7.638566668945761E-3</v>
      </c>
      <c r="W24" s="50"/>
      <c r="X24" s="50"/>
      <c r="Y24" s="50"/>
      <c r="Z24" s="50"/>
      <c r="AA24" s="50">
        <v>24</v>
      </c>
      <c r="AB24" s="50" t="s">
        <v>1899</v>
      </c>
      <c r="AC24" s="50"/>
      <c r="AD24" s="50"/>
      <c r="AE24" s="50"/>
      <c r="AF24" s="50"/>
      <c r="AG24" s="50"/>
      <c r="AH24" s="50"/>
      <c r="AI24" s="50"/>
    </row>
    <row r="25" spans="1:35">
      <c r="A25" s="83">
        <v>-15808</v>
      </c>
      <c r="B25" s="83">
        <v>2.1667496990447059E-2</v>
      </c>
      <c r="C25" s="83">
        <v>0.1</v>
      </c>
      <c r="D25" s="84">
        <f t="shared" si="6"/>
        <v>-1.5808</v>
      </c>
      <c r="E25" s="84">
        <f t="shared" si="6"/>
        <v>2.1667496990447059E-2</v>
      </c>
      <c r="F25" s="76">
        <f t="shared" si="7"/>
        <v>-0.15808</v>
      </c>
      <c r="G25" s="76">
        <f t="shared" si="7"/>
        <v>2.1667496990447062E-3</v>
      </c>
      <c r="H25" s="76">
        <f t="shared" si="8"/>
        <v>0.24989286399999999</v>
      </c>
      <c r="I25" s="76">
        <f t="shared" si="9"/>
        <v>-0.39503063941119998</v>
      </c>
      <c r="J25" s="76">
        <f t="shared" si="10"/>
        <v>0.62446443478122493</v>
      </c>
      <c r="K25" s="76">
        <f t="shared" si="11"/>
        <v>-3.4251979242498716E-3</v>
      </c>
      <c r="L25" s="76">
        <f t="shared" si="12"/>
        <v>5.4145528786541967E-3</v>
      </c>
      <c r="M25" s="76">
        <f t="shared" ca="1" si="4"/>
        <v>1.9940386290395708E-2</v>
      </c>
      <c r="N25" s="76">
        <f t="shared" ca="1" si="13"/>
        <v>2.9829113702318668E-7</v>
      </c>
      <c r="O25" s="86">
        <f t="shared" ca="1" si="14"/>
        <v>20567298575165.129</v>
      </c>
      <c r="P25" s="76">
        <f t="shared" ca="1" si="15"/>
        <v>7197989385260.7646</v>
      </c>
      <c r="Q25" s="76">
        <f t="shared" ca="1" si="16"/>
        <v>107252428460.55464</v>
      </c>
      <c r="R25" s="50">
        <f t="shared" ca="1" si="5"/>
        <v>1.7271107000513507E-3</v>
      </c>
      <c r="S25" s="50"/>
      <c r="T25" s="50"/>
      <c r="U25" s="50">
        <v>1.6</v>
      </c>
      <c r="V25" s="50">
        <f t="shared" ca="1" si="0"/>
        <v>-8.1104167792158607E-3</v>
      </c>
      <c r="W25" s="50"/>
      <c r="X25" s="50"/>
      <c r="Y25" s="50"/>
      <c r="Z25" s="50"/>
      <c r="AA25" s="50">
        <v>26</v>
      </c>
      <c r="AB25" s="50" t="s">
        <v>1914</v>
      </c>
      <c r="AC25" s="50"/>
      <c r="AD25" s="50"/>
      <c r="AE25" s="50"/>
      <c r="AF25" s="50"/>
      <c r="AG25" s="50"/>
      <c r="AH25" s="50"/>
      <c r="AI25" s="50"/>
    </row>
    <row r="26" spans="1:35">
      <c r="A26" s="83">
        <v>-15799</v>
      </c>
      <c r="B26" s="83">
        <v>1.8206844275274889E-2</v>
      </c>
      <c r="C26" s="83">
        <v>0.1</v>
      </c>
      <c r="D26" s="84">
        <f t="shared" si="6"/>
        <v>-1.5799000000000001</v>
      </c>
      <c r="E26" s="84">
        <f t="shared" si="6"/>
        <v>1.8206844275274889E-2</v>
      </c>
      <c r="F26" s="76">
        <f t="shared" si="7"/>
        <v>-0.15799000000000002</v>
      </c>
      <c r="G26" s="76">
        <f t="shared" si="7"/>
        <v>1.820684427527489E-3</v>
      </c>
      <c r="H26" s="76">
        <f t="shared" si="8"/>
        <v>0.24960840100000004</v>
      </c>
      <c r="I26" s="76">
        <f t="shared" si="9"/>
        <v>-0.39435631273990007</v>
      </c>
      <c r="J26" s="76">
        <f t="shared" si="10"/>
        <v>0.62304353849776817</v>
      </c>
      <c r="K26" s="76">
        <f t="shared" si="11"/>
        <v>-2.8764993270506802E-3</v>
      </c>
      <c r="L26" s="76">
        <f t="shared" si="12"/>
        <v>4.5445812868073702E-3</v>
      </c>
      <c r="M26" s="76">
        <f t="shared" ca="1" si="4"/>
        <v>1.9926247482828414E-2</v>
      </c>
      <c r="N26" s="76">
        <f t="shared" ca="1" si="13"/>
        <v>2.9563473901453476E-7</v>
      </c>
      <c r="O26" s="86">
        <f t="shared" ca="1" si="14"/>
        <v>20555478385111.332</v>
      </c>
      <c r="P26" s="76">
        <f t="shared" ca="1" si="15"/>
        <v>7192296515882.3926</v>
      </c>
      <c r="Q26" s="76">
        <f t="shared" ca="1" si="16"/>
        <v>107156686153.30914</v>
      </c>
      <c r="R26" s="50">
        <f t="shared" ca="1" si="5"/>
        <v>-1.7194032075535243E-3</v>
      </c>
      <c r="S26" s="50"/>
      <c r="T26" s="50"/>
      <c r="U26" s="50">
        <v>1.8</v>
      </c>
      <c r="V26" s="50">
        <f t="shared" ca="1" si="0"/>
        <v>-8.408903010257528E-3</v>
      </c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</row>
    <row r="27" spans="1:35">
      <c r="A27" s="83">
        <v>-15690</v>
      </c>
      <c r="B27" s="83">
        <v>1.7183178942595963E-2</v>
      </c>
      <c r="C27" s="83">
        <v>0.1</v>
      </c>
      <c r="D27" s="84">
        <f t="shared" si="6"/>
        <v>-1.569</v>
      </c>
      <c r="E27" s="84">
        <f t="shared" si="6"/>
        <v>1.7183178942595963E-2</v>
      </c>
      <c r="F27" s="76">
        <f t="shared" si="7"/>
        <v>-0.15690000000000001</v>
      </c>
      <c r="G27" s="76">
        <f t="shared" si="7"/>
        <v>1.7183178942595965E-3</v>
      </c>
      <c r="H27" s="76">
        <f t="shared" si="8"/>
        <v>0.24617610000000001</v>
      </c>
      <c r="I27" s="76">
        <f t="shared" si="9"/>
        <v>-0.38625030090000001</v>
      </c>
      <c r="J27" s="76">
        <f t="shared" si="10"/>
        <v>0.60602672211209996</v>
      </c>
      <c r="K27" s="76">
        <f t="shared" si="11"/>
        <v>-2.696040776093307E-3</v>
      </c>
      <c r="L27" s="76">
        <f t="shared" si="12"/>
        <v>4.2300879776903987E-3</v>
      </c>
      <c r="M27" s="76">
        <f t="shared" ca="1" si="4"/>
        <v>1.9755289539179113E-2</v>
      </c>
      <c r="N27" s="76">
        <f t="shared" ca="1" si="13"/>
        <v>6.6157529210553278E-7</v>
      </c>
      <c r="O27" s="86">
        <f t="shared" ca="1" si="14"/>
        <v>20412722142894.633</v>
      </c>
      <c r="P27" s="76">
        <f t="shared" ca="1" si="15"/>
        <v>7123604384116.6758</v>
      </c>
      <c r="Q27" s="76">
        <f t="shared" ca="1" si="16"/>
        <v>106001904939.06546</v>
      </c>
      <c r="R27" s="50">
        <f t="shared" ca="1" si="5"/>
        <v>-2.5721105965831499E-3</v>
      </c>
      <c r="S27" s="50"/>
      <c r="T27" s="50"/>
      <c r="U27" s="50">
        <v>2</v>
      </c>
      <c r="V27" s="50">
        <f t="shared" ca="1" si="0"/>
        <v>-8.5340253620707577E-3</v>
      </c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</row>
    <row r="28" spans="1:35">
      <c r="A28" s="83">
        <v>-15690</v>
      </c>
      <c r="B28" s="83">
        <v>1.7783178941990604E-2</v>
      </c>
      <c r="C28" s="83">
        <v>0.1</v>
      </c>
      <c r="D28" s="84">
        <f t="shared" si="6"/>
        <v>-1.569</v>
      </c>
      <c r="E28" s="84">
        <f t="shared" si="6"/>
        <v>1.7783178941990604E-2</v>
      </c>
      <c r="F28" s="76">
        <f t="shared" si="7"/>
        <v>-0.15690000000000001</v>
      </c>
      <c r="G28" s="76">
        <f t="shared" si="7"/>
        <v>1.7783178941990605E-3</v>
      </c>
      <c r="H28" s="76">
        <f t="shared" si="8"/>
        <v>0.24617610000000001</v>
      </c>
      <c r="I28" s="76">
        <f t="shared" si="9"/>
        <v>-0.38625030090000001</v>
      </c>
      <c r="J28" s="76">
        <f t="shared" si="10"/>
        <v>0.60602672211209996</v>
      </c>
      <c r="K28" s="76">
        <f t="shared" si="11"/>
        <v>-2.7901807759983257E-3</v>
      </c>
      <c r="L28" s="76">
        <f t="shared" si="12"/>
        <v>4.3777936375413726E-3</v>
      </c>
      <c r="M28" s="76">
        <f t="shared" ca="1" si="4"/>
        <v>1.9755289539179113E-2</v>
      </c>
      <c r="N28" s="76">
        <f t="shared" ca="1" si="13"/>
        <v>3.8892202075432205E-7</v>
      </c>
      <c r="O28" s="86">
        <f t="shared" ca="1" si="14"/>
        <v>20412722142894.633</v>
      </c>
      <c r="P28" s="76">
        <f t="shared" ca="1" si="15"/>
        <v>7123604384116.6758</v>
      </c>
      <c r="Q28" s="76">
        <f t="shared" ca="1" si="16"/>
        <v>106001904939.06546</v>
      </c>
      <c r="R28" s="50">
        <f t="shared" ca="1" si="5"/>
        <v>-1.9721105971885096E-3</v>
      </c>
      <c r="S28" s="50"/>
      <c r="T28" s="50"/>
      <c r="U28" s="50">
        <v>2.2000000000000002</v>
      </c>
      <c r="V28" s="50">
        <f t="shared" ca="1" si="0"/>
        <v>-8.4857838346555515E-3</v>
      </c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</row>
    <row r="29" spans="1:35">
      <c r="A29" s="83">
        <v>-15671</v>
      </c>
      <c r="B29" s="83">
        <v>2.0766170715235014E-2</v>
      </c>
      <c r="C29" s="83">
        <v>0.1</v>
      </c>
      <c r="D29" s="84">
        <f t="shared" si="6"/>
        <v>-1.5670999999999999</v>
      </c>
      <c r="E29" s="84">
        <f t="shared" si="6"/>
        <v>2.0766170715235014E-2</v>
      </c>
      <c r="F29" s="76">
        <f t="shared" si="7"/>
        <v>-0.15671000000000002</v>
      </c>
      <c r="G29" s="76">
        <f t="shared" si="7"/>
        <v>2.0766170715235013E-3</v>
      </c>
      <c r="H29" s="76">
        <f t="shared" si="8"/>
        <v>0.245580241</v>
      </c>
      <c r="I29" s="76">
        <f t="shared" si="9"/>
        <v>-0.38484879567109997</v>
      </c>
      <c r="J29" s="76">
        <f t="shared" si="10"/>
        <v>0.60309654769618071</v>
      </c>
      <c r="K29" s="76">
        <f t="shared" si="11"/>
        <v>-3.254266612784479E-3</v>
      </c>
      <c r="L29" s="76">
        <f t="shared" si="12"/>
        <v>5.0997612088945566E-3</v>
      </c>
      <c r="M29" s="76">
        <f t="shared" ca="1" si="4"/>
        <v>1.9725542233272376E-2</v>
      </c>
      <c r="N29" s="76">
        <f t="shared" ca="1" si="13"/>
        <v>1.0829076374718649E-7</v>
      </c>
      <c r="O29" s="86">
        <f t="shared" ca="1" si="14"/>
        <v>20387913438586.148</v>
      </c>
      <c r="P29" s="76">
        <f t="shared" ca="1" si="15"/>
        <v>7111678625917.207</v>
      </c>
      <c r="Q29" s="76">
        <f t="shared" ca="1" si="16"/>
        <v>105801511924.62547</v>
      </c>
      <c r="R29" s="50">
        <f t="shared" ca="1" si="5"/>
        <v>1.0406284819626382E-3</v>
      </c>
      <c r="S29" s="50"/>
      <c r="T29" s="50"/>
      <c r="U29" s="50">
        <v>2.4</v>
      </c>
      <c r="V29" s="50">
        <f t="shared" ca="1" si="0"/>
        <v>-8.2641784280119129E-3</v>
      </c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</row>
    <row r="30" spans="1:35">
      <c r="A30" s="83">
        <v>-15539</v>
      </c>
      <c r="B30" s="83">
        <v>1.9342419979531532E-2</v>
      </c>
      <c r="C30" s="83">
        <v>0.1</v>
      </c>
      <c r="D30" s="84">
        <f t="shared" si="6"/>
        <v>-1.5539000000000001</v>
      </c>
      <c r="E30" s="84">
        <f t="shared" si="6"/>
        <v>1.9342419979531532E-2</v>
      </c>
      <c r="F30" s="76">
        <f t="shared" si="7"/>
        <v>-0.15539000000000003</v>
      </c>
      <c r="G30" s="76">
        <f t="shared" si="7"/>
        <v>1.9342419979531532E-3</v>
      </c>
      <c r="H30" s="76">
        <f t="shared" si="8"/>
        <v>0.24146052100000004</v>
      </c>
      <c r="I30" s="76">
        <f t="shared" si="9"/>
        <v>-0.37520550358190008</v>
      </c>
      <c r="J30" s="76">
        <f t="shared" si="10"/>
        <v>0.58303183201591458</v>
      </c>
      <c r="K30" s="76">
        <f t="shared" si="11"/>
        <v>-3.005618640619405E-3</v>
      </c>
      <c r="L30" s="76">
        <f t="shared" si="12"/>
        <v>4.6704308056584936E-3</v>
      </c>
      <c r="M30" s="76">
        <f t="shared" ca="1" si="4"/>
        <v>1.9519308675709602E-2</v>
      </c>
      <c r="N30" s="76">
        <f t="shared" ca="1" si="13"/>
        <v>3.1289610835577594E-9</v>
      </c>
      <c r="O30" s="86">
        <f t="shared" ca="1" si="14"/>
        <v>20216174608925.109</v>
      </c>
      <c r="P30" s="76">
        <f t="shared" ca="1" si="15"/>
        <v>7029218851203.9463</v>
      </c>
      <c r="Q30" s="76">
        <f t="shared" ca="1" si="16"/>
        <v>104416649320.57011</v>
      </c>
      <c r="R30" s="50">
        <f t="shared" ca="1" si="5"/>
        <v>-1.768886961780701E-4</v>
      </c>
      <c r="S30" s="50"/>
      <c r="T30" s="50"/>
      <c r="U30" s="50">
        <v>2.6</v>
      </c>
      <c r="V30" s="50">
        <f t="shared" ca="1" si="0"/>
        <v>-7.8692091421398332E-3</v>
      </c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</row>
    <row r="31" spans="1:35">
      <c r="A31" s="83">
        <v>-133.5</v>
      </c>
      <c r="B31" s="83">
        <v>1.331405681189712E-3</v>
      </c>
      <c r="C31" s="83">
        <v>1</v>
      </c>
      <c r="D31" s="84">
        <f t="shared" si="6"/>
        <v>-1.3350000000000001E-2</v>
      </c>
      <c r="E31" s="84">
        <f t="shared" si="6"/>
        <v>1.331405681189712E-3</v>
      </c>
      <c r="F31" s="76">
        <f t="shared" si="7"/>
        <v>-1.3350000000000001E-2</v>
      </c>
      <c r="G31" s="76">
        <f t="shared" si="7"/>
        <v>1.331405681189712E-3</v>
      </c>
      <c r="H31" s="76">
        <f t="shared" si="8"/>
        <v>1.7822250000000002E-4</v>
      </c>
      <c r="I31" s="76">
        <f t="shared" si="9"/>
        <v>-2.3792703750000005E-6</v>
      </c>
      <c r="J31" s="76">
        <f t="shared" si="10"/>
        <v>3.1763259506250011E-8</v>
      </c>
      <c r="K31" s="76">
        <f t="shared" si="11"/>
        <v>-1.7774265843882657E-5</v>
      </c>
      <c r="L31" s="76">
        <f t="shared" si="12"/>
        <v>2.3728644901583349E-7</v>
      </c>
      <c r="M31" s="76">
        <f t="shared" ca="1" si="4"/>
        <v>6.3724522503999482E-4</v>
      </c>
      <c r="N31" s="76">
        <f t="shared" ca="1" si="13"/>
        <v>4.8185873888198336E-7</v>
      </c>
      <c r="O31" s="86">
        <f t="shared" ca="1" si="14"/>
        <v>644681471881346.38</v>
      </c>
      <c r="P31" s="76">
        <f t="shared" ca="1" si="15"/>
        <v>122480028036611.14</v>
      </c>
      <c r="Q31" s="76">
        <f t="shared" ca="1" si="16"/>
        <v>1277573034371.5366</v>
      </c>
      <c r="R31" s="50">
        <f t="shared" ca="1" si="5"/>
        <v>6.9416045614971715E-4</v>
      </c>
      <c r="S31" s="50"/>
      <c r="T31" s="50"/>
      <c r="U31" s="50">
        <v>2.80000000000001</v>
      </c>
      <c r="V31" s="50">
        <f t="shared" ca="1" si="0"/>
        <v>-7.3008759770392916E-3</v>
      </c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</row>
    <row r="32" spans="1:35">
      <c r="A32" s="83">
        <v>-115</v>
      </c>
      <c r="B32" s="83">
        <v>1.5111088984447892E-3</v>
      </c>
      <c r="C32" s="83">
        <v>1</v>
      </c>
      <c r="D32" s="84">
        <f t="shared" si="6"/>
        <v>-1.15E-2</v>
      </c>
      <c r="E32" s="84">
        <f t="shared" si="6"/>
        <v>1.5111088984447892E-3</v>
      </c>
      <c r="F32" s="76">
        <f t="shared" si="7"/>
        <v>-1.15E-2</v>
      </c>
      <c r="G32" s="76">
        <f t="shared" si="7"/>
        <v>1.5111088984447892E-3</v>
      </c>
      <c r="H32" s="76">
        <f t="shared" si="8"/>
        <v>1.3224999999999999E-4</v>
      </c>
      <c r="I32" s="76">
        <f t="shared" si="9"/>
        <v>-1.5208749999999999E-6</v>
      </c>
      <c r="J32" s="76">
        <f t="shared" si="10"/>
        <v>1.7490062499999998E-8</v>
      </c>
      <c r="K32" s="76">
        <f t="shared" si="11"/>
        <v>-1.7377752332115076E-5</v>
      </c>
      <c r="L32" s="76">
        <f t="shared" si="12"/>
        <v>1.9984415181932337E-7</v>
      </c>
      <c r="M32" s="76">
        <f t="shared" ca="1" si="4"/>
        <v>6.2075386776180082E-4</v>
      </c>
      <c r="N32" s="76">
        <f t="shared" ca="1" si="13"/>
        <v>7.9273208066250519E-7</v>
      </c>
      <c r="O32" s="86">
        <f t="shared" ca="1" si="14"/>
        <v>643649999344923.75</v>
      </c>
      <c r="P32" s="76">
        <f t="shared" ca="1" si="15"/>
        <v>122139661507238.14</v>
      </c>
      <c r="Q32" s="76">
        <f t="shared" ca="1" si="16"/>
        <v>1272928830564.2937</v>
      </c>
      <c r="R32" s="50">
        <f t="shared" ca="1" si="5"/>
        <v>8.9035503068298839E-4</v>
      </c>
      <c r="S32" s="50"/>
      <c r="T32" s="50"/>
      <c r="U32" s="50">
        <v>3.0000000000000102</v>
      </c>
      <c r="V32" s="50">
        <f t="shared" ca="1" si="0"/>
        <v>-6.5591789327103349E-3</v>
      </c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</row>
    <row r="33" spans="1:35">
      <c r="A33" s="83">
        <v>-93.5</v>
      </c>
      <c r="B33" s="83">
        <v>1.8956129613633584E-3</v>
      </c>
      <c r="C33" s="83">
        <v>1</v>
      </c>
      <c r="D33" s="84">
        <f t="shared" si="6"/>
        <v>-9.3500000000000007E-3</v>
      </c>
      <c r="E33" s="84">
        <f t="shared" si="6"/>
        <v>1.8956129613633584E-3</v>
      </c>
      <c r="F33" s="76">
        <f t="shared" si="7"/>
        <v>-9.3500000000000007E-3</v>
      </c>
      <c r="G33" s="76">
        <f t="shared" si="7"/>
        <v>1.8956129613633584E-3</v>
      </c>
      <c r="H33" s="76">
        <f t="shared" si="8"/>
        <v>8.7422500000000012E-5</v>
      </c>
      <c r="I33" s="76">
        <f t="shared" si="9"/>
        <v>-8.174003750000002E-7</v>
      </c>
      <c r="J33" s="76">
        <f t="shared" si="10"/>
        <v>7.6426935062500023E-9</v>
      </c>
      <c r="K33" s="76">
        <f t="shared" si="11"/>
        <v>-1.7723981188747401E-5</v>
      </c>
      <c r="L33" s="76">
        <f t="shared" si="12"/>
        <v>1.6571922411478821E-7</v>
      </c>
      <c r="M33" s="76">
        <f t="shared" ca="1" si="4"/>
        <v>6.0160687294740325E-4</v>
      </c>
      <c r="N33" s="76">
        <f t="shared" ca="1" si="13"/>
        <v>1.6744517568575604E-6</v>
      </c>
      <c r="O33" s="86">
        <f t="shared" ca="1" si="14"/>
        <v>642452784859888</v>
      </c>
      <c r="P33" s="76">
        <f t="shared" ca="1" si="15"/>
        <v>121744905591638.63</v>
      </c>
      <c r="Q33" s="76">
        <f t="shared" ca="1" si="16"/>
        <v>1267545305444.8516</v>
      </c>
      <c r="R33" s="50">
        <f t="shared" ca="1" si="5"/>
        <v>1.294006088415955E-3</v>
      </c>
      <c r="S33" s="50"/>
      <c r="T33" s="50"/>
      <c r="U33" s="50">
        <v>3.2000000000000099</v>
      </c>
      <c r="V33" s="50">
        <f t="shared" ca="1" si="0"/>
        <v>-5.6441180091529389E-3</v>
      </c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</row>
    <row r="34" spans="1:35">
      <c r="A34" s="83">
        <v>-56</v>
      </c>
      <c r="B34" s="83">
        <v>1.4057607862617595E-3</v>
      </c>
      <c r="C34" s="83">
        <v>1</v>
      </c>
      <c r="D34" s="84">
        <f t="shared" si="6"/>
        <v>-5.5999999999999999E-3</v>
      </c>
      <c r="E34" s="84">
        <f t="shared" si="6"/>
        <v>1.4057607862617595E-3</v>
      </c>
      <c r="F34" s="76">
        <f t="shared" si="7"/>
        <v>-5.5999999999999999E-3</v>
      </c>
      <c r="G34" s="76">
        <f t="shared" si="7"/>
        <v>1.4057607862617595E-3</v>
      </c>
      <c r="H34" s="76">
        <f t="shared" si="8"/>
        <v>3.1359999999999998E-5</v>
      </c>
      <c r="I34" s="76">
        <f t="shared" si="9"/>
        <v>-1.7561599999999998E-7</v>
      </c>
      <c r="J34" s="76">
        <f t="shared" si="10"/>
        <v>9.8344959999999982E-10</v>
      </c>
      <c r="K34" s="76">
        <f t="shared" si="11"/>
        <v>-7.8722604030658539E-6</v>
      </c>
      <c r="L34" s="76">
        <f t="shared" si="12"/>
        <v>4.4084658257168782E-8</v>
      </c>
      <c r="M34" s="76">
        <f t="shared" ca="1" si="4"/>
        <v>5.6825889770734941E-4</v>
      </c>
      <c r="N34" s="76">
        <f t="shared" ca="1" si="13"/>
        <v>7.0140941333220359E-7</v>
      </c>
      <c r="O34" s="86">
        <f t="shared" ca="1" si="14"/>
        <v>640368536277206.13</v>
      </c>
      <c r="P34" s="76">
        <f t="shared" ca="1" si="15"/>
        <v>121058446156643.48</v>
      </c>
      <c r="Q34" s="76">
        <f t="shared" ca="1" si="16"/>
        <v>1258190858168.668</v>
      </c>
      <c r="R34" s="50">
        <f t="shared" ca="1" si="5"/>
        <v>8.3750188855441011E-4</v>
      </c>
      <c r="S34" s="50"/>
      <c r="T34" s="50"/>
      <c r="U34" s="50">
        <v>3.4000000000000101</v>
      </c>
      <c r="V34" s="50">
        <f t="shared" ca="1" si="0"/>
        <v>-4.5556932063671139E-3</v>
      </c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</row>
    <row r="35" spans="1:35">
      <c r="A35" s="83">
        <v>-18.5</v>
      </c>
      <c r="B35" s="83">
        <v>1.3158770807761052E-3</v>
      </c>
      <c r="C35" s="83">
        <v>1</v>
      </c>
      <c r="D35" s="84">
        <f t="shared" si="6"/>
        <v>-1.8500000000000001E-3</v>
      </c>
      <c r="E35" s="84">
        <f t="shared" si="6"/>
        <v>1.3158770807761052E-3</v>
      </c>
      <c r="F35" s="76">
        <f t="shared" si="7"/>
        <v>-1.8500000000000001E-3</v>
      </c>
      <c r="G35" s="76">
        <f t="shared" si="7"/>
        <v>1.3158770807761052E-3</v>
      </c>
      <c r="H35" s="76">
        <f t="shared" si="8"/>
        <v>3.4225000000000003E-6</v>
      </c>
      <c r="I35" s="76">
        <f t="shared" si="9"/>
        <v>-6.3316250000000005E-9</v>
      </c>
      <c r="J35" s="76">
        <f t="shared" si="10"/>
        <v>1.1713506250000002E-11</v>
      </c>
      <c r="K35" s="76">
        <f t="shared" si="11"/>
        <v>-2.4343725994357948E-6</v>
      </c>
      <c r="L35" s="76">
        <f t="shared" si="12"/>
        <v>4.5035893089562203E-9</v>
      </c>
      <c r="M35" s="76">
        <f t="shared" ca="1" si="4"/>
        <v>5.3497187070608695E-4</v>
      </c>
      <c r="N35" s="76">
        <f t="shared" ca="1" si="13"/>
        <v>6.098129471144994E-7</v>
      </c>
      <c r="O35" s="86">
        <f t="shared" ca="1" si="14"/>
        <v>638289259292697</v>
      </c>
      <c r="P35" s="76">
        <f t="shared" ca="1" si="15"/>
        <v>120374610955004.27</v>
      </c>
      <c r="Q35" s="76">
        <f t="shared" ca="1" si="16"/>
        <v>1248881340460.3213</v>
      </c>
      <c r="R35" s="50">
        <f t="shared" ca="1" si="5"/>
        <v>7.8090521007001827E-4</v>
      </c>
      <c r="S35" s="50"/>
      <c r="T35" s="50"/>
      <c r="U35" s="50">
        <v>3.6000000000000099</v>
      </c>
      <c r="V35" s="50">
        <f t="shared" ca="1" si="0"/>
        <v>-3.2939045243528565E-3</v>
      </c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</row>
    <row r="36" spans="1:35">
      <c r="A36" s="83">
        <v>0</v>
      </c>
      <c r="B36" s="83">
        <v>8.9552688403637015E-4</v>
      </c>
      <c r="C36" s="83">
        <v>1</v>
      </c>
      <c r="D36" s="84">
        <f t="shared" si="6"/>
        <v>0</v>
      </c>
      <c r="E36" s="84">
        <f t="shared" si="6"/>
        <v>8.9552688403637015E-4</v>
      </c>
      <c r="F36" s="76">
        <f t="shared" si="7"/>
        <v>0</v>
      </c>
      <c r="G36" s="76">
        <f t="shared" si="7"/>
        <v>8.9552688403637015E-4</v>
      </c>
      <c r="H36" s="76">
        <f t="shared" si="8"/>
        <v>0</v>
      </c>
      <c r="I36" s="76">
        <f t="shared" si="9"/>
        <v>0</v>
      </c>
      <c r="J36" s="76">
        <f t="shared" si="10"/>
        <v>0</v>
      </c>
      <c r="K36" s="76">
        <f t="shared" si="11"/>
        <v>0</v>
      </c>
      <c r="L36" s="76">
        <f t="shared" si="12"/>
        <v>0</v>
      </c>
      <c r="M36" s="76">
        <f t="shared" ca="1" si="4"/>
        <v>5.1857272134115751E-4</v>
      </c>
      <c r="N36" s="76">
        <f t="shared" ca="1" si="13"/>
        <v>1.4209444077324884E-7</v>
      </c>
      <c r="O36" s="86">
        <f t="shared" ca="1" si="14"/>
        <v>637265311593099.5</v>
      </c>
      <c r="P36" s="76">
        <f t="shared" ca="1" si="15"/>
        <v>120038217125791.47</v>
      </c>
      <c r="Q36" s="76">
        <f t="shared" ca="1" si="16"/>
        <v>1244305159970.906</v>
      </c>
      <c r="R36" s="50">
        <f t="shared" ca="1" si="5"/>
        <v>3.7695416269521265E-4</v>
      </c>
      <c r="S36" s="50"/>
      <c r="T36" s="50"/>
      <c r="U36" s="50">
        <v>3.80000000000001</v>
      </c>
      <c r="V36" s="50">
        <f t="shared" ca="1" si="0"/>
        <v>-1.8587519631101529E-3</v>
      </c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</row>
    <row r="37" spans="1:35">
      <c r="A37" s="83">
        <v>6</v>
      </c>
      <c r="B37" s="83">
        <v>9.0514234368311978E-4</v>
      </c>
      <c r="C37" s="83">
        <v>1</v>
      </c>
      <c r="D37" s="84">
        <f t="shared" si="6"/>
        <v>5.9999999999999995E-4</v>
      </c>
      <c r="E37" s="84">
        <f t="shared" si="6"/>
        <v>9.0514234368311978E-4</v>
      </c>
      <c r="F37" s="76">
        <f t="shared" si="7"/>
        <v>5.9999999999999995E-4</v>
      </c>
      <c r="G37" s="76">
        <f t="shared" si="7"/>
        <v>9.0514234368311978E-4</v>
      </c>
      <c r="H37" s="76">
        <f t="shared" si="8"/>
        <v>3.5999999999999994E-7</v>
      </c>
      <c r="I37" s="76">
        <f t="shared" si="9"/>
        <v>2.1599999999999995E-10</v>
      </c>
      <c r="J37" s="76">
        <f t="shared" si="10"/>
        <v>1.2959999999999995E-13</v>
      </c>
      <c r="K37" s="76">
        <f t="shared" si="11"/>
        <v>5.4308540620987183E-7</v>
      </c>
      <c r="L37" s="76">
        <f t="shared" si="12"/>
        <v>3.2585124372592305E-10</v>
      </c>
      <c r="M37" s="76">
        <f t="shared" ca="1" si="4"/>
        <v>5.1325726386516391E-4</v>
      </c>
      <c r="N37" s="76">
        <f t="shared" ca="1" si="13"/>
        <v>1.5357391578392564E-7</v>
      </c>
      <c r="O37" s="86">
        <f t="shared" ca="1" si="14"/>
        <v>636933479737054.88</v>
      </c>
      <c r="P37" s="76">
        <f t="shared" ca="1" si="15"/>
        <v>119929253164262.05</v>
      </c>
      <c r="Q37" s="76">
        <f t="shared" ca="1" si="16"/>
        <v>1242823333353.9016</v>
      </c>
      <c r="R37" s="50">
        <f t="shared" ca="1" si="5"/>
        <v>3.9188507981795587E-4</v>
      </c>
      <c r="S37" s="50"/>
      <c r="T37" s="50"/>
      <c r="U37" s="50">
        <v>4.0000000000000098</v>
      </c>
      <c r="V37" s="50">
        <f t="shared" ca="1" si="0"/>
        <v>-2.5023552263901683E-4</v>
      </c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</row>
    <row r="38" spans="1:35">
      <c r="A38" s="83">
        <v>21.5</v>
      </c>
      <c r="B38" s="83">
        <v>7.7998124243284063E-4</v>
      </c>
      <c r="C38" s="83">
        <v>1</v>
      </c>
      <c r="D38" s="84">
        <f t="shared" si="6"/>
        <v>2.15E-3</v>
      </c>
      <c r="E38" s="84">
        <f t="shared" si="6"/>
        <v>7.7998124243284063E-4</v>
      </c>
      <c r="F38" s="76">
        <f t="shared" si="7"/>
        <v>2.15E-3</v>
      </c>
      <c r="G38" s="76">
        <f t="shared" si="7"/>
        <v>7.7998124243284063E-4</v>
      </c>
      <c r="H38" s="76">
        <f t="shared" si="8"/>
        <v>4.6225000000000002E-6</v>
      </c>
      <c r="I38" s="76">
        <f t="shared" si="9"/>
        <v>9.9383749999999998E-9</v>
      </c>
      <c r="J38" s="76">
        <f t="shared" si="10"/>
        <v>2.136750625E-11</v>
      </c>
      <c r="K38" s="76">
        <f t="shared" si="11"/>
        <v>1.6769596712306074E-6</v>
      </c>
      <c r="L38" s="76">
        <f t="shared" si="12"/>
        <v>3.605463293145806E-9</v>
      </c>
      <c r="M38" s="76">
        <f t="shared" ca="1" si="4"/>
        <v>4.995328870746079E-4</v>
      </c>
      <c r="N38" s="76">
        <f t="shared" ca="1" si="13"/>
        <v>7.8651280023137582E-8</v>
      </c>
      <c r="O38" s="86">
        <f t="shared" ca="1" si="14"/>
        <v>636076834928138.25</v>
      </c>
      <c r="P38" s="76">
        <f t="shared" ca="1" si="15"/>
        <v>119648072675697.55</v>
      </c>
      <c r="Q38" s="76">
        <f t="shared" ca="1" si="16"/>
        <v>1239000581290.0947</v>
      </c>
      <c r="R38" s="50">
        <f t="shared" ca="1" si="5"/>
        <v>2.8044835535823273E-4</v>
      </c>
      <c r="S38" s="50"/>
      <c r="T38" s="50"/>
      <c r="U38" s="50">
        <v>4.2000000000000099</v>
      </c>
      <c r="V38" s="50">
        <f t="shared" ca="1" si="0"/>
        <v>1.5316447970605482E-3</v>
      </c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</row>
    <row r="39" spans="1:35">
      <c r="A39" s="83">
        <v>28</v>
      </c>
      <c r="B39" s="83">
        <v>7.4039728853959506E-4</v>
      </c>
      <c r="C39" s="83">
        <v>1</v>
      </c>
      <c r="D39" s="84">
        <f t="shared" si="6"/>
        <v>2.8E-3</v>
      </c>
      <c r="E39" s="84">
        <f t="shared" si="6"/>
        <v>7.4039728853959506E-4</v>
      </c>
      <c r="F39" s="76">
        <f t="shared" si="7"/>
        <v>2.8E-3</v>
      </c>
      <c r="G39" s="76">
        <f t="shared" si="7"/>
        <v>7.4039728853959506E-4</v>
      </c>
      <c r="H39" s="76">
        <f t="shared" si="8"/>
        <v>7.8399999999999995E-6</v>
      </c>
      <c r="I39" s="76">
        <f t="shared" si="9"/>
        <v>2.1951999999999997E-8</v>
      </c>
      <c r="J39" s="76">
        <f t="shared" si="10"/>
        <v>6.1465599999999989E-11</v>
      </c>
      <c r="K39" s="76">
        <f t="shared" si="11"/>
        <v>2.0731124079108661E-6</v>
      </c>
      <c r="L39" s="76">
        <f t="shared" si="12"/>
        <v>5.8047147421504247E-9</v>
      </c>
      <c r="M39" s="76">
        <f t="shared" ca="1" si="4"/>
        <v>4.9378060213855471E-4</v>
      </c>
      <c r="N39" s="76">
        <f t="shared" ca="1" si="13"/>
        <v>6.0819790011429086E-8</v>
      </c>
      <c r="O39" s="86">
        <f t="shared" ca="1" si="14"/>
        <v>635717848779081.5</v>
      </c>
      <c r="P39" s="76">
        <f t="shared" ca="1" si="15"/>
        <v>119530291117771.34</v>
      </c>
      <c r="Q39" s="76">
        <f t="shared" ca="1" si="16"/>
        <v>1237399764546.2048</v>
      </c>
      <c r="R39" s="50">
        <f t="shared" ca="1" si="5"/>
        <v>2.4661668640104035E-4</v>
      </c>
      <c r="S39" s="50"/>
      <c r="T39" s="50"/>
      <c r="U39" s="50">
        <v>4.4000000000000101</v>
      </c>
      <c r="V39" s="50">
        <f t="shared" ca="1" si="0"/>
        <v>3.4868889959885629E-3</v>
      </c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</row>
    <row r="40" spans="1:35">
      <c r="A40" s="83">
        <v>40</v>
      </c>
      <c r="B40" s="83">
        <v>1.2596267830776303E-3</v>
      </c>
      <c r="C40" s="83">
        <v>1</v>
      </c>
      <c r="D40" s="84">
        <f t="shared" si="6"/>
        <v>4.0000000000000001E-3</v>
      </c>
      <c r="E40" s="84">
        <f t="shared" si="6"/>
        <v>1.2596267830776303E-3</v>
      </c>
      <c r="F40" s="76">
        <f t="shared" si="7"/>
        <v>4.0000000000000001E-3</v>
      </c>
      <c r="G40" s="76">
        <f t="shared" si="7"/>
        <v>1.2596267830776303E-3</v>
      </c>
      <c r="H40" s="76">
        <f t="shared" si="8"/>
        <v>1.5999999999999999E-5</v>
      </c>
      <c r="I40" s="76">
        <f t="shared" si="9"/>
        <v>6.4000000000000004E-8</v>
      </c>
      <c r="J40" s="76">
        <f t="shared" si="10"/>
        <v>2.5600000000000005E-10</v>
      </c>
      <c r="K40" s="76">
        <f t="shared" si="11"/>
        <v>5.0385071323105216E-6</v>
      </c>
      <c r="L40" s="76">
        <f t="shared" si="12"/>
        <v>2.0154028529242086E-8</v>
      </c>
      <c r="M40" s="76">
        <f t="shared" ca="1" si="4"/>
        <v>4.8316581002733576E-4</v>
      </c>
      <c r="N40" s="76">
        <f t="shared" ca="1" si="13"/>
        <v>6.0289164267021021E-7</v>
      </c>
      <c r="O40" s="86">
        <f t="shared" ca="1" si="14"/>
        <v>635055496146411.5</v>
      </c>
      <c r="P40" s="76">
        <f t="shared" ca="1" si="15"/>
        <v>119313054331005.55</v>
      </c>
      <c r="Q40" s="76">
        <f t="shared" ca="1" si="16"/>
        <v>1234447936275.7456</v>
      </c>
      <c r="R40" s="50">
        <f t="shared" ca="1" si="5"/>
        <v>7.764609730502945E-4</v>
      </c>
      <c r="S40" s="50"/>
      <c r="T40" s="50"/>
      <c r="U40" s="50">
        <v>4.6000000000000103</v>
      </c>
      <c r="V40" s="50">
        <f t="shared" ca="1" si="0"/>
        <v>5.6154970741450136E-3</v>
      </c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</row>
    <row r="41" spans="1:35">
      <c r="A41" s="83">
        <v>43</v>
      </c>
      <c r="B41" s="83">
        <v>5.6443418372697954E-4</v>
      </c>
      <c r="C41" s="83">
        <v>1</v>
      </c>
      <c r="D41" s="84">
        <f t="shared" si="6"/>
        <v>4.3E-3</v>
      </c>
      <c r="E41" s="84">
        <f t="shared" si="6"/>
        <v>5.6443418372697954E-4</v>
      </c>
      <c r="F41" s="76">
        <f t="shared" si="7"/>
        <v>4.3E-3</v>
      </c>
      <c r="G41" s="76">
        <f t="shared" si="7"/>
        <v>5.6443418372697954E-4</v>
      </c>
      <c r="H41" s="76">
        <f t="shared" si="8"/>
        <v>1.8490000000000001E-5</v>
      </c>
      <c r="I41" s="76">
        <f t="shared" si="9"/>
        <v>7.9506999999999999E-8</v>
      </c>
      <c r="J41" s="76">
        <f t="shared" si="10"/>
        <v>3.4188009999999999E-10</v>
      </c>
      <c r="K41" s="76">
        <f t="shared" si="11"/>
        <v>2.4270669900260119E-6</v>
      </c>
      <c r="L41" s="76">
        <f t="shared" si="12"/>
        <v>1.0436388057111851E-8</v>
      </c>
      <c r="M41" s="76">
        <f t="shared" ca="1" si="4"/>
        <v>4.8051308717135175E-4</v>
      </c>
      <c r="N41" s="76">
        <f t="shared" ca="1" si="13"/>
        <v>7.0427504470990028E-9</v>
      </c>
      <c r="O41" s="86">
        <f t="shared" ca="1" si="14"/>
        <v>634889987226866.88</v>
      </c>
      <c r="P41" s="76">
        <f t="shared" ca="1" si="15"/>
        <v>119258786891443.83</v>
      </c>
      <c r="Q41" s="76">
        <f t="shared" ca="1" si="16"/>
        <v>1233710693530.5247</v>
      </c>
      <c r="R41" s="50">
        <f t="shared" ca="1" si="5"/>
        <v>8.392109655562779E-5</v>
      </c>
      <c r="S41" s="50"/>
      <c r="T41" s="50"/>
      <c r="U41" s="50">
        <v>4.8000000000000096</v>
      </c>
      <c r="V41" s="50">
        <f t="shared" ca="1" si="0"/>
        <v>7.9174690315298793E-3</v>
      </c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</row>
    <row r="42" spans="1:35">
      <c r="A42" s="83">
        <v>43.5</v>
      </c>
      <c r="B42" s="83">
        <v>1.0152354143393922E-3</v>
      </c>
      <c r="C42" s="83">
        <v>1</v>
      </c>
      <c r="D42" s="84">
        <f t="shared" si="6"/>
        <v>4.3499999999999997E-3</v>
      </c>
      <c r="E42" s="84">
        <f t="shared" si="6"/>
        <v>1.0152354143393922E-3</v>
      </c>
      <c r="F42" s="76">
        <f t="shared" si="7"/>
        <v>4.3499999999999997E-3</v>
      </c>
      <c r="G42" s="76">
        <f t="shared" si="7"/>
        <v>1.0152354143393922E-3</v>
      </c>
      <c r="H42" s="76">
        <f t="shared" si="8"/>
        <v>1.8922499999999997E-5</v>
      </c>
      <c r="I42" s="76">
        <f t="shared" si="9"/>
        <v>8.2312874999999987E-8</v>
      </c>
      <c r="J42" s="76">
        <f t="shared" si="10"/>
        <v>3.5806100624999991E-10</v>
      </c>
      <c r="K42" s="76">
        <f t="shared" si="11"/>
        <v>4.4162740523763561E-6</v>
      </c>
      <c r="L42" s="76">
        <f t="shared" si="12"/>
        <v>1.9210792127837146E-8</v>
      </c>
      <c r="M42" s="76">
        <f t="shared" ca="1" si="4"/>
        <v>4.8007100461870298E-4</v>
      </c>
      <c r="N42" s="76">
        <f t="shared" ca="1" si="13"/>
        <v>2.8640094543169369E-7</v>
      </c>
      <c r="O42" s="86">
        <f t="shared" ca="1" si="14"/>
        <v>634862405487782.38</v>
      </c>
      <c r="P42" s="76">
        <f t="shared" ca="1" si="15"/>
        <v>119249743941574.39</v>
      </c>
      <c r="Q42" s="76">
        <f t="shared" ca="1" si="16"/>
        <v>1233587847509.0417</v>
      </c>
      <c r="R42" s="50">
        <f t="shared" ca="1" si="5"/>
        <v>5.3516440972068921E-4</v>
      </c>
      <c r="S42" s="50"/>
      <c r="T42" s="50"/>
      <c r="U42" s="50">
        <v>5.0000000000000098</v>
      </c>
      <c r="V42" s="50">
        <f t="shared" ca="1" si="0"/>
        <v>1.0392804868143202E-2</v>
      </c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</row>
    <row r="43" spans="1:35">
      <c r="A43" s="83">
        <v>46.5</v>
      </c>
      <c r="B43" s="83">
        <v>7.200428291181879E-4</v>
      </c>
      <c r="C43" s="83">
        <v>1</v>
      </c>
      <c r="D43" s="84">
        <f t="shared" si="6"/>
        <v>4.6499999999999996E-3</v>
      </c>
      <c r="E43" s="84">
        <f t="shared" si="6"/>
        <v>7.200428291181879E-4</v>
      </c>
      <c r="F43" s="76">
        <f t="shared" si="7"/>
        <v>4.6499999999999996E-3</v>
      </c>
      <c r="G43" s="76">
        <f t="shared" si="7"/>
        <v>7.200428291181879E-4</v>
      </c>
      <c r="H43" s="76">
        <f t="shared" si="8"/>
        <v>2.1622499999999995E-5</v>
      </c>
      <c r="I43" s="76">
        <f t="shared" si="9"/>
        <v>1.0054462499999997E-7</v>
      </c>
      <c r="J43" s="76">
        <f t="shared" si="10"/>
        <v>4.675325062499998E-10</v>
      </c>
      <c r="K43" s="76">
        <f t="shared" si="11"/>
        <v>3.3481991553995734E-6</v>
      </c>
      <c r="L43" s="76">
        <f t="shared" si="12"/>
        <v>1.5569126072608014E-8</v>
      </c>
      <c r="M43" s="76">
        <f t="shared" ca="1" si="4"/>
        <v>4.7741873684290181E-4</v>
      </c>
      <c r="N43" s="76">
        <f t="shared" ca="1" si="13"/>
        <v>5.8866450152406536E-8</v>
      </c>
      <c r="O43" s="86">
        <f t="shared" ca="1" si="14"/>
        <v>634696933536645.13</v>
      </c>
      <c r="P43" s="76">
        <f t="shared" ca="1" si="15"/>
        <v>119195495981450.73</v>
      </c>
      <c r="Q43" s="76">
        <f t="shared" ca="1" si="16"/>
        <v>1232850937971.7634</v>
      </c>
      <c r="R43" s="50">
        <f t="shared" ca="1" si="5"/>
        <v>2.4262409227528609E-4</v>
      </c>
      <c r="S43" s="50"/>
      <c r="T43" s="50"/>
      <c r="U43" s="50">
        <v>5.2000000000000099</v>
      </c>
      <c r="V43" s="50">
        <f t="shared" ca="1" si="0"/>
        <v>1.3041504583984946E-2</v>
      </c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</row>
    <row r="44" spans="1:35">
      <c r="A44" s="83">
        <v>49.5</v>
      </c>
      <c r="B44" s="83">
        <v>7.2485027888486613E-4</v>
      </c>
      <c r="C44" s="83">
        <v>1</v>
      </c>
      <c r="D44" s="84">
        <f t="shared" si="6"/>
        <v>4.9500000000000004E-3</v>
      </c>
      <c r="E44" s="84">
        <f t="shared" si="6"/>
        <v>7.2485027888486613E-4</v>
      </c>
      <c r="F44" s="76">
        <f t="shared" si="7"/>
        <v>4.9500000000000004E-3</v>
      </c>
      <c r="G44" s="76">
        <f t="shared" si="7"/>
        <v>7.2485027888486613E-4</v>
      </c>
      <c r="H44" s="76">
        <f t="shared" si="8"/>
        <v>2.4502500000000005E-5</v>
      </c>
      <c r="I44" s="76">
        <f t="shared" si="9"/>
        <v>1.2128737500000003E-7</v>
      </c>
      <c r="J44" s="76">
        <f t="shared" si="10"/>
        <v>6.0037250625000025E-10</v>
      </c>
      <c r="K44" s="76">
        <f t="shared" si="11"/>
        <v>3.5880088804800875E-6</v>
      </c>
      <c r="L44" s="76">
        <f t="shared" si="12"/>
        <v>1.7760643958376435E-8</v>
      </c>
      <c r="M44" s="76">
        <f t="shared" ca="1" si="4"/>
        <v>4.7476685913582899E-4</v>
      </c>
      <c r="N44" s="76">
        <f t="shared" ca="1" si="13"/>
        <v>6.2541716833373092E-8</v>
      </c>
      <c r="O44" s="86">
        <f t="shared" ca="1" si="14"/>
        <v>634531493268428.38</v>
      </c>
      <c r="P44" s="76">
        <f t="shared" ca="1" si="15"/>
        <v>119141264714769.58</v>
      </c>
      <c r="Q44" s="76">
        <f t="shared" ca="1" si="16"/>
        <v>1232114313977.7864</v>
      </c>
      <c r="R44" s="50">
        <f t="shared" ca="1" si="5"/>
        <v>2.5008341974903713E-4</v>
      </c>
      <c r="S44" s="50"/>
      <c r="T44" s="50"/>
      <c r="U44" s="50">
        <v>5.4000000000000101</v>
      </c>
      <c r="V44" s="50">
        <f t="shared" ca="1" si="0"/>
        <v>1.586356817905514E-2</v>
      </c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</row>
    <row r="45" spans="1:35">
      <c r="A45" s="83">
        <v>1156</v>
      </c>
      <c r="B45" s="83">
        <v>-1.7975176281173439E-3</v>
      </c>
      <c r="C45" s="83">
        <v>1</v>
      </c>
      <c r="D45" s="84">
        <f t="shared" si="6"/>
        <v>0.11559999999999999</v>
      </c>
      <c r="E45" s="84">
        <f t="shared" si="6"/>
        <v>-1.7975176281173439E-3</v>
      </c>
      <c r="F45" s="76">
        <f t="shared" si="7"/>
        <v>0.11559999999999999</v>
      </c>
      <c r="G45" s="76">
        <f t="shared" si="7"/>
        <v>-1.7975176281173439E-3</v>
      </c>
      <c r="H45" s="76">
        <f t="shared" si="8"/>
        <v>1.3363359999999999E-2</v>
      </c>
      <c r="I45" s="76">
        <f t="shared" si="9"/>
        <v>1.544804416E-3</v>
      </c>
      <c r="J45" s="76">
        <f t="shared" si="10"/>
        <v>1.7857939048959999E-4</v>
      </c>
      <c r="K45" s="76">
        <f t="shared" si="11"/>
        <v>-2.0779303781036495E-4</v>
      </c>
      <c r="L45" s="76">
        <f t="shared" si="12"/>
        <v>-2.4020875170878188E-5</v>
      </c>
      <c r="M45" s="76">
        <f t="shared" ca="1" si="4"/>
        <v>-4.7673000973615424E-4</v>
      </c>
      <c r="N45" s="76">
        <f t="shared" ca="1" si="13"/>
        <v>1.7444799328690552E-6</v>
      </c>
      <c r="O45" s="86">
        <f t="shared" ca="1" si="14"/>
        <v>575639328197191.38</v>
      </c>
      <c r="P45" s="76">
        <f t="shared" ca="1" si="15"/>
        <v>100252654223085.47</v>
      </c>
      <c r="Q45" s="76">
        <f t="shared" ca="1" si="16"/>
        <v>979407716497.67236</v>
      </c>
      <c r="R45" s="50">
        <f t="shared" ca="1" si="5"/>
        <v>-1.3207876183811897E-3</v>
      </c>
      <c r="S45" s="50"/>
      <c r="T45" s="50"/>
      <c r="U45" s="50">
        <v>5.6000000000000103</v>
      </c>
      <c r="V45" s="50">
        <f t="shared" ca="1" si="0"/>
        <v>1.8858995653353763E-2</v>
      </c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</row>
    <row r="46" spans="1:35">
      <c r="A46" s="83">
        <v>1202.5</v>
      </c>
      <c r="B46" s="83">
        <v>-1.7661970236315244E-3</v>
      </c>
      <c r="C46" s="83">
        <v>1</v>
      </c>
      <c r="D46" s="84">
        <f t="shared" si="6"/>
        <v>0.12025</v>
      </c>
      <c r="E46" s="84">
        <f t="shared" si="6"/>
        <v>-1.7661970236315244E-3</v>
      </c>
      <c r="F46" s="76">
        <f t="shared" si="7"/>
        <v>0.12025</v>
      </c>
      <c r="G46" s="76">
        <f t="shared" si="7"/>
        <v>-1.7661970236315244E-3</v>
      </c>
      <c r="H46" s="76">
        <f t="shared" si="8"/>
        <v>1.4460062499999999E-2</v>
      </c>
      <c r="I46" s="76">
        <f t="shared" si="9"/>
        <v>1.7388225156249998E-3</v>
      </c>
      <c r="J46" s="76">
        <f t="shared" si="10"/>
        <v>2.0909340750390623E-4</v>
      </c>
      <c r="K46" s="76">
        <f t="shared" si="11"/>
        <v>-2.123851920916908E-4</v>
      </c>
      <c r="L46" s="76">
        <f t="shared" si="12"/>
        <v>-2.5539319349025818E-5</v>
      </c>
      <c r="M46" s="76">
        <f t="shared" ca="1" si="4"/>
        <v>-5.1555424374339861E-4</v>
      </c>
      <c r="N46" s="76">
        <f t="shared" ca="1" si="13"/>
        <v>1.5641073628862991E-6</v>
      </c>
      <c r="O46" s="86">
        <f t="shared" ca="1" si="14"/>
        <v>573255846125185.88</v>
      </c>
      <c r="P46" s="76">
        <f t="shared" ca="1" si="15"/>
        <v>99506389320896.688</v>
      </c>
      <c r="Q46" s="76">
        <f t="shared" ca="1" si="16"/>
        <v>969594931373.7843</v>
      </c>
      <c r="R46" s="50">
        <f t="shared" ca="1" si="5"/>
        <v>-1.2506427798881258E-3</v>
      </c>
      <c r="S46" s="50"/>
      <c r="T46" s="50"/>
      <c r="U46" s="50">
        <v>5.8000000000000096</v>
      </c>
      <c r="V46" s="50">
        <f t="shared" ca="1" si="0"/>
        <v>2.2027787006880815E-2</v>
      </c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</row>
    <row r="47" spans="1:35">
      <c r="A47" s="83">
        <v>3204</v>
      </c>
      <c r="B47" s="83">
        <v>-6.0818649110386458E-3</v>
      </c>
      <c r="C47" s="83">
        <v>1</v>
      </c>
      <c r="D47" s="84">
        <f t="shared" si="6"/>
        <v>0.32040000000000002</v>
      </c>
      <c r="E47" s="84">
        <f t="shared" si="6"/>
        <v>-6.0818649110386458E-3</v>
      </c>
      <c r="F47" s="76">
        <f t="shared" si="7"/>
        <v>0.32040000000000002</v>
      </c>
      <c r="G47" s="76">
        <f t="shared" si="7"/>
        <v>-6.0818649110386458E-3</v>
      </c>
      <c r="H47" s="76">
        <f t="shared" si="8"/>
        <v>0.10265616000000001</v>
      </c>
      <c r="I47" s="76">
        <f t="shared" si="9"/>
        <v>3.2891033664000008E-2</v>
      </c>
      <c r="J47" s="76">
        <f t="shared" si="10"/>
        <v>1.0538287185945603E-2</v>
      </c>
      <c r="K47" s="76">
        <f t="shared" si="11"/>
        <v>-1.9486295174967823E-3</v>
      </c>
      <c r="L47" s="76">
        <f t="shared" si="12"/>
        <v>-6.2434089740596912E-4</v>
      </c>
      <c r="M47" s="76">
        <f t="shared" ca="1" si="4"/>
        <v>-2.0978372876875153E-3</v>
      </c>
      <c r="N47" s="76">
        <f t="shared" ca="1" si="13"/>
        <v>1.5872476103624857E-5</v>
      </c>
      <c r="O47" s="86">
        <f t="shared" ca="1" si="14"/>
        <v>477346496854364.5</v>
      </c>
      <c r="P47" s="76">
        <f t="shared" ca="1" si="15"/>
        <v>70789307064118.313</v>
      </c>
      <c r="Q47" s="76">
        <f t="shared" ca="1" si="16"/>
        <v>604435281729.19482</v>
      </c>
      <c r="R47" s="50">
        <f t="shared" ca="1" si="5"/>
        <v>-3.9840276233511305E-3</v>
      </c>
      <c r="S47" s="50"/>
      <c r="T47" s="50"/>
      <c r="U47" s="50">
        <v>6.0000000000000098</v>
      </c>
      <c r="V47" s="50">
        <f t="shared" ca="1" si="0"/>
        <v>2.5369942239636296E-2</v>
      </c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</row>
    <row r="48" spans="1:35">
      <c r="A48" s="83">
        <v>9093</v>
      </c>
      <c r="B48" s="83">
        <v>-8.8182430485100761E-3</v>
      </c>
      <c r="C48" s="83">
        <v>1</v>
      </c>
      <c r="D48" s="84">
        <f t="shared" si="6"/>
        <v>0.9093</v>
      </c>
      <c r="E48" s="84">
        <f t="shared" si="6"/>
        <v>-8.8182430485100761E-3</v>
      </c>
      <c r="F48" s="76">
        <f t="shared" si="7"/>
        <v>0.9093</v>
      </c>
      <c r="G48" s="76">
        <f t="shared" si="7"/>
        <v>-8.8182430485100761E-3</v>
      </c>
      <c r="H48" s="76">
        <f t="shared" si="8"/>
        <v>0.82682648999999997</v>
      </c>
      <c r="I48" s="76">
        <f t="shared" si="9"/>
        <v>0.75183332735699993</v>
      </c>
      <c r="J48" s="76">
        <f t="shared" si="10"/>
        <v>0.68364204456571998</v>
      </c>
      <c r="K48" s="76">
        <f t="shared" si="11"/>
        <v>-8.0184284040102118E-3</v>
      </c>
      <c r="L48" s="76">
        <f t="shared" si="12"/>
        <v>-7.2911569477664851E-3</v>
      </c>
      <c r="M48" s="76">
        <f t="shared" ca="1" si="4"/>
        <v>-5.7464122849020943E-3</v>
      </c>
      <c r="N48" s="76">
        <f t="shared" ca="1" si="13"/>
        <v>9.4361442402483964E-6</v>
      </c>
      <c r="O48" s="86">
        <f t="shared" ca="1" si="14"/>
        <v>262568251113026.56</v>
      </c>
      <c r="P48" s="76">
        <f t="shared" ca="1" si="15"/>
        <v>18778354129441.742</v>
      </c>
      <c r="Q48" s="76">
        <f t="shared" ca="1" si="16"/>
        <v>59415934388.534958</v>
      </c>
      <c r="R48" s="50">
        <f t="shared" ca="1" si="5"/>
        <v>-3.0718307636079818E-3</v>
      </c>
      <c r="S48" s="50"/>
      <c r="T48" s="50"/>
      <c r="U48" s="50">
        <v>6.2000000000000099</v>
      </c>
      <c r="V48" s="50">
        <f t="shared" ca="1" si="0"/>
        <v>2.8885461351620248E-2</v>
      </c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</row>
    <row r="49" spans="1:35">
      <c r="A49" s="83">
        <v>9095.5</v>
      </c>
      <c r="B49" s="83">
        <v>-8.849219853394449E-3</v>
      </c>
      <c r="C49" s="83">
        <v>1</v>
      </c>
      <c r="D49" s="84">
        <f t="shared" si="6"/>
        <v>0.90954999999999997</v>
      </c>
      <c r="E49" s="84">
        <f t="shared" si="6"/>
        <v>-8.849219853394449E-3</v>
      </c>
      <c r="F49" s="76">
        <f t="shared" si="7"/>
        <v>0.90954999999999997</v>
      </c>
      <c r="G49" s="76">
        <f t="shared" si="7"/>
        <v>-8.849219853394449E-3</v>
      </c>
      <c r="H49" s="76">
        <f t="shared" si="8"/>
        <v>0.82728120249999992</v>
      </c>
      <c r="I49" s="76">
        <f t="shared" si="9"/>
        <v>0.75245361773387487</v>
      </c>
      <c r="J49" s="76">
        <f t="shared" si="10"/>
        <v>0.68439418800984586</v>
      </c>
      <c r="K49" s="76">
        <f t="shared" si="11"/>
        <v>-8.0488079176549206E-3</v>
      </c>
      <c r="L49" s="76">
        <f t="shared" si="12"/>
        <v>-7.3207932415030328E-3</v>
      </c>
      <c r="M49" s="76">
        <f t="shared" ca="1" si="4"/>
        <v>-5.7476419998710275E-3</v>
      </c>
      <c r="N49" s="76">
        <f t="shared" ca="1" si="13"/>
        <v>9.6197851814669541E-6</v>
      </c>
      <c r="O49" s="86">
        <f t="shared" ca="1" si="14"/>
        <v>262495927323308</v>
      </c>
      <c r="P49" s="76">
        <f t="shared" ca="1" si="15"/>
        <v>18764758107293.137</v>
      </c>
      <c r="Q49" s="76">
        <f t="shared" ca="1" si="16"/>
        <v>59317269192.685089</v>
      </c>
      <c r="R49" s="50">
        <f t="shared" ca="1" si="5"/>
        <v>-3.1015778535234215E-3</v>
      </c>
      <c r="S49" s="50"/>
      <c r="T49" s="50"/>
      <c r="U49" s="50">
        <v>6.4000000000000101</v>
      </c>
      <c r="V49" s="50">
        <f t="shared" ca="1" si="0"/>
        <v>3.2574344342832601E-2</v>
      </c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</row>
    <row r="50" spans="1:35">
      <c r="A50" s="83">
        <v>9096</v>
      </c>
      <c r="B50" s="83">
        <v>-9.1274151179448725E-3</v>
      </c>
      <c r="C50" s="83">
        <v>1</v>
      </c>
      <c r="D50" s="84">
        <f t="shared" si="6"/>
        <v>0.90959999999999996</v>
      </c>
      <c r="E50" s="84">
        <f t="shared" si="6"/>
        <v>-9.1274151179448725E-3</v>
      </c>
      <c r="F50" s="76">
        <f t="shared" si="7"/>
        <v>0.90959999999999996</v>
      </c>
      <c r="G50" s="76">
        <f t="shared" si="7"/>
        <v>-9.1274151179448725E-3</v>
      </c>
      <c r="H50" s="76">
        <f t="shared" si="8"/>
        <v>0.82737215999999991</v>
      </c>
      <c r="I50" s="76">
        <f t="shared" si="9"/>
        <v>0.75257771673599994</v>
      </c>
      <c r="J50" s="76">
        <f t="shared" si="10"/>
        <v>0.68454469114306549</v>
      </c>
      <c r="K50" s="76">
        <f t="shared" si="11"/>
        <v>-8.3022967912826564E-3</v>
      </c>
      <c r="L50" s="76">
        <f t="shared" si="12"/>
        <v>-7.5517691613507043E-3</v>
      </c>
      <c r="M50" s="76">
        <f t="shared" ca="1" si="4"/>
        <v>-5.747887910359086E-3</v>
      </c>
      <c r="N50" s="76">
        <f t="shared" ca="1" si="13"/>
        <v>1.1421204146812583E-5</v>
      </c>
      <c r="O50" s="86">
        <f t="shared" ca="1" si="14"/>
        <v>262481464302981.91</v>
      </c>
      <c r="P50" s="76">
        <f t="shared" ca="1" si="15"/>
        <v>18762039637616.938</v>
      </c>
      <c r="Q50" s="76">
        <f t="shared" ca="1" si="16"/>
        <v>59297547187.323601</v>
      </c>
      <c r="R50" s="50">
        <f t="shared" ca="1" si="5"/>
        <v>-3.3795272075857865E-3</v>
      </c>
      <c r="S50" s="50"/>
      <c r="T50" s="50"/>
      <c r="U50" s="50">
        <v>6.6000000000000103</v>
      </c>
      <c r="V50" s="50">
        <f t="shared" ca="1" si="0"/>
        <v>3.6436591213273417E-2</v>
      </c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</row>
    <row r="51" spans="1:35">
      <c r="A51" s="83">
        <v>9099</v>
      </c>
      <c r="B51" s="83">
        <v>-9.1265860894642996E-3</v>
      </c>
      <c r="C51" s="83">
        <v>1</v>
      </c>
      <c r="D51" s="84">
        <f t="shared" si="6"/>
        <v>0.90990000000000004</v>
      </c>
      <c r="E51" s="84">
        <f t="shared" si="6"/>
        <v>-9.1265860894642996E-3</v>
      </c>
      <c r="F51" s="76">
        <f t="shared" si="7"/>
        <v>0.90990000000000004</v>
      </c>
      <c r="G51" s="76">
        <f t="shared" si="7"/>
        <v>-9.1265860894642996E-3</v>
      </c>
      <c r="H51" s="76">
        <f t="shared" si="8"/>
        <v>0.82791801000000009</v>
      </c>
      <c r="I51" s="76">
        <f t="shared" si="9"/>
        <v>0.75332259729900009</v>
      </c>
      <c r="J51" s="76">
        <f t="shared" si="10"/>
        <v>0.68544823128236021</v>
      </c>
      <c r="K51" s="76">
        <f t="shared" si="11"/>
        <v>-8.3042806828035661E-3</v>
      </c>
      <c r="L51" s="76">
        <f t="shared" si="12"/>
        <v>-7.5560649932829649E-3</v>
      </c>
      <c r="M51" s="76">
        <f t="shared" ca="1" si="4"/>
        <v>-5.7493631457473512E-3</v>
      </c>
      <c r="N51" s="76">
        <f t="shared" ca="1" si="13"/>
        <v>1.140563481156817E-5</v>
      </c>
      <c r="O51" s="86">
        <f t="shared" ca="1" si="14"/>
        <v>262394698343093.84</v>
      </c>
      <c r="P51" s="76">
        <f t="shared" ca="1" si="15"/>
        <v>18745733961958.844</v>
      </c>
      <c r="Q51" s="76">
        <f t="shared" ca="1" si="16"/>
        <v>59179292375.121376</v>
      </c>
      <c r="R51" s="50">
        <f t="shared" ca="1" si="5"/>
        <v>-3.3772229437169484E-3</v>
      </c>
      <c r="S51" s="50"/>
      <c r="T51" s="50"/>
      <c r="U51" s="50">
        <v>6.8000000000000096</v>
      </c>
      <c r="V51" s="50">
        <f t="shared" ca="1" si="0"/>
        <v>4.0472201962942635E-2</v>
      </c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</row>
    <row r="52" spans="1:35">
      <c r="A52" s="83">
        <v>9102</v>
      </c>
      <c r="B52" s="83">
        <v>-9.0957559419618771E-3</v>
      </c>
      <c r="C52" s="83">
        <v>1</v>
      </c>
      <c r="D52" s="84">
        <f t="shared" si="6"/>
        <v>0.91020000000000001</v>
      </c>
      <c r="E52" s="84">
        <f t="shared" si="6"/>
        <v>-9.0957559419618771E-3</v>
      </c>
      <c r="F52" s="76">
        <f t="shared" si="7"/>
        <v>0.91020000000000001</v>
      </c>
      <c r="G52" s="76">
        <f t="shared" si="7"/>
        <v>-9.0957559419618771E-3</v>
      </c>
      <c r="H52" s="76">
        <f t="shared" si="8"/>
        <v>0.82846404000000007</v>
      </c>
      <c r="I52" s="76">
        <f t="shared" si="9"/>
        <v>0.75406796920800012</v>
      </c>
      <c r="J52" s="76">
        <f t="shared" si="10"/>
        <v>0.68635266557312169</v>
      </c>
      <c r="K52" s="76">
        <f t="shared" si="11"/>
        <v>-8.2789570583737E-3</v>
      </c>
      <c r="L52" s="76">
        <f t="shared" si="12"/>
        <v>-7.5355067145317419E-3</v>
      </c>
      <c r="M52" s="76">
        <f t="shared" ca="1" si="4"/>
        <v>-5.7508379910668882E-3</v>
      </c>
      <c r="N52" s="76">
        <f t="shared" ca="1" si="13"/>
        <v>1.1188476098219531E-5</v>
      </c>
      <c r="O52" s="86">
        <f t="shared" ca="1" si="14"/>
        <v>262307953230136.13</v>
      </c>
      <c r="P52" s="76">
        <f t="shared" ca="1" si="15"/>
        <v>18729437100215.758</v>
      </c>
      <c r="Q52" s="76">
        <f t="shared" ca="1" si="16"/>
        <v>59061169909.005974</v>
      </c>
      <c r="R52" s="50">
        <f t="shared" ca="1" si="5"/>
        <v>-3.3449179508949888E-3</v>
      </c>
      <c r="S52" s="50"/>
      <c r="T52" s="50"/>
      <c r="U52" s="50">
        <v>7</v>
      </c>
      <c r="V52" s="50">
        <f t="shared" ca="1" si="0"/>
        <v>4.4681176591840101E-2</v>
      </c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</row>
    <row r="53" spans="1:35">
      <c r="A53" s="83">
        <v>14917</v>
      </c>
      <c r="B53" s="83">
        <v>-6.382031094335671E-3</v>
      </c>
      <c r="C53" s="83">
        <v>1</v>
      </c>
      <c r="D53" s="84">
        <f t="shared" si="6"/>
        <v>1.4917</v>
      </c>
      <c r="E53" s="84">
        <f t="shared" si="6"/>
        <v>-6.382031094335671E-3</v>
      </c>
      <c r="F53" s="76">
        <f t="shared" si="7"/>
        <v>1.4917</v>
      </c>
      <c r="G53" s="76">
        <f t="shared" si="7"/>
        <v>-6.382031094335671E-3</v>
      </c>
      <c r="H53" s="76">
        <f t="shared" si="8"/>
        <v>2.22516889</v>
      </c>
      <c r="I53" s="76">
        <f t="shared" si="9"/>
        <v>3.3192844332129998</v>
      </c>
      <c r="J53" s="76">
        <f t="shared" si="10"/>
        <v>4.9513765890238322</v>
      </c>
      <c r="K53" s="76">
        <f t="shared" si="11"/>
        <v>-9.5200757834205205E-3</v>
      </c>
      <c r="L53" s="76">
        <f t="shared" si="12"/>
        <v>-1.420109704612839E-2</v>
      </c>
      <c r="M53" s="76">
        <f t="shared" ca="1" si="4"/>
        <v>-7.8764311414376564E-3</v>
      </c>
      <c r="N53" s="76">
        <f t="shared" ca="1" si="13"/>
        <v>2.2332315007784161E-6</v>
      </c>
      <c r="O53" s="86">
        <f t="shared" ca="1" si="14"/>
        <v>129570381684485.55</v>
      </c>
      <c r="P53" s="76">
        <f t="shared" ca="1" si="15"/>
        <v>1110188410023.3042</v>
      </c>
      <c r="Q53" s="76">
        <f t="shared" ca="1" si="16"/>
        <v>29741218779.077961</v>
      </c>
      <c r="R53" s="50">
        <f t="shared" ca="1" si="5"/>
        <v>1.4944000471019854E-3</v>
      </c>
      <c r="S53" s="50"/>
      <c r="T53" s="50"/>
      <c r="U53" s="50">
        <v>7.2</v>
      </c>
      <c r="V53" s="50">
        <f t="shared" ca="1" si="0"/>
        <v>4.9063515099966218E-2</v>
      </c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</row>
    <row r="54" spans="1:35">
      <c r="A54" s="83">
        <v>17116</v>
      </c>
      <c r="B54" s="83">
        <v>-6.4473421774012421E-3</v>
      </c>
      <c r="C54" s="83">
        <v>1</v>
      </c>
      <c r="D54" s="84">
        <f t="shared" si="6"/>
        <v>1.7116</v>
      </c>
      <c r="E54" s="84">
        <f t="shared" si="6"/>
        <v>-6.4473421774012421E-3</v>
      </c>
      <c r="F54" s="76">
        <f t="shared" si="7"/>
        <v>1.7116</v>
      </c>
      <c r="G54" s="76">
        <f t="shared" si="7"/>
        <v>-6.4473421774012421E-3</v>
      </c>
      <c r="H54" s="76">
        <f t="shared" si="8"/>
        <v>2.9295745599999998</v>
      </c>
      <c r="I54" s="76">
        <f t="shared" si="9"/>
        <v>5.0142598168959998</v>
      </c>
      <c r="J54" s="76">
        <f t="shared" si="10"/>
        <v>8.582407102599193</v>
      </c>
      <c r="K54" s="76">
        <f t="shared" si="11"/>
        <v>-1.1035270870839966E-2</v>
      </c>
      <c r="L54" s="76">
        <f t="shared" si="12"/>
        <v>-1.8887969622529685E-2</v>
      </c>
      <c r="M54" s="76">
        <f t="shared" ca="1" si="4"/>
        <v>-8.2983509829958058E-3</v>
      </c>
      <c r="N54" s="76">
        <f t="shared" ca="1" si="13"/>
        <v>3.4262335983886128E-6</v>
      </c>
      <c r="O54" s="86">
        <f t="shared" ca="1" si="14"/>
        <v>95245590361600.281</v>
      </c>
      <c r="P54" s="76">
        <f t="shared" ca="1" si="15"/>
        <v>114155468.08288494</v>
      </c>
      <c r="Q54" s="76">
        <f t="shared" ca="1" si="16"/>
        <v>90447366138.542206</v>
      </c>
      <c r="R54" s="50">
        <f t="shared" ca="1" si="5"/>
        <v>1.8510088055945636E-3</v>
      </c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</row>
    <row r="55" spans="1:35">
      <c r="A55" s="83">
        <v>17128</v>
      </c>
      <c r="B55" s="83">
        <v>-6.1968635977758153E-3</v>
      </c>
      <c r="C55" s="83">
        <v>1</v>
      </c>
      <c r="D55" s="84">
        <f t="shared" si="6"/>
        <v>1.7128000000000001</v>
      </c>
      <c r="E55" s="84">
        <f t="shared" si="6"/>
        <v>-6.1968635977758153E-3</v>
      </c>
      <c r="F55" s="76">
        <f t="shared" si="7"/>
        <v>1.7128000000000001</v>
      </c>
      <c r="G55" s="76">
        <f t="shared" si="7"/>
        <v>-6.1968635977758153E-3</v>
      </c>
      <c r="H55" s="76">
        <f t="shared" si="8"/>
        <v>2.9336838400000005</v>
      </c>
      <c r="I55" s="76">
        <f t="shared" si="9"/>
        <v>5.0248136811520014</v>
      </c>
      <c r="J55" s="76">
        <f t="shared" si="10"/>
        <v>8.6065008730771488</v>
      </c>
      <c r="K55" s="76">
        <f t="shared" si="11"/>
        <v>-1.0613987970270418E-2</v>
      </c>
      <c r="L55" s="76">
        <f t="shared" si="12"/>
        <v>-1.8179638595479174E-2</v>
      </c>
      <c r="M55" s="76">
        <f t="shared" ca="1" si="4"/>
        <v>-8.3000784492022577E-3</v>
      </c>
      <c r="N55" s="76">
        <f t="shared" ca="1" si="13"/>
        <v>4.4235127112607516E-6</v>
      </c>
      <c r="O55" s="86">
        <f t="shared" ca="1" si="14"/>
        <v>95078512816387.922</v>
      </c>
      <c r="P55" s="76">
        <f t="shared" ca="1" si="15"/>
        <v>27948834.938464515</v>
      </c>
      <c r="Q55" s="76">
        <f t="shared" ca="1" si="16"/>
        <v>90842775605.786133</v>
      </c>
      <c r="R55" s="50">
        <f t="shared" ca="1" si="5"/>
        <v>2.1032148514264423E-3</v>
      </c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</row>
    <row r="56" spans="1:35">
      <c r="A56" s="83">
        <v>17246.5</v>
      </c>
      <c r="B56" s="83">
        <v>-6.1480517635623773E-3</v>
      </c>
      <c r="C56" s="83">
        <v>1</v>
      </c>
      <c r="D56" s="84">
        <f t="shared" si="6"/>
        <v>1.72465</v>
      </c>
      <c r="E56" s="84">
        <f t="shared" si="6"/>
        <v>-6.1480517635623773E-3</v>
      </c>
      <c r="F56" s="76">
        <f t="shared" si="7"/>
        <v>1.72465</v>
      </c>
      <c r="G56" s="76">
        <f t="shared" si="7"/>
        <v>-6.1480517635623773E-3</v>
      </c>
      <c r="H56" s="76">
        <f t="shared" si="8"/>
        <v>2.9744176224999999</v>
      </c>
      <c r="I56" s="76">
        <f t="shared" si="9"/>
        <v>5.1298293526446246</v>
      </c>
      <c r="J56" s="76">
        <f t="shared" si="10"/>
        <v>8.8471601930385511</v>
      </c>
      <c r="K56" s="76">
        <f t="shared" si="11"/>
        <v>-1.0603237474027855E-2</v>
      </c>
      <c r="L56" s="76">
        <f t="shared" si="12"/>
        <v>-1.8286873509582139E-2</v>
      </c>
      <c r="M56" s="76">
        <f t="shared" ca="1" si="4"/>
        <v>-8.3168020601948056E-3</v>
      </c>
      <c r="N56" s="76">
        <f t="shared" ca="1" si="13"/>
        <v>4.7034778491432464E-6</v>
      </c>
      <c r="O56" s="86">
        <f t="shared" ca="1" si="14"/>
        <v>93439832482759.047</v>
      </c>
      <c r="P56" s="76">
        <f t="shared" ca="1" si="15"/>
        <v>2289074185.1745481</v>
      </c>
      <c r="Q56" s="76">
        <f t="shared" ca="1" si="16"/>
        <v>94778174467.871048</v>
      </c>
      <c r="R56" s="50">
        <f t="shared" ca="1" si="5"/>
        <v>2.1687502966324284E-3</v>
      </c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</row>
    <row r="57" spans="1:35">
      <c r="A57" s="83">
        <v>17255.5</v>
      </c>
      <c r="B57" s="83">
        <v>-5.5101425266414041E-3</v>
      </c>
      <c r="C57" s="83">
        <v>1</v>
      </c>
      <c r="D57" s="84">
        <f t="shared" si="6"/>
        <v>1.7255499999999999</v>
      </c>
      <c r="E57" s="84">
        <f t="shared" si="6"/>
        <v>-5.5101425266414041E-3</v>
      </c>
      <c r="F57" s="76">
        <f t="shared" si="7"/>
        <v>1.7255499999999999</v>
      </c>
      <c r="G57" s="76">
        <f t="shared" si="7"/>
        <v>-5.5101425266414041E-3</v>
      </c>
      <c r="H57" s="76">
        <f t="shared" si="8"/>
        <v>2.9775228024999998</v>
      </c>
      <c r="I57" s="76">
        <f t="shared" si="9"/>
        <v>5.1378644718538746</v>
      </c>
      <c r="J57" s="76">
        <f t="shared" si="10"/>
        <v>8.8656420394074527</v>
      </c>
      <c r="K57" s="76">
        <f t="shared" si="11"/>
        <v>-9.5080264368460742E-3</v>
      </c>
      <c r="L57" s="76">
        <f t="shared" si="12"/>
        <v>-1.6406575018099744E-2</v>
      </c>
      <c r="M57" s="76">
        <f t="shared" ca="1" si="4"/>
        <v>-8.3180473409836964E-3</v>
      </c>
      <c r="N57" s="76">
        <f t="shared" ca="1" si="13"/>
        <v>7.8843294464066236E-6</v>
      </c>
      <c r="O57" s="86">
        <f t="shared" ca="1" si="14"/>
        <v>93316205056863.313</v>
      </c>
      <c r="P57" s="76">
        <f t="shared" ca="1" si="15"/>
        <v>2690167349.9423242</v>
      </c>
      <c r="Q57" s="76">
        <f t="shared" ca="1" si="16"/>
        <v>95079317268.370651</v>
      </c>
      <c r="R57" s="50">
        <f t="shared" ca="1" si="5"/>
        <v>2.8079048143422923E-3</v>
      </c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</row>
    <row r="58" spans="1:35">
      <c r="A58" s="83">
        <v>17256</v>
      </c>
      <c r="B58" s="83">
        <v>-6.5580363575274154E-3</v>
      </c>
      <c r="C58" s="83">
        <v>1</v>
      </c>
      <c r="D58" s="84">
        <f t="shared" si="6"/>
        <v>1.7256</v>
      </c>
      <c r="E58" s="84">
        <f t="shared" si="6"/>
        <v>-6.5580363575274154E-3</v>
      </c>
      <c r="F58" s="76">
        <f t="shared" si="7"/>
        <v>1.7256</v>
      </c>
      <c r="G58" s="76">
        <f t="shared" si="7"/>
        <v>-6.5580363575274154E-3</v>
      </c>
      <c r="H58" s="76">
        <f t="shared" si="8"/>
        <v>2.9776953600000002</v>
      </c>
      <c r="I58" s="76">
        <f t="shared" si="9"/>
        <v>5.1383111132160009</v>
      </c>
      <c r="J58" s="76">
        <f t="shared" si="10"/>
        <v>8.8666696569655308</v>
      </c>
      <c r="K58" s="76">
        <f t="shared" si="11"/>
        <v>-1.1316547538549307E-2</v>
      </c>
      <c r="L58" s="76">
        <f t="shared" si="12"/>
        <v>-1.9527834432520683E-2</v>
      </c>
      <c r="M58" s="76">
        <f t="shared" ca="1" si="4"/>
        <v>-8.318116420314943E-3</v>
      </c>
      <c r="N58" s="76">
        <f t="shared" ca="1" si="13"/>
        <v>3.0978818274221471E-6</v>
      </c>
      <c r="O58" s="86">
        <f t="shared" ca="1" si="14"/>
        <v>93309340289752.531</v>
      </c>
      <c r="P58" s="76">
        <f t="shared" ca="1" si="15"/>
        <v>2713393705.1711607</v>
      </c>
      <c r="Q58" s="76">
        <f t="shared" ca="1" si="16"/>
        <v>95096056636.700989</v>
      </c>
      <c r="R58" s="50">
        <f t="shared" ca="1" si="5"/>
        <v>1.7600800627875276E-3</v>
      </c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</row>
    <row r="59" spans="1:35">
      <c r="A59" s="83">
        <v>17259</v>
      </c>
      <c r="B59" s="83">
        <v>-6.5453991089872926E-3</v>
      </c>
      <c r="C59" s="83">
        <v>1</v>
      </c>
      <c r="D59" s="84">
        <f t="shared" si="6"/>
        <v>1.7259</v>
      </c>
      <c r="E59" s="84">
        <f t="shared" si="6"/>
        <v>-6.5453991089872926E-3</v>
      </c>
      <c r="F59" s="76">
        <f t="shared" si="7"/>
        <v>1.7259</v>
      </c>
      <c r="G59" s="76">
        <f t="shared" si="7"/>
        <v>-6.5453991089872926E-3</v>
      </c>
      <c r="H59" s="76">
        <f t="shared" si="8"/>
        <v>2.9787308100000001</v>
      </c>
      <c r="I59" s="76">
        <f t="shared" si="9"/>
        <v>5.1409915049790005</v>
      </c>
      <c r="J59" s="76">
        <f t="shared" si="10"/>
        <v>8.8728372384432568</v>
      </c>
      <c r="K59" s="76">
        <f t="shared" si="11"/>
        <v>-1.1296704322201168E-2</v>
      </c>
      <c r="L59" s="76">
        <f t="shared" si="12"/>
        <v>-1.9496981989686996E-2</v>
      </c>
      <c r="M59" s="76">
        <f t="shared" ca="1" si="4"/>
        <v>-8.3185306687623313E-3</v>
      </c>
      <c r="N59" s="76">
        <f t="shared" ca="1" si="13"/>
        <v>3.1439955282702617E-6</v>
      </c>
      <c r="O59" s="86">
        <f t="shared" ca="1" si="14"/>
        <v>93268159252117.953</v>
      </c>
      <c r="P59" s="76">
        <f t="shared" ca="1" si="15"/>
        <v>2854835951.5848064</v>
      </c>
      <c r="Q59" s="76">
        <f t="shared" ca="1" si="16"/>
        <v>95196513188.388733</v>
      </c>
      <c r="R59" s="50">
        <f t="shared" ca="1" si="5"/>
        <v>1.7731315597750387E-3</v>
      </c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</row>
    <row r="60" spans="1:35">
      <c r="A60" s="83">
        <v>17262</v>
      </c>
      <c r="B60" s="83">
        <v>-6.5327614664195555E-3</v>
      </c>
      <c r="C60" s="83">
        <v>1</v>
      </c>
      <c r="D60" s="84">
        <f t="shared" si="6"/>
        <v>1.7262</v>
      </c>
      <c r="E60" s="84">
        <f t="shared" si="6"/>
        <v>-6.5327614664195555E-3</v>
      </c>
      <c r="F60" s="76">
        <f t="shared" si="7"/>
        <v>1.7262</v>
      </c>
      <c r="G60" s="76">
        <f t="shared" si="7"/>
        <v>-6.5327614664195555E-3</v>
      </c>
      <c r="H60" s="76">
        <f t="shared" si="8"/>
        <v>2.9797664399999997</v>
      </c>
      <c r="I60" s="76">
        <f t="shared" si="9"/>
        <v>5.1436728287279996</v>
      </c>
      <c r="J60" s="76">
        <f t="shared" si="10"/>
        <v>8.8790080369502729</v>
      </c>
      <c r="K60" s="76">
        <f t="shared" si="11"/>
        <v>-1.1276852843333436E-2</v>
      </c>
      <c r="L60" s="76">
        <f t="shared" si="12"/>
        <v>-1.9466103378162177E-2</v>
      </c>
      <c r="M60" s="76">
        <f t="shared" ca="1" si="4"/>
        <v>-8.3189445271409888E-3</v>
      </c>
      <c r="N60" s="76">
        <f t="shared" ca="1" si="13"/>
        <v>3.1904499264081873E-6</v>
      </c>
      <c r="O60" s="86">
        <f t="shared" ca="1" si="14"/>
        <v>93226991181251.094</v>
      </c>
      <c r="P60" s="76">
        <f t="shared" ca="1" si="15"/>
        <v>2999849808.8169756</v>
      </c>
      <c r="Q60" s="76">
        <f t="shared" ca="1" si="16"/>
        <v>95297004590.793976</v>
      </c>
      <c r="R60" s="50">
        <f t="shared" ca="1" si="5"/>
        <v>1.7861830607214333E-3</v>
      </c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</row>
    <row r="61" spans="1:35">
      <c r="A61" s="83">
        <v>17305.5</v>
      </c>
      <c r="B61" s="83">
        <v>-5.9994723506971177E-3</v>
      </c>
      <c r="C61" s="83">
        <v>1</v>
      </c>
      <c r="D61" s="84">
        <f t="shared" si="6"/>
        <v>1.73055</v>
      </c>
      <c r="E61" s="84">
        <f t="shared" si="6"/>
        <v>-5.9994723506971177E-3</v>
      </c>
      <c r="F61" s="76">
        <f t="shared" si="7"/>
        <v>1.73055</v>
      </c>
      <c r="G61" s="76">
        <f t="shared" si="7"/>
        <v>-5.9994723506971177E-3</v>
      </c>
      <c r="H61" s="76">
        <f t="shared" si="8"/>
        <v>2.9948033025000003</v>
      </c>
      <c r="I61" s="76">
        <f t="shared" si="9"/>
        <v>5.1826568551413752</v>
      </c>
      <c r="J61" s="76">
        <f t="shared" si="10"/>
        <v>8.9688468206649077</v>
      </c>
      <c r="K61" s="76">
        <f t="shared" si="11"/>
        <v>-1.0382386876498896E-2</v>
      </c>
      <c r="L61" s="76">
        <f t="shared" si="12"/>
        <v>-1.7967239609125166E-2</v>
      </c>
      <c r="M61" s="76">
        <f t="shared" ca="1" si="4"/>
        <v>-8.3249016396581936E-3</v>
      </c>
      <c r="N61" s="76">
        <f t="shared" ca="1" si="13"/>
        <v>5.4076213779580151E-6</v>
      </c>
      <c r="O61" s="86">
        <f t="shared" ca="1" si="14"/>
        <v>92631509707515.531</v>
      </c>
      <c r="P61" s="76">
        <f t="shared" ca="1" si="15"/>
        <v>5502920277.6307535</v>
      </c>
      <c r="Q61" s="76">
        <f t="shared" ca="1" si="16"/>
        <v>96758028507.08284</v>
      </c>
      <c r="R61" s="50">
        <f t="shared" ca="1" si="5"/>
        <v>2.3254292889610759E-3</v>
      </c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</row>
    <row r="62" spans="1:35">
      <c r="A62" s="83">
        <v>17324</v>
      </c>
      <c r="B62" s="83">
        <v>-6.2714972689699878E-3</v>
      </c>
      <c r="C62" s="83">
        <v>1</v>
      </c>
      <c r="D62" s="84">
        <f t="shared" si="6"/>
        <v>1.7323999999999999</v>
      </c>
      <c r="E62" s="84">
        <f t="shared" si="6"/>
        <v>-6.2714972689699878E-3</v>
      </c>
      <c r="F62" s="76">
        <f t="shared" si="7"/>
        <v>1.7323999999999999</v>
      </c>
      <c r="G62" s="76">
        <f t="shared" si="7"/>
        <v>-6.2714972689699878E-3</v>
      </c>
      <c r="H62" s="76">
        <f t="shared" si="8"/>
        <v>3.0012097599999996</v>
      </c>
      <c r="I62" s="76">
        <f t="shared" si="9"/>
        <v>5.1992957882239992</v>
      </c>
      <c r="J62" s="76">
        <f t="shared" si="10"/>
        <v>9.0072600235192564</v>
      </c>
      <c r="K62" s="76">
        <f t="shared" si="11"/>
        <v>-1.0864741868763607E-2</v>
      </c>
      <c r="L62" s="76">
        <f t="shared" si="12"/>
        <v>-1.8822078813446073E-2</v>
      </c>
      <c r="M62" s="76">
        <f t="shared" ca="1" si="4"/>
        <v>-8.3274102682457645E-3</v>
      </c>
      <c r="N62" s="76">
        <f t="shared" ca="1" si="13"/>
        <v>4.22677826059112E-6</v>
      </c>
      <c r="O62" s="86">
        <f t="shared" ca="1" si="14"/>
        <v>92379083156495.359</v>
      </c>
      <c r="P62" s="76">
        <f t="shared" ca="1" si="15"/>
        <v>6793737258.5335608</v>
      </c>
      <c r="Q62" s="76">
        <f t="shared" ca="1" si="16"/>
        <v>97381580979.159256</v>
      </c>
      <c r="R62" s="50">
        <f t="shared" ca="1" si="5"/>
        <v>2.0559129992757767E-3</v>
      </c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</row>
    <row r="63" spans="1:35">
      <c r="A63" s="83">
        <v>20476.5</v>
      </c>
      <c r="B63" s="83">
        <v>-5.1445537266336999E-3</v>
      </c>
      <c r="C63" s="83">
        <v>1</v>
      </c>
      <c r="D63" s="84">
        <f t="shared" si="6"/>
        <v>2.04765</v>
      </c>
      <c r="E63" s="84">
        <f t="shared" si="6"/>
        <v>-5.1445537266336999E-3</v>
      </c>
      <c r="F63" s="76">
        <f t="shared" si="7"/>
        <v>2.04765</v>
      </c>
      <c r="G63" s="76">
        <f t="shared" si="7"/>
        <v>-5.1445537266336999E-3</v>
      </c>
      <c r="H63" s="76">
        <f t="shared" si="8"/>
        <v>4.1928705224999998</v>
      </c>
      <c r="I63" s="76">
        <f t="shared" si="9"/>
        <v>8.5855313253971239</v>
      </c>
      <c r="J63" s="76">
        <f t="shared" si="10"/>
        <v>17.580163218449421</v>
      </c>
      <c r="K63" s="76">
        <f t="shared" si="11"/>
        <v>-1.0534245438341496E-2</v>
      </c>
      <c r="L63" s="76">
        <f t="shared" si="12"/>
        <v>-2.1570447671819964E-2</v>
      </c>
      <c r="M63" s="76">
        <f t="shared" ca="1" si="4"/>
        <v>-8.5382634579212295E-3</v>
      </c>
      <c r="N63" s="76">
        <f t="shared" ca="1" si="13"/>
        <v>1.1517265740235677E-5</v>
      </c>
      <c r="O63" s="86">
        <f t="shared" ca="1" si="14"/>
        <v>56051306566988.805</v>
      </c>
      <c r="P63" s="76">
        <f t="shared" ca="1" si="15"/>
        <v>1894140051629.313</v>
      </c>
      <c r="Q63" s="76">
        <f t="shared" ca="1" si="16"/>
        <v>217370373404.2222</v>
      </c>
      <c r="R63" s="50">
        <f t="shared" ca="1" si="5"/>
        <v>3.3937097312875296E-3</v>
      </c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</row>
    <row r="64" spans="1:35">
      <c r="A64" s="83">
        <v>20479</v>
      </c>
      <c r="B64" s="83">
        <v>-6.9837344778746801E-3</v>
      </c>
      <c r="C64" s="83">
        <v>1</v>
      </c>
      <c r="D64" s="84">
        <f t="shared" si="6"/>
        <v>2.0478999999999998</v>
      </c>
      <c r="E64" s="84">
        <f t="shared" si="6"/>
        <v>-6.9837344778746801E-3</v>
      </c>
      <c r="F64" s="76">
        <f t="shared" si="7"/>
        <v>2.0478999999999998</v>
      </c>
      <c r="G64" s="76">
        <f t="shared" si="7"/>
        <v>-6.9837344778746801E-3</v>
      </c>
      <c r="H64" s="76">
        <f t="shared" si="8"/>
        <v>4.1938944099999995</v>
      </c>
      <c r="I64" s="76">
        <f t="shared" si="9"/>
        <v>8.5886763622389974</v>
      </c>
      <c r="J64" s="76">
        <f t="shared" si="10"/>
        <v>17.588750322229242</v>
      </c>
      <c r="K64" s="76">
        <f t="shared" si="11"/>
        <v>-1.4301989837239557E-2</v>
      </c>
      <c r="L64" s="76">
        <f t="shared" si="12"/>
        <v>-2.9289044987682887E-2</v>
      </c>
      <c r="M64" s="76">
        <f t="shared" ca="1" si="4"/>
        <v>-8.5382597430656623E-3</v>
      </c>
      <c r="N64" s="76">
        <f t="shared" ca="1" si="13"/>
        <v>2.4165488001170935E-6</v>
      </c>
      <c r="O64" s="86">
        <f t="shared" ca="1" si="14"/>
        <v>56027397684226.852</v>
      </c>
      <c r="P64" s="76">
        <f t="shared" ca="1" si="15"/>
        <v>1896724767692.7383</v>
      </c>
      <c r="Q64" s="76">
        <f t="shared" ca="1" si="16"/>
        <v>217472355695.93423</v>
      </c>
      <c r="R64" s="50">
        <f t="shared" ca="1" si="5"/>
        <v>1.5545252651909822E-3</v>
      </c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</row>
    <row r="65" spans="1:35">
      <c r="A65" s="83">
        <v>20494.5</v>
      </c>
      <c r="B65" s="83">
        <v>-5.0666510640277997E-3</v>
      </c>
      <c r="C65" s="83">
        <v>1</v>
      </c>
      <c r="D65" s="84">
        <f t="shared" si="6"/>
        <v>2.0494500000000002</v>
      </c>
      <c r="E65" s="84">
        <f t="shared" si="6"/>
        <v>-5.0666510640277997E-3</v>
      </c>
      <c r="F65" s="76">
        <f t="shared" si="7"/>
        <v>2.0494500000000002</v>
      </c>
      <c r="G65" s="76">
        <f t="shared" si="7"/>
        <v>-5.0666510640277997E-3</v>
      </c>
      <c r="H65" s="76">
        <f t="shared" si="8"/>
        <v>4.2002453025000008</v>
      </c>
      <c r="I65" s="76">
        <f t="shared" si="9"/>
        <v>8.6081927352086272</v>
      </c>
      <c r="J65" s="76">
        <f t="shared" si="10"/>
        <v>17.642060601173323</v>
      </c>
      <c r="K65" s="76">
        <f t="shared" si="11"/>
        <v>-1.0383848023171775E-2</v>
      </c>
      <c r="L65" s="76">
        <f t="shared" si="12"/>
        <v>-2.1281177331089397E-2</v>
      </c>
      <c r="M65" s="76">
        <f t="shared" ca="1" si="4"/>
        <v>-8.538230664895877E-3</v>
      </c>
      <c r="N65" s="76">
        <f t="shared" ca="1" si="13"/>
        <v>1.2051864925163358E-5</v>
      </c>
      <c r="O65" s="86">
        <f t="shared" ca="1" si="14"/>
        <v>55879322978668.477</v>
      </c>
      <c r="P65" s="76">
        <f t="shared" ca="1" si="15"/>
        <v>1912780796019.0637</v>
      </c>
      <c r="Q65" s="76">
        <f t="shared" ca="1" si="16"/>
        <v>218104753421.03784</v>
      </c>
      <c r="R65" s="50">
        <f t="shared" ca="1" si="5"/>
        <v>3.4715796008680773E-3</v>
      </c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</row>
    <row r="66" spans="1:35">
      <c r="A66" s="83">
        <v>20501.5</v>
      </c>
      <c r="B66" s="83">
        <v>-1.5363530525203751E-3</v>
      </c>
      <c r="C66" s="83">
        <v>1</v>
      </c>
      <c r="D66" s="84">
        <f t="shared" si="6"/>
        <v>2.0501499999999999</v>
      </c>
      <c r="E66" s="84">
        <f t="shared" si="6"/>
        <v>-1.5363530525203751E-3</v>
      </c>
      <c r="F66" s="76">
        <f t="shared" si="7"/>
        <v>2.0501499999999999</v>
      </c>
      <c r="G66" s="76">
        <f t="shared" si="7"/>
        <v>-1.5363530525203751E-3</v>
      </c>
      <c r="H66" s="76">
        <f t="shared" si="8"/>
        <v>4.2031150224999996</v>
      </c>
      <c r="I66" s="76">
        <f t="shared" si="9"/>
        <v>8.6170162633783729</v>
      </c>
      <c r="J66" s="76">
        <f t="shared" si="10"/>
        <v>17.666175892365171</v>
      </c>
      <c r="K66" s="76">
        <f t="shared" si="11"/>
        <v>-3.1497542106246469E-3</v>
      </c>
      <c r="L66" s="76">
        <f t="shared" si="12"/>
        <v>-6.4574685949121196E-3</v>
      </c>
      <c r="M66" s="76">
        <f t="shared" ca="1" si="4"/>
        <v>-8.5382141197178248E-3</v>
      </c>
      <c r="N66" s="76">
        <f t="shared" ca="1" si="13"/>
        <v>4.9026058404335412E-5</v>
      </c>
      <c r="O66" s="86">
        <f t="shared" ca="1" si="14"/>
        <v>55812541004982.383</v>
      </c>
      <c r="P66" s="76">
        <f t="shared" ca="1" si="15"/>
        <v>1920049253595.6216</v>
      </c>
      <c r="Q66" s="76">
        <f t="shared" ca="1" si="16"/>
        <v>218390412525.3389</v>
      </c>
      <c r="R66" s="50">
        <f t="shared" ca="1" si="5"/>
        <v>7.0018610671974497E-3</v>
      </c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</row>
    <row r="67" spans="1:35">
      <c r="A67" s="83">
        <v>25079</v>
      </c>
      <c r="B67" s="83">
        <v>-1.0024704972917501E-2</v>
      </c>
      <c r="C67" s="83">
        <v>1</v>
      </c>
      <c r="D67" s="84">
        <f t="shared" si="6"/>
        <v>2.5078999999999998</v>
      </c>
      <c r="E67" s="84">
        <f t="shared" si="6"/>
        <v>-1.0024704972917501E-2</v>
      </c>
      <c r="F67" s="76">
        <f t="shared" si="7"/>
        <v>2.5078999999999998</v>
      </c>
      <c r="G67" s="76">
        <f t="shared" si="7"/>
        <v>-1.0024704972917501E-2</v>
      </c>
      <c r="H67" s="76">
        <f t="shared" si="8"/>
        <v>6.2895624099999994</v>
      </c>
      <c r="I67" s="76">
        <f t="shared" si="9"/>
        <v>15.773593568038997</v>
      </c>
      <c r="J67" s="76">
        <f t="shared" si="10"/>
        <v>39.558595309284996</v>
      </c>
      <c r="K67" s="76">
        <f t="shared" si="11"/>
        <v>-2.5140957601579798E-2</v>
      </c>
      <c r="L67" s="76">
        <f t="shared" si="12"/>
        <v>-6.3051007569001977E-2</v>
      </c>
      <c r="M67" s="76">
        <f t="shared" ca="1" si="4"/>
        <v>-8.0726277376911987E-3</v>
      </c>
      <c r="N67" s="76">
        <f t="shared" ca="1" si="13"/>
        <v>3.810605532288763E-6</v>
      </c>
      <c r="O67" s="86">
        <f t="shared" ca="1" si="14"/>
        <v>22876897236821.406</v>
      </c>
      <c r="P67" s="76">
        <f t="shared" ca="1" si="15"/>
        <v>8236727995542.4932</v>
      </c>
      <c r="Q67" s="76">
        <f t="shared" ca="1" si="16"/>
        <v>400586589696.08948</v>
      </c>
      <c r="R67" s="50">
        <f t="shared" ca="1" si="5"/>
        <v>-1.952077235226302E-3</v>
      </c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</row>
    <row r="68" spans="1:35">
      <c r="A68" s="83">
        <v>25851</v>
      </c>
      <c r="B68" s="83">
        <v>-9.7035623659224041E-3</v>
      </c>
      <c r="C68" s="83">
        <v>1</v>
      </c>
      <c r="D68" s="84">
        <f t="shared" si="6"/>
        <v>2.5851000000000002</v>
      </c>
      <c r="E68" s="84">
        <f t="shared" si="6"/>
        <v>-9.7035623659224041E-3</v>
      </c>
      <c r="F68" s="76">
        <f t="shared" si="7"/>
        <v>2.5851000000000002</v>
      </c>
      <c r="G68" s="76">
        <f t="shared" si="7"/>
        <v>-9.7035623659224041E-3</v>
      </c>
      <c r="H68" s="76">
        <f t="shared" si="8"/>
        <v>6.682742010000001</v>
      </c>
      <c r="I68" s="76">
        <f t="shared" si="9"/>
        <v>17.275556370051003</v>
      </c>
      <c r="J68" s="76">
        <f t="shared" si="10"/>
        <v>44.659040772218852</v>
      </c>
      <c r="K68" s="76">
        <f t="shared" si="11"/>
        <v>-2.508467907214601E-2</v>
      </c>
      <c r="L68" s="76">
        <f t="shared" si="12"/>
        <v>-6.4846403869404656E-2</v>
      </c>
      <c r="M68" s="76">
        <f t="shared" ca="1" si="4"/>
        <v>-7.9046110520032201E-3</v>
      </c>
      <c r="N68" s="76">
        <f t="shared" ca="1" si="13"/>
        <v>3.2362258298515587E-6</v>
      </c>
      <c r="O68" s="86">
        <f t="shared" ca="1" si="14"/>
        <v>19147164698168.043</v>
      </c>
      <c r="P68" s="76">
        <f t="shared" ca="1" si="15"/>
        <v>9452952641802.6836</v>
      </c>
      <c r="Q68" s="76">
        <f t="shared" ca="1" si="16"/>
        <v>427834914260.96118</v>
      </c>
      <c r="R68" s="50">
        <f t="shared" ca="1" si="5"/>
        <v>-1.7989513139191841E-3</v>
      </c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</row>
    <row r="69" spans="1:35">
      <c r="A69" s="83">
        <v>25851</v>
      </c>
      <c r="B69" s="83">
        <v>-8.8035623668304436E-3</v>
      </c>
      <c r="C69" s="83">
        <v>1</v>
      </c>
      <c r="D69" s="84">
        <f t="shared" si="6"/>
        <v>2.5851000000000002</v>
      </c>
      <c r="E69" s="84">
        <f t="shared" si="6"/>
        <v>-8.8035623668304436E-3</v>
      </c>
      <c r="F69" s="76">
        <f t="shared" si="7"/>
        <v>2.5851000000000002</v>
      </c>
      <c r="G69" s="76">
        <f t="shared" si="7"/>
        <v>-8.8035623668304436E-3</v>
      </c>
      <c r="H69" s="76">
        <f t="shared" si="8"/>
        <v>6.682742010000001</v>
      </c>
      <c r="I69" s="76">
        <f t="shared" si="9"/>
        <v>17.275556370051003</v>
      </c>
      <c r="J69" s="76">
        <f t="shared" si="10"/>
        <v>44.659040772218852</v>
      </c>
      <c r="K69" s="76">
        <f t="shared" si="11"/>
        <v>-2.2758089074493382E-2</v>
      </c>
      <c r="L69" s="76">
        <f t="shared" si="12"/>
        <v>-5.8831936066472849E-2</v>
      </c>
      <c r="M69" s="76">
        <f t="shared" ca="1" si="4"/>
        <v>-7.9046110520032201E-3</v>
      </c>
      <c r="N69" s="76">
        <f t="shared" ca="1" si="13"/>
        <v>8.0811346642959402E-7</v>
      </c>
      <c r="O69" s="86">
        <f t="shared" ca="1" si="14"/>
        <v>19147164698168.043</v>
      </c>
      <c r="P69" s="76">
        <f t="shared" ca="1" si="15"/>
        <v>9452952641802.6836</v>
      </c>
      <c r="Q69" s="76">
        <f t="shared" ca="1" si="16"/>
        <v>427834914260.96118</v>
      </c>
      <c r="R69" s="50">
        <f t="shared" ca="1" si="5"/>
        <v>-8.9895131482722358E-4</v>
      </c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</row>
    <row r="70" spans="1:35">
      <c r="A70" s="83">
        <v>26173</v>
      </c>
      <c r="B70" s="83">
        <v>-9.3742402209369188E-3</v>
      </c>
      <c r="C70" s="83">
        <v>1</v>
      </c>
      <c r="D70" s="84">
        <f t="shared" si="6"/>
        <v>2.6173000000000002</v>
      </c>
      <c r="E70" s="84">
        <f t="shared" si="6"/>
        <v>-9.3742402209369188E-3</v>
      </c>
      <c r="F70" s="76">
        <f t="shared" si="7"/>
        <v>2.6173000000000002</v>
      </c>
      <c r="G70" s="76">
        <f t="shared" si="7"/>
        <v>-9.3742402209369188E-3</v>
      </c>
      <c r="H70" s="76">
        <f t="shared" si="8"/>
        <v>6.8502592900000012</v>
      </c>
      <c r="I70" s="76">
        <f t="shared" si="9"/>
        <v>17.929183639717003</v>
      </c>
      <c r="J70" s="76">
        <f t="shared" si="10"/>
        <v>46.926052340231315</v>
      </c>
      <c r="K70" s="76">
        <f t="shared" si="11"/>
        <v>-2.4535198930258198E-2</v>
      </c>
      <c r="L70" s="76">
        <f t="shared" si="12"/>
        <v>-6.4215976160164792E-2</v>
      </c>
      <c r="M70" s="76">
        <f t="shared" ca="1" si="4"/>
        <v>-7.8268977351925919E-3</v>
      </c>
      <c r="N70" s="76">
        <f t="shared" ca="1" si="13"/>
        <v>2.3942687681894324E-6</v>
      </c>
      <c r="O70" s="86">
        <f t="shared" ca="1" si="14"/>
        <v>17722590580189.988</v>
      </c>
      <c r="P70" s="76">
        <f t="shared" ca="1" si="15"/>
        <v>9960340452225.5645</v>
      </c>
      <c r="Q70" s="76">
        <f t="shared" ca="1" si="16"/>
        <v>438701345472.04913</v>
      </c>
      <c r="R70" s="50">
        <f t="shared" ca="1" si="5"/>
        <v>-1.5473424857443269E-3</v>
      </c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</row>
    <row r="71" spans="1:35">
      <c r="A71" s="83">
        <v>28439.5</v>
      </c>
      <c r="B71" s="83">
        <v>-4.530505688394422E-3</v>
      </c>
      <c r="C71" s="83">
        <v>1</v>
      </c>
      <c r="D71" s="84">
        <f t="shared" si="6"/>
        <v>2.84395</v>
      </c>
      <c r="E71" s="84">
        <f t="shared" si="6"/>
        <v>-4.530505688394422E-3</v>
      </c>
      <c r="F71" s="76">
        <f t="shared" si="7"/>
        <v>2.84395</v>
      </c>
      <c r="G71" s="76">
        <f t="shared" si="7"/>
        <v>-4.530505688394422E-3</v>
      </c>
      <c r="H71" s="76">
        <f t="shared" si="8"/>
        <v>8.0880516025000002</v>
      </c>
      <c r="I71" s="76">
        <f t="shared" si="9"/>
        <v>23.002014354929877</v>
      </c>
      <c r="J71" s="76">
        <f t="shared" si="10"/>
        <v>65.416578724702816</v>
      </c>
      <c r="K71" s="76">
        <f t="shared" si="11"/>
        <v>-1.2884531652509317E-2</v>
      </c>
      <c r="L71" s="76">
        <f t="shared" si="12"/>
        <v>-3.664296379315387E-2</v>
      </c>
      <c r="M71" s="76">
        <f t="shared" ca="1" si="4"/>
        <v>-7.152750531496669E-3</v>
      </c>
      <c r="N71" s="76">
        <f t="shared" ca="1" si="13"/>
        <v>6.8761680171763284E-6</v>
      </c>
      <c r="O71" s="86">
        <f t="shared" ca="1" si="14"/>
        <v>9655542635539.9785</v>
      </c>
      <c r="P71" s="76">
        <f t="shared" ca="1" si="15"/>
        <v>13426633832966.57</v>
      </c>
      <c r="Q71" s="76">
        <f t="shared" ca="1" si="16"/>
        <v>505306121940.00488</v>
      </c>
      <c r="R71" s="50">
        <f t="shared" ca="1" si="5"/>
        <v>2.622244843102247E-3</v>
      </c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</row>
    <row r="72" spans="1:35">
      <c r="A72" s="83">
        <v>29553.5</v>
      </c>
      <c r="B72" s="83">
        <v>-1.0852481537711728E-2</v>
      </c>
      <c r="C72" s="83">
        <v>1</v>
      </c>
      <c r="D72" s="84">
        <f t="shared" si="6"/>
        <v>2.9553500000000001</v>
      </c>
      <c r="E72" s="84">
        <f t="shared" si="6"/>
        <v>-1.0852481537711728E-2</v>
      </c>
      <c r="F72" s="76">
        <f t="shared" si="7"/>
        <v>2.9553500000000001</v>
      </c>
      <c r="G72" s="76">
        <f t="shared" si="7"/>
        <v>-1.0852481537711728E-2</v>
      </c>
      <c r="H72" s="76">
        <f t="shared" si="8"/>
        <v>8.7340936225000014</v>
      </c>
      <c r="I72" s="76">
        <f t="shared" si="9"/>
        <v>25.812303587255382</v>
      </c>
      <c r="J72" s="76">
        <f t="shared" si="10"/>
        <v>76.284391406595191</v>
      </c>
      <c r="K72" s="76">
        <f t="shared" si="11"/>
        <v>-3.2072881312476355E-2</v>
      </c>
      <c r="L72" s="76">
        <f t="shared" si="12"/>
        <v>-9.4786589786826997E-2</v>
      </c>
      <c r="M72" s="76">
        <f t="shared" ca="1" si="4"/>
        <v>-6.7397942642467221E-3</v>
      </c>
      <c r="N72" s="76">
        <f t="shared" ca="1" si="13"/>
        <v>1.6914196609321025E-5</v>
      </c>
      <c r="O72" s="86">
        <f t="shared" ca="1" si="14"/>
        <v>6798881294147.7383</v>
      </c>
      <c r="P72" s="76">
        <f t="shared" ca="1" si="15"/>
        <v>14994969905437.922</v>
      </c>
      <c r="Q72" s="76">
        <f t="shared" ca="1" si="16"/>
        <v>530752847122.02759</v>
      </c>
      <c r="R72" s="50">
        <f t="shared" ca="1" si="5"/>
        <v>-4.1126872734650061E-3</v>
      </c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</row>
    <row r="73" spans="1:35">
      <c r="A73" s="83">
        <v>29556.5</v>
      </c>
      <c r="B73" s="83">
        <v>-1.0239064232096933E-2</v>
      </c>
      <c r="C73" s="83">
        <v>1</v>
      </c>
      <c r="D73" s="84">
        <f t="shared" si="6"/>
        <v>2.9556499999999999</v>
      </c>
      <c r="E73" s="84">
        <f t="shared" si="6"/>
        <v>-1.0239064232096933E-2</v>
      </c>
      <c r="F73" s="76">
        <f t="shared" si="7"/>
        <v>2.9556499999999999</v>
      </c>
      <c r="G73" s="76">
        <f t="shared" si="7"/>
        <v>-1.0239064232096933E-2</v>
      </c>
      <c r="H73" s="76">
        <f t="shared" si="8"/>
        <v>8.7358669224999996</v>
      </c>
      <c r="I73" s="76">
        <f t="shared" si="9"/>
        <v>25.820165069487121</v>
      </c>
      <c r="J73" s="76">
        <f t="shared" si="10"/>
        <v>76.315370887629612</v>
      </c>
      <c r="K73" s="76">
        <f t="shared" si="11"/>
        <v>-3.0263090197597299E-2</v>
      </c>
      <c r="L73" s="76">
        <f t="shared" si="12"/>
        <v>-8.9447102542528453E-2</v>
      </c>
      <c r="M73" s="76">
        <f t="shared" ca="1" si="4"/>
        <v>-6.7386095559655024E-3</v>
      </c>
      <c r="N73" s="76">
        <f t="shared" ca="1" si="13"/>
        <v>1.2253182939650397E-5</v>
      </c>
      <c r="O73" s="86">
        <f t="shared" ca="1" si="14"/>
        <v>6792057857445.4463</v>
      </c>
      <c r="P73" s="76">
        <f t="shared" ca="1" si="15"/>
        <v>14999022916525.701</v>
      </c>
      <c r="Q73" s="76">
        <f t="shared" ca="1" si="16"/>
        <v>530814230838.93408</v>
      </c>
      <c r="R73" s="50">
        <f t="shared" ca="1" si="5"/>
        <v>-3.5004546761314304E-3</v>
      </c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</row>
    <row r="74" spans="1:35">
      <c r="A74" s="83">
        <v>29569</v>
      </c>
      <c r="B74" s="83">
        <v>-1.1433158216842773E-2</v>
      </c>
      <c r="C74" s="83">
        <v>1</v>
      </c>
      <c r="D74" s="84">
        <f t="shared" si="6"/>
        <v>2.9569000000000001</v>
      </c>
      <c r="E74" s="84">
        <f t="shared" si="6"/>
        <v>-1.1433158216842773E-2</v>
      </c>
      <c r="F74" s="76">
        <f t="shared" si="7"/>
        <v>2.9569000000000001</v>
      </c>
      <c r="G74" s="76">
        <f t="shared" si="7"/>
        <v>-1.1433158216842773E-2</v>
      </c>
      <c r="H74" s="76">
        <f t="shared" si="8"/>
        <v>8.7432576100000006</v>
      </c>
      <c r="I74" s="76">
        <f t="shared" si="9"/>
        <v>25.852938427009004</v>
      </c>
      <c r="J74" s="76">
        <f t="shared" si="10"/>
        <v>76.444553634822924</v>
      </c>
      <c r="K74" s="76">
        <f t="shared" si="11"/>
        <v>-3.3806705531382396E-2</v>
      </c>
      <c r="L74" s="76">
        <f t="shared" si="12"/>
        <v>-9.9963047585744605E-2</v>
      </c>
      <c r="M74" s="76">
        <f t="shared" ca="1" si="4"/>
        <v>-6.733669072803955E-3</v>
      </c>
      <c r="N74" s="76">
        <f t="shared" ca="1" si="13"/>
        <v>2.2085198214938708E-5</v>
      </c>
      <c r="O74" s="86">
        <f t="shared" ca="1" si="14"/>
        <v>6763674987236.2344</v>
      </c>
      <c r="P74" s="76">
        <f t="shared" ca="1" si="15"/>
        <v>15015899728742.18</v>
      </c>
      <c r="Q74" s="76">
        <f t="shared" ca="1" si="16"/>
        <v>531069572554.76825</v>
      </c>
      <c r="R74" s="50">
        <f t="shared" ca="1" si="5"/>
        <v>-4.6994891440388185E-3</v>
      </c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</row>
    <row r="75" spans="1:35">
      <c r="A75" s="83">
        <v>29572</v>
      </c>
      <c r="B75" s="83">
        <v>-1.1419740634020487E-2</v>
      </c>
      <c r="C75" s="83">
        <v>1</v>
      </c>
      <c r="D75" s="84">
        <f t="shared" si="6"/>
        <v>2.9571999999999998</v>
      </c>
      <c r="E75" s="84">
        <f t="shared" si="6"/>
        <v>-1.1419740634020487E-2</v>
      </c>
      <c r="F75" s="76">
        <f t="shared" si="7"/>
        <v>2.9571999999999998</v>
      </c>
      <c r="G75" s="76">
        <f t="shared" si="7"/>
        <v>-1.1419740634020487E-2</v>
      </c>
      <c r="H75" s="76">
        <f t="shared" si="8"/>
        <v>8.7450318399999993</v>
      </c>
      <c r="I75" s="76">
        <f t="shared" si="9"/>
        <v>25.860808157247998</v>
      </c>
      <c r="J75" s="76">
        <f t="shared" si="10"/>
        <v>76.475581882613781</v>
      </c>
      <c r="K75" s="76">
        <f t="shared" si="11"/>
        <v>-3.3770457002925379E-2</v>
      </c>
      <c r="L75" s="76">
        <f t="shared" si="12"/>
        <v>-9.9865995449050921E-2</v>
      </c>
      <c r="M75" s="76">
        <f t="shared" ca="1" si="4"/>
        <v>-6.7324823491676407E-3</v>
      </c>
      <c r="N75" s="76">
        <f t="shared" ca="1" si="13"/>
        <v>2.1970390228921643E-5</v>
      </c>
      <c r="O75" s="86">
        <f t="shared" ca="1" si="14"/>
        <v>6756874637868.8164</v>
      </c>
      <c r="P75" s="76">
        <f t="shared" ca="1" si="15"/>
        <v>15019947584198.055</v>
      </c>
      <c r="Q75" s="76">
        <f t="shared" ca="1" si="16"/>
        <v>531130752822.00854</v>
      </c>
      <c r="R75" s="50">
        <f t="shared" ca="1" si="5"/>
        <v>-4.6872582848528459E-3</v>
      </c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</row>
    <row r="76" spans="1:35">
      <c r="A76" s="83">
        <v>30423.5</v>
      </c>
      <c r="B76" s="83">
        <v>-9.659385523636101E-3</v>
      </c>
      <c r="C76" s="83">
        <v>1</v>
      </c>
      <c r="D76" s="84">
        <f t="shared" si="6"/>
        <v>3.0423499999999999</v>
      </c>
      <c r="E76" s="84">
        <f t="shared" si="6"/>
        <v>-9.659385523636101E-3</v>
      </c>
      <c r="F76" s="76">
        <f t="shared" si="7"/>
        <v>3.0423499999999999</v>
      </c>
      <c r="G76" s="76">
        <f t="shared" si="7"/>
        <v>-9.659385523636101E-3</v>
      </c>
      <c r="H76" s="76">
        <f t="shared" si="8"/>
        <v>9.2558935224999992</v>
      </c>
      <c r="I76" s="76">
        <f t="shared" si="9"/>
        <v>28.15966765817787</v>
      </c>
      <c r="J76" s="76">
        <f t="shared" si="10"/>
        <v>85.671564899857444</v>
      </c>
      <c r="K76" s="76">
        <f t="shared" si="11"/>
        <v>-2.9387231547834292E-2</v>
      </c>
      <c r="L76" s="76">
        <f t="shared" si="12"/>
        <v>-8.940624389955365E-2</v>
      </c>
      <c r="M76" s="76">
        <f t="shared" ca="1" si="4"/>
        <v>-6.3798830326343668E-3</v>
      </c>
      <c r="N76" s="76">
        <f t="shared" ca="1" si="13"/>
        <v>1.0755136588486579E-5</v>
      </c>
      <c r="O76" s="86">
        <f t="shared" ca="1" si="14"/>
        <v>5001203333119.9775</v>
      </c>
      <c r="P76" s="76">
        <f t="shared" ca="1" si="15"/>
        <v>16126134160271.004</v>
      </c>
      <c r="Q76" s="76">
        <f t="shared" ca="1" si="16"/>
        <v>546876245346.26276</v>
      </c>
      <c r="R76" s="50">
        <f t="shared" ca="1" si="5"/>
        <v>-3.2795024910017342E-3</v>
      </c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</row>
    <row r="77" spans="1:35">
      <c r="A77" s="83">
        <v>30620</v>
      </c>
      <c r="B77" s="83">
        <v>-6.5295862399412539E-3</v>
      </c>
      <c r="C77" s="83">
        <v>1</v>
      </c>
      <c r="D77" s="84">
        <f t="shared" si="6"/>
        <v>3.0619999999999998</v>
      </c>
      <c r="E77" s="84">
        <f t="shared" si="6"/>
        <v>-6.5295862399412539E-3</v>
      </c>
      <c r="F77" s="76">
        <f t="shared" si="7"/>
        <v>3.0619999999999998</v>
      </c>
      <c r="G77" s="76">
        <f t="shared" si="7"/>
        <v>-6.5295862399412539E-3</v>
      </c>
      <c r="H77" s="76">
        <f t="shared" si="8"/>
        <v>9.375843999999999</v>
      </c>
      <c r="I77" s="76">
        <f t="shared" si="9"/>
        <v>28.708834327999995</v>
      </c>
      <c r="J77" s="76">
        <f t="shared" si="10"/>
        <v>87.906450712335982</v>
      </c>
      <c r="K77" s="76">
        <f t="shared" si="11"/>
        <v>-1.9993593066700118E-2</v>
      </c>
      <c r="L77" s="76">
        <f t="shared" si="12"/>
        <v>-6.1220381970235757E-2</v>
      </c>
      <c r="M77" s="76">
        <f t="shared" ca="1" si="4"/>
        <v>-6.2940513132910686E-3</v>
      </c>
      <c r="N77" s="76">
        <f t="shared" ca="1" si="13"/>
        <v>5.5476701672108178E-8</v>
      </c>
      <c r="O77" s="86">
        <f t="shared" ca="1" si="14"/>
        <v>4643381395529.21</v>
      </c>
      <c r="P77" s="76">
        <f t="shared" ca="1" si="15"/>
        <v>16368530301411.982</v>
      </c>
      <c r="Q77" s="76">
        <f t="shared" ca="1" si="16"/>
        <v>550042650914.35376</v>
      </c>
      <c r="R77" s="50">
        <f t="shared" ca="1" si="5"/>
        <v>-2.3553492665018532E-4</v>
      </c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</row>
    <row r="78" spans="1:35">
      <c r="A78" s="83">
        <v>35394.5</v>
      </c>
      <c r="B78" s="83">
        <v>-1.0507973411752955E-2</v>
      </c>
      <c r="C78" s="83">
        <v>1</v>
      </c>
      <c r="D78" s="84">
        <f t="shared" si="6"/>
        <v>3.53945</v>
      </c>
      <c r="E78" s="84">
        <f t="shared" si="6"/>
        <v>-1.0507973411752955E-2</v>
      </c>
      <c r="F78" s="76">
        <f t="shared" si="7"/>
        <v>3.53945</v>
      </c>
      <c r="G78" s="76">
        <f t="shared" si="7"/>
        <v>-1.0507973411752955E-2</v>
      </c>
      <c r="H78" s="76">
        <f t="shared" si="8"/>
        <v>12.5277063025</v>
      </c>
      <c r="I78" s="76">
        <f t="shared" si="9"/>
        <v>44.341190072383625</v>
      </c>
      <c r="J78" s="76">
        <f t="shared" si="10"/>
        <v>156.94342520169823</v>
      </c>
      <c r="K78" s="76">
        <f t="shared" si="11"/>
        <v>-3.7192446492228998E-2</v>
      </c>
      <c r="L78" s="76">
        <f t="shared" si="12"/>
        <v>-0.13164080473691991</v>
      </c>
      <c r="M78" s="76">
        <f t="shared" ca="1" si="4"/>
        <v>-3.6942089497531208E-3</v>
      </c>
      <c r="N78" s="76">
        <f t="shared" ca="1" si="13"/>
        <v>4.6427386143611892E-5</v>
      </c>
      <c r="O78" s="86">
        <f t="shared" ca="1" si="14"/>
        <v>193307957754.5607</v>
      </c>
      <c r="P78" s="76">
        <f t="shared" ca="1" si="15"/>
        <v>20372155560840.637</v>
      </c>
      <c r="Q78" s="76">
        <f t="shared" ca="1" si="16"/>
        <v>569668720734.46509</v>
      </c>
      <c r="R78" s="50">
        <f t="shared" ca="1" si="5"/>
        <v>-6.8137644619998342E-3</v>
      </c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</row>
    <row r="79" spans="1:35">
      <c r="A79" s="83">
        <v>36515</v>
      </c>
      <c r="B79" s="83">
        <v>-4.0656772985548208E-3</v>
      </c>
      <c r="C79" s="83">
        <v>1</v>
      </c>
      <c r="D79" s="84">
        <f t="shared" si="6"/>
        <v>3.6515</v>
      </c>
      <c r="E79" s="84">
        <f t="shared" si="6"/>
        <v>-4.0656772985548208E-3</v>
      </c>
      <c r="F79" s="76">
        <f t="shared" si="7"/>
        <v>3.6515</v>
      </c>
      <c r="G79" s="76">
        <f t="shared" si="7"/>
        <v>-4.0656772985548208E-3</v>
      </c>
      <c r="H79" s="76">
        <f t="shared" si="8"/>
        <v>13.333452250000001</v>
      </c>
      <c r="I79" s="76">
        <f t="shared" si="9"/>
        <v>48.687100890875001</v>
      </c>
      <c r="J79" s="76">
        <f t="shared" si="10"/>
        <v>177.78094890303007</v>
      </c>
      <c r="K79" s="76">
        <f t="shared" si="11"/>
        <v>-1.4845820655672928E-2</v>
      </c>
      <c r="L79" s="76">
        <f t="shared" si="12"/>
        <v>-5.4209514124189701E-2</v>
      </c>
      <c r="M79" s="76">
        <f t="shared" ca="1" si="4"/>
        <v>-2.9409257849250386E-3</v>
      </c>
      <c r="N79" s="76">
        <f t="shared" ca="1" si="13"/>
        <v>1.2650659674124861E-6</v>
      </c>
      <c r="O79" s="86">
        <f t="shared" ca="1" si="14"/>
        <v>12281792275.601889</v>
      </c>
      <c r="P79" s="76">
        <f t="shared" ca="1" si="15"/>
        <v>20704095270338.125</v>
      </c>
      <c r="Q79" s="76">
        <f t="shared" ca="1" si="16"/>
        <v>558062650674.57715</v>
      </c>
      <c r="R79" s="50">
        <f t="shared" ca="1" si="5"/>
        <v>-1.1247515136297822E-3</v>
      </c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</row>
    <row r="80" spans="1:35">
      <c r="A80" s="83">
        <v>37613</v>
      </c>
      <c r="B80" s="83">
        <v>-3.2928658708082249E-3</v>
      </c>
      <c r="C80" s="83">
        <v>1</v>
      </c>
      <c r="D80" s="84">
        <f t="shared" si="6"/>
        <v>3.7612999999999999</v>
      </c>
      <c r="E80" s="84">
        <f t="shared" si="6"/>
        <v>-3.2928658708082249E-3</v>
      </c>
      <c r="F80" s="76">
        <f t="shared" si="7"/>
        <v>3.7612999999999999</v>
      </c>
      <c r="G80" s="76">
        <f t="shared" si="7"/>
        <v>-3.2928658708082249E-3</v>
      </c>
      <c r="H80" s="76">
        <f t="shared" si="8"/>
        <v>14.147377689999999</v>
      </c>
      <c r="I80" s="76">
        <f t="shared" si="9"/>
        <v>53.212531705396991</v>
      </c>
      <c r="J80" s="76">
        <f t="shared" si="10"/>
        <v>200.1482955035097</v>
      </c>
      <c r="K80" s="76">
        <f t="shared" si="11"/>
        <v>-1.2385456399870976E-2</v>
      </c>
      <c r="L80" s="76">
        <f t="shared" si="12"/>
        <v>-4.6585417156834702E-2</v>
      </c>
      <c r="M80" s="76">
        <f t="shared" ca="1" si="4"/>
        <v>-2.1499813721725172E-3</v>
      </c>
      <c r="N80" s="76">
        <f t="shared" ca="1" si="13"/>
        <v>1.3061849772217927E-6</v>
      </c>
      <c r="O80" s="86">
        <f t="shared" ca="1" si="14"/>
        <v>33946580383.350494</v>
      </c>
      <c r="P80" s="76">
        <f t="shared" ca="1" si="15"/>
        <v>20785269482734.785</v>
      </c>
      <c r="Q80" s="76">
        <f t="shared" ca="1" si="16"/>
        <v>540927783416.79761</v>
      </c>
      <c r="R80" s="50">
        <f t="shared" ca="1" si="5"/>
        <v>-1.1428844986357076E-3</v>
      </c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</row>
    <row r="81" spans="1:35">
      <c r="A81" s="83">
        <v>37613</v>
      </c>
      <c r="B81" s="83">
        <v>-3.0928658685846922E-3</v>
      </c>
      <c r="C81" s="83">
        <v>1</v>
      </c>
      <c r="D81" s="84">
        <f t="shared" si="6"/>
        <v>3.7612999999999999</v>
      </c>
      <c r="E81" s="84">
        <f t="shared" si="6"/>
        <v>-3.0928658685846922E-3</v>
      </c>
      <c r="F81" s="76">
        <f t="shared" si="7"/>
        <v>3.7612999999999999</v>
      </c>
      <c r="G81" s="76">
        <f t="shared" si="7"/>
        <v>-3.0928658685846922E-3</v>
      </c>
      <c r="H81" s="76">
        <f t="shared" si="8"/>
        <v>14.147377689999999</v>
      </c>
      <c r="I81" s="76">
        <f t="shared" si="9"/>
        <v>53.212531705396991</v>
      </c>
      <c r="J81" s="76">
        <f t="shared" si="10"/>
        <v>200.1482955035097</v>
      </c>
      <c r="K81" s="76">
        <f t="shared" si="11"/>
        <v>-1.1633196391507603E-2</v>
      </c>
      <c r="L81" s="76">
        <f t="shared" si="12"/>
        <v>-4.3755941587377542E-2</v>
      </c>
      <c r="M81" s="76">
        <f t="shared" ca="1" si="4"/>
        <v>-2.1499813721725172E-3</v>
      </c>
      <c r="N81" s="76">
        <f t="shared" ca="1" si="13"/>
        <v>8.8903117357444079E-7</v>
      </c>
      <c r="O81" s="86">
        <f t="shared" ca="1" si="14"/>
        <v>33946580383.350494</v>
      </c>
      <c r="P81" s="76">
        <f t="shared" ca="1" si="15"/>
        <v>20785269482734.785</v>
      </c>
      <c r="Q81" s="76">
        <f t="shared" ca="1" si="16"/>
        <v>540927783416.79761</v>
      </c>
      <c r="R81" s="50">
        <f t="shared" ca="1" si="5"/>
        <v>-9.4288449641217499E-4</v>
      </c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</row>
    <row r="82" spans="1:35">
      <c r="A82" s="83">
        <v>37613</v>
      </c>
      <c r="B82" s="83">
        <v>-2.6928658714135845E-3</v>
      </c>
      <c r="C82" s="83">
        <v>1</v>
      </c>
      <c r="D82" s="84">
        <f t="shared" si="6"/>
        <v>3.7612999999999999</v>
      </c>
      <c r="E82" s="84">
        <f t="shared" si="6"/>
        <v>-2.6928658714135845E-3</v>
      </c>
      <c r="F82" s="76">
        <f t="shared" si="7"/>
        <v>3.7612999999999999</v>
      </c>
      <c r="G82" s="76">
        <f t="shared" si="7"/>
        <v>-2.6928658714135845E-3</v>
      </c>
      <c r="H82" s="76">
        <f t="shared" si="8"/>
        <v>14.147377689999999</v>
      </c>
      <c r="I82" s="76">
        <f t="shared" si="9"/>
        <v>53.212531705396991</v>
      </c>
      <c r="J82" s="76">
        <f t="shared" si="10"/>
        <v>200.1482955035097</v>
      </c>
      <c r="K82" s="76">
        <f t="shared" si="11"/>
        <v>-1.0128676402147915E-2</v>
      </c>
      <c r="L82" s="76">
        <f t="shared" si="12"/>
        <v>-3.8096990551398952E-2</v>
      </c>
      <c r="M82" s="76">
        <f t="shared" ca="1" si="4"/>
        <v>-2.1499813721725172E-3</v>
      </c>
      <c r="N82" s="76">
        <f t="shared" ca="1" si="13"/>
        <v>2.9472357951622444E-7</v>
      </c>
      <c r="O82" s="86">
        <f t="shared" ca="1" si="14"/>
        <v>33946580383.350494</v>
      </c>
      <c r="P82" s="76">
        <f t="shared" ca="1" si="15"/>
        <v>20785269482734.785</v>
      </c>
      <c r="Q82" s="76">
        <f t="shared" ca="1" si="16"/>
        <v>540927783416.79761</v>
      </c>
      <c r="R82" s="50">
        <f t="shared" ca="1" si="5"/>
        <v>-5.4288449924106731E-4</v>
      </c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</row>
    <row r="83" spans="1:35">
      <c r="A83" s="83">
        <v>37613.5</v>
      </c>
      <c r="B83" s="83">
        <v>-2.6406521113263243E-3</v>
      </c>
      <c r="C83" s="83">
        <v>1</v>
      </c>
      <c r="D83" s="84">
        <f t="shared" si="6"/>
        <v>3.7613500000000002</v>
      </c>
      <c r="E83" s="84">
        <f t="shared" si="6"/>
        <v>-2.6406521113263243E-3</v>
      </c>
      <c r="F83" s="76">
        <f t="shared" si="7"/>
        <v>3.7613500000000002</v>
      </c>
      <c r="G83" s="76">
        <f t="shared" si="7"/>
        <v>-2.6406521113263243E-3</v>
      </c>
      <c r="H83" s="76">
        <f t="shared" si="8"/>
        <v>14.147753822500002</v>
      </c>
      <c r="I83" s="76">
        <f t="shared" si="9"/>
        <v>53.214653840260382</v>
      </c>
      <c r="J83" s="76">
        <f t="shared" si="10"/>
        <v>200.1589382220634</v>
      </c>
      <c r="K83" s="76">
        <f t="shared" si="11"/>
        <v>-9.9324168189372699E-3</v>
      </c>
      <c r="L83" s="76">
        <f t="shared" si="12"/>
        <v>-3.7359296001909702E-2</v>
      </c>
      <c r="M83" s="76">
        <f t="shared" ca="1" si="4"/>
        <v>-2.1496092946073422E-3</v>
      </c>
      <c r="N83" s="76">
        <f t="shared" ca="1" si="13"/>
        <v>2.4112304785131181E-7</v>
      </c>
      <c r="O83" s="86">
        <f t="shared" ca="1" si="14"/>
        <v>33993852193.41243</v>
      </c>
      <c r="P83" s="76">
        <f t="shared" ca="1" si="15"/>
        <v>20785251021105.508</v>
      </c>
      <c r="Q83" s="76">
        <f t="shared" ca="1" si="16"/>
        <v>540918719794.51215</v>
      </c>
      <c r="R83" s="50">
        <f t="shared" ca="1" si="5"/>
        <v>-4.9104281671898207E-4</v>
      </c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</row>
    <row r="84" spans="1:35">
      <c r="A84" s="83">
        <v>37613.5</v>
      </c>
      <c r="B84" s="83">
        <v>-2.3406521116290041E-3</v>
      </c>
      <c r="C84" s="83">
        <v>1</v>
      </c>
      <c r="D84" s="84">
        <f t="shared" si="6"/>
        <v>3.7613500000000002</v>
      </c>
      <c r="E84" s="84">
        <f t="shared" si="6"/>
        <v>-2.3406521116290041E-3</v>
      </c>
      <c r="F84" s="76">
        <f t="shared" si="7"/>
        <v>3.7613500000000002</v>
      </c>
      <c r="G84" s="76">
        <f t="shared" si="7"/>
        <v>-2.3406521116290041E-3</v>
      </c>
      <c r="H84" s="76">
        <f t="shared" si="8"/>
        <v>14.147753822500002</v>
      </c>
      <c r="I84" s="76">
        <f t="shared" si="9"/>
        <v>53.214653840260382</v>
      </c>
      <c r="J84" s="76">
        <f t="shared" si="10"/>
        <v>200.1589382220634</v>
      </c>
      <c r="K84" s="76">
        <f t="shared" si="11"/>
        <v>-8.804011820075756E-3</v>
      </c>
      <c r="L84" s="76">
        <f t="shared" si="12"/>
        <v>-3.3114969859441949E-2</v>
      </c>
      <c r="M84" s="76">
        <f t="shared" ca="1" si="4"/>
        <v>-2.1496092946073422E-3</v>
      </c>
      <c r="N84" s="76">
        <f t="shared" ca="1" si="13"/>
        <v>3.6497357935572193E-8</v>
      </c>
      <c r="O84" s="86">
        <f t="shared" ca="1" si="14"/>
        <v>33993852193.41243</v>
      </c>
      <c r="P84" s="76">
        <f t="shared" ca="1" si="15"/>
        <v>20785251021105.508</v>
      </c>
      <c r="Q84" s="76">
        <f t="shared" ca="1" si="16"/>
        <v>540918719794.51215</v>
      </c>
      <c r="R84" s="50">
        <f t="shared" ca="1" si="5"/>
        <v>-1.9104281702166191E-4</v>
      </c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</row>
    <row r="85" spans="1:35">
      <c r="A85" s="83">
        <v>37613.5</v>
      </c>
      <c r="B85" s="83">
        <v>-2.3406521116290041E-3</v>
      </c>
      <c r="C85" s="83">
        <v>1</v>
      </c>
      <c r="D85" s="84">
        <f t="shared" ref="D85:E143" si="17">A85/A$18</f>
        <v>3.7613500000000002</v>
      </c>
      <c r="E85" s="84">
        <f t="shared" si="17"/>
        <v>-2.3406521116290041E-3</v>
      </c>
      <c r="F85" s="76">
        <f t="shared" ref="F85:G143" si="18">$C85*D85</f>
        <v>3.7613500000000002</v>
      </c>
      <c r="G85" s="76">
        <f t="shared" si="18"/>
        <v>-2.3406521116290041E-3</v>
      </c>
      <c r="H85" s="76">
        <f t="shared" si="8"/>
        <v>14.147753822500002</v>
      </c>
      <c r="I85" s="76">
        <f t="shared" si="9"/>
        <v>53.214653840260382</v>
      </c>
      <c r="J85" s="76">
        <f t="shared" si="10"/>
        <v>200.1589382220634</v>
      </c>
      <c r="K85" s="76">
        <f t="shared" si="11"/>
        <v>-8.804011820075756E-3</v>
      </c>
      <c r="L85" s="76">
        <f t="shared" si="12"/>
        <v>-3.3114969859441949E-2</v>
      </c>
      <c r="M85" s="76">
        <f t="shared" ref="M85:M148" ca="1" si="19">+E$4+E$5*D85+E$6*D85^2</f>
        <v>-2.1496092946073422E-3</v>
      </c>
      <c r="N85" s="76">
        <f t="shared" ca="1" si="13"/>
        <v>3.6497357935572193E-8</v>
      </c>
      <c r="O85" s="86">
        <f t="shared" ca="1" si="14"/>
        <v>33993852193.41243</v>
      </c>
      <c r="P85" s="76">
        <f t="shared" ca="1" si="15"/>
        <v>20785251021105.508</v>
      </c>
      <c r="Q85" s="76">
        <f t="shared" ca="1" si="16"/>
        <v>540918719794.51215</v>
      </c>
      <c r="R85" s="50">
        <f t="shared" ref="R85:R148" ca="1" si="20">+E85-M85</f>
        <v>-1.9104281702166191E-4</v>
      </c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</row>
    <row r="86" spans="1:35">
      <c r="A86" s="83">
        <v>37663</v>
      </c>
      <c r="B86" s="83">
        <v>-3.0715160457685667E-3</v>
      </c>
      <c r="C86" s="83">
        <v>1</v>
      </c>
      <c r="D86" s="84">
        <f t="shared" si="17"/>
        <v>3.7663000000000002</v>
      </c>
      <c r="E86" s="84">
        <f t="shared" si="17"/>
        <v>-3.0715160457685667E-3</v>
      </c>
      <c r="F86" s="76">
        <f t="shared" si="18"/>
        <v>3.7663000000000002</v>
      </c>
      <c r="G86" s="76">
        <f t="shared" si="18"/>
        <v>-3.0715160457685667E-3</v>
      </c>
      <c r="H86" s="76">
        <f t="shared" ref="H86:H149" si="21">C86*D86*D86</f>
        <v>14.185015690000002</v>
      </c>
      <c r="I86" s="76">
        <f t="shared" ref="I86:I149" si="22">C86*D86*D86*D86</f>
        <v>53.425024593247009</v>
      </c>
      <c r="J86" s="76">
        <f t="shared" ref="J86:J149" si="23">C86*D86*D86*D86*D86</f>
        <v>201.21467012554623</v>
      </c>
      <c r="K86" s="76">
        <f t="shared" ref="K86:K149" si="24">C86*E86*D86</f>
        <v>-1.1568250883178154E-2</v>
      </c>
      <c r="L86" s="76">
        <f t="shared" ref="L86:L149" si="25">C86*E86*D86*D86</f>
        <v>-4.3569503301313886E-2</v>
      </c>
      <c r="M86" s="76">
        <f t="shared" ca="1" si="19"/>
        <v>-2.1127199812046062E-3</v>
      </c>
      <c r="N86" s="76">
        <f t="shared" ref="N86:N149" ca="1" si="26">C86*(M86-E86)^2</f>
        <v>9.1928989342333839E-7</v>
      </c>
      <c r="O86" s="86">
        <f t="shared" ref="O86:O149" ca="1" si="27">(C86*O$1-O$2*F86+O$3*H86)^2</f>
        <v>38825690767.805061</v>
      </c>
      <c r="P86" s="76">
        <f t="shared" ref="P86:P149" ca="1" si="28">(-C86*O$2+O$4*F86-O$5*H86)^2</f>
        <v>20783173450766.738</v>
      </c>
      <c r="Q86" s="76">
        <f t="shared" ref="Q86:Q149" ca="1" si="29">+(C86*O$3-F86*O$5+H86*O$6)^2</f>
        <v>540015846165.58136</v>
      </c>
      <c r="R86" s="50">
        <f t="shared" ca="1" si="20"/>
        <v>-9.5879606456396056E-4</v>
      </c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</row>
    <row r="87" spans="1:35">
      <c r="A87" s="83">
        <v>37663</v>
      </c>
      <c r="B87" s="83">
        <v>-2.7715160460712466E-3</v>
      </c>
      <c r="C87" s="83">
        <v>1</v>
      </c>
      <c r="D87" s="84">
        <f t="shared" si="17"/>
        <v>3.7663000000000002</v>
      </c>
      <c r="E87" s="84">
        <f t="shared" si="17"/>
        <v>-2.7715160460712466E-3</v>
      </c>
      <c r="F87" s="76">
        <f t="shared" si="18"/>
        <v>3.7663000000000002</v>
      </c>
      <c r="G87" s="76">
        <f t="shared" si="18"/>
        <v>-2.7715160460712466E-3</v>
      </c>
      <c r="H87" s="76">
        <f t="shared" si="21"/>
        <v>14.185015690000002</v>
      </c>
      <c r="I87" s="76">
        <f t="shared" si="22"/>
        <v>53.425024593247009</v>
      </c>
      <c r="J87" s="76">
        <f t="shared" si="23"/>
        <v>201.21467012554623</v>
      </c>
      <c r="K87" s="76">
        <f t="shared" si="24"/>
        <v>-1.0438360884318137E-2</v>
      </c>
      <c r="L87" s="76">
        <f t="shared" si="25"/>
        <v>-3.9313998598607403E-2</v>
      </c>
      <c r="M87" s="76">
        <f t="shared" ca="1" si="19"/>
        <v>-2.1127199812046062E-3</v>
      </c>
      <c r="N87" s="76">
        <f t="shared" ca="1" si="26"/>
        <v>4.3401225508377064E-7</v>
      </c>
      <c r="O87" s="86">
        <f t="shared" ca="1" si="27"/>
        <v>38825690767.805061</v>
      </c>
      <c r="P87" s="76">
        <f t="shared" ca="1" si="28"/>
        <v>20783173450766.738</v>
      </c>
      <c r="Q87" s="76">
        <f t="shared" ca="1" si="29"/>
        <v>540015846165.58136</v>
      </c>
      <c r="R87" s="50">
        <f t="shared" ca="1" si="20"/>
        <v>-6.5879606486664039E-4</v>
      </c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</row>
    <row r="88" spans="1:35">
      <c r="A88" s="83">
        <v>37663</v>
      </c>
      <c r="B88" s="83">
        <v>-2.5715160511236715E-3</v>
      </c>
      <c r="C88" s="83">
        <v>1</v>
      </c>
      <c r="D88" s="84">
        <f t="shared" si="17"/>
        <v>3.7663000000000002</v>
      </c>
      <c r="E88" s="84">
        <f t="shared" si="17"/>
        <v>-2.5715160511236715E-3</v>
      </c>
      <c r="F88" s="76">
        <f t="shared" si="18"/>
        <v>3.7663000000000002</v>
      </c>
      <c r="G88" s="76">
        <f t="shared" si="18"/>
        <v>-2.5715160511236715E-3</v>
      </c>
      <c r="H88" s="76">
        <f t="shared" si="21"/>
        <v>14.185015690000002</v>
      </c>
      <c r="I88" s="76">
        <f t="shared" si="22"/>
        <v>53.425024593247009</v>
      </c>
      <c r="J88" s="76">
        <f t="shared" si="23"/>
        <v>201.21467012554623</v>
      </c>
      <c r="K88" s="76">
        <f t="shared" si="24"/>
        <v>-9.6851009033470849E-3</v>
      </c>
      <c r="L88" s="76">
        <f t="shared" si="25"/>
        <v>-3.6476995532276131E-2</v>
      </c>
      <c r="M88" s="76">
        <f t="shared" ca="1" si="19"/>
        <v>-2.1127199812046062E-3</v>
      </c>
      <c r="N88" s="76">
        <f t="shared" ca="1" si="26"/>
        <v>2.1049383377317991E-7</v>
      </c>
      <c r="O88" s="86">
        <f t="shared" ca="1" si="27"/>
        <v>38825690767.805061</v>
      </c>
      <c r="P88" s="76">
        <f t="shared" ca="1" si="28"/>
        <v>20783173450766.738</v>
      </c>
      <c r="Q88" s="76">
        <f t="shared" ca="1" si="29"/>
        <v>540015846165.58136</v>
      </c>
      <c r="R88" s="50">
        <f t="shared" ca="1" si="20"/>
        <v>-4.5879606991906536E-4</v>
      </c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</row>
    <row r="89" spans="1:35">
      <c r="A89" s="83">
        <v>37706.5</v>
      </c>
      <c r="B89" s="83">
        <v>-2.0289839099636641E-3</v>
      </c>
      <c r="C89" s="83">
        <v>1</v>
      </c>
      <c r="D89" s="84">
        <f t="shared" si="17"/>
        <v>3.7706499999999998</v>
      </c>
      <c r="E89" s="84">
        <f t="shared" si="17"/>
        <v>-2.0289839099636641E-3</v>
      </c>
      <c r="F89" s="76">
        <f t="shared" si="18"/>
        <v>3.7706499999999998</v>
      </c>
      <c r="G89" s="76">
        <f t="shared" si="18"/>
        <v>-2.0289839099636641E-3</v>
      </c>
      <c r="H89" s="76">
        <f t="shared" si="21"/>
        <v>14.217801422499999</v>
      </c>
      <c r="I89" s="76">
        <f t="shared" si="22"/>
        <v>53.610352933749617</v>
      </c>
      <c r="J89" s="76">
        <f t="shared" si="23"/>
        <v>202.14587728964298</v>
      </c>
      <c r="K89" s="76">
        <f t="shared" si="24"/>
        <v>-7.6505881801044902E-3</v>
      </c>
      <c r="L89" s="76">
        <f t="shared" si="25"/>
        <v>-2.8847690321310994E-2</v>
      </c>
      <c r="M89" s="76">
        <f t="shared" ca="1" si="19"/>
        <v>-2.0802144317827974E-3</v>
      </c>
      <c r="N89" s="76">
        <f t="shared" ca="1" si="26"/>
        <v>2.6245663658606872E-9</v>
      </c>
      <c r="O89" s="86">
        <f t="shared" ca="1" si="27"/>
        <v>43318029780.155319</v>
      </c>
      <c r="P89" s="76">
        <f t="shared" ca="1" si="28"/>
        <v>20780939325391.563</v>
      </c>
      <c r="Q89" s="76">
        <f t="shared" ca="1" si="29"/>
        <v>539213314532.9325</v>
      </c>
      <c r="R89" s="50">
        <f t="shared" ca="1" si="20"/>
        <v>5.1230521819133241E-5</v>
      </c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</row>
    <row r="90" spans="1:35">
      <c r="A90" s="83">
        <v>37706.5</v>
      </c>
      <c r="B90" s="83">
        <v>-1.928983905213919E-3</v>
      </c>
      <c r="C90" s="83">
        <v>1</v>
      </c>
      <c r="D90" s="84">
        <f t="shared" si="17"/>
        <v>3.7706499999999998</v>
      </c>
      <c r="E90" s="84">
        <f t="shared" si="17"/>
        <v>-1.928983905213919E-3</v>
      </c>
      <c r="F90" s="76">
        <f t="shared" si="18"/>
        <v>3.7706499999999998</v>
      </c>
      <c r="G90" s="76">
        <f t="shared" si="18"/>
        <v>-1.928983905213919E-3</v>
      </c>
      <c r="H90" s="76">
        <f t="shared" si="21"/>
        <v>14.217801422499999</v>
      </c>
      <c r="I90" s="76">
        <f t="shared" si="22"/>
        <v>53.610352933749617</v>
      </c>
      <c r="J90" s="76">
        <f t="shared" si="23"/>
        <v>202.14587728964298</v>
      </c>
      <c r="K90" s="76">
        <f t="shared" si="24"/>
        <v>-7.2735231621948631E-3</v>
      </c>
      <c r="L90" s="76">
        <f t="shared" si="25"/>
        <v>-2.7425910111530061E-2</v>
      </c>
      <c r="M90" s="76">
        <f t="shared" ca="1" si="19"/>
        <v>-2.0802144317827974E-3</v>
      </c>
      <c r="N90" s="76">
        <f t="shared" ca="1" si="26"/>
        <v>2.2870672166300227E-8</v>
      </c>
      <c r="O90" s="86">
        <f t="shared" ca="1" si="27"/>
        <v>43318029780.155319</v>
      </c>
      <c r="P90" s="76">
        <f t="shared" ca="1" si="28"/>
        <v>20780939325391.563</v>
      </c>
      <c r="Q90" s="76">
        <f t="shared" ca="1" si="29"/>
        <v>539213314532.9325</v>
      </c>
      <c r="R90" s="50">
        <f t="shared" ca="1" si="20"/>
        <v>1.5123052656887837E-4</v>
      </c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</row>
    <row r="91" spans="1:35">
      <c r="A91" s="83">
        <v>37706.5</v>
      </c>
      <c r="B91" s="83">
        <v>-1.928983905213919E-3</v>
      </c>
      <c r="C91" s="83">
        <v>1</v>
      </c>
      <c r="D91" s="84">
        <f t="shared" si="17"/>
        <v>3.7706499999999998</v>
      </c>
      <c r="E91" s="84">
        <f t="shared" si="17"/>
        <v>-1.928983905213919E-3</v>
      </c>
      <c r="F91" s="76">
        <f t="shared" si="18"/>
        <v>3.7706499999999998</v>
      </c>
      <c r="G91" s="76">
        <f t="shared" si="18"/>
        <v>-1.928983905213919E-3</v>
      </c>
      <c r="H91" s="76">
        <f t="shared" si="21"/>
        <v>14.217801422499999</v>
      </c>
      <c r="I91" s="76">
        <f t="shared" si="22"/>
        <v>53.610352933749617</v>
      </c>
      <c r="J91" s="76">
        <f t="shared" si="23"/>
        <v>202.14587728964298</v>
      </c>
      <c r="K91" s="76">
        <f t="shared" si="24"/>
        <v>-7.2735231621948631E-3</v>
      </c>
      <c r="L91" s="76">
        <f t="shared" si="25"/>
        <v>-2.7425910111530061E-2</v>
      </c>
      <c r="M91" s="76">
        <f t="shared" ca="1" si="19"/>
        <v>-2.0802144317827974E-3</v>
      </c>
      <c r="N91" s="76">
        <f t="shared" ca="1" si="26"/>
        <v>2.2870672166300227E-8</v>
      </c>
      <c r="O91" s="86">
        <f t="shared" ca="1" si="27"/>
        <v>43318029780.155319</v>
      </c>
      <c r="P91" s="76">
        <f t="shared" ca="1" si="28"/>
        <v>20780939325391.563</v>
      </c>
      <c r="Q91" s="76">
        <f t="shared" ca="1" si="29"/>
        <v>539213314532.9325</v>
      </c>
      <c r="R91" s="50">
        <f t="shared" ca="1" si="20"/>
        <v>1.5123052656887837E-4</v>
      </c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</row>
    <row r="92" spans="1:35">
      <c r="A92" s="83">
        <v>37762</v>
      </c>
      <c r="B92" s="83">
        <v>-1.7333970677569002E-3</v>
      </c>
      <c r="C92" s="83">
        <v>1</v>
      </c>
      <c r="D92" s="84">
        <f t="shared" si="17"/>
        <v>3.7761999999999998</v>
      </c>
      <c r="E92" s="84">
        <f t="shared" si="17"/>
        <v>-1.7333970677569002E-3</v>
      </c>
      <c r="F92" s="76">
        <f t="shared" si="18"/>
        <v>3.7761999999999998</v>
      </c>
      <c r="G92" s="76">
        <f t="shared" si="18"/>
        <v>-1.7333970677569002E-3</v>
      </c>
      <c r="H92" s="76">
        <f t="shared" si="21"/>
        <v>14.259686439999998</v>
      </c>
      <c r="I92" s="76">
        <f t="shared" si="22"/>
        <v>53.847427934727989</v>
      </c>
      <c r="J92" s="76">
        <f t="shared" si="23"/>
        <v>203.33865736711982</v>
      </c>
      <c r="K92" s="76">
        <f t="shared" si="24"/>
        <v>-6.5456540072636061E-3</v>
      </c>
      <c r="L92" s="76">
        <f t="shared" si="25"/>
        <v>-2.4717698662228827E-2</v>
      </c>
      <c r="M92" s="76">
        <f t="shared" ca="1" si="19"/>
        <v>-2.0386227657653265E-3</v>
      </c>
      <c r="N92" s="76">
        <f t="shared" ca="1" si="26"/>
        <v>9.3162726724731075E-8</v>
      </c>
      <c r="O92" s="86">
        <f t="shared" ca="1" si="27"/>
        <v>49379348390.725861</v>
      </c>
      <c r="P92" s="76">
        <f t="shared" ca="1" si="28"/>
        <v>20777534337786.742</v>
      </c>
      <c r="Q92" s="76">
        <f t="shared" ca="1" si="29"/>
        <v>538177072761.82678</v>
      </c>
      <c r="R92" s="50">
        <f t="shared" ca="1" si="20"/>
        <v>3.0522569800842635E-4</v>
      </c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</row>
    <row r="93" spans="1:35">
      <c r="A93" s="83">
        <v>40925</v>
      </c>
      <c r="B93" s="83">
        <v>4.2824654453019282E-4</v>
      </c>
      <c r="C93" s="83">
        <v>1</v>
      </c>
      <c r="D93" s="84">
        <f t="shared" si="17"/>
        <v>4.0925000000000002</v>
      </c>
      <c r="E93" s="84">
        <f t="shared" si="17"/>
        <v>4.2824654453019282E-4</v>
      </c>
      <c r="F93" s="76">
        <f t="shared" si="18"/>
        <v>4.0925000000000002</v>
      </c>
      <c r="G93" s="76">
        <f t="shared" si="18"/>
        <v>4.2824654453019282E-4</v>
      </c>
      <c r="H93" s="76">
        <f t="shared" si="21"/>
        <v>16.748556250000004</v>
      </c>
      <c r="I93" s="76">
        <f t="shared" si="22"/>
        <v>68.543466453125021</v>
      </c>
      <c r="J93" s="76">
        <f t="shared" si="23"/>
        <v>280.51413645941415</v>
      </c>
      <c r="K93" s="76">
        <f t="shared" si="24"/>
        <v>1.7525989834898143E-3</v>
      </c>
      <c r="L93" s="76">
        <f t="shared" si="25"/>
        <v>7.1725113399320655E-3</v>
      </c>
      <c r="M93" s="76">
        <f t="shared" ca="1" si="19"/>
        <v>5.5233553679597674E-4</v>
      </c>
      <c r="N93" s="76">
        <f t="shared" ca="1" si="26"/>
        <v>1.5398078001537783E-8</v>
      </c>
      <c r="O93" s="86">
        <f t="shared" ca="1" si="27"/>
        <v>830584551096.77966</v>
      </c>
      <c r="P93" s="76">
        <f t="shared" ca="1" si="28"/>
        <v>19573670869474.855</v>
      </c>
      <c r="Q93" s="76">
        <f t="shared" ca="1" si="29"/>
        <v>457949689084.82874</v>
      </c>
      <c r="R93" s="50">
        <f t="shared" ca="1" si="20"/>
        <v>-1.2408899226578392E-4</v>
      </c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</row>
    <row r="94" spans="1:35">
      <c r="A94" s="83">
        <v>40925.5</v>
      </c>
      <c r="B94" s="83">
        <v>2.9804120619403495E-3</v>
      </c>
      <c r="C94" s="83">
        <v>1</v>
      </c>
      <c r="D94" s="84">
        <f t="shared" si="17"/>
        <v>4.0925500000000001</v>
      </c>
      <c r="E94" s="84">
        <f t="shared" si="17"/>
        <v>2.9804120619403495E-3</v>
      </c>
      <c r="F94" s="76">
        <f t="shared" si="18"/>
        <v>4.0925500000000001</v>
      </c>
      <c r="G94" s="76">
        <f t="shared" si="18"/>
        <v>2.9804120619403495E-3</v>
      </c>
      <c r="H94" s="76">
        <f t="shared" si="21"/>
        <v>16.748965502500003</v>
      </c>
      <c r="I94" s="76">
        <f t="shared" si="22"/>
        <v>68.545978767256386</v>
      </c>
      <c r="J94" s="76">
        <f t="shared" si="23"/>
        <v>280.52784540393515</v>
      </c>
      <c r="K94" s="76">
        <f t="shared" si="24"/>
        <v>1.2197485384093978E-2</v>
      </c>
      <c r="L94" s="76">
        <f t="shared" si="25"/>
        <v>4.9918818808673812E-2</v>
      </c>
      <c r="M94" s="76">
        <f t="shared" ca="1" si="19"/>
        <v>5.5277938700715873E-4</v>
      </c>
      <c r="N94" s="76">
        <f t="shared" ca="1" si="26"/>
        <v>5.8934004044032795E-6</v>
      </c>
      <c r="O94" s="86">
        <f t="shared" ca="1" si="27"/>
        <v>830750965481.97021</v>
      </c>
      <c r="P94" s="76">
        <f t="shared" ca="1" si="28"/>
        <v>19573328408933.02</v>
      </c>
      <c r="Q94" s="76">
        <f t="shared" ca="1" si="29"/>
        <v>457934016320.82037</v>
      </c>
      <c r="R94" s="50">
        <f t="shared" ca="1" si="20"/>
        <v>2.4276326749331908E-3</v>
      </c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</row>
    <row r="95" spans="1:35">
      <c r="A95" s="83">
        <v>40937.5</v>
      </c>
      <c r="B95" s="83">
        <v>8.323816608725703E-4</v>
      </c>
      <c r="C95" s="83">
        <v>1</v>
      </c>
      <c r="D95" s="84">
        <f t="shared" si="17"/>
        <v>4.09375</v>
      </c>
      <c r="E95" s="84">
        <f t="shared" si="17"/>
        <v>8.323816608725703E-4</v>
      </c>
      <c r="F95" s="76">
        <f t="shared" si="18"/>
        <v>4.09375</v>
      </c>
      <c r="G95" s="76">
        <f t="shared" si="18"/>
        <v>8.323816608725703E-4</v>
      </c>
      <c r="H95" s="76">
        <f t="shared" si="21"/>
        <v>16.7587890625</v>
      </c>
      <c r="I95" s="76">
        <f t="shared" si="22"/>
        <v>68.606292724609375</v>
      </c>
      <c r="J95" s="76">
        <f t="shared" si="23"/>
        <v>280.85701084136963</v>
      </c>
      <c r="K95" s="76">
        <f t="shared" si="24"/>
        <v>3.4075624241970848E-3</v>
      </c>
      <c r="L95" s="76">
        <f t="shared" si="25"/>
        <v>1.3949708674056815E-2</v>
      </c>
      <c r="M95" s="76">
        <f t="shared" ca="1" si="19"/>
        <v>5.6343504264817074E-4</v>
      </c>
      <c r="N95" s="76">
        <f t="shared" ca="1" si="26"/>
        <v>7.2332283454340939E-8</v>
      </c>
      <c r="O95" s="86">
        <f t="shared" ca="1" si="27"/>
        <v>834746854125.26868</v>
      </c>
      <c r="P95" s="76">
        <f t="shared" ca="1" si="28"/>
        <v>19565095559240.297</v>
      </c>
      <c r="Q95" s="76">
        <f t="shared" ca="1" si="29"/>
        <v>457557618459.25098</v>
      </c>
      <c r="R95" s="50">
        <f t="shared" ca="1" si="20"/>
        <v>2.6894661822439957E-4</v>
      </c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</row>
    <row r="96" spans="1:35">
      <c r="A96" s="83">
        <v>40999.5</v>
      </c>
      <c r="B96" s="83">
        <v>1.6008008265920946E-3</v>
      </c>
      <c r="C96" s="83">
        <v>1</v>
      </c>
      <c r="D96" s="84">
        <f t="shared" si="17"/>
        <v>4.0999499999999998</v>
      </c>
      <c r="E96" s="84">
        <f t="shared" si="17"/>
        <v>1.6008008265920946E-3</v>
      </c>
      <c r="F96" s="76">
        <f t="shared" si="18"/>
        <v>4.0999499999999998</v>
      </c>
      <c r="G96" s="76">
        <f t="shared" si="18"/>
        <v>1.6008008265920946E-3</v>
      </c>
      <c r="H96" s="76">
        <f t="shared" si="21"/>
        <v>16.809590002499998</v>
      </c>
      <c r="I96" s="76">
        <f t="shared" si="22"/>
        <v>68.918478530749866</v>
      </c>
      <c r="J96" s="76">
        <f t="shared" si="23"/>
        <v>282.56231605214788</v>
      </c>
      <c r="K96" s="76">
        <f t="shared" si="24"/>
        <v>6.5632033489862575E-3</v>
      </c>
      <c r="L96" s="76">
        <f t="shared" si="25"/>
        <v>2.6908805570676205E-2</v>
      </c>
      <c r="M96" s="76">
        <f t="shared" ca="1" si="19"/>
        <v>6.1858868764481933E-4</v>
      </c>
      <c r="N96" s="76">
        <f t="shared" ca="1" si="26"/>
        <v>9.6474068589538153E-7</v>
      </c>
      <c r="O96" s="86">
        <f t="shared" ca="1" si="27"/>
        <v>855450332194.68372</v>
      </c>
      <c r="P96" s="76">
        <f t="shared" ca="1" si="28"/>
        <v>19522137764069.352</v>
      </c>
      <c r="Q96" s="76">
        <f t="shared" ca="1" si="29"/>
        <v>455605228831.84125</v>
      </c>
      <c r="R96" s="50">
        <f t="shared" ca="1" si="20"/>
        <v>9.8221213894727523E-4</v>
      </c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</row>
    <row r="97" spans="1:35">
      <c r="A97" s="83">
        <v>41002.5</v>
      </c>
      <c r="B97" s="83">
        <v>-1.8621501209316067E-4</v>
      </c>
      <c r="C97" s="83">
        <v>1</v>
      </c>
      <c r="D97" s="84">
        <f t="shared" si="17"/>
        <v>4.10025</v>
      </c>
      <c r="E97" s="84">
        <f t="shared" si="17"/>
        <v>-1.8621501209316067E-4</v>
      </c>
      <c r="F97" s="76">
        <f t="shared" si="18"/>
        <v>4.10025</v>
      </c>
      <c r="G97" s="76">
        <f t="shared" si="18"/>
        <v>-1.8621501209316067E-4</v>
      </c>
      <c r="H97" s="76">
        <f t="shared" si="21"/>
        <v>16.812050062499999</v>
      </c>
      <c r="I97" s="76">
        <f t="shared" si="22"/>
        <v>68.933608268765624</v>
      </c>
      <c r="J97" s="76">
        <f t="shared" si="23"/>
        <v>282.64502730400625</v>
      </c>
      <c r="K97" s="76">
        <f t="shared" si="24"/>
        <v>-7.6352810333498204E-4</v>
      </c>
      <c r="L97" s="76">
        <f t="shared" si="25"/>
        <v>-3.13065610569926E-3</v>
      </c>
      <c r="M97" s="76">
        <f t="shared" ca="1" si="19"/>
        <v>6.2126163814728297E-4</v>
      </c>
      <c r="N97" s="76">
        <f t="shared" ca="1" si="26"/>
        <v>6.5201854068352772E-7</v>
      </c>
      <c r="O97" s="86">
        <f t="shared" ca="1" si="27"/>
        <v>856454519930.53833</v>
      </c>
      <c r="P97" s="76">
        <f t="shared" ca="1" si="28"/>
        <v>19520041276486.949</v>
      </c>
      <c r="Q97" s="76">
        <f t="shared" ca="1" si="29"/>
        <v>455510433631.62213</v>
      </c>
      <c r="R97" s="50">
        <f t="shared" ca="1" si="20"/>
        <v>-8.0747665024044363E-4</v>
      </c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</row>
    <row r="98" spans="1:35">
      <c r="A98" s="83">
        <v>41061.5</v>
      </c>
      <c r="B98" s="83">
        <v>-6.309328457515008E-4</v>
      </c>
      <c r="C98" s="83">
        <v>1</v>
      </c>
      <c r="D98" s="84">
        <f t="shared" si="17"/>
        <v>4.1061500000000004</v>
      </c>
      <c r="E98" s="84">
        <f t="shared" si="17"/>
        <v>-6.309328457515008E-4</v>
      </c>
      <c r="F98" s="76">
        <f t="shared" si="18"/>
        <v>4.1061500000000004</v>
      </c>
      <c r="G98" s="76">
        <f t="shared" si="18"/>
        <v>-6.309328457515008E-4</v>
      </c>
      <c r="H98" s="76">
        <f t="shared" si="21"/>
        <v>16.860467822500002</v>
      </c>
      <c r="I98" s="76">
        <f t="shared" si="22"/>
        <v>69.231609949358386</v>
      </c>
      <c r="J98" s="76">
        <f t="shared" si="23"/>
        <v>284.27537519355798</v>
      </c>
      <c r="K98" s="76">
        <f t="shared" si="24"/>
        <v>-2.5907049045825253E-3</v>
      </c>
      <c r="L98" s="76">
        <f t="shared" si="25"/>
        <v>-1.0637822943951537E-2</v>
      </c>
      <c r="M98" s="76">
        <f t="shared" ca="1" si="19"/>
        <v>6.7390893532941892E-4</v>
      </c>
      <c r="N98" s="76">
        <f t="shared" ca="1" si="26"/>
        <v>1.7026120736544268E-6</v>
      </c>
      <c r="O98" s="86">
        <f t="shared" ca="1" si="27"/>
        <v>876246858817.71326</v>
      </c>
      <c r="P98" s="76">
        <f t="shared" ca="1" si="28"/>
        <v>19478475651814.883</v>
      </c>
      <c r="Q98" s="76">
        <f t="shared" ca="1" si="29"/>
        <v>453640071079.98151</v>
      </c>
      <c r="R98" s="50">
        <f t="shared" ca="1" si="20"/>
        <v>-1.3048417810809197E-3</v>
      </c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</row>
    <row r="99" spans="1:35">
      <c r="A99" s="83">
        <v>41875</v>
      </c>
      <c r="B99" s="83">
        <v>4.5239669280269686E-3</v>
      </c>
      <c r="C99" s="83">
        <v>1</v>
      </c>
      <c r="D99" s="84">
        <f t="shared" si="17"/>
        <v>4.1875</v>
      </c>
      <c r="E99" s="84">
        <f t="shared" si="17"/>
        <v>4.5239669280269686E-3</v>
      </c>
      <c r="F99" s="76">
        <f t="shared" si="18"/>
        <v>4.1875</v>
      </c>
      <c r="G99" s="76">
        <f t="shared" si="18"/>
        <v>4.5239669280269686E-3</v>
      </c>
      <c r="H99" s="76">
        <f t="shared" si="21"/>
        <v>17.53515625</v>
      </c>
      <c r="I99" s="76">
        <f t="shared" si="22"/>
        <v>73.428466796875</v>
      </c>
      <c r="J99" s="76">
        <f t="shared" si="23"/>
        <v>307.48170471191406</v>
      </c>
      <c r="K99" s="76">
        <f t="shared" si="24"/>
        <v>1.8944111511112929E-2</v>
      </c>
      <c r="L99" s="76">
        <f t="shared" si="25"/>
        <v>7.9328466952785393E-2</v>
      </c>
      <c r="M99" s="76">
        <f t="shared" ca="1" si="19"/>
        <v>1.4151982571799712E-3</v>
      </c>
      <c r="N99" s="76">
        <f t="shared" ca="1" si="26"/>
        <v>9.6644426488398059E-6</v>
      </c>
      <c r="O99" s="86">
        <f t="shared" ca="1" si="27"/>
        <v>1155114965208.3867</v>
      </c>
      <c r="P99" s="76">
        <f t="shared" ca="1" si="28"/>
        <v>18841579050391.469</v>
      </c>
      <c r="Q99" s="76">
        <f t="shared" ca="1" si="29"/>
        <v>426725148384.35968</v>
      </c>
      <c r="R99" s="50">
        <f t="shared" ca="1" si="20"/>
        <v>3.1087686708469973E-3</v>
      </c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</row>
    <row r="100" spans="1:35">
      <c r="A100" s="83">
        <v>42025</v>
      </c>
      <c r="B100" s="83">
        <v>2.6669834598213159E-3</v>
      </c>
      <c r="C100" s="83">
        <v>1</v>
      </c>
      <c r="D100" s="84">
        <f t="shared" si="17"/>
        <v>4.2024999999999997</v>
      </c>
      <c r="E100" s="84">
        <f t="shared" si="17"/>
        <v>2.6669834598213159E-3</v>
      </c>
      <c r="F100" s="76">
        <f t="shared" si="18"/>
        <v>4.2024999999999997</v>
      </c>
      <c r="G100" s="76">
        <f t="shared" si="18"/>
        <v>2.6669834598213159E-3</v>
      </c>
      <c r="H100" s="76">
        <f t="shared" si="21"/>
        <v>17.661006249999996</v>
      </c>
      <c r="I100" s="76">
        <f t="shared" si="22"/>
        <v>74.220378765624972</v>
      </c>
      <c r="J100" s="76">
        <f t="shared" si="23"/>
        <v>311.91114176253893</v>
      </c>
      <c r="K100" s="76">
        <f t="shared" si="24"/>
        <v>1.120799798989908E-2</v>
      </c>
      <c r="L100" s="76">
        <f t="shared" si="25"/>
        <v>4.7101611552550882E-2</v>
      </c>
      <c r="M100" s="76">
        <f t="shared" ca="1" si="19"/>
        <v>1.5550153693549423E-3</v>
      </c>
      <c r="N100" s="76">
        <f t="shared" ca="1" si="26"/>
        <v>1.2364730342154332E-6</v>
      </c>
      <c r="O100" s="86">
        <f t="shared" ca="1" si="27"/>
        <v>1207189996833.2195</v>
      </c>
      <c r="P100" s="76">
        <f t="shared" ca="1" si="28"/>
        <v>18711449335901.5</v>
      </c>
      <c r="Q100" s="76">
        <f t="shared" ca="1" si="29"/>
        <v>421545142575.58698</v>
      </c>
      <c r="R100" s="50">
        <f t="shared" ca="1" si="20"/>
        <v>1.1119680904663736E-3</v>
      </c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</row>
    <row r="101" spans="1:35">
      <c r="A101" s="83">
        <v>42025</v>
      </c>
      <c r="B101" s="83">
        <v>2.8669834620448486E-3</v>
      </c>
      <c r="C101" s="83">
        <v>1</v>
      </c>
      <c r="D101" s="84">
        <f t="shared" si="17"/>
        <v>4.2024999999999997</v>
      </c>
      <c r="E101" s="84">
        <f t="shared" si="17"/>
        <v>2.8669834620448486E-3</v>
      </c>
      <c r="F101" s="76">
        <f t="shared" si="18"/>
        <v>4.2024999999999997</v>
      </c>
      <c r="G101" s="76">
        <f t="shared" si="18"/>
        <v>2.8669834620448486E-3</v>
      </c>
      <c r="H101" s="76">
        <f t="shared" si="21"/>
        <v>17.661006249999996</v>
      </c>
      <c r="I101" s="76">
        <f t="shared" si="22"/>
        <v>74.220378765624972</v>
      </c>
      <c r="J101" s="76">
        <f t="shared" si="23"/>
        <v>311.91114176253893</v>
      </c>
      <c r="K101" s="76">
        <f t="shared" si="24"/>
        <v>1.2048497999243474E-2</v>
      </c>
      <c r="L101" s="76">
        <f t="shared" si="25"/>
        <v>5.0633812841820697E-2</v>
      </c>
      <c r="M101" s="76">
        <f t="shared" ca="1" si="19"/>
        <v>1.5550153693549423E-3</v>
      </c>
      <c r="N101" s="76">
        <f t="shared" ca="1" si="26"/>
        <v>1.7212602762363904E-6</v>
      </c>
      <c r="O101" s="86">
        <f t="shared" ca="1" si="27"/>
        <v>1207189996833.2195</v>
      </c>
      <c r="P101" s="76">
        <f t="shared" ca="1" si="28"/>
        <v>18711449335901.5</v>
      </c>
      <c r="Q101" s="76">
        <f t="shared" ca="1" si="29"/>
        <v>421545142575.58698</v>
      </c>
      <c r="R101" s="50">
        <f t="shared" ca="1" si="20"/>
        <v>1.3119680926899063E-3</v>
      </c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</row>
    <row r="102" spans="1:35">
      <c r="A102" s="83">
        <v>43053</v>
      </c>
      <c r="B102" s="83">
        <v>7.1429905093720967E-3</v>
      </c>
      <c r="C102" s="83">
        <v>1</v>
      </c>
      <c r="D102" s="84">
        <f t="shared" si="17"/>
        <v>4.3052999999999999</v>
      </c>
      <c r="E102" s="84">
        <f t="shared" si="17"/>
        <v>7.1429905093720967E-3</v>
      </c>
      <c r="F102" s="76">
        <f t="shared" si="18"/>
        <v>4.3052999999999999</v>
      </c>
      <c r="G102" s="76">
        <f t="shared" si="18"/>
        <v>7.1429905093720967E-3</v>
      </c>
      <c r="H102" s="76">
        <f t="shared" si="21"/>
        <v>18.53560809</v>
      </c>
      <c r="I102" s="76">
        <f t="shared" si="22"/>
        <v>79.801353509877003</v>
      </c>
      <c r="J102" s="76">
        <f t="shared" si="23"/>
        <v>343.56876726607345</v>
      </c>
      <c r="K102" s="76">
        <f t="shared" si="24"/>
        <v>3.0752717039999686E-2</v>
      </c>
      <c r="L102" s="76">
        <f t="shared" si="25"/>
        <v>0.13239967267231065</v>
      </c>
      <c r="M102" s="76">
        <f t="shared" ca="1" si="19"/>
        <v>2.5394712552845936E-3</v>
      </c>
      <c r="N102" s="76">
        <f t="shared" ca="1" si="26"/>
        <v>2.119238952275436E-5</v>
      </c>
      <c r="O102" s="86">
        <f t="shared" ca="1" si="27"/>
        <v>1561036022472.9119</v>
      </c>
      <c r="P102" s="76">
        <f t="shared" ca="1" si="28"/>
        <v>17718679268329.938</v>
      </c>
      <c r="Q102" s="76">
        <f t="shared" ca="1" si="29"/>
        <v>384435454810.03571</v>
      </c>
      <c r="R102" s="50">
        <f t="shared" ca="1" si="20"/>
        <v>4.6035192540875031E-3</v>
      </c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</row>
    <row r="103" spans="1:35">
      <c r="A103" s="83">
        <v>43056</v>
      </c>
      <c r="B103" s="83">
        <v>2.3556762899699605E-3</v>
      </c>
      <c r="C103" s="83">
        <v>1</v>
      </c>
      <c r="D103" s="84">
        <f t="shared" si="17"/>
        <v>4.3056000000000001</v>
      </c>
      <c r="E103" s="84">
        <f t="shared" si="17"/>
        <v>2.3556762899699605E-3</v>
      </c>
      <c r="F103" s="76">
        <f t="shared" si="18"/>
        <v>4.3056000000000001</v>
      </c>
      <c r="G103" s="76">
        <f t="shared" si="18"/>
        <v>2.3556762899699605E-3</v>
      </c>
      <c r="H103" s="76">
        <f t="shared" si="21"/>
        <v>18.538191360000003</v>
      </c>
      <c r="I103" s="76">
        <f t="shared" si="22"/>
        <v>79.818036719616018</v>
      </c>
      <c r="J103" s="76">
        <f t="shared" si="23"/>
        <v>343.66453889997871</v>
      </c>
      <c r="K103" s="76">
        <f t="shared" si="24"/>
        <v>1.0142599834094662E-2</v>
      </c>
      <c r="L103" s="76">
        <f t="shared" si="25"/>
        <v>4.3669977845677978E-2</v>
      </c>
      <c r="M103" s="76">
        <f t="shared" ca="1" si="19"/>
        <v>2.5424112078315589E-3</v>
      </c>
      <c r="N103" s="76">
        <f t="shared" ca="1" si="26"/>
        <v>3.4869929548777897E-8</v>
      </c>
      <c r="O103" s="86">
        <f t="shared" ca="1" si="27"/>
        <v>1562048865860.7322</v>
      </c>
      <c r="P103" s="76">
        <f t="shared" ca="1" si="28"/>
        <v>17715533335167.609</v>
      </c>
      <c r="Q103" s="76">
        <f t="shared" ca="1" si="29"/>
        <v>384323385974.33887</v>
      </c>
      <c r="R103" s="50">
        <f t="shared" ca="1" si="20"/>
        <v>-1.8673491786159839E-4</v>
      </c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</row>
    <row r="104" spans="1:35">
      <c r="A104" s="83">
        <v>43275.5</v>
      </c>
      <c r="B104" s="83">
        <v>1.7324068424860641E-3</v>
      </c>
      <c r="C104" s="83">
        <v>1</v>
      </c>
      <c r="D104" s="84">
        <f t="shared" si="17"/>
        <v>4.3275499999999996</v>
      </c>
      <c r="E104" s="84">
        <f t="shared" si="17"/>
        <v>1.7324068424860641E-3</v>
      </c>
      <c r="F104" s="76">
        <f t="shared" si="18"/>
        <v>4.3275499999999996</v>
      </c>
      <c r="G104" s="76">
        <f t="shared" si="18"/>
        <v>1.7324068424860641E-3</v>
      </c>
      <c r="H104" s="76">
        <f t="shared" si="21"/>
        <v>18.727689002499996</v>
      </c>
      <c r="I104" s="76">
        <f t="shared" si="22"/>
        <v>81.04501054276885</v>
      </c>
      <c r="J104" s="76">
        <f t="shared" si="23"/>
        <v>350.72633537435928</v>
      </c>
      <c r="K104" s="76">
        <f t="shared" si="24"/>
        <v>7.4970772312005661E-3</v>
      </c>
      <c r="L104" s="76">
        <f t="shared" si="25"/>
        <v>3.2443976571882006E-2</v>
      </c>
      <c r="M104" s="76">
        <f t="shared" ca="1" si="19"/>
        <v>2.7585760952450397E-3</v>
      </c>
      <c r="N104" s="76">
        <f t="shared" ca="1" si="26"/>
        <v>1.0530233353079144E-6</v>
      </c>
      <c r="O104" s="86">
        <f t="shared" ca="1" si="27"/>
        <v>1635652690916.4512</v>
      </c>
      <c r="P104" s="76">
        <f t="shared" ca="1" si="28"/>
        <v>17481590642425.811</v>
      </c>
      <c r="Q104" s="76">
        <f t="shared" ca="1" si="29"/>
        <v>376070009280.94165</v>
      </c>
      <c r="R104" s="50">
        <f t="shared" ca="1" si="20"/>
        <v>-1.0261692527589756E-3</v>
      </c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</row>
    <row r="105" spans="1:35">
      <c r="A105" s="83">
        <v>43297</v>
      </c>
      <c r="B105" s="83">
        <v>4.730242997139731E-4</v>
      </c>
      <c r="C105" s="83">
        <v>1</v>
      </c>
      <c r="D105" s="84">
        <f t="shared" si="17"/>
        <v>4.3296999999999999</v>
      </c>
      <c r="E105" s="84">
        <f t="shared" si="17"/>
        <v>4.730242997139731E-4</v>
      </c>
      <c r="F105" s="76">
        <f t="shared" si="18"/>
        <v>4.3296999999999999</v>
      </c>
      <c r="G105" s="76">
        <f t="shared" si="18"/>
        <v>4.730242997139731E-4</v>
      </c>
      <c r="H105" s="76">
        <f t="shared" si="21"/>
        <v>18.74630209</v>
      </c>
      <c r="I105" s="76">
        <f t="shared" si="22"/>
        <v>81.165864159072996</v>
      </c>
      <c r="J105" s="76">
        <f t="shared" si="23"/>
        <v>351.42384204953834</v>
      </c>
      <c r="K105" s="76">
        <f t="shared" si="24"/>
        <v>2.0480533104715892E-3</v>
      </c>
      <c r="L105" s="76">
        <f t="shared" si="25"/>
        <v>8.8674564183488392E-3</v>
      </c>
      <c r="M105" s="76">
        <f t="shared" ca="1" si="19"/>
        <v>2.7798617069645717E-3</v>
      </c>
      <c r="N105" s="76">
        <f t="shared" ca="1" si="26"/>
        <v>5.3214988234906644E-6</v>
      </c>
      <c r="O105" s="86">
        <f t="shared" ca="1" si="27"/>
        <v>1642805122365.7429</v>
      </c>
      <c r="P105" s="76">
        <f t="shared" ca="1" si="28"/>
        <v>17458280071825.598</v>
      </c>
      <c r="Q105" s="76">
        <f t="shared" ca="1" si="29"/>
        <v>375256023722.93066</v>
      </c>
      <c r="R105" s="50">
        <f t="shared" ca="1" si="20"/>
        <v>-2.3068374072505986E-3</v>
      </c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</row>
    <row r="106" spans="1:35">
      <c r="A106" s="83">
        <v>43297</v>
      </c>
      <c r="B106" s="83">
        <v>2.073024302950319E-3</v>
      </c>
      <c r="C106" s="83">
        <v>1</v>
      </c>
      <c r="D106" s="84">
        <f t="shared" si="17"/>
        <v>4.3296999999999999</v>
      </c>
      <c r="E106" s="84">
        <f t="shared" si="17"/>
        <v>2.073024302950319E-3</v>
      </c>
      <c r="F106" s="76">
        <f t="shared" si="18"/>
        <v>4.3296999999999999</v>
      </c>
      <c r="G106" s="76">
        <f t="shared" si="18"/>
        <v>2.073024302950319E-3</v>
      </c>
      <c r="H106" s="76">
        <f t="shared" si="21"/>
        <v>18.74630209</v>
      </c>
      <c r="I106" s="76">
        <f t="shared" si="22"/>
        <v>81.165864159072996</v>
      </c>
      <c r="J106" s="76">
        <f t="shared" si="23"/>
        <v>351.42384204953834</v>
      </c>
      <c r="K106" s="76">
        <f t="shared" si="24"/>
        <v>8.9755733244839958E-3</v>
      </c>
      <c r="L106" s="76">
        <f t="shared" si="25"/>
        <v>3.8861539823018355E-2</v>
      </c>
      <c r="M106" s="76">
        <f t="shared" ca="1" si="19"/>
        <v>2.7798617069645717E-3</v>
      </c>
      <c r="N106" s="76">
        <f t="shared" ca="1" si="26"/>
        <v>4.9961911571360794E-7</v>
      </c>
      <c r="O106" s="86">
        <f t="shared" ca="1" si="27"/>
        <v>1642805122365.7429</v>
      </c>
      <c r="P106" s="76">
        <f t="shared" ca="1" si="28"/>
        <v>17458280071825.598</v>
      </c>
      <c r="Q106" s="76">
        <f t="shared" ca="1" si="29"/>
        <v>375256023722.93066</v>
      </c>
      <c r="R106" s="50">
        <f t="shared" ca="1" si="20"/>
        <v>-7.068374040142527E-4</v>
      </c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</row>
    <row r="107" spans="1:35">
      <c r="A107" s="83">
        <v>43297</v>
      </c>
      <c r="B107" s="83">
        <v>3.7730243036604525E-3</v>
      </c>
      <c r="C107" s="83">
        <v>1</v>
      </c>
      <c r="D107" s="84">
        <f t="shared" si="17"/>
        <v>4.3296999999999999</v>
      </c>
      <c r="E107" s="84">
        <f t="shared" si="17"/>
        <v>3.7730243036604525E-3</v>
      </c>
      <c r="F107" s="76">
        <f t="shared" si="18"/>
        <v>4.3296999999999999</v>
      </c>
      <c r="G107" s="76">
        <f t="shared" si="18"/>
        <v>3.7730243036604525E-3</v>
      </c>
      <c r="H107" s="76">
        <f t="shared" si="21"/>
        <v>18.74630209</v>
      </c>
      <c r="I107" s="76">
        <f t="shared" si="22"/>
        <v>81.165864159072996</v>
      </c>
      <c r="J107" s="76">
        <f t="shared" si="23"/>
        <v>351.42384204953834</v>
      </c>
      <c r="K107" s="76">
        <f t="shared" si="24"/>
        <v>1.6336063327558662E-2</v>
      </c>
      <c r="L107" s="76">
        <f t="shared" si="25"/>
        <v>7.0730253389330741E-2</v>
      </c>
      <c r="M107" s="76">
        <f t="shared" ca="1" si="19"/>
        <v>2.7798617069645717E-3</v>
      </c>
      <c r="N107" s="76">
        <f t="shared" ca="1" si="26"/>
        <v>9.8637194347570468E-7</v>
      </c>
      <c r="O107" s="86">
        <f t="shared" ca="1" si="27"/>
        <v>1642805122365.7429</v>
      </c>
      <c r="P107" s="76">
        <f t="shared" ca="1" si="28"/>
        <v>17458280071825.598</v>
      </c>
      <c r="Q107" s="76">
        <f t="shared" ca="1" si="29"/>
        <v>375256023722.93066</v>
      </c>
      <c r="R107" s="50">
        <f t="shared" ca="1" si="20"/>
        <v>9.9316259669588076E-4</v>
      </c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</row>
    <row r="108" spans="1:35">
      <c r="A108" s="83">
        <v>44308</v>
      </c>
      <c r="B108" s="83">
        <v>4.2001533840273324E-3</v>
      </c>
      <c r="C108" s="83">
        <v>1</v>
      </c>
      <c r="D108" s="84">
        <f t="shared" si="17"/>
        <v>4.4307999999999996</v>
      </c>
      <c r="E108" s="84">
        <f t="shared" si="17"/>
        <v>4.2001533840273324E-3</v>
      </c>
      <c r="F108" s="76">
        <f t="shared" si="18"/>
        <v>4.4307999999999996</v>
      </c>
      <c r="G108" s="76">
        <f t="shared" si="18"/>
        <v>4.2001533840273324E-3</v>
      </c>
      <c r="H108" s="76">
        <f t="shared" si="21"/>
        <v>19.631988639999996</v>
      </c>
      <c r="I108" s="76">
        <f t="shared" si="22"/>
        <v>86.985415266111971</v>
      </c>
      <c r="J108" s="76">
        <f t="shared" si="23"/>
        <v>385.41497796108888</v>
      </c>
      <c r="K108" s="76">
        <f t="shared" si="24"/>
        <v>1.8610039613948304E-2</v>
      </c>
      <c r="L108" s="76">
        <f t="shared" si="25"/>
        <v>8.2457363521482141E-2</v>
      </c>
      <c r="M108" s="76">
        <f t="shared" ca="1" si="19"/>
        <v>3.8034013702038516E-3</v>
      </c>
      <c r="N108" s="76">
        <f t="shared" ca="1" si="26"/>
        <v>1.5741216047298746E-7</v>
      </c>
      <c r="O108" s="86">
        <f t="shared" ca="1" si="27"/>
        <v>1963982311443.6272</v>
      </c>
      <c r="P108" s="76">
        <f t="shared" ca="1" si="28"/>
        <v>16286262807180.307</v>
      </c>
      <c r="Q108" s="76">
        <f t="shared" ca="1" si="29"/>
        <v>335992837257.48047</v>
      </c>
      <c r="R108" s="50">
        <f t="shared" ca="1" si="20"/>
        <v>3.9675201382348077E-4</v>
      </c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</row>
    <row r="109" spans="1:35">
      <c r="A109" s="83">
        <v>44308</v>
      </c>
      <c r="B109" s="83">
        <v>4.9001533881717178E-3</v>
      </c>
      <c r="C109" s="83">
        <v>1</v>
      </c>
      <c r="D109" s="84">
        <f t="shared" si="17"/>
        <v>4.4307999999999996</v>
      </c>
      <c r="E109" s="84">
        <f t="shared" si="17"/>
        <v>4.9001533881717178E-3</v>
      </c>
      <c r="F109" s="76">
        <f t="shared" si="18"/>
        <v>4.4307999999999996</v>
      </c>
      <c r="G109" s="76">
        <f t="shared" si="18"/>
        <v>4.9001533881717178E-3</v>
      </c>
      <c r="H109" s="76">
        <f t="shared" si="21"/>
        <v>19.631988639999996</v>
      </c>
      <c r="I109" s="76">
        <f t="shared" si="22"/>
        <v>86.985415266111971</v>
      </c>
      <c r="J109" s="76">
        <f t="shared" si="23"/>
        <v>385.41497796108888</v>
      </c>
      <c r="K109" s="76">
        <f t="shared" si="24"/>
        <v>2.1711599632311247E-2</v>
      </c>
      <c r="L109" s="76">
        <f t="shared" si="25"/>
        <v>9.6199755650844668E-2</v>
      </c>
      <c r="M109" s="76">
        <f t="shared" ca="1" si="19"/>
        <v>3.8034013702038516E-3</v>
      </c>
      <c r="N109" s="76">
        <f t="shared" ca="1" si="26"/>
        <v>1.2028649889165868E-6</v>
      </c>
      <c r="O109" s="86">
        <f t="shared" ca="1" si="27"/>
        <v>1963982311443.6272</v>
      </c>
      <c r="P109" s="76">
        <f t="shared" ca="1" si="28"/>
        <v>16286262807180.307</v>
      </c>
      <c r="Q109" s="76">
        <f t="shared" ca="1" si="29"/>
        <v>335992837257.48047</v>
      </c>
      <c r="R109" s="50">
        <f t="shared" ca="1" si="20"/>
        <v>1.0967520179678662E-3</v>
      </c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</row>
    <row r="110" spans="1:35">
      <c r="A110" s="83">
        <v>44482</v>
      </c>
      <c r="B110" s="83">
        <v>4.2204138836070739E-3</v>
      </c>
      <c r="C110" s="83">
        <v>1</v>
      </c>
      <c r="D110" s="84">
        <f t="shared" si="17"/>
        <v>4.4481999999999999</v>
      </c>
      <c r="E110" s="84">
        <f t="shared" si="17"/>
        <v>4.2204138836070739E-3</v>
      </c>
      <c r="F110" s="76">
        <f t="shared" si="18"/>
        <v>4.4481999999999999</v>
      </c>
      <c r="G110" s="76">
        <f t="shared" si="18"/>
        <v>4.2204138836070739E-3</v>
      </c>
      <c r="H110" s="76">
        <f t="shared" si="21"/>
        <v>19.786483239999999</v>
      </c>
      <c r="I110" s="76">
        <f t="shared" si="22"/>
        <v>88.014234748167993</v>
      </c>
      <c r="J110" s="76">
        <f t="shared" si="23"/>
        <v>391.50491900680089</v>
      </c>
      <c r="K110" s="76">
        <f t="shared" si="24"/>
        <v>1.8773245037060987E-2</v>
      </c>
      <c r="L110" s="76">
        <f t="shared" si="25"/>
        <v>8.3507148573854675E-2</v>
      </c>
      <c r="M110" s="76">
        <f t="shared" ca="1" si="19"/>
        <v>3.9840277691118656E-3</v>
      </c>
      <c r="N110" s="76">
        <f t="shared" ca="1" si="26"/>
        <v>5.5878395126141744E-8</v>
      </c>
      <c r="O110" s="86">
        <f t="shared" ca="1" si="27"/>
        <v>2015613497830.825</v>
      </c>
      <c r="P110" s="76">
        <f t="shared" ca="1" si="28"/>
        <v>16070344909021.375</v>
      </c>
      <c r="Q110" s="76">
        <f t="shared" ca="1" si="29"/>
        <v>329067043891.99835</v>
      </c>
      <c r="R110" s="50">
        <f t="shared" ca="1" si="20"/>
        <v>2.3638611449520834E-4</v>
      </c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</row>
    <row r="111" spans="1:35">
      <c r="A111" s="83">
        <v>44482</v>
      </c>
      <c r="B111" s="83">
        <v>4.2204138836070739E-3</v>
      </c>
      <c r="C111" s="83">
        <v>1</v>
      </c>
      <c r="D111" s="84">
        <f t="shared" si="17"/>
        <v>4.4481999999999999</v>
      </c>
      <c r="E111" s="84">
        <f t="shared" si="17"/>
        <v>4.2204138836070739E-3</v>
      </c>
      <c r="F111" s="76">
        <f t="shared" si="18"/>
        <v>4.4481999999999999</v>
      </c>
      <c r="G111" s="76">
        <f t="shared" si="18"/>
        <v>4.2204138836070739E-3</v>
      </c>
      <c r="H111" s="76">
        <f t="shared" si="21"/>
        <v>19.786483239999999</v>
      </c>
      <c r="I111" s="76">
        <f t="shared" si="22"/>
        <v>88.014234748167993</v>
      </c>
      <c r="J111" s="76">
        <f t="shared" si="23"/>
        <v>391.50491900680089</v>
      </c>
      <c r="K111" s="76">
        <f t="shared" si="24"/>
        <v>1.8773245037060987E-2</v>
      </c>
      <c r="L111" s="76">
        <f t="shared" si="25"/>
        <v>8.3507148573854675E-2</v>
      </c>
      <c r="M111" s="76">
        <f t="shared" ca="1" si="19"/>
        <v>3.9840277691118656E-3</v>
      </c>
      <c r="N111" s="76">
        <f t="shared" ca="1" si="26"/>
        <v>5.5878395126141744E-8</v>
      </c>
      <c r="O111" s="86">
        <f t="shared" ca="1" si="27"/>
        <v>2015613497830.825</v>
      </c>
      <c r="P111" s="76">
        <f t="shared" ca="1" si="28"/>
        <v>16070344909021.375</v>
      </c>
      <c r="Q111" s="76">
        <f t="shared" ca="1" si="29"/>
        <v>329067043891.99835</v>
      </c>
      <c r="R111" s="50">
        <f t="shared" ca="1" si="20"/>
        <v>2.3638611449520834E-4</v>
      </c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</row>
    <row r="112" spans="1:35">
      <c r="A112" s="83">
        <v>45401</v>
      </c>
      <c r="B112" s="83">
        <v>5.1840158588675935E-3</v>
      </c>
      <c r="C112" s="83">
        <v>1</v>
      </c>
      <c r="D112" s="84">
        <f t="shared" si="17"/>
        <v>4.5400999999999998</v>
      </c>
      <c r="E112" s="84">
        <f t="shared" si="17"/>
        <v>5.1840158588675935E-3</v>
      </c>
      <c r="F112" s="76">
        <f t="shared" si="18"/>
        <v>4.5400999999999998</v>
      </c>
      <c r="G112" s="76">
        <f t="shared" si="18"/>
        <v>5.1840158588675935E-3</v>
      </c>
      <c r="H112" s="76">
        <f t="shared" si="21"/>
        <v>20.612508009999999</v>
      </c>
      <c r="I112" s="76">
        <f t="shared" si="22"/>
        <v>93.582847616200993</v>
      </c>
      <c r="J112" s="76">
        <f t="shared" si="23"/>
        <v>424.87548646231409</v>
      </c>
      <c r="K112" s="76">
        <f t="shared" si="24"/>
        <v>2.353595040084476E-2</v>
      </c>
      <c r="L112" s="76">
        <f t="shared" si="25"/>
        <v>0.10685556841487528</v>
      </c>
      <c r="M112" s="76">
        <f t="shared" ca="1" si="19"/>
        <v>4.9597931054764649E-3</v>
      </c>
      <c r="N112" s="76">
        <f t="shared" ca="1" si="26"/>
        <v>5.027584313829888E-8</v>
      </c>
      <c r="O112" s="86">
        <f t="shared" ca="1" si="27"/>
        <v>2265566085499.9336</v>
      </c>
      <c r="P112" s="76">
        <f t="shared" ca="1" si="28"/>
        <v>14867943714015.363</v>
      </c>
      <c r="Q112" s="76">
        <f t="shared" ca="1" si="29"/>
        <v>291905806928.6405</v>
      </c>
      <c r="R112" s="50">
        <f t="shared" ca="1" si="20"/>
        <v>2.2422275339112861E-4</v>
      </c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</row>
    <row r="113" spans="1:35">
      <c r="A113" s="83">
        <v>45401</v>
      </c>
      <c r="B113" s="83">
        <v>5.1840158588675935E-3</v>
      </c>
      <c r="C113" s="83">
        <v>1</v>
      </c>
      <c r="D113" s="84">
        <f t="shared" si="17"/>
        <v>4.5400999999999998</v>
      </c>
      <c r="E113" s="84">
        <f t="shared" si="17"/>
        <v>5.1840158588675935E-3</v>
      </c>
      <c r="F113" s="76">
        <f t="shared" si="18"/>
        <v>4.5400999999999998</v>
      </c>
      <c r="G113" s="76">
        <f t="shared" si="18"/>
        <v>5.1840158588675935E-3</v>
      </c>
      <c r="H113" s="76">
        <f t="shared" si="21"/>
        <v>20.612508009999999</v>
      </c>
      <c r="I113" s="76">
        <f t="shared" si="22"/>
        <v>93.582847616200993</v>
      </c>
      <c r="J113" s="76">
        <f t="shared" si="23"/>
        <v>424.87548646231409</v>
      </c>
      <c r="K113" s="76">
        <f t="shared" si="24"/>
        <v>2.353595040084476E-2</v>
      </c>
      <c r="L113" s="76">
        <f t="shared" si="25"/>
        <v>0.10685556841487528</v>
      </c>
      <c r="M113" s="76">
        <f t="shared" ca="1" si="19"/>
        <v>4.9597931054764649E-3</v>
      </c>
      <c r="N113" s="76">
        <f t="shared" ca="1" si="26"/>
        <v>5.027584313829888E-8</v>
      </c>
      <c r="O113" s="86">
        <f t="shared" ca="1" si="27"/>
        <v>2265566085499.9336</v>
      </c>
      <c r="P113" s="76">
        <f t="shared" ca="1" si="28"/>
        <v>14867943714015.363</v>
      </c>
      <c r="Q113" s="76">
        <f t="shared" ca="1" si="29"/>
        <v>291905806928.6405</v>
      </c>
      <c r="R113" s="50">
        <f t="shared" ca="1" si="20"/>
        <v>2.2422275339112861E-4</v>
      </c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</row>
    <row r="114" spans="1:35">
      <c r="A114" s="83">
        <v>45404</v>
      </c>
      <c r="B114" s="83">
        <v>5.1961818653585307E-3</v>
      </c>
      <c r="C114" s="83">
        <v>1</v>
      </c>
      <c r="D114" s="84">
        <f t="shared" si="17"/>
        <v>4.5404</v>
      </c>
      <c r="E114" s="84">
        <f t="shared" si="17"/>
        <v>5.1961818653585307E-3</v>
      </c>
      <c r="F114" s="76">
        <f t="shared" si="18"/>
        <v>4.5404</v>
      </c>
      <c r="G114" s="76">
        <f t="shared" si="18"/>
        <v>5.1961818653585307E-3</v>
      </c>
      <c r="H114" s="76">
        <f t="shared" si="21"/>
        <v>20.615232160000001</v>
      </c>
      <c r="I114" s="76">
        <f t="shared" si="22"/>
        <v>93.601400099264012</v>
      </c>
      <c r="J114" s="76">
        <f t="shared" si="23"/>
        <v>424.98779701069833</v>
      </c>
      <c r="K114" s="76">
        <f t="shared" si="24"/>
        <v>2.3592744141473873E-2</v>
      </c>
      <c r="L114" s="76">
        <f t="shared" si="25"/>
        <v>0.10712049549994797</v>
      </c>
      <c r="M114" s="76">
        <f t="shared" ca="1" si="19"/>
        <v>4.96303835181474E-3</v>
      </c>
      <c r="N114" s="76">
        <f t="shared" ca="1" si="26"/>
        <v>5.4355897907543728E-8</v>
      </c>
      <c r="O114" s="86">
        <f t="shared" ca="1" si="27"/>
        <v>2266313053782.2583</v>
      </c>
      <c r="P114" s="76">
        <f t="shared" ca="1" si="28"/>
        <v>14863858931566.465</v>
      </c>
      <c r="Q114" s="76">
        <f t="shared" ca="1" si="29"/>
        <v>291783253417.3847</v>
      </c>
      <c r="R114" s="50">
        <f t="shared" ca="1" si="20"/>
        <v>2.3314351354379072E-4</v>
      </c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</row>
    <row r="115" spans="1:35">
      <c r="A115" s="83">
        <v>45404</v>
      </c>
      <c r="B115" s="83">
        <v>5.1961818653585307E-3</v>
      </c>
      <c r="C115" s="83">
        <v>1</v>
      </c>
      <c r="D115" s="84">
        <f t="shared" si="17"/>
        <v>4.5404</v>
      </c>
      <c r="E115" s="84">
        <f t="shared" si="17"/>
        <v>5.1961818653585307E-3</v>
      </c>
      <c r="F115" s="76">
        <f t="shared" si="18"/>
        <v>4.5404</v>
      </c>
      <c r="G115" s="76">
        <f t="shared" si="18"/>
        <v>5.1961818653585307E-3</v>
      </c>
      <c r="H115" s="76">
        <f t="shared" si="21"/>
        <v>20.615232160000001</v>
      </c>
      <c r="I115" s="76">
        <f t="shared" si="22"/>
        <v>93.601400099264012</v>
      </c>
      <c r="J115" s="76">
        <f t="shared" si="23"/>
        <v>424.98779701069833</v>
      </c>
      <c r="K115" s="76">
        <f t="shared" si="24"/>
        <v>2.3592744141473873E-2</v>
      </c>
      <c r="L115" s="76">
        <f t="shared" si="25"/>
        <v>0.10712049549994797</v>
      </c>
      <c r="M115" s="76">
        <f t="shared" ca="1" si="19"/>
        <v>4.96303835181474E-3</v>
      </c>
      <c r="N115" s="76">
        <f t="shared" ca="1" si="26"/>
        <v>5.4355897907543728E-8</v>
      </c>
      <c r="O115" s="86">
        <f t="shared" ca="1" si="27"/>
        <v>2266313053782.2583</v>
      </c>
      <c r="P115" s="76">
        <f t="shared" ca="1" si="28"/>
        <v>14863858931566.465</v>
      </c>
      <c r="Q115" s="76">
        <f t="shared" ca="1" si="29"/>
        <v>291783253417.3847</v>
      </c>
      <c r="R115" s="50">
        <f t="shared" ca="1" si="20"/>
        <v>2.3314351354379072E-4</v>
      </c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</row>
    <row r="116" spans="1:35">
      <c r="A116" s="83">
        <v>45407.5</v>
      </c>
      <c r="B116" s="83">
        <v>5.5603744822283092E-3</v>
      </c>
      <c r="C116" s="83">
        <v>1</v>
      </c>
      <c r="D116" s="84">
        <f t="shared" si="17"/>
        <v>4.5407500000000001</v>
      </c>
      <c r="E116" s="84">
        <f t="shared" si="17"/>
        <v>5.5603744822283092E-3</v>
      </c>
      <c r="F116" s="76">
        <f t="shared" si="18"/>
        <v>4.5407500000000001</v>
      </c>
      <c r="G116" s="76">
        <f t="shared" si="18"/>
        <v>5.5603744822283092E-3</v>
      </c>
      <c r="H116" s="76">
        <f t="shared" si="21"/>
        <v>20.618410562499999</v>
      </c>
      <c r="I116" s="76">
        <f t="shared" si="22"/>
        <v>93.62304776167187</v>
      </c>
      <c r="J116" s="76">
        <f t="shared" si="23"/>
        <v>425.11885412381156</v>
      </c>
      <c r="K116" s="76">
        <f t="shared" si="24"/>
        <v>2.5248270430178195E-2</v>
      </c>
      <c r="L116" s="76">
        <f t="shared" si="25"/>
        <v>0.11464608395583165</v>
      </c>
      <c r="M116" s="76">
        <f t="shared" ca="1" si="19"/>
        <v>4.9668249655462626E-3</v>
      </c>
      <c r="N116" s="76">
        <f t="shared" ca="1" si="26"/>
        <v>3.5230102875349115E-7</v>
      </c>
      <c r="O116" s="86">
        <f t="shared" ca="1" si="27"/>
        <v>2267183908167.6636</v>
      </c>
      <c r="P116" s="76">
        <f t="shared" ca="1" si="28"/>
        <v>14859092118982.82</v>
      </c>
      <c r="Q116" s="76">
        <f t="shared" ca="1" si="29"/>
        <v>291640266644.71527</v>
      </c>
      <c r="R116" s="50">
        <f t="shared" ca="1" si="20"/>
        <v>5.9354951668204661E-4</v>
      </c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</row>
    <row r="117" spans="1:35">
      <c r="A117" s="83">
        <v>45407.5</v>
      </c>
      <c r="B117" s="83">
        <v>5.5603744822283092E-3</v>
      </c>
      <c r="C117" s="83">
        <v>1</v>
      </c>
      <c r="D117" s="84">
        <f t="shared" si="17"/>
        <v>4.5407500000000001</v>
      </c>
      <c r="E117" s="84">
        <f t="shared" si="17"/>
        <v>5.5603744822283092E-3</v>
      </c>
      <c r="F117" s="76">
        <f t="shared" si="18"/>
        <v>4.5407500000000001</v>
      </c>
      <c r="G117" s="76">
        <f t="shared" si="18"/>
        <v>5.5603744822283092E-3</v>
      </c>
      <c r="H117" s="76">
        <f t="shared" si="21"/>
        <v>20.618410562499999</v>
      </c>
      <c r="I117" s="76">
        <f t="shared" si="22"/>
        <v>93.62304776167187</v>
      </c>
      <c r="J117" s="76">
        <f t="shared" si="23"/>
        <v>425.11885412381156</v>
      </c>
      <c r="K117" s="76">
        <f t="shared" si="24"/>
        <v>2.5248270430178195E-2</v>
      </c>
      <c r="L117" s="76">
        <f t="shared" si="25"/>
        <v>0.11464608395583165</v>
      </c>
      <c r="M117" s="76">
        <f t="shared" ca="1" si="19"/>
        <v>4.9668249655462626E-3</v>
      </c>
      <c r="N117" s="76">
        <f t="shared" ca="1" si="26"/>
        <v>3.5230102875349115E-7</v>
      </c>
      <c r="O117" s="86">
        <f t="shared" ca="1" si="27"/>
        <v>2267183908167.6636</v>
      </c>
      <c r="P117" s="76">
        <f t="shared" ca="1" si="28"/>
        <v>14859092118982.82</v>
      </c>
      <c r="Q117" s="76">
        <f t="shared" ca="1" si="29"/>
        <v>291640266644.71527</v>
      </c>
      <c r="R117" s="50">
        <f t="shared" ca="1" si="20"/>
        <v>5.9354951668204661E-4</v>
      </c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</row>
    <row r="118" spans="1:35">
      <c r="A118" s="83">
        <v>45410.5</v>
      </c>
      <c r="B118" s="83">
        <v>5.1725386862220592E-3</v>
      </c>
      <c r="C118" s="83">
        <v>1</v>
      </c>
      <c r="D118" s="84">
        <f t="shared" si="17"/>
        <v>4.5410500000000003</v>
      </c>
      <c r="E118" s="84">
        <f t="shared" si="17"/>
        <v>5.1725386862220592E-3</v>
      </c>
      <c r="F118" s="76">
        <f t="shared" si="18"/>
        <v>4.5410500000000003</v>
      </c>
      <c r="G118" s="76">
        <f t="shared" si="18"/>
        <v>5.1725386862220592E-3</v>
      </c>
      <c r="H118" s="76">
        <f t="shared" si="21"/>
        <v>20.621135102500002</v>
      </c>
      <c r="I118" s="76">
        <f t="shared" si="22"/>
        <v>93.64160555720764</v>
      </c>
      <c r="J118" s="76">
        <f t="shared" si="23"/>
        <v>425.23121291555776</v>
      </c>
      <c r="K118" s="76">
        <f t="shared" si="24"/>
        <v>2.3488756801068683E-2</v>
      </c>
      <c r="L118" s="76">
        <f t="shared" si="25"/>
        <v>0.10666361907149295</v>
      </c>
      <c r="M118" s="76">
        <f t="shared" ca="1" si="19"/>
        <v>4.9700710570334539E-3</v>
      </c>
      <c r="N118" s="76">
        <f t="shared" ca="1" si="26"/>
        <v>4.0993140869254579E-8</v>
      </c>
      <c r="O118" s="86">
        <f t="shared" ca="1" si="27"/>
        <v>2267929832775.8716</v>
      </c>
      <c r="P118" s="76">
        <f t="shared" ca="1" si="28"/>
        <v>14855005223441.66</v>
      </c>
      <c r="Q118" s="76">
        <f t="shared" ca="1" si="29"/>
        <v>291517699997.17493</v>
      </c>
      <c r="R118" s="50">
        <f t="shared" ca="1" si="20"/>
        <v>2.0246762918860531E-4</v>
      </c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</row>
    <row r="119" spans="1:35">
      <c r="A119" s="83">
        <v>45410.5</v>
      </c>
      <c r="B119" s="83">
        <v>5.1725386862220592E-3</v>
      </c>
      <c r="C119" s="83">
        <v>1</v>
      </c>
      <c r="D119" s="84">
        <f t="shared" si="17"/>
        <v>4.5410500000000003</v>
      </c>
      <c r="E119" s="84">
        <f t="shared" si="17"/>
        <v>5.1725386862220592E-3</v>
      </c>
      <c r="F119" s="76">
        <f t="shared" si="18"/>
        <v>4.5410500000000003</v>
      </c>
      <c r="G119" s="76">
        <f t="shared" si="18"/>
        <v>5.1725386862220592E-3</v>
      </c>
      <c r="H119" s="76">
        <f t="shared" si="21"/>
        <v>20.621135102500002</v>
      </c>
      <c r="I119" s="76">
        <f t="shared" si="22"/>
        <v>93.64160555720764</v>
      </c>
      <c r="J119" s="76">
        <f t="shared" si="23"/>
        <v>425.23121291555776</v>
      </c>
      <c r="K119" s="76">
        <f t="shared" si="24"/>
        <v>2.3488756801068683E-2</v>
      </c>
      <c r="L119" s="76">
        <f t="shared" si="25"/>
        <v>0.10666361907149295</v>
      </c>
      <c r="M119" s="76">
        <f t="shared" ca="1" si="19"/>
        <v>4.9700710570334539E-3</v>
      </c>
      <c r="N119" s="76">
        <f t="shared" ca="1" si="26"/>
        <v>4.0993140869254579E-8</v>
      </c>
      <c r="O119" s="86">
        <f t="shared" ca="1" si="27"/>
        <v>2267929832775.8716</v>
      </c>
      <c r="P119" s="76">
        <f t="shared" ca="1" si="28"/>
        <v>14855005223441.66</v>
      </c>
      <c r="Q119" s="76">
        <f t="shared" ca="1" si="29"/>
        <v>291517699997.17493</v>
      </c>
      <c r="R119" s="50">
        <f t="shared" ca="1" si="20"/>
        <v>2.0246762918860531E-4</v>
      </c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</row>
    <row r="120" spans="1:35">
      <c r="A120" s="83">
        <v>45413.5</v>
      </c>
      <c r="B120" s="83">
        <v>5.184702056722874E-3</v>
      </c>
      <c r="C120" s="83">
        <v>1</v>
      </c>
      <c r="D120" s="84">
        <f t="shared" si="17"/>
        <v>4.5413500000000004</v>
      </c>
      <c r="E120" s="84">
        <f t="shared" si="17"/>
        <v>5.184702056722874E-3</v>
      </c>
      <c r="F120" s="76">
        <f t="shared" si="18"/>
        <v>4.5413500000000004</v>
      </c>
      <c r="G120" s="76">
        <f t="shared" si="18"/>
        <v>5.184702056722874E-3</v>
      </c>
      <c r="H120" s="76">
        <f t="shared" si="21"/>
        <v>20.623859822500005</v>
      </c>
      <c r="I120" s="76">
        <f t="shared" si="22"/>
        <v>93.660165804910406</v>
      </c>
      <c r="J120" s="76">
        <f t="shared" si="23"/>
        <v>425.34359397812989</v>
      </c>
      <c r="K120" s="76">
        <f t="shared" si="24"/>
        <v>2.3545546685298426E-2</v>
      </c>
      <c r="L120" s="76">
        <f t="shared" si="25"/>
        <v>0.10692856843928002</v>
      </c>
      <c r="M120" s="76">
        <f t="shared" ca="1" si="19"/>
        <v>4.9733175385893724E-3</v>
      </c>
      <c r="N120" s="76">
        <f t="shared" ca="1" si="26"/>
        <v>4.4683414506532667E-8</v>
      </c>
      <c r="O120" s="86">
        <f t="shared" ca="1" si="27"/>
        <v>2268675275215.7847</v>
      </c>
      <c r="P120" s="76">
        <f t="shared" ca="1" si="28"/>
        <v>14850917353630.916</v>
      </c>
      <c r="Q120" s="76">
        <f t="shared" ca="1" si="29"/>
        <v>291395127318.47827</v>
      </c>
      <c r="R120" s="50">
        <f t="shared" ca="1" si="20"/>
        <v>2.1138451813350161E-4</v>
      </c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</row>
    <row r="121" spans="1:35">
      <c r="A121" s="83">
        <v>45413.5</v>
      </c>
      <c r="B121" s="83">
        <v>5.184702056722874E-3</v>
      </c>
      <c r="C121" s="83">
        <v>1</v>
      </c>
      <c r="D121" s="84">
        <f t="shared" si="17"/>
        <v>4.5413500000000004</v>
      </c>
      <c r="E121" s="84">
        <f t="shared" si="17"/>
        <v>5.184702056722874E-3</v>
      </c>
      <c r="F121" s="76">
        <f t="shared" si="18"/>
        <v>4.5413500000000004</v>
      </c>
      <c r="G121" s="76">
        <f t="shared" si="18"/>
        <v>5.184702056722874E-3</v>
      </c>
      <c r="H121" s="76">
        <f t="shared" si="21"/>
        <v>20.623859822500005</v>
      </c>
      <c r="I121" s="76">
        <f t="shared" si="22"/>
        <v>93.660165804910406</v>
      </c>
      <c r="J121" s="76">
        <f t="shared" si="23"/>
        <v>425.34359397812989</v>
      </c>
      <c r="K121" s="76">
        <f t="shared" si="24"/>
        <v>2.3545546685298426E-2</v>
      </c>
      <c r="L121" s="76">
        <f t="shared" si="25"/>
        <v>0.10692856843928002</v>
      </c>
      <c r="M121" s="76">
        <f t="shared" ca="1" si="19"/>
        <v>4.9733175385893724E-3</v>
      </c>
      <c r="N121" s="76">
        <f t="shared" ca="1" si="26"/>
        <v>4.4683414506532667E-8</v>
      </c>
      <c r="O121" s="86">
        <f t="shared" ca="1" si="27"/>
        <v>2268675275215.7847</v>
      </c>
      <c r="P121" s="76">
        <f t="shared" ca="1" si="28"/>
        <v>14850917353630.916</v>
      </c>
      <c r="Q121" s="76">
        <f t="shared" ca="1" si="29"/>
        <v>291395127318.47827</v>
      </c>
      <c r="R121" s="50">
        <f t="shared" ca="1" si="20"/>
        <v>2.1138451813350161E-4</v>
      </c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</row>
    <row r="122" spans="1:35">
      <c r="A122" s="83">
        <v>45416</v>
      </c>
      <c r="B122" s="83">
        <v>5.2448375687095643E-3</v>
      </c>
      <c r="C122" s="83">
        <v>1</v>
      </c>
      <c r="D122" s="84">
        <f t="shared" si="17"/>
        <v>4.5415999999999999</v>
      </c>
      <c r="E122" s="84">
        <f t="shared" si="17"/>
        <v>5.2448375687095643E-3</v>
      </c>
      <c r="F122" s="76">
        <f t="shared" si="18"/>
        <v>4.5415999999999999</v>
      </c>
      <c r="G122" s="76">
        <f t="shared" si="18"/>
        <v>5.2448375687095643E-3</v>
      </c>
      <c r="H122" s="76">
        <f t="shared" si="21"/>
        <v>20.62613056</v>
      </c>
      <c r="I122" s="76">
        <f t="shared" si="22"/>
        <v>93.675634551296</v>
      </c>
      <c r="J122" s="76">
        <f t="shared" si="23"/>
        <v>425.43726187816588</v>
      </c>
      <c r="K122" s="76">
        <f t="shared" si="24"/>
        <v>2.3819954302051357E-2</v>
      </c>
      <c r="L122" s="76">
        <f t="shared" si="25"/>
        <v>0.10818070445819644</v>
      </c>
      <c r="M122" s="76">
        <f t="shared" ca="1" si="19"/>
        <v>4.9760232378551345E-3</v>
      </c>
      <c r="N122" s="76">
        <f t="shared" ca="1" si="26"/>
        <v>7.2261144472714868E-8</v>
      </c>
      <c r="O122" s="86">
        <f t="shared" ca="1" si="27"/>
        <v>2269296108710.8955</v>
      </c>
      <c r="P122" s="76">
        <f t="shared" ca="1" si="28"/>
        <v>14847510051679.271</v>
      </c>
      <c r="Q122" s="76">
        <f t="shared" ca="1" si="29"/>
        <v>291292978826.90302</v>
      </c>
      <c r="R122" s="50">
        <f t="shared" ca="1" si="20"/>
        <v>2.6881433085442982E-4</v>
      </c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</row>
    <row r="123" spans="1:35">
      <c r="A123" s="83">
        <v>45416</v>
      </c>
      <c r="B123" s="83">
        <v>5.2448375687095643E-3</v>
      </c>
      <c r="C123" s="83">
        <v>1</v>
      </c>
      <c r="D123" s="84">
        <f t="shared" si="17"/>
        <v>4.5415999999999999</v>
      </c>
      <c r="E123" s="84">
        <f t="shared" si="17"/>
        <v>5.2448375687095643E-3</v>
      </c>
      <c r="F123" s="76">
        <f t="shared" si="18"/>
        <v>4.5415999999999999</v>
      </c>
      <c r="G123" s="76">
        <f t="shared" si="18"/>
        <v>5.2448375687095643E-3</v>
      </c>
      <c r="H123" s="76">
        <f t="shared" si="21"/>
        <v>20.62613056</v>
      </c>
      <c r="I123" s="76">
        <f t="shared" si="22"/>
        <v>93.675634551296</v>
      </c>
      <c r="J123" s="76">
        <f t="shared" si="23"/>
        <v>425.43726187816588</v>
      </c>
      <c r="K123" s="76">
        <f t="shared" si="24"/>
        <v>2.3819954302051357E-2</v>
      </c>
      <c r="L123" s="76">
        <f t="shared" si="25"/>
        <v>0.10818070445819644</v>
      </c>
      <c r="M123" s="76">
        <f t="shared" ca="1" si="19"/>
        <v>4.9760232378551345E-3</v>
      </c>
      <c r="N123" s="76">
        <f t="shared" ca="1" si="26"/>
        <v>7.2261144472714868E-8</v>
      </c>
      <c r="O123" s="86">
        <f t="shared" ca="1" si="27"/>
        <v>2269296108710.8955</v>
      </c>
      <c r="P123" s="76">
        <f t="shared" ca="1" si="28"/>
        <v>14847510051679.271</v>
      </c>
      <c r="Q123" s="76">
        <f t="shared" ca="1" si="29"/>
        <v>291292978826.90302</v>
      </c>
      <c r="R123" s="50">
        <f t="shared" ca="1" si="20"/>
        <v>2.6881433085442982E-4</v>
      </c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</row>
    <row r="124" spans="1:35">
      <c r="A124" s="83">
        <v>45552</v>
      </c>
      <c r="B124" s="83">
        <v>6.3953311707244404E-3</v>
      </c>
      <c r="C124" s="83">
        <v>1</v>
      </c>
      <c r="D124" s="84">
        <f t="shared" si="17"/>
        <v>4.5552000000000001</v>
      </c>
      <c r="E124" s="84">
        <f t="shared" si="17"/>
        <v>6.3953311707244404E-3</v>
      </c>
      <c r="F124" s="76">
        <f t="shared" si="18"/>
        <v>4.5552000000000001</v>
      </c>
      <c r="G124" s="76">
        <f t="shared" si="18"/>
        <v>6.3953311707244404E-3</v>
      </c>
      <c r="H124" s="76">
        <f t="shared" si="21"/>
        <v>20.749847040000002</v>
      </c>
      <c r="I124" s="76">
        <f t="shared" si="22"/>
        <v>94.519703236608009</v>
      </c>
      <c r="J124" s="76">
        <f t="shared" si="23"/>
        <v>430.55615218339682</v>
      </c>
      <c r="K124" s="76">
        <f t="shared" si="24"/>
        <v>2.9132012548883972E-2</v>
      </c>
      <c r="L124" s="76">
        <f t="shared" si="25"/>
        <v>0.13270214356267626</v>
      </c>
      <c r="M124" s="76">
        <f t="shared" ca="1" si="19"/>
        <v>5.1236214631663543E-3</v>
      </c>
      <c r="N124" s="76">
        <f t="shared" ca="1" si="26"/>
        <v>1.617245580297473E-6</v>
      </c>
      <c r="O124" s="86">
        <f t="shared" ca="1" si="27"/>
        <v>2302559736431.7905</v>
      </c>
      <c r="P124" s="76">
        <f t="shared" ca="1" si="28"/>
        <v>14661144416524.631</v>
      </c>
      <c r="Q124" s="76">
        <f t="shared" ca="1" si="29"/>
        <v>285730140458.4939</v>
      </c>
      <c r="R124" s="50">
        <f t="shared" ca="1" si="20"/>
        <v>1.2717097075580861E-3</v>
      </c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</row>
    <row r="125" spans="1:35">
      <c r="A125" s="83">
        <v>45552</v>
      </c>
      <c r="B125" s="83">
        <v>6.4953311681982279E-3</v>
      </c>
      <c r="C125" s="83">
        <v>1</v>
      </c>
      <c r="D125" s="84">
        <f t="shared" si="17"/>
        <v>4.5552000000000001</v>
      </c>
      <c r="E125" s="84">
        <f t="shared" si="17"/>
        <v>6.4953311681982279E-3</v>
      </c>
      <c r="F125" s="76">
        <f t="shared" si="18"/>
        <v>4.5552000000000001</v>
      </c>
      <c r="G125" s="76">
        <f t="shared" si="18"/>
        <v>6.4953311681982279E-3</v>
      </c>
      <c r="H125" s="76">
        <f t="shared" si="21"/>
        <v>20.749847040000002</v>
      </c>
      <c r="I125" s="76">
        <f t="shared" si="22"/>
        <v>94.519703236608009</v>
      </c>
      <c r="J125" s="76">
        <f t="shared" si="23"/>
        <v>430.55615218339682</v>
      </c>
      <c r="K125" s="76">
        <f t="shared" si="24"/>
        <v>2.958753253737657E-2</v>
      </c>
      <c r="L125" s="76">
        <f t="shared" si="25"/>
        <v>0.13477712821425775</v>
      </c>
      <c r="M125" s="76">
        <f t="shared" ca="1" si="19"/>
        <v>5.1236214631663543E-3</v>
      </c>
      <c r="N125" s="76">
        <f t="shared" ca="1" si="26"/>
        <v>1.8815875148786297E-6</v>
      </c>
      <c r="O125" s="86">
        <f t="shared" ca="1" si="27"/>
        <v>2302559736431.7905</v>
      </c>
      <c r="P125" s="76">
        <f t="shared" ca="1" si="28"/>
        <v>14661144416524.631</v>
      </c>
      <c r="Q125" s="76">
        <f t="shared" ca="1" si="29"/>
        <v>285730140458.4939</v>
      </c>
      <c r="R125" s="50">
        <f t="shared" ca="1" si="20"/>
        <v>1.3717097050318736E-3</v>
      </c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</row>
    <row r="126" spans="1:35">
      <c r="A126" s="83">
        <v>45570.5</v>
      </c>
      <c r="B126" s="83">
        <v>5.3200798275851498E-3</v>
      </c>
      <c r="C126" s="83">
        <v>1</v>
      </c>
      <c r="D126" s="84">
        <f t="shared" si="17"/>
        <v>4.5570500000000003</v>
      </c>
      <c r="E126" s="84">
        <f t="shared" si="17"/>
        <v>5.3200798275851498E-3</v>
      </c>
      <c r="F126" s="76">
        <f t="shared" si="18"/>
        <v>4.5570500000000003</v>
      </c>
      <c r="G126" s="76">
        <f t="shared" si="18"/>
        <v>5.3200798275851498E-3</v>
      </c>
      <c r="H126" s="76">
        <f t="shared" si="21"/>
        <v>20.766704702500004</v>
      </c>
      <c r="I126" s="76">
        <f t="shared" si="22"/>
        <v>94.63491166452765</v>
      </c>
      <c r="J126" s="76">
        <f t="shared" si="23"/>
        <v>431.25602420083572</v>
      </c>
      <c r="K126" s="76">
        <f t="shared" si="24"/>
        <v>2.4243869778296907E-2</v>
      </c>
      <c r="L126" s="76">
        <f t="shared" si="25"/>
        <v>0.11048052677318793</v>
      </c>
      <c r="M126" s="76">
        <f t="shared" ca="1" si="19"/>
        <v>5.143761102596435E-3</v>
      </c>
      <c r="N126" s="76">
        <f t="shared" ca="1" si="26"/>
        <v>3.1088292781646061E-8</v>
      </c>
      <c r="O126" s="86">
        <f t="shared" ca="1" si="27"/>
        <v>2307006413155.4697</v>
      </c>
      <c r="P126" s="76">
        <f t="shared" ca="1" si="28"/>
        <v>14635641962591.08</v>
      </c>
      <c r="Q126" s="76">
        <f t="shared" ca="1" si="29"/>
        <v>284972582293.10266</v>
      </c>
      <c r="R126" s="50">
        <f t="shared" ca="1" si="20"/>
        <v>1.7631872498871486E-4</v>
      </c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</row>
    <row r="127" spans="1:35">
      <c r="A127" s="83">
        <v>45570.5</v>
      </c>
      <c r="B127" s="83">
        <v>5.5200798298086825E-3</v>
      </c>
      <c r="C127" s="83">
        <v>1</v>
      </c>
      <c r="D127" s="84">
        <f t="shared" si="17"/>
        <v>4.5570500000000003</v>
      </c>
      <c r="E127" s="84">
        <f t="shared" si="17"/>
        <v>5.5200798298086825E-3</v>
      </c>
      <c r="F127" s="76">
        <f t="shared" si="18"/>
        <v>4.5570500000000003</v>
      </c>
      <c r="G127" s="76">
        <f t="shared" si="18"/>
        <v>5.5200798298086825E-3</v>
      </c>
      <c r="H127" s="76">
        <f t="shared" si="21"/>
        <v>20.766704702500004</v>
      </c>
      <c r="I127" s="76">
        <f t="shared" si="22"/>
        <v>94.63491166452765</v>
      </c>
      <c r="J127" s="76">
        <f t="shared" si="23"/>
        <v>431.25602420083572</v>
      </c>
      <c r="K127" s="76">
        <f t="shared" si="24"/>
        <v>2.5155279788429658E-2</v>
      </c>
      <c r="L127" s="76">
        <f t="shared" si="25"/>
        <v>0.11463386775986338</v>
      </c>
      <c r="M127" s="76">
        <f t="shared" ca="1" si="19"/>
        <v>5.143761102596435E-3</v>
      </c>
      <c r="N127" s="76">
        <f t="shared" ca="1" si="26"/>
        <v>1.4161578445064596E-7</v>
      </c>
      <c r="O127" s="86">
        <f t="shared" ca="1" si="27"/>
        <v>2307006413155.4697</v>
      </c>
      <c r="P127" s="76">
        <f t="shared" ca="1" si="28"/>
        <v>14635641962591.08</v>
      </c>
      <c r="Q127" s="76">
        <f t="shared" ca="1" si="29"/>
        <v>284972582293.10266</v>
      </c>
      <c r="R127" s="50">
        <f t="shared" ca="1" si="20"/>
        <v>3.763187272122475E-4</v>
      </c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</row>
    <row r="128" spans="1:35">
      <c r="A128" s="83">
        <v>45598.5</v>
      </c>
      <c r="B128" s="83">
        <v>5.6331508365947101E-3</v>
      </c>
      <c r="C128" s="83">
        <v>1</v>
      </c>
      <c r="D128" s="84">
        <f t="shared" si="17"/>
        <v>4.55985</v>
      </c>
      <c r="E128" s="84">
        <f t="shared" si="17"/>
        <v>5.6331508365947101E-3</v>
      </c>
      <c r="F128" s="76">
        <f t="shared" si="18"/>
        <v>4.55985</v>
      </c>
      <c r="G128" s="76">
        <f t="shared" si="18"/>
        <v>5.6331508365947101E-3</v>
      </c>
      <c r="H128" s="76">
        <f t="shared" si="21"/>
        <v>20.792232022499999</v>
      </c>
      <c r="I128" s="76">
        <f t="shared" si="22"/>
        <v>94.80945918779662</v>
      </c>
      <c r="J128" s="76">
        <f t="shared" si="23"/>
        <v>432.31691247747443</v>
      </c>
      <c r="K128" s="76">
        <f t="shared" si="24"/>
        <v>2.5686322842246388E-2</v>
      </c>
      <c r="L128" s="76">
        <f t="shared" si="25"/>
        <v>0.11712577921221719</v>
      </c>
      <c r="M128" s="76">
        <f t="shared" ca="1" si="19"/>
        <v>5.1742709340024742E-3</v>
      </c>
      <c r="N128" s="76">
        <f t="shared" ca="1" si="26"/>
        <v>2.1057076500305991E-7</v>
      </c>
      <c r="O128" s="86">
        <f t="shared" ca="1" si="27"/>
        <v>2313700494192.1968</v>
      </c>
      <c r="P128" s="76">
        <f t="shared" ca="1" si="28"/>
        <v>14596975702371.432</v>
      </c>
      <c r="Q128" s="76">
        <f t="shared" ca="1" si="29"/>
        <v>283825650975.4408</v>
      </c>
      <c r="R128" s="50">
        <f t="shared" ca="1" si="20"/>
        <v>4.5887990259223591E-4</v>
      </c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</row>
    <row r="129" spans="1:35">
      <c r="A129" s="83">
        <v>45598.5</v>
      </c>
      <c r="B129" s="83">
        <v>5.6331508365947101E-3</v>
      </c>
      <c r="C129" s="83">
        <v>1</v>
      </c>
      <c r="D129" s="84">
        <f t="shared" si="17"/>
        <v>4.55985</v>
      </c>
      <c r="E129" s="84">
        <f t="shared" si="17"/>
        <v>5.6331508365947101E-3</v>
      </c>
      <c r="F129" s="76">
        <f t="shared" si="18"/>
        <v>4.55985</v>
      </c>
      <c r="G129" s="76">
        <f t="shared" si="18"/>
        <v>5.6331508365947101E-3</v>
      </c>
      <c r="H129" s="76">
        <f t="shared" si="21"/>
        <v>20.792232022499999</v>
      </c>
      <c r="I129" s="76">
        <f t="shared" si="22"/>
        <v>94.80945918779662</v>
      </c>
      <c r="J129" s="76">
        <f t="shared" si="23"/>
        <v>432.31691247747443</v>
      </c>
      <c r="K129" s="76">
        <f t="shared" si="24"/>
        <v>2.5686322842246388E-2</v>
      </c>
      <c r="L129" s="76">
        <f t="shared" si="25"/>
        <v>0.11712577921221719</v>
      </c>
      <c r="M129" s="76">
        <f t="shared" ca="1" si="19"/>
        <v>5.1742709340024742E-3</v>
      </c>
      <c r="N129" s="76">
        <f t="shared" ca="1" si="26"/>
        <v>2.1057076500305991E-7</v>
      </c>
      <c r="O129" s="86">
        <f t="shared" ca="1" si="27"/>
        <v>2313700494192.1968</v>
      </c>
      <c r="P129" s="76">
        <f t="shared" ca="1" si="28"/>
        <v>14596975702371.432</v>
      </c>
      <c r="Q129" s="76">
        <f t="shared" ca="1" si="29"/>
        <v>283825650975.4408</v>
      </c>
      <c r="R129" s="50">
        <f t="shared" ca="1" si="20"/>
        <v>4.5887990259223591E-4</v>
      </c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</row>
    <row r="130" spans="1:35">
      <c r="A130" s="83">
        <v>45639</v>
      </c>
      <c r="B130" s="83">
        <v>5.5465668707336824E-3</v>
      </c>
      <c r="C130" s="83">
        <v>1</v>
      </c>
      <c r="D130" s="84">
        <f t="shared" si="17"/>
        <v>4.5639000000000003</v>
      </c>
      <c r="E130" s="84">
        <f t="shared" si="17"/>
        <v>5.5465668707336824E-3</v>
      </c>
      <c r="F130" s="76">
        <f t="shared" si="18"/>
        <v>4.5639000000000003</v>
      </c>
      <c r="G130" s="76">
        <f t="shared" si="18"/>
        <v>5.5465668707336824E-3</v>
      </c>
      <c r="H130" s="76">
        <f t="shared" si="21"/>
        <v>20.829183210000004</v>
      </c>
      <c r="I130" s="76">
        <f t="shared" si="22"/>
        <v>95.062309252119022</v>
      </c>
      <c r="J130" s="76">
        <f t="shared" si="23"/>
        <v>433.85487319574605</v>
      </c>
      <c r="K130" s="76">
        <f t="shared" si="24"/>
        <v>2.5313976541341456E-2</v>
      </c>
      <c r="L130" s="76">
        <f t="shared" si="25"/>
        <v>0.11553045753702829</v>
      </c>
      <c r="M130" s="76">
        <f t="shared" ca="1" si="19"/>
        <v>5.2184613452004106E-3</v>
      </c>
      <c r="N130" s="76">
        <f t="shared" ca="1" si="26"/>
        <v>1.0765323588546448E-7</v>
      </c>
      <c r="O130" s="86">
        <f t="shared" ca="1" si="27"/>
        <v>2323305822357.3384</v>
      </c>
      <c r="P130" s="76">
        <f t="shared" ca="1" si="28"/>
        <v>14540903896466.854</v>
      </c>
      <c r="Q130" s="76">
        <f t="shared" ca="1" si="29"/>
        <v>282165966841.91534</v>
      </c>
      <c r="R130" s="50">
        <f t="shared" ca="1" si="20"/>
        <v>3.2810552553327182E-4</v>
      </c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</row>
    <row r="131" spans="1:35">
      <c r="A131" s="83">
        <v>46718.5</v>
      </c>
      <c r="B131" s="83">
        <v>6.5894764653261911E-3</v>
      </c>
      <c r="C131" s="83">
        <v>1</v>
      </c>
      <c r="D131" s="84">
        <f t="shared" si="17"/>
        <v>4.6718500000000001</v>
      </c>
      <c r="E131" s="84">
        <f t="shared" si="17"/>
        <v>6.5894764653261911E-3</v>
      </c>
      <c r="F131" s="76">
        <f t="shared" si="18"/>
        <v>4.6718500000000001</v>
      </c>
      <c r="G131" s="76">
        <f t="shared" si="18"/>
        <v>6.5894764653261911E-3</v>
      </c>
      <c r="H131" s="76">
        <f t="shared" si="21"/>
        <v>21.826182422500001</v>
      </c>
      <c r="I131" s="76">
        <f t="shared" si="22"/>
        <v>101.96865035055663</v>
      </c>
      <c r="J131" s="76">
        <f t="shared" si="23"/>
        <v>476.38223914024798</v>
      </c>
      <c r="K131" s="76">
        <f t="shared" si="24"/>
        <v>3.0785045624534168E-2</v>
      </c>
      <c r="L131" s="76">
        <f t="shared" si="25"/>
        <v>0.14382311540097995</v>
      </c>
      <c r="M131" s="76">
        <f t="shared" ca="1" si="19"/>
        <v>6.4225272329142061E-3</v>
      </c>
      <c r="N131" s="76">
        <f t="shared" ca="1" si="26"/>
        <v>2.7872046202951004E-8</v>
      </c>
      <c r="O131" s="86">
        <f t="shared" ca="1" si="27"/>
        <v>2543462872861.499</v>
      </c>
      <c r="P131" s="76">
        <f t="shared" ca="1" si="28"/>
        <v>12989423488709.371</v>
      </c>
      <c r="Q131" s="76">
        <f t="shared" ca="1" si="29"/>
        <v>237788939096.73767</v>
      </c>
      <c r="R131" s="50">
        <f t="shared" ca="1" si="20"/>
        <v>1.6694923241198506E-4</v>
      </c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</row>
    <row r="132" spans="1:35">
      <c r="A132" s="83">
        <v>46746.5</v>
      </c>
      <c r="B132" s="83">
        <v>6.8990809223110662E-3</v>
      </c>
      <c r="C132" s="83">
        <v>1</v>
      </c>
      <c r="D132" s="84">
        <f t="shared" si="17"/>
        <v>4.6746499999999997</v>
      </c>
      <c r="E132" s="84">
        <f t="shared" si="17"/>
        <v>6.8990809223110662E-3</v>
      </c>
      <c r="F132" s="76">
        <f t="shared" si="18"/>
        <v>4.6746499999999997</v>
      </c>
      <c r="G132" s="76">
        <f t="shared" si="18"/>
        <v>6.8990809223110662E-3</v>
      </c>
      <c r="H132" s="76">
        <f t="shared" si="21"/>
        <v>21.852352622499996</v>
      </c>
      <c r="I132" s="76">
        <f t="shared" si="22"/>
        <v>102.1521001867696</v>
      </c>
      <c r="J132" s="76">
        <f t="shared" si="23"/>
        <v>477.52531513808248</v>
      </c>
      <c r="K132" s="76">
        <f t="shared" si="24"/>
        <v>3.2250788633481423E-2</v>
      </c>
      <c r="L132" s="76">
        <f t="shared" si="25"/>
        <v>0.15076114908550392</v>
      </c>
      <c r="M132" s="76">
        <f t="shared" ca="1" si="19"/>
        <v>6.454430216453734E-3</v>
      </c>
      <c r="N132" s="76">
        <f t="shared" ca="1" si="26"/>
        <v>1.9771425021942378E-7</v>
      </c>
      <c r="O132" s="86">
        <f t="shared" ca="1" si="27"/>
        <v>2548201387261.7153</v>
      </c>
      <c r="P132" s="76">
        <f t="shared" ca="1" si="28"/>
        <v>12947873993545.404</v>
      </c>
      <c r="Q132" s="76">
        <f t="shared" ca="1" si="29"/>
        <v>236639017128.49545</v>
      </c>
      <c r="R132" s="50">
        <f t="shared" ca="1" si="20"/>
        <v>4.4465070585733221E-4</v>
      </c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</row>
    <row r="133" spans="1:35">
      <c r="A133" s="83">
        <v>46746.5</v>
      </c>
      <c r="B133" s="83">
        <v>7.5990809264554517E-3</v>
      </c>
      <c r="C133" s="83">
        <v>1</v>
      </c>
      <c r="D133" s="84">
        <f t="shared" si="17"/>
        <v>4.6746499999999997</v>
      </c>
      <c r="E133" s="84">
        <f t="shared" si="17"/>
        <v>7.5990809264554517E-3</v>
      </c>
      <c r="F133" s="76">
        <f t="shared" si="18"/>
        <v>4.6746499999999997</v>
      </c>
      <c r="G133" s="76">
        <f t="shared" si="18"/>
        <v>7.5990809264554517E-3</v>
      </c>
      <c r="H133" s="76">
        <f t="shared" si="21"/>
        <v>21.852352622499996</v>
      </c>
      <c r="I133" s="76">
        <f t="shared" si="22"/>
        <v>102.1521001867696</v>
      </c>
      <c r="J133" s="76">
        <f t="shared" si="23"/>
        <v>477.52531513808248</v>
      </c>
      <c r="K133" s="76">
        <f t="shared" si="24"/>
        <v>3.5523043652854976E-2</v>
      </c>
      <c r="L133" s="76">
        <f t="shared" si="25"/>
        <v>0.1660577960118185</v>
      </c>
      <c r="M133" s="76">
        <f t="shared" ca="1" si="19"/>
        <v>6.454430216453734E-3</v>
      </c>
      <c r="N133" s="76">
        <f t="shared" ca="1" si="26"/>
        <v>1.3102252479074363E-6</v>
      </c>
      <c r="O133" s="86">
        <f t="shared" ca="1" si="27"/>
        <v>2548201387261.7153</v>
      </c>
      <c r="P133" s="76">
        <f t="shared" ca="1" si="28"/>
        <v>12947873993545.404</v>
      </c>
      <c r="Q133" s="76">
        <f t="shared" ca="1" si="29"/>
        <v>236639017128.49545</v>
      </c>
      <c r="R133" s="50">
        <f t="shared" ca="1" si="20"/>
        <v>1.1446507100017177E-3</v>
      </c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</row>
    <row r="134" spans="1:35">
      <c r="A134" s="83">
        <v>46746.5</v>
      </c>
      <c r="B134" s="83">
        <v>8.7990809252447323E-3</v>
      </c>
      <c r="C134" s="83">
        <v>1</v>
      </c>
      <c r="D134" s="84">
        <f t="shared" si="17"/>
        <v>4.6746499999999997</v>
      </c>
      <c r="E134" s="84">
        <f t="shared" si="17"/>
        <v>8.7990809252447323E-3</v>
      </c>
      <c r="F134" s="76">
        <f t="shared" si="18"/>
        <v>4.6746499999999997</v>
      </c>
      <c r="G134" s="76">
        <f t="shared" si="18"/>
        <v>8.7990809252447323E-3</v>
      </c>
      <c r="H134" s="76">
        <f t="shared" si="21"/>
        <v>21.852352622499996</v>
      </c>
      <c r="I134" s="76">
        <f t="shared" si="22"/>
        <v>102.1521001867696</v>
      </c>
      <c r="J134" s="76">
        <f t="shared" si="23"/>
        <v>477.52531513808248</v>
      </c>
      <c r="K134" s="76">
        <f t="shared" si="24"/>
        <v>4.1132623647195284E-2</v>
      </c>
      <c r="L134" s="76">
        <f t="shared" si="25"/>
        <v>0.19228061913236141</v>
      </c>
      <c r="M134" s="76">
        <f t="shared" ca="1" si="19"/>
        <v>6.454430216453734E-3</v>
      </c>
      <c r="N134" s="76">
        <f t="shared" ca="1" si="26"/>
        <v>5.4973869462341309E-6</v>
      </c>
      <c r="O134" s="86">
        <f t="shared" ca="1" si="27"/>
        <v>2548201387261.7153</v>
      </c>
      <c r="P134" s="76">
        <f t="shared" ca="1" si="28"/>
        <v>12947873993545.404</v>
      </c>
      <c r="Q134" s="76">
        <f t="shared" ca="1" si="29"/>
        <v>236639017128.49545</v>
      </c>
      <c r="R134" s="50">
        <f t="shared" ca="1" si="20"/>
        <v>2.3446507087909983E-3</v>
      </c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</row>
    <row r="135" spans="1:35">
      <c r="A135" s="83">
        <v>46771</v>
      </c>
      <c r="B135" s="83">
        <v>5.2449066042095597E-3</v>
      </c>
      <c r="C135" s="83">
        <v>1</v>
      </c>
      <c r="D135" s="84">
        <f t="shared" si="17"/>
        <v>4.6771000000000003</v>
      </c>
      <c r="E135" s="84">
        <f t="shared" si="17"/>
        <v>5.2449066042095597E-3</v>
      </c>
      <c r="F135" s="76">
        <f t="shared" si="18"/>
        <v>4.6771000000000003</v>
      </c>
      <c r="G135" s="76">
        <f t="shared" si="18"/>
        <v>5.2449066042095597E-3</v>
      </c>
      <c r="H135" s="76">
        <f t="shared" si="21"/>
        <v>21.875264410000003</v>
      </c>
      <c r="I135" s="76">
        <f t="shared" si="22"/>
        <v>102.31279917201103</v>
      </c>
      <c r="J135" s="76">
        <f t="shared" si="23"/>
        <v>478.52719300741279</v>
      </c>
      <c r="K135" s="76">
        <f t="shared" si="24"/>
        <v>2.4530952678548532E-2</v>
      </c>
      <c r="L135" s="76">
        <f t="shared" si="25"/>
        <v>0.11473371877283935</v>
      </c>
      <c r="M135" s="76">
        <f t="shared" ca="1" si="19"/>
        <v>6.4823732007120438E-3</v>
      </c>
      <c r="N135" s="76">
        <f t="shared" ca="1" si="26"/>
        <v>1.5313235774594418E-6</v>
      </c>
      <c r="O135" s="86">
        <f t="shared" ca="1" si="27"/>
        <v>2552305360339.3877</v>
      </c>
      <c r="P135" s="76">
        <f t="shared" ca="1" si="28"/>
        <v>12911470416390.434</v>
      </c>
      <c r="Q135" s="76">
        <f t="shared" ca="1" si="29"/>
        <v>235633078875.10852</v>
      </c>
      <c r="R135" s="50">
        <f t="shared" ca="1" si="20"/>
        <v>-1.2374665965024841E-3</v>
      </c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</row>
    <row r="136" spans="1:35">
      <c r="A136" s="83">
        <v>46771</v>
      </c>
      <c r="B136" s="83">
        <v>6.8449066074459056E-3</v>
      </c>
      <c r="C136" s="83">
        <v>1</v>
      </c>
      <c r="D136" s="84">
        <f t="shared" si="17"/>
        <v>4.6771000000000003</v>
      </c>
      <c r="E136" s="84">
        <f t="shared" si="17"/>
        <v>6.8449066074459056E-3</v>
      </c>
      <c r="F136" s="76">
        <f t="shared" si="18"/>
        <v>4.6771000000000003</v>
      </c>
      <c r="G136" s="76">
        <f t="shared" si="18"/>
        <v>6.8449066074459056E-3</v>
      </c>
      <c r="H136" s="76">
        <f t="shared" si="21"/>
        <v>21.875264410000003</v>
      </c>
      <c r="I136" s="76">
        <f t="shared" si="22"/>
        <v>102.31279917201103</v>
      </c>
      <c r="J136" s="76">
        <f t="shared" si="23"/>
        <v>478.52719300741279</v>
      </c>
      <c r="K136" s="76">
        <f t="shared" si="24"/>
        <v>3.2014312693685244E-2</v>
      </c>
      <c r="L136" s="76">
        <f t="shared" si="25"/>
        <v>0.14973414189963527</v>
      </c>
      <c r="M136" s="76">
        <f t="shared" ca="1" si="19"/>
        <v>6.4823732007120438E-3</v>
      </c>
      <c r="N136" s="76">
        <f t="shared" ca="1" si="26"/>
        <v>1.3143047099805968E-7</v>
      </c>
      <c r="O136" s="86">
        <f t="shared" ca="1" si="27"/>
        <v>2552305360339.3877</v>
      </c>
      <c r="P136" s="76">
        <f t="shared" ca="1" si="28"/>
        <v>12911470416390.434</v>
      </c>
      <c r="Q136" s="76">
        <f t="shared" ca="1" si="29"/>
        <v>235633078875.10852</v>
      </c>
      <c r="R136" s="50">
        <f t="shared" ca="1" si="20"/>
        <v>3.6253340673386182E-4</v>
      </c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</row>
    <row r="137" spans="1:35">
      <c r="A137" s="83">
        <v>46771</v>
      </c>
      <c r="B137" s="83">
        <v>7.6449066090640786E-3</v>
      </c>
      <c r="C137" s="83">
        <v>1</v>
      </c>
      <c r="D137" s="84">
        <f t="shared" si="17"/>
        <v>4.6771000000000003</v>
      </c>
      <c r="E137" s="84">
        <f t="shared" si="17"/>
        <v>7.6449066090640786E-3</v>
      </c>
      <c r="F137" s="76">
        <f t="shared" si="18"/>
        <v>4.6771000000000003</v>
      </c>
      <c r="G137" s="76">
        <f t="shared" si="18"/>
        <v>7.6449066090640786E-3</v>
      </c>
      <c r="H137" s="76">
        <f t="shared" si="21"/>
        <v>21.875264410000003</v>
      </c>
      <c r="I137" s="76">
        <f t="shared" si="22"/>
        <v>102.31279917201103</v>
      </c>
      <c r="J137" s="76">
        <f t="shared" si="23"/>
        <v>478.52719300741279</v>
      </c>
      <c r="K137" s="76">
        <f t="shared" si="24"/>
        <v>3.5755992701253604E-2</v>
      </c>
      <c r="L137" s="76">
        <f t="shared" si="25"/>
        <v>0.16723435346303325</v>
      </c>
      <c r="M137" s="76">
        <f t="shared" ca="1" si="19"/>
        <v>6.4823732007120438E-3</v>
      </c>
      <c r="N137" s="76">
        <f t="shared" ca="1" si="26"/>
        <v>1.3514839255345988E-6</v>
      </c>
      <c r="O137" s="86">
        <f t="shared" ca="1" si="27"/>
        <v>2552305360339.3877</v>
      </c>
      <c r="P137" s="76">
        <f t="shared" ca="1" si="28"/>
        <v>12911470416390.434</v>
      </c>
      <c r="Q137" s="76">
        <f t="shared" ca="1" si="29"/>
        <v>235633078875.10852</v>
      </c>
      <c r="R137" s="50">
        <f t="shared" ca="1" si="20"/>
        <v>1.1625334083520348E-3</v>
      </c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</row>
    <row r="138" spans="1:35">
      <c r="A138" s="83">
        <v>47643</v>
      </c>
      <c r="B138" s="83">
        <v>9.4046793423097682E-3</v>
      </c>
      <c r="C138" s="83">
        <v>1</v>
      </c>
      <c r="D138" s="84">
        <f t="shared" si="17"/>
        <v>4.7643000000000004</v>
      </c>
      <c r="E138" s="84">
        <f t="shared" si="17"/>
        <v>9.4046793423097682E-3</v>
      </c>
      <c r="F138" s="76">
        <f t="shared" si="18"/>
        <v>4.7643000000000004</v>
      </c>
      <c r="G138" s="76">
        <f t="shared" si="18"/>
        <v>9.4046793423097682E-3</v>
      </c>
      <c r="H138" s="76">
        <f t="shared" si="21"/>
        <v>22.698554490000003</v>
      </c>
      <c r="I138" s="76">
        <f t="shared" si="22"/>
        <v>108.14272315670702</v>
      </c>
      <c r="J138" s="76">
        <f t="shared" si="23"/>
        <v>515.22437593549932</v>
      </c>
      <c r="K138" s="76">
        <f t="shared" si="24"/>
        <v>4.480671379056643E-2</v>
      </c>
      <c r="L138" s="76">
        <f t="shared" si="25"/>
        <v>0.21347262651239565</v>
      </c>
      <c r="M138" s="76">
        <f t="shared" ca="1" si="19"/>
        <v>7.493856192545903E-3</v>
      </c>
      <c r="N138" s="76">
        <f t="shared" ca="1" si="26"/>
        <v>3.6512451096734991E-6</v>
      </c>
      <c r="O138" s="86">
        <f t="shared" ca="1" si="27"/>
        <v>2671939119960.7749</v>
      </c>
      <c r="P138" s="76">
        <f t="shared" ca="1" si="28"/>
        <v>11590149750605.775</v>
      </c>
      <c r="Q138" s="76">
        <f t="shared" ca="1" si="29"/>
        <v>200079396336.29749</v>
      </c>
      <c r="R138" s="50">
        <f t="shared" ca="1" si="20"/>
        <v>1.9108231497638652E-3</v>
      </c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</row>
    <row r="139" spans="1:35">
      <c r="A139" s="83">
        <v>47646</v>
      </c>
      <c r="B139" s="83">
        <v>7.4160560450913845E-3</v>
      </c>
      <c r="C139" s="83">
        <v>1</v>
      </c>
      <c r="D139" s="84">
        <f t="shared" si="17"/>
        <v>4.7645999999999997</v>
      </c>
      <c r="E139" s="84">
        <f t="shared" si="17"/>
        <v>7.4160560450913845E-3</v>
      </c>
      <c r="F139" s="76">
        <f t="shared" si="18"/>
        <v>4.7645999999999997</v>
      </c>
      <c r="G139" s="76">
        <f t="shared" si="18"/>
        <v>7.4160560450913845E-3</v>
      </c>
      <c r="H139" s="76">
        <f t="shared" si="21"/>
        <v>22.701413159999998</v>
      </c>
      <c r="I139" s="76">
        <f t="shared" si="22"/>
        <v>108.16315314213598</v>
      </c>
      <c r="J139" s="76">
        <f t="shared" si="23"/>
        <v>515.35415946102103</v>
      </c>
      <c r="K139" s="76">
        <f t="shared" si="24"/>
        <v>3.5334540632442409E-2</v>
      </c>
      <c r="L139" s="76">
        <f t="shared" si="25"/>
        <v>0.1683549522973351</v>
      </c>
      <c r="M139" s="76">
        <f t="shared" ca="1" si="19"/>
        <v>7.4973929502470948E-3</v>
      </c>
      <c r="N139" s="76">
        <f t="shared" ca="1" si="26"/>
        <v>6.615692140309023E-9</v>
      </c>
      <c r="O139" s="86">
        <f t="shared" ca="1" si="27"/>
        <v>2672259699460.501</v>
      </c>
      <c r="P139" s="76">
        <f t="shared" ca="1" si="28"/>
        <v>11585529110137.791</v>
      </c>
      <c r="Q139" s="76">
        <f t="shared" ca="1" si="29"/>
        <v>199958254010.32623</v>
      </c>
      <c r="R139" s="50">
        <f t="shared" ca="1" si="20"/>
        <v>-8.1336905155710362E-5</v>
      </c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</row>
    <row r="140" spans="1:35">
      <c r="A140" s="83">
        <v>47646</v>
      </c>
      <c r="B140" s="83">
        <v>8.1160560419598123E-3</v>
      </c>
      <c r="C140" s="83">
        <v>1</v>
      </c>
      <c r="D140" s="84">
        <f t="shared" si="17"/>
        <v>4.7645999999999997</v>
      </c>
      <c r="E140" s="84">
        <f t="shared" si="17"/>
        <v>8.1160560419598123E-3</v>
      </c>
      <c r="F140" s="76">
        <f t="shared" si="18"/>
        <v>4.7645999999999997</v>
      </c>
      <c r="G140" s="76">
        <f t="shared" si="18"/>
        <v>8.1160560419598123E-3</v>
      </c>
      <c r="H140" s="76">
        <f t="shared" si="21"/>
        <v>22.701413159999998</v>
      </c>
      <c r="I140" s="76">
        <f t="shared" si="22"/>
        <v>108.16315314213598</v>
      </c>
      <c r="J140" s="76">
        <f t="shared" si="23"/>
        <v>515.35415946102103</v>
      </c>
      <c r="K140" s="76">
        <f t="shared" si="24"/>
        <v>3.8669760617521719E-2</v>
      </c>
      <c r="L140" s="76">
        <f t="shared" si="25"/>
        <v>0.18424594143824397</v>
      </c>
      <c r="M140" s="76">
        <f t="shared" ca="1" si="19"/>
        <v>7.4973929502470948E-3</v>
      </c>
      <c r="N140" s="76">
        <f t="shared" ca="1" si="26"/>
        <v>3.8274402104753827E-7</v>
      </c>
      <c r="O140" s="86">
        <f t="shared" ca="1" si="27"/>
        <v>2672259699460.501</v>
      </c>
      <c r="P140" s="76">
        <f t="shared" ca="1" si="28"/>
        <v>11585529110137.791</v>
      </c>
      <c r="Q140" s="76">
        <f t="shared" ca="1" si="29"/>
        <v>199958254010.32623</v>
      </c>
      <c r="R140" s="50">
        <f t="shared" ca="1" si="20"/>
        <v>6.1866309171271748E-4</v>
      </c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</row>
    <row r="141" spans="1:35">
      <c r="A141" s="83">
        <v>47646</v>
      </c>
      <c r="B141" s="83">
        <v>9.8160560426699458E-3</v>
      </c>
      <c r="C141" s="83">
        <v>1</v>
      </c>
      <c r="D141" s="84">
        <f t="shared" si="17"/>
        <v>4.7645999999999997</v>
      </c>
      <c r="E141" s="84">
        <f t="shared" si="17"/>
        <v>9.8160560426699458E-3</v>
      </c>
      <c r="F141" s="76">
        <f t="shared" si="18"/>
        <v>4.7645999999999997</v>
      </c>
      <c r="G141" s="76">
        <f t="shared" si="18"/>
        <v>9.8160560426699458E-3</v>
      </c>
      <c r="H141" s="76">
        <f t="shared" si="21"/>
        <v>22.701413159999998</v>
      </c>
      <c r="I141" s="76">
        <f t="shared" si="22"/>
        <v>108.16315314213598</v>
      </c>
      <c r="J141" s="76">
        <f t="shared" si="23"/>
        <v>515.35415946102103</v>
      </c>
      <c r="K141" s="76">
        <f t="shared" si="24"/>
        <v>4.6769580620905221E-2</v>
      </c>
      <c r="L141" s="76">
        <f t="shared" si="25"/>
        <v>0.222838343826365</v>
      </c>
      <c r="M141" s="76">
        <f t="shared" ca="1" si="19"/>
        <v>7.4973929502470948E-3</v>
      </c>
      <c r="N141" s="76">
        <f t="shared" ca="1" si="26"/>
        <v>5.3761985361638984E-6</v>
      </c>
      <c r="O141" s="86">
        <f t="shared" ca="1" si="27"/>
        <v>2672259699460.501</v>
      </c>
      <c r="P141" s="76">
        <f t="shared" ca="1" si="28"/>
        <v>11585529110137.791</v>
      </c>
      <c r="Q141" s="76">
        <f t="shared" ca="1" si="29"/>
        <v>199958254010.32623</v>
      </c>
      <c r="R141" s="50">
        <f t="shared" ca="1" si="20"/>
        <v>2.3186630924228509E-3</v>
      </c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</row>
    <row r="142" spans="1:35">
      <c r="A142" s="83">
        <v>47685</v>
      </c>
      <c r="B142" s="83">
        <v>8.0638318506117516E-3</v>
      </c>
      <c r="C142" s="83">
        <v>1</v>
      </c>
      <c r="D142" s="84">
        <f t="shared" si="17"/>
        <v>4.7685000000000004</v>
      </c>
      <c r="E142" s="84">
        <f t="shared" si="17"/>
        <v>8.0638318506117516E-3</v>
      </c>
      <c r="F142" s="76">
        <f t="shared" si="18"/>
        <v>4.7685000000000004</v>
      </c>
      <c r="G142" s="76">
        <f t="shared" si="18"/>
        <v>8.0638318506117516E-3</v>
      </c>
      <c r="H142" s="76">
        <f t="shared" si="21"/>
        <v>22.738592250000004</v>
      </c>
      <c r="I142" s="76">
        <f t="shared" si="22"/>
        <v>108.42897714412503</v>
      </c>
      <c r="J142" s="76">
        <f t="shared" si="23"/>
        <v>517.04357751176019</v>
      </c>
      <c r="K142" s="76">
        <f t="shared" si="24"/>
        <v>3.8452382179642142E-2</v>
      </c>
      <c r="L142" s="76">
        <f t="shared" si="25"/>
        <v>0.18336018442362356</v>
      </c>
      <c r="M142" s="76">
        <f t="shared" ca="1" si="19"/>
        <v>7.5434062966169696E-3</v>
      </c>
      <c r="N142" s="76">
        <f t="shared" ca="1" si="26"/>
        <v>2.7084275725077581E-7</v>
      </c>
      <c r="O142" s="86">
        <f t="shared" ca="1" si="27"/>
        <v>2676369199227.0625</v>
      </c>
      <c r="P142" s="76">
        <f t="shared" ca="1" si="28"/>
        <v>11525421449823.412</v>
      </c>
      <c r="Q142" s="76">
        <f t="shared" ca="1" si="29"/>
        <v>198384355020.28897</v>
      </c>
      <c r="R142" s="50">
        <f t="shared" ca="1" si="20"/>
        <v>5.2042555399478205E-4</v>
      </c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</row>
    <row r="143" spans="1:35">
      <c r="A143" s="83">
        <v>47698.5</v>
      </c>
      <c r="B143" s="83">
        <v>8.4649322891220003E-3</v>
      </c>
      <c r="C143" s="83">
        <v>1</v>
      </c>
      <c r="D143" s="84">
        <f t="shared" si="17"/>
        <v>4.7698499999999999</v>
      </c>
      <c r="E143" s="84">
        <f t="shared" si="17"/>
        <v>8.4649322891220003E-3</v>
      </c>
      <c r="F143" s="76">
        <f t="shared" si="18"/>
        <v>4.7698499999999999</v>
      </c>
      <c r="G143" s="76">
        <f t="shared" si="18"/>
        <v>8.4649322891220003E-3</v>
      </c>
      <c r="H143" s="76">
        <f t="shared" si="21"/>
        <v>22.7514690225</v>
      </c>
      <c r="I143" s="76">
        <f t="shared" si="22"/>
        <v>108.52109451697163</v>
      </c>
      <c r="J143" s="76">
        <f t="shared" si="23"/>
        <v>517.62934268177708</v>
      </c>
      <c r="K143" s="76">
        <f t="shared" si="24"/>
        <v>4.0376457279268571E-2</v>
      </c>
      <c r="L143" s="76">
        <f t="shared" si="25"/>
        <v>0.1925896447535192</v>
      </c>
      <c r="M143" s="76">
        <f t="shared" ca="1" si="19"/>
        <v>7.5593493523934824E-3</v>
      </c>
      <c r="N143" s="76">
        <f t="shared" ca="1" si="26"/>
        <v>8.2008045529384688E-7</v>
      </c>
      <c r="O143" s="86">
        <f t="shared" ca="1" si="27"/>
        <v>2677766579407.106</v>
      </c>
      <c r="P143" s="76">
        <f t="shared" ca="1" si="28"/>
        <v>11504598129958.736</v>
      </c>
      <c r="Q143" s="76">
        <f t="shared" ca="1" si="29"/>
        <v>197839961249.18488</v>
      </c>
      <c r="R143" s="50">
        <f t="shared" ca="1" si="20"/>
        <v>9.0558293672851793E-4</v>
      </c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</row>
    <row r="144" spans="1:35">
      <c r="A144" s="83">
        <v>47779</v>
      </c>
      <c r="B144" s="83">
        <v>7.5190738417452718E-3</v>
      </c>
      <c r="C144" s="83">
        <v>1</v>
      </c>
      <c r="D144" s="84">
        <f t="shared" ref="D144:E207" si="30">A144/A$18</f>
        <v>4.7778999999999998</v>
      </c>
      <c r="E144" s="84">
        <f t="shared" si="30"/>
        <v>7.5190738417452718E-3</v>
      </c>
      <c r="F144" s="76">
        <f t="shared" ref="F144:G207" si="31">$C144*D144</f>
        <v>4.7778999999999998</v>
      </c>
      <c r="G144" s="76">
        <f t="shared" si="31"/>
        <v>7.5190738417452718E-3</v>
      </c>
      <c r="H144" s="76">
        <f t="shared" si="21"/>
        <v>22.828328409999997</v>
      </c>
      <c r="I144" s="76">
        <f t="shared" si="22"/>
        <v>109.07147031013898</v>
      </c>
      <c r="J144" s="76">
        <f t="shared" si="23"/>
        <v>521.132577994813</v>
      </c>
      <c r="K144" s="76">
        <f t="shared" si="24"/>
        <v>3.5925382908474732E-2</v>
      </c>
      <c r="L144" s="76">
        <f t="shared" si="25"/>
        <v>0.17164788699840142</v>
      </c>
      <c r="M144" s="76">
        <f t="shared" ca="1" si="19"/>
        <v>7.654581184064542E-3</v>
      </c>
      <c r="N144" s="76">
        <f t="shared" ca="1" si="26"/>
        <v>1.8362239822431861E-8</v>
      </c>
      <c r="O144" s="86">
        <f t="shared" ca="1" si="27"/>
        <v>2685830003349.0654</v>
      </c>
      <c r="P144" s="76">
        <f t="shared" ca="1" si="28"/>
        <v>11380254914647.141</v>
      </c>
      <c r="Q144" s="76">
        <f t="shared" ca="1" si="29"/>
        <v>194598367212.07968</v>
      </c>
      <c r="R144" s="50">
        <f t="shared" ca="1" si="20"/>
        <v>-1.3550734231927014E-4</v>
      </c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</row>
    <row r="145" spans="1:35">
      <c r="A145" s="83">
        <v>47779</v>
      </c>
      <c r="B145" s="83">
        <v>8.1190738411399122E-3</v>
      </c>
      <c r="C145" s="83">
        <v>1</v>
      </c>
      <c r="D145" s="84">
        <f t="shared" si="30"/>
        <v>4.7778999999999998</v>
      </c>
      <c r="E145" s="84">
        <f t="shared" si="30"/>
        <v>8.1190738411399122E-3</v>
      </c>
      <c r="F145" s="76">
        <f t="shared" si="31"/>
        <v>4.7778999999999998</v>
      </c>
      <c r="G145" s="76">
        <f t="shared" si="31"/>
        <v>8.1190738411399122E-3</v>
      </c>
      <c r="H145" s="76">
        <f t="shared" si="21"/>
        <v>22.828328409999997</v>
      </c>
      <c r="I145" s="76">
        <f t="shared" si="22"/>
        <v>109.07147031013898</v>
      </c>
      <c r="J145" s="76">
        <f t="shared" si="23"/>
        <v>521.132577994813</v>
      </c>
      <c r="K145" s="76">
        <f t="shared" si="24"/>
        <v>3.8792122905582385E-2</v>
      </c>
      <c r="L145" s="76">
        <f t="shared" si="25"/>
        <v>0.18534488403058208</v>
      </c>
      <c r="M145" s="76">
        <f t="shared" ca="1" si="19"/>
        <v>7.654581184064542E-3</v>
      </c>
      <c r="N145" s="76">
        <f t="shared" ca="1" si="26"/>
        <v>2.1575342847693744E-7</v>
      </c>
      <c r="O145" s="86">
        <f t="shared" ca="1" si="27"/>
        <v>2685830003349.0654</v>
      </c>
      <c r="P145" s="76">
        <f t="shared" ca="1" si="28"/>
        <v>11380254914647.141</v>
      </c>
      <c r="Q145" s="76">
        <f t="shared" ca="1" si="29"/>
        <v>194598367212.07968</v>
      </c>
      <c r="R145" s="50">
        <f t="shared" ca="1" si="20"/>
        <v>4.6449265707537019E-4</v>
      </c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</row>
    <row r="146" spans="1:35">
      <c r="A146" s="83">
        <v>47779</v>
      </c>
      <c r="B146" s="83">
        <v>8.4190738408372323E-3</v>
      </c>
      <c r="C146" s="83">
        <v>1</v>
      </c>
      <c r="D146" s="84">
        <f t="shared" si="30"/>
        <v>4.7778999999999998</v>
      </c>
      <c r="E146" s="84">
        <f t="shared" si="30"/>
        <v>8.4190738408372323E-3</v>
      </c>
      <c r="F146" s="76">
        <f t="shared" si="31"/>
        <v>4.7778999999999998</v>
      </c>
      <c r="G146" s="76">
        <f t="shared" si="31"/>
        <v>8.4190738408372323E-3</v>
      </c>
      <c r="H146" s="76">
        <f t="shared" si="21"/>
        <v>22.828328409999997</v>
      </c>
      <c r="I146" s="76">
        <f t="shared" si="22"/>
        <v>109.07147031013898</v>
      </c>
      <c r="J146" s="76">
        <f t="shared" si="23"/>
        <v>521.132577994813</v>
      </c>
      <c r="K146" s="76">
        <f t="shared" si="24"/>
        <v>4.0225492904136212E-2</v>
      </c>
      <c r="L146" s="76">
        <f t="shared" si="25"/>
        <v>0.1921933825466724</v>
      </c>
      <c r="M146" s="76">
        <f t="shared" ca="1" si="19"/>
        <v>7.654581184064542E-3</v>
      </c>
      <c r="N146" s="76">
        <f t="shared" ca="1" si="26"/>
        <v>5.8444902225936649E-7</v>
      </c>
      <c r="O146" s="86">
        <f t="shared" ca="1" si="27"/>
        <v>2685830003349.0654</v>
      </c>
      <c r="P146" s="76">
        <f t="shared" ca="1" si="28"/>
        <v>11380254914647.141</v>
      </c>
      <c r="Q146" s="76">
        <f t="shared" ca="1" si="29"/>
        <v>194598367212.07968</v>
      </c>
      <c r="R146" s="50">
        <f t="shared" ca="1" si="20"/>
        <v>7.6449265677269035E-4</v>
      </c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</row>
    <row r="147" spans="1:35">
      <c r="A147" s="83">
        <v>47785.5</v>
      </c>
      <c r="B147" s="83">
        <v>7.593589051312204E-3</v>
      </c>
      <c r="C147" s="83">
        <v>1</v>
      </c>
      <c r="D147" s="84">
        <f t="shared" si="30"/>
        <v>4.7785500000000001</v>
      </c>
      <c r="E147" s="84">
        <f t="shared" si="30"/>
        <v>7.593589051312204E-3</v>
      </c>
      <c r="F147" s="76">
        <f t="shared" si="31"/>
        <v>4.7785500000000001</v>
      </c>
      <c r="G147" s="76">
        <f t="shared" si="31"/>
        <v>7.593589051312204E-3</v>
      </c>
      <c r="H147" s="76">
        <f t="shared" si="21"/>
        <v>22.8345401025</v>
      </c>
      <c r="I147" s="76">
        <f t="shared" si="22"/>
        <v>109.11599160680137</v>
      </c>
      <c r="J147" s="76">
        <f t="shared" si="23"/>
        <v>521.41622169268067</v>
      </c>
      <c r="K147" s="76">
        <f t="shared" si="24"/>
        <v>3.628634496114793E-2</v>
      </c>
      <c r="L147" s="76">
        <f t="shared" si="25"/>
        <v>0.17339611371409344</v>
      </c>
      <c r="M147" s="76">
        <f t="shared" ca="1" si="19"/>
        <v>7.6622829655046479E-3</v>
      </c>
      <c r="N147" s="76">
        <f t="shared" ca="1" si="26"/>
        <v>4.7188538470788386E-9</v>
      </c>
      <c r="O147" s="86">
        <f t="shared" ca="1" si="27"/>
        <v>2686460937784.0093</v>
      </c>
      <c r="P147" s="76">
        <f t="shared" ca="1" si="28"/>
        <v>11370202023542.723</v>
      </c>
      <c r="Q147" s="76">
        <f t="shared" ca="1" si="29"/>
        <v>194336976251.98636</v>
      </c>
      <c r="R147" s="50">
        <f t="shared" ca="1" si="20"/>
        <v>-6.8693914192443847E-5</v>
      </c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</row>
    <row r="148" spans="1:35">
      <c r="A148" s="83">
        <v>47785.5</v>
      </c>
      <c r="B148" s="83">
        <v>7.8935890510095242E-3</v>
      </c>
      <c r="C148" s="83">
        <v>1</v>
      </c>
      <c r="D148" s="84">
        <f t="shared" si="30"/>
        <v>4.7785500000000001</v>
      </c>
      <c r="E148" s="84">
        <f t="shared" si="30"/>
        <v>7.8935890510095242E-3</v>
      </c>
      <c r="F148" s="76">
        <f t="shared" si="31"/>
        <v>4.7785500000000001</v>
      </c>
      <c r="G148" s="76">
        <f t="shared" si="31"/>
        <v>7.8935890510095242E-3</v>
      </c>
      <c r="H148" s="76">
        <f t="shared" si="21"/>
        <v>22.8345401025</v>
      </c>
      <c r="I148" s="76">
        <f t="shared" si="22"/>
        <v>109.11599160680137</v>
      </c>
      <c r="J148" s="76">
        <f t="shared" si="23"/>
        <v>521.41622169268067</v>
      </c>
      <c r="K148" s="76">
        <f t="shared" si="24"/>
        <v>3.7719909959701564E-2</v>
      </c>
      <c r="L148" s="76">
        <f t="shared" si="25"/>
        <v>0.1802464757379319</v>
      </c>
      <c r="M148" s="76">
        <f t="shared" ca="1" si="19"/>
        <v>7.6622829655046479E-3</v>
      </c>
      <c r="N148" s="76">
        <f t="shared" ca="1" si="26"/>
        <v>5.3502505191589155E-8</v>
      </c>
      <c r="O148" s="86">
        <f t="shared" ca="1" si="27"/>
        <v>2686460937784.0093</v>
      </c>
      <c r="P148" s="76">
        <f t="shared" ca="1" si="28"/>
        <v>11370202023542.723</v>
      </c>
      <c r="Q148" s="76">
        <f t="shared" ca="1" si="29"/>
        <v>194336976251.98636</v>
      </c>
      <c r="R148" s="50">
        <f t="shared" ca="1" si="20"/>
        <v>2.3130608550487632E-4</v>
      </c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</row>
    <row r="149" spans="1:35">
      <c r="A149" s="83">
        <v>47785.5</v>
      </c>
      <c r="B149" s="83">
        <v>8.6935890526276972E-3</v>
      </c>
      <c r="C149" s="83">
        <v>1</v>
      </c>
      <c r="D149" s="84">
        <f t="shared" si="30"/>
        <v>4.7785500000000001</v>
      </c>
      <c r="E149" s="84">
        <f t="shared" si="30"/>
        <v>8.6935890526276972E-3</v>
      </c>
      <c r="F149" s="76">
        <f t="shared" si="31"/>
        <v>4.7785500000000001</v>
      </c>
      <c r="G149" s="76">
        <f t="shared" si="31"/>
        <v>8.6935890526276972E-3</v>
      </c>
      <c r="H149" s="76">
        <f t="shared" si="21"/>
        <v>22.8345401025</v>
      </c>
      <c r="I149" s="76">
        <f t="shared" si="22"/>
        <v>109.11599160680137</v>
      </c>
      <c r="J149" s="76">
        <f t="shared" si="23"/>
        <v>521.41622169268067</v>
      </c>
      <c r="K149" s="76">
        <f t="shared" si="24"/>
        <v>4.1542749967434081E-2</v>
      </c>
      <c r="L149" s="76">
        <f t="shared" si="25"/>
        <v>0.19851410785688214</v>
      </c>
      <c r="M149" s="76">
        <f t="shared" ref="M149:M212" ca="1" si="32">+E$4+E$5*D149+E$6*D149^2</f>
        <v>7.6622829655046479E-3</v>
      </c>
      <c r="N149" s="76">
        <f t="shared" ca="1" si="26"/>
        <v>1.0635922453370545E-6</v>
      </c>
      <c r="O149" s="86">
        <f t="shared" ca="1" si="27"/>
        <v>2686460937784.0093</v>
      </c>
      <c r="P149" s="76">
        <f t="shared" ca="1" si="28"/>
        <v>11370202023542.723</v>
      </c>
      <c r="Q149" s="76">
        <f t="shared" ca="1" si="29"/>
        <v>194336976251.98636</v>
      </c>
      <c r="R149" s="50">
        <f t="shared" ref="R149:R212" ca="1" si="33">+E149-M149</f>
        <v>1.0313060871230493E-3</v>
      </c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</row>
    <row r="150" spans="1:35">
      <c r="A150" s="83">
        <v>47807.5</v>
      </c>
      <c r="B150" s="83">
        <v>8.0765157846161336E-3</v>
      </c>
      <c r="C150" s="83">
        <v>1</v>
      </c>
      <c r="D150" s="84">
        <f t="shared" si="30"/>
        <v>4.7807500000000003</v>
      </c>
      <c r="E150" s="84">
        <f t="shared" si="30"/>
        <v>8.0765157846161336E-3</v>
      </c>
      <c r="F150" s="76">
        <f t="shared" si="31"/>
        <v>4.7807500000000003</v>
      </c>
      <c r="G150" s="76">
        <f t="shared" si="31"/>
        <v>8.0765157846161336E-3</v>
      </c>
      <c r="H150" s="76">
        <f t="shared" ref="H150:H213" si="34">C150*D150*D150</f>
        <v>22.855570562500002</v>
      </c>
      <c r="I150" s="76">
        <f t="shared" ref="I150:I213" si="35">C150*D150*D150*D150</f>
        <v>109.26676896667189</v>
      </c>
      <c r="J150" s="76">
        <f t="shared" ref="J150:J213" si="36">C150*D150*D150*D150*D150</f>
        <v>522.37710573741663</v>
      </c>
      <c r="K150" s="76">
        <f t="shared" ref="K150:K213" si="37">C150*E150*D150</f>
        <v>3.8611802837303581E-2</v>
      </c>
      <c r="L150" s="76">
        <f t="shared" ref="L150:L213" si="38">C150*E150*D150*D150</f>
        <v>0.1845933764144391</v>
      </c>
      <c r="M150" s="76">
        <f t="shared" ca="1" si="32"/>
        <v>7.6883641208498124E-3</v>
      </c>
      <c r="N150" s="76">
        <f t="shared" ref="N150:N213" ca="1" si="39">C150*(M150-E150)^2</f>
        <v>1.5066171408456327E-7</v>
      </c>
      <c r="O150" s="86">
        <f t="shared" ref="O150:O213" ca="1" si="40">(C150*O$1-O$2*F150+O$3*H150)^2</f>
        <v>2688574021721.874</v>
      </c>
      <c r="P150" s="76">
        <f t="shared" ref="P150:P213" ca="1" si="41">(-C150*O$2+O$4*F150-O$5*H150)^2</f>
        <v>11336163057294.832</v>
      </c>
      <c r="Q150" s="76">
        <f t="shared" ref="Q150:Q213" ca="1" si="42">+(C150*O$3-F150*O$5+H150*O$6)^2</f>
        <v>193452669582.64844</v>
      </c>
      <c r="R150" s="50">
        <f t="shared" ca="1" si="33"/>
        <v>3.8815166376632119E-4</v>
      </c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</row>
    <row r="151" spans="1:35">
      <c r="A151" s="83">
        <v>47826</v>
      </c>
      <c r="B151" s="83">
        <v>7.5961922694212421E-3</v>
      </c>
      <c r="C151" s="83">
        <v>1</v>
      </c>
      <c r="D151" s="84">
        <f t="shared" si="30"/>
        <v>4.7826000000000004</v>
      </c>
      <c r="E151" s="84">
        <f t="shared" si="30"/>
        <v>7.5961922694212421E-3</v>
      </c>
      <c r="F151" s="76">
        <f t="shared" si="31"/>
        <v>4.7826000000000004</v>
      </c>
      <c r="G151" s="76">
        <f t="shared" si="31"/>
        <v>7.5961922694212421E-3</v>
      </c>
      <c r="H151" s="76">
        <f t="shared" si="34"/>
        <v>22.873262760000003</v>
      </c>
      <c r="I151" s="76">
        <f t="shared" si="35"/>
        <v>109.39366647597602</v>
      </c>
      <c r="J151" s="76">
        <f t="shared" si="36"/>
        <v>523.18614928800298</v>
      </c>
      <c r="K151" s="76">
        <f t="shared" si="37"/>
        <v>3.6329549147734036E-2</v>
      </c>
      <c r="L151" s="76">
        <f t="shared" si="38"/>
        <v>0.17374970175395282</v>
      </c>
      <c r="M151" s="76">
        <f t="shared" ca="1" si="32"/>
        <v>7.7103122380917863E-3</v>
      </c>
      <c r="N151" s="76">
        <f t="shared" ca="1" si="39"/>
        <v>1.3023367249365978E-8</v>
      </c>
      <c r="O151" s="86">
        <f t="shared" ca="1" si="40"/>
        <v>2690324158971.9541</v>
      </c>
      <c r="P151" s="76">
        <f t="shared" ca="1" si="41"/>
        <v>11307523073945.172</v>
      </c>
      <c r="Q151" s="76">
        <f t="shared" ca="1" si="42"/>
        <v>192709532744.41785</v>
      </c>
      <c r="R151" s="50">
        <f t="shared" ca="1" si="33"/>
        <v>-1.1411996867054415E-4</v>
      </c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</row>
    <row r="152" spans="1:35">
      <c r="A152" s="83">
        <v>50236.5</v>
      </c>
      <c r="B152" s="83">
        <v>1.238069974144434E-2</v>
      </c>
      <c r="C152" s="83">
        <v>1</v>
      </c>
      <c r="D152" s="84">
        <f t="shared" si="30"/>
        <v>5.0236499999999999</v>
      </c>
      <c r="E152" s="84">
        <f t="shared" si="30"/>
        <v>1.238069974144434E-2</v>
      </c>
      <c r="F152" s="76">
        <f t="shared" si="31"/>
        <v>5.0236499999999999</v>
      </c>
      <c r="G152" s="76">
        <f t="shared" si="31"/>
        <v>1.238069974144434E-2</v>
      </c>
      <c r="H152" s="76">
        <f t="shared" si="34"/>
        <v>25.237059322499999</v>
      </c>
      <c r="I152" s="76">
        <f t="shared" si="35"/>
        <v>126.78215306547712</v>
      </c>
      <c r="J152" s="76">
        <f t="shared" si="36"/>
        <v>636.90916324738407</v>
      </c>
      <c r="K152" s="76">
        <f t="shared" si="37"/>
        <v>6.219630225610686E-2</v>
      </c>
      <c r="L152" s="76">
        <f t="shared" si="38"/>
        <v>0.3124524538288912</v>
      </c>
      <c r="M152" s="76">
        <f t="shared" ca="1" si="32"/>
        <v>1.0696975549161221E-2</v>
      </c>
      <c r="N152" s="76">
        <f t="shared" ca="1" si="39"/>
        <v>2.8349271556794425E-6</v>
      </c>
      <c r="O152" s="86">
        <f t="shared" ca="1" si="40"/>
        <v>2704162438039.0313</v>
      </c>
      <c r="P152" s="76">
        <f t="shared" ca="1" si="41"/>
        <v>7525700815403.3945</v>
      </c>
      <c r="Q152" s="76">
        <f t="shared" ca="1" si="42"/>
        <v>101906372304.88913</v>
      </c>
      <c r="R152" s="50">
        <f t="shared" ca="1" si="33"/>
        <v>1.6837241922831193E-3</v>
      </c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</row>
    <row r="153" spans="1:35">
      <c r="A153" s="83">
        <v>50264.5</v>
      </c>
      <c r="B153" s="83">
        <v>5.4721734218294762E-3</v>
      </c>
      <c r="C153" s="83">
        <v>1</v>
      </c>
      <c r="D153" s="84">
        <f t="shared" si="30"/>
        <v>5.0264499999999996</v>
      </c>
      <c r="E153" s="84">
        <f t="shared" si="30"/>
        <v>5.4721734218294762E-3</v>
      </c>
      <c r="F153" s="76">
        <f t="shared" si="31"/>
        <v>5.0264499999999996</v>
      </c>
      <c r="G153" s="76">
        <f t="shared" si="31"/>
        <v>5.4721734218294762E-3</v>
      </c>
      <c r="H153" s="76">
        <f t="shared" si="34"/>
        <v>25.265199602499997</v>
      </c>
      <c r="I153" s="76">
        <f t="shared" si="35"/>
        <v>126.9942625419861</v>
      </c>
      <c r="J153" s="76">
        <f t="shared" si="36"/>
        <v>638.33031095416595</v>
      </c>
      <c r="K153" s="76">
        <f t="shared" si="37"/>
        <v>2.750560609615477E-2</v>
      </c>
      <c r="L153" s="76">
        <f t="shared" si="38"/>
        <v>0.13825555376201715</v>
      </c>
      <c r="M153" s="76">
        <f t="shared" ca="1" si="32"/>
        <v>1.0733147791590632E-2</v>
      </c>
      <c r="N153" s="76">
        <f t="shared" ca="1" si="39"/>
        <v>2.7677851319283788E-5</v>
      </c>
      <c r="O153" s="86">
        <f t="shared" ca="1" si="40"/>
        <v>2701818994136.6729</v>
      </c>
      <c r="P153" s="76">
        <f t="shared" ca="1" si="41"/>
        <v>7482142316135.4893</v>
      </c>
      <c r="Q153" s="76">
        <f t="shared" ca="1" si="42"/>
        <v>100949156992.22662</v>
      </c>
      <c r="R153" s="50">
        <f t="shared" ca="1" si="33"/>
        <v>-5.2609743697611556E-3</v>
      </c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</row>
    <row r="154" spans="1:35">
      <c r="A154" s="83">
        <v>51098.5</v>
      </c>
      <c r="B154" s="83">
        <v>7.0937410956378229E-3</v>
      </c>
      <c r="C154" s="83">
        <v>1</v>
      </c>
      <c r="D154" s="84">
        <f t="shared" si="30"/>
        <v>5.1098499999999998</v>
      </c>
      <c r="E154" s="84">
        <f t="shared" si="30"/>
        <v>7.0937410956378229E-3</v>
      </c>
      <c r="F154" s="76">
        <f t="shared" si="31"/>
        <v>5.1098499999999998</v>
      </c>
      <c r="G154" s="76">
        <f t="shared" si="31"/>
        <v>7.0937410956378229E-3</v>
      </c>
      <c r="H154" s="76">
        <f t="shared" si="34"/>
        <v>26.110567022499996</v>
      </c>
      <c r="I154" s="76">
        <f t="shared" si="35"/>
        <v>133.42108089992161</v>
      </c>
      <c r="J154" s="76">
        <f t="shared" si="36"/>
        <v>681.76171023646441</v>
      </c>
      <c r="K154" s="76">
        <f t="shared" si="37"/>
        <v>3.6247952937544931E-2</v>
      </c>
      <c r="L154" s="76">
        <f t="shared" si="38"/>
        <v>0.18522160231791396</v>
      </c>
      <c r="M154" s="76">
        <f t="shared" ca="1" si="32"/>
        <v>1.1826142954627743E-2</v>
      </c>
      <c r="N154" s="76">
        <f t="shared" ca="1" si="39"/>
        <v>2.2395627354971247E-5</v>
      </c>
      <c r="O154" s="86">
        <f t="shared" ca="1" si="40"/>
        <v>2606525377564.5439</v>
      </c>
      <c r="P154" s="76">
        <f t="shared" ca="1" si="41"/>
        <v>6202964232390.873</v>
      </c>
      <c r="Q154" s="76">
        <f t="shared" ca="1" si="42"/>
        <v>73868046522.671066</v>
      </c>
      <c r="R154" s="50">
        <f t="shared" ca="1" si="33"/>
        <v>-4.7324018589899198E-3</v>
      </c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</row>
    <row r="155" spans="1:35">
      <c r="A155" s="83">
        <v>51100.5</v>
      </c>
      <c r="B155" s="83">
        <v>1.1799772248543051E-2</v>
      </c>
      <c r="C155" s="83">
        <v>1</v>
      </c>
      <c r="D155" s="84">
        <f t="shared" si="30"/>
        <v>5.1100500000000002</v>
      </c>
      <c r="E155" s="84">
        <f t="shared" si="30"/>
        <v>1.1799772248543051E-2</v>
      </c>
      <c r="F155" s="76">
        <f t="shared" si="31"/>
        <v>5.1100500000000002</v>
      </c>
      <c r="G155" s="76">
        <f t="shared" si="31"/>
        <v>1.1799772248543051E-2</v>
      </c>
      <c r="H155" s="76">
        <f t="shared" si="34"/>
        <v>26.112611002500003</v>
      </c>
      <c r="I155" s="76">
        <f t="shared" si="35"/>
        <v>133.43674785332516</v>
      </c>
      <c r="J155" s="76">
        <f t="shared" si="36"/>
        <v>681.86845336788429</v>
      </c>
      <c r="K155" s="76">
        <f t="shared" si="37"/>
        <v>6.0297426178667422E-2</v>
      </c>
      <c r="L155" s="76">
        <f t="shared" si="38"/>
        <v>0.3081228626442995</v>
      </c>
      <c r="M155" s="76">
        <f t="shared" ca="1" si="32"/>
        <v>1.182880027919659E-2</v>
      </c>
      <c r="N155" s="76">
        <f t="shared" ca="1" si="39"/>
        <v>8.4262656362280685E-10</v>
      </c>
      <c r="O155" s="86">
        <f t="shared" ca="1" si="40"/>
        <v>2606238692158.7837</v>
      </c>
      <c r="P155" s="76">
        <f t="shared" ca="1" si="41"/>
        <v>6199948473723.4316</v>
      </c>
      <c r="Q155" s="76">
        <f t="shared" ca="1" si="42"/>
        <v>73806690423.100998</v>
      </c>
      <c r="R155" s="50">
        <f t="shared" ca="1" si="33"/>
        <v>-2.9028030653539122E-5</v>
      </c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</row>
    <row r="156" spans="1:35">
      <c r="A156" s="83">
        <v>51110</v>
      </c>
      <c r="B156" s="83">
        <v>1.0778402470040577E-2</v>
      </c>
      <c r="C156" s="83">
        <v>1</v>
      </c>
      <c r="D156" s="84">
        <f t="shared" si="30"/>
        <v>5.1109999999999998</v>
      </c>
      <c r="E156" s="84">
        <f t="shared" si="30"/>
        <v>1.0778402470040577E-2</v>
      </c>
      <c r="F156" s="76">
        <f t="shared" si="31"/>
        <v>5.1109999999999998</v>
      </c>
      <c r="G156" s="76">
        <f t="shared" si="31"/>
        <v>1.0778402470040577E-2</v>
      </c>
      <c r="H156" s="76">
        <f t="shared" si="34"/>
        <v>26.122320999999996</v>
      </c>
      <c r="I156" s="76">
        <f t="shared" si="35"/>
        <v>133.51118263099997</v>
      </c>
      <c r="J156" s="76">
        <f t="shared" si="36"/>
        <v>682.37565442704079</v>
      </c>
      <c r="K156" s="76">
        <f t="shared" si="37"/>
        <v>5.5088415024377384E-2</v>
      </c>
      <c r="L156" s="76">
        <f t="shared" si="38"/>
        <v>0.28155688918959282</v>
      </c>
      <c r="M156" s="76">
        <f t="shared" ca="1" si="32"/>
        <v>1.1841424938399008E-2</v>
      </c>
      <c r="N156" s="76">
        <f t="shared" ca="1" si="39"/>
        <v>1.1300167682348503E-6</v>
      </c>
      <c r="O156" s="86">
        <f t="shared" ca="1" si="40"/>
        <v>2604873218032.2524</v>
      </c>
      <c r="P156" s="76">
        <f t="shared" ca="1" si="41"/>
        <v>6185627615736.6523</v>
      </c>
      <c r="Q156" s="76">
        <f t="shared" ca="1" si="42"/>
        <v>73515500159.487335</v>
      </c>
      <c r="R156" s="50">
        <f t="shared" ca="1" si="33"/>
        <v>-1.0630224683584304E-3</v>
      </c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</row>
    <row r="157" spans="1:35">
      <c r="A157" s="83">
        <v>51113</v>
      </c>
      <c r="B157" s="83">
        <v>1.0987437499339567E-2</v>
      </c>
      <c r="C157" s="83">
        <v>1</v>
      </c>
      <c r="D157" s="84">
        <f t="shared" si="30"/>
        <v>5.1113</v>
      </c>
      <c r="E157" s="84">
        <f t="shared" si="30"/>
        <v>1.0987437499339567E-2</v>
      </c>
      <c r="F157" s="76">
        <f t="shared" si="31"/>
        <v>5.1113</v>
      </c>
      <c r="G157" s="76">
        <f t="shared" si="31"/>
        <v>1.0987437499339567E-2</v>
      </c>
      <c r="H157" s="76">
        <f t="shared" si="34"/>
        <v>26.12538769</v>
      </c>
      <c r="I157" s="76">
        <f t="shared" si="35"/>
        <v>133.534694099897</v>
      </c>
      <c r="J157" s="76">
        <f t="shared" si="36"/>
        <v>682.53588195280349</v>
      </c>
      <c r="K157" s="76">
        <f t="shared" si="37"/>
        <v>5.6160089290374332E-2</v>
      </c>
      <c r="L157" s="76">
        <f t="shared" si="38"/>
        <v>0.28705106438989031</v>
      </c>
      <c r="M157" s="76">
        <f t="shared" ca="1" si="32"/>
        <v>1.1845412485527181E-2</v>
      </c>
      <c r="N157" s="76">
        <f t="shared" ca="1" si="39"/>
        <v>7.3612107692363537E-7</v>
      </c>
      <c r="O157" s="86">
        <f t="shared" ca="1" si="40"/>
        <v>2604440739861.0405</v>
      </c>
      <c r="P157" s="76">
        <f t="shared" ca="1" si="41"/>
        <v>6181106614694.1328</v>
      </c>
      <c r="Q157" s="76">
        <f t="shared" ca="1" si="42"/>
        <v>73423631667.326492</v>
      </c>
      <c r="R157" s="50">
        <f t="shared" ca="1" si="33"/>
        <v>-8.5797498618761341E-4</v>
      </c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</row>
    <row r="158" spans="1:35">
      <c r="A158" s="83">
        <v>51178</v>
      </c>
      <c r="B158" s="83">
        <v>9.4824740404745433E-3</v>
      </c>
      <c r="C158" s="83">
        <v>1</v>
      </c>
      <c r="D158" s="84">
        <f t="shared" si="30"/>
        <v>5.1177999999999999</v>
      </c>
      <c r="E158" s="84">
        <f t="shared" si="30"/>
        <v>9.4824740404745433E-3</v>
      </c>
      <c r="F158" s="76">
        <f t="shared" si="31"/>
        <v>5.1177999999999999</v>
      </c>
      <c r="G158" s="76">
        <f t="shared" si="31"/>
        <v>9.4824740404745433E-3</v>
      </c>
      <c r="H158" s="76">
        <f t="shared" si="34"/>
        <v>26.191876839999999</v>
      </c>
      <c r="I158" s="76">
        <f t="shared" si="35"/>
        <v>134.04478729175199</v>
      </c>
      <c r="J158" s="76">
        <f t="shared" si="36"/>
        <v>686.01441240172835</v>
      </c>
      <c r="K158" s="76">
        <f t="shared" si="37"/>
        <v>4.8529405644340613E-2</v>
      </c>
      <c r="L158" s="76">
        <f t="shared" si="38"/>
        <v>0.2483637922066064</v>
      </c>
      <c r="M158" s="76">
        <f t="shared" ca="1" si="32"/>
        <v>1.1931905123513983E-2</v>
      </c>
      <c r="N158" s="76">
        <f t="shared" ca="1" si="39"/>
        <v>5.999712630559764E-6</v>
      </c>
      <c r="O158" s="86">
        <f t="shared" ca="1" si="40"/>
        <v>2594920347052.9512</v>
      </c>
      <c r="P158" s="76">
        <f t="shared" ca="1" si="41"/>
        <v>6083315979451.3535</v>
      </c>
      <c r="Q158" s="76">
        <f t="shared" ca="1" si="42"/>
        <v>71443386218.870895</v>
      </c>
      <c r="R158" s="50">
        <f t="shared" ca="1" si="33"/>
        <v>-2.4494310830394401E-3</v>
      </c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</row>
    <row r="159" spans="1:35">
      <c r="A159" s="83">
        <v>51263</v>
      </c>
      <c r="B159" s="83">
        <v>1.1835415654316714E-2</v>
      </c>
      <c r="C159" s="83">
        <v>1</v>
      </c>
      <c r="D159" s="84">
        <f t="shared" si="30"/>
        <v>5.1262999999999996</v>
      </c>
      <c r="E159" s="84">
        <f t="shared" si="30"/>
        <v>1.1835415654316714E-2</v>
      </c>
      <c r="F159" s="76">
        <f t="shared" si="31"/>
        <v>5.1262999999999996</v>
      </c>
      <c r="G159" s="76">
        <f t="shared" si="31"/>
        <v>1.1835415654316714E-2</v>
      </c>
      <c r="H159" s="76">
        <f t="shared" si="34"/>
        <v>26.278951689999996</v>
      </c>
      <c r="I159" s="76">
        <f t="shared" si="35"/>
        <v>134.71379004844698</v>
      </c>
      <c r="J159" s="76">
        <f t="shared" si="36"/>
        <v>690.58330192535368</v>
      </c>
      <c r="K159" s="76">
        <f t="shared" si="37"/>
        <v>6.0671891268723764E-2</v>
      </c>
      <c r="L159" s="76">
        <f t="shared" si="38"/>
        <v>0.31102231621085863</v>
      </c>
      <c r="M159" s="76">
        <f t="shared" ca="1" si="32"/>
        <v>1.2045287179563866E-2</v>
      </c>
      <c r="N159" s="76">
        <f t="shared" ca="1" si="39"/>
        <v>4.4046057109565827E-8</v>
      </c>
      <c r="O159" s="86">
        <f t="shared" ca="1" si="40"/>
        <v>2582039813380.6611</v>
      </c>
      <c r="P159" s="76">
        <f t="shared" ca="1" si="41"/>
        <v>5955923256911.9033</v>
      </c>
      <c r="Q159" s="76">
        <f t="shared" ca="1" si="42"/>
        <v>68883730441.306625</v>
      </c>
      <c r="R159" s="50">
        <f t="shared" ca="1" si="33"/>
        <v>-2.0987152524715169E-4</v>
      </c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</row>
    <row r="160" spans="1:35">
      <c r="A160" s="83">
        <v>51309.5</v>
      </c>
      <c r="B160" s="83">
        <v>1.0322765790681244E-2</v>
      </c>
      <c r="C160" s="83">
        <v>1</v>
      </c>
      <c r="D160" s="84">
        <f t="shared" si="30"/>
        <v>5.1309500000000003</v>
      </c>
      <c r="E160" s="84">
        <f t="shared" si="30"/>
        <v>1.0322765790681244E-2</v>
      </c>
      <c r="F160" s="76">
        <f t="shared" si="31"/>
        <v>5.1309500000000003</v>
      </c>
      <c r="G160" s="76">
        <f t="shared" si="31"/>
        <v>1.0322765790681244E-2</v>
      </c>
      <c r="H160" s="76">
        <f t="shared" si="34"/>
        <v>26.326647902500003</v>
      </c>
      <c r="I160" s="76">
        <f t="shared" si="35"/>
        <v>135.08071405533241</v>
      </c>
      <c r="J160" s="76">
        <f t="shared" si="36"/>
        <v>693.09238978220787</v>
      </c>
      <c r="K160" s="76">
        <f t="shared" si="37"/>
        <v>5.2965595133695934E-2</v>
      </c>
      <c r="L160" s="76">
        <f t="shared" si="38"/>
        <v>0.2717638203512372</v>
      </c>
      <c r="M160" s="76">
        <f t="shared" ca="1" si="32"/>
        <v>1.210744634335343E-2</v>
      </c>
      <c r="N160" s="76">
        <f t="shared" ca="1" si="39"/>
        <v>3.1850846750862997E-6</v>
      </c>
      <c r="O160" s="86">
        <f t="shared" ca="1" si="40"/>
        <v>2574788061972.1953</v>
      </c>
      <c r="P160" s="76">
        <f t="shared" ca="1" si="41"/>
        <v>5886473791759.9893</v>
      </c>
      <c r="Q160" s="76">
        <f t="shared" ca="1" si="42"/>
        <v>67498009335.667755</v>
      </c>
      <c r="R160" s="50">
        <f t="shared" ca="1" si="33"/>
        <v>-1.7846805526721861E-3</v>
      </c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</row>
    <row r="161" spans="1:35">
      <c r="A161" s="83">
        <v>52338</v>
      </c>
      <c r="B161" s="83">
        <v>1.3011561002079987E-2</v>
      </c>
      <c r="C161" s="83">
        <v>1</v>
      </c>
      <c r="D161" s="84">
        <f t="shared" si="30"/>
        <v>5.2337999999999996</v>
      </c>
      <c r="E161" s="84">
        <f t="shared" si="30"/>
        <v>1.3011561002079987E-2</v>
      </c>
      <c r="F161" s="76">
        <f t="shared" si="31"/>
        <v>5.2337999999999996</v>
      </c>
      <c r="G161" s="76">
        <f t="shared" si="31"/>
        <v>1.3011561002079987E-2</v>
      </c>
      <c r="H161" s="76">
        <f t="shared" si="34"/>
        <v>27.392662439999995</v>
      </c>
      <c r="I161" s="76">
        <f t="shared" si="35"/>
        <v>143.36771667847196</v>
      </c>
      <c r="J161" s="76">
        <f t="shared" si="36"/>
        <v>750.35795555178652</v>
      </c>
      <c r="K161" s="76">
        <f t="shared" si="37"/>
        <v>6.8099907972686224E-2</v>
      </c>
      <c r="L161" s="76">
        <f t="shared" si="38"/>
        <v>0.35642129834744513</v>
      </c>
      <c r="M161" s="76">
        <f t="shared" ca="1" si="32"/>
        <v>1.3506259806634183E-2</v>
      </c>
      <c r="N161" s="76">
        <f t="shared" ca="1" si="39"/>
        <v>2.4472690722735047E-7</v>
      </c>
      <c r="O161" s="86">
        <f t="shared" ca="1" si="40"/>
        <v>2378802988078.48</v>
      </c>
      <c r="P161" s="76">
        <f t="shared" ca="1" si="41"/>
        <v>4402966923752.9375</v>
      </c>
      <c r="Q161" s="76">
        <f t="shared" ca="1" si="42"/>
        <v>39723803872.475639</v>
      </c>
      <c r="R161" s="50">
        <f t="shared" ca="1" si="33"/>
        <v>-4.9469880455419585E-4</v>
      </c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</row>
    <row r="162" spans="1:35">
      <c r="A162" s="83">
        <v>52454</v>
      </c>
      <c r="B162" s="83">
        <v>1.3406258524158807E-2</v>
      </c>
      <c r="C162" s="83">
        <v>1</v>
      </c>
      <c r="D162" s="84">
        <f t="shared" si="30"/>
        <v>5.2454000000000001</v>
      </c>
      <c r="E162" s="84">
        <f t="shared" si="30"/>
        <v>1.3406258524158807E-2</v>
      </c>
      <c r="F162" s="76">
        <f t="shared" si="31"/>
        <v>5.2454000000000001</v>
      </c>
      <c r="G162" s="76">
        <f t="shared" si="31"/>
        <v>1.3406258524158807E-2</v>
      </c>
      <c r="H162" s="76">
        <f t="shared" si="34"/>
        <v>27.514221160000002</v>
      </c>
      <c r="I162" s="76">
        <f t="shared" si="35"/>
        <v>144.32309567266401</v>
      </c>
      <c r="J162" s="76">
        <f t="shared" si="36"/>
        <v>757.03236604139181</v>
      </c>
      <c r="K162" s="76">
        <f t="shared" si="37"/>
        <v>7.0321188462622614E-2</v>
      </c>
      <c r="L162" s="76">
        <f t="shared" si="38"/>
        <v>0.36886276196184065</v>
      </c>
      <c r="M162" s="76">
        <f t="shared" ca="1" si="32"/>
        <v>1.3666902853439696E-2</v>
      </c>
      <c r="N162" s="76">
        <f t="shared" ca="1" si="39"/>
        <v>6.7935466386284031E-8</v>
      </c>
      <c r="O162" s="86">
        <f t="shared" ca="1" si="40"/>
        <v>2352640253319.2285</v>
      </c>
      <c r="P162" s="76">
        <f t="shared" ca="1" si="41"/>
        <v>4243082081780.3369</v>
      </c>
      <c r="Q162" s="76">
        <f t="shared" ca="1" si="42"/>
        <v>36967022659.544685</v>
      </c>
      <c r="R162" s="50">
        <f t="shared" ca="1" si="33"/>
        <v>-2.6064432928088813E-4</v>
      </c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</row>
    <row r="163" spans="1:35">
      <c r="A163" s="83">
        <v>52454</v>
      </c>
      <c r="B163" s="83">
        <v>1.3406258524158807E-2</v>
      </c>
      <c r="C163" s="83">
        <v>1</v>
      </c>
      <c r="D163" s="84">
        <f t="shared" si="30"/>
        <v>5.2454000000000001</v>
      </c>
      <c r="E163" s="84">
        <f t="shared" si="30"/>
        <v>1.3406258524158807E-2</v>
      </c>
      <c r="F163" s="76">
        <f t="shared" si="31"/>
        <v>5.2454000000000001</v>
      </c>
      <c r="G163" s="76">
        <f t="shared" si="31"/>
        <v>1.3406258524158807E-2</v>
      </c>
      <c r="H163" s="76">
        <f t="shared" si="34"/>
        <v>27.514221160000002</v>
      </c>
      <c r="I163" s="76">
        <f t="shared" si="35"/>
        <v>144.32309567266401</v>
      </c>
      <c r="J163" s="76">
        <f t="shared" si="36"/>
        <v>757.03236604139181</v>
      </c>
      <c r="K163" s="76">
        <f t="shared" si="37"/>
        <v>7.0321188462622614E-2</v>
      </c>
      <c r="L163" s="76">
        <f t="shared" si="38"/>
        <v>0.36886276196184065</v>
      </c>
      <c r="M163" s="76">
        <f t="shared" ca="1" si="32"/>
        <v>1.3666902853439696E-2</v>
      </c>
      <c r="N163" s="76">
        <f t="shared" ca="1" si="39"/>
        <v>6.7935466386284031E-8</v>
      </c>
      <c r="O163" s="86">
        <f t="shared" ca="1" si="40"/>
        <v>2352640253319.2285</v>
      </c>
      <c r="P163" s="76">
        <f t="shared" ca="1" si="41"/>
        <v>4243082081780.3369</v>
      </c>
      <c r="Q163" s="76">
        <f t="shared" ca="1" si="42"/>
        <v>36967022659.544685</v>
      </c>
      <c r="R163" s="50">
        <f t="shared" ca="1" si="33"/>
        <v>-2.6064432928088813E-4</v>
      </c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</row>
    <row r="164" spans="1:35">
      <c r="A164" s="83">
        <v>52454</v>
      </c>
      <c r="B164" s="83">
        <v>1.3406258524158807E-2</v>
      </c>
      <c r="C164" s="83">
        <v>1</v>
      </c>
      <c r="D164" s="84">
        <f t="shared" si="30"/>
        <v>5.2454000000000001</v>
      </c>
      <c r="E164" s="84">
        <f t="shared" si="30"/>
        <v>1.3406258524158807E-2</v>
      </c>
      <c r="F164" s="76">
        <f t="shared" si="31"/>
        <v>5.2454000000000001</v>
      </c>
      <c r="G164" s="76">
        <f t="shared" si="31"/>
        <v>1.3406258524158807E-2</v>
      </c>
      <c r="H164" s="76">
        <f t="shared" si="34"/>
        <v>27.514221160000002</v>
      </c>
      <c r="I164" s="76">
        <f t="shared" si="35"/>
        <v>144.32309567266401</v>
      </c>
      <c r="J164" s="76">
        <f t="shared" si="36"/>
        <v>757.03236604139181</v>
      </c>
      <c r="K164" s="76">
        <f t="shared" si="37"/>
        <v>7.0321188462622614E-2</v>
      </c>
      <c r="L164" s="76">
        <f t="shared" si="38"/>
        <v>0.36886276196184065</v>
      </c>
      <c r="M164" s="76">
        <f t="shared" ca="1" si="32"/>
        <v>1.3666902853439696E-2</v>
      </c>
      <c r="N164" s="76">
        <f t="shared" ca="1" si="39"/>
        <v>6.7935466386284031E-8</v>
      </c>
      <c r="O164" s="86">
        <f t="shared" ca="1" si="40"/>
        <v>2352640253319.2285</v>
      </c>
      <c r="P164" s="76">
        <f t="shared" ca="1" si="41"/>
        <v>4243082081780.3369</v>
      </c>
      <c r="Q164" s="76">
        <f t="shared" ca="1" si="42"/>
        <v>36967022659.544685</v>
      </c>
      <c r="R164" s="50">
        <f t="shared" ca="1" si="33"/>
        <v>-2.6064432928088813E-4</v>
      </c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</row>
    <row r="165" spans="1:35">
      <c r="A165" s="83">
        <v>52454</v>
      </c>
      <c r="B165" s="83">
        <v>1.3406258524158807E-2</v>
      </c>
      <c r="C165" s="83">
        <v>1</v>
      </c>
      <c r="D165" s="84">
        <f t="shared" si="30"/>
        <v>5.2454000000000001</v>
      </c>
      <c r="E165" s="84">
        <f t="shared" si="30"/>
        <v>1.3406258524158807E-2</v>
      </c>
      <c r="F165" s="76">
        <f t="shared" si="31"/>
        <v>5.2454000000000001</v>
      </c>
      <c r="G165" s="76">
        <f t="shared" si="31"/>
        <v>1.3406258524158807E-2</v>
      </c>
      <c r="H165" s="76">
        <f t="shared" si="34"/>
        <v>27.514221160000002</v>
      </c>
      <c r="I165" s="76">
        <f t="shared" si="35"/>
        <v>144.32309567266401</v>
      </c>
      <c r="J165" s="76">
        <f t="shared" si="36"/>
        <v>757.03236604139181</v>
      </c>
      <c r="K165" s="76">
        <f t="shared" si="37"/>
        <v>7.0321188462622614E-2</v>
      </c>
      <c r="L165" s="76">
        <f t="shared" si="38"/>
        <v>0.36886276196184065</v>
      </c>
      <c r="M165" s="76">
        <f t="shared" ca="1" si="32"/>
        <v>1.3666902853439696E-2</v>
      </c>
      <c r="N165" s="76">
        <f t="shared" ca="1" si="39"/>
        <v>6.7935466386284031E-8</v>
      </c>
      <c r="O165" s="86">
        <f t="shared" ca="1" si="40"/>
        <v>2352640253319.2285</v>
      </c>
      <c r="P165" s="76">
        <f t="shared" ca="1" si="41"/>
        <v>4243082081780.3369</v>
      </c>
      <c r="Q165" s="76">
        <f t="shared" ca="1" si="42"/>
        <v>36967022659.544685</v>
      </c>
      <c r="R165" s="50">
        <f t="shared" ca="1" si="33"/>
        <v>-2.6064432928088813E-4</v>
      </c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</row>
    <row r="166" spans="1:35">
      <c r="A166" s="83">
        <v>53316</v>
      </c>
      <c r="B166" s="83">
        <v>1.4723785086235321E-2</v>
      </c>
      <c r="C166" s="83">
        <v>1</v>
      </c>
      <c r="D166" s="84">
        <f t="shared" si="30"/>
        <v>5.3315999999999999</v>
      </c>
      <c r="E166" s="84">
        <f t="shared" si="30"/>
        <v>1.4723785086235321E-2</v>
      </c>
      <c r="F166" s="76">
        <f t="shared" si="31"/>
        <v>5.3315999999999999</v>
      </c>
      <c r="G166" s="76">
        <f t="shared" si="31"/>
        <v>1.4723785086235321E-2</v>
      </c>
      <c r="H166" s="76">
        <f t="shared" si="34"/>
        <v>28.425958559999998</v>
      </c>
      <c r="I166" s="76">
        <f t="shared" si="35"/>
        <v>151.55584065849598</v>
      </c>
      <c r="J166" s="76">
        <f t="shared" si="36"/>
        <v>808.03512005483719</v>
      </c>
      <c r="K166" s="76">
        <f t="shared" si="37"/>
        <v>7.8501332565772228E-2</v>
      </c>
      <c r="L166" s="76">
        <f t="shared" si="38"/>
        <v>0.41853770470767121</v>
      </c>
      <c r="M166" s="76">
        <f t="shared" ca="1" si="32"/>
        <v>1.4878915872577968E-2</v>
      </c>
      <c r="N166" s="76">
        <f t="shared" ca="1" si="39"/>
        <v>2.4065560871288024E-8</v>
      </c>
      <c r="O166" s="86">
        <f t="shared" ca="1" si="40"/>
        <v>2135184923052.7625</v>
      </c>
      <c r="P166" s="76">
        <f t="shared" ca="1" si="41"/>
        <v>3114558417714.3887</v>
      </c>
      <c r="Q166" s="76">
        <f t="shared" ca="1" si="42"/>
        <v>19202438827.986576</v>
      </c>
      <c r="R166" s="50">
        <f t="shared" ca="1" si="33"/>
        <v>-1.551307863426471E-4</v>
      </c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</row>
    <row r="167" spans="1:35">
      <c r="A167" s="83">
        <v>53316</v>
      </c>
      <c r="B167" s="83">
        <v>1.4723785086235321E-2</v>
      </c>
      <c r="C167" s="83">
        <v>1</v>
      </c>
      <c r="D167" s="84">
        <f t="shared" si="30"/>
        <v>5.3315999999999999</v>
      </c>
      <c r="E167" s="84">
        <f t="shared" si="30"/>
        <v>1.4723785086235321E-2</v>
      </c>
      <c r="F167" s="76">
        <f t="shared" si="31"/>
        <v>5.3315999999999999</v>
      </c>
      <c r="G167" s="76">
        <f t="shared" si="31"/>
        <v>1.4723785086235321E-2</v>
      </c>
      <c r="H167" s="76">
        <f t="shared" si="34"/>
        <v>28.425958559999998</v>
      </c>
      <c r="I167" s="76">
        <f t="shared" si="35"/>
        <v>151.55584065849598</v>
      </c>
      <c r="J167" s="76">
        <f t="shared" si="36"/>
        <v>808.03512005483719</v>
      </c>
      <c r="K167" s="76">
        <f t="shared" si="37"/>
        <v>7.8501332565772228E-2</v>
      </c>
      <c r="L167" s="76">
        <f t="shared" si="38"/>
        <v>0.41853770470767121</v>
      </c>
      <c r="M167" s="76">
        <f t="shared" ca="1" si="32"/>
        <v>1.4878915872577968E-2</v>
      </c>
      <c r="N167" s="76">
        <f t="shared" ca="1" si="39"/>
        <v>2.4065560871288024E-8</v>
      </c>
      <c r="O167" s="86">
        <f t="shared" ca="1" si="40"/>
        <v>2135184923052.7625</v>
      </c>
      <c r="P167" s="76">
        <f t="shared" ca="1" si="41"/>
        <v>3114558417714.3887</v>
      </c>
      <c r="Q167" s="76">
        <f t="shared" ca="1" si="42"/>
        <v>19202438827.986576</v>
      </c>
      <c r="R167" s="50">
        <f t="shared" ca="1" si="33"/>
        <v>-1.551307863426471E-4</v>
      </c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</row>
    <row r="168" spans="1:35">
      <c r="A168" s="83">
        <v>53316</v>
      </c>
      <c r="B168" s="83">
        <v>1.4753785089115436E-2</v>
      </c>
      <c r="C168" s="83">
        <v>1</v>
      </c>
      <c r="D168" s="84">
        <f t="shared" si="30"/>
        <v>5.3315999999999999</v>
      </c>
      <c r="E168" s="84">
        <f t="shared" si="30"/>
        <v>1.4753785089115436E-2</v>
      </c>
      <c r="F168" s="76">
        <f t="shared" si="31"/>
        <v>5.3315999999999999</v>
      </c>
      <c r="G168" s="76">
        <f t="shared" si="31"/>
        <v>1.4753785089115436E-2</v>
      </c>
      <c r="H168" s="76">
        <f t="shared" si="34"/>
        <v>28.425958559999998</v>
      </c>
      <c r="I168" s="76">
        <f t="shared" si="35"/>
        <v>151.55584065849598</v>
      </c>
      <c r="J168" s="76">
        <f t="shared" si="36"/>
        <v>808.03512005483719</v>
      </c>
      <c r="K168" s="76">
        <f t="shared" si="37"/>
        <v>7.8661280581127854E-2</v>
      </c>
      <c r="L168" s="76">
        <f t="shared" si="38"/>
        <v>0.41939048354634129</v>
      </c>
      <c r="M168" s="76">
        <f t="shared" ca="1" si="32"/>
        <v>1.4878915872577968E-2</v>
      </c>
      <c r="N168" s="76">
        <f t="shared" ca="1" si="39"/>
        <v>1.5657712969947081E-8</v>
      </c>
      <c r="O168" s="86">
        <f t="shared" ca="1" si="40"/>
        <v>2135184923052.7625</v>
      </c>
      <c r="P168" s="76">
        <f t="shared" ca="1" si="41"/>
        <v>3114558417714.3887</v>
      </c>
      <c r="Q168" s="76">
        <f t="shared" ca="1" si="42"/>
        <v>19202438827.986576</v>
      </c>
      <c r="R168" s="50">
        <f t="shared" ca="1" si="33"/>
        <v>-1.2513078346253204E-4</v>
      </c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</row>
    <row r="169" spans="1:35">
      <c r="A169" s="83">
        <v>53319.5</v>
      </c>
      <c r="B169" s="83">
        <v>1.5081355893858525E-2</v>
      </c>
      <c r="C169" s="83">
        <v>1</v>
      </c>
      <c r="D169" s="84">
        <f t="shared" si="30"/>
        <v>5.33195</v>
      </c>
      <c r="E169" s="84">
        <f t="shared" si="30"/>
        <v>1.5081355893858525E-2</v>
      </c>
      <c r="F169" s="76">
        <f t="shared" si="31"/>
        <v>5.33195</v>
      </c>
      <c r="G169" s="76">
        <f t="shared" si="31"/>
        <v>1.5081355893858525E-2</v>
      </c>
      <c r="H169" s="76">
        <f t="shared" si="34"/>
        <v>28.429690802499998</v>
      </c>
      <c r="I169" s="76">
        <f t="shared" si="35"/>
        <v>151.58568987438986</v>
      </c>
      <c r="J169" s="76">
        <f t="shared" si="36"/>
        <v>808.24731912575294</v>
      </c>
      <c r="K169" s="76">
        <f t="shared" si="37"/>
        <v>8.0413035558258961E-2</v>
      </c>
      <c r="L169" s="76">
        <f t="shared" si="38"/>
        <v>0.42875828494485885</v>
      </c>
      <c r="M169" s="76">
        <f t="shared" ca="1" si="32"/>
        <v>1.488390268444538E-2</v>
      </c>
      <c r="N169" s="76">
        <f t="shared" ca="1" si="39"/>
        <v>3.8987769907551301E-8</v>
      </c>
      <c r="O169" s="86">
        <f t="shared" ca="1" si="40"/>
        <v>2134224743416.0835</v>
      </c>
      <c r="P169" s="76">
        <f t="shared" ca="1" si="41"/>
        <v>3110212854144.749</v>
      </c>
      <c r="Q169" s="76">
        <f t="shared" ca="1" si="42"/>
        <v>19140691745.947853</v>
      </c>
      <c r="R169" s="50">
        <f t="shared" ca="1" si="33"/>
        <v>1.9745320941314502E-4</v>
      </c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</row>
    <row r="170" spans="1:35">
      <c r="A170" s="83">
        <v>53319.5</v>
      </c>
      <c r="B170" s="83">
        <v>1.5081355893858525E-2</v>
      </c>
      <c r="C170" s="83">
        <v>1</v>
      </c>
      <c r="D170" s="84">
        <f t="shared" si="30"/>
        <v>5.33195</v>
      </c>
      <c r="E170" s="84">
        <f t="shared" si="30"/>
        <v>1.5081355893858525E-2</v>
      </c>
      <c r="F170" s="76">
        <f t="shared" si="31"/>
        <v>5.33195</v>
      </c>
      <c r="G170" s="76">
        <f t="shared" si="31"/>
        <v>1.5081355893858525E-2</v>
      </c>
      <c r="H170" s="76">
        <f t="shared" si="34"/>
        <v>28.429690802499998</v>
      </c>
      <c r="I170" s="76">
        <f t="shared" si="35"/>
        <v>151.58568987438986</v>
      </c>
      <c r="J170" s="76">
        <f t="shared" si="36"/>
        <v>808.24731912575294</v>
      </c>
      <c r="K170" s="76">
        <f t="shared" si="37"/>
        <v>8.0413035558258961E-2</v>
      </c>
      <c r="L170" s="76">
        <f t="shared" si="38"/>
        <v>0.42875828494485885</v>
      </c>
      <c r="M170" s="76">
        <f t="shared" ca="1" si="32"/>
        <v>1.488390268444538E-2</v>
      </c>
      <c r="N170" s="76">
        <f t="shared" ca="1" si="39"/>
        <v>3.8987769907551301E-8</v>
      </c>
      <c r="O170" s="86">
        <f t="shared" ca="1" si="40"/>
        <v>2134224743416.0835</v>
      </c>
      <c r="P170" s="76">
        <f t="shared" ca="1" si="41"/>
        <v>3110212854144.749</v>
      </c>
      <c r="Q170" s="76">
        <f t="shared" ca="1" si="42"/>
        <v>19140691745.947853</v>
      </c>
      <c r="R170" s="50">
        <f t="shared" ca="1" si="33"/>
        <v>1.9745320941314502E-4</v>
      </c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</row>
    <row r="171" spans="1:35">
      <c r="A171" s="83">
        <v>53507.5</v>
      </c>
      <c r="B171" s="83">
        <v>1.5280797128420783E-2</v>
      </c>
      <c r="C171" s="83">
        <v>1</v>
      </c>
      <c r="D171" s="84">
        <f t="shared" si="30"/>
        <v>5.3507499999999997</v>
      </c>
      <c r="E171" s="84">
        <f t="shared" si="30"/>
        <v>1.5280797128420783E-2</v>
      </c>
      <c r="F171" s="76">
        <f t="shared" si="31"/>
        <v>5.3507499999999997</v>
      </c>
      <c r="G171" s="76">
        <f t="shared" si="31"/>
        <v>1.5280797128420783E-2</v>
      </c>
      <c r="H171" s="76">
        <f t="shared" si="34"/>
        <v>28.630525562499997</v>
      </c>
      <c r="I171" s="76">
        <f t="shared" si="35"/>
        <v>153.19478465354686</v>
      </c>
      <c r="J171" s="76">
        <f t="shared" si="36"/>
        <v>819.70699398496583</v>
      </c>
      <c r="K171" s="76">
        <f t="shared" si="37"/>
        <v>8.17637252348975E-2</v>
      </c>
      <c r="L171" s="76">
        <f t="shared" si="38"/>
        <v>0.43749725280062779</v>
      </c>
      <c r="M171" s="76">
        <f t="shared" ca="1" si="32"/>
        <v>1.5152545902692841E-2</v>
      </c>
      <c r="N171" s="76">
        <f t="shared" ca="1" si="39"/>
        <v>1.6448376900719699E-8</v>
      </c>
      <c r="O171" s="86">
        <f t="shared" ca="1" si="40"/>
        <v>2081807653893.0979</v>
      </c>
      <c r="P171" s="76">
        <f t="shared" ca="1" si="41"/>
        <v>2879898530923.5103</v>
      </c>
      <c r="Q171" s="76">
        <f t="shared" ca="1" si="42"/>
        <v>15955227436.375246</v>
      </c>
      <c r="R171" s="50">
        <f t="shared" ca="1" si="33"/>
        <v>1.2825122572794265E-4</v>
      </c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</row>
    <row r="172" spans="1:35">
      <c r="A172" s="83">
        <v>53518</v>
      </c>
      <c r="B172" s="83">
        <v>1.4052692332720438E-2</v>
      </c>
      <c r="C172" s="83">
        <v>1</v>
      </c>
      <c r="D172" s="84">
        <f t="shared" si="30"/>
        <v>5.3517999999999999</v>
      </c>
      <c r="E172" s="84">
        <f t="shared" si="30"/>
        <v>1.4052692332720438E-2</v>
      </c>
      <c r="F172" s="76">
        <f t="shared" si="31"/>
        <v>5.3517999999999999</v>
      </c>
      <c r="G172" s="76">
        <f t="shared" si="31"/>
        <v>1.4052692332720438E-2</v>
      </c>
      <c r="H172" s="76">
        <f t="shared" si="34"/>
        <v>28.64176324</v>
      </c>
      <c r="I172" s="76">
        <f t="shared" si="35"/>
        <v>153.284988507832</v>
      </c>
      <c r="J172" s="76">
        <f t="shared" si="36"/>
        <v>820.35060149621529</v>
      </c>
      <c r="K172" s="76">
        <f t="shared" si="37"/>
        <v>7.5207198826253235E-2</v>
      </c>
      <c r="L172" s="76">
        <f t="shared" si="38"/>
        <v>0.40249388667834207</v>
      </c>
      <c r="M172" s="76">
        <f t="shared" ca="1" si="32"/>
        <v>1.5167595078930785E-2</v>
      </c>
      <c r="N172" s="76">
        <f t="shared" ca="1" si="39"/>
        <v>1.2430081335073716E-6</v>
      </c>
      <c r="O172" s="86">
        <f t="shared" ca="1" si="40"/>
        <v>2078832276200.5054</v>
      </c>
      <c r="P172" s="76">
        <f t="shared" ca="1" si="41"/>
        <v>2867218261232.7217</v>
      </c>
      <c r="Q172" s="76">
        <f t="shared" ca="1" si="42"/>
        <v>15785001665.880795</v>
      </c>
      <c r="R172" s="50">
        <f t="shared" ca="1" si="33"/>
        <v>-1.1149027462103462E-3</v>
      </c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</row>
    <row r="173" spans="1:35">
      <c r="A173" s="83">
        <v>53518</v>
      </c>
      <c r="B173" s="83">
        <v>1.4052692332720438E-2</v>
      </c>
      <c r="C173" s="83">
        <v>1</v>
      </c>
      <c r="D173" s="84">
        <f t="shared" si="30"/>
        <v>5.3517999999999999</v>
      </c>
      <c r="E173" s="84">
        <f t="shared" si="30"/>
        <v>1.4052692332720438E-2</v>
      </c>
      <c r="F173" s="76">
        <f t="shared" si="31"/>
        <v>5.3517999999999999</v>
      </c>
      <c r="G173" s="76">
        <f t="shared" si="31"/>
        <v>1.4052692332720438E-2</v>
      </c>
      <c r="H173" s="76">
        <f t="shared" si="34"/>
        <v>28.64176324</v>
      </c>
      <c r="I173" s="76">
        <f t="shared" si="35"/>
        <v>153.284988507832</v>
      </c>
      <c r="J173" s="76">
        <f t="shared" si="36"/>
        <v>820.35060149621529</v>
      </c>
      <c r="K173" s="76">
        <f t="shared" si="37"/>
        <v>7.5207198826253235E-2</v>
      </c>
      <c r="L173" s="76">
        <f t="shared" si="38"/>
        <v>0.40249388667834207</v>
      </c>
      <c r="M173" s="76">
        <f t="shared" ca="1" si="32"/>
        <v>1.5167595078930785E-2</v>
      </c>
      <c r="N173" s="76">
        <f t="shared" ca="1" si="39"/>
        <v>1.2430081335073716E-6</v>
      </c>
      <c r="O173" s="86">
        <f t="shared" ca="1" si="40"/>
        <v>2078832276200.5054</v>
      </c>
      <c r="P173" s="76">
        <f t="shared" ca="1" si="41"/>
        <v>2867218261232.7217</v>
      </c>
      <c r="Q173" s="76">
        <f t="shared" ca="1" si="42"/>
        <v>15785001665.880795</v>
      </c>
      <c r="R173" s="50">
        <f t="shared" ca="1" si="33"/>
        <v>-1.1149027462103462E-3</v>
      </c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</row>
    <row r="174" spans="1:35">
      <c r="A174" s="83">
        <v>53518</v>
      </c>
      <c r="B174" s="83">
        <v>1.4052692332720438E-2</v>
      </c>
      <c r="C174" s="83">
        <v>1</v>
      </c>
      <c r="D174" s="84">
        <f t="shared" si="30"/>
        <v>5.3517999999999999</v>
      </c>
      <c r="E174" s="84">
        <f t="shared" si="30"/>
        <v>1.4052692332720438E-2</v>
      </c>
      <c r="F174" s="76">
        <f t="shared" si="31"/>
        <v>5.3517999999999999</v>
      </c>
      <c r="G174" s="76">
        <f t="shared" si="31"/>
        <v>1.4052692332720438E-2</v>
      </c>
      <c r="H174" s="76">
        <f t="shared" si="34"/>
        <v>28.64176324</v>
      </c>
      <c r="I174" s="76">
        <f t="shared" si="35"/>
        <v>153.284988507832</v>
      </c>
      <c r="J174" s="76">
        <f t="shared" si="36"/>
        <v>820.35060149621529</v>
      </c>
      <c r="K174" s="76">
        <f t="shared" si="37"/>
        <v>7.5207198826253235E-2</v>
      </c>
      <c r="L174" s="76">
        <f t="shared" si="38"/>
        <v>0.40249388667834207</v>
      </c>
      <c r="M174" s="76">
        <f t="shared" ca="1" si="32"/>
        <v>1.5167595078930785E-2</v>
      </c>
      <c r="N174" s="76">
        <f t="shared" ca="1" si="39"/>
        <v>1.2430081335073716E-6</v>
      </c>
      <c r="O174" s="86">
        <f t="shared" ca="1" si="40"/>
        <v>2078832276200.5054</v>
      </c>
      <c r="P174" s="76">
        <f t="shared" ca="1" si="41"/>
        <v>2867218261232.7217</v>
      </c>
      <c r="Q174" s="76">
        <f t="shared" ca="1" si="42"/>
        <v>15785001665.880795</v>
      </c>
      <c r="R174" s="50">
        <f t="shared" ca="1" si="33"/>
        <v>-1.1149027462103462E-3</v>
      </c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</row>
    <row r="175" spans="1:35">
      <c r="A175" s="83">
        <v>53518</v>
      </c>
      <c r="B175" s="83">
        <v>1.4052692332720438E-2</v>
      </c>
      <c r="C175" s="83">
        <v>1</v>
      </c>
      <c r="D175" s="84">
        <f t="shared" si="30"/>
        <v>5.3517999999999999</v>
      </c>
      <c r="E175" s="84">
        <f t="shared" si="30"/>
        <v>1.4052692332720438E-2</v>
      </c>
      <c r="F175" s="76">
        <f t="shared" si="31"/>
        <v>5.3517999999999999</v>
      </c>
      <c r="G175" s="76">
        <f t="shared" si="31"/>
        <v>1.4052692332720438E-2</v>
      </c>
      <c r="H175" s="76">
        <f t="shared" si="34"/>
        <v>28.64176324</v>
      </c>
      <c r="I175" s="76">
        <f t="shared" si="35"/>
        <v>153.284988507832</v>
      </c>
      <c r="J175" s="76">
        <f t="shared" si="36"/>
        <v>820.35060149621529</v>
      </c>
      <c r="K175" s="76">
        <f t="shared" si="37"/>
        <v>7.5207198826253235E-2</v>
      </c>
      <c r="L175" s="76">
        <f t="shared" si="38"/>
        <v>0.40249388667834207</v>
      </c>
      <c r="M175" s="76">
        <f t="shared" ca="1" si="32"/>
        <v>1.5167595078930785E-2</v>
      </c>
      <c r="N175" s="76">
        <f t="shared" ca="1" si="39"/>
        <v>1.2430081335073716E-6</v>
      </c>
      <c r="O175" s="86">
        <f t="shared" ca="1" si="40"/>
        <v>2078832276200.5054</v>
      </c>
      <c r="P175" s="76">
        <f t="shared" ca="1" si="41"/>
        <v>2867218261232.7217</v>
      </c>
      <c r="Q175" s="76">
        <f t="shared" ca="1" si="42"/>
        <v>15785001665.880795</v>
      </c>
      <c r="R175" s="50">
        <f t="shared" ca="1" si="33"/>
        <v>-1.1149027462103462E-3</v>
      </c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</row>
    <row r="176" spans="1:35">
      <c r="A176" s="83">
        <v>53538.5</v>
      </c>
      <c r="B176" s="83">
        <v>1.4145315341928259E-2</v>
      </c>
      <c r="C176" s="83">
        <v>1</v>
      </c>
      <c r="D176" s="84">
        <f t="shared" si="30"/>
        <v>5.3538500000000004</v>
      </c>
      <c r="E176" s="84">
        <f t="shared" si="30"/>
        <v>1.4145315341928259E-2</v>
      </c>
      <c r="F176" s="76">
        <f t="shared" si="31"/>
        <v>5.3538500000000004</v>
      </c>
      <c r="G176" s="76">
        <f t="shared" si="31"/>
        <v>1.4145315341928259E-2</v>
      </c>
      <c r="H176" s="76">
        <f t="shared" si="34"/>
        <v>28.663709822500003</v>
      </c>
      <c r="I176" s="76">
        <f t="shared" si="35"/>
        <v>153.46120283319166</v>
      </c>
      <c r="J176" s="76">
        <f t="shared" si="36"/>
        <v>821.60826078848322</v>
      </c>
      <c r="K176" s="76">
        <f t="shared" si="37"/>
        <v>7.573189654338261E-2</v>
      </c>
      <c r="L176" s="76">
        <f t="shared" si="38"/>
        <v>0.405457214308789</v>
      </c>
      <c r="M176" s="76">
        <f t="shared" ca="1" si="32"/>
        <v>1.519699057555992E-2</v>
      </c>
      <c r="N176" s="76">
        <f t="shared" ca="1" si="39"/>
        <v>1.1060207970342089E-6</v>
      </c>
      <c r="O176" s="86">
        <f t="shared" ca="1" si="40"/>
        <v>2073008924696.4199</v>
      </c>
      <c r="P176" s="76">
        <f t="shared" ca="1" si="41"/>
        <v>2842518446377.2373</v>
      </c>
      <c r="Q176" s="76">
        <f t="shared" ca="1" si="42"/>
        <v>15455028797.721779</v>
      </c>
      <c r="R176" s="50">
        <f t="shared" ca="1" si="33"/>
        <v>-1.0516752336316611E-3</v>
      </c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</row>
    <row r="177" spans="1:35">
      <c r="A177" s="83">
        <v>53554</v>
      </c>
      <c r="B177" s="83">
        <v>1.5327433224766287E-2</v>
      </c>
      <c r="C177" s="83">
        <v>1</v>
      </c>
      <c r="D177" s="84">
        <f t="shared" si="30"/>
        <v>5.3554000000000004</v>
      </c>
      <c r="E177" s="84">
        <f t="shared" si="30"/>
        <v>1.5327433224766287E-2</v>
      </c>
      <c r="F177" s="76">
        <f t="shared" si="31"/>
        <v>5.3554000000000004</v>
      </c>
      <c r="G177" s="76">
        <f t="shared" si="31"/>
        <v>1.5327433224766287E-2</v>
      </c>
      <c r="H177" s="76">
        <f t="shared" si="34"/>
        <v>28.680309160000004</v>
      </c>
      <c r="I177" s="76">
        <f t="shared" si="35"/>
        <v>153.59452767546404</v>
      </c>
      <c r="J177" s="76">
        <f t="shared" si="36"/>
        <v>822.56013351318018</v>
      </c>
      <c r="K177" s="76">
        <f t="shared" si="37"/>
        <v>8.2084535891913377E-2</v>
      </c>
      <c r="L177" s="76">
        <f t="shared" si="38"/>
        <v>0.43959552351555292</v>
      </c>
      <c r="M177" s="76">
        <f t="shared" ca="1" si="32"/>
        <v>1.521922853099545E-2</v>
      </c>
      <c r="N177" s="76">
        <f t="shared" ca="1" si="39"/>
        <v>1.1708255754040515E-8</v>
      </c>
      <c r="O177" s="86">
        <f t="shared" ca="1" si="40"/>
        <v>2068593420694.4241</v>
      </c>
      <c r="P177" s="76">
        <f t="shared" ca="1" si="41"/>
        <v>2823893144402.8589</v>
      </c>
      <c r="Q177" s="76">
        <f t="shared" ca="1" si="42"/>
        <v>15207625916.354034</v>
      </c>
      <c r="R177" s="50">
        <f t="shared" ca="1" si="33"/>
        <v>1.0820469377083655E-4</v>
      </c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</row>
    <row r="178" spans="1:35">
      <c r="A178" s="83">
        <v>53582</v>
      </c>
      <c r="B178" s="83">
        <v>1.5185215112246599E-2</v>
      </c>
      <c r="C178" s="83">
        <v>1</v>
      </c>
      <c r="D178" s="84">
        <f t="shared" si="30"/>
        <v>5.3582000000000001</v>
      </c>
      <c r="E178" s="84">
        <f t="shared" si="30"/>
        <v>1.5185215112246599E-2</v>
      </c>
      <c r="F178" s="76">
        <f t="shared" si="31"/>
        <v>5.3582000000000001</v>
      </c>
      <c r="G178" s="76">
        <f t="shared" si="31"/>
        <v>1.5185215112246599E-2</v>
      </c>
      <c r="H178" s="76">
        <f t="shared" si="34"/>
        <v>28.710307240000002</v>
      </c>
      <c r="I178" s="76">
        <f t="shared" si="35"/>
        <v>153.83556825336802</v>
      </c>
      <c r="J178" s="76">
        <f t="shared" si="36"/>
        <v>824.2817418151966</v>
      </c>
      <c r="K178" s="76">
        <f t="shared" si="37"/>
        <v>8.136541961443973E-2</v>
      </c>
      <c r="L178" s="76">
        <f t="shared" si="38"/>
        <v>0.43597219137809096</v>
      </c>
      <c r="M178" s="76">
        <f t="shared" ca="1" si="32"/>
        <v>1.5259426716110247E-2</v>
      </c>
      <c r="N178" s="76">
        <f t="shared" ca="1" si="39"/>
        <v>5.5073621480149698E-9</v>
      </c>
      <c r="O178" s="86">
        <f t="shared" ca="1" si="40"/>
        <v>2060589952630.0017</v>
      </c>
      <c r="P178" s="76">
        <f t="shared" ca="1" si="41"/>
        <v>2790357560012.1523</v>
      </c>
      <c r="Q178" s="76">
        <f t="shared" ca="1" si="42"/>
        <v>14765280445.690058</v>
      </c>
      <c r="R178" s="50">
        <f t="shared" ca="1" si="33"/>
        <v>-7.4211603863647696E-5</v>
      </c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</row>
    <row r="179" spans="1:35">
      <c r="A179" s="83">
        <v>54459.5</v>
      </c>
      <c r="B179" s="83">
        <v>1.3403827994406009E-2</v>
      </c>
      <c r="C179" s="83">
        <v>1</v>
      </c>
      <c r="D179" s="84">
        <f t="shared" si="30"/>
        <v>5.4459499999999998</v>
      </c>
      <c r="E179" s="84">
        <f t="shared" si="30"/>
        <v>1.3403827994406009E-2</v>
      </c>
      <c r="F179" s="76">
        <f t="shared" si="31"/>
        <v>5.4459499999999998</v>
      </c>
      <c r="G179" s="76">
        <f t="shared" si="31"/>
        <v>1.3403827994406009E-2</v>
      </c>
      <c r="H179" s="76">
        <f t="shared" si="34"/>
        <v>29.658371402499998</v>
      </c>
      <c r="I179" s="76">
        <f t="shared" si="35"/>
        <v>161.51800773944487</v>
      </c>
      <c r="J179" s="76">
        <f t="shared" si="36"/>
        <v>879.61899424862975</v>
      </c>
      <c r="K179" s="76">
        <f t="shared" si="37"/>
        <v>7.299657706613541E-2</v>
      </c>
      <c r="L179" s="76">
        <f t="shared" si="38"/>
        <v>0.39753570887332013</v>
      </c>
      <c r="M179" s="76">
        <f t="shared" ca="1" si="32"/>
        <v>1.6536427977248878E-2</v>
      </c>
      <c r="N179" s="76">
        <f t="shared" ca="1" si="39"/>
        <v>9.8131826525071454E-6</v>
      </c>
      <c r="O179" s="86">
        <f t="shared" ca="1" si="40"/>
        <v>1793807519792.4094</v>
      </c>
      <c r="P179" s="76">
        <f t="shared" ca="1" si="41"/>
        <v>1817086688982.5649</v>
      </c>
      <c r="Q179" s="76">
        <f t="shared" ca="1" si="42"/>
        <v>4043796514.3991284</v>
      </c>
      <c r="R179" s="50">
        <f t="shared" ca="1" si="33"/>
        <v>-3.1325999828428694E-3</v>
      </c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</row>
    <row r="180" spans="1:35">
      <c r="A180" s="83">
        <v>54469</v>
      </c>
      <c r="B180" s="83">
        <v>1.637055892566202E-2</v>
      </c>
      <c r="C180" s="83">
        <v>1</v>
      </c>
      <c r="D180" s="84">
        <f t="shared" si="30"/>
        <v>5.4469000000000003</v>
      </c>
      <c r="E180" s="84">
        <f t="shared" si="30"/>
        <v>1.637055892566202E-2</v>
      </c>
      <c r="F180" s="76">
        <f t="shared" si="31"/>
        <v>5.4469000000000003</v>
      </c>
      <c r="G180" s="76">
        <f t="shared" si="31"/>
        <v>1.637055892566202E-2</v>
      </c>
      <c r="H180" s="76">
        <f t="shared" si="34"/>
        <v>29.668719610000004</v>
      </c>
      <c r="I180" s="76">
        <f t="shared" si="35"/>
        <v>161.60254884370903</v>
      </c>
      <c r="J180" s="76">
        <f t="shared" si="36"/>
        <v>880.23292329679873</v>
      </c>
      <c r="K180" s="76">
        <f t="shared" si="37"/>
        <v>8.9168797412188458E-2</v>
      </c>
      <c r="L180" s="76">
        <f t="shared" si="38"/>
        <v>0.48569352262444931</v>
      </c>
      <c r="M180" s="76">
        <f t="shared" ca="1" si="32"/>
        <v>1.6550435668468359E-2</v>
      </c>
      <c r="N180" s="76">
        <f t="shared" ca="1" si="39"/>
        <v>3.2355642602618077E-8</v>
      </c>
      <c r="O180" s="86">
        <f t="shared" ca="1" si="40"/>
        <v>1790768855590.8042</v>
      </c>
      <c r="P180" s="76">
        <f t="shared" ca="1" si="41"/>
        <v>1807436707913.7634</v>
      </c>
      <c r="Q180" s="76">
        <f t="shared" ca="1" si="42"/>
        <v>3962701917.6888285</v>
      </c>
      <c r="R180" s="50">
        <f t="shared" ca="1" si="33"/>
        <v>-1.798767428063397E-4</v>
      </c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</row>
    <row r="181" spans="1:35">
      <c r="A181" s="83">
        <v>54692.5</v>
      </c>
      <c r="B181" s="83">
        <v>1.5807598684823825E-2</v>
      </c>
      <c r="C181" s="83">
        <v>1</v>
      </c>
      <c r="D181" s="84">
        <f t="shared" si="30"/>
        <v>5.4692499999999997</v>
      </c>
      <c r="E181" s="84">
        <f t="shared" si="30"/>
        <v>1.5807598684823825E-2</v>
      </c>
      <c r="F181" s="76">
        <f t="shared" si="31"/>
        <v>5.4692499999999997</v>
      </c>
      <c r="G181" s="76">
        <f t="shared" si="31"/>
        <v>1.5807598684823825E-2</v>
      </c>
      <c r="H181" s="76">
        <f t="shared" si="34"/>
        <v>29.912695562499998</v>
      </c>
      <c r="I181" s="76">
        <f t="shared" si="35"/>
        <v>163.60001020520312</v>
      </c>
      <c r="J181" s="76">
        <f t="shared" si="36"/>
        <v>894.76935581480711</v>
      </c>
      <c r="K181" s="76">
        <f t="shared" si="37"/>
        <v>8.64557091069727E-2</v>
      </c>
      <c r="L181" s="76">
        <f t="shared" si="38"/>
        <v>0.47284788703331043</v>
      </c>
      <c r="M181" s="76">
        <f t="shared" ca="1" si="32"/>
        <v>1.6881113536915494E-2</v>
      </c>
      <c r="N181" s="76">
        <f t="shared" ca="1" si="39"/>
        <v>1.1524341376613983E-6</v>
      </c>
      <c r="O181" s="86">
        <f t="shared" ca="1" si="40"/>
        <v>1718500101046.0603</v>
      </c>
      <c r="P181" s="76">
        <f t="shared" ca="1" si="41"/>
        <v>1586367543082.1213</v>
      </c>
      <c r="Q181" s="76">
        <f t="shared" ca="1" si="42"/>
        <v>2283673461.4343567</v>
      </c>
      <c r="R181" s="50">
        <f t="shared" ca="1" si="33"/>
        <v>-1.0735148520916692E-3</v>
      </c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</row>
    <row r="182" spans="1:35">
      <c r="A182" s="83">
        <v>55611.5</v>
      </c>
      <c r="B182" s="83">
        <v>2.1511708006607587E-2</v>
      </c>
      <c r="C182" s="83">
        <v>1</v>
      </c>
      <c r="D182" s="84">
        <f t="shared" si="30"/>
        <v>5.5611499999999996</v>
      </c>
      <c r="E182" s="84">
        <f t="shared" si="30"/>
        <v>2.1511708006607587E-2</v>
      </c>
      <c r="F182" s="76">
        <f t="shared" si="31"/>
        <v>5.5611499999999996</v>
      </c>
      <c r="G182" s="76">
        <f t="shared" si="31"/>
        <v>2.1511708006607587E-2</v>
      </c>
      <c r="H182" s="76">
        <f t="shared" si="34"/>
        <v>30.926389322499997</v>
      </c>
      <c r="I182" s="76">
        <f t="shared" si="35"/>
        <v>171.98628998082086</v>
      </c>
      <c r="J182" s="76">
        <f t="shared" si="36"/>
        <v>956.44155652684185</v>
      </c>
      <c r="K182" s="76">
        <f t="shared" si="37"/>
        <v>0.11962983498094577</v>
      </c>
      <c r="L182" s="76">
        <f t="shared" si="38"/>
        <v>0.66527945680428657</v>
      </c>
      <c r="M182" s="76">
        <f t="shared" ca="1" si="32"/>
        <v>1.8263566674746115E-2</v>
      </c>
      <c r="N182" s="76">
        <f t="shared" ca="1" si="39"/>
        <v>1.0550422111746815E-5</v>
      </c>
      <c r="O182" s="86">
        <f t="shared" ca="1" si="40"/>
        <v>1409041784733.3167</v>
      </c>
      <c r="P182" s="76">
        <f t="shared" ca="1" si="41"/>
        <v>807827634778.29065</v>
      </c>
      <c r="Q182" s="76">
        <f t="shared" ca="1" si="42"/>
        <v>264865377.58525011</v>
      </c>
      <c r="R182" s="50">
        <f t="shared" ca="1" si="33"/>
        <v>3.2481413318614719E-3</v>
      </c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</row>
    <row r="183" spans="1:35">
      <c r="A183" s="83">
        <v>55620</v>
      </c>
      <c r="B183" s="83">
        <v>1.8975329029793923E-2</v>
      </c>
      <c r="C183" s="83">
        <v>1</v>
      </c>
      <c r="D183" s="84">
        <f t="shared" si="30"/>
        <v>5.5620000000000003</v>
      </c>
      <c r="E183" s="84">
        <f t="shared" si="30"/>
        <v>1.8975329029793923E-2</v>
      </c>
      <c r="F183" s="76">
        <f t="shared" si="31"/>
        <v>5.5620000000000003</v>
      </c>
      <c r="G183" s="76">
        <f t="shared" si="31"/>
        <v>1.8975329029793923E-2</v>
      </c>
      <c r="H183" s="76">
        <f t="shared" si="34"/>
        <v>30.935844000000003</v>
      </c>
      <c r="I183" s="76">
        <f t="shared" si="35"/>
        <v>172.06516432800004</v>
      </c>
      <c r="J183" s="76">
        <f t="shared" si="36"/>
        <v>957.02644399233623</v>
      </c>
      <c r="K183" s="76">
        <f t="shared" si="37"/>
        <v>0.10554078006371381</v>
      </c>
      <c r="L183" s="76">
        <f t="shared" si="38"/>
        <v>0.5870178187143763</v>
      </c>
      <c r="M183" s="76">
        <f t="shared" ca="1" si="32"/>
        <v>1.8276524082730249E-2</v>
      </c>
      <c r="N183" s="76">
        <f t="shared" ca="1" si="39"/>
        <v>4.883283540406653E-7</v>
      </c>
      <c r="O183" s="86">
        <f t="shared" ca="1" si="40"/>
        <v>1406114242380.3337</v>
      </c>
      <c r="P183" s="76">
        <f t="shared" ca="1" si="41"/>
        <v>801685038050.81873</v>
      </c>
      <c r="Q183" s="76">
        <f t="shared" ca="1" si="42"/>
        <v>284938057.92875439</v>
      </c>
      <c r="R183" s="50">
        <f t="shared" ca="1" si="33"/>
        <v>6.988049470636748E-4</v>
      </c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</row>
    <row r="184" spans="1:35">
      <c r="A184" s="83">
        <v>55725.5</v>
      </c>
      <c r="B184" s="83">
        <v>2.0094461558446488E-2</v>
      </c>
      <c r="C184" s="83">
        <v>1</v>
      </c>
      <c r="D184" s="84">
        <f t="shared" si="30"/>
        <v>5.5725499999999997</v>
      </c>
      <c r="E184" s="84">
        <f t="shared" si="30"/>
        <v>2.0094461558446488E-2</v>
      </c>
      <c r="F184" s="76">
        <f t="shared" si="31"/>
        <v>5.5725499999999997</v>
      </c>
      <c r="G184" s="76">
        <f t="shared" si="31"/>
        <v>2.0094461558446488E-2</v>
      </c>
      <c r="H184" s="76">
        <f t="shared" si="34"/>
        <v>31.053313502499996</v>
      </c>
      <c r="I184" s="76">
        <f t="shared" si="35"/>
        <v>173.04614215835633</v>
      </c>
      <c r="J184" s="76">
        <f t="shared" si="36"/>
        <v>964.30827948454851</v>
      </c>
      <c r="K184" s="76">
        <f t="shared" si="37"/>
        <v>0.11197739175752097</v>
      </c>
      <c r="L184" s="76">
        <f t="shared" si="38"/>
        <v>0.62399961443837348</v>
      </c>
      <c r="M184" s="76">
        <f t="shared" ca="1" si="32"/>
        <v>1.843760901274917E-2</v>
      </c>
      <c r="N184" s="76">
        <f t="shared" ca="1" si="39"/>
        <v>2.7451603581836816E-6</v>
      </c>
      <c r="O184" s="86">
        <f t="shared" ca="1" si="40"/>
        <v>1369717623385.4207</v>
      </c>
      <c r="P184" s="76">
        <f t="shared" ca="1" si="41"/>
        <v>727168593323.22766</v>
      </c>
      <c r="Q184" s="76">
        <f t="shared" ca="1" si="42"/>
        <v>596050917.2884146</v>
      </c>
      <c r="R184" s="50">
        <f t="shared" ca="1" si="33"/>
        <v>1.6568525456973175E-3</v>
      </c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</row>
    <row r="185" spans="1:35">
      <c r="A185" s="83">
        <v>55728.5</v>
      </c>
      <c r="B185" s="83">
        <v>2.0299274515392325E-2</v>
      </c>
      <c r="C185" s="83">
        <v>1</v>
      </c>
      <c r="D185" s="84">
        <f t="shared" si="30"/>
        <v>5.5728499999999999</v>
      </c>
      <c r="E185" s="84">
        <f t="shared" si="30"/>
        <v>2.0299274515392325E-2</v>
      </c>
      <c r="F185" s="76">
        <f t="shared" si="31"/>
        <v>5.5728499999999999</v>
      </c>
      <c r="G185" s="76">
        <f t="shared" si="31"/>
        <v>2.0299274515392325E-2</v>
      </c>
      <c r="H185" s="76">
        <f t="shared" si="34"/>
        <v>31.056657122499999</v>
      </c>
      <c r="I185" s="76">
        <f t="shared" si="35"/>
        <v>173.07409164512413</v>
      </c>
      <c r="J185" s="76">
        <f t="shared" si="36"/>
        <v>964.51595162452998</v>
      </c>
      <c r="K185" s="76">
        <f t="shared" si="37"/>
        <v>0.11312481198310412</v>
      </c>
      <c r="L185" s="76">
        <f t="shared" si="38"/>
        <v>0.63042760846004176</v>
      </c>
      <c r="M185" s="76">
        <f t="shared" ca="1" si="32"/>
        <v>1.8442196680615766E-2</v>
      </c>
      <c r="N185" s="76">
        <f t="shared" ca="1" si="39"/>
        <v>3.4487380844183925E-6</v>
      </c>
      <c r="O185" s="86">
        <f t="shared" ca="1" si="40"/>
        <v>1368681131320.271</v>
      </c>
      <c r="P185" s="76">
        <f t="shared" ca="1" si="41"/>
        <v>725096642151.38428</v>
      </c>
      <c r="Q185" s="76">
        <f t="shared" ca="1" si="42"/>
        <v>606583937.14775765</v>
      </c>
      <c r="R185" s="50">
        <f t="shared" ca="1" si="33"/>
        <v>1.857077834776559E-3</v>
      </c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</row>
    <row r="186" spans="1:35">
      <c r="A186" s="83">
        <v>55734.5</v>
      </c>
      <c r="B186" s="83">
        <v>1.7408901242038196E-2</v>
      </c>
      <c r="C186" s="83">
        <v>1</v>
      </c>
      <c r="D186" s="84">
        <f t="shared" si="30"/>
        <v>5.5734500000000002</v>
      </c>
      <c r="E186" s="84">
        <f t="shared" si="30"/>
        <v>1.7408901242038196E-2</v>
      </c>
      <c r="F186" s="76">
        <f t="shared" si="31"/>
        <v>5.5734500000000002</v>
      </c>
      <c r="G186" s="76">
        <f t="shared" si="31"/>
        <v>1.7408901242038196E-2</v>
      </c>
      <c r="H186" s="76">
        <f t="shared" si="34"/>
        <v>31.063344902500003</v>
      </c>
      <c r="I186" s="76">
        <f t="shared" si="35"/>
        <v>173.12999964683866</v>
      </c>
      <c r="J186" s="76">
        <f t="shared" si="36"/>
        <v>964.93139653167293</v>
      </c>
      <c r="K186" s="76">
        <f t="shared" si="37"/>
        <v>9.7027640627437781E-2</v>
      </c>
      <c r="L186" s="76">
        <f t="shared" si="38"/>
        <v>0.54077870365499314</v>
      </c>
      <c r="M186" s="76">
        <f t="shared" ca="1" si="32"/>
        <v>1.8451373186555153E-2</v>
      </c>
      <c r="N186" s="76">
        <f t="shared" ca="1" si="39"/>
        <v>1.0867477551049663E-6</v>
      </c>
      <c r="O186" s="86">
        <f t="shared" ca="1" si="40"/>
        <v>1366607915790.2678</v>
      </c>
      <c r="P186" s="76">
        <f t="shared" ca="1" si="41"/>
        <v>720960592441.6062</v>
      </c>
      <c r="Q186" s="76">
        <f t="shared" ca="1" si="42"/>
        <v>627931163.2022537</v>
      </c>
      <c r="R186" s="50">
        <f t="shared" ca="1" si="33"/>
        <v>-1.0424719445169574E-3</v>
      </c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</row>
    <row r="187" spans="1:35">
      <c r="A187" s="83">
        <v>55738</v>
      </c>
      <c r="B187" s="83">
        <v>1.9064517364138136E-2</v>
      </c>
      <c r="C187" s="83">
        <v>1</v>
      </c>
      <c r="D187" s="84">
        <f t="shared" si="30"/>
        <v>5.5738000000000003</v>
      </c>
      <c r="E187" s="84">
        <f t="shared" si="30"/>
        <v>1.9064517364138136E-2</v>
      </c>
      <c r="F187" s="76">
        <f t="shared" si="31"/>
        <v>5.5738000000000003</v>
      </c>
      <c r="G187" s="76">
        <f t="shared" si="31"/>
        <v>1.9064517364138136E-2</v>
      </c>
      <c r="H187" s="76">
        <f t="shared" si="34"/>
        <v>31.067246440000002</v>
      </c>
      <c r="I187" s="76">
        <f t="shared" si="35"/>
        <v>173.16261820727203</v>
      </c>
      <c r="J187" s="76">
        <f t="shared" si="36"/>
        <v>965.17380136369286</v>
      </c>
      <c r="K187" s="76">
        <f t="shared" si="37"/>
        <v>0.10626180688423315</v>
      </c>
      <c r="L187" s="76">
        <f t="shared" si="38"/>
        <v>0.5922820592113387</v>
      </c>
      <c r="M187" s="76">
        <f t="shared" ca="1" si="32"/>
        <v>1.8456726868896739E-2</v>
      </c>
      <c r="N187" s="76">
        <f t="shared" ca="1" si="39"/>
        <v>3.6940928610578253E-7</v>
      </c>
      <c r="O187" s="86">
        <f t="shared" ca="1" si="40"/>
        <v>1365398398952.0623</v>
      </c>
      <c r="P187" s="76">
        <f t="shared" ca="1" si="41"/>
        <v>718552735695.70752</v>
      </c>
      <c r="Q187" s="76">
        <f t="shared" ca="1" si="42"/>
        <v>640556946.9923991</v>
      </c>
      <c r="R187" s="50">
        <f t="shared" ca="1" si="33"/>
        <v>6.0779049524139692E-4</v>
      </c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</row>
    <row r="188" spans="1:35">
      <c r="A188" s="83">
        <v>55741</v>
      </c>
      <c r="B188" s="83">
        <v>1.9869331494595729E-2</v>
      </c>
      <c r="C188" s="83">
        <v>1</v>
      </c>
      <c r="D188" s="84">
        <f t="shared" si="30"/>
        <v>5.5740999999999996</v>
      </c>
      <c r="E188" s="84">
        <f t="shared" si="30"/>
        <v>1.9869331494595729E-2</v>
      </c>
      <c r="F188" s="76">
        <f t="shared" si="31"/>
        <v>5.5740999999999996</v>
      </c>
      <c r="G188" s="76">
        <f t="shared" si="31"/>
        <v>1.9869331494595729E-2</v>
      </c>
      <c r="H188" s="76">
        <f t="shared" si="34"/>
        <v>31.070590809999995</v>
      </c>
      <c r="I188" s="76">
        <f t="shared" si="35"/>
        <v>173.19058023402096</v>
      </c>
      <c r="J188" s="76">
        <f t="shared" si="36"/>
        <v>965.3816132824561</v>
      </c>
      <c r="K188" s="76">
        <f t="shared" si="37"/>
        <v>0.11075364068402604</v>
      </c>
      <c r="L188" s="76">
        <f t="shared" si="38"/>
        <v>0.61735186853682955</v>
      </c>
      <c r="M188" s="76">
        <f t="shared" ca="1" si="32"/>
        <v>1.8461316162049698E-2</v>
      </c>
      <c r="N188" s="76">
        <f t="shared" ca="1" si="39"/>
        <v>1.9825071766847099E-6</v>
      </c>
      <c r="O188" s="86">
        <f t="shared" ca="1" si="40"/>
        <v>1364361588279.8342</v>
      </c>
      <c r="P188" s="76">
        <f t="shared" ca="1" si="41"/>
        <v>716491698535.54919</v>
      </c>
      <c r="Q188" s="76">
        <f t="shared" ca="1" si="42"/>
        <v>651480701.11927176</v>
      </c>
      <c r="R188" s="50">
        <f t="shared" ca="1" si="33"/>
        <v>1.408015332546031E-3</v>
      </c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</row>
    <row r="189" spans="1:35">
      <c r="A189" s="83">
        <v>55832</v>
      </c>
      <c r="B189" s="83">
        <v>1.8515534246162802E-2</v>
      </c>
      <c r="C189" s="83">
        <v>1</v>
      </c>
      <c r="D189" s="84">
        <f t="shared" si="30"/>
        <v>5.5831999999999997</v>
      </c>
      <c r="E189" s="84">
        <f t="shared" si="30"/>
        <v>1.8515534246162802E-2</v>
      </c>
      <c r="F189" s="76">
        <f t="shared" si="31"/>
        <v>5.5831999999999997</v>
      </c>
      <c r="G189" s="76">
        <f t="shared" si="31"/>
        <v>1.8515534246162802E-2</v>
      </c>
      <c r="H189" s="76">
        <f t="shared" si="34"/>
        <v>31.172122239999997</v>
      </c>
      <c r="I189" s="76">
        <f t="shared" si="35"/>
        <v>174.04019289036796</v>
      </c>
      <c r="J189" s="76">
        <f t="shared" si="36"/>
        <v>971.70120494550235</v>
      </c>
      <c r="K189" s="76">
        <f t="shared" si="37"/>
        <v>0.10337593080317616</v>
      </c>
      <c r="L189" s="76">
        <f t="shared" si="38"/>
        <v>0.57716849686029303</v>
      </c>
      <c r="M189" s="76">
        <f t="shared" ca="1" si="32"/>
        <v>1.8600710090350844E-2</v>
      </c>
      <c r="N189" s="76">
        <f t="shared" ca="1" si="39"/>
        <v>7.254924433145646E-9</v>
      </c>
      <c r="O189" s="86">
        <f t="shared" ca="1" si="40"/>
        <v>1332878475373.5493</v>
      </c>
      <c r="P189" s="76">
        <f t="shared" ca="1" si="41"/>
        <v>655226906859.37598</v>
      </c>
      <c r="Q189" s="76">
        <f t="shared" ca="1" si="42"/>
        <v>1027622346.1700629</v>
      </c>
      <c r="R189" s="50">
        <f t="shared" ca="1" si="33"/>
        <v>-8.5175844188042221E-5</v>
      </c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</row>
    <row r="190" spans="1:35">
      <c r="A190" s="83">
        <v>55930.5</v>
      </c>
      <c r="B190" s="83">
        <v>2.0724309018248156E-2</v>
      </c>
      <c r="C190" s="83">
        <v>1</v>
      </c>
      <c r="D190" s="84">
        <f t="shared" si="30"/>
        <v>5.5930499999999999</v>
      </c>
      <c r="E190" s="84">
        <f t="shared" si="30"/>
        <v>2.0724309018248156E-2</v>
      </c>
      <c r="F190" s="76">
        <f t="shared" si="31"/>
        <v>5.5930499999999999</v>
      </c>
      <c r="G190" s="76">
        <f t="shared" si="31"/>
        <v>2.0724309018248156E-2</v>
      </c>
      <c r="H190" s="76">
        <f t="shared" si="34"/>
        <v>31.282208302499999</v>
      </c>
      <c r="I190" s="76">
        <f t="shared" si="35"/>
        <v>174.96295514629762</v>
      </c>
      <c r="J190" s="76">
        <f t="shared" si="36"/>
        <v>978.57655628099985</v>
      </c>
      <c r="K190" s="76">
        <f t="shared" si="37"/>
        <v>0.11591209655451284</v>
      </c>
      <c r="L190" s="76">
        <f t="shared" si="38"/>
        <v>0.648302151634218</v>
      </c>
      <c r="M190" s="76">
        <f t="shared" ca="1" si="32"/>
        <v>1.8751997025079847E-2</v>
      </c>
      <c r="N190" s="76">
        <f t="shared" ca="1" si="39"/>
        <v>3.8900145983955473E-6</v>
      </c>
      <c r="O190" s="86">
        <f t="shared" ca="1" si="40"/>
        <v>1298740161679.8237</v>
      </c>
      <c r="P190" s="76">
        <f t="shared" ca="1" si="41"/>
        <v>591680130609.09937</v>
      </c>
      <c r="Q190" s="76">
        <f t="shared" ca="1" si="42"/>
        <v>1533341277.4191039</v>
      </c>
      <c r="R190" s="50">
        <f t="shared" ca="1" si="33"/>
        <v>1.9723119931683089E-3</v>
      </c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</row>
    <row r="191" spans="1:35">
      <c r="A191" s="83">
        <v>55933.5</v>
      </c>
      <c r="B191" s="83">
        <v>1.9829155628498116E-2</v>
      </c>
      <c r="C191" s="83">
        <v>1</v>
      </c>
      <c r="D191" s="84">
        <f t="shared" si="30"/>
        <v>5.59335</v>
      </c>
      <c r="E191" s="84">
        <f t="shared" si="30"/>
        <v>1.9829155628498116E-2</v>
      </c>
      <c r="F191" s="76">
        <f t="shared" si="31"/>
        <v>5.59335</v>
      </c>
      <c r="G191" s="76">
        <f t="shared" si="31"/>
        <v>1.9829155628498116E-2</v>
      </c>
      <c r="H191" s="76">
        <f t="shared" si="34"/>
        <v>31.2855642225</v>
      </c>
      <c r="I191" s="76">
        <f t="shared" si="35"/>
        <v>174.99111064392036</v>
      </c>
      <c r="J191" s="76">
        <f t="shared" si="36"/>
        <v>978.78652872017199</v>
      </c>
      <c r="K191" s="76">
        <f t="shared" si="37"/>
        <v>0.11091140763465994</v>
      </c>
      <c r="L191" s="76">
        <f t="shared" si="38"/>
        <v>0.62036632189332519</v>
      </c>
      <c r="M191" s="76">
        <f t="shared" ca="1" si="32"/>
        <v>1.8756611347642865E-2</v>
      </c>
      <c r="N191" s="76">
        <f t="shared" ca="1" si="39"/>
        <v>1.1503512343953064E-6</v>
      </c>
      <c r="O191" s="86">
        <f t="shared" ca="1" si="40"/>
        <v>1297699627048.4209</v>
      </c>
      <c r="P191" s="76">
        <f t="shared" ca="1" si="41"/>
        <v>589790369712.20337</v>
      </c>
      <c r="Q191" s="76">
        <f t="shared" ca="1" si="42"/>
        <v>1550365807.3609016</v>
      </c>
      <c r="R191" s="50">
        <f t="shared" ca="1" si="33"/>
        <v>1.0725442808552504E-3</v>
      </c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</row>
    <row r="192" spans="1:35">
      <c r="A192" s="83">
        <v>56868</v>
      </c>
      <c r="B192" s="83">
        <v>2.0152086826488346E-2</v>
      </c>
      <c r="C192" s="83">
        <v>1</v>
      </c>
      <c r="D192" s="84">
        <f t="shared" si="30"/>
        <v>5.6867999999999999</v>
      </c>
      <c r="E192" s="84">
        <f t="shared" si="30"/>
        <v>2.0152086826488346E-2</v>
      </c>
      <c r="F192" s="76">
        <f t="shared" si="31"/>
        <v>5.6867999999999999</v>
      </c>
      <c r="G192" s="76">
        <f t="shared" si="31"/>
        <v>2.0152086826488346E-2</v>
      </c>
      <c r="H192" s="76">
        <f t="shared" si="34"/>
        <v>32.33969424</v>
      </c>
      <c r="I192" s="76">
        <f t="shared" si="35"/>
        <v>183.90937320403199</v>
      </c>
      <c r="J192" s="76">
        <f t="shared" si="36"/>
        <v>1045.8558235366891</v>
      </c>
      <c r="K192" s="76">
        <f t="shared" si="37"/>
        <v>0.11460088736487392</v>
      </c>
      <c r="L192" s="76">
        <f t="shared" si="38"/>
        <v>0.65171232626656495</v>
      </c>
      <c r="M192" s="76">
        <f t="shared" ca="1" si="32"/>
        <v>2.0212958202409752E-2</v>
      </c>
      <c r="N192" s="76">
        <f t="shared" ca="1" si="39"/>
        <v>3.7053244065650839E-9</v>
      </c>
      <c r="O192" s="86">
        <f t="shared" ca="1" si="40"/>
        <v>974479340377.93054</v>
      </c>
      <c r="P192" s="76">
        <f t="shared" ca="1" si="41"/>
        <v>140871813068.08231</v>
      </c>
      <c r="Q192" s="76">
        <f t="shared" ca="1" si="42"/>
        <v>11736655295.938604</v>
      </c>
      <c r="R192" s="50">
        <f t="shared" ca="1" si="33"/>
        <v>-6.0871375921405652E-5</v>
      </c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</row>
    <row r="193" spans="1:35">
      <c r="A193" s="83">
        <v>58891.5</v>
      </c>
      <c r="B193" s="83">
        <v>2.401852248743459E-2</v>
      </c>
      <c r="C193" s="83">
        <v>1</v>
      </c>
      <c r="D193" s="84">
        <f t="shared" si="30"/>
        <v>5.8891499999999999</v>
      </c>
      <c r="E193" s="84">
        <f t="shared" si="30"/>
        <v>2.401852248743459E-2</v>
      </c>
      <c r="F193" s="76">
        <f t="shared" si="31"/>
        <v>5.8891499999999999</v>
      </c>
      <c r="G193" s="76">
        <f t="shared" si="31"/>
        <v>2.401852248743459E-2</v>
      </c>
      <c r="H193" s="76">
        <f t="shared" si="34"/>
        <v>34.6820877225</v>
      </c>
      <c r="I193" s="76">
        <f t="shared" si="35"/>
        <v>204.24801691096087</v>
      </c>
      <c r="J193" s="76">
        <f t="shared" si="36"/>
        <v>1202.8472087911853</v>
      </c>
      <c r="K193" s="76">
        <f t="shared" si="37"/>
        <v>0.14144868170687541</v>
      </c>
      <c r="L193" s="76">
        <f t="shared" si="38"/>
        <v>0.83301250387404535</v>
      </c>
      <c r="M193" s="76">
        <f t="shared" ca="1" si="32"/>
        <v>2.3496137327343757E-2</v>
      </c>
      <c r="N193" s="76">
        <f t="shared" ca="1" si="39"/>
        <v>2.7288625548312538E-7</v>
      </c>
      <c r="O193" s="86">
        <f t="shared" ca="1" si="40"/>
        <v>349565031405.51184</v>
      </c>
      <c r="P193" s="76">
        <f t="shared" ca="1" si="41"/>
        <v>292866832923.93604</v>
      </c>
      <c r="Q193" s="76">
        <f t="shared" ca="1" si="42"/>
        <v>71530310906.873123</v>
      </c>
      <c r="R193" s="50">
        <f t="shared" ca="1" si="33"/>
        <v>5.2238516009083316E-4</v>
      </c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</row>
    <row r="194" spans="1:35">
      <c r="A194" s="83">
        <v>59105.5</v>
      </c>
      <c r="B194" s="83">
        <v>2.5041314131405038E-2</v>
      </c>
      <c r="C194" s="83">
        <v>1</v>
      </c>
      <c r="D194" s="84">
        <f t="shared" si="30"/>
        <v>5.9105499999999997</v>
      </c>
      <c r="E194" s="84">
        <f t="shared" si="30"/>
        <v>2.5041314131405038E-2</v>
      </c>
      <c r="F194" s="76">
        <f t="shared" si="31"/>
        <v>5.9105499999999997</v>
      </c>
      <c r="G194" s="76">
        <f t="shared" si="31"/>
        <v>2.5041314131405038E-2</v>
      </c>
      <c r="H194" s="76">
        <f t="shared" si="34"/>
        <v>34.934601302499999</v>
      </c>
      <c r="I194" s="76">
        <f t="shared" si="35"/>
        <v>206.48270772849136</v>
      </c>
      <c r="J194" s="76">
        <f t="shared" si="36"/>
        <v>1220.4263681646346</v>
      </c>
      <c r="K194" s="76">
        <f t="shared" si="37"/>
        <v>0.14800793923937605</v>
      </c>
      <c r="L194" s="76">
        <f t="shared" si="38"/>
        <v>0.87480832527129404</v>
      </c>
      <c r="M194" s="76">
        <f t="shared" ca="1" si="32"/>
        <v>2.3853734024797291E-2</v>
      </c>
      <c r="N194" s="76">
        <f t="shared" ca="1" si="39"/>
        <v>1.410346509610469E-6</v>
      </c>
      <c r="O194" s="86">
        <f t="shared" ca="1" si="40"/>
        <v>295966358904.64868</v>
      </c>
      <c r="P194" s="76">
        <f t="shared" ca="1" si="41"/>
        <v>413964986123.67395</v>
      </c>
      <c r="Q194" s="76">
        <f t="shared" ca="1" si="42"/>
        <v>81260629770.141846</v>
      </c>
      <c r="R194" s="50">
        <f t="shared" ca="1" si="33"/>
        <v>1.1875801066077475E-3</v>
      </c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</row>
    <row r="195" spans="1:35">
      <c r="A195" s="83">
        <v>59973</v>
      </c>
      <c r="B195" s="83">
        <v>2.5451803661402494E-2</v>
      </c>
      <c r="C195" s="83">
        <v>1</v>
      </c>
      <c r="D195" s="84">
        <f t="shared" si="30"/>
        <v>5.9973000000000001</v>
      </c>
      <c r="E195" s="84">
        <f t="shared" si="30"/>
        <v>2.5451803661402494E-2</v>
      </c>
      <c r="F195" s="76">
        <f t="shared" si="31"/>
        <v>5.9973000000000001</v>
      </c>
      <c r="G195" s="76">
        <f t="shared" si="31"/>
        <v>2.5451803661402494E-2</v>
      </c>
      <c r="H195" s="76">
        <f t="shared" si="34"/>
        <v>35.967607290000004</v>
      </c>
      <c r="I195" s="76">
        <f t="shared" si="35"/>
        <v>215.70853120031703</v>
      </c>
      <c r="J195" s="76">
        <f t="shared" si="36"/>
        <v>1293.6687741676612</v>
      </c>
      <c r="K195" s="76">
        <f t="shared" si="37"/>
        <v>0.15264210209852919</v>
      </c>
      <c r="L195" s="76">
        <f t="shared" si="38"/>
        <v>0.91544047891550906</v>
      </c>
      <c r="M195" s="76">
        <f t="shared" ca="1" si="32"/>
        <v>2.5323668735592643E-2</v>
      </c>
      <c r="N195" s="76">
        <f t="shared" ca="1" si="39"/>
        <v>1.6418559212295992E-8</v>
      </c>
      <c r="O195" s="86">
        <f t="shared" ca="1" si="40"/>
        <v>117084360342.18353</v>
      </c>
      <c r="P195" s="76">
        <f t="shared" ca="1" si="41"/>
        <v>1141056178924.3813</v>
      </c>
      <c r="Q195" s="76">
        <f t="shared" ca="1" si="42"/>
        <v>128155198715.47607</v>
      </c>
      <c r="R195" s="50">
        <f t="shared" ca="1" si="33"/>
        <v>1.2813492580985089E-4</v>
      </c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</row>
    <row r="196" spans="1:35">
      <c r="A196" s="83">
        <v>60365</v>
      </c>
      <c r="B196" s="83">
        <v>2.5342463172123516E-2</v>
      </c>
      <c r="C196" s="83">
        <v>1</v>
      </c>
      <c r="D196" s="84">
        <f t="shared" si="30"/>
        <v>6.0365000000000002</v>
      </c>
      <c r="E196" s="84">
        <f t="shared" si="30"/>
        <v>2.5342463172123516E-2</v>
      </c>
      <c r="F196" s="76">
        <f t="shared" si="31"/>
        <v>6.0365000000000002</v>
      </c>
      <c r="G196" s="76">
        <f t="shared" si="31"/>
        <v>2.5342463172123516E-2</v>
      </c>
      <c r="H196" s="76">
        <f t="shared" si="34"/>
        <v>36.43933225</v>
      </c>
      <c r="I196" s="76">
        <f t="shared" si="35"/>
        <v>219.96602912712501</v>
      </c>
      <c r="J196" s="76">
        <f t="shared" si="36"/>
        <v>1327.8249348258901</v>
      </c>
      <c r="K196" s="76">
        <f t="shared" si="37"/>
        <v>0.1529797789385236</v>
      </c>
      <c r="L196" s="76">
        <f t="shared" si="38"/>
        <v>0.92346243556239771</v>
      </c>
      <c r="M196" s="76">
        <f t="shared" ca="1" si="32"/>
        <v>2.5998592073944879E-2</v>
      </c>
      <c r="N196" s="76">
        <f t="shared" ca="1" si="39"/>
        <v>4.3050513580530778E-7</v>
      </c>
      <c r="O196" s="86">
        <f t="shared" ca="1" si="40"/>
        <v>60249141581.625328</v>
      </c>
      <c r="P196" s="76">
        <f t="shared" ca="1" si="41"/>
        <v>1601809910639.2959</v>
      </c>
      <c r="Q196" s="76">
        <f t="shared" ca="1" si="42"/>
        <v>153466782706.65521</v>
      </c>
      <c r="R196" s="50">
        <f t="shared" ca="1" si="33"/>
        <v>-6.5612890182136299E-4</v>
      </c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</row>
    <row r="197" spans="1:35">
      <c r="A197" s="83">
        <v>61242</v>
      </c>
      <c r="B197" s="83">
        <v>2.6821215452589225E-2</v>
      </c>
      <c r="C197" s="83">
        <v>1</v>
      </c>
      <c r="D197" s="84">
        <f t="shared" si="30"/>
        <v>6.1242000000000001</v>
      </c>
      <c r="E197" s="84">
        <f t="shared" si="30"/>
        <v>2.6821215452589225E-2</v>
      </c>
      <c r="F197" s="76">
        <f t="shared" si="31"/>
        <v>6.1242000000000001</v>
      </c>
      <c r="G197" s="76">
        <f t="shared" si="31"/>
        <v>2.6821215452589225E-2</v>
      </c>
      <c r="H197" s="76">
        <f t="shared" si="34"/>
        <v>37.505825639999998</v>
      </c>
      <c r="I197" s="76">
        <f t="shared" si="35"/>
        <v>229.693177384488</v>
      </c>
      <c r="J197" s="76">
        <f t="shared" si="36"/>
        <v>1406.6869569380815</v>
      </c>
      <c r="K197" s="76">
        <f t="shared" si="37"/>
        <v>0.16425848767474693</v>
      </c>
      <c r="L197" s="76">
        <f t="shared" si="38"/>
        <v>1.0059518302176851</v>
      </c>
      <c r="M197" s="76">
        <f t="shared" ca="1" si="32"/>
        <v>2.7532678233552488E-2</v>
      </c>
      <c r="N197" s="76">
        <f t="shared" ca="1" si="39"/>
        <v>5.0617928869597898E-7</v>
      </c>
      <c r="O197" s="86">
        <f t="shared" ca="1" si="40"/>
        <v>277513547.40077877</v>
      </c>
      <c r="P197" s="76">
        <f t="shared" ca="1" si="41"/>
        <v>2957151196372.8931</v>
      </c>
      <c r="Q197" s="76">
        <f t="shared" ca="1" si="42"/>
        <v>220054726086.6929</v>
      </c>
      <c r="R197" s="50">
        <f t="shared" ca="1" si="33"/>
        <v>-7.1146278096326232E-4</v>
      </c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</row>
    <row r="198" spans="1:35">
      <c r="A198" s="83">
        <v>61242.5</v>
      </c>
      <c r="B198" s="83">
        <v>2.7572736436860045E-2</v>
      </c>
      <c r="C198" s="83">
        <v>1</v>
      </c>
      <c r="D198" s="84">
        <f t="shared" si="30"/>
        <v>6.12425</v>
      </c>
      <c r="E198" s="84">
        <f t="shared" si="30"/>
        <v>2.7572736436860045E-2</v>
      </c>
      <c r="F198" s="76">
        <f t="shared" si="31"/>
        <v>6.12425</v>
      </c>
      <c r="G198" s="76">
        <f t="shared" si="31"/>
        <v>2.7572736436860045E-2</v>
      </c>
      <c r="H198" s="76">
        <f t="shared" si="34"/>
        <v>37.506438062500003</v>
      </c>
      <c r="I198" s="76">
        <f t="shared" si="35"/>
        <v>229.69880330426565</v>
      </c>
      <c r="J198" s="76">
        <f t="shared" si="36"/>
        <v>1406.7328961361488</v>
      </c>
      <c r="K198" s="76">
        <f t="shared" si="37"/>
        <v>0.16886233112344012</v>
      </c>
      <c r="L198" s="76">
        <f t="shared" si="38"/>
        <v>1.0341551313827282</v>
      </c>
      <c r="M198" s="76">
        <f t="shared" ca="1" si="32"/>
        <v>2.7533562363005464E-2</v>
      </c>
      <c r="N198" s="76">
        <f t="shared" ca="1" si="39"/>
        <v>1.5346080623642162E-9</v>
      </c>
      <c r="O198" s="86">
        <f t="shared" ca="1" si="40"/>
        <v>273022746.63244814</v>
      </c>
      <c r="P198" s="76">
        <f t="shared" ca="1" si="41"/>
        <v>2958058209002.1304</v>
      </c>
      <c r="Q198" s="76">
        <f t="shared" ca="1" si="42"/>
        <v>220096776203.35675</v>
      </c>
      <c r="R198" s="50">
        <f t="shared" ca="1" si="33"/>
        <v>3.9174073854581631E-5</v>
      </c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</row>
    <row r="199" spans="1:35">
      <c r="A199" s="83">
        <v>61254</v>
      </c>
      <c r="B199" s="83">
        <v>2.625773395881981E-2</v>
      </c>
      <c r="C199" s="83">
        <v>1</v>
      </c>
      <c r="D199" s="84">
        <f t="shared" si="30"/>
        <v>6.1254</v>
      </c>
      <c r="E199" s="84">
        <f t="shared" si="30"/>
        <v>2.625773395881981E-2</v>
      </c>
      <c r="F199" s="76">
        <f t="shared" si="31"/>
        <v>6.1254</v>
      </c>
      <c r="G199" s="76">
        <f t="shared" si="31"/>
        <v>2.625773395881981E-2</v>
      </c>
      <c r="H199" s="76">
        <f t="shared" si="34"/>
        <v>37.520525159999998</v>
      </c>
      <c r="I199" s="76">
        <f t="shared" si="35"/>
        <v>229.82822481506398</v>
      </c>
      <c r="J199" s="76">
        <f t="shared" si="36"/>
        <v>1407.7898082821928</v>
      </c>
      <c r="K199" s="76">
        <f t="shared" si="37"/>
        <v>0.16083912359135485</v>
      </c>
      <c r="L199" s="76">
        <f t="shared" si="38"/>
        <v>0.98520396764648499</v>
      </c>
      <c r="M199" s="76">
        <f t="shared" ca="1" si="32"/>
        <v>2.7553900330950537E-2</v>
      </c>
      <c r="N199" s="76">
        <f t="shared" ca="1" si="39"/>
        <v>1.68004726424253E-6</v>
      </c>
      <c r="O199" s="86">
        <f t="shared" ca="1" si="40"/>
        <v>179803666.80191609</v>
      </c>
      <c r="P199" s="76">
        <f t="shared" ca="1" si="41"/>
        <v>2978963160315.376</v>
      </c>
      <c r="Q199" s="76">
        <f t="shared" ca="1" si="42"/>
        <v>221065249952.28491</v>
      </c>
      <c r="R199" s="50">
        <f t="shared" ca="1" si="33"/>
        <v>-1.2961663721307269E-3</v>
      </c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</row>
    <row r="200" spans="1:35">
      <c r="A200" s="83">
        <v>63475.5</v>
      </c>
      <c r="B200" s="83">
        <v>3.1747835598049313E-2</v>
      </c>
      <c r="C200" s="83">
        <v>1</v>
      </c>
      <c r="D200" s="84">
        <f t="shared" si="30"/>
        <v>6.34755</v>
      </c>
      <c r="E200" s="84">
        <f t="shared" si="30"/>
        <v>3.1747835598049313E-2</v>
      </c>
      <c r="F200" s="76">
        <f t="shared" si="31"/>
        <v>6.34755</v>
      </c>
      <c r="G200" s="76">
        <f t="shared" si="31"/>
        <v>3.1747835598049313E-2</v>
      </c>
      <c r="H200" s="76">
        <f t="shared" si="34"/>
        <v>40.291391002499999</v>
      </c>
      <c r="I200" s="76">
        <f t="shared" si="35"/>
        <v>255.75161895791888</v>
      </c>
      <c r="J200" s="76">
        <f t="shared" si="36"/>
        <v>1623.3961889163379</v>
      </c>
      <c r="K200" s="76">
        <f t="shared" si="37"/>
        <v>0.20152097385039791</v>
      </c>
      <c r="L200" s="76">
        <f t="shared" si="38"/>
        <v>1.2791644575640932</v>
      </c>
      <c r="M200" s="76">
        <f t="shared" ca="1" si="32"/>
        <v>3.1590163995537733E-2</v>
      </c>
      <c r="N200" s="76">
        <f t="shared" ca="1" si="39"/>
        <v>2.486033423856981E-8</v>
      </c>
      <c r="O200" s="86">
        <f t="shared" ca="1" si="40"/>
        <v>414130055104.26465</v>
      </c>
      <c r="P200" s="76">
        <f t="shared" ca="1" si="41"/>
        <v>8719181014561.5859</v>
      </c>
      <c r="Q200" s="76">
        <f t="shared" ca="1" si="42"/>
        <v>458952713696.57446</v>
      </c>
      <c r="R200" s="50">
        <f t="shared" ca="1" si="33"/>
        <v>1.5767160251158041E-4</v>
      </c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</row>
    <row r="201" spans="1:35">
      <c r="A201" s="83">
        <v>63544</v>
      </c>
      <c r="B201" s="83">
        <v>3.153436420910348E-2</v>
      </c>
      <c r="C201" s="83">
        <v>1</v>
      </c>
      <c r="D201" s="84">
        <f t="shared" si="30"/>
        <v>6.3544</v>
      </c>
      <c r="E201" s="84">
        <f t="shared" si="30"/>
        <v>3.153436420910348E-2</v>
      </c>
      <c r="F201" s="76">
        <f t="shared" si="31"/>
        <v>6.3544</v>
      </c>
      <c r="G201" s="76">
        <f t="shared" si="31"/>
        <v>3.153436420910348E-2</v>
      </c>
      <c r="H201" s="76">
        <f t="shared" si="34"/>
        <v>40.378399360000003</v>
      </c>
      <c r="I201" s="76">
        <f t="shared" si="35"/>
        <v>256.58050089318402</v>
      </c>
      <c r="J201" s="76">
        <f t="shared" si="36"/>
        <v>1630.4151348756486</v>
      </c>
      <c r="K201" s="76">
        <f t="shared" si="37"/>
        <v>0.20038196393032714</v>
      </c>
      <c r="L201" s="76">
        <f t="shared" si="38"/>
        <v>1.2733071515988708</v>
      </c>
      <c r="M201" s="76">
        <f t="shared" ca="1" si="32"/>
        <v>3.1718021612552869E-2</v>
      </c>
      <c r="N201" s="76">
        <f t="shared" ca="1" si="39"/>
        <v>3.3730041841771551E-8</v>
      </c>
      <c r="O201" s="86">
        <f t="shared" ca="1" si="40"/>
        <v>442938020714.66638</v>
      </c>
      <c r="P201" s="76">
        <f t="shared" ca="1" si="41"/>
        <v>8954417878100.5195</v>
      </c>
      <c r="Q201" s="76">
        <f t="shared" ca="1" si="42"/>
        <v>468004771558.66669</v>
      </c>
      <c r="R201" s="50">
        <f t="shared" ca="1" si="33"/>
        <v>-1.8365740344938875E-4</v>
      </c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</row>
    <row r="202" spans="1:35">
      <c r="A202" s="83">
        <v>63547</v>
      </c>
      <c r="B202" s="83">
        <v>3.1744739013571194E-2</v>
      </c>
      <c r="C202" s="83">
        <v>1</v>
      </c>
      <c r="D202" s="84">
        <f t="shared" si="30"/>
        <v>6.3547000000000002</v>
      </c>
      <c r="E202" s="84">
        <f t="shared" si="30"/>
        <v>3.1744739013571194E-2</v>
      </c>
      <c r="F202" s="76">
        <f t="shared" si="31"/>
        <v>6.3547000000000002</v>
      </c>
      <c r="G202" s="76">
        <f t="shared" si="31"/>
        <v>3.1744739013571194E-2</v>
      </c>
      <c r="H202" s="76">
        <f t="shared" si="34"/>
        <v>40.382212090000003</v>
      </c>
      <c r="I202" s="76">
        <f t="shared" si="35"/>
        <v>256.61684316832304</v>
      </c>
      <c r="J202" s="76">
        <f t="shared" si="36"/>
        <v>1630.7230532817425</v>
      </c>
      <c r="K202" s="76">
        <f t="shared" si="37"/>
        <v>0.20172829300954087</v>
      </c>
      <c r="L202" s="76">
        <f t="shared" si="38"/>
        <v>1.2819227835877294</v>
      </c>
      <c r="M202" s="76">
        <f t="shared" ca="1" si="32"/>
        <v>3.1723625864536767E-2</v>
      </c>
      <c r="N202" s="76">
        <f t="shared" ca="1" si="39"/>
        <v>4.4576506214991936E-10</v>
      </c>
      <c r="O202" s="86">
        <f t="shared" ca="1" si="40"/>
        <v>444225011461.4892</v>
      </c>
      <c r="P202" s="76">
        <f t="shared" ca="1" si="41"/>
        <v>8964806015728.3711</v>
      </c>
      <c r="Q202" s="76">
        <f t="shared" ca="1" si="42"/>
        <v>468403712891.03485</v>
      </c>
      <c r="R202" s="50">
        <f t="shared" ca="1" si="33"/>
        <v>2.1113149034426848E-5</v>
      </c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</row>
    <row r="203" spans="1:35">
      <c r="A203" s="83">
        <v>63559.5</v>
      </c>
      <c r="B203" s="83">
        <v>3.1837981647376647E-2</v>
      </c>
      <c r="C203" s="83">
        <v>1</v>
      </c>
      <c r="D203" s="84">
        <f t="shared" si="30"/>
        <v>6.35595</v>
      </c>
      <c r="E203" s="84">
        <f t="shared" si="30"/>
        <v>3.1837981647376647E-2</v>
      </c>
      <c r="F203" s="76">
        <f t="shared" si="31"/>
        <v>6.35595</v>
      </c>
      <c r="G203" s="76">
        <f t="shared" si="31"/>
        <v>3.1837981647376647E-2</v>
      </c>
      <c r="H203" s="76">
        <f t="shared" si="34"/>
        <v>40.398100402499999</v>
      </c>
      <c r="I203" s="76">
        <f t="shared" si="35"/>
        <v>256.76830625326988</v>
      </c>
      <c r="J203" s="76">
        <f t="shared" si="36"/>
        <v>1632.0065161304708</v>
      </c>
      <c r="K203" s="76">
        <f t="shared" si="37"/>
        <v>0.2023606194516436</v>
      </c>
      <c r="L203" s="76">
        <f t="shared" si="38"/>
        <v>1.2861939792036741</v>
      </c>
      <c r="M203" s="76">
        <f t="shared" ca="1" si="32"/>
        <v>3.1746981113126169E-2</v>
      </c>
      <c r="N203" s="76">
        <f t="shared" ca="1" si="39"/>
        <v>8.2810972338724185E-9</v>
      </c>
      <c r="O203" s="86">
        <f t="shared" ca="1" si="40"/>
        <v>449610467603.0882</v>
      </c>
      <c r="P203" s="76">
        <f t="shared" ca="1" si="41"/>
        <v>9008167624796.1855</v>
      </c>
      <c r="Q203" s="76">
        <f t="shared" ca="1" si="42"/>
        <v>470068232533.68182</v>
      </c>
      <c r="R203" s="50">
        <f t="shared" ca="1" si="33"/>
        <v>9.1000534250477993E-5</v>
      </c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</row>
    <row r="204" spans="1:35">
      <c r="A204" s="83">
        <v>63572</v>
      </c>
      <c r="B204" s="83">
        <v>3.2131247286507063E-2</v>
      </c>
      <c r="C204" s="83">
        <v>1</v>
      </c>
      <c r="D204" s="84">
        <f t="shared" si="30"/>
        <v>6.3571999999999997</v>
      </c>
      <c r="E204" s="84">
        <f t="shared" si="30"/>
        <v>3.2131247286507063E-2</v>
      </c>
      <c r="F204" s="76">
        <f t="shared" si="31"/>
        <v>6.3571999999999997</v>
      </c>
      <c r="G204" s="76">
        <f t="shared" si="31"/>
        <v>3.2131247286507063E-2</v>
      </c>
      <c r="H204" s="76">
        <f t="shared" si="34"/>
        <v>40.413991839999994</v>
      </c>
      <c r="I204" s="76">
        <f t="shared" si="35"/>
        <v>256.91982892524794</v>
      </c>
      <c r="J204" s="76">
        <f t="shared" si="36"/>
        <v>1633.2907364435862</v>
      </c>
      <c r="K204" s="76">
        <f t="shared" si="37"/>
        <v>0.20426476524978268</v>
      </c>
      <c r="L204" s="76">
        <f t="shared" si="38"/>
        <v>1.2985519656459183</v>
      </c>
      <c r="M204" s="76">
        <f t="shared" ca="1" si="32"/>
        <v>3.1770343133742093E-2</v>
      </c>
      <c r="N204" s="76">
        <f t="shared" ca="1" si="39"/>
        <v>1.3025180748300046E-7</v>
      </c>
      <c r="O204" s="86">
        <f t="shared" ca="1" si="40"/>
        <v>455033074878.42029</v>
      </c>
      <c r="P204" s="76">
        <f t="shared" ca="1" si="41"/>
        <v>9051654672272.4395</v>
      </c>
      <c r="Q204" s="76">
        <f t="shared" ca="1" si="42"/>
        <v>471736406719.10236</v>
      </c>
      <c r="R204" s="50">
        <f t="shared" ca="1" si="33"/>
        <v>3.6090415276496951E-4</v>
      </c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</row>
    <row r="205" spans="1:35">
      <c r="A205" s="83">
        <v>63596.5</v>
      </c>
      <c r="B205" s="83">
        <v>3.146611447244823E-2</v>
      </c>
      <c r="C205" s="83">
        <v>1</v>
      </c>
      <c r="D205" s="84">
        <f t="shared" si="30"/>
        <v>6.3596500000000002</v>
      </c>
      <c r="E205" s="84">
        <f t="shared" si="30"/>
        <v>3.146611447244823E-2</v>
      </c>
      <c r="F205" s="76">
        <f t="shared" si="31"/>
        <v>6.3596500000000002</v>
      </c>
      <c r="G205" s="76">
        <f t="shared" si="31"/>
        <v>3.146611447244823E-2</v>
      </c>
      <c r="H205" s="76">
        <f t="shared" si="34"/>
        <v>40.445148122500001</v>
      </c>
      <c r="I205" s="76">
        <f t="shared" si="35"/>
        <v>257.21698625725713</v>
      </c>
      <c r="J205" s="76">
        <f t="shared" si="36"/>
        <v>1635.8100066509653</v>
      </c>
      <c r="K205" s="76">
        <f t="shared" si="37"/>
        <v>0.20011347490470538</v>
      </c>
      <c r="L205" s="76">
        <f t="shared" si="38"/>
        <v>1.2726516606777096</v>
      </c>
      <c r="M205" s="76">
        <f t="shared" ca="1" si="32"/>
        <v>3.1816152338443884E-2</v>
      </c>
      <c r="N205" s="76">
        <f t="shared" ca="1" si="39"/>
        <v>1.2252650763079185E-7</v>
      </c>
      <c r="O205" s="86">
        <f t="shared" ca="1" si="40"/>
        <v>465769476072.71014</v>
      </c>
      <c r="P205" s="76">
        <f t="shared" ca="1" si="41"/>
        <v>9137253732436.9863</v>
      </c>
      <c r="Q205" s="76">
        <f t="shared" ca="1" si="42"/>
        <v>475016643497.82434</v>
      </c>
      <c r="R205" s="50">
        <f t="shared" ca="1" si="33"/>
        <v>-3.5003786599565462E-4</v>
      </c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</row>
    <row r="206" spans="1:35">
      <c r="A206" s="83">
        <v>63597</v>
      </c>
      <c r="B206" s="83">
        <v>3.1517847385958468E-2</v>
      </c>
      <c r="C206" s="83">
        <v>1</v>
      </c>
      <c r="D206" s="84">
        <f t="shared" si="30"/>
        <v>6.3597000000000001</v>
      </c>
      <c r="E206" s="84">
        <f t="shared" si="30"/>
        <v>3.1517847385958468E-2</v>
      </c>
      <c r="F206" s="76">
        <f t="shared" si="31"/>
        <v>6.3597000000000001</v>
      </c>
      <c r="G206" s="76">
        <f t="shared" si="31"/>
        <v>3.1517847385958468E-2</v>
      </c>
      <c r="H206" s="76">
        <f t="shared" si="34"/>
        <v>40.445784090000004</v>
      </c>
      <c r="I206" s="76">
        <f t="shared" si="35"/>
        <v>257.22305307717301</v>
      </c>
      <c r="J206" s="76">
        <f t="shared" si="36"/>
        <v>1635.8614506548972</v>
      </c>
      <c r="K206" s="76">
        <f t="shared" si="37"/>
        <v>0.20044405402048007</v>
      </c>
      <c r="L206" s="76">
        <f t="shared" si="38"/>
        <v>1.2747640503540472</v>
      </c>
      <c r="M206" s="76">
        <f t="shared" ca="1" si="32"/>
        <v>3.1817087491053574E-2</v>
      </c>
      <c r="N206" s="76">
        <f t="shared" ca="1" si="39"/>
        <v>8.954464049732976E-8</v>
      </c>
      <c r="O206" s="86">
        <f t="shared" ca="1" si="40"/>
        <v>465990080175.77423</v>
      </c>
      <c r="P206" s="76">
        <f t="shared" ca="1" si="41"/>
        <v>9139005683516.0957</v>
      </c>
      <c r="Q206" s="76">
        <f t="shared" ca="1" si="42"/>
        <v>475083733633.35516</v>
      </c>
      <c r="R206" s="50">
        <f t="shared" ca="1" si="33"/>
        <v>-2.9924010509510546E-4</v>
      </c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</row>
    <row r="207" spans="1:35">
      <c r="A207" s="83">
        <v>63608.5</v>
      </c>
      <c r="B207" s="83">
        <v>3.2307714154323479E-2</v>
      </c>
      <c r="C207" s="83">
        <v>1</v>
      </c>
      <c r="D207" s="84">
        <f t="shared" si="30"/>
        <v>6.3608500000000001</v>
      </c>
      <c r="E207" s="84">
        <f t="shared" si="30"/>
        <v>3.2307714154323479E-2</v>
      </c>
      <c r="F207" s="76">
        <f t="shared" si="31"/>
        <v>6.3608500000000001</v>
      </c>
      <c r="G207" s="76">
        <f t="shared" si="31"/>
        <v>3.2307714154323479E-2</v>
      </c>
      <c r="H207" s="76">
        <f t="shared" si="34"/>
        <v>40.460412722500003</v>
      </c>
      <c r="I207" s="76">
        <f t="shared" si="35"/>
        <v>257.36261626591414</v>
      </c>
      <c r="J207" s="76">
        <f t="shared" si="36"/>
        <v>1637.0449976750399</v>
      </c>
      <c r="K207" s="76">
        <f t="shared" si="37"/>
        <v>0.2055045235785285</v>
      </c>
      <c r="L207" s="76">
        <f t="shared" si="38"/>
        <v>1.3071834488044831</v>
      </c>
      <c r="M207" s="76">
        <f t="shared" ca="1" si="32"/>
        <v>3.1838598991602879E-2</v>
      </c>
      <c r="N207" s="76">
        <f t="shared" ca="1" si="39"/>
        <v>2.2006903589437503E-7</v>
      </c>
      <c r="O207" s="86">
        <f t="shared" ca="1" si="40"/>
        <v>471080503233.6217</v>
      </c>
      <c r="P207" s="76">
        <f t="shared" ca="1" si="41"/>
        <v>9179356170565.6992</v>
      </c>
      <c r="Q207" s="76">
        <f t="shared" ca="1" si="42"/>
        <v>476628426021.55615</v>
      </c>
      <c r="R207" s="50">
        <f t="shared" ca="1" si="33"/>
        <v>4.691151627206E-4</v>
      </c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</row>
    <row r="208" spans="1:35">
      <c r="A208" s="83">
        <v>63609</v>
      </c>
      <c r="B208" s="83">
        <v>3.215944793538085E-2</v>
      </c>
      <c r="C208" s="83">
        <v>1</v>
      </c>
      <c r="D208" s="84">
        <f t="shared" ref="D208:E223" si="43">A208/A$18</f>
        <v>6.3609</v>
      </c>
      <c r="E208" s="84">
        <f t="shared" si="43"/>
        <v>3.215944793538085E-2</v>
      </c>
      <c r="F208" s="76">
        <f t="shared" ref="F208:G223" si="44">$C208*D208</f>
        <v>6.3609</v>
      </c>
      <c r="G208" s="76">
        <f t="shared" si="44"/>
        <v>3.215944793538085E-2</v>
      </c>
      <c r="H208" s="76">
        <f t="shared" si="34"/>
        <v>40.461048810000001</v>
      </c>
      <c r="I208" s="76">
        <f t="shared" si="35"/>
        <v>257.36868537552903</v>
      </c>
      <c r="J208" s="76">
        <f t="shared" si="36"/>
        <v>1637.0964708052027</v>
      </c>
      <c r="K208" s="76">
        <f t="shared" si="37"/>
        <v>0.20456303237216406</v>
      </c>
      <c r="L208" s="76">
        <f t="shared" si="38"/>
        <v>1.3012049926160982</v>
      </c>
      <c r="M208" s="76">
        <f t="shared" ca="1" si="32"/>
        <v>3.1839534404258366E-2</v>
      </c>
      <c r="N208" s="76">
        <f t="shared" ca="1" si="39"/>
        <v>1.0234466739525675E-7</v>
      </c>
      <c r="O208" s="86">
        <f t="shared" ca="1" si="40"/>
        <v>471302545154.88025</v>
      </c>
      <c r="P208" s="76">
        <f t="shared" ca="1" si="41"/>
        <v>9181112958453.9063</v>
      </c>
      <c r="Q208" s="76">
        <f t="shared" ca="1" si="42"/>
        <v>476695656987.15088</v>
      </c>
      <c r="R208" s="50">
        <f t="shared" ca="1" si="33"/>
        <v>3.1991353112248433E-4</v>
      </c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</row>
    <row r="209" spans="1:35">
      <c r="A209" s="83">
        <v>63609.5</v>
      </c>
      <c r="B209" s="83">
        <v>3.1811181743444772E-2</v>
      </c>
      <c r="C209" s="83">
        <v>1</v>
      </c>
      <c r="D209" s="84">
        <f t="shared" si="43"/>
        <v>6.3609499999999999</v>
      </c>
      <c r="E209" s="84">
        <f t="shared" si="43"/>
        <v>3.1811181743444772E-2</v>
      </c>
      <c r="F209" s="76">
        <f t="shared" si="44"/>
        <v>6.3609499999999999</v>
      </c>
      <c r="G209" s="76">
        <f t="shared" si="44"/>
        <v>3.1811181743444772E-2</v>
      </c>
      <c r="H209" s="76">
        <f t="shared" si="34"/>
        <v>40.461684902499996</v>
      </c>
      <c r="I209" s="76">
        <f t="shared" si="35"/>
        <v>257.37475458055735</v>
      </c>
      <c r="J209" s="76">
        <f t="shared" si="36"/>
        <v>1637.1479451491962</v>
      </c>
      <c r="K209" s="76">
        <f t="shared" si="37"/>
        <v>0.20234933651096501</v>
      </c>
      <c r="L209" s="76">
        <f t="shared" si="38"/>
        <v>1.2871340120794228</v>
      </c>
      <c r="M209" s="76">
        <f t="shared" ca="1" si="32"/>
        <v>3.1840469827749081E-2</v>
      </c>
      <c r="N209" s="76">
        <f t="shared" ca="1" si="39"/>
        <v>8.5779188221630554E-10</v>
      </c>
      <c r="O209" s="86">
        <f t="shared" ca="1" si="40"/>
        <v>471524647052.82751</v>
      </c>
      <c r="P209" s="76">
        <f t="shared" ca="1" si="41"/>
        <v>9182869947996.1133</v>
      </c>
      <c r="Q209" s="76">
        <f t="shared" ca="1" si="42"/>
        <v>476762893823.65076</v>
      </c>
      <c r="R209" s="50">
        <f t="shared" ca="1" si="33"/>
        <v>-2.9288084304308903E-5</v>
      </c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</row>
    <row r="210" spans="1:35">
      <c r="A210" s="83">
        <v>63863</v>
      </c>
      <c r="B210" s="83">
        <v>3.1694861303483965E-2</v>
      </c>
      <c r="C210" s="83">
        <v>1</v>
      </c>
      <c r="D210" s="84">
        <f t="shared" si="43"/>
        <v>6.3863000000000003</v>
      </c>
      <c r="E210" s="84">
        <f t="shared" si="43"/>
        <v>3.1694861303483965E-2</v>
      </c>
      <c r="F210" s="76">
        <f t="shared" si="44"/>
        <v>6.3863000000000003</v>
      </c>
      <c r="G210" s="76">
        <f t="shared" si="44"/>
        <v>3.1694861303483965E-2</v>
      </c>
      <c r="H210" s="76">
        <f t="shared" si="34"/>
        <v>40.784827690000007</v>
      </c>
      <c r="I210" s="76">
        <f t="shared" si="35"/>
        <v>260.46414507664707</v>
      </c>
      <c r="J210" s="76">
        <f t="shared" si="36"/>
        <v>1663.4021697029912</v>
      </c>
      <c r="K210" s="76">
        <f t="shared" si="37"/>
        <v>0.20241289274243965</v>
      </c>
      <c r="L210" s="76">
        <f t="shared" si="38"/>
        <v>1.2926694569210424</v>
      </c>
      <c r="M210" s="76">
        <f t="shared" ca="1" si="32"/>
        <v>3.2316124878401964E-2</v>
      </c>
      <c r="N210" s="76">
        <f t="shared" ca="1" si="39"/>
        <v>3.8596842951989217E-7</v>
      </c>
      <c r="O210" s="86">
        <f t="shared" ca="1" si="40"/>
        <v>591972769951.87976</v>
      </c>
      <c r="P210" s="76">
        <f t="shared" ca="1" si="41"/>
        <v>10099843216010.893</v>
      </c>
      <c r="Q210" s="76">
        <f t="shared" ca="1" si="42"/>
        <v>511613245792.18103</v>
      </c>
      <c r="R210" s="50">
        <f t="shared" ca="1" si="33"/>
        <v>-6.21263574917999E-4</v>
      </c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</row>
    <row r="211" spans="1:35">
      <c r="A211" s="83">
        <v>64626.5</v>
      </c>
      <c r="B211" s="83">
        <v>3.4509309691548688E-2</v>
      </c>
      <c r="C211" s="83">
        <v>1</v>
      </c>
      <c r="D211" s="84">
        <f t="shared" si="43"/>
        <v>6.46265</v>
      </c>
      <c r="E211" s="84">
        <f t="shared" si="43"/>
        <v>3.4509309691548688E-2</v>
      </c>
      <c r="F211" s="76">
        <f t="shared" si="44"/>
        <v>6.46265</v>
      </c>
      <c r="G211" s="76">
        <f t="shared" si="44"/>
        <v>3.4509309691548688E-2</v>
      </c>
      <c r="H211" s="76">
        <f t="shared" si="34"/>
        <v>41.765845022500002</v>
      </c>
      <c r="I211" s="76">
        <f t="shared" si="35"/>
        <v>269.91803833465963</v>
      </c>
      <c r="J211" s="76">
        <f t="shared" si="36"/>
        <v>1744.385810443488</v>
      </c>
      <c r="K211" s="76">
        <f t="shared" si="37"/>
        <v>0.22302159027808713</v>
      </c>
      <c r="L211" s="76">
        <f t="shared" si="38"/>
        <v>1.4413104804106798</v>
      </c>
      <c r="M211" s="76">
        <f t="shared" ca="1" si="32"/>
        <v>3.3765545771497082E-2</v>
      </c>
      <c r="N211" s="76">
        <f t="shared" ca="1" si="39"/>
        <v>5.5318476877053144E-7</v>
      </c>
      <c r="O211" s="86">
        <f t="shared" ca="1" si="40"/>
        <v>1055143033497.8447</v>
      </c>
      <c r="P211" s="76">
        <f t="shared" ca="1" si="41"/>
        <v>13187588953848.104</v>
      </c>
      <c r="Q211" s="76">
        <f t="shared" ca="1" si="42"/>
        <v>626011525530.99939</v>
      </c>
      <c r="R211" s="50">
        <f t="shared" ca="1" si="33"/>
        <v>7.437639200516058E-4</v>
      </c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</row>
    <row r="212" spans="1:35">
      <c r="A212" s="83">
        <v>64657</v>
      </c>
      <c r="B212" s="83">
        <v>3.4869306968105404E-2</v>
      </c>
      <c r="C212" s="83">
        <v>1</v>
      </c>
      <c r="D212" s="84">
        <f t="shared" si="43"/>
        <v>6.4657</v>
      </c>
      <c r="E212" s="84">
        <f t="shared" si="43"/>
        <v>3.4869306968105404E-2</v>
      </c>
      <c r="F212" s="76">
        <f t="shared" si="44"/>
        <v>6.4657</v>
      </c>
      <c r="G212" s="76">
        <f t="shared" si="44"/>
        <v>3.4869306968105404E-2</v>
      </c>
      <c r="H212" s="76">
        <f t="shared" si="34"/>
        <v>41.805276489999997</v>
      </c>
      <c r="I212" s="76">
        <f t="shared" si="35"/>
        <v>270.30037620139296</v>
      </c>
      <c r="J212" s="76">
        <f t="shared" si="36"/>
        <v>1747.6811424053465</v>
      </c>
      <c r="K212" s="76">
        <f t="shared" si="37"/>
        <v>0.2254544780636791</v>
      </c>
      <c r="L212" s="76">
        <f t="shared" si="38"/>
        <v>1.4577210188163299</v>
      </c>
      <c r="M212" s="76">
        <f t="shared" ca="1" si="32"/>
        <v>3.3823971465747067E-2</v>
      </c>
      <c r="N212" s="76">
        <f t="shared" ca="1" si="39"/>
        <v>1.0927263124907566E-6</v>
      </c>
      <c r="O212" s="86">
        <f t="shared" ca="1" si="40"/>
        <v>1076967279344.9066</v>
      </c>
      <c r="P212" s="76">
        <f t="shared" ca="1" si="41"/>
        <v>13321436559759.277</v>
      </c>
      <c r="Q212" s="76">
        <f t="shared" ca="1" si="42"/>
        <v>630883957610.06628</v>
      </c>
      <c r="R212" s="50">
        <f t="shared" ca="1" si="33"/>
        <v>1.0453355023583369E-3</v>
      </c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</row>
    <row r="213" spans="1:35">
      <c r="A213" s="83">
        <v>64701</v>
      </c>
      <c r="B213" s="83">
        <v>3.4028193751108035E-2</v>
      </c>
      <c r="C213" s="83">
        <v>1</v>
      </c>
      <c r="D213" s="84">
        <f t="shared" si="43"/>
        <v>6.4701000000000004</v>
      </c>
      <c r="E213" s="84">
        <f t="shared" si="43"/>
        <v>3.4028193751108035E-2</v>
      </c>
      <c r="F213" s="76">
        <f t="shared" si="44"/>
        <v>6.4701000000000004</v>
      </c>
      <c r="G213" s="76">
        <f t="shared" si="44"/>
        <v>3.4028193751108035E-2</v>
      </c>
      <c r="H213" s="76">
        <f t="shared" si="34"/>
        <v>41.862194010000003</v>
      </c>
      <c r="I213" s="76">
        <f t="shared" si="35"/>
        <v>270.85258146410104</v>
      </c>
      <c r="J213" s="76">
        <f t="shared" si="36"/>
        <v>1752.4432873308801</v>
      </c>
      <c r="K213" s="76">
        <f t="shared" si="37"/>
        <v>0.22016581638904412</v>
      </c>
      <c r="L213" s="76">
        <f t="shared" si="38"/>
        <v>1.4244948486187545</v>
      </c>
      <c r="M213" s="76">
        <f t="shared" ref="M213:M223" ca="1" si="45">+E$4+E$5*D213+E$6*D213^2</f>
        <v>3.3908328749039228E-2</v>
      </c>
      <c r="N213" s="76">
        <f t="shared" ca="1" si="39"/>
        <v>1.4367618720955149E-8</v>
      </c>
      <c r="O213" s="86">
        <f t="shared" ca="1" si="40"/>
        <v>1108922050947.1797</v>
      </c>
      <c r="P213" s="76">
        <f t="shared" ca="1" si="41"/>
        <v>13515985827596.189</v>
      </c>
      <c r="Q213" s="76">
        <f t="shared" ca="1" si="42"/>
        <v>637954885725.09167</v>
      </c>
      <c r="R213" s="50">
        <f t="shared" ref="R213:R223" ca="1" si="46">+E213-M213</f>
        <v>1.1986500206880718E-4</v>
      </c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</row>
    <row r="214" spans="1:35">
      <c r="A214" s="83">
        <v>64713.5</v>
      </c>
      <c r="B214" s="83">
        <v>3.4323375406393145E-2</v>
      </c>
      <c r="C214" s="83">
        <v>1</v>
      </c>
      <c r="D214" s="84">
        <f t="shared" si="43"/>
        <v>6.4713500000000002</v>
      </c>
      <c r="E214" s="84">
        <f t="shared" si="43"/>
        <v>3.4323375406393145E-2</v>
      </c>
      <c r="F214" s="76">
        <f t="shared" si="44"/>
        <v>6.4713500000000002</v>
      </c>
      <c r="G214" s="76">
        <f t="shared" si="44"/>
        <v>3.4323375406393145E-2</v>
      </c>
      <c r="H214" s="76">
        <f t="shared" ref="H214:H223" si="47">C214*D214*D214</f>
        <v>41.878370822500003</v>
      </c>
      <c r="I214" s="76">
        <f t="shared" ref="I214:I223" si="48">C214*D214*D214*D214</f>
        <v>271.00959502218541</v>
      </c>
      <c r="J214" s="76">
        <f t="shared" ref="J214:J223" si="49">C214*D214*D214*D214*D214</f>
        <v>1753.7979427468197</v>
      </c>
      <c r="K214" s="76">
        <f t="shared" ref="K214:K223" si="50">C214*E214*D214</f>
        <v>0.22211857543616229</v>
      </c>
      <c r="L214" s="76">
        <f t="shared" ref="L214:L223" si="51">C214*E214*D214*D214</f>
        <v>1.4374070431488088</v>
      </c>
      <c r="M214" s="76">
        <f t="shared" ca="1" si="45"/>
        <v>3.3932309191118094E-2</v>
      </c>
      <c r="N214" s="76">
        <f t="shared" ref="N214:N223" ca="1" si="52">C214*(M214-E214)^2</f>
        <v>1.5293278472955191E-7</v>
      </c>
      <c r="O214" s="86">
        <f t="shared" ref="O214:O223" ca="1" si="53">(C214*O$1-O$2*F214+O$3*H214)^2</f>
        <v>1118101981482.4229</v>
      </c>
      <c r="P214" s="76">
        <f t="shared" ref="P214:P223" ca="1" si="54">(-C214*O$2+O$4*F214-O$5*H214)^2</f>
        <v>13571570377801.428</v>
      </c>
      <c r="Q214" s="76">
        <f t="shared" ref="Q214:Q223" ca="1" si="55">+(C214*O$3-F214*O$5+H214*O$6)^2</f>
        <v>639972708133.37878</v>
      </c>
      <c r="R214" s="50">
        <f t="shared" ca="1" si="46"/>
        <v>3.910662152750502E-4</v>
      </c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</row>
    <row r="215" spans="1:35">
      <c r="A215" s="83">
        <v>64819</v>
      </c>
      <c r="B215" s="83">
        <v>3.4555466543787133E-2</v>
      </c>
      <c r="C215" s="83">
        <v>1</v>
      </c>
      <c r="D215" s="84">
        <f t="shared" si="43"/>
        <v>6.4819000000000004</v>
      </c>
      <c r="E215" s="84">
        <f t="shared" si="43"/>
        <v>3.4555466543787133E-2</v>
      </c>
      <c r="F215" s="76">
        <f t="shared" si="44"/>
        <v>6.4819000000000004</v>
      </c>
      <c r="G215" s="76">
        <f t="shared" si="44"/>
        <v>3.4555466543787133E-2</v>
      </c>
      <c r="H215" s="76">
        <f t="shared" si="47"/>
        <v>42.015027610000004</v>
      </c>
      <c r="I215" s="76">
        <f t="shared" si="48"/>
        <v>272.33720746525904</v>
      </c>
      <c r="J215" s="76">
        <f t="shared" si="49"/>
        <v>1765.2625450690628</v>
      </c>
      <c r="K215" s="76">
        <f t="shared" si="50"/>
        <v>0.22398507859017383</v>
      </c>
      <c r="L215" s="76">
        <f t="shared" si="51"/>
        <v>1.4518488809136478</v>
      </c>
      <c r="M215" s="76">
        <f t="shared" ca="1" si="45"/>
        <v>3.4134973898130291E-2</v>
      </c>
      <c r="N215" s="76">
        <f t="shared" ca="1" si="52"/>
        <v>1.7681406505149045E-7</v>
      </c>
      <c r="O215" s="86">
        <f t="shared" ca="1" si="53"/>
        <v>1197391927165.3962</v>
      </c>
      <c r="P215" s="76">
        <f t="shared" ca="1" si="54"/>
        <v>14046281198426.537</v>
      </c>
      <c r="Q215" s="76">
        <f t="shared" ca="1" si="55"/>
        <v>657163072775.4303</v>
      </c>
      <c r="R215" s="50">
        <f t="shared" ca="1" si="46"/>
        <v>4.2049264565684197E-4</v>
      </c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</row>
    <row r="216" spans="1:35">
      <c r="A216" s="83">
        <v>64846</v>
      </c>
      <c r="B216" s="83">
        <v>3.4553469099262317E-2</v>
      </c>
      <c r="C216" s="83">
        <v>1</v>
      </c>
      <c r="D216" s="84">
        <f t="shared" si="43"/>
        <v>6.4846000000000004</v>
      </c>
      <c r="E216" s="84">
        <f t="shared" si="43"/>
        <v>3.4553469099262317E-2</v>
      </c>
      <c r="F216" s="76">
        <f t="shared" si="44"/>
        <v>6.4846000000000004</v>
      </c>
      <c r="G216" s="76">
        <f t="shared" si="44"/>
        <v>3.4553469099262317E-2</v>
      </c>
      <c r="H216" s="76">
        <f t="shared" si="47"/>
        <v>42.050037160000002</v>
      </c>
      <c r="I216" s="76">
        <f t="shared" si="48"/>
        <v>272.67767096773605</v>
      </c>
      <c r="J216" s="76">
        <f t="shared" si="49"/>
        <v>1768.2056251573813</v>
      </c>
      <c r="K216" s="76">
        <f t="shared" si="50"/>
        <v>0.22406542572107643</v>
      </c>
      <c r="L216" s="76">
        <f t="shared" si="51"/>
        <v>1.4529746596308923</v>
      </c>
      <c r="M216" s="76">
        <f t="shared" ca="1" si="45"/>
        <v>3.4186918221345286E-2</v>
      </c>
      <c r="N216" s="76">
        <f t="shared" ca="1" si="52"/>
        <v>1.3435954610174611E-7</v>
      </c>
      <c r="O216" s="86">
        <f t="shared" ca="1" si="53"/>
        <v>1218208710994.2751</v>
      </c>
      <c r="P216" s="76">
        <f t="shared" ca="1" si="54"/>
        <v>14169380867391.129</v>
      </c>
      <c r="Q216" s="76">
        <f t="shared" ca="1" si="55"/>
        <v>661608637679.78003</v>
      </c>
      <c r="R216" s="50">
        <f t="shared" ca="1" si="46"/>
        <v>3.6655087791703095E-4</v>
      </c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</row>
    <row r="217" spans="1:35">
      <c r="A217" s="83">
        <v>64852.5</v>
      </c>
      <c r="B217" s="83">
        <v>3.3027075371954429E-2</v>
      </c>
      <c r="C217" s="83">
        <v>1</v>
      </c>
      <c r="D217" s="84">
        <f t="shared" si="43"/>
        <v>6.4852499999999997</v>
      </c>
      <c r="E217" s="84">
        <f t="shared" si="43"/>
        <v>3.3027075371954429E-2</v>
      </c>
      <c r="F217" s="76">
        <f t="shared" si="44"/>
        <v>6.4852499999999997</v>
      </c>
      <c r="G217" s="76">
        <f t="shared" si="44"/>
        <v>3.3027075371954429E-2</v>
      </c>
      <c r="H217" s="76">
        <f t="shared" si="47"/>
        <v>42.058467562499999</v>
      </c>
      <c r="I217" s="76">
        <f t="shared" si="48"/>
        <v>272.7596767597031</v>
      </c>
      <c r="J217" s="76">
        <f t="shared" si="49"/>
        <v>1768.9146937058645</v>
      </c>
      <c r="K217" s="76">
        <f t="shared" si="50"/>
        <v>0.21418884055596746</v>
      </c>
      <c r="L217" s="76">
        <f t="shared" si="51"/>
        <v>1.3890681782155878</v>
      </c>
      <c r="M217" s="76">
        <f t="shared" ca="1" si="45"/>
        <v>3.4199428054941437E-2</v>
      </c>
      <c r="N217" s="76">
        <f t="shared" ca="1" si="52"/>
        <v>1.3744108133068378E-6</v>
      </c>
      <c r="O217" s="86">
        <f t="shared" ca="1" si="53"/>
        <v>1223252324209.5371</v>
      </c>
      <c r="P217" s="76">
        <f t="shared" ca="1" si="54"/>
        <v>14199114355986.514</v>
      </c>
      <c r="Q217" s="76">
        <f t="shared" ca="1" si="55"/>
        <v>662681684382.72961</v>
      </c>
      <c r="R217" s="50">
        <f t="shared" ca="1" si="46"/>
        <v>-1.1723526829870087E-3</v>
      </c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</row>
    <row r="218" spans="1:35">
      <c r="A218" s="83">
        <v>64924.5</v>
      </c>
      <c r="B218" s="83">
        <v>3.5488897526464724E-2</v>
      </c>
      <c r="C218" s="83">
        <v>1</v>
      </c>
      <c r="D218" s="84">
        <f t="shared" si="43"/>
        <v>6.4924499999999998</v>
      </c>
      <c r="E218" s="84">
        <f t="shared" si="43"/>
        <v>3.5488897526464724E-2</v>
      </c>
      <c r="F218" s="76">
        <f t="shared" si="44"/>
        <v>6.4924499999999998</v>
      </c>
      <c r="G218" s="76">
        <f t="shared" si="44"/>
        <v>3.5488897526464724E-2</v>
      </c>
      <c r="H218" s="76">
        <f t="shared" si="47"/>
        <v>42.151907002499996</v>
      </c>
      <c r="I218" s="76">
        <f t="shared" si="48"/>
        <v>273.66914861838109</v>
      </c>
      <c r="J218" s="76">
        <f t="shared" si="49"/>
        <v>1776.7832639474082</v>
      </c>
      <c r="K218" s="76">
        <f t="shared" si="50"/>
        <v>0.2304098927456959</v>
      </c>
      <c r="L218" s="76">
        <f t="shared" si="51"/>
        <v>1.4959247081567932</v>
      </c>
      <c r="M218" s="76">
        <f t="shared" ca="1" si="45"/>
        <v>3.4338121000971687E-2</v>
      </c>
      <c r="N218" s="76">
        <f t="shared" ca="1" si="52"/>
        <v>1.3242866116258269E-6</v>
      </c>
      <c r="O218" s="86">
        <f t="shared" ca="1" si="53"/>
        <v>1279959607814.4214</v>
      </c>
      <c r="P218" s="76">
        <f t="shared" ca="1" si="54"/>
        <v>14531031614256.279</v>
      </c>
      <c r="Q218" s="76">
        <f t="shared" ca="1" si="55"/>
        <v>674641086183.42126</v>
      </c>
      <c r="R218" s="50">
        <f t="shared" ca="1" si="46"/>
        <v>1.1507765254930372E-3</v>
      </c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</row>
    <row r="219" spans="1:35">
      <c r="A219" s="83">
        <v>65008.5</v>
      </c>
      <c r="B219" s="83">
        <v>3.4195132213984264E-2</v>
      </c>
      <c r="C219" s="83">
        <v>1</v>
      </c>
      <c r="D219" s="84">
        <f t="shared" si="43"/>
        <v>6.5008499999999998</v>
      </c>
      <c r="E219" s="84">
        <f t="shared" si="43"/>
        <v>3.4195132213984264E-2</v>
      </c>
      <c r="F219" s="76">
        <f t="shared" si="44"/>
        <v>6.5008499999999998</v>
      </c>
      <c r="G219" s="76">
        <f t="shared" si="44"/>
        <v>3.4195132213984264E-2</v>
      </c>
      <c r="H219" s="76">
        <f t="shared" si="47"/>
        <v>42.261050722499995</v>
      </c>
      <c r="I219" s="76">
        <f t="shared" si="48"/>
        <v>274.73275158936406</v>
      </c>
      <c r="J219" s="76">
        <f t="shared" si="49"/>
        <v>1785.9964081697174</v>
      </c>
      <c r="K219" s="76">
        <f t="shared" si="50"/>
        <v>0.22229742525327958</v>
      </c>
      <c r="L219" s="76">
        <f t="shared" si="51"/>
        <v>1.4451222169577826</v>
      </c>
      <c r="M219" s="76">
        <f t="shared" ca="1" si="45"/>
        <v>3.4500213408041151E-2</v>
      </c>
      <c r="N219" s="76">
        <f t="shared" ca="1" si="52"/>
        <v>9.3074534967176148E-8</v>
      </c>
      <c r="O219" s="86">
        <f t="shared" ca="1" si="53"/>
        <v>1348081363474.5332</v>
      </c>
      <c r="P219" s="76">
        <f t="shared" ca="1" si="54"/>
        <v>14924236329218.586</v>
      </c>
      <c r="Q219" s="76">
        <f t="shared" ca="1" si="55"/>
        <v>688764480324.1665</v>
      </c>
      <c r="R219" s="50">
        <f t="shared" ca="1" si="46"/>
        <v>-3.0508119405688733E-4</v>
      </c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</row>
    <row r="220" spans="1:35">
      <c r="A220" s="83">
        <v>65734</v>
      </c>
      <c r="B220" s="83">
        <v>3.6123300299587643E-2</v>
      </c>
      <c r="C220" s="83">
        <v>1</v>
      </c>
      <c r="D220" s="84">
        <f t="shared" si="43"/>
        <v>6.5734000000000004</v>
      </c>
      <c r="E220" s="84">
        <f t="shared" si="43"/>
        <v>3.6123300299587643E-2</v>
      </c>
      <c r="F220" s="76">
        <f t="shared" si="44"/>
        <v>6.5734000000000004</v>
      </c>
      <c r="G220" s="76">
        <f t="shared" si="44"/>
        <v>3.6123300299587643E-2</v>
      </c>
      <c r="H220" s="76">
        <f t="shared" si="47"/>
        <v>43.209587560000003</v>
      </c>
      <c r="I220" s="76">
        <f t="shared" si="48"/>
        <v>284.03390286690404</v>
      </c>
      <c r="J220" s="76">
        <f t="shared" si="49"/>
        <v>1867.0684571053071</v>
      </c>
      <c r="K220" s="76">
        <f t="shared" si="50"/>
        <v>0.23745290218930942</v>
      </c>
      <c r="L220" s="76">
        <f t="shared" si="51"/>
        <v>1.5608729072512066</v>
      </c>
      <c r="M220" s="76">
        <f t="shared" ca="1" si="45"/>
        <v>3.5912916998365733E-2</v>
      </c>
      <c r="N220" s="76">
        <f t="shared" ca="1" si="52"/>
        <v>4.4261133433028926E-8</v>
      </c>
      <c r="O220" s="86">
        <f t="shared" ca="1" si="53"/>
        <v>2028559301864.4058</v>
      </c>
      <c r="P220" s="76">
        <f t="shared" ca="1" si="54"/>
        <v>18594811425975.98</v>
      </c>
      <c r="Q220" s="76">
        <f t="shared" ca="1" si="55"/>
        <v>818573294388.20801</v>
      </c>
      <c r="R220" s="50">
        <f t="shared" ca="1" si="46"/>
        <v>2.1038330122191001E-4</v>
      </c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</row>
    <row r="221" spans="1:35">
      <c r="A221" s="83">
        <v>65864.5</v>
      </c>
      <c r="B221" s="83">
        <v>3.5661071899681859E-2</v>
      </c>
      <c r="C221" s="83">
        <v>1</v>
      </c>
      <c r="D221" s="84">
        <f t="shared" si="43"/>
        <v>6.5864500000000001</v>
      </c>
      <c r="E221" s="84">
        <f t="shared" si="43"/>
        <v>3.5661071899681859E-2</v>
      </c>
      <c r="F221" s="76">
        <f t="shared" si="44"/>
        <v>6.5864500000000001</v>
      </c>
      <c r="G221" s="76">
        <f t="shared" si="44"/>
        <v>3.5661071899681859E-2</v>
      </c>
      <c r="H221" s="76">
        <f t="shared" si="47"/>
        <v>43.381323602500004</v>
      </c>
      <c r="I221" s="76">
        <f t="shared" si="48"/>
        <v>285.72891884168615</v>
      </c>
      <c r="J221" s="76">
        <f t="shared" si="49"/>
        <v>1881.9392375048237</v>
      </c>
      <c r="K221" s="76">
        <f t="shared" si="50"/>
        <v>0.23487986701365959</v>
      </c>
      <c r="L221" s="76">
        <f t="shared" si="51"/>
        <v>1.5470245000921183</v>
      </c>
      <c r="M221" s="76">
        <f t="shared" ca="1" si="45"/>
        <v>3.6169449161912434E-2</v>
      </c>
      <c r="N221" s="76">
        <f t="shared" ca="1" si="52"/>
        <v>2.5844744075305471E-7</v>
      </c>
      <c r="O221" s="86">
        <f t="shared" ca="1" si="53"/>
        <v>2169332821766.2781</v>
      </c>
      <c r="P221" s="76">
        <f t="shared" ca="1" si="54"/>
        <v>19308712396881.734</v>
      </c>
      <c r="Q221" s="76">
        <f t="shared" ca="1" si="55"/>
        <v>843446877415.9834</v>
      </c>
      <c r="R221" s="50">
        <f t="shared" ca="1" si="46"/>
        <v>-5.0837726223057489E-4</v>
      </c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</row>
    <row r="222" spans="1:35">
      <c r="A222" s="83">
        <v>65886.5</v>
      </c>
      <c r="B222" s="83">
        <v>3.6743475050513383E-2</v>
      </c>
      <c r="C222" s="83">
        <v>1</v>
      </c>
      <c r="D222" s="84">
        <f t="shared" si="43"/>
        <v>6.5886500000000003</v>
      </c>
      <c r="E222" s="84">
        <f t="shared" si="43"/>
        <v>3.6743475050513383E-2</v>
      </c>
      <c r="F222" s="76">
        <f t="shared" si="44"/>
        <v>6.5886500000000003</v>
      </c>
      <c r="G222" s="76">
        <f t="shared" si="44"/>
        <v>3.6743475050513383E-2</v>
      </c>
      <c r="H222" s="76">
        <f t="shared" si="47"/>
        <v>43.410308822500006</v>
      </c>
      <c r="I222" s="76">
        <f t="shared" si="48"/>
        <v>286.01533122336468</v>
      </c>
      <c r="J222" s="76">
        <f t="shared" si="49"/>
        <v>1884.4549120648219</v>
      </c>
      <c r="K222" s="76">
        <f t="shared" si="50"/>
        <v>0.24208989689156502</v>
      </c>
      <c r="L222" s="76">
        <f t="shared" si="51"/>
        <v>1.59504559915461</v>
      </c>
      <c r="M222" s="76">
        <f t="shared" ca="1" si="45"/>
        <v>3.6212768667906736E-2</v>
      </c>
      <c r="N222" s="76">
        <f t="shared" ca="1" si="52"/>
        <v>2.8164926453943236E-7</v>
      </c>
      <c r="O222" s="86">
        <f t="shared" ca="1" si="53"/>
        <v>2193640743150.574</v>
      </c>
      <c r="P222" s="76">
        <f t="shared" ca="1" si="54"/>
        <v>19430715648953.387</v>
      </c>
      <c r="Q222" s="76">
        <f t="shared" ca="1" si="55"/>
        <v>847686901490.69531</v>
      </c>
      <c r="R222" s="50">
        <f t="shared" ca="1" si="46"/>
        <v>5.307063826066466E-4</v>
      </c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</row>
    <row r="223" spans="1:35">
      <c r="A223" s="83">
        <v>66075.5</v>
      </c>
      <c r="B223" s="83">
        <v>3.6553420639336538E-2</v>
      </c>
      <c r="C223" s="83">
        <v>1</v>
      </c>
      <c r="D223" s="84">
        <f t="shared" si="43"/>
        <v>6.6075499999999998</v>
      </c>
      <c r="E223" s="84">
        <f t="shared" si="43"/>
        <v>3.6553420639336538E-2</v>
      </c>
      <c r="F223" s="76">
        <f t="shared" si="44"/>
        <v>6.6075499999999998</v>
      </c>
      <c r="G223" s="76">
        <f t="shared" si="44"/>
        <v>3.6553420639336538E-2</v>
      </c>
      <c r="H223" s="76">
        <f t="shared" si="47"/>
        <v>43.659717002499995</v>
      </c>
      <c r="I223" s="76">
        <f t="shared" si="48"/>
        <v>288.48376307986882</v>
      </c>
      <c r="J223" s="76">
        <f t="shared" si="49"/>
        <v>1906.1708887383872</v>
      </c>
      <c r="K223" s="76">
        <f t="shared" si="50"/>
        <v>0.24152855454544814</v>
      </c>
      <c r="L223" s="76">
        <f t="shared" si="51"/>
        <v>1.5959120005867757</v>
      </c>
      <c r="M223" s="76">
        <f t="shared" ca="1" si="45"/>
        <v>3.6585786803034349E-2</v>
      </c>
      <c r="N223" s="76">
        <f t="shared" ca="1" si="52"/>
        <v>1.0475685525135116E-9</v>
      </c>
      <c r="O223" s="86">
        <f t="shared" ca="1" si="53"/>
        <v>2409428063513.1001</v>
      </c>
      <c r="P223" s="76">
        <f t="shared" ca="1" si="54"/>
        <v>20498662580675.203</v>
      </c>
      <c r="Q223" s="76">
        <f t="shared" ca="1" si="55"/>
        <v>884673238917.78564</v>
      </c>
      <c r="R223" s="50">
        <f t="shared" ca="1" si="46"/>
        <v>-3.2366163697811201E-5</v>
      </c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</row>
    <row r="224" spans="1:35">
      <c r="A224" s="83">
        <v>66866.5</v>
      </c>
      <c r="B224" s="83">
        <v>3.8762253082544815E-2</v>
      </c>
      <c r="C224" s="83">
        <v>1</v>
      </c>
      <c r="D224" s="84">
        <f t="shared" ref="D224:D236" si="56">A224/A$18</f>
        <v>6.6866500000000002</v>
      </c>
      <c r="E224" s="84">
        <f t="shared" ref="E224:E236" si="57">B224/B$18</f>
        <v>3.8762253082544815E-2</v>
      </c>
      <c r="F224" s="76">
        <f t="shared" ref="F224:F236" si="58">$C224*D224</f>
        <v>6.6866500000000002</v>
      </c>
      <c r="G224" s="76">
        <f t="shared" ref="G224:G236" si="59">$C224*E224</f>
        <v>3.8762253082544815E-2</v>
      </c>
      <c r="H224" s="76">
        <f t="shared" ref="H224:H236" si="60">C224*D224*D224</f>
        <v>44.711288222500002</v>
      </c>
      <c r="I224" s="76">
        <f t="shared" ref="I224:I236" si="61">C224*D224*D224*D224</f>
        <v>298.96873539297962</v>
      </c>
      <c r="J224" s="76">
        <f t="shared" ref="J224:J236" si="62">C224*D224*D224*D224*D224</f>
        <v>1999.0992945154674</v>
      </c>
      <c r="K224" s="76">
        <f t="shared" ref="K224:K236" si="63">C224*E224*D224</f>
        <v>0.25918961957439829</v>
      </c>
      <c r="L224" s="76">
        <f t="shared" ref="L224:L236" si="64">C224*E224*D224*D224</f>
        <v>1.7331102697271503</v>
      </c>
      <c r="M224" s="76">
        <f t="shared" ref="M224:M236" ca="1" si="65">+E$4+E$5*D224+E$6*D224^2</f>
        <v>3.816373530246342E-2</v>
      </c>
      <c r="N224" s="76">
        <f t="shared" ref="N224:N236" ca="1" si="66">C224*(M224-E224)^2</f>
        <v>3.5822353307356126E-7</v>
      </c>
      <c r="O224" s="86">
        <f t="shared" ref="O224:O236" ca="1" si="67">(C224*O$1-O$2*F224+O$3*H224)^2</f>
        <v>3454428724676.7173</v>
      </c>
      <c r="P224" s="76">
        <f t="shared" ref="P224:P236" ca="1" si="68">(-C224*O$2+O$4*F224-O$5*H224)^2</f>
        <v>25364594714620.383</v>
      </c>
      <c r="Q224" s="76">
        <f t="shared" ref="Q224:Q236" ca="1" si="69">+(C224*O$3-F224*O$5+H224*O$6)^2</f>
        <v>1050635303080.2133</v>
      </c>
      <c r="R224" s="50">
        <f t="shared" ref="R224:R236" ca="1" si="70">+E224-M224</f>
        <v>5.9851778008139511E-4</v>
      </c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</row>
    <row r="225" spans="1:35">
      <c r="A225" s="83">
        <v>66969</v>
      </c>
      <c r="B225" s="83">
        <v>3.7806363627181552E-2</v>
      </c>
      <c r="C225" s="83">
        <v>1</v>
      </c>
      <c r="D225" s="84">
        <f t="shared" si="56"/>
        <v>6.6969000000000003</v>
      </c>
      <c r="E225" s="84">
        <f t="shared" si="57"/>
        <v>3.7806363627181552E-2</v>
      </c>
      <c r="F225" s="76">
        <f t="shared" si="58"/>
        <v>6.6969000000000003</v>
      </c>
      <c r="G225" s="76">
        <f t="shared" si="59"/>
        <v>3.7806363627181552E-2</v>
      </c>
      <c r="H225" s="76">
        <f t="shared" si="60"/>
        <v>44.848469610000002</v>
      </c>
      <c r="I225" s="76">
        <f t="shared" si="61"/>
        <v>300.34571613120903</v>
      </c>
      <c r="J225" s="76">
        <f t="shared" si="62"/>
        <v>2011.3852263590938</v>
      </c>
      <c r="K225" s="76">
        <f t="shared" si="63"/>
        <v>0.25318543657487214</v>
      </c>
      <c r="L225" s="76">
        <f t="shared" si="64"/>
        <v>1.6955575501982614</v>
      </c>
      <c r="M225" s="76">
        <f t="shared" ca="1" si="65"/>
        <v>3.8370194961920394E-2</v>
      </c>
      <c r="N225" s="76">
        <f t="shared" ca="1" si="66"/>
        <v>3.1790577403338362E-7</v>
      </c>
      <c r="O225" s="86">
        <f t="shared" ca="1" si="67"/>
        <v>3607462159615.1353</v>
      </c>
      <c r="P225" s="76">
        <f t="shared" ca="1" si="68"/>
        <v>26043377141156.598</v>
      </c>
      <c r="Q225" s="76">
        <f t="shared" ca="1" si="69"/>
        <v>1073495108521.61</v>
      </c>
      <c r="R225" s="50">
        <f t="shared" ca="1" si="70"/>
        <v>-5.6383133473884156E-4</v>
      </c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</row>
    <row r="226" spans="1:35">
      <c r="A226" s="83">
        <v>67164</v>
      </c>
      <c r="B226" s="83">
        <v>3.8658673393398971E-2</v>
      </c>
      <c r="C226" s="83">
        <v>1</v>
      </c>
      <c r="D226" s="84">
        <f t="shared" si="56"/>
        <v>6.7164000000000001</v>
      </c>
      <c r="E226" s="84">
        <f t="shared" si="57"/>
        <v>3.8658673393398971E-2</v>
      </c>
      <c r="F226" s="76">
        <f t="shared" si="58"/>
        <v>6.7164000000000001</v>
      </c>
      <c r="G226" s="76">
        <f t="shared" si="59"/>
        <v>3.8658673393398971E-2</v>
      </c>
      <c r="H226" s="76">
        <f t="shared" si="60"/>
        <v>45.110028960000001</v>
      </c>
      <c r="I226" s="76">
        <f t="shared" si="61"/>
        <v>302.97699850694403</v>
      </c>
      <c r="J226" s="76">
        <f t="shared" si="62"/>
        <v>2034.9147127720389</v>
      </c>
      <c r="K226" s="76">
        <f t="shared" si="63"/>
        <v>0.25964711397942486</v>
      </c>
      <c r="L226" s="76">
        <f t="shared" si="64"/>
        <v>1.7438938763314091</v>
      </c>
      <c r="M226" s="76">
        <f t="shared" ca="1" si="65"/>
        <v>3.8764229034039116E-2</v>
      </c>
      <c r="N226" s="76">
        <f t="shared" ca="1" si="66"/>
        <v>1.1141993270951501E-8</v>
      </c>
      <c r="O226" s="86">
        <f t="shared" ca="1" si="67"/>
        <v>3910314676101.7075</v>
      </c>
      <c r="P226" s="76">
        <f t="shared" ca="1" si="68"/>
        <v>27366185951760.492</v>
      </c>
      <c r="Q226" s="76">
        <f t="shared" ca="1" si="69"/>
        <v>1117864407748.217</v>
      </c>
      <c r="R226" s="50">
        <f t="shared" ca="1" si="70"/>
        <v>-1.0555564064014533E-4</v>
      </c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</row>
    <row r="227" spans="1:35">
      <c r="A227" s="83">
        <v>67316.5</v>
      </c>
      <c r="B227" s="83">
        <v>3.9099289744018731E-2</v>
      </c>
      <c r="C227" s="83">
        <v>1</v>
      </c>
      <c r="D227" s="84">
        <f t="shared" si="56"/>
        <v>6.7316500000000001</v>
      </c>
      <c r="E227" s="84">
        <f t="shared" si="57"/>
        <v>3.9099289744018731E-2</v>
      </c>
      <c r="F227" s="76">
        <f t="shared" si="58"/>
        <v>6.7316500000000001</v>
      </c>
      <c r="G227" s="76">
        <f t="shared" si="59"/>
        <v>3.9099289744018731E-2</v>
      </c>
      <c r="H227" s="76">
        <f t="shared" si="60"/>
        <v>45.315111722499999</v>
      </c>
      <c r="I227" s="76">
        <f t="shared" si="61"/>
        <v>305.04547182676714</v>
      </c>
      <c r="J227" s="76">
        <f t="shared" si="62"/>
        <v>2053.4593504226573</v>
      </c>
      <c r="K227" s="76">
        <f t="shared" si="63"/>
        <v>0.26320273380532372</v>
      </c>
      <c r="L227" s="76">
        <f t="shared" si="64"/>
        <v>1.7717886830206075</v>
      </c>
      <c r="M227" s="76">
        <f t="shared" ca="1" si="65"/>
        <v>3.907353228557079E-2</v>
      </c>
      <c r="N227" s="76">
        <f t="shared" ca="1" si="66"/>
        <v>6.6344666569738579E-10</v>
      </c>
      <c r="O227" s="86">
        <f t="shared" ca="1" si="67"/>
        <v>4158076350125.0571</v>
      </c>
      <c r="P227" s="76">
        <f t="shared" ca="1" si="68"/>
        <v>28429781535106.648</v>
      </c>
      <c r="Q227" s="76">
        <f t="shared" ca="1" si="69"/>
        <v>1153375749737.9231</v>
      </c>
      <c r="R227" s="50">
        <f t="shared" ca="1" si="70"/>
        <v>2.5757458447940584E-5</v>
      </c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</row>
    <row r="228" spans="1:35">
      <c r="A228" s="83">
        <v>68330.5</v>
      </c>
      <c r="B228" s="83">
        <v>4.0674113579045587E-2</v>
      </c>
      <c r="C228" s="83">
        <v>1</v>
      </c>
      <c r="D228" s="84">
        <f t="shared" si="56"/>
        <v>6.8330500000000001</v>
      </c>
      <c r="E228" s="84">
        <f t="shared" si="57"/>
        <v>4.0674113579045587E-2</v>
      </c>
      <c r="F228" s="76">
        <f t="shared" si="58"/>
        <v>6.8330500000000001</v>
      </c>
      <c r="G228" s="76">
        <f t="shared" si="59"/>
        <v>4.0674113579045587E-2</v>
      </c>
      <c r="H228" s="76">
        <f t="shared" si="60"/>
        <v>46.690572302500001</v>
      </c>
      <c r="I228" s="76">
        <f t="shared" si="61"/>
        <v>319.03901507159765</v>
      </c>
      <c r="J228" s="76">
        <f t="shared" si="62"/>
        <v>2180.0095419349805</v>
      </c>
      <c r="K228" s="76">
        <f t="shared" si="63"/>
        <v>0.27792825179129743</v>
      </c>
      <c r="L228" s="76">
        <f t="shared" si="64"/>
        <v>1.8990976409025249</v>
      </c>
      <c r="M228" s="76">
        <f t="shared" ca="1" si="65"/>
        <v>4.115577790233016E-2</v>
      </c>
      <c r="N228" s="76">
        <f t="shared" ca="1" si="66"/>
        <v>2.320005203251851E-7</v>
      </c>
      <c r="O228" s="86">
        <f t="shared" ca="1" si="67"/>
        <v>6063820601258.1455</v>
      </c>
      <c r="P228" s="76">
        <f t="shared" ca="1" si="68"/>
        <v>36174855286367.148</v>
      </c>
      <c r="Q228" s="76">
        <f t="shared" ca="1" si="69"/>
        <v>1408206441778.3191</v>
      </c>
      <c r="R228" s="50">
        <f t="shared" ca="1" si="70"/>
        <v>-4.8166432328457243E-4</v>
      </c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</row>
    <row r="229" spans="1:35">
      <c r="A229" s="83">
        <v>68376.5</v>
      </c>
      <c r="B229" s="83">
        <v>4.1956294765868603E-2</v>
      </c>
      <c r="C229" s="83">
        <v>1</v>
      </c>
      <c r="D229" s="84">
        <f t="shared" si="56"/>
        <v>6.83765</v>
      </c>
      <c r="E229" s="84">
        <f t="shared" si="57"/>
        <v>4.1956294765868603E-2</v>
      </c>
      <c r="F229" s="76">
        <f t="shared" si="58"/>
        <v>6.83765</v>
      </c>
      <c r="G229" s="76">
        <f t="shared" si="59"/>
        <v>4.1956294765868603E-2</v>
      </c>
      <c r="H229" s="76">
        <f t="shared" si="60"/>
        <v>46.7534575225</v>
      </c>
      <c r="I229" s="76">
        <f t="shared" si="61"/>
        <v>319.6837788287221</v>
      </c>
      <c r="J229" s="76">
        <f t="shared" si="62"/>
        <v>2185.8857903082117</v>
      </c>
      <c r="K229" s="76">
        <f t="shared" si="63"/>
        <v>0.28688245890584146</v>
      </c>
      <c r="L229" s="76">
        <f t="shared" si="64"/>
        <v>1.961601845137527</v>
      </c>
      <c r="M229" s="76">
        <f t="shared" ca="1" si="65"/>
        <v>4.1251295401693713E-2</v>
      </c>
      <c r="N229" s="76">
        <f t="shared" ca="1" si="66"/>
        <v>4.9702410348699836E-7</v>
      </c>
      <c r="O229" s="86">
        <f t="shared" ca="1" si="67"/>
        <v>6161473638690.6484</v>
      </c>
      <c r="P229" s="76">
        <f t="shared" ca="1" si="68"/>
        <v>36554835050734.469</v>
      </c>
      <c r="Q229" s="76">
        <f t="shared" ca="1" si="69"/>
        <v>1420559555344.6602</v>
      </c>
      <c r="R229" s="50">
        <f t="shared" ca="1" si="70"/>
        <v>7.0499936417488945E-4</v>
      </c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</row>
    <row r="230" spans="1:35">
      <c r="A230" s="83">
        <v>69112</v>
      </c>
      <c r="B230" s="83">
        <v>4.323953586636077E-2</v>
      </c>
      <c r="C230" s="83">
        <v>1</v>
      </c>
      <c r="D230" s="84">
        <f t="shared" si="56"/>
        <v>6.9112</v>
      </c>
      <c r="E230" s="84">
        <f t="shared" si="57"/>
        <v>4.323953586636077E-2</v>
      </c>
      <c r="F230" s="76">
        <f t="shared" si="58"/>
        <v>6.9112</v>
      </c>
      <c r="G230" s="76">
        <f t="shared" si="59"/>
        <v>4.323953586636077E-2</v>
      </c>
      <c r="H230" s="76">
        <f t="shared" si="60"/>
        <v>47.764685440000001</v>
      </c>
      <c r="I230" s="76">
        <f t="shared" si="61"/>
        <v>330.111294012928</v>
      </c>
      <c r="J230" s="76">
        <f t="shared" si="62"/>
        <v>2281.465175182148</v>
      </c>
      <c r="K230" s="76">
        <f t="shared" si="63"/>
        <v>0.29883708027959255</v>
      </c>
      <c r="L230" s="76">
        <f t="shared" si="64"/>
        <v>2.0653228292283199</v>
      </c>
      <c r="M230" s="76">
        <f t="shared" ca="1" si="65"/>
        <v>4.2790993206268613E-2</v>
      </c>
      <c r="N230" s="76">
        <f t="shared" ca="1" si="66"/>
        <v>2.0119051792254894E-7</v>
      </c>
      <c r="O230" s="86">
        <f t="shared" ca="1" si="67"/>
        <v>7864728075588.1719</v>
      </c>
      <c r="P230" s="76">
        <f t="shared" ca="1" si="68"/>
        <v>42983443340391.453</v>
      </c>
      <c r="Q230" s="76">
        <f t="shared" ca="1" si="69"/>
        <v>1627800645467.0544</v>
      </c>
      <c r="R230" s="50">
        <f t="shared" ca="1" si="70"/>
        <v>4.4854266009215771E-4</v>
      </c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</row>
    <row r="231" spans="1:35">
      <c r="A231" s="83">
        <v>69329.5</v>
      </c>
      <c r="B231" s="83">
        <v>4.2463971950606652E-2</v>
      </c>
      <c r="C231" s="83">
        <v>1</v>
      </c>
      <c r="D231" s="84">
        <f t="shared" si="56"/>
        <v>6.9329499999999999</v>
      </c>
      <c r="E231" s="84">
        <f t="shared" si="57"/>
        <v>4.2463971950606652E-2</v>
      </c>
      <c r="F231" s="76">
        <f t="shared" si="58"/>
        <v>6.9329499999999999</v>
      </c>
      <c r="G231" s="76">
        <f t="shared" si="59"/>
        <v>4.2463971950606652E-2</v>
      </c>
      <c r="H231" s="76">
        <f t="shared" si="60"/>
        <v>48.065795702499997</v>
      </c>
      <c r="I231" s="76">
        <f t="shared" si="61"/>
        <v>333.23775831564734</v>
      </c>
      <c r="J231" s="76">
        <f t="shared" si="62"/>
        <v>2310.3207165144672</v>
      </c>
      <c r="K231" s="76">
        <f t="shared" si="63"/>
        <v>0.29440059433495841</v>
      </c>
      <c r="L231" s="76">
        <f t="shared" si="64"/>
        <v>2.0410646004945501</v>
      </c>
      <c r="M231" s="76">
        <f t="shared" ca="1" si="65"/>
        <v>4.3250800132562196E-2</v>
      </c>
      <c r="N231" s="76">
        <f t="shared" ca="1" si="66"/>
        <v>6.1909858791946696E-7</v>
      </c>
      <c r="O231" s="86">
        <f t="shared" ca="1" si="67"/>
        <v>8421596824702.5391</v>
      </c>
      <c r="P231" s="76">
        <f t="shared" ca="1" si="68"/>
        <v>45014997258628.523</v>
      </c>
      <c r="Q231" s="76">
        <f t="shared" ca="1" si="69"/>
        <v>1692670006564.6531</v>
      </c>
      <c r="R231" s="50">
        <f t="shared" ca="1" si="70"/>
        <v>-7.8682818195554421E-4</v>
      </c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</row>
    <row r="232" spans="1:35">
      <c r="A232" s="83">
        <v>69391.5</v>
      </c>
      <c r="B232" s="83">
        <v>4.3113799391636426E-2</v>
      </c>
      <c r="C232" s="83">
        <v>1</v>
      </c>
      <c r="D232" s="84">
        <f t="shared" si="56"/>
        <v>6.9391499999999997</v>
      </c>
      <c r="E232" s="84">
        <f t="shared" si="57"/>
        <v>4.3113799391636426E-2</v>
      </c>
      <c r="F232" s="76">
        <f t="shared" si="58"/>
        <v>6.9391499999999997</v>
      </c>
      <c r="G232" s="76">
        <f t="shared" si="59"/>
        <v>4.3113799391636426E-2</v>
      </c>
      <c r="H232" s="76">
        <f t="shared" si="60"/>
        <v>48.151802722499994</v>
      </c>
      <c r="I232" s="76">
        <f t="shared" si="61"/>
        <v>334.13258186183583</v>
      </c>
      <c r="J232" s="76">
        <f t="shared" si="62"/>
        <v>2318.5961054265581</v>
      </c>
      <c r="K232" s="76">
        <f t="shared" si="63"/>
        <v>0.29917312104847388</v>
      </c>
      <c r="L232" s="76">
        <f t="shared" si="64"/>
        <v>2.0760071629235175</v>
      </c>
      <c r="M232" s="76">
        <f t="shared" ca="1" si="65"/>
        <v>4.3382247060074174E-2</v>
      </c>
      <c r="N232" s="76">
        <f t="shared" ca="1" si="66"/>
        <v>7.2064150689662899E-8</v>
      </c>
      <c r="O232" s="86">
        <f t="shared" ca="1" si="67"/>
        <v>8584957606517.6484</v>
      </c>
      <c r="P232" s="76">
        <f t="shared" ca="1" si="68"/>
        <v>45605290237438.742</v>
      </c>
      <c r="Q232" s="76">
        <f t="shared" ca="1" si="69"/>
        <v>1711467815217.3042</v>
      </c>
      <c r="R232" s="50">
        <f t="shared" ca="1" si="70"/>
        <v>-2.6844766843774764E-4</v>
      </c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</row>
    <row r="233" spans="1:35">
      <c r="A233" s="83">
        <v>69391.5</v>
      </c>
      <c r="B233" s="83">
        <v>4.3113799391636426E-2</v>
      </c>
      <c r="C233" s="83">
        <v>1</v>
      </c>
      <c r="D233" s="84">
        <f t="shared" si="56"/>
        <v>6.9391499999999997</v>
      </c>
      <c r="E233" s="84">
        <f t="shared" si="57"/>
        <v>4.3113799391636426E-2</v>
      </c>
      <c r="F233" s="76">
        <f t="shared" si="58"/>
        <v>6.9391499999999997</v>
      </c>
      <c r="G233" s="76">
        <f t="shared" si="59"/>
        <v>4.3113799391636426E-2</v>
      </c>
      <c r="H233" s="76">
        <f t="shared" si="60"/>
        <v>48.151802722499994</v>
      </c>
      <c r="I233" s="76">
        <f t="shared" si="61"/>
        <v>334.13258186183583</v>
      </c>
      <c r="J233" s="76">
        <f t="shared" si="62"/>
        <v>2318.5961054265581</v>
      </c>
      <c r="K233" s="76">
        <f t="shared" si="63"/>
        <v>0.29917312104847388</v>
      </c>
      <c r="L233" s="76">
        <f t="shared" si="64"/>
        <v>2.0760071629235175</v>
      </c>
      <c r="M233" s="76">
        <f t="shared" ca="1" si="65"/>
        <v>4.3382247060074174E-2</v>
      </c>
      <c r="N233" s="76">
        <f t="shared" ca="1" si="66"/>
        <v>7.2064150689662899E-8</v>
      </c>
      <c r="O233" s="86">
        <f t="shared" ca="1" si="67"/>
        <v>8584957606517.6484</v>
      </c>
      <c r="P233" s="76">
        <f t="shared" ca="1" si="68"/>
        <v>45605290237438.742</v>
      </c>
      <c r="Q233" s="76">
        <f t="shared" ca="1" si="69"/>
        <v>1711467815217.3042</v>
      </c>
      <c r="R233" s="50">
        <f t="shared" ca="1" si="70"/>
        <v>-2.6844766843774764E-4</v>
      </c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</row>
    <row r="234" spans="1:35">
      <c r="A234" s="83">
        <v>69453.5</v>
      </c>
      <c r="B234" s="83">
        <v>4.3463873061363206E-2</v>
      </c>
      <c r="C234" s="83">
        <v>1</v>
      </c>
      <c r="D234" s="84">
        <f t="shared" si="56"/>
        <v>6.9453500000000004</v>
      </c>
      <c r="E234" s="84">
        <f t="shared" si="57"/>
        <v>4.3463873061363206E-2</v>
      </c>
      <c r="F234" s="76">
        <f t="shared" si="58"/>
        <v>6.9453500000000004</v>
      </c>
      <c r="G234" s="76">
        <f t="shared" si="59"/>
        <v>4.3463873061363206E-2</v>
      </c>
      <c r="H234" s="76">
        <f t="shared" si="60"/>
        <v>48.237886622500007</v>
      </c>
      <c r="I234" s="76">
        <f t="shared" si="61"/>
        <v>335.02900585358043</v>
      </c>
      <c r="J234" s="76">
        <f t="shared" si="62"/>
        <v>2326.8937058051652</v>
      </c>
      <c r="K234" s="76">
        <f t="shared" si="63"/>
        <v>0.30187181076673897</v>
      </c>
      <c r="L234" s="76">
        <f t="shared" si="64"/>
        <v>2.0966053809087706</v>
      </c>
      <c r="M234" s="76">
        <f t="shared" ca="1" si="65"/>
        <v>4.3513860590274123E-2</v>
      </c>
      <c r="N234" s="76">
        <f t="shared" ca="1" si="66"/>
        <v>2.4987530466197029E-9</v>
      </c>
      <c r="O234" s="86">
        <f t="shared" ca="1" si="67"/>
        <v>8750394985865.1924</v>
      </c>
      <c r="P234" s="76">
        <f t="shared" ca="1" si="68"/>
        <v>46200585780056.016</v>
      </c>
      <c r="Q234" s="76">
        <f t="shared" ca="1" si="69"/>
        <v>1730402516349.7732</v>
      </c>
      <c r="R234" s="50">
        <f t="shared" ca="1" si="70"/>
        <v>-4.9987528910916401E-5</v>
      </c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</row>
    <row r="235" spans="1:35">
      <c r="A235" s="83">
        <v>70341</v>
      </c>
      <c r="B235" s="83">
        <v>4.381946910622922E-2</v>
      </c>
      <c r="C235" s="83">
        <v>1</v>
      </c>
      <c r="D235" s="84">
        <f t="shared" si="56"/>
        <v>7.0340999999999996</v>
      </c>
      <c r="E235" s="84">
        <f t="shared" si="57"/>
        <v>4.381946910622922E-2</v>
      </c>
      <c r="F235" s="76">
        <f t="shared" si="58"/>
        <v>7.0340999999999996</v>
      </c>
      <c r="G235" s="76">
        <f t="shared" si="59"/>
        <v>4.381946910622922E-2</v>
      </c>
      <c r="H235" s="76">
        <f t="shared" si="60"/>
        <v>49.478562809999993</v>
      </c>
      <c r="I235" s="76">
        <f t="shared" si="61"/>
        <v>348.03715866182091</v>
      </c>
      <c r="J235" s="76">
        <f t="shared" si="62"/>
        <v>2448.1281777431145</v>
      </c>
      <c r="K235" s="76">
        <f t="shared" si="63"/>
        <v>0.30823052764012693</v>
      </c>
      <c r="L235" s="76">
        <f t="shared" si="64"/>
        <v>2.1681243544734166</v>
      </c>
      <c r="M235" s="76">
        <f t="shared" ca="1" si="65"/>
        <v>4.5416105902426437E-2</v>
      </c>
      <c r="N235" s="76">
        <f t="shared" ca="1" si="66"/>
        <v>2.5492490589709157E-6</v>
      </c>
      <c r="O235" s="86">
        <f t="shared" ca="1" si="67"/>
        <v>11354871951234.539</v>
      </c>
      <c r="P235" s="76">
        <f t="shared" ca="1" si="68"/>
        <v>55283747892630.781</v>
      </c>
      <c r="Q235" s="76">
        <f t="shared" ca="1" si="69"/>
        <v>2016774890999.8335</v>
      </c>
      <c r="R235" s="50">
        <f t="shared" ca="1" si="70"/>
        <v>-1.5966367961972178E-3</v>
      </c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</row>
    <row r="236" spans="1:35">
      <c r="A236" s="83">
        <v>70433.5</v>
      </c>
      <c r="B236" s="83">
        <v>4.5647937005502362E-2</v>
      </c>
      <c r="C236" s="83">
        <v>1</v>
      </c>
      <c r="D236" s="84">
        <f t="shared" si="56"/>
        <v>7.0433500000000002</v>
      </c>
      <c r="E236" s="84">
        <f t="shared" si="57"/>
        <v>4.5647937005502362E-2</v>
      </c>
      <c r="F236" s="76">
        <f t="shared" si="58"/>
        <v>7.0433500000000002</v>
      </c>
      <c r="G236" s="76">
        <f t="shared" si="59"/>
        <v>4.5647937005502362E-2</v>
      </c>
      <c r="H236" s="76">
        <f t="shared" si="60"/>
        <v>49.608779222500004</v>
      </c>
      <c r="I236" s="76">
        <f t="shared" si="61"/>
        <v>349.41199513679544</v>
      </c>
      <c r="J236" s="76">
        <f t="shared" si="62"/>
        <v>2461.0309759467482</v>
      </c>
      <c r="K236" s="76">
        <f t="shared" si="63"/>
        <v>0.32151439710770507</v>
      </c>
      <c r="L236" s="76">
        <f t="shared" si="64"/>
        <v>2.2645384288685544</v>
      </c>
      <c r="M236" s="76">
        <f t="shared" ca="1" si="65"/>
        <v>4.5616332519346721E-2</v>
      </c>
      <c r="N236" s="76">
        <f t="shared" ca="1" si="66"/>
        <v>9.9884354516210983E-10</v>
      </c>
      <c r="O236" s="86">
        <f t="shared" ca="1" si="67"/>
        <v>11652723960234.451</v>
      </c>
      <c r="P236" s="76">
        <f t="shared" ca="1" si="68"/>
        <v>56292382543674.477</v>
      </c>
      <c r="Q236" s="76">
        <f t="shared" ca="1" si="69"/>
        <v>2048307852237.0608</v>
      </c>
      <c r="R236" s="50">
        <f t="shared" ca="1" si="70"/>
        <v>3.1604486155641098E-5</v>
      </c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</row>
    <row r="237" spans="1:35">
      <c r="A237" s="83"/>
      <c r="B237" s="83"/>
      <c r="C237" s="83"/>
      <c r="D237" s="84"/>
      <c r="E237" s="84"/>
      <c r="F237" s="76"/>
      <c r="G237" s="76"/>
      <c r="H237" s="76"/>
      <c r="I237" s="76"/>
      <c r="J237" s="76"/>
      <c r="K237" s="76"/>
      <c r="L237" s="76"/>
      <c r="M237" s="76"/>
      <c r="N237" s="76"/>
      <c r="O237" s="86"/>
      <c r="P237" s="76"/>
      <c r="Q237" s="76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</row>
    <row r="238" spans="1:35">
      <c r="A238" s="83"/>
      <c r="B238" s="83"/>
      <c r="C238" s="83"/>
      <c r="D238" s="84"/>
      <c r="E238" s="84"/>
      <c r="F238" s="76"/>
      <c r="G238" s="76"/>
      <c r="H238" s="76"/>
      <c r="I238" s="76"/>
      <c r="J238" s="76"/>
      <c r="K238" s="76"/>
      <c r="L238" s="76"/>
      <c r="M238" s="76"/>
      <c r="N238" s="76"/>
      <c r="O238" s="86"/>
      <c r="P238" s="76"/>
      <c r="Q238" s="76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</row>
    <row r="239" spans="1:35">
      <c r="A239" s="83"/>
      <c r="B239" s="83"/>
      <c r="C239" s="83"/>
      <c r="D239" s="84"/>
      <c r="E239" s="84"/>
      <c r="F239" s="76"/>
      <c r="G239" s="76"/>
      <c r="H239" s="76"/>
      <c r="I239" s="76"/>
      <c r="J239" s="76"/>
      <c r="K239" s="76"/>
      <c r="L239" s="76"/>
      <c r="M239" s="76"/>
      <c r="N239" s="76"/>
      <c r="O239" s="86"/>
      <c r="P239" s="76"/>
      <c r="Q239" s="76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</row>
    <row r="240" spans="1:35">
      <c r="A240" s="83"/>
      <c r="B240" s="83"/>
      <c r="C240" s="83"/>
      <c r="D240" s="84"/>
      <c r="E240" s="84"/>
      <c r="F240" s="76"/>
      <c r="G240" s="76"/>
      <c r="H240" s="76"/>
      <c r="I240" s="76"/>
      <c r="J240" s="76"/>
      <c r="K240" s="76"/>
      <c r="L240" s="76"/>
      <c r="M240" s="76"/>
      <c r="N240" s="76"/>
      <c r="O240" s="86"/>
      <c r="P240" s="76"/>
      <c r="Q240" s="76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</row>
    <row r="241" spans="1:35">
      <c r="A241" s="83"/>
      <c r="B241" s="83"/>
      <c r="C241" s="83"/>
      <c r="D241" s="84"/>
      <c r="E241" s="84"/>
      <c r="F241" s="76"/>
      <c r="G241" s="76"/>
      <c r="H241" s="76"/>
      <c r="I241" s="76"/>
      <c r="J241" s="76"/>
      <c r="K241" s="76"/>
      <c r="L241" s="76"/>
      <c r="M241" s="76"/>
      <c r="N241" s="76"/>
      <c r="O241" s="86"/>
      <c r="P241" s="76"/>
      <c r="Q241" s="76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</row>
    <row r="242" spans="1:35">
      <c r="A242" s="83"/>
      <c r="B242" s="83"/>
      <c r="C242" s="83"/>
      <c r="D242" s="84"/>
      <c r="E242" s="84"/>
      <c r="F242" s="76"/>
      <c r="G242" s="76"/>
      <c r="H242" s="76"/>
      <c r="I242" s="76"/>
      <c r="J242" s="76"/>
      <c r="K242" s="76"/>
      <c r="L242" s="76"/>
      <c r="M242" s="76"/>
      <c r="N242" s="76"/>
      <c r="O242" s="86"/>
      <c r="P242" s="76"/>
      <c r="Q242" s="76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</row>
    <row r="243" spans="1:35">
      <c r="A243" s="83"/>
      <c r="B243" s="83"/>
      <c r="C243" s="83"/>
      <c r="D243" s="84"/>
      <c r="E243" s="84"/>
      <c r="F243" s="76"/>
      <c r="G243" s="76"/>
      <c r="H243" s="76"/>
      <c r="I243" s="76"/>
      <c r="J243" s="76"/>
      <c r="K243" s="76"/>
      <c r="L243" s="76"/>
      <c r="M243" s="76"/>
      <c r="N243" s="76"/>
      <c r="O243" s="86"/>
      <c r="P243" s="76"/>
      <c r="Q243" s="76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</row>
    <row r="244" spans="1:35">
      <c r="A244" s="83"/>
      <c r="B244" s="83"/>
      <c r="C244" s="83"/>
      <c r="D244" s="84"/>
      <c r="E244" s="84"/>
      <c r="F244" s="76"/>
      <c r="G244" s="76"/>
      <c r="H244" s="76"/>
      <c r="I244" s="76"/>
      <c r="J244" s="76"/>
      <c r="K244" s="76"/>
      <c r="L244" s="76"/>
      <c r="M244" s="76"/>
      <c r="N244" s="76"/>
      <c r="O244" s="86"/>
      <c r="P244" s="76"/>
      <c r="Q244" s="76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</row>
    <row r="245" spans="1:35">
      <c r="A245" s="83"/>
      <c r="B245" s="83"/>
      <c r="C245" s="83"/>
      <c r="D245" s="84"/>
      <c r="E245" s="84"/>
      <c r="F245" s="76"/>
      <c r="G245" s="76"/>
      <c r="H245" s="76"/>
      <c r="I245" s="76"/>
      <c r="J245" s="76"/>
      <c r="K245" s="76"/>
      <c r="L245" s="76"/>
      <c r="M245" s="76"/>
      <c r="N245" s="76"/>
      <c r="O245" s="86"/>
      <c r="P245" s="76"/>
      <c r="Q245" s="76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</row>
    <row r="246" spans="1:35">
      <c r="A246" s="83"/>
      <c r="B246" s="83"/>
      <c r="C246" s="83"/>
      <c r="D246" s="84"/>
      <c r="E246" s="84"/>
      <c r="F246" s="76"/>
      <c r="G246" s="76"/>
      <c r="H246" s="76"/>
      <c r="I246" s="76"/>
      <c r="J246" s="76"/>
      <c r="K246" s="76"/>
      <c r="L246" s="76"/>
      <c r="M246" s="76"/>
      <c r="N246" s="76"/>
      <c r="O246" s="86"/>
      <c r="P246" s="76"/>
      <c r="Q246" s="76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</row>
    <row r="247" spans="1:35">
      <c r="A247" s="83"/>
      <c r="B247" s="83"/>
      <c r="C247" s="83"/>
      <c r="D247" s="84"/>
      <c r="E247" s="84"/>
      <c r="F247" s="76"/>
      <c r="G247" s="76"/>
      <c r="H247" s="76"/>
      <c r="I247" s="76"/>
      <c r="J247" s="76"/>
      <c r="K247" s="76"/>
      <c r="L247" s="76"/>
      <c r="M247" s="76"/>
      <c r="N247" s="76"/>
      <c r="O247" s="86"/>
      <c r="P247" s="76"/>
      <c r="Q247" s="76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</row>
    <row r="248" spans="1:35">
      <c r="A248" s="83"/>
      <c r="B248" s="83"/>
      <c r="C248" s="83"/>
      <c r="D248" s="84"/>
      <c r="E248" s="84"/>
      <c r="F248" s="76"/>
      <c r="G248" s="76"/>
      <c r="H248" s="76"/>
      <c r="I248" s="76"/>
      <c r="J248" s="76"/>
      <c r="K248" s="76"/>
      <c r="L248" s="76"/>
      <c r="M248" s="76"/>
      <c r="N248" s="76"/>
      <c r="O248" s="86"/>
      <c r="P248" s="76"/>
      <c r="Q248" s="76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</row>
    <row r="249" spans="1:35">
      <c r="A249" s="83"/>
      <c r="B249" s="83"/>
      <c r="C249" s="83"/>
      <c r="D249" s="84"/>
      <c r="E249" s="84"/>
      <c r="F249" s="76"/>
      <c r="G249" s="76"/>
      <c r="H249" s="76"/>
      <c r="I249" s="76"/>
      <c r="J249" s="76"/>
      <c r="K249" s="76"/>
      <c r="L249" s="76"/>
      <c r="M249" s="76"/>
      <c r="N249" s="76"/>
      <c r="O249" s="86"/>
      <c r="P249" s="76"/>
      <c r="Q249" s="76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</row>
    <row r="250" spans="1:35">
      <c r="A250" s="83"/>
      <c r="B250" s="83"/>
      <c r="C250" s="83"/>
      <c r="D250" s="84"/>
      <c r="E250" s="84"/>
      <c r="F250" s="76"/>
      <c r="G250" s="76"/>
      <c r="H250" s="76"/>
      <c r="I250" s="76"/>
      <c r="J250" s="76"/>
      <c r="K250" s="76"/>
      <c r="L250" s="76"/>
      <c r="M250" s="76"/>
      <c r="N250" s="76"/>
      <c r="O250" s="86"/>
      <c r="P250" s="76"/>
      <c r="Q250" s="76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</row>
    <row r="251" spans="1:35">
      <c r="A251" s="83"/>
      <c r="B251" s="83"/>
      <c r="C251" s="83"/>
      <c r="D251" s="84"/>
      <c r="E251" s="84"/>
      <c r="F251" s="76"/>
      <c r="G251" s="76"/>
      <c r="H251" s="76"/>
      <c r="I251" s="76"/>
      <c r="J251" s="76"/>
      <c r="K251" s="76"/>
      <c r="L251" s="76"/>
      <c r="M251" s="76"/>
      <c r="N251" s="76"/>
      <c r="O251" s="86"/>
      <c r="P251" s="76"/>
      <c r="Q251" s="76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</row>
    <row r="252" spans="1:35">
      <c r="A252" s="83"/>
      <c r="B252" s="83"/>
      <c r="C252" s="83"/>
      <c r="D252" s="84"/>
      <c r="E252" s="84"/>
      <c r="F252" s="76"/>
      <c r="G252" s="76"/>
      <c r="H252" s="76"/>
      <c r="I252" s="76"/>
      <c r="J252" s="76"/>
      <c r="K252" s="76"/>
      <c r="L252" s="76"/>
      <c r="M252" s="76"/>
      <c r="N252" s="76"/>
      <c r="O252" s="86"/>
      <c r="P252" s="76"/>
      <c r="Q252" s="76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</row>
    <row r="253" spans="1:35">
      <c r="A253" s="83"/>
      <c r="B253" s="83"/>
      <c r="C253" s="83"/>
      <c r="D253" s="84"/>
      <c r="E253" s="84"/>
      <c r="F253" s="76"/>
      <c r="G253" s="76"/>
      <c r="H253" s="76"/>
      <c r="I253" s="76"/>
      <c r="J253" s="76"/>
      <c r="K253" s="76"/>
      <c r="L253" s="76"/>
      <c r="M253" s="76"/>
      <c r="N253" s="76"/>
      <c r="O253" s="86"/>
      <c r="P253" s="76"/>
      <c r="Q253" s="76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</row>
    <row r="254" spans="1:35">
      <c r="A254" s="83"/>
      <c r="B254" s="83"/>
      <c r="C254" s="83"/>
      <c r="D254" s="84"/>
      <c r="E254" s="84"/>
      <c r="F254" s="76"/>
      <c r="G254" s="76"/>
      <c r="H254" s="76"/>
      <c r="I254" s="76"/>
      <c r="J254" s="76"/>
      <c r="K254" s="76"/>
      <c r="L254" s="76"/>
      <c r="M254" s="76"/>
      <c r="N254" s="76"/>
      <c r="O254" s="86"/>
      <c r="P254" s="76"/>
      <c r="Q254" s="76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</row>
    <row r="255" spans="1:35">
      <c r="A255" s="83"/>
      <c r="B255" s="83"/>
      <c r="C255" s="83"/>
      <c r="D255" s="84"/>
      <c r="E255" s="84"/>
      <c r="F255" s="76"/>
      <c r="G255" s="76"/>
      <c r="H255" s="76"/>
      <c r="I255" s="76"/>
      <c r="J255" s="76"/>
      <c r="K255" s="76"/>
      <c r="L255" s="76"/>
      <c r="M255" s="76"/>
      <c r="N255" s="76"/>
      <c r="O255" s="86"/>
      <c r="P255" s="76"/>
      <c r="Q255" s="76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</row>
    <row r="256" spans="1:35">
      <c r="A256" s="83"/>
      <c r="B256" s="83"/>
      <c r="C256" s="83"/>
      <c r="D256" s="84"/>
      <c r="E256" s="84"/>
      <c r="F256" s="76"/>
      <c r="G256" s="76"/>
      <c r="H256" s="76"/>
      <c r="I256" s="76"/>
      <c r="J256" s="76"/>
      <c r="K256" s="76"/>
      <c r="L256" s="76"/>
      <c r="M256" s="76"/>
      <c r="N256" s="76"/>
      <c r="O256" s="86"/>
      <c r="P256" s="76"/>
      <c r="Q256" s="76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</row>
    <row r="257" spans="1:35">
      <c r="A257" s="83"/>
      <c r="B257" s="83"/>
      <c r="C257" s="83"/>
      <c r="D257" s="84"/>
      <c r="E257" s="84"/>
      <c r="F257" s="76"/>
      <c r="G257" s="76"/>
      <c r="H257" s="76"/>
      <c r="I257" s="76"/>
      <c r="J257" s="76"/>
      <c r="K257" s="76"/>
      <c r="L257" s="76"/>
      <c r="M257" s="76"/>
      <c r="N257" s="76"/>
      <c r="O257" s="86"/>
      <c r="P257" s="76"/>
      <c r="Q257" s="76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</row>
    <row r="258" spans="1:35">
      <c r="A258" s="83"/>
      <c r="B258" s="83"/>
      <c r="C258" s="83"/>
      <c r="D258" s="84"/>
      <c r="E258" s="84"/>
      <c r="F258" s="76"/>
      <c r="G258" s="76"/>
      <c r="H258" s="76"/>
      <c r="I258" s="76"/>
      <c r="J258" s="76"/>
      <c r="K258" s="76"/>
      <c r="L258" s="76"/>
      <c r="M258" s="76"/>
      <c r="N258" s="76"/>
      <c r="O258" s="86"/>
      <c r="P258" s="76"/>
      <c r="Q258" s="76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</row>
    <row r="259" spans="1:35">
      <c r="A259" s="83"/>
      <c r="B259" s="83"/>
      <c r="C259" s="83"/>
      <c r="D259" s="84"/>
      <c r="E259" s="84"/>
      <c r="F259" s="76"/>
      <c r="G259" s="76"/>
      <c r="H259" s="76"/>
      <c r="I259" s="76"/>
      <c r="J259" s="76"/>
      <c r="K259" s="76"/>
      <c r="L259" s="76"/>
      <c r="M259" s="76"/>
      <c r="N259" s="76"/>
      <c r="O259" s="86"/>
      <c r="P259" s="76"/>
      <c r="Q259" s="76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</row>
    <row r="260" spans="1:35">
      <c r="A260" s="83"/>
      <c r="B260" s="83"/>
      <c r="C260" s="83"/>
      <c r="D260" s="84"/>
      <c r="E260" s="84"/>
      <c r="F260" s="76"/>
      <c r="G260" s="76"/>
      <c r="H260" s="76"/>
      <c r="I260" s="76"/>
      <c r="J260" s="76"/>
      <c r="K260" s="76"/>
      <c r="L260" s="76"/>
      <c r="M260" s="76"/>
      <c r="N260" s="76"/>
      <c r="O260" s="86"/>
      <c r="P260" s="76"/>
      <c r="Q260" s="76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</row>
    <row r="261" spans="1:35">
      <c r="A261" s="83"/>
      <c r="B261" s="83"/>
      <c r="C261" s="83"/>
      <c r="D261" s="84"/>
      <c r="E261" s="84"/>
      <c r="F261" s="76"/>
      <c r="G261" s="76"/>
      <c r="H261" s="76"/>
      <c r="I261" s="76"/>
      <c r="J261" s="76"/>
      <c r="K261" s="76"/>
      <c r="L261" s="76"/>
      <c r="M261" s="76"/>
      <c r="N261" s="76"/>
      <c r="O261" s="86"/>
      <c r="P261" s="76"/>
      <c r="Q261" s="76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</row>
    <row r="262" spans="1:35">
      <c r="A262" s="83"/>
      <c r="B262" s="83"/>
      <c r="C262" s="83"/>
      <c r="D262" s="84"/>
      <c r="E262" s="84"/>
      <c r="F262" s="76"/>
      <c r="G262" s="76"/>
      <c r="H262" s="76"/>
      <c r="I262" s="76"/>
      <c r="J262" s="76"/>
      <c r="K262" s="76"/>
      <c r="L262" s="76"/>
      <c r="M262" s="76"/>
      <c r="N262" s="76"/>
      <c r="O262" s="86"/>
      <c r="P262" s="76"/>
      <c r="Q262" s="76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</row>
    <row r="263" spans="1:35">
      <c r="A263" s="83"/>
      <c r="B263" s="83"/>
      <c r="C263" s="83"/>
      <c r="D263" s="84"/>
      <c r="E263" s="84"/>
      <c r="F263" s="76"/>
      <c r="G263" s="76"/>
      <c r="H263" s="76"/>
      <c r="I263" s="76"/>
      <c r="J263" s="76"/>
      <c r="K263" s="76"/>
      <c r="L263" s="76"/>
      <c r="M263" s="76"/>
      <c r="N263" s="76"/>
      <c r="O263" s="86"/>
      <c r="P263" s="76"/>
      <c r="Q263" s="76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</row>
    <row r="264" spans="1:35">
      <c r="A264" s="83"/>
      <c r="B264" s="83"/>
      <c r="C264" s="83"/>
      <c r="D264" s="84"/>
      <c r="E264" s="84"/>
      <c r="F264" s="76"/>
      <c r="G264" s="76"/>
      <c r="H264" s="76"/>
      <c r="I264" s="76"/>
      <c r="J264" s="76"/>
      <c r="K264" s="76"/>
      <c r="L264" s="76"/>
      <c r="M264" s="76"/>
      <c r="N264" s="76"/>
      <c r="O264" s="86"/>
      <c r="P264" s="76"/>
      <c r="Q264" s="76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</row>
    <row r="265" spans="1:35">
      <c r="A265" s="83"/>
      <c r="B265" s="83"/>
      <c r="C265" s="83"/>
      <c r="D265" s="84"/>
      <c r="E265" s="84"/>
      <c r="F265" s="76"/>
      <c r="G265" s="76"/>
      <c r="H265" s="76"/>
      <c r="I265" s="76"/>
      <c r="J265" s="76"/>
      <c r="K265" s="76"/>
      <c r="L265" s="76"/>
      <c r="M265" s="76"/>
      <c r="N265" s="76"/>
      <c r="O265" s="86"/>
      <c r="P265" s="76"/>
      <c r="Q265" s="76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</row>
    <row r="266" spans="1:35">
      <c r="A266" s="83"/>
      <c r="B266" s="83"/>
      <c r="C266" s="83"/>
      <c r="D266" s="84"/>
      <c r="E266" s="84"/>
      <c r="F266" s="76"/>
      <c r="G266" s="76"/>
      <c r="H266" s="76"/>
      <c r="I266" s="76"/>
      <c r="J266" s="76"/>
      <c r="K266" s="76"/>
      <c r="L266" s="76"/>
      <c r="M266" s="76"/>
      <c r="N266" s="76"/>
      <c r="O266" s="86"/>
      <c r="P266" s="76"/>
      <c r="Q266" s="76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</row>
    <row r="267" spans="1:35">
      <c r="A267" s="83"/>
      <c r="B267" s="83"/>
      <c r="C267" s="83"/>
      <c r="D267" s="84"/>
      <c r="E267" s="84"/>
      <c r="F267" s="76"/>
      <c r="G267" s="76"/>
      <c r="H267" s="76"/>
      <c r="I267" s="76"/>
      <c r="J267" s="76"/>
      <c r="K267" s="76"/>
      <c r="L267" s="76"/>
      <c r="M267" s="76"/>
      <c r="N267" s="76"/>
      <c r="O267" s="86"/>
      <c r="P267" s="76"/>
      <c r="Q267" s="76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</row>
    <row r="268" spans="1:35">
      <c r="A268" s="83"/>
      <c r="B268" s="83"/>
      <c r="C268" s="83"/>
      <c r="D268" s="84"/>
      <c r="E268" s="84"/>
      <c r="F268" s="76"/>
      <c r="G268" s="76"/>
      <c r="H268" s="76"/>
      <c r="I268" s="76"/>
      <c r="J268" s="76"/>
      <c r="K268" s="76"/>
      <c r="L268" s="76"/>
      <c r="M268" s="76"/>
      <c r="N268" s="76"/>
      <c r="O268" s="86"/>
      <c r="P268" s="76"/>
      <c r="Q268" s="76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</row>
    <row r="269" spans="1:35">
      <c r="A269" s="83"/>
      <c r="B269" s="83"/>
      <c r="C269" s="83"/>
      <c r="D269" s="84"/>
      <c r="E269" s="84"/>
      <c r="F269" s="76"/>
      <c r="G269" s="76"/>
      <c r="H269" s="76"/>
      <c r="I269" s="76"/>
      <c r="J269" s="76"/>
      <c r="K269" s="76"/>
      <c r="L269" s="76"/>
      <c r="M269" s="76"/>
      <c r="N269" s="76"/>
      <c r="O269" s="86"/>
      <c r="P269" s="76"/>
      <c r="Q269" s="76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</row>
    <row r="270" spans="1:35">
      <c r="A270" s="83"/>
      <c r="B270" s="83"/>
      <c r="C270" s="83"/>
      <c r="D270" s="84"/>
      <c r="E270" s="84"/>
      <c r="F270" s="76"/>
      <c r="G270" s="76"/>
      <c r="H270" s="76"/>
      <c r="I270" s="76"/>
      <c r="J270" s="76"/>
      <c r="K270" s="76"/>
      <c r="L270" s="76"/>
      <c r="M270" s="76"/>
      <c r="N270" s="76"/>
      <c r="O270" s="86"/>
      <c r="P270" s="76"/>
      <c r="Q270" s="76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</row>
    <row r="271" spans="1:35">
      <c r="A271" s="83"/>
      <c r="B271" s="83"/>
      <c r="C271" s="83"/>
      <c r="D271" s="84"/>
      <c r="E271" s="84"/>
      <c r="F271" s="76"/>
      <c r="G271" s="76"/>
      <c r="H271" s="76"/>
      <c r="I271" s="76"/>
      <c r="J271" s="76"/>
      <c r="K271" s="76"/>
      <c r="L271" s="76"/>
      <c r="M271" s="76"/>
      <c r="N271" s="76"/>
      <c r="O271" s="86"/>
      <c r="P271" s="76"/>
      <c r="Q271" s="76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</row>
    <row r="272" spans="1:35">
      <c r="A272" s="83"/>
      <c r="B272" s="83"/>
      <c r="C272" s="83"/>
      <c r="D272" s="84"/>
      <c r="E272" s="84"/>
      <c r="F272" s="76"/>
      <c r="G272" s="76"/>
      <c r="H272" s="76"/>
      <c r="I272" s="76"/>
      <c r="J272" s="76"/>
      <c r="K272" s="76"/>
      <c r="L272" s="76"/>
      <c r="M272" s="76"/>
      <c r="N272" s="76"/>
      <c r="O272" s="86"/>
      <c r="P272" s="76"/>
      <c r="Q272" s="76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</row>
    <row r="273" spans="1:35">
      <c r="A273" s="83"/>
      <c r="B273" s="83"/>
      <c r="C273" s="83"/>
      <c r="D273" s="84"/>
      <c r="E273" s="84"/>
      <c r="F273" s="76"/>
      <c r="G273" s="76"/>
      <c r="H273" s="76"/>
      <c r="I273" s="76"/>
      <c r="J273" s="76"/>
      <c r="K273" s="76"/>
      <c r="L273" s="76"/>
      <c r="M273" s="76"/>
      <c r="N273" s="76"/>
      <c r="O273" s="86"/>
      <c r="P273" s="76"/>
      <c r="Q273" s="76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</row>
    <row r="274" spans="1:35">
      <c r="A274" s="83"/>
      <c r="B274" s="83"/>
      <c r="C274" s="83"/>
      <c r="D274" s="84"/>
      <c r="E274" s="84"/>
      <c r="F274" s="76"/>
      <c r="G274" s="76"/>
      <c r="H274" s="76"/>
      <c r="I274" s="76"/>
      <c r="J274" s="76"/>
      <c r="K274" s="76"/>
      <c r="L274" s="76"/>
      <c r="M274" s="76"/>
      <c r="N274" s="76"/>
      <c r="O274" s="86"/>
      <c r="P274" s="76"/>
      <c r="Q274" s="76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</row>
    <row r="275" spans="1:35">
      <c r="A275" s="83"/>
      <c r="B275" s="83"/>
      <c r="C275" s="83"/>
      <c r="D275" s="84"/>
      <c r="E275" s="84"/>
      <c r="F275" s="76"/>
      <c r="G275" s="76"/>
      <c r="H275" s="76"/>
      <c r="I275" s="76"/>
      <c r="J275" s="76"/>
      <c r="K275" s="76"/>
      <c r="L275" s="76"/>
      <c r="M275" s="76"/>
      <c r="N275" s="76"/>
      <c r="O275" s="86"/>
      <c r="P275" s="76"/>
      <c r="Q275" s="76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</row>
    <row r="276" spans="1:35">
      <c r="A276" s="83"/>
      <c r="B276" s="83"/>
      <c r="C276" s="83"/>
      <c r="D276" s="84"/>
      <c r="E276" s="84"/>
      <c r="F276" s="76"/>
      <c r="G276" s="76"/>
      <c r="H276" s="76"/>
      <c r="I276" s="76"/>
      <c r="J276" s="76"/>
      <c r="K276" s="76"/>
      <c r="L276" s="76"/>
      <c r="M276" s="76"/>
      <c r="N276" s="76"/>
      <c r="O276" s="86"/>
      <c r="P276" s="76"/>
      <c r="Q276" s="76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</row>
    <row r="277" spans="1:35">
      <c r="A277" s="83"/>
      <c r="B277" s="83"/>
      <c r="C277" s="83"/>
      <c r="D277" s="84"/>
      <c r="E277" s="84"/>
      <c r="F277" s="76"/>
      <c r="G277" s="76"/>
      <c r="H277" s="76"/>
      <c r="I277" s="76"/>
      <c r="J277" s="76"/>
      <c r="K277" s="76"/>
      <c r="L277" s="76"/>
      <c r="M277" s="76"/>
      <c r="N277" s="76"/>
      <c r="O277" s="86"/>
      <c r="P277" s="76"/>
      <c r="Q277" s="76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</row>
    <row r="278" spans="1:35">
      <c r="A278" s="83"/>
      <c r="B278" s="83"/>
      <c r="C278" s="83"/>
      <c r="D278" s="84"/>
      <c r="E278" s="84"/>
      <c r="F278" s="76"/>
      <c r="G278" s="76"/>
      <c r="H278" s="76"/>
      <c r="I278" s="76"/>
      <c r="J278" s="76"/>
      <c r="K278" s="76"/>
      <c r="L278" s="76"/>
      <c r="M278" s="76"/>
      <c r="N278" s="76"/>
      <c r="O278" s="86"/>
      <c r="P278" s="76"/>
      <c r="Q278" s="76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</row>
    <row r="279" spans="1:35">
      <c r="A279" s="83"/>
      <c r="B279" s="83"/>
      <c r="C279" s="83"/>
      <c r="D279" s="84"/>
      <c r="E279" s="84"/>
      <c r="F279" s="76"/>
      <c r="G279" s="76"/>
      <c r="H279" s="76"/>
      <c r="I279" s="76"/>
      <c r="J279" s="76"/>
      <c r="K279" s="76"/>
      <c r="L279" s="76"/>
      <c r="M279" s="76"/>
      <c r="N279" s="76"/>
      <c r="O279" s="86"/>
      <c r="P279" s="76"/>
      <c r="Q279" s="76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</row>
    <row r="280" spans="1:35">
      <c r="A280" s="83"/>
      <c r="B280" s="83"/>
      <c r="C280" s="83"/>
      <c r="D280" s="84"/>
      <c r="E280" s="84"/>
      <c r="F280" s="76"/>
      <c r="G280" s="76"/>
      <c r="H280" s="76"/>
      <c r="I280" s="76"/>
      <c r="J280" s="76"/>
      <c r="K280" s="76"/>
      <c r="L280" s="76"/>
      <c r="M280" s="76"/>
      <c r="N280" s="76"/>
      <c r="O280" s="86"/>
      <c r="P280" s="76"/>
      <c r="Q280" s="76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</row>
    <row r="281" spans="1:35">
      <c r="A281" s="83"/>
      <c r="B281" s="83"/>
      <c r="C281" s="83"/>
      <c r="D281" s="84"/>
      <c r="E281" s="84"/>
      <c r="F281" s="76"/>
      <c r="G281" s="76"/>
      <c r="H281" s="76"/>
      <c r="I281" s="76"/>
      <c r="J281" s="76"/>
      <c r="K281" s="76"/>
      <c r="L281" s="76"/>
      <c r="M281" s="76"/>
      <c r="N281" s="76"/>
      <c r="O281" s="86"/>
      <c r="P281" s="76"/>
      <c r="Q281" s="76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</row>
    <row r="282" spans="1:35">
      <c r="A282" s="83"/>
      <c r="B282" s="83"/>
      <c r="C282" s="83"/>
      <c r="D282" s="84"/>
      <c r="E282" s="84"/>
      <c r="F282" s="76"/>
      <c r="G282" s="76"/>
      <c r="H282" s="76"/>
      <c r="I282" s="76"/>
      <c r="J282" s="76"/>
      <c r="K282" s="76"/>
      <c r="L282" s="76"/>
      <c r="M282" s="76"/>
      <c r="N282" s="76"/>
      <c r="O282" s="86"/>
      <c r="P282" s="76"/>
      <c r="Q282" s="76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</row>
    <row r="283" spans="1:35">
      <c r="A283" s="83"/>
      <c r="B283" s="83"/>
      <c r="C283" s="83"/>
      <c r="D283" s="84"/>
      <c r="E283" s="84"/>
      <c r="F283" s="76"/>
      <c r="G283" s="76"/>
      <c r="H283" s="76"/>
      <c r="I283" s="76"/>
      <c r="J283" s="76"/>
      <c r="K283" s="76"/>
      <c r="L283" s="76"/>
      <c r="M283" s="76"/>
      <c r="N283" s="76"/>
      <c r="O283" s="86"/>
      <c r="P283" s="76"/>
      <c r="Q283" s="76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</row>
    <row r="284" spans="1:35">
      <c r="A284" s="83"/>
      <c r="B284" s="83"/>
      <c r="C284" s="83"/>
      <c r="D284" s="84"/>
      <c r="E284" s="84"/>
      <c r="F284" s="76"/>
      <c r="G284" s="76"/>
      <c r="H284" s="76"/>
      <c r="I284" s="76"/>
      <c r="J284" s="76"/>
      <c r="K284" s="76"/>
      <c r="L284" s="76"/>
      <c r="M284" s="76"/>
      <c r="N284" s="76"/>
      <c r="O284" s="86"/>
      <c r="P284" s="76"/>
      <c r="Q284" s="76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</row>
    <row r="285" spans="1:35">
      <c r="A285" s="83"/>
      <c r="B285" s="83"/>
      <c r="C285" s="83"/>
      <c r="D285" s="84"/>
      <c r="E285" s="84"/>
      <c r="F285" s="76"/>
      <c r="G285" s="76"/>
      <c r="H285" s="76"/>
      <c r="I285" s="76"/>
      <c r="J285" s="76"/>
      <c r="K285" s="76"/>
      <c r="L285" s="76"/>
      <c r="M285" s="76"/>
      <c r="N285" s="76"/>
      <c r="O285" s="86"/>
      <c r="P285" s="76"/>
      <c r="Q285" s="76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</row>
    <row r="286" spans="1:35">
      <c r="A286" s="83"/>
      <c r="B286" s="83"/>
      <c r="C286" s="83"/>
      <c r="D286" s="84"/>
      <c r="E286" s="84"/>
      <c r="F286" s="76"/>
      <c r="G286" s="76"/>
      <c r="H286" s="76"/>
      <c r="I286" s="76"/>
      <c r="J286" s="76"/>
      <c r="K286" s="76"/>
      <c r="L286" s="76"/>
      <c r="M286" s="76"/>
      <c r="N286" s="76"/>
      <c r="O286" s="86"/>
      <c r="P286" s="76"/>
      <c r="Q286" s="76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</row>
    <row r="287" spans="1:35">
      <c r="A287" s="83"/>
      <c r="B287" s="83"/>
      <c r="C287" s="83"/>
      <c r="D287" s="84"/>
      <c r="E287" s="84"/>
      <c r="F287" s="76"/>
      <c r="G287" s="76"/>
      <c r="H287" s="76"/>
      <c r="I287" s="76"/>
      <c r="J287" s="76"/>
      <c r="K287" s="76"/>
      <c r="L287" s="76"/>
      <c r="M287" s="76"/>
      <c r="N287" s="76"/>
      <c r="O287" s="86"/>
      <c r="P287" s="76"/>
      <c r="Q287" s="76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</row>
    <row r="288" spans="1:35">
      <c r="A288" s="83"/>
      <c r="B288" s="83"/>
      <c r="C288" s="83"/>
      <c r="D288" s="84"/>
      <c r="E288" s="84"/>
      <c r="F288" s="76"/>
      <c r="G288" s="76"/>
      <c r="H288" s="76"/>
      <c r="I288" s="76"/>
      <c r="J288" s="76"/>
      <c r="K288" s="76"/>
      <c r="L288" s="76"/>
      <c r="M288" s="76"/>
      <c r="N288" s="76"/>
      <c r="O288" s="86"/>
      <c r="P288" s="76"/>
      <c r="Q288" s="76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</row>
    <row r="289" spans="1:35">
      <c r="A289" s="83"/>
      <c r="B289" s="83"/>
      <c r="C289" s="83"/>
      <c r="D289" s="84"/>
      <c r="E289" s="84"/>
      <c r="F289" s="76"/>
      <c r="G289" s="76"/>
      <c r="H289" s="76"/>
      <c r="I289" s="76"/>
      <c r="J289" s="76"/>
      <c r="K289" s="76"/>
      <c r="L289" s="76"/>
      <c r="M289" s="76"/>
      <c r="N289" s="76"/>
      <c r="O289" s="86"/>
      <c r="P289" s="76"/>
      <c r="Q289" s="76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</row>
    <row r="290" spans="1:35">
      <c r="A290" s="83"/>
      <c r="B290" s="83"/>
      <c r="C290" s="83"/>
      <c r="D290" s="84"/>
      <c r="E290" s="84"/>
      <c r="F290" s="76"/>
      <c r="G290" s="76"/>
      <c r="H290" s="76"/>
      <c r="I290" s="76"/>
      <c r="J290" s="76"/>
      <c r="K290" s="76"/>
      <c r="L290" s="76"/>
      <c r="M290" s="76"/>
      <c r="N290" s="76"/>
      <c r="O290" s="86"/>
      <c r="P290" s="76"/>
      <c r="Q290" s="76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</row>
    <row r="291" spans="1:35">
      <c r="A291" s="83"/>
      <c r="B291" s="83"/>
      <c r="C291" s="83"/>
      <c r="D291" s="84"/>
      <c r="E291" s="84"/>
      <c r="F291" s="76"/>
      <c r="G291" s="76"/>
      <c r="H291" s="76"/>
      <c r="I291" s="76"/>
      <c r="J291" s="76"/>
      <c r="K291" s="76"/>
      <c r="L291" s="76"/>
      <c r="M291" s="76"/>
      <c r="N291" s="76"/>
      <c r="O291" s="86"/>
      <c r="P291" s="76"/>
      <c r="Q291" s="76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</row>
    <row r="292" spans="1:35">
      <c r="A292" s="83"/>
      <c r="B292" s="83"/>
      <c r="C292" s="83"/>
      <c r="D292" s="84"/>
      <c r="E292" s="84"/>
      <c r="F292" s="76"/>
      <c r="G292" s="76"/>
      <c r="H292" s="76"/>
      <c r="I292" s="76"/>
      <c r="J292" s="76"/>
      <c r="K292" s="76"/>
      <c r="L292" s="76"/>
      <c r="M292" s="76"/>
      <c r="N292" s="76"/>
      <c r="O292" s="86"/>
      <c r="P292" s="76"/>
      <c r="Q292" s="76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</row>
    <row r="293" spans="1:35">
      <c r="A293" s="83"/>
      <c r="B293" s="83"/>
      <c r="C293" s="83"/>
      <c r="D293" s="84"/>
      <c r="E293" s="84"/>
      <c r="F293" s="76"/>
      <c r="G293" s="76"/>
      <c r="H293" s="76"/>
      <c r="I293" s="76"/>
      <c r="J293" s="76"/>
      <c r="K293" s="76"/>
      <c r="L293" s="76"/>
      <c r="M293" s="76"/>
      <c r="N293" s="76"/>
      <c r="O293" s="86"/>
      <c r="P293" s="76"/>
      <c r="Q293" s="76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</row>
    <row r="294" spans="1:35">
      <c r="A294" s="83"/>
      <c r="B294" s="83"/>
      <c r="C294" s="83"/>
      <c r="D294" s="84"/>
      <c r="E294" s="84"/>
      <c r="F294" s="76"/>
      <c r="G294" s="76"/>
      <c r="H294" s="76"/>
      <c r="I294" s="76"/>
      <c r="J294" s="76"/>
      <c r="K294" s="76"/>
      <c r="L294" s="76"/>
      <c r="M294" s="76"/>
      <c r="N294" s="76"/>
      <c r="O294" s="86"/>
      <c r="P294" s="76"/>
      <c r="Q294" s="76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</row>
    <row r="295" spans="1:35">
      <c r="A295" s="83"/>
      <c r="B295" s="83"/>
      <c r="C295" s="83"/>
      <c r="D295" s="84"/>
      <c r="E295" s="84"/>
      <c r="F295" s="76"/>
      <c r="G295" s="76"/>
      <c r="H295" s="76"/>
      <c r="I295" s="76"/>
      <c r="J295" s="76"/>
      <c r="K295" s="76"/>
      <c r="L295" s="76"/>
      <c r="M295" s="76"/>
      <c r="N295" s="76"/>
      <c r="O295" s="86"/>
      <c r="P295" s="76"/>
      <c r="Q295" s="76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</row>
    <row r="296" spans="1:35">
      <c r="A296" s="83"/>
      <c r="B296" s="83"/>
      <c r="C296" s="83"/>
      <c r="D296" s="84"/>
      <c r="E296" s="84"/>
      <c r="F296" s="76"/>
      <c r="G296" s="76"/>
      <c r="H296" s="76"/>
      <c r="I296" s="76"/>
      <c r="J296" s="76"/>
      <c r="K296" s="76"/>
      <c r="L296" s="76"/>
      <c r="M296" s="76"/>
      <c r="N296" s="76"/>
      <c r="O296" s="86"/>
      <c r="P296" s="76"/>
      <c r="Q296" s="76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</row>
    <row r="297" spans="1:35">
      <c r="A297" s="83"/>
      <c r="B297" s="83"/>
      <c r="C297" s="83"/>
      <c r="D297" s="84"/>
      <c r="E297" s="84"/>
      <c r="F297" s="76"/>
      <c r="G297" s="76"/>
      <c r="H297" s="76"/>
      <c r="I297" s="76"/>
      <c r="J297" s="76"/>
      <c r="K297" s="76"/>
      <c r="L297" s="76"/>
      <c r="M297" s="76"/>
      <c r="N297" s="76"/>
      <c r="O297" s="86"/>
      <c r="P297" s="76"/>
      <c r="Q297" s="76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</row>
    <row r="298" spans="1:35">
      <c r="A298" s="83"/>
      <c r="B298" s="83"/>
      <c r="C298" s="83"/>
      <c r="D298" s="84"/>
      <c r="E298" s="84"/>
      <c r="F298" s="76"/>
      <c r="G298" s="76"/>
      <c r="H298" s="76"/>
      <c r="I298" s="76"/>
      <c r="J298" s="76"/>
      <c r="K298" s="76"/>
      <c r="L298" s="76"/>
      <c r="M298" s="76"/>
      <c r="N298" s="76"/>
      <c r="O298" s="86"/>
      <c r="P298" s="76"/>
      <c r="Q298" s="76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</row>
    <row r="299" spans="1:35">
      <c r="A299" s="83"/>
      <c r="B299" s="83"/>
      <c r="C299" s="83"/>
      <c r="D299" s="84"/>
      <c r="E299" s="84"/>
      <c r="F299" s="76"/>
      <c r="G299" s="76"/>
      <c r="H299" s="76"/>
      <c r="I299" s="76"/>
      <c r="J299" s="76"/>
      <c r="K299" s="76"/>
      <c r="L299" s="76"/>
      <c r="M299" s="76"/>
      <c r="N299" s="76"/>
      <c r="O299" s="86"/>
      <c r="P299" s="76"/>
      <c r="Q299" s="76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</row>
    <row r="300" spans="1:35">
      <c r="A300" s="83"/>
      <c r="B300" s="83"/>
      <c r="C300" s="83"/>
      <c r="D300" s="84"/>
      <c r="E300" s="84"/>
      <c r="F300" s="76"/>
      <c r="G300" s="76"/>
      <c r="H300" s="76"/>
      <c r="I300" s="76"/>
      <c r="J300" s="76"/>
      <c r="K300" s="76"/>
      <c r="L300" s="76"/>
      <c r="M300" s="76"/>
      <c r="N300" s="76"/>
      <c r="O300" s="86"/>
      <c r="P300" s="76"/>
      <c r="Q300" s="76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</row>
    <row r="301" spans="1:35">
      <c r="A301" s="83"/>
      <c r="B301" s="83"/>
      <c r="C301" s="83"/>
      <c r="D301" s="84"/>
      <c r="E301" s="84"/>
      <c r="F301" s="76"/>
      <c r="G301" s="76"/>
      <c r="H301" s="76"/>
      <c r="I301" s="76"/>
      <c r="J301" s="76"/>
      <c r="K301" s="76"/>
      <c r="L301" s="76"/>
      <c r="M301" s="76"/>
      <c r="N301" s="76"/>
      <c r="O301" s="86"/>
      <c r="P301" s="76"/>
      <c r="Q301" s="76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</row>
    <row r="302" spans="1:35">
      <c r="A302" s="83"/>
      <c r="B302" s="83"/>
      <c r="C302" s="83"/>
      <c r="D302" s="84"/>
      <c r="E302" s="84"/>
      <c r="F302" s="76"/>
      <c r="G302" s="76"/>
      <c r="H302" s="76"/>
      <c r="I302" s="76"/>
      <c r="J302" s="76"/>
      <c r="K302" s="76"/>
      <c r="L302" s="76"/>
      <c r="M302" s="76"/>
      <c r="N302" s="76"/>
      <c r="O302" s="86"/>
      <c r="P302" s="76"/>
      <c r="Q302" s="76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</row>
    <row r="303" spans="1:35">
      <c r="A303" s="83"/>
      <c r="B303" s="83"/>
      <c r="C303" s="83"/>
      <c r="D303" s="84"/>
      <c r="E303" s="84"/>
      <c r="F303" s="76"/>
      <c r="G303" s="76"/>
      <c r="H303" s="76"/>
      <c r="I303" s="76"/>
      <c r="J303" s="76"/>
      <c r="K303" s="76"/>
      <c r="L303" s="76"/>
      <c r="M303" s="76"/>
      <c r="N303" s="76"/>
      <c r="O303" s="86"/>
      <c r="P303" s="76"/>
      <c r="Q303" s="76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</row>
    <row r="304" spans="1:35">
      <c r="A304" s="83"/>
      <c r="B304" s="83"/>
      <c r="C304" s="83"/>
      <c r="D304" s="84"/>
      <c r="E304" s="84"/>
      <c r="F304" s="76"/>
      <c r="G304" s="76"/>
      <c r="H304" s="76"/>
      <c r="I304" s="76"/>
      <c r="J304" s="76"/>
      <c r="K304" s="76"/>
      <c r="L304" s="76"/>
      <c r="M304" s="76"/>
      <c r="N304" s="76"/>
      <c r="O304" s="86"/>
      <c r="P304" s="76"/>
      <c r="Q304" s="76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</row>
    <row r="305" spans="1:35">
      <c r="A305" s="83"/>
      <c r="B305" s="83"/>
      <c r="C305" s="83"/>
      <c r="D305" s="84"/>
      <c r="E305" s="84"/>
      <c r="F305" s="76"/>
      <c r="G305" s="76"/>
      <c r="H305" s="76"/>
      <c r="I305" s="76"/>
      <c r="J305" s="76"/>
      <c r="K305" s="76"/>
      <c r="L305" s="76"/>
      <c r="M305" s="76"/>
      <c r="N305" s="76"/>
      <c r="O305" s="86"/>
      <c r="P305" s="76"/>
      <c r="Q305" s="76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</row>
    <row r="306" spans="1:35">
      <c r="A306" s="83"/>
      <c r="B306" s="83"/>
      <c r="C306" s="83"/>
      <c r="D306" s="84"/>
      <c r="E306" s="84"/>
      <c r="F306" s="76"/>
      <c r="G306" s="76"/>
      <c r="H306" s="76"/>
      <c r="I306" s="76"/>
      <c r="J306" s="76"/>
      <c r="K306" s="76"/>
      <c r="L306" s="76"/>
      <c r="M306" s="76"/>
      <c r="N306" s="76"/>
      <c r="O306" s="86"/>
      <c r="P306" s="76"/>
      <c r="Q306" s="76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</row>
    <row r="307" spans="1:35">
      <c r="A307" s="83"/>
      <c r="B307" s="83"/>
      <c r="C307" s="83"/>
      <c r="D307" s="84"/>
      <c r="E307" s="84"/>
      <c r="F307" s="76"/>
      <c r="G307" s="76"/>
      <c r="H307" s="76"/>
      <c r="I307" s="76"/>
      <c r="J307" s="76"/>
      <c r="K307" s="76"/>
      <c r="L307" s="76"/>
      <c r="M307" s="76"/>
      <c r="N307" s="76"/>
      <c r="O307" s="86"/>
      <c r="P307" s="76"/>
      <c r="Q307" s="76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</row>
    <row r="308" spans="1:35">
      <c r="A308" s="83"/>
      <c r="B308" s="83"/>
      <c r="C308" s="83"/>
      <c r="D308" s="84"/>
      <c r="E308" s="84"/>
      <c r="F308" s="76"/>
      <c r="G308" s="76"/>
      <c r="H308" s="76"/>
      <c r="I308" s="76"/>
      <c r="J308" s="76"/>
      <c r="K308" s="76"/>
      <c r="L308" s="76"/>
      <c r="M308" s="76"/>
      <c r="N308" s="76"/>
      <c r="O308" s="86"/>
      <c r="P308" s="76"/>
      <c r="Q308" s="76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</row>
    <row r="309" spans="1:35">
      <c r="A309" s="83"/>
      <c r="B309" s="83"/>
      <c r="C309" s="83"/>
      <c r="D309" s="84"/>
      <c r="E309" s="84"/>
      <c r="F309" s="76"/>
      <c r="G309" s="76"/>
      <c r="H309" s="76"/>
      <c r="I309" s="76"/>
      <c r="J309" s="76"/>
      <c r="K309" s="76"/>
      <c r="L309" s="76"/>
      <c r="M309" s="76"/>
      <c r="N309" s="76"/>
      <c r="O309" s="86"/>
      <c r="P309" s="76"/>
      <c r="Q309" s="76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</row>
    <row r="310" spans="1:35">
      <c r="A310" s="83"/>
      <c r="B310" s="83"/>
      <c r="C310" s="83"/>
      <c r="D310" s="84"/>
      <c r="E310" s="84"/>
      <c r="F310" s="76"/>
      <c r="G310" s="76"/>
      <c r="H310" s="76"/>
      <c r="I310" s="76"/>
      <c r="J310" s="76"/>
      <c r="K310" s="76"/>
      <c r="L310" s="76"/>
      <c r="M310" s="76"/>
      <c r="N310" s="76"/>
      <c r="O310" s="86"/>
      <c r="P310" s="76"/>
      <c r="Q310" s="76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</row>
    <row r="311" spans="1:35">
      <c r="A311" s="83"/>
      <c r="B311" s="83"/>
      <c r="C311" s="83"/>
      <c r="D311" s="84"/>
      <c r="E311" s="84"/>
      <c r="F311" s="76"/>
      <c r="G311" s="76"/>
      <c r="H311" s="76"/>
      <c r="I311" s="76"/>
      <c r="J311" s="76"/>
      <c r="K311" s="76"/>
      <c r="L311" s="76"/>
      <c r="M311" s="76"/>
      <c r="N311" s="76"/>
      <c r="O311" s="86"/>
      <c r="P311" s="76"/>
      <c r="Q311" s="76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</row>
    <row r="312" spans="1:35">
      <c r="A312" s="83"/>
      <c r="B312" s="83"/>
      <c r="C312" s="83"/>
      <c r="D312" s="84"/>
      <c r="E312" s="84"/>
      <c r="F312" s="76"/>
      <c r="G312" s="76"/>
      <c r="H312" s="76"/>
      <c r="I312" s="76"/>
      <c r="J312" s="76"/>
      <c r="K312" s="76"/>
      <c r="L312" s="76"/>
      <c r="M312" s="76"/>
      <c r="N312" s="76"/>
      <c r="O312" s="86"/>
      <c r="P312" s="76"/>
      <c r="Q312" s="76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</row>
    <row r="313" spans="1:35">
      <c r="A313" s="83"/>
      <c r="B313" s="83"/>
      <c r="C313" s="83"/>
      <c r="D313" s="84"/>
      <c r="E313" s="84"/>
      <c r="F313" s="76"/>
      <c r="G313" s="76"/>
      <c r="H313" s="76"/>
      <c r="I313" s="76"/>
      <c r="J313" s="76"/>
      <c r="K313" s="76"/>
      <c r="L313" s="76"/>
      <c r="M313" s="76"/>
      <c r="N313" s="76"/>
      <c r="O313" s="86"/>
      <c r="P313" s="76"/>
      <c r="Q313" s="76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</row>
    <row r="314" spans="1:35">
      <c r="A314" s="83"/>
      <c r="B314" s="83"/>
      <c r="C314" s="83"/>
      <c r="D314" s="84"/>
      <c r="E314" s="84"/>
      <c r="F314" s="76"/>
      <c r="G314" s="76"/>
      <c r="H314" s="76"/>
      <c r="I314" s="76"/>
      <c r="J314" s="76"/>
      <c r="K314" s="76"/>
      <c r="L314" s="76"/>
      <c r="M314" s="76"/>
      <c r="N314" s="76"/>
      <c r="O314" s="86"/>
      <c r="P314" s="76"/>
      <c r="Q314" s="76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</row>
    <row r="315" spans="1:35">
      <c r="A315" s="83"/>
      <c r="B315" s="83"/>
      <c r="C315" s="83"/>
      <c r="D315" s="84"/>
      <c r="E315" s="84"/>
      <c r="F315" s="76"/>
      <c r="G315" s="76"/>
      <c r="H315" s="76"/>
      <c r="I315" s="76"/>
      <c r="J315" s="76"/>
      <c r="K315" s="76"/>
      <c r="L315" s="76"/>
      <c r="M315" s="76"/>
      <c r="N315" s="76"/>
      <c r="O315" s="86"/>
      <c r="P315" s="76"/>
      <c r="Q315" s="76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</row>
    <row r="316" spans="1:35">
      <c r="A316" s="83"/>
      <c r="B316" s="83"/>
      <c r="C316" s="83"/>
      <c r="D316" s="84"/>
      <c r="E316" s="84"/>
      <c r="F316" s="76"/>
      <c r="G316" s="76"/>
      <c r="H316" s="76"/>
      <c r="I316" s="76"/>
      <c r="J316" s="76"/>
      <c r="K316" s="76"/>
      <c r="L316" s="76"/>
      <c r="M316" s="76"/>
      <c r="N316" s="76"/>
      <c r="O316" s="86"/>
      <c r="P316" s="76"/>
      <c r="Q316" s="76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</row>
    <row r="317" spans="1:35">
      <c r="A317" s="50"/>
      <c r="B317" s="50"/>
      <c r="C317" s="83"/>
      <c r="D317" s="84"/>
      <c r="E317" s="84"/>
      <c r="F317" s="76"/>
      <c r="G317" s="76"/>
      <c r="H317" s="76"/>
      <c r="I317" s="76"/>
      <c r="J317" s="76"/>
      <c r="K317" s="76"/>
      <c r="L317" s="76"/>
      <c r="M317" s="76"/>
      <c r="N317" s="76"/>
      <c r="O317" s="86"/>
      <c r="P317" s="76"/>
      <c r="Q317" s="76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</row>
    <row r="318" spans="1:35">
      <c r="A318" s="50"/>
      <c r="B318" s="50"/>
      <c r="C318" s="83"/>
      <c r="D318" s="84"/>
      <c r="E318" s="84"/>
      <c r="F318" s="76"/>
      <c r="G318" s="76"/>
      <c r="H318" s="76"/>
      <c r="I318" s="76"/>
      <c r="J318" s="76"/>
      <c r="K318" s="76"/>
      <c r="L318" s="76"/>
      <c r="M318" s="76"/>
      <c r="N318" s="76"/>
      <c r="O318" s="86"/>
      <c r="P318" s="76"/>
      <c r="Q318" s="76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</row>
    <row r="319" spans="1:35">
      <c r="A319" s="50"/>
      <c r="B319" s="50"/>
      <c r="C319" s="83"/>
      <c r="D319" s="84"/>
      <c r="E319" s="84"/>
      <c r="F319" s="76"/>
      <c r="G319" s="76"/>
      <c r="H319" s="76"/>
      <c r="I319" s="76"/>
      <c r="J319" s="76"/>
      <c r="K319" s="76"/>
      <c r="L319" s="76"/>
      <c r="M319" s="76"/>
      <c r="N319" s="76"/>
      <c r="O319" s="86"/>
      <c r="P319" s="76"/>
      <c r="Q319" s="76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</row>
    <row r="320" spans="1:35">
      <c r="A320" s="50"/>
      <c r="B320" s="50"/>
      <c r="C320" s="83"/>
      <c r="D320" s="84"/>
      <c r="E320" s="84"/>
      <c r="F320" s="76"/>
      <c r="G320" s="76"/>
      <c r="H320" s="76"/>
      <c r="I320" s="76"/>
      <c r="J320" s="76"/>
      <c r="K320" s="76"/>
      <c r="L320" s="76"/>
      <c r="M320" s="76"/>
      <c r="N320" s="76"/>
      <c r="O320" s="86"/>
      <c r="P320" s="76"/>
      <c r="Q320" s="76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</row>
    <row r="321" spans="1:35">
      <c r="A321" s="50"/>
      <c r="B321" s="50"/>
      <c r="C321" s="83"/>
      <c r="D321" s="84"/>
      <c r="E321" s="84"/>
      <c r="F321" s="76"/>
      <c r="G321" s="76"/>
      <c r="H321" s="76"/>
      <c r="I321" s="76"/>
      <c r="J321" s="76"/>
      <c r="K321" s="76"/>
      <c r="L321" s="76"/>
      <c r="M321" s="76"/>
      <c r="N321" s="76"/>
      <c r="O321" s="86"/>
      <c r="P321" s="76"/>
      <c r="Q321" s="76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</row>
    <row r="322" spans="1:35">
      <c r="A322" s="50"/>
      <c r="B322" s="50"/>
      <c r="C322" s="83"/>
      <c r="D322" s="84"/>
      <c r="E322" s="84"/>
      <c r="F322" s="76"/>
      <c r="G322" s="76"/>
      <c r="H322" s="76"/>
      <c r="I322" s="76"/>
      <c r="J322" s="76"/>
      <c r="K322" s="76"/>
      <c r="L322" s="76"/>
      <c r="M322" s="76"/>
      <c r="N322" s="76"/>
      <c r="O322" s="86"/>
      <c r="P322" s="76"/>
      <c r="Q322" s="76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</row>
    <row r="323" spans="1:35">
      <c r="A323" s="50"/>
      <c r="B323" s="50"/>
      <c r="C323" s="83"/>
      <c r="D323" s="84"/>
      <c r="E323" s="84"/>
      <c r="F323" s="76"/>
      <c r="G323" s="76"/>
      <c r="H323" s="76"/>
      <c r="I323" s="76"/>
      <c r="J323" s="76"/>
      <c r="K323" s="76"/>
      <c r="L323" s="76"/>
      <c r="M323" s="76"/>
      <c r="N323" s="76"/>
      <c r="O323" s="86"/>
      <c r="P323" s="76"/>
      <c r="Q323" s="76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</row>
    <row r="324" spans="1:35">
      <c r="A324" s="50"/>
      <c r="B324" s="50"/>
      <c r="C324" s="83"/>
      <c r="D324" s="84"/>
      <c r="E324" s="84"/>
      <c r="F324" s="76"/>
      <c r="G324" s="76"/>
      <c r="H324" s="76"/>
      <c r="I324" s="76"/>
      <c r="J324" s="76"/>
      <c r="K324" s="76"/>
      <c r="L324" s="76"/>
      <c r="M324" s="76"/>
      <c r="N324" s="76"/>
      <c r="O324" s="86"/>
      <c r="P324" s="76"/>
      <c r="Q324" s="76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</row>
    <row r="325" spans="1:35">
      <c r="A325" s="50"/>
      <c r="B325" s="50"/>
      <c r="C325" s="83"/>
      <c r="D325" s="84"/>
      <c r="E325" s="84"/>
      <c r="F325" s="76"/>
      <c r="G325" s="76"/>
      <c r="H325" s="76"/>
      <c r="I325" s="76"/>
      <c r="J325" s="76"/>
      <c r="K325" s="76"/>
      <c r="L325" s="76"/>
      <c r="M325" s="76"/>
      <c r="N325" s="76"/>
      <c r="O325" s="86"/>
      <c r="P325" s="76"/>
      <c r="Q325" s="76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</row>
    <row r="326" spans="1:35">
      <c r="A326" s="50"/>
      <c r="B326" s="50"/>
      <c r="C326" s="83"/>
      <c r="D326" s="84"/>
      <c r="E326" s="84"/>
      <c r="F326" s="76"/>
      <c r="G326" s="76"/>
      <c r="H326" s="76"/>
      <c r="I326" s="76"/>
      <c r="J326" s="76"/>
      <c r="K326" s="76"/>
      <c r="L326" s="76"/>
      <c r="M326" s="76"/>
      <c r="N326" s="76"/>
      <c r="O326" s="86"/>
      <c r="P326" s="76"/>
      <c r="Q326" s="76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</row>
    <row r="327" spans="1:35">
      <c r="A327" s="50"/>
      <c r="B327" s="50"/>
      <c r="C327" s="83"/>
      <c r="D327" s="84"/>
      <c r="E327" s="84"/>
      <c r="F327" s="76"/>
      <c r="G327" s="76"/>
      <c r="H327" s="76"/>
      <c r="I327" s="76"/>
      <c r="J327" s="76"/>
      <c r="K327" s="76"/>
      <c r="L327" s="76"/>
      <c r="M327" s="76"/>
      <c r="N327" s="76"/>
      <c r="O327" s="86"/>
      <c r="P327" s="76"/>
      <c r="Q327" s="76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</row>
    <row r="328" spans="1:35">
      <c r="A328" s="50"/>
      <c r="B328" s="50"/>
      <c r="C328" s="83"/>
      <c r="D328" s="84"/>
      <c r="E328" s="84"/>
      <c r="F328" s="76"/>
      <c r="G328" s="76"/>
      <c r="H328" s="76"/>
      <c r="I328" s="76"/>
      <c r="J328" s="76"/>
      <c r="K328" s="76"/>
      <c r="L328" s="76"/>
      <c r="M328" s="76"/>
      <c r="N328" s="76"/>
      <c r="O328" s="86"/>
      <c r="P328" s="76"/>
      <c r="Q328" s="76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</row>
    <row r="329" spans="1:35">
      <c r="A329" s="50"/>
      <c r="B329" s="50"/>
      <c r="C329" s="83"/>
      <c r="D329" s="84"/>
      <c r="E329" s="84"/>
      <c r="F329" s="76"/>
      <c r="G329" s="76"/>
      <c r="H329" s="76"/>
      <c r="I329" s="76"/>
      <c r="J329" s="76"/>
      <c r="K329" s="76"/>
      <c r="L329" s="76"/>
      <c r="M329" s="76"/>
      <c r="N329" s="76"/>
      <c r="O329" s="86"/>
      <c r="P329" s="76"/>
      <c r="Q329" s="76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</row>
    <row r="330" spans="1:35">
      <c r="A330" s="50"/>
      <c r="B330" s="50"/>
      <c r="C330" s="83"/>
      <c r="D330" s="84"/>
      <c r="E330" s="84"/>
      <c r="F330" s="76"/>
      <c r="G330" s="76"/>
      <c r="H330" s="76"/>
      <c r="I330" s="76"/>
      <c r="J330" s="76"/>
      <c r="K330" s="76"/>
      <c r="L330" s="76"/>
      <c r="M330" s="76"/>
      <c r="N330" s="76"/>
      <c r="O330" s="86"/>
      <c r="P330" s="76"/>
      <c r="Q330" s="76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</row>
    <row r="331" spans="1:35">
      <c r="A331" s="50"/>
      <c r="B331" s="50"/>
      <c r="C331" s="83"/>
      <c r="D331" s="84"/>
      <c r="E331" s="84"/>
      <c r="F331" s="76"/>
      <c r="G331" s="76"/>
      <c r="H331" s="76"/>
      <c r="I331" s="76"/>
      <c r="J331" s="76"/>
      <c r="K331" s="76"/>
      <c r="L331" s="76"/>
      <c r="M331" s="76"/>
      <c r="N331" s="76"/>
      <c r="O331" s="86"/>
      <c r="P331" s="76"/>
      <c r="Q331" s="76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</row>
    <row r="332" spans="1:35">
      <c r="A332" s="50"/>
      <c r="B332" s="50"/>
      <c r="C332" s="83"/>
      <c r="D332" s="84"/>
      <c r="E332" s="84"/>
      <c r="F332" s="76"/>
      <c r="G332" s="76"/>
      <c r="H332" s="76"/>
      <c r="I332" s="76"/>
      <c r="J332" s="76"/>
      <c r="K332" s="76"/>
      <c r="L332" s="76"/>
      <c r="M332" s="76"/>
      <c r="N332" s="76"/>
      <c r="O332" s="86"/>
      <c r="P332" s="76"/>
      <c r="Q332" s="76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</row>
    <row r="333" spans="1:35">
      <c r="A333" s="50"/>
      <c r="B333" s="50"/>
      <c r="C333" s="83"/>
      <c r="D333" s="84"/>
      <c r="E333" s="84"/>
      <c r="F333" s="76"/>
      <c r="G333" s="76"/>
      <c r="H333" s="76"/>
      <c r="I333" s="76"/>
      <c r="J333" s="76"/>
      <c r="K333" s="76"/>
      <c r="L333" s="76"/>
      <c r="M333" s="76"/>
      <c r="N333" s="76"/>
      <c r="O333" s="86"/>
      <c r="P333" s="76"/>
      <c r="Q333" s="76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</row>
    <row r="334" spans="1:35">
      <c r="A334" s="50"/>
      <c r="B334" s="50"/>
      <c r="C334" s="83"/>
      <c r="D334" s="84"/>
      <c r="E334" s="84"/>
      <c r="F334" s="76"/>
      <c r="G334" s="76"/>
      <c r="H334" s="76"/>
      <c r="I334" s="76"/>
      <c r="J334" s="76"/>
      <c r="K334" s="76"/>
      <c r="L334" s="76"/>
      <c r="M334" s="76"/>
      <c r="N334" s="76"/>
      <c r="O334" s="86"/>
      <c r="P334" s="76"/>
      <c r="Q334" s="76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</row>
    <row r="335" spans="1:35">
      <c r="A335" s="50"/>
      <c r="B335" s="50"/>
      <c r="C335" s="83"/>
      <c r="D335" s="84"/>
      <c r="E335" s="84"/>
      <c r="F335" s="76"/>
      <c r="G335" s="76"/>
      <c r="H335" s="76"/>
      <c r="I335" s="76"/>
      <c r="J335" s="76"/>
      <c r="K335" s="76"/>
      <c r="L335" s="76"/>
      <c r="M335" s="76"/>
      <c r="N335" s="76"/>
      <c r="O335" s="86"/>
      <c r="P335" s="76"/>
      <c r="Q335" s="76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</row>
    <row r="336" spans="1:35">
      <c r="A336" s="50"/>
      <c r="B336" s="50"/>
      <c r="C336" s="83"/>
      <c r="D336" s="84"/>
      <c r="E336" s="84"/>
      <c r="F336" s="76"/>
      <c r="G336" s="76"/>
      <c r="H336" s="76"/>
      <c r="I336" s="76"/>
      <c r="J336" s="76"/>
      <c r="K336" s="76"/>
      <c r="L336" s="76"/>
      <c r="M336" s="76"/>
      <c r="N336" s="76"/>
      <c r="O336" s="86"/>
      <c r="P336" s="76"/>
      <c r="Q336" s="76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</row>
    <row r="337" spans="1:35">
      <c r="A337" s="50"/>
      <c r="B337" s="50"/>
      <c r="C337" s="83"/>
      <c r="D337" s="84"/>
      <c r="E337" s="84"/>
      <c r="F337" s="76"/>
      <c r="G337" s="76"/>
      <c r="H337" s="76"/>
      <c r="I337" s="76"/>
      <c r="J337" s="76"/>
      <c r="K337" s="76"/>
      <c r="L337" s="76"/>
      <c r="M337" s="76"/>
      <c r="N337" s="76"/>
      <c r="O337" s="86"/>
      <c r="P337" s="76"/>
      <c r="Q337" s="76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</row>
    <row r="338" spans="1:35">
      <c r="A338" s="50"/>
      <c r="B338" s="50"/>
      <c r="C338" s="83"/>
      <c r="D338" s="84"/>
      <c r="E338" s="84"/>
      <c r="F338" s="76"/>
      <c r="G338" s="76"/>
      <c r="H338" s="76"/>
      <c r="I338" s="76"/>
      <c r="J338" s="76"/>
      <c r="K338" s="76"/>
      <c r="L338" s="76"/>
      <c r="M338" s="76"/>
      <c r="N338" s="76"/>
      <c r="O338" s="86"/>
      <c r="P338" s="76"/>
      <c r="Q338" s="76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</row>
    <row r="339" spans="1:35">
      <c r="A339" s="50"/>
      <c r="B339" s="50"/>
      <c r="C339" s="83"/>
      <c r="D339" s="84"/>
      <c r="E339" s="84"/>
      <c r="F339" s="76"/>
      <c r="G339" s="76"/>
      <c r="H339" s="76"/>
      <c r="I339" s="76"/>
      <c r="J339" s="76"/>
      <c r="K339" s="76"/>
      <c r="L339" s="76"/>
      <c r="M339" s="76"/>
      <c r="N339" s="76"/>
      <c r="O339" s="86"/>
      <c r="P339" s="76"/>
      <c r="Q339" s="76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</row>
    <row r="340" spans="1:35">
      <c r="A340" s="50"/>
      <c r="B340" s="50"/>
      <c r="C340" s="83"/>
      <c r="D340" s="84"/>
      <c r="E340" s="84"/>
      <c r="F340" s="76"/>
      <c r="G340" s="76"/>
      <c r="H340" s="76"/>
      <c r="I340" s="76"/>
      <c r="J340" s="76"/>
      <c r="K340" s="76"/>
      <c r="L340" s="76"/>
      <c r="M340" s="76"/>
      <c r="N340" s="76"/>
      <c r="O340" s="86"/>
      <c r="P340" s="76"/>
      <c r="Q340" s="76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</row>
    <row r="341" spans="1:35">
      <c r="A341" s="50"/>
      <c r="B341" s="50"/>
      <c r="C341" s="83"/>
      <c r="D341" s="84"/>
      <c r="E341" s="84"/>
      <c r="F341" s="76"/>
      <c r="G341" s="76"/>
      <c r="H341" s="76"/>
      <c r="I341" s="76"/>
      <c r="J341" s="76"/>
      <c r="K341" s="76"/>
      <c r="L341" s="76"/>
      <c r="M341" s="76"/>
      <c r="N341" s="76"/>
      <c r="O341" s="86"/>
      <c r="P341" s="76"/>
      <c r="Q341" s="76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</row>
    <row r="342" spans="1:35">
      <c r="A342" s="50"/>
      <c r="B342" s="50"/>
      <c r="C342" s="83"/>
      <c r="D342" s="84"/>
      <c r="E342" s="84"/>
      <c r="F342" s="76"/>
      <c r="G342" s="76"/>
      <c r="H342" s="76"/>
      <c r="I342" s="76"/>
      <c r="J342" s="76"/>
      <c r="K342" s="76"/>
      <c r="L342" s="76"/>
      <c r="M342" s="76"/>
      <c r="N342" s="76"/>
      <c r="O342" s="86"/>
      <c r="P342" s="76"/>
      <c r="Q342" s="76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</row>
    <row r="343" spans="1:35">
      <c r="A343" s="50"/>
      <c r="B343" s="50"/>
      <c r="C343" s="83"/>
      <c r="D343" s="84"/>
      <c r="E343" s="84"/>
      <c r="F343" s="76"/>
      <c r="G343" s="76"/>
      <c r="H343" s="76"/>
      <c r="I343" s="76"/>
      <c r="J343" s="76"/>
      <c r="K343" s="76"/>
      <c r="L343" s="76"/>
      <c r="M343" s="76"/>
      <c r="N343" s="76"/>
      <c r="O343" s="86"/>
      <c r="P343" s="76"/>
      <c r="Q343" s="76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</row>
    <row r="344" spans="1:35">
      <c r="A344" s="50"/>
      <c r="B344" s="50"/>
      <c r="C344" s="83"/>
      <c r="D344" s="84"/>
      <c r="E344" s="84"/>
      <c r="F344" s="76"/>
      <c r="G344" s="76"/>
      <c r="H344" s="76"/>
      <c r="I344" s="76"/>
      <c r="J344" s="76"/>
      <c r="K344" s="76"/>
      <c r="L344" s="76"/>
      <c r="M344" s="76"/>
      <c r="N344" s="76"/>
      <c r="O344" s="86"/>
      <c r="P344" s="76"/>
      <c r="Q344" s="76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</row>
    <row r="345" spans="1:35">
      <c r="A345" s="50"/>
      <c r="B345" s="50"/>
      <c r="C345" s="83"/>
      <c r="D345" s="84"/>
      <c r="E345" s="84"/>
      <c r="F345" s="76"/>
      <c r="G345" s="76"/>
      <c r="H345" s="76"/>
      <c r="I345" s="76"/>
      <c r="J345" s="76"/>
      <c r="K345" s="76"/>
      <c r="L345" s="76"/>
      <c r="M345" s="76"/>
      <c r="N345" s="76"/>
      <c r="O345" s="86"/>
      <c r="P345" s="76"/>
      <c r="Q345" s="76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</row>
    <row r="346" spans="1:35">
      <c r="A346" s="50"/>
      <c r="B346" s="50"/>
      <c r="C346" s="83"/>
      <c r="D346" s="84"/>
      <c r="E346" s="84"/>
      <c r="F346" s="76"/>
      <c r="G346" s="76"/>
      <c r="H346" s="76"/>
      <c r="I346" s="76"/>
      <c r="J346" s="76"/>
      <c r="K346" s="76"/>
      <c r="L346" s="76"/>
      <c r="M346" s="76"/>
      <c r="N346" s="76"/>
      <c r="O346" s="86"/>
      <c r="P346" s="76"/>
      <c r="Q346" s="76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</row>
    <row r="347" spans="1:35">
      <c r="A347" s="50"/>
      <c r="B347" s="50"/>
      <c r="C347" s="83"/>
      <c r="D347" s="84"/>
      <c r="E347" s="84"/>
      <c r="F347" s="76"/>
      <c r="G347" s="76"/>
      <c r="H347" s="76"/>
      <c r="I347" s="76"/>
      <c r="J347" s="76"/>
      <c r="K347" s="76"/>
      <c r="L347" s="76"/>
      <c r="M347" s="76"/>
      <c r="N347" s="76"/>
      <c r="O347" s="86"/>
      <c r="P347" s="76"/>
      <c r="Q347" s="76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</row>
    <row r="348" spans="1:35">
      <c r="A348" s="50"/>
      <c r="B348" s="50"/>
      <c r="C348" s="83"/>
      <c r="D348" s="84"/>
      <c r="E348" s="84"/>
      <c r="F348" s="76"/>
      <c r="G348" s="76"/>
      <c r="H348" s="76"/>
      <c r="I348" s="76"/>
      <c r="J348" s="76"/>
      <c r="K348" s="76"/>
      <c r="L348" s="76"/>
      <c r="M348" s="76"/>
      <c r="N348" s="76"/>
      <c r="O348" s="86"/>
      <c r="P348" s="76"/>
      <c r="Q348" s="76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</row>
    <row r="349" spans="1:35">
      <c r="A349" s="50"/>
      <c r="B349" s="50"/>
      <c r="C349" s="83"/>
      <c r="D349" s="84"/>
      <c r="E349" s="84"/>
      <c r="F349" s="76"/>
      <c r="G349" s="76"/>
      <c r="H349" s="76"/>
      <c r="I349" s="76"/>
      <c r="J349" s="76"/>
      <c r="K349" s="76"/>
      <c r="L349" s="76"/>
      <c r="M349" s="76"/>
      <c r="N349" s="76"/>
      <c r="O349" s="86"/>
      <c r="P349" s="76"/>
      <c r="Q349" s="76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</row>
    <row r="350" spans="1:35">
      <c r="A350" s="50"/>
      <c r="B350" s="50"/>
      <c r="C350" s="83"/>
      <c r="D350" s="84"/>
      <c r="E350" s="84"/>
      <c r="F350" s="76"/>
      <c r="G350" s="76"/>
      <c r="H350" s="76"/>
      <c r="I350" s="76"/>
      <c r="J350" s="76"/>
      <c r="K350" s="76"/>
      <c r="L350" s="76"/>
      <c r="M350" s="76"/>
      <c r="N350" s="76"/>
      <c r="O350" s="86"/>
      <c r="P350" s="76"/>
      <c r="Q350" s="76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</row>
    <row r="351" spans="1:35">
      <c r="A351" s="50"/>
      <c r="B351" s="50"/>
      <c r="C351" s="83"/>
      <c r="D351" s="84"/>
      <c r="E351" s="84"/>
      <c r="F351" s="76"/>
      <c r="G351" s="76"/>
      <c r="H351" s="76"/>
      <c r="I351" s="76"/>
      <c r="J351" s="76"/>
      <c r="K351" s="76"/>
      <c r="L351" s="76"/>
      <c r="M351" s="76"/>
      <c r="N351" s="76"/>
      <c r="O351" s="86"/>
      <c r="P351" s="76"/>
      <c r="Q351" s="76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</row>
    <row r="352" spans="1:35">
      <c r="A352" s="50"/>
      <c r="B352" s="50"/>
      <c r="C352" s="83"/>
      <c r="D352" s="84"/>
      <c r="E352" s="84"/>
      <c r="F352" s="76"/>
      <c r="G352" s="76"/>
      <c r="H352" s="76"/>
      <c r="I352" s="76"/>
      <c r="J352" s="76"/>
      <c r="K352" s="76"/>
      <c r="L352" s="76"/>
      <c r="M352" s="76"/>
      <c r="N352" s="76"/>
      <c r="O352" s="86"/>
      <c r="P352" s="76"/>
      <c r="Q352" s="76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</row>
    <row r="353" spans="1:35">
      <c r="A353" s="50"/>
      <c r="B353" s="50"/>
      <c r="C353" s="83"/>
      <c r="D353" s="84"/>
      <c r="E353" s="84"/>
      <c r="F353" s="76"/>
      <c r="G353" s="76"/>
      <c r="H353" s="76"/>
      <c r="I353" s="76"/>
      <c r="J353" s="76"/>
      <c r="K353" s="76"/>
      <c r="L353" s="76"/>
      <c r="M353" s="76"/>
      <c r="N353" s="76"/>
      <c r="O353" s="86"/>
      <c r="P353" s="76"/>
      <c r="Q353" s="76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</row>
    <row r="354" spans="1:35">
      <c r="A354" s="50"/>
      <c r="B354" s="50"/>
      <c r="C354" s="83"/>
      <c r="D354" s="84"/>
      <c r="E354" s="84"/>
      <c r="F354" s="76"/>
      <c r="G354" s="76"/>
      <c r="H354" s="76"/>
      <c r="I354" s="76"/>
      <c r="J354" s="76"/>
      <c r="K354" s="76"/>
      <c r="L354" s="76"/>
      <c r="M354" s="76"/>
      <c r="N354" s="76"/>
      <c r="O354" s="86"/>
      <c r="P354" s="76"/>
      <c r="Q354" s="76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</row>
    <row r="355" spans="1:35">
      <c r="A355" s="50"/>
      <c r="B355" s="50"/>
      <c r="C355" s="83"/>
      <c r="D355" s="84"/>
      <c r="E355" s="84"/>
      <c r="F355" s="76"/>
      <c r="G355" s="76"/>
      <c r="H355" s="76"/>
      <c r="I355" s="76"/>
      <c r="J355" s="76"/>
      <c r="K355" s="76"/>
      <c r="L355" s="76"/>
      <c r="M355" s="76"/>
      <c r="N355" s="76"/>
      <c r="O355" s="86"/>
      <c r="P355" s="76"/>
      <c r="Q355" s="76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</row>
    <row r="356" spans="1:35">
      <c r="A356" s="50"/>
      <c r="B356" s="50"/>
      <c r="C356" s="83"/>
      <c r="D356" s="84"/>
      <c r="E356" s="84"/>
      <c r="F356" s="76"/>
      <c r="G356" s="76"/>
      <c r="H356" s="76"/>
      <c r="I356" s="76"/>
      <c r="J356" s="76"/>
      <c r="K356" s="76"/>
      <c r="L356" s="76"/>
      <c r="M356" s="76"/>
      <c r="N356" s="76"/>
      <c r="O356" s="86"/>
      <c r="P356" s="76"/>
      <c r="Q356" s="76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</row>
    <row r="357" spans="1:35">
      <c r="A357" s="50"/>
      <c r="B357" s="50"/>
      <c r="C357" s="83"/>
      <c r="D357" s="84"/>
      <c r="E357" s="84"/>
      <c r="F357" s="76"/>
      <c r="G357" s="76"/>
      <c r="H357" s="76"/>
      <c r="I357" s="76"/>
      <c r="J357" s="76"/>
      <c r="K357" s="76"/>
      <c r="L357" s="76"/>
      <c r="M357" s="76"/>
      <c r="N357" s="76"/>
      <c r="O357" s="86"/>
      <c r="P357" s="76"/>
      <c r="Q357" s="76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</row>
    <row r="358" spans="1:35">
      <c r="A358" s="50"/>
      <c r="B358" s="50"/>
      <c r="C358" s="83"/>
      <c r="D358" s="84"/>
      <c r="E358" s="84"/>
      <c r="F358" s="76"/>
      <c r="G358" s="76"/>
      <c r="H358" s="76"/>
      <c r="I358" s="76"/>
      <c r="J358" s="76"/>
      <c r="K358" s="76"/>
      <c r="L358" s="76"/>
      <c r="M358" s="76"/>
      <c r="N358" s="76"/>
      <c r="O358" s="86"/>
      <c r="P358" s="76"/>
      <c r="Q358" s="76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</row>
    <row r="359" spans="1:35">
      <c r="A359" s="50"/>
      <c r="B359" s="50"/>
      <c r="C359" s="83"/>
      <c r="D359" s="84"/>
      <c r="E359" s="84"/>
      <c r="F359" s="76"/>
      <c r="G359" s="76"/>
      <c r="H359" s="76"/>
      <c r="I359" s="76"/>
      <c r="J359" s="76"/>
      <c r="K359" s="76"/>
      <c r="L359" s="76"/>
      <c r="M359" s="76"/>
      <c r="N359" s="76"/>
      <c r="O359" s="86"/>
      <c r="P359" s="76"/>
      <c r="Q359" s="76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</row>
    <row r="360" spans="1:35">
      <c r="A360" s="50"/>
      <c r="B360" s="50"/>
      <c r="C360" s="83"/>
      <c r="D360" s="84"/>
      <c r="E360" s="84"/>
      <c r="F360" s="76"/>
      <c r="G360" s="76"/>
      <c r="H360" s="76"/>
      <c r="I360" s="76"/>
      <c r="J360" s="76"/>
      <c r="K360" s="76"/>
      <c r="L360" s="76"/>
      <c r="M360" s="76"/>
      <c r="N360" s="76"/>
      <c r="O360" s="86"/>
      <c r="P360" s="76"/>
      <c r="Q360" s="76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</row>
    <row r="361" spans="1:35">
      <c r="A361" s="50"/>
      <c r="B361" s="50"/>
      <c r="C361" s="83"/>
      <c r="D361" s="84"/>
      <c r="E361" s="84"/>
      <c r="F361" s="76"/>
      <c r="G361" s="76"/>
      <c r="H361" s="76"/>
      <c r="I361" s="76"/>
      <c r="J361" s="76"/>
      <c r="K361" s="76"/>
      <c r="L361" s="76"/>
      <c r="M361" s="76"/>
      <c r="N361" s="76"/>
      <c r="O361" s="86"/>
      <c r="P361" s="76"/>
      <c r="Q361" s="76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</row>
    <row r="362" spans="1:35">
      <c r="A362" s="50"/>
      <c r="B362" s="50"/>
      <c r="C362" s="83"/>
      <c r="D362" s="84"/>
      <c r="E362" s="84"/>
      <c r="F362" s="76"/>
      <c r="G362" s="76"/>
      <c r="H362" s="76"/>
      <c r="I362" s="76"/>
      <c r="J362" s="76"/>
      <c r="K362" s="76"/>
      <c r="L362" s="76"/>
      <c r="M362" s="76"/>
      <c r="N362" s="76"/>
      <c r="O362" s="86"/>
      <c r="P362" s="76"/>
      <c r="Q362" s="76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</row>
    <row r="363" spans="1:35">
      <c r="A363" s="50"/>
      <c r="B363" s="50"/>
      <c r="C363" s="83"/>
      <c r="D363" s="84"/>
      <c r="E363" s="84"/>
      <c r="F363" s="76"/>
      <c r="G363" s="76"/>
      <c r="H363" s="76"/>
      <c r="I363" s="76"/>
      <c r="J363" s="76"/>
      <c r="K363" s="76"/>
      <c r="L363" s="76"/>
      <c r="M363" s="76"/>
      <c r="N363" s="76"/>
      <c r="O363" s="86"/>
      <c r="P363" s="76"/>
      <c r="Q363" s="76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</row>
    <row r="364" spans="1:35">
      <c r="A364" s="50"/>
      <c r="B364" s="50"/>
      <c r="C364" s="83"/>
      <c r="D364" s="84"/>
      <c r="E364" s="84"/>
      <c r="F364" s="76"/>
      <c r="G364" s="76"/>
      <c r="H364" s="76"/>
      <c r="I364" s="76"/>
      <c r="J364" s="76"/>
      <c r="K364" s="76"/>
      <c r="L364" s="76"/>
      <c r="M364" s="76"/>
      <c r="N364" s="76"/>
      <c r="O364" s="86"/>
      <c r="P364" s="76"/>
      <c r="Q364" s="76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</row>
    <row r="365" spans="1:35">
      <c r="A365" s="50"/>
      <c r="B365" s="50"/>
      <c r="C365" s="83"/>
      <c r="D365" s="84"/>
      <c r="E365" s="84"/>
      <c r="F365" s="76"/>
      <c r="G365" s="76"/>
      <c r="H365" s="76"/>
      <c r="I365" s="76"/>
      <c r="J365" s="76"/>
      <c r="K365" s="76"/>
      <c r="L365" s="76"/>
      <c r="M365" s="76"/>
      <c r="N365" s="76"/>
      <c r="O365" s="86"/>
      <c r="P365" s="76"/>
      <c r="Q365" s="76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</row>
    <row r="366" spans="1:35">
      <c r="A366" s="50"/>
      <c r="B366" s="50"/>
      <c r="C366" s="83"/>
      <c r="D366" s="84"/>
      <c r="E366" s="84"/>
      <c r="F366" s="76"/>
      <c r="G366" s="76"/>
      <c r="H366" s="76"/>
      <c r="I366" s="76"/>
      <c r="J366" s="76"/>
      <c r="K366" s="76"/>
      <c r="L366" s="76"/>
      <c r="M366" s="76"/>
      <c r="N366" s="76"/>
      <c r="O366" s="86"/>
      <c r="P366" s="76"/>
      <c r="Q366" s="76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</row>
    <row r="367" spans="1:35">
      <c r="A367" s="50"/>
      <c r="B367" s="50"/>
      <c r="C367" s="83"/>
      <c r="D367" s="84"/>
      <c r="E367" s="84"/>
      <c r="F367" s="76"/>
      <c r="G367" s="76"/>
      <c r="H367" s="76"/>
      <c r="I367" s="76"/>
      <c r="J367" s="76"/>
      <c r="K367" s="76"/>
      <c r="L367" s="76"/>
      <c r="M367" s="76"/>
      <c r="N367" s="76"/>
      <c r="O367" s="86"/>
      <c r="P367" s="76"/>
      <c r="Q367" s="76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</row>
    <row r="368" spans="1:35">
      <c r="A368" s="50"/>
      <c r="B368" s="50"/>
      <c r="C368" s="83"/>
      <c r="D368" s="84"/>
      <c r="E368" s="84"/>
      <c r="F368" s="76"/>
      <c r="G368" s="76"/>
      <c r="H368" s="76"/>
      <c r="I368" s="76"/>
      <c r="J368" s="76"/>
      <c r="K368" s="76"/>
      <c r="L368" s="76"/>
      <c r="M368" s="76"/>
      <c r="N368" s="76"/>
      <c r="O368" s="86"/>
      <c r="P368" s="76"/>
      <c r="Q368" s="76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</row>
    <row r="369" spans="1:35">
      <c r="A369" s="50"/>
      <c r="B369" s="50"/>
      <c r="C369" s="83"/>
      <c r="D369" s="84"/>
      <c r="E369" s="84"/>
      <c r="F369" s="76"/>
      <c r="G369" s="76"/>
      <c r="H369" s="76"/>
      <c r="I369" s="76"/>
      <c r="J369" s="76"/>
      <c r="K369" s="76"/>
      <c r="L369" s="76"/>
      <c r="M369" s="76"/>
      <c r="N369" s="76"/>
      <c r="O369" s="86"/>
      <c r="P369" s="76"/>
      <c r="Q369" s="76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</row>
    <row r="370" spans="1:35">
      <c r="A370" s="50"/>
      <c r="B370" s="50"/>
      <c r="C370" s="83"/>
      <c r="D370" s="84"/>
      <c r="E370" s="84"/>
      <c r="F370" s="76"/>
      <c r="G370" s="76"/>
      <c r="H370" s="76"/>
      <c r="I370" s="76"/>
      <c r="J370" s="76"/>
      <c r="K370" s="76"/>
      <c r="L370" s="76"/>
      <c r="M370" s="76"/>
      <c r="N370" s="76"/>
      <c r="O370" s="86"/>
      <c r="P370" s="76"/>
      <c r="Q370" s="76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</row>
    <row r="371" spans="1:35">
      <c r="A371" s="50"/>
      <c r="B371" s="50"/>
      <c r="C371" s="83"/>
      <c r="D371" s="84"/>
      <c r="E371" s="84"/>
      <c r="F371" s="76"/>
      <c r="G371" s="76"/>
      <c r="H371" s="76"/>
      <c r="I371" s="76"/>
      <c r="J371" s="76"/>
      <c r="K371" s="76"/>
      <c r="L371" s="76"/>
      <c r="M371" s="76"/>
      <c r="N371" s="76"/>
      <c r="O371" s="86"/>
      <c r="P371" s="76"/>
      <c r="Q371" s="76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</row>
    <row r="372" spans="1:35">
      <c r="A372" s="50"/>
      <c r="B372" s="50"/>
      <c r="C372" s="83"/>
      <c r="D372" s="84"/>
      <c r="E372" s="84"/>
      <c r="F372" s="76"/>
      <c r="G372" s="76"/>
      <c r="H372" s="76"/>
      <c r="I372" s="76"/>
      <c r="J372" s="76"/>
      <c r="K372" s="76"/>
      <c r="L372" s="76"/>
      <c r="M372" s="76"/>
      <c r="N372" s="76"/>
      <c r="O372" s="86"/>
      <c r="P372" s="76"/>
      <c r="Q372" s="76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</row>
    <row r="373" spans="1:35">
      <c r="A373" s="50"/>
      <c r="B373" s="50"/>
      <c r="C373" s="83"/>
      <c r="D373" s="84"/>
      <c r="E373" s="84"/>
      <c r="F373" s="76"/>
      <c r="G373" s="76"/>
      <c r="H373" s="76"/>
      <c r="I373" s="76"/>
      <c r="J373" s="76"/>
      <c r="K373" s="76"/>
      <c r="L373" s="76"/>
      <c r="M373" s="76"/>
      <c r="N373" s="76"/>
      <c r="O373" s="86"/>
      <c r="P373" s="76"/>
      <c r="Q373" s="76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</row>
    <row r="374" spans="1:35">
      <c r="A374" s="50"/>
      <c r="B374" s="50"/>
      <c r="C374" s="83"/>
      <c r="D374" s="84"/>
      <c r="E374" s="84"/>
      <c r="F374" s="76"/>
      <c r="G374" s="76"/>
      <c r="H374" s="76"/>
      <c r="I374" s="76"/>
      <c r="J374" s="76"/>
      <c r="K374" s="76"/>
      <c r="L374" s="76"/>
      <c r="M374" s="76"/>
      <c r="N374" s="76"/>
      <c r="O374" s="86"/>
      <c r="P374" s="76"/>
      <c r="Q374" s="76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</row>
    <row r="375" spans="1:35">
      <c r="A375" s="50"/>
      <c r="B375" s="50"/>
      <c r="C375" s="83"/>
      <c r="D375" s="84"/>
      <c r="E375" s="84"/>
      <c r="F375" s="76"/>
      <c r="G375" s="76"/>
      <c r="H375" s="76"/>
      <c r="I375" s="76"/>
      <c r="J375" s="76"/>
      <c r="K375" s="76"/>
      <c r="L375" s="76"/>
      <c r="M375" s="76"/>
      <c r="N375" s="76"/>
      <c r="O375" s="86"/>
      <c r="P375" s="76"/>
      <c r="Q375" s="76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</row>
    <row r="376" spans="1:35">
      <c r="A376" s="50"/>
      <c r="B376" s="50"/>
      <c r="C376" s="83"/>
      <c r="D376" s="84"/>
      <c r="E376" s="84"/>
      <c r="F376" s="76"/>
      <c r="G376" s="76"/>
      <c r="H376" s="76"/>
      <c r="I376" s="76"/>
      <c r="J376" s="76"/>
      <c r="K376" s="76"/>
      <c r="L376" s="76"/>
      <c r="M376" s="76"/>
      <c r="N376" s="76"/>
      <c r="O376" s="86"/>
      <c r="P376" s="76"/>
      <c r="Q376" s="76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</row>
    <row r="377" spans="1:35">
      <c r="A377" s="50"/>
      <c r="B377" s="50"/>
      <c r="C377" s="83"/>
      <c r="D377" s="84"/>
      <c r="E377" s="84"/>
      <c r="F377" s="76"/>
      <c r="G377" s="76"/>
      <c r="H377" s="76"/>
      <c r="I377" s="76"/>
      <c r="J377" s="76"/>
      <c r="K377" s="76"/>
      <c r="L377" s="76"/>
      <c r="M377" s="76"/>
      <c r="N377" s="76"/>
      <c r="O377" s="86"/>
      <c r="P377" s="76"/>
      <c r="Q377" s="76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</row>
    <row r="378" spans="1:35">
      <c r="A378" s="50"/>
      <c r="B378" s="50"/>
      <c r="C378" s="83"/>
      <c r="D378" s="84"/>
      <c r="E378" s="84"/>
      <c r="F378" s="76"/>
      <c r="G378" s="76"/>
      <c r="H378" s="76"/>
      <c r="I378" s="76"/>
      <c r="J378" s="76"/>
      <c r="K378" s="76"/>
      <c r="L378" s="76"/>
      <c r="M378" s="76"/>
      <c r="N378" s="76"/>
      <c r="O378" s="86"/>
      <c r="P378" s="76"/>
      <c r="Q378" s="76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</row>
    <row r="379" spans="1:35">
      <c r="A379" s="50"/>
      <c r="B379" s="50"/>
      <c r="C379" s="83"/>
      <c r="D379" s="84"/>
      <c r="E379" s="84"/>
      <c r="F379" s="76"/>
      <c r="G379" s="76"/>
      <c r="H379" s="76"/>
      <c r="I379" s="76"/>
      <c r="J379" s="76"/>
      <c r="K379" s="76"/>
      <c r="L379" s="76"/>
      <c r="M379" s="76"/>
      <c r="N379" s="76"/>
      <c r="O379" s="86"/>
      <c r="P379" s="76"/>
      <c r="Q379" s="76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</row>
    <row r="380" spans="1:35">
      <c r="A380" s="50"/>
      <c r="B380" s="50"/>
      <c r="C380" s="83"/>
      <c r="D380" s="84"/>
      <c r="E380" s="84"/>
      <c r="F380" s="76"/>
      <c r="G380" s="76"/>
      <c r="H380" s="76"/>
      <c r="I380" s="76"/>
      <c r="J380" s="76"/>
      <c r="K380" s="76"/>
      <c r="L380" s="76"/>
      <c r="M380" s="76"/>
      <c r="N380" s="76"/>
      <c r="O380" s="86"/>
      <c r="P380" s="76"/>
      <c r="Q380" s="76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</row>
    <row r="381" spans="1:35">
      <c r="A381" s="50"/>
      <c r="B381" s="50"/>
      <c r="C381" s="83"/>
      <c r="D381" s="84"/>
      <c r="E381" s="84"/>
      <c r="F381" s="76"/>
      <c r="G381" s="76"/>
      <c r="H381" s="76"/>
      <c r="I381" s="76"/>
      <c r="J381" s="76"/>
      <c r="K381" s="76"/>
      <c r="L381" s="76"/>
      <c r="M381" s="76"/>
      <c r="N381" s="76"/>
      <c r="O381" s="86"/>
      <c r="P381" s="76"/>
      <c r="Q381" s="76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</row>
    <row r="382" spans="1:35">
      <c r="A382" s="50"/>
      <c r="B382" s="50"/>
      <c r="C382" s="83"/>
      <c r="D382" s="84"/>
      <c r="E382" s="84"/>
      <c r="F382" s="76"/>
      <c r="G382" s="76"/>
      <c r="H382" s="76"/>
      <c r="I382" s="76"/>
      <c r="J382" s="76"/>
      <c r="K382" s="76"/>
      <c r="L382" s="76"/>
      <c r="M382" s="76"/>
      <c r="N382" s="76"/>
      <c r="O382" s="86"/>
      <c r="P382" s="76"/>
      <c r="Q382" s="76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</row>
    <row r="383" spans="1:35">
      <c r="A383" s="50"/>
      <c r="B383" s="50"/>
      <c r="C383" s="83"/>
      <c r="D383" s="84"/>
      <c r="E383" s="84"/>
      <c r="F383" s="76"/>
      <c r="G383" s="76"/>
      <c r="H383" s="76"/>
      <c r="I383" s="76"/>
      <c r="J383" s="76"/>
      <c r="K383" s="76"/>
      <c r="L383" s="76"/>
      <c r="M383" s="76"/>
      <c r="N383" s="76"/>
      <c r="O383" s="86"/>
      <c r="P383" s="76"/>
      <c r="Q383" s="76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</row>
    <row r="384" spans="1:35">
      <c r="A384" s="50"/>
      <c r="B384" s="50"/>
      <c r="C384" s="83"/>
      <c r="D384" s="84"/>
      <c r="E384" s="84"/>
      <c r="F384" s="76"/>
      <c r="G384" s="76"/>
      <c r="H384" s="76"/>
      <c r="I384" s="76"/>
      <c r="J384" s="76"/>
      <c r="K384" s="76"/>
      <c r="L384" s="76"/>
      <c r="M384" s="76"/>
      <c r="N384" s="76"/>
      <c r="O384" s="86"/>
      <c r="P384" s="76"/>
      <c r="Q384" s="76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</row>
    <row r="385" spans="1:35">
      <c r="A385" s="50"/>
      <c r="B385" s="50"/>
      <c r="C385" s="83"/>
      <c r="D385" s="84"/>
      <c r="E385" s="84"/>
      <c r="F385" s="76"/>
      <c r="G385" s="76"/>
      <c r="H385" s="76"/>
      <c r="I385" s="76"/>
      <c r="J385" s="76"/>
      <c r="K385" s="76"/>
      <c r="L385" s="76"/>
      <c r="M385" s="76"/>
      <c r="N385" s="76"/>
      <c r="O385" s="86"/>
      <c r="P385" s="76"/>
      <c r="Q385" s="76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</row>
    <row r="386" spans="1:35">
      <c r="A386" s="50"/>
      <c r="B386" s="50"/>
      <c r="C386" s="83"/>
      <c r="D386" s="84"/>
      <c r="E386" s="84"/>
      <c r="F386" s="76"/>
      <c r="G386" s="76"/>
      <c r="H386" s="76"/>
      <c r="I386" s="76"/>
      <c r="J386" s="76"/>
      <c r="K386" s="76"/>
      <c r="L386" s="76"/>
      <c r="M386" s="76"/>
      <c r="N386" s="76"/>
      <c r="O386" s="86"/>
      <c r="P386" s="76"/>
      <c r="Q386" s="76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</row>
    <row r="387" spans="1:35">
      <c r="A387" s="50"/>
      <c r="B387" s="50"/>
      <c r="C387" s="83"/>
      <c r="D387" s="84"/>
      <c r="E387" s="84"/>
      <c r="F387" s="76"/>
      <c r="G387" s="76"/>
      <c r="H387" s="76"/>
      <c r="I387" s="76"/>
      <c r="J387" s="76"/>
      <c r="K387" s="76"/>
      <c r="L387" s="76"/>
      <c r="M387" s="76"/>
      <c r="N387" s="76"/>
      <c r="O387" s="86"/>
      <c r="P387" s="76"/>
      <c r="Q387" s="76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</row>
    <row r="388" spans="1:35">
      <c r="A388" s="50"/>
      <c r="B388" s="50"/>
      <c r="C388" s="83"/>
      <c r="D388" s="84"/>
      <c r="E388" s="84"/>
      <c r="F388" s="76"/>
      <c r="G388" s="76"/>
      <c r="H388" s="76"/>
      <c r="I388" s="76"/>
      <c r="J388" s="76"/>
      <c r="K388" s="76"/>
      <c r="L388" s="76"/>
      <c r="M388" s="76"/>
      <c r="N388" s="76"/>
      <c r="O388" s="86"/>
      <c r="P388" s="76"/>
      <c r="Q388" s="76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</row>
    <row r="389" spans="1:35">
      <c r="A389" s="50"/>
      <c r="B389" s="50"/>
      <c r="C389" s="83"/>
      <c r="D389" s="84"/>
      <c r="E389" s="84"/>
      <c r="F389" s="76"/>
      <c r="G389" s="76"/>
      <c r="H389" s="76"/>
      <c r="I389" s="76"/>
      <c r="J389" s="76"/>
      <c r="K389" s="76"/>
      <c r="L389" s="76"/>
      <c r="M389" s="76"/>
      <c r="N389" s="76"/>
      <c r="O389" s="86"/>
      <c r="P389" s="76"/>
      <c r="Q389" s="76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</row>
    <row r="390" spans="1:35">
      <c r="A390" s="50"/>
      <c r="B390" s="50"/>
      <c r="C390" s="83"/>
      <c r="D390" s="84"/>
      <c r="E390" s="84"/>
      <c r="F390" s="76"/>
      <c r="G390" s="76"/>
      <c r="H390" s="76"/>
      <c r="I390" s="76"/>
      <c r="J390" s="76"/>
      <c r="K390" s="76"/>
      <c r="L390" s="76"/>
      <c r="M390" s="76"/>
      <c r="N390" s="76"/>
      <c r="O390" s="86"/>
      <c r="P390" s="76"/>
      <c r="Q390" s="76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</row>
    <row r="391" spans="1:35">
      <c r="A391" s="50"/>
      <c r="B391" s="50"/>
      <c r="C391" s="83"/>
      <c r="D391" s="84"/>
      <c r="E391" s="84"/>
      <c r="F391" s="76"/>
      <c r="G391" s="76"/>
      <c r="H391" s="76"/>
      <c r="I391" s="76"/>
      <c r="J391" s="76"/>
      <c r="K391" s="76"/>
      <c r="L391" s="76"/>
      <c r="M391" s="76"/>
      <c r="N391" s="76"/>
      <c r="O391" s="86"/>
      <c r="P391" s="76"/>
      <c r="Q391" s="76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</row>
    <row r="392" spans="1:35">
      <c r="A392" s="50"/>
      <c r="B392" s="50"/>
      <c r="C392" s="83"/>
      <c r="D392" s="84"/>
      <c r="E392" s="84"/>
      <c r="F392" s="76"/>
      <c r="G392" s="76"/>
      <c r="H392" s="76"/>
      <c r="I392" s="76"/>
      <c r="J392" s="76"/>
      <c r="K392" s="76"/>
      <c r="L392" s="76"/>
      <c r="M392" s="76"/>
      <c r="N392" s="76"/>
      <c r="O392" s="86"/>
      <c r="P392" s="76"/>
      <c r="Q392" s="76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</row>
    <row r="393" spans="1:35">
      <c r="A393" s="50"/>
      <c r="B393" s="50"/>
      <c r="C393" s="83"/>
      <c r="D393" s="84"/>
      <c r="E393" s="84"/>
      <c r="F393" s="76"/>
      <c r="G393" s="76"/>
      <c r="H393" s="76"/>
      <c r="I393" s="76"/>
      <c r="J393" s="76"/>
      <c r="K393" s="76"/>
      <c r="L393" s="76"/>
      <c r="M393" s="76"/>
      <c r="N393" s="76"/>
      <c r="O393" s="86"/>
      <c r="P393" s="76"/>
      <c r="Q393" s="76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</row>
    <row r="394" spans="1:35">
      <c r="A394" s="50"/>
      <c r="B394" s="50"/>
      <c r="C394" s="83"/>
      <c r="D394" s="84"/>
      <c r="E394" s="84"/>
      <c r="F394" s="76"/>
      <c r="G394" s="76"/>
      <c r="H394" s="76"/>
      <c r="I394" s="76"/>
      <c r="J394" s="76"/>
      <c r="K394" s="76"/>
      <c r="L394" s="76"/>
      <c r="M394" s="76"/>
      <c r="N394" s="76"/>
      <c r="O394" s="86"/>
      <c r="P394" s="76"/>
      <c r="Q394" s="76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</row>
    <row r="395" spans="1:35">
      <c r="A395" s="50"/>
      <c r="B395" s="50"/>
      <c r="C395" s="83"/>
      <c r="D395" s="84"/>
      <c r="E395" s="84"/>
      <c r="F395" s="76"/>
      <c r="G395" s="76"/>
      <c r="H395" s="76"/>
      <c r="I395" s="76"/>
      <c r="J395" s="76"/>
      <c r="K395" s="76"/>
      <c r="L395" s="76"/>
      <c r="M395" s="76"/>
      <c r="N395" s="76"/>
      <c r="O395" s="86"/>
      <c r="P395" s="76"/>
      <c r="Q395" s="76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</row>
    <row r="396" spans="1:35">
      <c r="A396" s="50"/>
      <c r="B396" s="50"/>
      <c r="C396" s="83"/>
      <c r="D396" s="84"/>
      <c r="E396" s="84"/>
      <c r="F396" s="76"/>
      <c r="G396" s="76"/>
      <c r="H396" s="76"/>
      <c r="I396" s="76"/>
      <c r="J396" s="76"/>
      <c r="K396" s="76"/>
      <c r="L396" s="76"/>
      <c r="M396" s="76"/>
      <c r="N396" s="76"/>
      <c r="O396" s="86"/>
      <c r="P396" s="76"/>
      <c r="Q396" s="76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</row>
    <row r="397" spans="1:35">
      <c r="A397" s="50"/>
      <c r="B397" s="50"/>
      <c r="C397" s="83"/>
      <c r="D397" s="84"/>
      <c r="E397" s="84"/>
      <c r="F397" s="76"/>
      <c r="G397" s="76"/>
      <c r="H397" s="76"/>
      <c r="I397" s="76"/>
      <c r="J397" s="76"/>
      <c r="K397" s="76"/>
      <c r="L397" s="76"/>
      <c r="M397" s="76"/>
      <c r="N397" s="76"/>
      <c r="O397" s="86"/>
      <c r="P397" s="76"/>
      <c r="Q397" s="76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</row>
    <row r="398" spans="1:35">
      <c r="A398" s="50"/>
      <c r="B398" s="50"/>
      <c r="C398" s="83"/>
      <c r="D398" s="84"/>
      <c r="E398" s="84"/>
      <c r="F398" s="76"/>
      <c r="G398" s="76"/>
      <c r="H398" s="76"/>
      <c r="I398" s="76"/>
      <c r="J398" s="76"/>
      <c r="K398" s="76"/>
      <c r="L398" s="76"/>
      <c r="M398" s="76"/>
      <c r="N398" s="76"/>
      <c r="O398" s="86"/>
      <c r="P398" s="76"/>
      <c r="Q398" s="76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</row>
    <row r="399" spans="1:35">
      <c r="A399" s="50"/>
      <c r="B399" s="50"/>
      <c r="C399" s="83"/>
      <c r="D399" s="84"/>
      <c r="E399" s="84"/>
      <c r="F399" s="76"/>
      <c r="G399" s="76"/>
      <c r="H399" s="76"/>
      <c r="I399" s="76"/>
      <c r="J399" s="76"/>
      <c r="K399" s="76"/>
      <c r="L399" s="76"/>
      <c r="M399" s="76"/>
      <c r="N399" s="76"/>
      <c r="O399" s="86"/>
      <c r="P399" s="76"/>
      <c r="Q399" s="76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</row>
    <row r="400" spans="1:35">
      <c r="A400" s="50"/>
      <c r="B400" s="50"/>
      <c r="C400" s="83"/>
      <c r="D400" s="84"/>
      <c r="E400" s="84"/>
      <c r="F400" s="76"/>
      <c r="G400" s="76"/>
      <c r="H400" s="76"/>
      <c r="I400" s="76"/>
      <c r="J400" s="76"/>
      <c r="K400" s="76"/>
      <c r="L400" s="76"/>
      <c r="M400" s="76"/>
      <c r="N400" s="76"/>
      <c r="O400" s="86"/>
      <c r="P400" s="76"/>
      <c r="Q400" s="76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</row>
    <row r="401" spans="1:35">
      <c r="A401" s="50"/>
      <c r="B401" s="50"/>
      <c r="C401" s="83"/>
      <c r="D401" s="84"/>
      <c r="E401" s="84"/>
      <c r="F401" s="76"/>
      <c r="G401" s="76"/>
      <c r="H401" s="76"/>
      <c r="I401" s="76"/>
      <c r="J401" s="76"/>
      <c r="K401" s="76"/>
      <c r="L401" s="76"/>
      <c r="M401" s="76"/>
      <c r="N401" s="76"/>
      <c r="O401" s="86"/>
      <c r="P401" s="76"/>
      <c r="Q401" s="76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</row>
    <row r="402" spans="1:35">
      <c r="A402" s="50"/>
      <c r="B402" s="50"/>
      <c r="C402" s="83"/>
      <c r="D402" s="84"/>
      <c r="E402" s="84"/>
      <c r="F402" s="76"/>
      <c r="G402" s="76"/>
      <c r="H402" s="76"/>
      <c r="I402" s="76"/>
      <c r="J402" s="76"/>
      <c r="K402" s="76"/>
      <c r="L402" s="76"/>
      <c r="M402" s="76"/>
      <c r="N402" s="76"/>
      <c r="O402" s="86"/>
      <c r="P402" s="76"/>
      <c r="Q402" s="76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</row>
    <row r="403" spans="1:35">
      <c r="A403" s="50"/>
      <c r="B403" s="50"/>
      <c r="C403" s="83"/>
      <c r="D403" s="84"/>
      <c r="E403" s="84"/>
      <c r="F403" s="76"/>
      <c r="G403" s="76"/>
      <c r="H403" s="76"/>
      <c r="I403" s="76"/>
      <c r="J403" s="76"/>
      <c r="K403" s="76"/>
      <c r="L403" s="76"/>
      <c r="M403" s="76"/>
      <c r="N403" s="76"/>
      <c r="O403" s="86"/>
      <c r="P403" s="76"/>
      <c r="Q403" s="76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</row>
    <row r="404" spans="1:35">
      <c r="A404" s="50"/>
      <c r="B404" s="50"/>
      <c r="C404" s="83"/>
      <c r="D404" s="84"/>
      <c r="E404" s="84"/>
      <c r="F404" s="76"/>
      <c r="G404" s="76"/>
      <c r="H404" s="76"/>
      <c r="I404" s="76"/>
      <c r="J404" s="76"/>
      <c r="K404" s="76"/>
      <c r="L404" s="76"/>
      <c r="M404" s="76"/>
      <c r="N404" s="76"/>
      <c r="O404" s="86"/>
      <c r="P404" s="76"/>
      <c r="Q404" s="76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</row>
    <row r="405" spans="1:35">
      <c r="A405" s="50"/>
      <c r="B405" s="50"/>
      <c r="C405" s="83"/>
      <c r="D405" s="84"/>
      <c r="E405" s="84"/>
      <c r="F405" s="76"/>
      <c r="G405" s="76"/>
      <c r="H405" s="76"/>
      <c r="I405" s="76"/>
      <c r="J405" s="76"/>
      <c r="K405" s="76"/>
      <c r="L405" s="76"/>
      <c r="M405" s="76"/>
      <c r="N405" s="76"/>
      <c r="O405" s="86"/>
      <c r="P405" s="76"/>
      <c r="Q405" s="76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</row>
    <row r="406" spans="1:35">
      <c r="A406" s="50"/>
      <c r="B406" s="50"/>
      <c r="C406" s="83"/>
      <c r="D406" s="84"/>
      <c r="E406" s="84"/>
      <c r="F406" s="76"/>
      <c r="G406" s="76"/>
      <c r="H406" s="76"/>
      <c r="I406" s="76"/>
      <c r="J406" s="76"/>
      <c r="K406" s="76"/>
      <c r="L406" s="76"/>
      <c r="M406" s="76"/>
      <c r="N406" s="76"/>
      <c r="O406" s="86"/>
      <c r="P406" s="76"/>
      <c r="Q406" s="76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</row>
    <row r="407" spans="1:35">
      <c r="A407" s="50"/>
      <c r="B407" s="50"/>
      <c r="C407" s="83"/>
      <c r="D407" s="84"/>
      <c r="E407" s="84"/>
      <c r="F407" s="76"/>
      <c r="G407" s="76"/>
      <c r="H407" s="76"/>
      <c r="I407" s="76"/>
      <c r="J407" s="76"/>
      <c r="K407" s="76"/>
      <c r="L407" s="76"/>
      <c r="M407" s="76"/>
      <c r="N407" s="76"/>
      <c r="O407" s="86"/>
      <c r="P407" s="76"/>
      <c r="Q407" s="76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</row>
    <row r="408" spans="1:35">
      <c r="A408" s="50"/>
      <c r="B408" s="50"/>
      <c r="C408" s="83"/>
      <c r="D408" s="84"/>
      <c r="E408" s="84"/>
      <c r="F408" s="76"/>
      <c r="G408" s="76"/>
      <c r="H408" s="76"/>
      <c r="I408" s="76"/>
      <c r="J408" s="76"/>
      <c r="K408" s="76"/>
      <c r="L408" s="76"/>
      <c r="M408" s="76"/>
      <c r="N408" s="76"/>
      <c r="O408" s="86"/>
      <c r="P408" s="76"/>
      <c r="Q408" s="76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</row>
    <row r="409" spans="1:35">
      <c r="A409" s="50"/>
      <c r="B409" s="50"/>
      <c r="C409" s="83"/>
      <c r="D409" s="84"/>
      <c r="E409" s="84"/>
      <c r="F409" s="76"/>
      <c r="G409" s="76"/>
      <c r="H409" s="76"/>
      <c r="I409" s="76"/>
      <c r="J409" s="76"/>
      <c r="K409" s="76"/>
      <c r="L409" s="76"/>
      <c r="M409" s="76"/>
      <c r="N409" s="76"/>
      <c r="O409" s="86"/>
      <c r="P409" s="76"/>
      <c r="Q409" s="76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</row>
    <row r="410" spans="1:35">
      <c r="A410" s="50"/>
      <c r="B410" s="50"/>
      <c r="C410" s="83"/>
      <c r="D410" s="84"/>
      <c r="E410" s="84"/>
      <c r="F410" s="76"/>
      <c r="G410" s="76"/>
      <c r="H410" s="76"/>
      <c r="I410" s="76"/>
      <c r="J410" s="76"/>
      <c r="K410" s="76"/>
      <c r="L410" s="76"/>
      <c r="M410" s="76"/>
      <c r="N410" s="76"/>
      <c r="O410" s="86"/>
      <c r="P410" s="76"/>
      <c r="Q410" s="76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</row>
    <row r="411" spans="1:35">
      <c r="A411" s="50"/>
      <c r="B411" s="50"/>
      <c r="C411" s="83"/>
      <c r="D411" s="84"/>
      <c r="E411" s="84"/>
      <c r="F411" s="76"/>
      <c r="G411" s="76"/>
      <c r="H411" s="76"/>
      <c r="I411" s="76"/>
      <c r="J411" s="76"/>
      <c r="K411" s="76"/>
      <c r="L411" s="76"/>
      <c r="M411" s="76"/>
      <c r="N411" s="76"/>
      <c r="O411" s="86"/>
      <c r="P411" s="76"/>
      <c r="Q411" s="76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</row>
    <row r="412" spans="1:35">
      <c r="A412" s="50"/>
      <c r="B412" s="50"/>
      <c r="C412" s="83"/>
      <c r="D412" s="84"/>
      <c r="E412" s="84"/>
      <c r="F412" s="76"/>
      <c r="G412" s="76"/>
      <c r="H412" s="76"/>
      <c r="I412" s="76"/>
      <c r="J412" s="76"/>
      <c r="K412" s="76"/>
      <c r="L412" s="76"/>
      <c r="M412" s="76"/>
      <c r="N412" s="76"/>
      <c r="O412" s="86"/>
      <c r="P412" s="76"/>
      <c r="Q412" s="76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</row>
    <row r="413" spans="1:35">
      <c r="A413" s="50"/>
      <c r="B413" s="50"/>
      <c r="C413" s="83"/>
      <c r="D413" s="84"/>
      <c r="E413" s="84"/>
      <c r="F413" s="76"/>
      <c r="G413" s="76"/>
      <c r="H413" s="76"/>
      <c r="I413" s="76"/>
      <c r="J413" s="76"/>
      <c r="K413" s="76"/>
      <c r="L413" s="76"/>
      <c r="M413" s="76"/>
      <c r="N413" s="76"/>
      <c r="O413" s="86"/>
      <c r="P413" s="76"/>
      <c r="Q413" s="76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</row>
    <row r="414" spans="1:35">
      <c r="A414" s="50"/>
      <c r="B414" s="50"/>
      <c r="C414" s="83"/>
      <c r="D414" s="84"/>
      <c r="E414" s="84"/>
      <c r="F414" s="76"/>
      <c r="G414" s="76"/>
      <c r="H414" s="76"/>
      <c r="I414" s="76"/>
      <c r="J414" s="76"/>
      <c r="K414" s="76"/>
      <c r="L414" s="76"/>
      <c r="M414" s="76"/>
      <c r="N414" s="76"/>
      <c r="O414" s="86"/>
      <c r="P414" s="76"/>
      <c r="Q414" s="76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</row>
    <row r="415" spans="1:35">
      <c r="A415" s="50"/>
      <c r="B415" s="50"/>
      <c r="C415" s="83"/>
      <c r="D415" s="84"/>
      <c r="E415" s="84"/>
      <c r="F415" s="76"/>
      <c r="G415" s="76"/>
      <c r="H415" s="76"/>
      <c r="I415" s="76"/>
      <c r="J415" s="76"/>
      <c r="K415" s="76"/>
      <c r="L415" s="76"/>
      <c r="M415" s="76"/>
      <c r="N415" s="76"/>
      <c r="O415" s="86"/>
      <c r="P415" s="76"/>
      <c r="Q415" s="76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</row>
    <row r="416" spans="1:35">
      <c r="A416" s="50"/>
      <c r="B416" s="50"/>
      <c r="C416" s="83"/>
      <c r="D416" s="84"/>
      <c r="E416" s="84"/>
      <c r="F416" s="76"/>
      <c r="G416" s="76"/>
      <c r="H416" s="76"/>
      <c r="I416" s="76"/>
      <c r="J416" s="76"/>
      <c r="K416" s="76"/>
      <c r="L416" s="76"/>
      <c r="M416" s="76"/>
      <c r="N416" s="76"/>
      <c r="O416" s="86"/>
      <c r="P416" s="76"/>
      <c r="Q416" s="76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</row>
    <row r="417" spans="1:35">
      <c r="A417" s="50"/>
      <c r="B417" s="50"/>
      <c r="C417" s="83"/>
      <c r="D417" s="84"/>
      <c r="E417" s="84"/>
      <c r="F417" s="76"/>
      <c r="G417" s="76"/>
      <c r="H417" s="76"/>
      <c r="I417" s="76"/>
      <c r="J417" s="76"/>
      <c r="K417" s="76"/>
      <c r="L417" s="76"/>
      <c r="M417" s="76"/>
      <c r="N417" s="76"/>
      <c r="O417" s="86"/>
      <c r="P417" s="76"/>
      <c r="Q417" s="76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</row>
    <row r="418" spans="1:35">
      <c r="A418" s="50"/>
      <c r="B418" s="50"/>
      <c r="C418" s="83"/>
      <c r="D418" s="84"/>
      <c r="E418" s="84"/>
      <c r="F418" s="76"/>
      <c r="G418" s="76"/>
      <c r="H418" s="76"/>
      <c r="I418" s="76"/>
      <c r="J418" s="76"/>
      <c r="K418" s="76"/>
      <c r="L418" s="76"/>
      <c r="M418" s="76"/>
      <c r="N418" s="76"/>
      <c r="O418" s="86"/>
      <c r="P418" s="76"/>
      <c r="Q418" s="76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</row>
    <row r="419" spans="1:35">
      <c r="A419" s="50"/>
      <c r="B419" s="50"/>
      <c r="C419" s="83"/>
      <c r="D419" s="84"/>
      <c r="E419" s="84"/>
      <c r="F419" s="76"/>
      <c r="G419" s="76"/>
      <c r="H419" s="76"/>
      <c r="I419" s="76"/>
      <c r="J419" s="76"/>
      <c r="K419" s="76"/>
      <c r="L419" s="76"/>
      <c r="M419" s="76"/>
      <c r="N419" s="76"/>
      <c r="O419" s="86"/>
      <c r="P419" s="76"/>
      <c r="Q419" s="76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</row>
    <row r="420" spans="1:35">
      <c r="A420" s="50"/>
      <c r="B420" s="50"/>
      <c r="C420" s="83"/>
      <c r="D420" s="84"/>
      <c r="E420" s="84"/>
      <c r="F420" s="76"/>
      <c r="G420" s="76"/>
      <c r="H420" s="76"/>
      <c r="I420" s="76"/>
      <c r="J420" s="76"/>
      <c r="K420" s="76"/>
      <c r="L420" s="76"/>
      <c r="M420" s="76"/>
      <c r="N420" s="76"/>
      <c r="O420" s="86"/>
      <c r="P420" s="76"/>
      <c r="Q420" s="76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</row>
    <row r="421" spans="1:35">
      <c r="A421" s="50"/>
      <c r="B421" s="50"/>
      <c r="C421" s="83"/>
      <c r="D421" s="84"/>
      <c r="E421" s="84"/>
      <c r="F421" s="76"/>
      <c r="G421" s="76"/>
      <c r="H421" s="76"/>
      <c r="I421" s="76"/>
      <c r="J421" s="76"/>
      <c r="K421" s="76"/>
      <c r="L421" s="76"/>
      <c r="M421" s="76"/>
      <c r="N421" s="76"/>
      <c r="O421" s="86"/>
      <c r="P421" s="76"/>
      <c r="Q421" s="76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</row>
    <row r="422" spans="1:35">
      <c r="A422" s="50"/>
      <c r="B422" s="50"/>
      <c r="C422" s="83"/>
      <c r="D422" s="84"/>
      <c r="E422" s="84"/>
      <c r="F422" s="76"/>
      <c r="G422" s="76"/>
      <c r="H422" s="76"/>
      <c r="I422" s="76"/>
      <c r="J422" s="76"/>
      <c r="K422" s="76"/>
      <c r="L422" s="76"/>
      <c r="M422" s="76"/>
      <c r="N422" s="76"/>
      <c r="O422" s="86"/>
      <c r="P422" s="76"/>
      <c r="Q422" s="76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</row>
    <row r="423" spans="1:35">
      <c r="A423" s="50"/>
      <c r="B423" s="50"/>
      <c r="C423" s="83"/>
      <c r="D423" s="84"/>
      <c r="E423" s="84"/>
      <c r="F423" s="76"/>
      <c r="G423" s="76"/>
      <c r="H423" s="76"/>
      <c r="I423" s="76"/>
      <c r="J423" s="76"/>
      <c r="K423" s="76"/>
      <c r="L423" s="76"/>
      <c r="M423" s="76"/>
      <c r="N423" s="76"/>
      <c r="O423" s="86"/>
      <c r="P423" s="76"/>
      <c r="Q423" s="76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</row>
    <row r="424" spans="1:35">
      <c r="A424" s="50"/>
      <c r="B424" s="50"/>
      <c r="C424" s="83"/>
      <c r="D424" s="84"/>
      <c r="E424" s="84"/>
      <c r="F424" s="76"/>
      <c r="G424" s="76"/>
      <c r="H424" s="76"/>
      <c r="I424" s="76"/>
      <c r="J424" s="76"/>
      <c r="K424" s="76"/>
      <c r="L424" s="76"/>
      <c r="M424" s="76"/>
      <c r="N424" s="76"/>
      <c r="O424" s="86"/>
      <c r="P424" s="76"/>
      <c r="Q424" s="76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</row>
    <row r="425" spans="1:35">
      <c r="A425" s="50"/>
      <c r="B425" s="50"/>
      <c r="C425" s="83"/>
      <c r="D425" s="84"/>
      <c r="E425" s="84"/>
      <c r="F425" s="76"/>
      <c r="G425" s="76"/>
      <c r="H425" s="76"/>
      <c r="I425" s="76"/>
      <c r="J425" s="76"/>
      <c r="K425" s="76"/>
      <c r="L425" s="76"/>
      <c r="M425" s="76"/>
      <c r="N425" s="76"/>
      <c r="O425" s="86"/>
      <c r="P425" s="76"/>
      <c r="Q425" s="76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</row>
    <row r="426" spans="1:35">
      <c r="A426" s="50"/>
      <c r="B426" s="50"/>
      <c r="C426" s="83"/>
      <c r="D426" s="84"/>
      <c r="E426" s="84"/>
      <c r="F426" s="76"/>
      <c r="G426" s="76"/>
      <c r="H426" s="76"/>
      <c r="I426" s="76"/>
      <c r="J426" s="76"/>
      <c r="K426" s="76"/>
      <c r="L426" s="76"/>
      <c r="M426" s="76"/>
      <c r="N426" s="76"/>
      <c r="O426" s="86"/>
      <c r="P426" s="76"/>
      <c r="Q426" s="76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</row>
    <row r="427" spans="1:35">
      <c r="A427" s="50"/>
      <c r="B427" s="50"/>
      <c r="C427" s="83"/>
      <c r="D427" s="84"/>
      <c r="E427" s="84"/>
      <c r="F427" s="76"/>
      <c r="G427" s="76"/>
      <c r="H427" s="76"/>
      <c r="I427" s="76"/>
      <c r="J427" s="76"/>
      <c r="K427" s="76"/>
      <c r="L427" s="76"/>
      <c r="M427" s="76"/>
      <c r="N427" s="76"/>
      <c r="O427" s="86"/>
      <c r="P427" s="76"/>
      <c r="Q427" s="76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</row>
    <row r="428" spans="1:35">
      <c r="A428" s="50"/>
      <c r="B428" s="50"/>
      <c r="C428" s="83"/>
      <c r="D428" s="84"/>
      <c r="E428" s="84"/>
      <c r="F428" s="76"/>
      <c r="G428" s="76"/>
      <c r="H428" s="76"/>
      <c r="I428" s="76"/>
      <c r="J428" s="76"/>
      <c r="K428" s="76"/>
      <c r="L428" s="76"/>
      <c r="M428" s="76"/>
      <c r="N428" s="76"/>
      <c r="O428" s="86"/>
      <c r="P428" s="76"/>
      <c r="Q428" s="76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</row>
    <row r="429" spans="1:35">
      <c r="A429" s="50"/>
      <c r="B429" s="50"/>
      <c r="C429" s="83"/>
      <c r="D429" s="84"/>
      <c r="E429" s="84"/>
      <c r="F429" s="76"/>
      <c r="G429" s="76"/>
      <c r="H429" s="76"/>
      <c r="I429" s="76"/>
      <c r="J429" s="76"/>
      <c r="K429" s="76"/>
      <c r="L429" s="76"/>
      <c r="M429" s="76"/>
      <c r="N429" s="76"/>
      <c r="O429" s="86"/>
      <c r="P429" s="76"/>
      <c r="Q429" s="76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</row>
    <row r="430" spans="1:35">
      <c r="A430" s="50"/>
      <c r="B430" s="50"/>
      <c r="C430" s="83"/>
      <c r="D430" s="84"/>
      <c r="E430" s="84"/>
      <c r="F430" s="76"/>
      <c r="G430" s="76"/>
      <c r="H430" s="76"/>
      <c r="I430" s="76"/>
      <c r="J430" s="76"/>
      <c r="K430" s="76"/>
      <c r="L430" s="76"/>
      <c r="M430" s="76"/>
      <c r="N430" s="76"/>
      <c r="O430" s="86"/>
      <c r="P430" s="76"/>
      <c r="Q430" s="76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</row>
    <row r="431" spans="1:35">
      <c r="A431" s="50"/>
      <c r="B431" s="50"/>
      <c r="C431" s="83"/>
      <c r="D431" s="84"/>
      <c r="E431" s="84"/>
      <c r="F431" s="76"/>
      <c r="G431" s="76"/>
      <c r="H431" s="76"/>
      <c r="I431" s="76"/>
      <c r="J431" s="76"/>
      <c r="K431" s="76"/>
      <c r="L431" s="76"/>
      <c r="M431" s="76"/>
      <c r="N431" s="76"/>
      <c r="O431" s="86"/>
      <c r="P431" s="76"/>
      <c r="Q431" s="76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</row>
    <row r="432" spans="1:35">
      <c r="A432" s="50"/>
      <c r="B432" s="50"/>
      <c r="C432" s="83"/>
      <c r="D432" s="84"/>
      <c r="E432" s="84"/>
      <c r="F432" s="76"/>
      <c r="G432" s="76"/>
      <c r="H432" s="76"/>
      <c r="I432" s="76"/>
      <c r="J432" s="76"/>
      <c r="K432" s="76"/>
      <c r="L432" s="76"/>
      <c r="M432" s="76"/>
      <c r="N432" s="76"/>
      <c r="O432" s="86"/>
      <c r="P432" s="76"/>
      <c r="Q432" s="76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</row>
    <row r="433" spans="1:35">
      <c r="A433" s="50"/>
      <c r="B433" s="50"/>
      <c r="C433" s="83"/>
      <c r="D433" s="84"/>
      <c r="E433" s="84"/>
      <c r="F433" s="76"/>
      <c r="G433" s="76"/>
      <c r="H433" s="76"/>
      <c r="I433" s="76"/>
      <c r="J433" s="76"/>
      <c r="K433" s="76"/>
      <c r="L433" s="76"/>
      <c r="M433" s="76"/>
      <c r="N433" s="76"/>
      <c r="O433" s="86"/>
      <c r="P433" s="76"/>
      <c r="Q433" s="76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</row>
    <row r="434" spans="1:35">
      <c r="A434" s="50"/>
      <c r="B434" s="50"/>
      <c r="C434" s="83"/>
      <c r="D434" s="84"/>
      <c r="E434" s="84"/>
      <c r="F434" s="76"/>
      <c r="G434" s="76"/>
      <c r="H434" s="76"/>
      <c r="I434" s="76"/>
      <c r="J434" s="76"/>
      <c r="K434" s="76"/>
      <c r="L434" s="76"/>
      <c r="M434" s="76"/>
      <c r="N434" s="76"/>
      <c r="O434" s="86"/>
      <c r="P434" s="76"/>
      <c r="Q434" s="76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</row>
    <row r="435" spans="1:35">
      <c r="A435" s="50"/>
      <c r="B435" s="50"/>
      <c r="C435" s="83"/>
      <c r="D435" s="84"/>
      <c r="E435" s="84"/>
      <c r="F435" s="76"/>
      <c r="G435" s="76"/>
      <c r="H435" s="76"/>
      <c r="I435" s="76"/>
      <c r="J435" s="76"/>
      <c r="K435" s="76"/>
      <c r="L435" s="76"/>
      <c r="M435" s="76"/>
      <c r="N435" s="76"/>
      <c r="O435" s="86"/>
      <c r="P435" s="76"/>
      <c r="Q435" s="76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</row>
    <row r="436" spans="1:35">
      <c r="A436" s="50"/>
      <c r="B436" s="50"/>
      <c r="C436" s="83"/>
      <c r="D436" s="84"/>
      <c r="E436" s="84"/>
      <c r="F436" s="76"/>
      <c r="G436" s="76"/>
      <c r="H436" s="76"/>
      <c r="I436" s="76"/>
      <c r="J436" s="76"/>
      <c r="K436" s="76"/>
      <c r="L436" s="76"/>
      <c r="M436" s="76"/>
      <c r="N436" s="76"/>
      <c r="O436" s="86"/>
      <c r="P436" s="76"/>
      <c r="Q436" s="76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</row>
    <row r="437" spans="1:35">
      <c r="A437" s="50"/>
      <c r="B437" s="50"/>
      <c r="C437" s="83"/>
      <c r="D437" s="84"/>
      <c r="E437" s="84"/>
      <c r="F437" s="76"/>
      <c r="G437" s="76"/>
      <c r="H437" s="76"/>
      <c r="I437" s="76"/>
      <c r="J437" s="76"/>
      <c r="K437" s="76"/>
      <c r="L437" s="76"/>
      <c r="M437" s="76"/>
      <c r="N437" s="76"/>
      <c r="O437" s="86"/>
      <c r="P437" s="76"/>
      <c r="Q437" s="76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</row>
    <row r="438" spans="1:35">
      <c r="A438" s="50"/>
      <c r="B438" s="50"/>
      <c r="C438" s="83"/>
      <c r="D438" s="84"/>
      <c r="E438" s="84"/>
      <c r="F438" s="76"/>
      <c r="G438" s="76"/>
      <c r="H438" s="76"/>
      <c r="I438" s="76"/>
      <c r="J438" s="76"/>
      <c r="K438" s="76"/>
      <c r="L438" s="76"/>
      <c r="M438" s="76"/>
      <c r="N438" s="76"/>
      <c r="O438" s="86"/>
      <c r="P438" s="76"/>
      <c r="Q438" s="76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</row>
    <row r="439" spans="1:35">
      <c r="A439" s="50"/>
      <c r="B439" s="50"/>
      <c r="C439" s="83"/>
      <c r="D439" s="84"/>
      <c r="E439" s="84"/>
      <c r="F439" s="76"/>
      <c r="G439" s="76"/>
      <c r="H439" s="76"/>
      <c r="I439" s="76"/>
      <c r="J439" s="76"/>
      <c r="K439" s="76"/>
      <c r="L439" s="76"/>
      <c r="M439" s="76"/>
      <c r="N439" s="76"/>
      <c r="O439" s="86"/>
      <c r="P439" s="76"/>
      <c r="Q439" s="76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</row>
    <row r="440" spans="1:35">
      <c r="A440" s="50"/>
      <c r="B440" s="50"/>
      <c r="C440" s="83"/>
      <c r="D440" s="84"/>
      <c r="E440" s="84"/>
      <c r="F440" s="76"/>
      <c r="G440" s="76"/>
      <c r="H440" s="76"/>
      <c r="I440" s="76"/>
      <c r="J440" s="76"/>
      <c r="K440" s="76"/>
      <c r="L440" s="76"/>
      <c r="M440" s="76"/>
      <c r="N440" s="76"/>
      <c r="O440" s="86"/>
      <c r="P440" s="76"/>
      <c r="Q440" s="76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</row>
    <row r="441" spans="1:35">
      <c r="A441" s="50"/>
      <c r="B441" s="50"/>
      <c r="C441" s="83"/>
      <c r="D441" s="84"/>
      <c r="E441" s="84"/>
      <c r="F441" s="76"/>
      <c r="G441" s="76"/>
      <c r="H441" s="76"/>
      <c r="I441" s="76"/>
      <c r="J441" s="76"/>
      <c r="K441" s="76"/>
      <c r="L441" s="76"/>
      <c r="M441" s="76"/>
      <c r="N441" s="76"/>
      <c r="O441" s="86"/>
      <c r="P441" s="76"/>
      <c r="Q441" s="76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</row>
    <row r="442" spans="1:35">
      <c r="A442" s="50"/>
      <c r="B442" s="50"/>
      <c r="C442" s="83"/>
      <c r="D442" s="84"/>
      <c r="E442" s="84"/>
      <c r="F442" s="76"/>
      <c r="G442" s="76"/>
      <c r="H442" s="76"/>
      <c r="I442" s="76"/>
      <c r="J442" s="76"/>
      <c r="K442" s="76"/>
      <c r="L442" s="76"/>
      <c r="M442" s="76"/>
      <c r="N442" s="76"/>
      <c r="O442" s="86"/>
      <c r="P442" s="76"/>
      <c r="Q442" s="76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</row>
    <row r="443" spans="1:35">
      <c r="A443" s="50"/>
      <c r="B443" s="50"/>
      <c r="C443" s="83"/>
      <c r="D443" s="84"/>
      <c r="E443" s="84"/>
      <c r="F443" s="76"/>
      <c r="G443" s="76"/>
      <c r="H443" s="76"/>
      <c r="I443" s="76"/>
      <c r="J443" s="76"/>
      <c r="K443" s="76"/>
      <c r="L443" s="76"/>
      <c r="M443" s="76"/>
      <c r="N443" s="76"/>
      <c r="O443" s="86"/>
      <c r="P443" s="76"/>
      <c r="Q443" s="76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</row>
    <row r="444" spans="1:35">
      <c r="A444" s="50"/>
      <c r="B444" s="50"/>
      <c r="C444" s="83"/>
      <c r="D444" s="84"/>
      <c r="E444" s="84"/>
      <c r="F444" s="76"/>
      <c r="G444" s="76"/>
      <c r="H444" s="76"/>
      <c r="I444" s="76"/>
      <c r="J444" s="76"/>
      <c r="K444" s="76"/>
      <c r="L444" s="76"/>
      <c r="M444" s="76"/>
      <c r="N444" s="76"/>
      <c r="O444" s="86"/>
      <c r="P444" s="76"/>
      <c r="Q444" s="76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</row>
    <row r="445" spans="1:35">
      <c r="A445" s="50"/>
      <c r="B445" s="50"/>
      <c r="C445" s="83"/>
      <c r="D445" s="84"/>
      <c r="E445" s="84"/>
      <c r="F445" s="76"/>
      <c r="G445" s="76"/>
      <c r="H445" s="76"/>
      <c r="I445" s="76"/>
      <c r="J445" s="76"/>
      <c r="K445" s="76"/>
      <c r="L445" s="76"/>
      <c r="M445" s="76"/>
      <c r="N445" s="76"/>
      <c r="O445" s="86"/>
      <c r="P445" s="76"/>
      <c r="Q445" s="76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</row>
    <row r="446" spans="1:35">
      <c r="A446" s="50"/>
      <c r="B446" s="50"/>
      <c r="C446" s="83"/>
      <c r="D446" s="84"/>
      <c r="E446" s="84"/>
      <c r="F446" s="76"/>
      <c r="G446" s="76"/>
      <c r="H446" s="76"/>
      <c r="I446" s="76"/>
      <c r="J446" s="76"/>
      <c r="K446" s="76"/>
      <c r="L446" s="76"/>
      <c r="M446" s="76"/>
      <c r="N446" s="76"/>
      <c r="O446" s="86"/>
      <c r="P446" s="76"/>
      <c r="Q446" s="76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</row>
    <row r="447" spans="1:35">
      <c r="A447" s="50"/>
      <c r="B447" s="50"/>
      <c r="C447" s="83"/>
      <c r="D447" s="84"/>
      <c r="E447" s="84"/>
      <c r="F447" s="76"/>
      <c r="G447" s="76"/>
      <c r="H447" s="76"/>
      <c r="I447" s="76"/>
      <c r="J447" s="76"/>
      <c r="K447" s="76"/>
      <c r="L447" s="76"/>
      <c r="M447" s="76"/>
      <c r="N447" s="76"/>
      <c r="O447" s="86"/>
      <c r="P447" s="76"/>
      <c r="Q447" s="76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</row>
    <row r="448" spans="1:35">
      <c r="A448" s="50"/>
      <c r="B448" s="50"/>
      <c r="C448" s="83"/>
      <c r="D448" s="84"/>
      <c r="E448" s="84"/>
      <c r="F448" s="76"/>
      <c r="G448" s="76"/>
      <c r="H448" s="76"/>
      <c r="I448" s="76"/>
      <c r="J448" s="76"/>
      <c r="K448" s="76"/>
      <c r="L448" s="76"/>
      <c r="M448" s="76"/>
      <c r="N448" s="76"/>
      <c r="O448" s="86"/>
      <c r="P448" s="76"/>
      <c r="Q448" s="76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</row>
    <row r="449" spans="1:35">
      <c r="A449" s="50"/>
      <c r="B449" s="50"/>
      <c r="C449" s="83"/>
      <c r="D449" s="84"/>
      <c r="E449" s="84"/>
      <c r="F449" s="76"/>
      <c r="G449" s="76"/>
      <c r="H449" s="76"/>
      <c r="I449" s="76"/>
      <c r="J449" s="76"/>
      <c r="K449" s="76"/>
      <c r="L449" s="76"/>
      <c r="M449" s="76"/>
      <c r="N449" s="76"/>
      <c r="O449" s="86"/>
      <c r="P449" s="76"/>
      <c r="Q449" s="76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</row>
    <row r="450" spans="1:35">
      <c r="A450" s="50"/>
      <c r="B450" s="50"/>
      <c r="C450" s="83"/>
      <c r="D450" s="84"/>
      <c r="E450" s="84"/>
      <c r="F450" s="76"/>
      <c r="G450" s="76"/>
      <c r="H450" s="76"/>
      <c r="I450" s="76"/>
      <c r="J450" s="76"/>
      <c r="K450" s="76"/>
      <c r="L450" s="76"/>
      <c r="M450" s="76"/>
      <c r="N450" s="76"/>
      <c r="O450" s="86"/>
      <c r="P450" s="76"/>
      <c r="Q450" s="76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</row>
    <row r="451" spans="1:35">
      <c r="A451" s="50"/>
      <c r="B451" s="50"/>
      <c r="C451" s="83"/>
      <c r="D451" s="84"/>
      <c r="E451" s="84"/>
      <c r="F451" s="76"/>
      <c r="G451" s="76"/>
      <c r="H451" s="76"/>
      <c r="I451" s="76"/>
      <c r="J451" s="76"/>
      <c r="K451" s="76"/>
      <c r="L451" s="76"/>
      <c r="M451" s="76"/>
      <c r="N451" s="76"/>
      <c r="O451" s="86"/>
      <c r="P451" s="76"/>
      <c r="Q451" s="76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</row>
    <row r="452" spans="1:35">
      <c r="A452" s="50"/>
      <c r="B452" s="50"/>
      <c r="C452" s="83"/>
      <c r="D452" s="84"/>
      <c r="E452" s="84"/>
      <c r="F452" s="76"/>
      <c r="G452" s="76"/>
      <c r="H452" s="76"/>
      <c r="I452" s="76"/>
      <c r="J452" s="76"/>
      <c r="K452" s="76"/>
      <c r="L452" s="76"/>
      <c r="M452" s="76"/>
      <c r="N452" s="76"/>
      <c r="O452" s="86"/>
      <c r="P452" s="76"/>
      <c r="Q452" s="76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</row>
    <row r="453" spans="1:35">
      <c r="A453" s="50"/>
      <c r="B453" s="50"/>
      <c r="C453" s="83"/>
      <c r="D453" s="84"/>
      <c r="E453" s="84"/>
      <c r="F453" s="76"/>
      <c r="G453" s="76"/>
      <c r="H453" s="76"/>
      <c r="I453" s="76"/>
      <c r="J453" s="76"/>
      <c r="K453" s="76"/>
      <c r="L453" s="76"/>
      <c r="M453" s="76"/>
      <c r="N453" s="76"/>
      <c r="O453" s="86"/>
      <c r="P453" s="76"/>
      <c r="Q453" s="76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</row>
    <row r="454" spans="1:35">
      <c r="A454" s="50"/>
      <c r="B454" s="50"/>
      <c r="C454" s="83"/>
      <c r="D454" s="84"/>
      <c r="E454" s="84"/>
      <c r="F454" s="76"/>
      <c r="G454" s="76"/>
      <c r="H454" s="76"/>
      <c r="I454" s="76"/>
      <c r="J454" s="76"/>
      <c r="K454" s="76"/>
      <c r="L454" s="76"/>
      <c r="M454" s="76"/>
      <c r="N454" s="76"/>
      <c r="O454" s="86"/>
      <c r="P454" s="76"/>
      <c r="Q454" s="76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</row>
    <row r="455" spans="1:35">
      <c r="A455" s="50"/>
      <c r="B455" s="50"/>
      <c r="C455" s="83"/>
      <c r="D455" s="84"/>
      <c r="E455" s="84"/>
      <c r="F455" s="76"/>
      <c r="G455" s="76"/>
      <c r="H455" s="76"/>
      <c r="I455" s="76"/>
      <c r="J455" s="76"/>
      <c r="K455" s="76"/>
      <c r="L455" s="76"/>
      <c r="M455" s="76"/>
      <c r="N455" s="76"/>
      <c r="O455" s="86"/>
      <c r="P455" s="76"/>
      <c r="Q455" s="76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</row>
    <row r="456" spans="1:35">
      <c r="A456" s="50"/>
      <c r="B456" s="50"/>
      <c r="C456" s="83"/>
      <c r="D456" s="84"/>
      <c r="E456" s="84"/>
      <c r="F456" s="76"/>
      <c r="G456" s="76"/>
      <c r="H456" s="76"/>
      <c r="I456" s="76"/>
      <c r="J456" s="76"/>
      <c r="K456" s="76"/>
      <c r="L456" s="76"/>
      <c r="M456" s="76"/>
      <c r="N456" s="76"/>
      <c r="O456" s="86"/>
      <c r="P456" s="76"/>
      <c r="Q456" s="76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</row>
    <row r="457" spans="1:35">
      <c r="A457" s="50"/>
      <c r="B457" s="50"/>
      <c r="C457" s="83"/>
      <c r="D457" s="84"/>
      <c r="E457" s="84"/>
      <c r="F457" s="76"/>
      <c r="G457" s="76"/>
      <c r="H457" s="76"/>
      <c r="I457" s="76"/>
      <c r="J457" s="76"/>
      <c r="K457" s="76"/>
      <c r="L457" s="76"/>
      <c r="M457" s="76"/>
      <c r="N457" s="76"/>
      <c r="O457" s="86"/>
      <c r="P457" s="76"/>
      <c r="Q457" s="76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</row>
    <row r="458" spans="1:35">
      <c r="A458" s="50"/>
      <c r="B458" s="50"/>
      <c r="C458" s="83"/>
      <c r="D458" s="84"/>
      <c r="E458" s="84"/>
      <c r="F458" s="76"/>
      <c r="G458" s="76"/>
      <c r="H458" s="76"/>
      <c r="I458" s="76"/>
      <c r="J458" s="76"/>
      <c r="K458" s="76"/>
      <c r="L458" s="76"/>
      <c r="M458" s="76"/>
      <c r="N458" s="76"/>
      <c r="O458" s="86"/>
      <c r="P458" s="76"/>
      <c r="Q458" s="76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</row>
    <row r="459" spans="1:35">
      <c r="A459" s="50"/>
      <c r="B459" s="50"/>
      <c r="C459" s="83"/>
      <c r="D459" s="84"/>
      <c r="E459" s="84"/>
      <c r="F459" s="76"/>
      <c r="G459" s="76"/>
      <c r="H459" s="76"/>
      <c r="I459" s="76"/>
      <c r="J459" s="76"/>
      <c r="K459" s="76"/>
      <c r="L459" s="76"/>
      <c r="M459" s="76"/>
      <c r="N459" s="76"/>
      <c r="O459" s="86"/>
      <c r="P459" s="76"/>
      <c r="Q459" s="76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</row>
    <row r="460" spans="1:35">
      <c r="A460" s="50"/>
      <c r="B460" s="50"/>
      <c r="C460" s="83"/>
      <c r="D460" s="84"/>
      <c r="E460" s="84"/>
      <c r="F460" s="76"/>
      <c r="G460" s="76"/>
      <c r="H460" s="76"/>
      <c r="I460" s="76"/>
      <c r="J460" s="76"/>
      <c r="K460" s="76"/>
      <c r="L460" s="76"/>
      <c r="M460" s="76"/>
      <c r="N460" s="76"/>
      <c r="O460" s="86"/>
      <c r="P460" s="76"/>
      <c r="Q460" s="76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</row>
    <row r="461" spans="1:35">
      <c r="A461" s="50"/>
      <c r="B461" s="50"/>
      <c r="C461" s="83"/>
      <c r="D461" s="84"/>
      <c r="E461" s="84"/>
      <c r="F461" s="76"/>
      <c r="G461" s="76"/>
      <c r="H461" s="76"/>
      <c r="I461" s="76"/>
      <c r="J461" s="76"/>
      <c r="K461" s="76"/>
      <c r="L461" s="76"/>
      <c r="M461" s="76"/>
      <c r="N461" s="76"/>
      <c r="O461" s="86"/>
      <c r="P461" s="76"/>
      <c r="Q461" s="76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</row>
    <row r="462" spans="1:35">
      <c r="A462" s="50"/>
      <c r="B462" s="50"/>
      <c r="C462" s="83"/>
      <c r="D462" s="84"/>
      <c r="E462" s="84"/>
      <c r="F462" s="76"/>
      <c r="G462" s="76"/>
      <c r="H462" s="76"/>
      <c r="I462" s="76"/>
      <c r="J462" s="76"/>
      <c r="K462" s="76"/>
      <c r="L462" s="76"/>
      <c r="M462" s="76"/>
      <c r="N462" s="76"/>
      <c r="O462" s="86"/>
      <c r="P462" s="76"/>
      <c r="Q462" s="76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</row>
    <row r="463" spans="1:35">
      <c r="A463" s="50"/>
      <c r="B463" s="50"/>
      <c r="C463" s="83"/>
      <c r="D463" s="84"/>
      <c r="E463" s="84"/>
      <c r="F463" s="76"/>
      <c r="G463" s="76"/>
      <c r="H463" s="76"/>
      <c r="I463" s="76"/>
      <c r="J463" s="76"/>
      <c r="K463" s="76"/>
      <c r="L463" s="76"/>
      <c r="M463" s="76"/>
      <c r="N463" s="76"/>
      <c r="O463" s="86"/>
      <c r="P463" s="76"/>
      <c r="Q463" s="76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</row>
    <row r="464" spans="1:35">
      <c r="A464" s="50"/>
      <c r="B464" s="50"/>
      <c r="C464" s="83"/>
      <c r="D464" s="84"/>
      <c r="E464" s="84"/>
      <c r="F464" s="76"/>
      <c r="G464" s="76"/>
      <c r="H464" s="76"/>
      <c r="I464" s="76"/>
      <c r="J464" s="76"/>
      <c r="K464" s="76"/>
      <c r="L464" s="76"/>
      <c r="M464" s="76"/>
      <c r="N464" s="76"/>
      <c r="O464" s="86"/>
      <c r="P464" s="76"/>
      <c r="Q464" s="76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</row>
    <row r="465" spans="1:35">
      <c r="A465" s="50"/>
      <c r="B465" s="50"/>
      <c r="C465" s="83"/>
      <c r="D465" s="84"/>
      <c r="E465" s="84"/>
      <c r="F465" s="76"/>
      <c r="G465" s="76"/>
      <c r="H465" s="76"/>
      <c r="I465" s="76"/>
      <c r="J465" s="76"/>
      <c r="K465" s="76"/>
      <c r="L465" s="76"/>
      <c r="M465" s="76"/>
      <c r="N465" s="76"/>
      <c r="O465" s="86"/>
      <c r="P465" s="76"/>
      <c r="Q465" s="76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</row>
    <row r="466" spans="1:35">
      <c r="A466" s="50"/>
      <c r="B466" s="50"/>
      <c r="C466" s="83"/>
      <c r="D466" s="84"/>
      <c r="E466" s="84"/>
      <c r="F466" s="76"/>
      <c r="G466" s="76"/>
      <c r="H466" s="76"/>
      <c r="I466" s="76"/>
      <c r="J466" s="76"/>
      <c r="K466" s="76"/>
      <c r="L466" s="76"/>
      <c r="M466" s="76"/>
      <c r="N466" s="76"/>
      <c r="O466" s="86"/>
      <c r="P466" s="76"/>
      <c r="Q466" s="76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</row>
    <row r="467" spans="1:35">
      <c r="A467" s="50"/>
      <c r="B467" s="50"/>
      <c r="C467" s="83"/>
      <c r="D467" s="84"/>
      <c r="E467" s="84"/>
      <c r="F467" s="76"/>
      <c r="G467" s="76"/>
      <c r="H467" s="76"/>
      <c r="I467" s="76"/>
      <c r="J467" s="76"/>
      <c r="K467" s="76"/>
      <c r="L467" s="76"/>
      <c r="M467" s="76"/>
      <c r="N467" s="76"/>
      <c r="O467" s="86"/>
      <c r="P467" s="76"/>
      <c r="Q467" s="76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</row>
    <row r="468" spans="1:35">
      <c r="A468" s="50"/>
      <c r="B468" s="50"/>
      <c r="C468" s="83"/>
      <c r="D468" s="84"/>
      <c r="E468" s="84"/>
      <c r="F468" s="76"/>
      <c r="G468" s="76"/>
      <c r="H468" s="76"/>
      <c r="I468" s="76"/>
      <c r="J468" s="76"/>
      <c r="K468" s="76"/>
      <c r="L468" s="76"/>
      <c r="M468" s="76"/>
      <c r="N468" s="76"/>
      <c r="O468" s="86"/>
      <c r="P468" s="76"/>
      <c r="Q468" s="76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</row>
    <row r="469" spans="1:35">
      <c r="A469" s="50"/>
      <c r="B469" s="50"/>
      <c r="C469" s="83"/>
      <c r="D469" s="84"/>
      <c r="E469" s="84"/>
      <c r="F469" s="76"/>
      <c r="G469" s="76"/>
      <c r="H469" s="76"/>
      <c r="I469" s="76"/>
      <c r="J469" s="76"/>
      <c r="K469" s="76"/>
      <c r="L469" s="76"/>
      <c r="M469" s="76"/>
      <c r="N469" s="76"/>
      <c r="O469" s="86"/>
      <c r="P469" s="76"/>
      <c r="Q469" s="76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</row>
    <row r="470" spans="1:35">
      <c r="A470" s="50"/>
      <c r="B470" s="50"/>
      <c r="C470" s="83"/>
      <c r="D470" s="84"/>
      <c r="E470" s="84"/>
      <c r="F470" s="76"/>
      <c r="G470" s="76"/>
      <c r="H470" s="76"/>
      <c r="I470" s="76"/>
      <c r="J470" s="76"/>
      <c r="K470" s="76"/>
      <c r="L470" s="76"/>
      <c r="M470" s="76"/>
      <c r="N470" s="76"/>
      <c r="O470" s="86"/>
      <c r="P470" s="76"/>
      <c r="Q470" s="76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</row>
    <row r="471" spans="1:35">
      <c r="A471" s="50"/>
      <c r="B471" s="50"/>
      <c r="C471" s="83"/>
      <c r="D471" s="84"/>
      <c r="E471" s="84"/>
      <c r="F471" s="76"/>
      <c r="G471" s="76"/>
      <c r="H471" s="76"/>
      <c r="I471" s="76"/>
      <c r="J471" s="76"/>
      <c r="K471" s="76"/>
      <c r="L471" s="76"/>
      <c r="M471" s="76"/>
      <c r="N471" s="76"/>
      <c r="O471" s="86"/>
      <c r="P471" s="76"/>
      <c r="Q471" s="76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</row>
    <row r="472" spans="1:35">
      <c r="A472" s="50"/>
      <c r="B472" s="50"/>
      <c r="C472" s="83"/>
      <c r="D472" s="84"/>
      <c r="E472" s="84"/>
      <c r="F472" s="76"/>
      <c r="G472" s="76"/>
      <c r="H472" s="76"/>
      <c r="I472" s="76"/>
      <c r="J472" s="76"/>
      <c r="K472" s="76"/>
      <c r="L472" s="76"/>
      <c r="M472" s="76"/>
      <c r="N472" s="76"/>
      <c r="O472" s="86"/>
      <c r="P472" s="76"/>
      <c r="Q472" s="76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</row>
    <row r="473" spans="1:35">
      <c r="A473" s="50"/>
      <c r="B473" s="50"/>
      <c r="C473" s="83"/>
      <c r="D473" s="84"/>
      <c r="E473" s="84"/>
      <c r="F473" s="76"/>
      <c r="G473" s="76"/>
      <c r="H473" s="76"/>
      <c r="I473" s="76"/>
      <c r="J473" s="76"/>
      <c r="K473" s="76"/>
      <c r="L473" s="76"/>
      <c r="M473" s="76"/>
      <c r="N473" s="76"/>
      <c r="O473" s="86"/>
      <c r="P473" s="76"/>
      <c r="Q473" s="76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</row>
    <row r="474" spans="1:35">
      <c r="A474" s="50"/>
      <c r="B474" s="50"/>
      <c r="C474" s="83"/>
      <c r="D474" s="84"/>
      <c r="E474" s="84"/>
      <c r="F474" s="76"/>
      <c r="G474" s="76"/>
      <c r="H474" s="76"/>
      <c r="I474" s="76"/>
      <c r="J474" s="76"/>
      <c r="K474" s="76"/>
      <c r="L474" s="76"/>
      <c r="M474" s="76"/>
      <c r="N474" s="76"/>
      <c r="O474" s="86"/>
      <c r="P474" s="76"/>
      <c r="Q474" s="76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</row>
    <row r="475" spans="1:35">
      <c r="A475" s="50"/>
      <c r="B475" s="50"/>
      <c r="C475" s="83"/>
      <c r="D475" s="84"/>
      <c r="E475" s="84"/>
      <c r="F475" s="76"/>
      <c r="G475" s="76"/>
      <c r="H475" s="76"/>
      <c r="I475" s="76"/>
      <c r="J475" s="76"/>
      <c r="K475" s="76"/>
      <c r="L475" s="76"/>
      <c r="M475" s="76"/>
      <c r="N475" s="76"/>
      <c r="O475" s="86"/>
      <c r="P475" s="76"/>
      <c r="Q475" s="76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</row>
    <row r="476" spans="1:35">
      <c r="A476" s="50"/>
      <c r="B476" s="50"/>
      <c r="C476" s="83"/>
      <c r="D476" s="84"/>
      <c r="E476" s="84"/>
      <c r="F476" s="76"/>
      <c r="G476" s="76"/>
      <c r="H476" s="76"/>
      <c r="I476" s="76"/>
      <c r="J476" s="76"/>
      <c r="K476" s="76"/>
      <c r="L476" s="76"/>
      <c r="M476" s="76"/>
      <c r="N476" s="76"/>
      <c r="O476" s="86"/>
      <c r="P476" s="76"/>
      <c r="Q476" s="76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</row>
    <row r="477" spans="1:35">
      <c r="A477" s="50"/>
      <c r="B477" s="50"/>
      <c r="C477" s="83"/>
      <c r="D477" s="84"/>
      <c r="E477" s="84"/>
      <c r="F477" s="76"/>
      <c r="G477" s="76"/>
      <c r="H477" s="76"/>
      <c r="I477" s="76"/>
      <c r="J477" s="76"/>
      <c r="K477" s="76"/>
      <c r="L477" s="76"/>
      <c r="M477" s="76"/>
      <c r="N477" s="76"/>
      <c r="O477" s="86"/>
      <c r="P477" s="76"/>
      <c r="Q477" s="76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</row>
    <row r="478" spans="1:35">
      <c r="A478" s="50"/>
      <c r="B478" s="50"/>
      <c r="C478" s="83"/>
      <c r="D478" s="84"/>
      <c r="E478" s="84"/>
      <c r="F478" s="76"/>
      <c r="G478" s="76"/>
      <c r="H478" s="76"/>
      <c r="I478" s="76"/>
      <c r="J478" s="76"/>
      <c r="K478" s="76"/>
      <c r="L478" s="76"/>
      <c r="M478" s="76"/>
      <c r="N478" s="76"/>
      <c r="O478" s="86"/>
      <c r="P478" s="76"/>
      <c r="Q478" s="76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</row>
    <row r="479" spans="1:35">
      <c r="A479" s="50"/>
      <c r="B479" s="50"/>
      <c r="C479" s="83"/>
      <c r="D479" s="84"/>
      <c r="E479" s="84"/>
      <c r="F479" s="76"/>
      <c r="G479" s="76"/>
      <c r="H479" s="76"/>
      <c r="I479" s="76"/>
      <c r="J479" s="76"/>
      <c r="K479" s="76"/>
      <c r="L479" s="76"/>
      <c r="M479" s="76"/>
      <c r="N479" s="76"/>
      <c r="O479" s="86"/>
      <c r="P479" s="76"/>
      <c r="Q479" s="76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</row>
    <row r="480" spans="1:35">
      <c r="A480" s="50"/>
      <c r="B480" s="50"/>
      <c r="C480" s="83"/>
      <c r="D480" s="84"/>
      <c r="E480" s="84"/>
      <c r="F480" s="76"/>
      <c r="G480" s="76"/>
      <c r="H480" s="76"/>
      <c r="I480" s="76"/>
      <c r="J480" s="76"/>
      <c r="K480" s="76"/>
      <c r="L480" s="76"/>
      <c r="M480" s="76"/>
      <c r="N480" s="76"/>
      <c r="O480" s="86"/>
      <c r="P480" s="76"/>
      <c r="Q480" s="76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</row>
    <row r="481" spans="1:35">
      <c r="A481" s="50"/>
      <c r="B481" s="50"/>
      <c r="C481" s="83"/>
      <c r="D481" s="84"/>
      <c r="E481" s="84"/>
      <c r="F481" s="76"/>
      <c r="G481" s="76"/>
      <c r="H481" s="76"/>
      <c r="I481" s="76"/>
      <c r="J481" s="76"/>
      <c r="K481" s="76"/>
      <c r="L481" s="76"/>
      <c r="M481" s="76"/>
      <c r="N481" s="76"/>
      <c r="O481" s="86"/>
      <c r="P481" s="76"/>
      <c r="Q481" s="76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</row>
    <row r="482" spans="1:35">
      <c r="A482" s="50"/>
      <c r="B482" s="50"/>
      <c r="C482" s="83"/>
      <c r="D482" s="84"/>
      <c r="E482" s="84"/>
      <c r="F482" s="76"/>
      <c r="G482" s="76"/>
      <c r="H482" s="76"/>
      <c r="I482" s="76"/>
      <c r="J482" s="76"/>
      <c r="K482" s="76"/>
      <c r="L482" s="76"/>
      <c r="M482" s="76"/>
      <c r="N482" s="76"/>
      <c r="O482" s="86"/>
      <c r="P482" s="76"/>
      <c r="Q482" s="76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</row>
    <row r="483" spans="1:35">
      <c r="A483" s="50"/>
      <c r="B483" s="50"/>
      <c r="C483" s="83"/>
      <c r="D483" s="84"/>
      <c r="E483" s="84"/>
      <c r="F483" s="76"/>
      <c r="G483" s="76"/>
      <c r="H483" s="76"/>
      <c r="I483" s="76"/>
      <c r="J483" s="76"/>
      <c r="K483" s="76"/>
      <c r="L483" s="76"/>
      <c r="M483" s="76"/>
      <c r="N483" s="76"/>
      <c r="O483" s="86"/>
      <c r="P483" s="76"/>
      <c r="Q483" s="76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</row>
    <row r="484" spans="1:35">
      <c r="A484" s="50"/>
      <c r="B484" s="50"/>
      <c r="C484" s="83"/>
      <c r="D484" s="84"/>
      <c r="E484" s="84"/>
      <c r="F484" s="76"/>
      <c r="G484" s="76"/>
      <c r="H484" s="76"/>
      <c r="I484" s="76"/>
      <c r="J484" s="76"/>
      <c r="K484" s="76"/>
      <c r="L484" s="76"/>
      <c r="M484" s="76"/>
      <c r="N484" s="76"/>
      <c r="O484" s="86"/>
      <c r="P484" s="76"/>
      <c r="Q484" s="76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</row>
    <row r="485" spans="1:35">
      <c r="A485" s="50"/>
      <c r="B485" s="50"/>
      <c r="C485" s="83"/>
      <c r="D485" s="84"/>
      <c r="E485" s="84"/>
      <c r="F485" s="76"/>
      <c r="G485" s="76"/>
      <c r="H485" s="76"/>
      <c r="I485" s="76"/>
      <c r="J485" s="76"/>
      <c r="K485" s="76"/>
      <c r="L485" s="76"/>
      <c r="M485" s="76"/>
      <c r="N485" s="76"/>
      <c r="O485" s="86"/>
      <c r="P485" s="76"/>
      <c r="Q485" s="76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</row>
    <row r="486" spans="1:35">
      <c r="A486" s="50"/>
      <c r="B486" s="50"/>
      <c r="C486" s="83"/>
      <c r="D486" s="84"/>
      <c r="E486" s="84"/>
      <c r="F486" s="76"/>
      <c r="G486" s="76"/>
      <c r="H486" s="76"/>
      <c r="I486" s="76"/>
      <c r="J486" s="76"/>
      <c r="K486" s="76"/>
      <c r="L486" s="76"/>
      <c r="M486" s="76"/>
      <c r="N486" s="76"/>
      <c r="O486" s="86"/>
      <c r="P486" s="76"/>
      <c r="Q486" s="76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</row>
    <row r="487" spans="1:35">
      <c r="A487" s="50"/>
      <c r="B487" s="50"/>
      <c r="C487" s="83"/>
      <c r="D487" s="84"/>
      <c r="E487" s="84"/>
      <c r="F487" s="76"/>
      <c r="G487" s="76"/>
      <c r="H487" s="76"/>
      <c r="I487" s="76"/>
      <c r="J487" s="76"/>
      <c r="K487" s="76"/>
      <c r="L487" s="76"/>
      <c r="M487" s="76"/>
      <c r="N487" s="76"/>
      <c r="O487" s="86"/>
      <c r="P487" s="76"/>
      <c r="Q487" s="76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</row>
    <row r="488" spans="1:35">
      <c r="A488" s="50"/>
      <c r="B488" s="50"/>
      <c r="C488" s="83"/>
      <c r="D488" s="84"/>
      <c r="E488" s="84"/>
      <c r="F488" s="76"/>
      <c r="G488" s="76"/>
      <c r="H488" s="76"/>
      <c r="I488" s="76"/>
      <c r="J488" s="76"/>
      <c r="K488" s="76"/>
      <c r="L488" s="76"/>
      <c r="M488" s="76"/>
      <c r="N488" s="76"/>
      <c r="O488" s="86"/>
      <c r="P488" s="76"/>
      <c r="Q488" s="76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</row>
    <row r="489" spans="1:35">
      <c r="A489" s="50"/>
      <c r="B489" s="50"/>
      <c r="C489" s="83"/>
      <c r="D489" s="84"/>
      <c r="E489" s="84"/>
      <c r="F489" s="76"/>
      <c r="G489" s="76"/>
      <c r="H489" s="76"/>
      <c r="I489" s="76"/>
      <c r="J489" s="76"/>
      <c r="K489" s="76"/>
      <c r="L489" s="76"/>
      <c r="M489" s="76"/>
      <c r="N489" s="76"/>
      <c r="O489" s="86"/>
      <c r="P489" s="76"/>
      <c r="Q489" s="76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</row>
    <row r="490" spans="1:35">
      <c r="A490" s="50"/>
      <c r="B490" s="50"/>
      <c r="C490" s="83"/>
      <c r="D490" s="84"/>
      <c r="E490" s="84"/>
      <c r="F490" s="76"/>
      <c r="G490" s="76"/>
      <c r="H490" s="76"/>
      <c r="I490" s="76"/>
      <c r="J490" s="76"/>
      <c r="K490" s="76"/>
      <c r="L490" s="76"/>
      <c r="M490" s="76"/>
      <c r="N490" s="76"/>
      <c r="O490" s="86"/>
      <c r="P490" s="76"/>
      <c r="Q490" s="76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</row>
    <row r="491" spans="1:35">
      <c r="A491" s="50"/>
      <c r="B491" s="50"/>
      <c r="C491" s="83"/>
      <c r="D491" s="84"/>
      <c r="E491" s="84"/>
      <c r="F491" s="76"/>
      <c r="G491" s="76"/>
      <c r="H491" s="76"/>
      <c r="I491" s="76"/>
      <c r="J491" s="76"/>
      <c r="K491" s="76"/>
      <c r="L491" s="76"/>
      <c r="M491" s="76"/>
      <c r="N491" s="76"/>
      <c r="O491" s="86"/>
      <c r="P491" s="76"/>
      <c r="Q491" s="76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</row>
    <row r="492" spans="1:35">
      <c r="A492" s="50"/>
      <c r="B492" s="50"/>
      <c r="C492" s="83"/>
      <c r="D492" s="84"/>
      <c r="E492" s="84"/>
      <c r="F492" s="76"/>
      <c r="G492" s="76"/>
      <c r="H492" s="76"/>
      <c r="I492" s="76"/>
      <c r="J492" s="76"/>
      <c r="K492" s="76"/>
      <c r="L492" s="76"/>
      <c r="M492" s="76"/>
      <c r="N492" s="76"/>
      <c r="O492" s="86"/>
      <c r="P492" s="76"/>
      <c r="Q492" s="76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</row>
    <row r="493" spans="1:35">
      <c r="A493" s="50"/>
      <c r="B493" s="50"/>
      <c r="C493" s="83"/>
      <c r="D493" s="84"/>
      <c r="E493" s="84"/>
      <c r="F493" s="76"/>
      <c r="G493" s="76"/>
      <c r="H493" s="76"/>
      <c r="I493" s="76"/>
      <c r="J493" s="76"/>
      <c r="K493" s="76"/>
      <c r="L493" s="76"/>
      <c r="M493" s="76"/>
      <c r="N493" s="76"/>
      <c r="O493" s="86"/>
      <c r="P493" s="76"/>
      <c r="Q493" s="76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</row>
    <row r="494" spans="1:35">
      <c r="A494" s="50"/>
      <c r="B494" s="50"/>
      <c r="C494" s="83"/>
      <c r="D494" s="84"/>
      <c r="E494" s="84"/>
      <c r="F494" s="76"/>
      <c r="G494" s="76"/>
      <c r="H494" s="76"/>
      <c r="I494" s="76"/>
      <c r="J494" s="76"/>
      <c r="K494" s="76"/>
      <c r="L494" s="76"/>
      <c r="M494" s="76"/>
      <c r="N494" s="76"/>
      <c r="O494" s="86"/>
      <c r="P494" s="76"/>
      <c r="Q494" s="76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</row>
    <row r="495" spans="1:35">
      <c r="A495" s="50"/>
      <c r="B495" s="50"/>
      <c r="C495" s="83"/>
      <c r="D495" s="84"/>
      <c r="E495" s="84"/>
      <c r="F495" s="76"/>
      <c r="G495" s="76"/>
      <c r="H495" s="76"/>
      <c r="I495" s="76"/>
      <c r="J495" s="76"/>
      <c r="K495" s="76"/>
      <c r="L495" s="76"/>
      <c r="M495" s="76"/>
      <c r="N495" s="76"/>
      <c r="O495" s="86"/>
      <c r="P495" s="76"/>
      <c r="Q495" s="76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</row>
    <row r="496" spans="1:35">
      <c r="A496" s="50"/>
      <c r="B496" s="50"/>
      <c r="C496" s="83"/>
      <c r="D496" s="84"/>
      <c r="E496" s="84"/>
      <c r="F496" s="76"/>
      <c r="G496" s="76"/>
      <c r="H496" s="76"/>
      <c r="I496" s="76"/>
      <c r="J496" s="76"/>
      <c r="K496" s="76"/>
      <c r="L496" s="76"/>
      <c r="M496" s="76"/>
      <c r="N496" s="76"/>
      <c r="O496" s="86"/>
      <c r="P496" s="76"/>
      <c r="Q496" s="76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</row>
    <row r="497" spans="1:35">
      <c r="A497" s="50"/>
      <c r="B497" s="50"/>
      <c r="C497" s="83"/>
      <c r="D497" s="84"/>
      <c r="E497" s="84"/>
      <c r="F497" s="76"/>
      <c r="G497" s="76"/>
      <c r="H497" s="76"/>
      <c r="I497" s="76"/>
      <c r="J497" s="76"/>
      <c r="K497" s="76"/>
      <c r="L497" s="76"/>
      <c r="M497" s="76"/>
      <c r="N497" s="76"/>
      <c r="O497" s="86"/>
      <c r="P497" s="76"/>
      <c r="Q497" s="76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</row>
    <row r="498" spans="1:35">
      <c r="A498" s="50"/>
      <c r="B498" s="50"/>
      <c r="C498" s="83"/>
      <c r="D498" s="84"/>
      <c r="E498" s="84"/>
      <c r="F498" s="76"/>
      <c r="G498" s="76"/>
      <c r="H498" s="76"/>
      <c r="I498" s="76"/>
      <c r="J498" s="76"/>
      <c r="K498" s="76"/>
      <c r="L498" s="76"/>
      <c r="M498" s="76"/>
      <c r="N498" s="76"/>
      <c r="O498" s="86"/>
      <c r="P498" s="76"/>
      <c r="Q498" s="76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</row>
    <row r="499" spans="1:35">
      <c r="A499" s="50"/>
      <c r="B499" s="50"/>
      <c r="C499" s="83"/>
      <c r="D499" s="84"/>
      <c r="E499" s="84"/>
      <c r="F499" s="76"/>
      <c r="G499" s="76"/>
      <c r="H499" s="76"/>
      <c r="I499" s="76"/>
      <c r="J499" s="76"/>
      <c r="K499" s="76"/>
      <c r="L499" s="76"/>
      <c r="M499" s="76"/>
      <c r="N499" s="76"/>
      <c r="O499" s="86"/>
      <c r="P499" s="76"/>
      <c r="Q499" s="76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</row>
    <row r="500" spans="1:35">
      <c r="A500" s="50"/>
      <c r="B500" s="50"/>
      <c r="C500" s="83"/>
      <c r="D500" s="84"/>
      <c r="E500" s="84"/>
      <c r="F500" s="76"/>
      <c r="G500" s="76"/>
      <c r="H500" s="76"/>
      <c r="I500" s="76"/>
      <c r="J500" s="76"/>
      <c r="K500" s="76"/>
      <c r="L500" s="76"/>
      <c r="M500" s="76"/>
      <c r="N500" s="76"/>
      <c r="O500" s="86"/>
      <c r="P500" s="76"/>
      <c r="Q500" s="76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</row>
    <row r="501" spans="1:35">
      <c r="A501" s="50"/>
      <c r="B501" s="50"/>
      <c r="C501" s="83"/>
      <c r="D501" s="84"/>
      <c r="E501" s="84"/>
      <c r="F501" s="76"/>
      <c r="G501" s="76"/>
      <c r="H501" s="76"/>
      <c r="I501" s="76"/>
      <c r="J501" s="76"/>
      <c r="K501" s="76"/>
      <c r="L501" s="76"/>
      <c r="M501" s="76"/>
      <c r="N501" s="76"/>
      <c r="O501" s="86"/>
      <c r="P501" s="76"/>
      <c r="Q501" s="76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</row>
    <row r="502" spans="1:35">
      <c r="A502" s="50"/>
      <c r="B502" s="50"/>
      <c r="C502" s="83"/>
      <c r="D502" s="84"/>
      <c r="E502" s="84"/>
      <c r="F502" s="76"/>
      <c r="G502" s="76"/>
      <c r="H502" s="76"/>
      <c r="I502" s="76"/>
      <c r="J502" s="76"/>
      <c r="K502" s="76"/>
      <c r="L502" s="76"/>
      <c r="M502" s="76"/>
      <c r="N502" s="76"/>
      <c r="O502" s="86"/>
      <c r="P502" s="76"/>
      <c r="Q502" s="76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</row>
    <row r="503" spans="1:35">
      <c r="A503" s="50"/>
      <c r="B503" s="50"/>
      <c r="C503" s="83"/>
      <c r="D503" s="84"/>
      <c r="E503" s="84"/>
      <c r="F503" s="76"/>
      <c r="G503" s="76"/>
      <c r="H503" s="76"/>
      <c r="I503" s="76"/>
      <c r="J503" s="76"/>
      <c r="K503" s="76"/>
      <c r="L503" s="76"/>
      <c r="M503" s="76"/>
      <c r="N503" s="76"/>
      <c r="O503" s="86"/>
      <c r="P503" s="76"/>
      <c r="Q503" s="76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</row>
    <row r="504" spans="1:35">
      <c r="A504" s="50"/>
      <c r="B504" s="50"/>
      <c r="C504" s="83"/>
      <c r="D504" s="84"/>
      <c r="E504" s="84"/>
      <c r="F504" s="76"/>
      <c r="G504" s="76"/>
      <c r="H504" s="76"/>
      <c r="I504" s="76"/>
      <c r="J504" s="76"/>
      <c r="K504" s="76"/>
      <c r="L504" s="76"/>
      <c r="M504" s="76"/>
      <c r="N504" s="76"/>
      <c r="O504" s="86"/>
      <c r="P504" s="76"/>
      <c r="Q504" s="76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</row>
    <row r="505" spans="1:35">
      <c r="A505" s="50"/>
      <c r="B505" s="50"/>
      <c r="C505" s="83"/>
      <c r="D505" s="84"/>
      <c r="E505" s="84"/>
      <c r="F505" s="76"/>
      <c r="G505" s="76"/>
      <c r="H505" s="76"/>
      <c r="I505" s="76"/>
      <c r="J505" s="76"/>
      <c r="K505" s="76"/>
      <c r="L505" s="76"/>
      <c r="M505" s="76"/>
      <c r="N505" s="76"/>
      <c r="O505" s="86"/>
      <c r="P505" s="76"/>
      <c r="Q505" s="76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</row>
    <row r="506" spans="1:35">
      <c r="A506" s="50"/>
      <c r="B506" s="50"/>
      <c r="C506" s="83"/>
      <c r="D506" s="84"/>
      <c r="E506" s="84"/>
      <c r="F506" s="76"/>
      <c r="G506" s="76"/>
      <c r="H506" s="76"/>
      <c r="I506" s="76"/>
      <c r="J506" s="76"/>
      <c r="K506" s="76"/>
      <c r="L506" s="76"/>
      <c r="M506" s="76"/>
      <c r="N506" s="76"/>
      <c r="O506" s="86"/>
      <c r="P506" s="76"/>
      <c r="Q506" s="76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</row>
    <row r="507" spans="1:35">
      <c r="A507" s="50"/>
      <c r="B507" s="50"/>
      <c r="C507" s="83"/>
      <c r="D507" s="84"/>
      <c r="E507" s="84"/>
      <c r="F507" s="76"/>
      <c r="G507" s="76"/>
      <c r="H507" s="76"/>
      <c r="I507" s="76"/>
      <c r="J507" s="76"/>
      <c r="K507" s="76"/>
      <c r="L507" s="76"/>
      <c r="M507" s="76"/>
      <c r="N507" s="76"/>
      <c r="O507" s="86"/>
      <c r="P507" s="76"/>
      <c r="Q507" s="76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</row>
    <row r="508" spans="1:35">
      <c r="A508" s="50"/>
      <c r="B508" s="50"/>
      <c r="C508" s="83"/>
      <c r="D508" s="84"/>
      <c r="E508" s="84"/>
      <c r="F508" s="76"/>
      <c r="G508" s="76"/>
      <c r="H508" s="76"/>
      <c r="I508" s="76"/>
      <c r="J508" s="76"/>
      <c r="K508" s="76"/>
      <c r="L508" s="76"/>
      <c r="M508" s="76"/>
      <c r="N508" s="76"/>
      <c r="O508" s="86"/>
      <c r="P508" s="76"/>
      <c r="Q508" s="76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</row>
    <row r="509" spans="1:35">
      <c r="A509" s="50"/>
      <c r="B509" s="50"/>
      <c r="C509" s="83"/>
      <c r="D509" s="84"/>
      <c r="E509" s="84"/>
      <c r="F509" s="76"/>
      <c r="G509" s="76"/>
      <c r="H509" s="76"/>
      <c r="I509" s="76"/>
      <c r="J509" s="76"/>
      <c r="K509" s="76"/>
      <c r="L509" s="76"/>
      <c r="M509" s="76"/>
      <c r="N509" s="76"/>
      <c r="O509" s="86"/>
      <c r="P509" s="76"/>
      <c r="Q509" s="76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</row>
    <row r="510" spans="1:35">
      <c r="A510" s="50"/>
      <c r="B510" s="50"/>
      <c r="C510" s="83"/>
      <c r="D510" s="84"/>
      <c r="E510" s="84"/>
      <c r="F510" s="76"/>
      <c r="G510" s="76"/>
      <c r="H510" s="76"/>
      <c r="I510" s="76"/>
      <c r="J510" s="76"/>
      <c r="K510" s="76"/>
      <c r="L510" s="76"/>
      <c r="M510" s="76"/>
      <c r="N510" s="76"/>
      <c r="O510" s="86"/>
      <c r="P510" s="76"/>
      <c r="Q510" s="76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</row>
    <row r="511" spans="1:35">
      <c r="A511" s="50"/>
      <c r="B511" s="50"/>
      <c r="C511" s="83"/>
      <c r="D511" s="84"/>
      <c r="E511" s="84"/>
      <c r="F511" s="76"/>
      <c r="G511" s="76"/>
      <c r="H511" s="76"/>
      <c r="I511" s="76"/>
      <c r="J511" s="76"/>
      <c r="K511" s="76"/>
      <c r="L511" s="76"/>
      <c r="M511" s="76"/>
      <c r="N511" s="76"/>
      <c r="O511" s="86"/>
      <c r="P511" s="76"/>
      <c r="Q511" s="76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</row>
    <row r="512" spans="1:35">
      <c r="A512" s="50"/>
      <c r="B512" s="50"/>
      <c r="C512" s="83"/>
      <c r="D512" s="84"/>
      <c r="E512" s="84"/>
      <c r="F512" s="76"/>
      <c r="G512" s="76"/>
      <c r="H512" s="76"/>
      <c r="I512" s="76"/>
      <c r="J512" s="76"/>
      <c r="K512" s="76"/>
      <c r="L512" s="76"/>
      <c r="M512" s="76"/>
      <c r="N512" s="76"/>
      <c r="O512" s="86"/>
      <c r="P512" s="76"/>
      <c r="Q512" s="76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</row>
    <row r="513" spans="1:35">
      <c r="A513" s="50"/>
      <c r="B513" s="50"/>
      <c r="C513" s="83"/>
      <c r="D513" s="84"/>
      <c r="E513" s="84"/>
      <c r="F513" s="76"/>
      <c r="G513" s="76"/>
      <c r="H513" s="76"/>
      <c r="I513" s="76"/>
      <c r="J513" s="76"/>
      <c r="K513" s="76"/>
      <c r="L513" s="76"/>
      <c r="M513" s="76"/>
      <c r="N513" s="76"/>
      <c r="O513" s="86"/>
      <c r="P513" s="76"/>
      <c r="Q513" s="76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</row>
    <row r="514" spans="1:35">
      <c r="A514" s="50"/>
      <c r="B514" s="50"/>
      <c r="C514" s="83"/>
      <c r="D514" s="84"/>
      <c r="E514" s="84"/>
      <c r="F514" s="76"/>
      <c r="G514" s="76"/>
      <c r="H514" s="76"/>
      <c r="I514" s="76"/>
      <c r="J514" s="76"/>
      <c r="K514" s="76"/>
      <c r="L514" s="76"/>
      <c r="M514" s="76"/>
      <c r="N514" s="76"/>
      <c r="O514" s="86"/>
      <c r="P514" s="76"/>
      <c r="Q514" s="76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</row>
    <row r="515" spans="1:35">
      <c r="A515" s="50"/>
      <c r="B515" s="50"/>
      <c r="C515" s="83"/>
      <c r="D515" s="84"/>
      <c r="E515" s="84"/>
      <c r="F515" s="76"/>
      <c r="G515" s="76"/>
      <c r="H515" s="76"/>
      <c r="I515" s="76"/>
      <c r="J515" s="76"/>
      <c r="K515" s="76"/>
      <c r="L515" s="76"/>
      <c r="M515" s="76"/>
      <c r="N515" s="76"/>
      <c r="O515" s="86"/>
      <c r="P515" s="76"/>
      <c r="Q515" s="76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</row>
    <row r="516" spans="1:35">
      <c r="A516" s="50"/>
      <c r="B516" s="50"/>
      <c r="C516" s="83"/>
      <c r="D516" s="84"/>
      <c r="E516" s="84"/>
      <c r="F516" s="76"/>
      <c r="G516" s="76"/>
      <c r="H516" s="76"/>
      <c r="I516" s="76"/>
      <c r="J516" s="76"/>
      <c r="K516" s="76"/>
      <c r="L516" s="76"/>
      <c r="M516" s="76"/>
      <c r="N516" s="76"/>
      <c r="O516" s="86"/>
      <c r="P516" s="76"/>
      <c r="Q516" s="76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</row>
    <row r="517" spans="1:35">
      <c r="A517" s="50"/>
      <c r="B517" s="50"/>
      <c r="C517" s="83"/>
      <c r="D517" s="84"/>
      <c r="E517" s="84"/>
      <c r="F517" s="76"/>
      <c r="G517" s="76"/>
      <c r="H517" s="76"/>
      <c r="I517" s="76"/>
      <c r="J517" s="76"/>
      <c r="K517" s="76"/>
      <c r="L517" s="76"/>
      <c r="M517" s="76"/>
      <c r="N517" s="76"/>
      <c r="O517" s="86"/>
      <c r="P517" s="76"/>
      <c r="Q517" s="76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</row>
    <row r="518" spans="1:35">
      <c r="A518" s="50"/>
      <c r="B518" s="50"/>
      <c r="C518" s="83"/>
      <c r="D518" s="84"/>
      <c r="E518" s="84"/>
      <c r="F518" s="76"/>
      <c r="G518" s="76"/>
      <c r="H518" s="76"/>
      <c r="I518" s="76"/>
      <c r="J518" s="76"/>
      <c r="K518" s="76"/>
      <c r="L518" s="76"/>
      <c r="M518" s="76"/>
      <c r="N518" s="76"/>
      <c r="O518" s="86"/>
      <c r="P518" s="76"/>
      <c r="Q518" s="76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</row>
    <row r="519" spans="1:35">
      <c r="A519" s="50"/>
      <c r="B519" s="50"/>
      <c r="C519" s="83"/>
      <c r="D519" s="84"/>
      <c r="E519" s="84"/>
      <c r="F519" s="76"/>
      <c r="G519" s="76"/>
      <c r="H519" s="76"/>
      <c r="I519" s="76"/>
      <c r="J519" s="76"/>
      <c r="K519" s="76"/>
      <c r="L519" s="76"/>
      <c r="M519" s="76"/>
      <c r="N519" s="76"/>
      <c r="O519" s="86"/>
      <c r="P519" s="76"/>
      <c r="Q519" s="76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</row>
    <row r="520" spans="1:35">
      <c r="A520" s="50"/>
      <c r="B520" s="50"/>
      <c r="C520" s="83"/>
      <c r="D520" s="84"/>
      <c r="E520" s="84"/>
      <c r="F520" s="76"/>
      <c r="G520" s="76"/>
      <c r="H520" s="76"/>
      <c r="I520" s="76"/>
      <c r="J520" s="76"/>
      <c r="K520" s="76"/>
      <c r="L520" s="76"/>
      <c r="M520" s="76"/>
      <c r="N520" s="76"/>
      <c r="O520" s="86"/>
      <c r="P520" s="76"/>
      <c r="Q520" s="76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</row>
    <row r="521" spans="1:35">
      <c r="A521" s="50"/>
      <c r="B521" s="50"/>
      <c r="C521" s="83"/>
      <c r="D521" s="84"/>
      <c r="E521" s="84"/>
      <c r="F521" s="76"/>
      <c r="G521" s="76"/>
      <c r="H521" s="76"/>
      <c r="I521" s="76"/>
      <c r="J521" s="76"/>
      <c r="K521" s="76"/>
      <c r="L521" s="76"/>
      <c r="M521" s="76"/>
      <c r="N521" s="76"/>
      <c r="O521" s="86"/>
      <c r="P521" s="76"/>
      <c r="Q521" s="76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</row>
    <row r="522" spans="1:35">
      <c r="A522" s="50"/>
      <c r="B522" s="50"/>
      <c r="C522" s="83"/>
      <c r="D522" s="84"/>
      <c r="E522" s="84"/>
      <c r="F522" s="76"/>
      <c r="G522" s="76"/>
      <c r="H522" s="76"/>
      <c r="I522" s="76"/>
      <c r="J522" s="76"/>
      <c r="K522" s="76"/>
      <c r="L522" s="76"/>
      <c r="M522" s="76"/>
      <c r="N522" s="76"/>
      <c r="O522" s="86"/>
      <c r="P522" s="76"/>
      <c r="Q522" s="76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</row>
    <row r="523" spans="1:35">
      <c r="A523" s="50"/>
      <c r="B523" s="50"/>
      <c r="C523" s="83"/>
      <c r="D523" s="84"/>
      <c r="E523" s="84"/>
      <c r="F523" s="76"/>
      <c r="G523" s="76"/>
      <c r="H523" s="76"/>
      <c r="I523" s="76"/>
      <c r="J523" s="76"/>
      <c r="K523" s="76"/>
      <c r="L523" s="76"/>
      <c r="M523" s="76"/>
      <c r="N523" s="76"/>
      <c r="O523" s="86"/>
      <c r="P523" s="76"/>
      <c r="Q523" s="76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</row>
    <row r="524" spans="1:35">
      <c r="A524" s="50"/>
      <c r="B524" s="50"/>
      <c r="C524" s="83"/>
      <c r="D524" s="84"/>
      <c r="E524" s="84"/>
      <c r="F524" s="76"/>
      <c r="G524" s="76"/>
      <c r="H524" s="76"/>
      <c r="I524" s="76"/>
      <c r="J524" s="76"/>
      <c r="K524" s="76"/>
      <c r="L524" s="76"/>
      <c r="M524" s="76"/>
      <c r="N524" s="76"/>
      <c r="O524" s="86"/>
      <c r="P524" s="76"/>
      <c r="Q524" s="76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</row>
    <row r="525" spans="1:35">
      <c r="A525" s="50"/>
      <c r="B525" s="50"/>
      <c r="C525" s="83"/>
      <c r="D525" s="84"/>
      <c r="E525" s="84"/>
      <c r="F525" s="76"/>
      <c r="G525" s="76"/>
      <c r="H525" s="76"/>
      <c r="I525" s="76"/>
      <c r="J525" s="76"/>
      <c r="K525" s="76"/>
      <c r="L525" s="76"/>
      <c r="M525" s="76"/>
      <c r="N525" s="76"/>
      <c r="O525" s="86"/>
      <c r="P525" s="76"/>
      <c r="Q525" s="76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</row>
    <row r="526" spans="1:35">
      <c r="A526" s="50"/>
      <c r="B526" s="50"/>
      <c r="C526" s="83"/>
      <c r="D526" s="84"/>
      <c r="E526" s="84"/>
      <c r="F526" s="76"/>
      <c r="G526" s="76"/>
      <c r="H526" s="76"/>
      <c r="I526" s="76"/>
      <c r="J526" s="76"/>
      <c r="K526" s="76"/>
      <c r="L526" s="76"/>
      <c r="M526" s="76"/>
      <c r="N526" s="76"/>
      <c r="O526" s="86"/>
      <c r="P526" s="76"/>
      <c r="Q526" s="76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</row>
    <row r="527" spans="1:35">
      <c r="A527" s="50"/>
      <c r="B527" s="50"/>
      <c r="C527" s="83"/>
      <c r="D527" s="84"/>
      <c r="E527" s="84"/>
      <c r="F527" s="76"/>
      <c r="G527" s="76"/>
      <c r="H527" s="76"/>
      <c r="I527" s="76"/>
      <c r="J527" s="76"/>
      <c r="K527" s="76"/>
      <c r="L527" s="76"/>
      <c r="M527" s="76"/>
      <c r="N527" s="76"/>
      <c r="O527" s="86"/>
      <c r="P527" s="76"/>
      <c r="Q527" s="76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</row>
    <row r="528" spans="1:35">
      <c r="A528" s="50"/>
      <c r="B528" s="50"/>
      <c r="C528" s="83"/>
      <c r="D528" s="84"/>
      <c r="E528" s="84"/>
      <c r="F528" s="76"/>
      <c r="G528" s="76"/>
      <c r="H528" s="76"/>
      <c r="I528" s="76"/>
      <c r="J528" s="76"/>
      <c r="K528" s="76"/>
      <c r="L528" s="76"/>
      <c r="M528" s="76"/>
      <c r="N528" s="76"/>
      <c r="O528" s="86"/>
      <c r="P528" s="76"/>
      <c r="Q528" s="76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</row>
    <row r="529" spans="1:35">
      <c r="A529" s="50"/>
      <c r="B529" s="50"/>
      <c r="C529" s="83"/>
      <c r="D529" s="84"/>
      <c r="E529" s="84"/>
      <c r="F529" s="76"/>
      <c r="G529" s="76"/>
      <c r="H529" s="76"/>
      <c r="I529" s="76"/>
      <c r="J529" s="76"/>
      <c r="K529" s="76"/>
      <c r="L529" s="76"/>
      <c r="M529" s="76"/>
      <c r="N529" s="76"/>
      <c r="O529" s="86"/>
      <c r="P529" s="76"/>
      <c r="Q529" s="76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</row>
    <row r="530" spans="1:35">
      <c r="A530" s="50"/>
      <c r="B530" s="50"/>
      <c r="C530" s="83"/>
      <c r="D530" s="84"/>
      <c r="E530" s="84"/>
      <c r="F530" s="76"/>
      <c r="G530" s="76"/>
      <c r="H530" s="76"/>
      <c r="I530" s="76"/>
      <c r="J530" s="76"/>
      <c r="K530" s="76"/>
      <c r="L530" s="76"/>
      <c r="M530" s="76"/>
      <c r="N530" s="76"/>
      <c r="O530" s="86"/>
      <c r="P530" s="76"/>
      <c r="Q530" s="76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</row>
    <row r="531" spans="1:35">
      <c r="A531" s="50"/>
      <c r="B531" s="50"/>
      <c r="C531" s="83"/>
      <c r="D531" s="84"/>
      <c r="E531" s="84"/>
      <c r="F531" s="76"/>
      <c r="G531" s="76"/>
      <c r="H531" s="76"/>
      <c r="I531" s="76"/>
      <c r="J531" s="76"/>
      <c r="K531" s="76"/>
      <c r="L531" s="76"/>
      <c r="M531" s="76"/>
      <c r="N531" s="76"/>
      <c r="O531" s="86"/>
      <c r="P531" s="76"/>
      <c r="Q531" s="76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</row>
    <row r="532" spans="1:35">
      <c r="A532" s="50"/>
      <c r="B532" s="50"/>
      <c r="C532" s="83"/>
      <c r="D532" s="84"/>
      <c r="E532" s="84"/>
      <c r="F532" s="76"/>
      <c r="G532" s="76"/>
      <c r="H532" s="76"/>
      <c r="I532" s="76"/>
      <c r="J532" s="76"/>
      <c r="K532" s="76"/>
      <c r="L532" s="76"/>
      <c r="M532" s="76"/>
      <c r="N532" s="76"/>
      <c r="O532" s="86"/>
      <c r="P532" s="76"/>
      <c r="Q532" s="76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</row>
    <row r="533" spans="1:35">
      <c r="A533" s="50"/>
      <c r="B533" s="50"/>
      <c r="C533" s="83"/>
      <c r="D533" s="84"/>
      <c r="E533" s="84"/>
      <c r="F533" s="76"/>
      <c r="G533" s="76"/>
      <c r="H533" s="76"/>
      <c r="I533" s="76"/>
      <c r="J533" s="76"/>
      <c r="K533" s="76"/>
      <c r="L533" s="76"/>
      <c r="M533" s="76"/>
      <c r="N533" s="76"/>
      <c r="O533" s="86"/>
      <c r="P533" s="76"/>
      <c r="Q533" s="76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</row>
    <row r="534" spans="1:35">
      <c r="A534" s="50"/>
      <c r="B534" s="50"/>
      <c r="C534" s="83"/>
      <c r="D534" s="84"/>
      <c r="E534" s="84"/>
      <c r="F534" s="76"/>
      <c r="G534" s="76"/>
      <c r="H534" s="76"/>
      <c r="I534" s="76"/>
      <c r="J534" s="76"/>
      <c r="K534" s="76"/>
      <c r="L534" s="76"/>
      <c r="M534" s="76"/>
      <c r="N534" s="76"/>
      <c r="O534" s="86"/>
      <c r="P534" s="76"/>
      <c r="Q534" s="76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</row>
    <row r="535" spans="1:35">
      <c r="A535" s="50"/>
      <c r="B535" s="50"/>
      <c r="C535" s="83"/>
      <c r="D535" s="84"/>
      <c r="E535" s="84"/>
      <c r="F535" s="76"/>
      <c r="G535" s="76"/>
      <c r="H535" s="76"/>
      <c r="I535" s="76"/>
      <c r="J535" s="76"/>
      <c r="K535" s="76"/>
      <c r="L535" s="76"/>
      <c r="M535" s="76"/>
      <c r="N535" s="76"/>
      <c r="O535" s="86"/>
      <c r="P535" s="76"/>
      <c r="Q535" s="76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</row>
    <row r="536" spans="1:35">
      <c r="A536" s="50"/>
      <c r="B536" s="50"/>
      <c r="C536" s="83"/>
      <c r="D536" s="84"/>
      <c r="E536" s="84"/>
      <c r="F536" s="76"/>
      <c r="G536" s="76"/>
      <c r="H536" s="76"/>
      <c r="I536" s="76"/>
      <c r="J536" s="76"/>
      <c r="K536" s="76"/>
      <c r="L536" s="76"/>
      <c r="M536" s="76"/>
      <c r="N536" s="76"/>
      <c r="O536" s="86"/>
      <c r="P536" s="76"/>
      <c r="Q536" s="76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</row>
    <row r="537" spans="1:35">
      <c r="A537" s="50"/>
      <c r="B537" s="50"/>
      <c r="C537" s="83"/>
      <c r="D537" s="84"/>
      <c r="E537" s="84"/>
      <c r="F537" s="76"/>
      <c r="G537" s="76"/>
      <c r="H537" s="76"/>
      <c r="I537" s="76"/>
      <c r="J537" s="76"/>
      <c r="K537" s="76"/>
      <c r="L537" s="76"/>
      <c r="M537" s="76"/>
      <c r="N537" s="76"/>
      <c r="O537" s="86"/>
      <c r="P537" s="76"/>
      <c r="Q537" s="76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</row>
    <row r="538" spans="1:35">
      <c r="A538" s="50"/>
      <c r="B538" s="50"/>
      <c r="C538" s="83"/>
      <c r="D538" s="84"/>
      <c r="E538" s="84"/>
      <c r="F538" s="76"/>
      <c r="G538" s="76"/>
      <c r="H538" s="76"/>
      <c r="I538" s="76"/>
      <c r="J538" s="76"/>
      <c r="K538" s="76"/>
      <c r="L538" s="76"/>
      <c r="M538" s="76"/>
      <c r="N538" s="76"/>
      <c r="O538" s="86"/>
      <c r="P538" s="76"/>
      <c r="Q538" s="76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</row>
    <row r="539" spans="1:35">
      <c r="A539" s="50"/>
      <c r="B539" s="50"/>
      <c r="C539" s="83"/>
      <c r="D539" s="84"/>
      <c r="E539" s="84"/>
      <c r="F539" s="76"/>
      <c r="G539" s="76"/>
      <c r="H539" s="76"/>
      <c r="I539" s="76"/>
      <c r="J539" s="76"/>
      <c r="K539" s="76"/>
      <c r="L539" s="76"/>
      <c r="M539" s="76"/>
      <c r="N539" s="76"/>
      <c r="O539" s="86"/>
      <c r="P539" s="76"/>
      <c r="Q539" s="76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</row>
    <row r="540" spans="1:35">
      <c r="A540" s="50"/>
      <c r="B540" s="50"/>
      <c r="C540" s="83"/>
      <c r="D540" s="84"/>
      <c r="E540" s="84"/>
      <c r="F540" s="76"/>
      <c r="G540" s="76"/>
      <c r="H540" s="76"/>
      <c r="I540" s="76"/>
      <c r="J540" s="76"/>
      <c r="K540" s="76"/>
      <c r="L540" s="76"/>
      <c r="M540" s="76"/>
      <c r="N540" s="76"/>
      <c r="O540" s="86"/>
      <c r="P540" s="76"/>
      <c r="Q540" s="76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</row>
    <row r="541" spans="1:35">
      <c r="A541" s="50"/>
      <c r="B541" s="50"/>
      <c r="C541" s="83"/>
      <c r="D541" s="84"/>
      <c r="E541" s="84"/>
      <c r="F541" s="76"/>
      <c r="G541" s="76"/>
      <c r="H541" s="76"/>
      <c r="I541" s="76"/>
      <c r="J541" s="76"/>
      <c r="K541" s="76"/>
      <c r="L541" s="76"/>
      <c r="M541" s="76"/>
      <c r="N541" s="76"/>
      <c r="O541" s="86"/>
      <c r="P541" s="76"/>
      <c r="Q541" s="76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</row>
    <row r="542" spans="1:35">
      <c r="A542" s="50"/>
      <c r="B542" s="50"/>
      <c r="C542" s="83"/>
      <c r="D542" s="84"/>
      <c r="E542" s="84"/>
      <c r="F542" s="76"/>
      <c r="G542" s="76"/>
      <c r="H542" s="76"/>
      <c r="I542" s="76"/>
      <c r="J542" s="76"/>
      <c r="K542" s="76"/>
      <c r="L542" s="76"/>
      <c r="M542" s="76"/>
      <c r="N542" s="76"/>
      <c r="O542" s="86"/>
      <c r="P542" s="76"/>
      <c r="Q542" s="76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</row>
    <row r="543" spans="1:35">
      <c r="A543" s="50"/>
      <c r="B543" s="50"/>
      <c r="C543" s="83"/>
      <c r="D543" s="84"/>
      <c r="E543" s="84"/>
      <c r="F543" s="76"/>
      <c r="G543" s="76"/>
      <c r="H543" s="76"/>
      <c r="I543" s="76"/>
      <c r="J543" s="76"/>
      <c r="K543" s="76"/>
      <c r="L543" s="76"/>
      <c r="M543" s="76"/>
      <c r="N543" s="76"/>
      <c r="O543" s="86"/>
      <c r="P543" s="76"/>
      <c r="Q543" s="76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</row>
    <row r="544" spans="1:35">
      <c r="A544" s="50"/>
      <c r="B544" s="50"/>
      <c r="C544" s="83"/>
      <c r="D544" s="84"/>
      <c r="E544" s="84"/>
      <c r="F544" s="76"/>
      <c r="G544" s="76"/>
      <c r="H544" s="76"/>
      <c r="I544" s="76"/>
      <c r="J544" s="76"/>
      <c r="K544" s="76"/>
      <c r="L544" s="76"/>
      <c r="M544" s="76"/>
      <c r="N544" s="76"/>
      <c r="O544" s="86"/>
      <c r="P544" s="76"/>
      <c r="Q544" s="76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</row>
    <row r="545" spans="1:35">
      <c r="A545" s="50"/>
      <c r="B545" s="50"/>
      <c r="C545" s="83"/>
      <c r="D545" s="84"/>
      <c r="E545" s="84"/>
      <c r="F545" s="76"/>
      <c r="G545" s="76"/>
      <c r="H545" s="76"/>
      <c r="I545" s="76"/>
      <c r="J545" s="76"/>
      <c r="K545" s="76"/>
      <c r="L545" s="76"/>
      <c r="M545" s="76"/>
      <c r="N545" s="76"/>
      <c r="O545" s="86"/>
      <c r="P545" s="76"/>
      <c r="Q545" s="76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</row>
    <row r="546" spans="1:35">
      <c r="A546" s="50"/>
      <c r="B546" s="50"/>
      <c r="C546" s="83"/>
      <c r="D546" s="84"/>
      <c r="E546" s="84"/>
      <c r="F546" s="76"/>
      <c r="G546" s="76"/>
      <c r="H546" s="76"/>
      <c r="I546" s="76"/>
      <c r="J546" s="76"/>
      <c r="K546" s="76"/>
      <c r="L546" s="76"/>
      <c r="M546" s="76"/>
      <c r="N546" s="76"/>
      <c r="O546" s="86"/>
      <c r="P546" s="76"/>
      <c r="Q546" s="76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</row>
    <row r="547" spans="1:35">
      <c r="A547" s="50"/>
      <c r="B547" s="50"/>
      <c r="C547" s="83"/>
      <c r="D547" s="84"/>
      <c r="E547" s="84"/>
      <c r="F547" s="76"/>
      <c r="G547" s="76"/>
      <c r="H547" s="76"/>
      <c r="I547" s="76"/>
      <c r="J547" s="76"/>
      <c r="K547" s="76"/>
      <c r="L547" s="76"/>
      <c r="M547" s="76"/>
      <c r="N547" s="76"/>
      <c r="O547" s="86"/>
      <c r="P547" s="76"/>
      <c r="Q547" s="76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</row>
    <row r="548" spans="1:35">
      <c r="A548" s="50"/>
      <c r="B548" s="50"/>
      <c r="C548" s="83"/>
      <c r="D548" s="84"/>
      <c r="E548" s="84"/>
      <c r="F548" s="76"/>
      <c r="G548" s="76"/>
      <c r="H548" s="76"/>
      <c r="I548" s="76"/>
      <c r="J548" s="76"/>
      <c r="K548" s="76"/>
      <c r="L548" s="76"/>
      <c r="M548" s="76"/>
      <c r="N548" s="76"/>
      <c r="O548" s="86"/>
      <c r="P548" s="76"/>
      <c r="Q548" s="76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</row>
    <row r="549" spans="1:35">
      <c r="A549" s="50"/>
      <c r="B549" s="50"/>
      <c r="C549" s="83"/>
      <c r="D549" s="84"/>
      <c r="E549" s="84"/>
      <c r="F549" s="76"/>
      <c r="G549" s="76"/>
      <c r="H549" s="76"/>
      <c r="I549" s="76"/>
      <c r="J549" s="76"/>
      <c r="K549" s="76"/>
      <c r="L549" s="76"/>
      <c r="M549" s="76"/>
      <c r="N549" s="76"/>
      <c r="O549" s="86"/>
      <c r="P549" s="76"/>
      <c r="Q549" s="76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</row>
    <row r="550" spans="1:35">
      <c r="A550" s="50"/>
      <c r="B550" s="50"/>
      <c r="C550" s="83"/>
      <c r="D550" s="84"/>
      <c r="E550" s="84"/>
      <c r="F550" s="76"/>
      <c r="G550" s="76"/>
      <c r="H550" s="76"/>
      <c r="I550" s="76"/>
      <c r="J550" s="76"/>
      <c r="K550" s="76"/>
      <c r="L550" s="76"/>
      <c r="M550" s="76"/>
      <c r="N550" s="76"/>
      <c r="O550" s="86"/>
      <c r="P550" s="76"/>
      <c r="Q550" s="76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</row>
    <row r="551" spans="1:35">
      <c r="A551" s="50"/>
      <c r="B551" s="50"/>
      <c r="C551" s="83"/>
      <c r="D551" s="84"/>
      <c r="E551" s="84"/>
      <c r="F551" s="76"/>
      <c r="G551" s="76"/>
      <c r="H551" s="76"/>
      <c r="I551" s="76"/>
      <c r="J551" s="76"/>
      <c r="K551" s="76"/>
      <c r="L551" s="76"/>
      <c r="M551" s="76"/>
      <c r="N551" s="76"/>
      <c r="O551" s="86"/>
      <c r="P551" s="76"/>
      <c r="Q551" s="76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</row>
    <row r="552" spans="1:35">
      <c r="A552" s="50"/>
      <c r="B552" s="50"/>
      <c r="C552" s="83"/>
      <c r="D552" s="84"/>
      <c r="E552" s="84"/>
      <c r="F552" s="76"/>
      <c r="G552" s="76"/>
      <c r="H552" s="76"/>
      <c r="I552" s="76"/>
      <c r="J552" s="76"/>
      <c r="K552" s="76"/>
      <c r="L552" s="76"/>
      <c r="M552" s="76"/>
      <c r="N552" s="76"/>
      <c r="O552" s="86"/>
      <c r="P552" s="76"/>
      <c r="Q552" s="76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</row>
    <row r="553" spans="1:35">
      <c r="A553" s="50"/>
      <c r="B553" s="50"/>
      <c r="C553" s="83"/>
      <c r="D553" s="84"/>
      <c r="E553" s="84"/>
      <c r="F553" s="76"/>
      <c r="G553" s="76"/>
      <c r="H553" s="76"/>
      <c r="I553" s="76"/>
      <c r="J553" s="76"/>
      <c r="K553" s="76"/>
      <c r="L553" s="76"/>
      <c r="M553" s="76"/>
      <c r="N553" s="76"/>
      <c r="O553" s="86"/>
      <c r="P553" s="76"/>
      <c r="Q553" s="76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</row>
    <row r="554" spans="1:35">
      <c r="A554" s="50"/>
      <c r="B554" s="50"/>
      <c r="C554" s="83"/>
      <c r="D554" s="84"/>
      <c r="E554" s="84"/>
      <c r="F554" s="76"/>
      <c r="G554" s="76"/>
      <c r="H554" s="76"/>
      <c r="I554" s="76"/>
      <c r="J554" s="76"/>
      <c r="K554" s="76"/>
      <c r="L554" s="76"/>
      <c r="M554" s="76"/>
      <c r="N554" s="76"/>
      <c r="O554" s="86"/>
      <c r="P554" s="76"/>
      <c r="Q554" s="76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</row>
    <row r="555" spans="1:35">
      <c r="A555" s="50"/>
      <c r="B555" s="50"/>
      <c r="C555" s="83"/>
      <c r="D555" s="84"/>
      <c r="E555" s="84"/>
      <c r="F555" s="76"/>
      <c r="G555" s="76"/>
      <c r="H555" s="76"/>
      <c r="I555" s="76"/>
      <c r="J555" s="76"/>
      <c r="K555" s="76"/>
      <c r="L555" s="76"/>
      <c r="M555" s="76"/>
      <c r="N555" s="76"/>
      <c r="O555" s="86"/>
      <c r="P555" s="76"/>
      <c r="Q555" s="76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</row>
    <row r="556" spans="1:35">
      <c r="A556" s="50"/>
      <c r="B556" s="50"/>
      <c r="C556" s="83"/>
      <c r="D556" s="84"/>
      <c r="E556" s="84"/>
      <c r="F556" s="76"/>
      <c r="G556" s="76"/>
      <c r="H556" s="76"/>
      <c r="I556" s="76"/>
      <c r="J556" s="76"/>
      <c r="K556" s="76"/>
      <c r="L556" s="76"/>
      <c r="M556" s="76"/>
      <c r="N556" s="76"/>
      <c r="O556" s="86"/>
      <c r="P556" s="76"/>
      <c r="Q556" s="76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</row>
    <row r="557" spans="1:35">
      <c r="A557" s="50"/>
      <c r="B557" s="50"/>
      <c r="C557" s="83"/>
      <c r="D557" s="84"/>
      <c r="E557" s="84"/>
      <c r="F557" s="76"/>
      <c r="G557" s="76"/>
      <c r="H557" s="76"/>
      <c r="I557" s="76"/>
      <c r="J557" s="76"/>
      <c r="K557" s="76"/>
      <c r="L557" s="76"/>
      <c r="M557" s="76"/>
      <c r="N557" s="76"/>
      <c r="O557" s="86"/>
      <c r="P557" s="76"/>
      <c r="Q557" s="76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</row>
    <row r="558" spans="1:35">
      <c r="A558" s="50"/>
      <c r="B558" s="50"/>
      <c r="C558" s="83"/>
      <c r="D558" s="84"/>
      <c r="E558" s="84"/>
      <c r="F558" s="76"/>
      <c r="G558" s="76"/>
      <c r="H558" s="76"/>
      <c r="I558" s="76"/>
      <c r="J558" s="76"/>
      <c r="K558" s="76"/>
      <c r="L558" s="76"/>
      <c r="M558" s="76"/>
      <c r="N558" s="76"/>
      <c r="O558" s="86"/>
      <c r="P558" s="76"/>
      <c r="Q558" s="76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</row>
    <row r="559" spans="1:35">
      <c r="A559" s="50"/>
      <c r="B559" s="50"/>
      <c r="C559" s="83"/>
      <c r="D559" s="84"/>
      <c r="E559" s="84"/>
      <c r="F559" s="76"/>
      <c r="G559" s="76"/>
      <c r="H559" s="76"/>
      <c r="I559" s="76"/>
      <c r="J559" s="76"/>
      <c r="K559" s="76"/>
      <c r="L559" s="76"/>
      <c r="M559" s="76"/>
      <c r="N559" s="76"/>
      <c r="O559" s="86"/>
      <c r="P559" s="76"/>
      <c r="Q559" s="76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</row>
    <row r="560" spans="1:35">
      <c r="A560" s="50"/>
      <c r="B560" s="50"/>
      <c r="C560" s="83"/>
      <c r="D560" s="84"/>
      <c r="E560" s="84"/>
      <c r="F560" s="76"/>
      <c r="G560" s="76"/>
      <c r="H560" s="76"/>
      <c r="I560" s="76"/>
      <c r="J560" s="76"/>
      <c r="K560" s="76"/>
      <c r="L560" s="76"/>
      <c r="M560" s="76"/>
      <c r="N560" s="76"/>
      <c r="O560" s="86"/>
      <c r="P560" s="76"/>
      <c r="Q560" s="76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</row>
    <row r="561" spans="1:35">
      <c r="A561" s="50"/>
      <c r="B561" s="50"/>
      <c r="C561" s="83"/>
      <c r="D561" s="84"/>
      <c r="E561" s="84"/>
      <c r="F561" s="76"/>
      <c r="G561" s="76"/>
      <c r="H561" s="76"/>
      <c r="I561" s="76"/>
      <c r="J561" s="76"/>
      <c r="K561" s="76"/>
      <c r="L561" s="76"/>
      <c r="M561" s="76"/>
      <c r="N561" s="76"/>
      <c r="O561" s="86"/>
      <c r="P561" s="76"/>
      <c r="Q561" s="76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</row>
    <row r="562" spans="1:35">
      <c r="A562" s="50"/>
      <c r="B562" s="50"/>
      <c r="C562" s="83"/>
      <c r="D562" s="84"/>
      <c r="E562" s="84"/>
      <c r="F562" s="76"/>
      <c r="G562" s="76"/>
      <c r="H562" s="76"/>
      <c r="I562" s="76"/>
      <c r="J562" s="76"/>
      <c r="K562" s="76"/>
      <c r="L562" s="76"/>
      <c r="M562" s="76"/>
      <c r="N562" s="76"/>
      <c r="O562" s="86"/>
      <c r="P562" s="76"/>
      <c r="Q562" s="76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</row>
    <row r="563" spans="1:35">
      <c r="A563" s="50"/>
      <c r="B563" s="50"/>
      <c r="C563" s="83"/>
      <c r="D563" s="84"/>
      <c r="E563" s="84"/>
      <c r="F563" s="76"/>
      <c r="G563" s="76"/>
      <c r="H563" s="76"/>
      <c r="I563" s="76"/>
      <c r="J563" s="76"/>
      <c r="K563" s="76"/>
      <c r="L563" s="76"/>
      <c r="M563" s="76"/>
      <c r="N563" s="76"/>
      <c r="O563" s="86"/>
      <c r="P563" s="76"/>
      <c r="Q563" s="76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</row>
    <row r="564" spans="1:35">
      <c r="A564" s="50"/>
      <c r="B564" s="50"/>
      <c r="C564" s="83"/>
      <c r="D564" s="84"/>
      <c r="E564" s="84"/>
      <c r="F564" s="76"/>
      <c r="G564" s="76"/>
      <c r="H564" s="76"/>
      <c r="I564" s="76"/>
      <c r="J564" s="76"/>
      <c r="K564" s="76"/>
      <c r="L564" s="76"/>
      <c r="M564" s="76"/>
      <c r="N564" s="76"/>
      <c r="O564" s="86"/>
      <c r="P564" s="76"/>
      <c r="Q564" s="76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</row>
    <row r="565" spans="1:35">
      <c r="A565" s="50"/>
      <c r="B565" s="50"/>
      <c r="C565" s="83"/>
      <c r="D565" s="84"/>
      <c r="E565" s="84"/>
      <c r="F565" s="76"/>
      <c r="G565" s="76"/>
      <c r="H565" s="76"/>
      <c r="I565" s="76"/>
      <c r="J565" s="76"/>
      <c r="K565" s="76"/>
      <c r="L565" s="76"/>
      <c r="M565" s="76"/>
      <c r="N565" s="76"/>
      <c r="O565" s="86"/>
      <c r="P565" s="76"/>
      <c r="Q565" s="76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</row>
    <row r="566" spans="1:35">
      <c r="A566" s="50"/>
      <c r="B566" s="50"/>
      <c r="C566" s="83"/>
      <c r="D566" s="84"/>
      <c r="E566" s="84"/>
      <c r="F566" s="76"/>
      <c r="G566" s="76"/>
      <c r="H566" s="76"/>
      <c r="I566" s="76"/>
      <c r="J566" s="76"/>
      <c r="K566" s="76"/>
      <c r="L566" s="76"/>
      <c r="M566" s="76"/>
      <c r="N566" s="76"/>
      <c r="O566" s="86"/>
      <c r="P566" s="76"/>
      <c r="Q566" s="76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</row>
    <row r="567" spans="1:35">
      <c r="A567" s="50"/>
      <c r="B567" s="50"/>
      <c r="C567" s="83"/>
      <c r="D567" s="84"/>
      <c r="E567" s="84"/>
      <c r="F567" s="76"/>
      <c r="G567" s="76"/>
      <c r="H567" s="76"/>
      <c r="I567" s="76"/>
      <c r="J567" s="76"/>
      <c r="K567" s="76"/>
      <c r="L567" s="76"/>
      <c r="M567" s="76"/>
      <c r="N567" s="76"/>
      <c r="O567" s="86"/>
      <c r="P567" s="76"/>
      <c r="Q567" s="76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</row>
    <row r="568" spans="1:35">
      <c r="A568" s="50"/>
      <c r="B568" s="50"/>
      <c r="C568" s="83"/>
      <c r="D568" s="84"/>
      <c r="E568" s="84"/>
      <c r="F568" s="76"/>
      <c r="G568" s="76"/>
      <c r="H568" s="76"/>
      <c r="I568" s="76"/>
      <c r="J568" s="76"/>
      <c r="K568" s="76"/>
      <c r="L568" s="76"/>
      <c r="M568" s="76"/>
      <c r="N568" s="76"/>
      <c r="O568" s="86"/>
      <c r="P568" s="76"/>
      <c r="Q568" s="76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</row>
    <row r="569" spans="1:35">
      <c r="A569" s="50"/>
      <c r="B569" s="50"/>
      <c r="C569" s="83"/>
      <c r="D569" s="84"/>
      <c r="E569" s="84"/>
      <c r="F569" s="76"/>
      <c r="G569" s="76"/>
      <c r="H569" s="76"/>
      <c r="I569" s="76"/>
      <c r="J569" s="76"/>
      <c r="K569" s="76"/>
      <c r="L569" s="76"/>
      <c r="M569" s="76"/>
      <c r="N569" s="76"/>
      <c r="O569" s="86"/>
      <c r="P569" s="76"/>
      <c r="Q569" s="76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</row>
    <row r="570" spans="1:35">
      <c r="A570" s="50"/>
      <c r="B570" s="50"/>
      <c r="C570" s="83"/>
      <c r="D570" s="84"/>
      <c r="E570" s="84"/>
      <c r="F570" s="76"/>
      <c r="G570" s="76"/>
      <c r="H570" s="76"/>
      <c r="I570" s="76"/>
      <c r="J570" s="76"/>
      <c r="K570" s="76"/>
      <c r="L570" s="76"/>
      <c r="M570" s="76"/>
      <c r="N570" s="76"/>
      <c r="O570" s="86"/>
      <c r="P570" s="76"/>
      <c r="Q570" s="76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</row>
    <row r="571" spans="1:35">
      <c r="A571" s="50"/>
      <c r="B571" s="50"/>
      <c r="C571" s="83"/>
      <c r="D571" s="84"/>
      <c r="E571" s="84"/>
      <c r="F571" s="76"/>
      <c r="G571" s="76"/>
      <c r="H571" s="76"/>
      <c r="I571" s="76"/>
      <c r="J571" s="76"/>
      <c r="K571" s="76"/>
      <c r="L571" s="76"/>
      <c r="M571" s="76"/>
      <c r="N571" s="76"/>
      <c r="O571" s="86"/>
      <c r="P571" s="76"/>
      <c r="Q571" s="76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</row>
    <row r="572" spans="1:35">
      <c r="A572" s="50"/>
      <c r="B572" s="50"/>
      <c r="C572" s="83"/>
      <c r="D572" s="84"/>
      <c r="E572" s="84"/>
      <c r="F572" s="76"/>
      <c r="G572" s="76"/>
      <c r="H572" s="76"/>
      <c r="I572" s="76"/>
      <c r="J572" s="76"/>
      <c r="K572" s="76"/>
      <c r="L572" s="76"/>
      <c r="M572" s="76"/>
      <c r="N572" s="76"/>
      <c r="O572" s="86"/>
      <c r="P572" s="76"/>
      <c r="Q572" s="76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</row>
    <row r="573" spans="1:35">
      <c r="A573" s="50"/>
      <c r="B573" s="50"/>
      <c r="C573" s="83"/>
      <c r="D573" s="84"/>
      <c r="E573" s="84"/>
      <c r="F573" s="76"/>
      <c r="G573" s="76"/>
      <c r="H573" s="76"/>
      <c r="I573" s="76"/>
      <c r="J573" s="76"/>
      <c r="K573" s="76"/>
      <c r="L573" s="76"/>
      <c r="M573" s="76"/>
      <c r="N573" s="76"/>
      <c r="O573" s="86"/>
      <c r="P573" s="76"/>
      <c r="Q573" s="76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</row>
    <row r="574" spans="1:35">
      <c r="A574" s="50"/>
      <c r="B574" s="50"/>
      <c r="C574" s="83"/>
      <c r="D574" s="84"/>
      <c r="E574" s="84"/>
      <c r="F574" s="76"/>
      <c r="G574" s="76"/>
      <c r="H574" s="76"/>
      <c r="I574" s="76"/>
      <c r="J574" s="76"/>
      <c r="K574" s="76"/>
      <c r="L574" s="76"/>
      <c r="M574" s="76"/>
      <c r="N574" s="76"/>
      <c r="O574" s="86"/>
      <c r="P574" s="76"/>
      <c r="Q574" s="76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</row>
    <row r="575" spans="1:35">
      <c r="A575" s="50"/>
      <c r="B575" s="50"/>
      <c r="C575" s="83"/>
      <c r="D575" s="84"/>
      <c r="E575" s="84"/>
      <c r="F575" s="76"/>
      <c r="G575" s="76"/>
      <c r="H575" s="76"/>
      <c r="I575" s="76"/>
      <c r="J575" s="76"/>
      <c r="K575" s="76"/>
      <c r="L575" s="76"/>
      <c r="M575" s="76"/>
      <c r="N575" s="76"/>
      <c r="O575" s="86"/>
      <c r="P575" s="76"/>
      <c r="Q575" s="76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</row>
    <row r="576" spans="1:35">
      <c r="A576" s="50"/>
      <c r="B576" s="50"/>
      <c r="C576" s="83"/>
      <c r="D576" s="84"/>
      <c r="E576" s="84"/>
      <c r="F576" s="76"/>
      <c r="G576" s="76"/>
      <c r="H576" s="76"/>
      <c r="I576" s="76"/>
      <c r="J576" s="76"/>
      <c r="K576" s="76"/>
      <c r="L576" s="76"/>
      <c r="M576" s="76"/>
      <c r="N576" s="76"/>
      <c r="O576" s="86"/>
      <c r="P576" s="76"/>
      <c r="Q576" s="76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</row>
    <row r="577" spans="1:35">
      <c r="A577" s="50"/>
      <c r="B577" s="50"/>
      <c r="C577" s="83"/>
      <c r="D577" s="84"/>
      <c r="E577" s="84"/>
      <c r="F577" s="76"/>
      <c r="G577" s="76"/>
      <c r="H577" s="76"/>
      <c r="I577" s="76"/>
      <c r="J577" s="76"/>
      <c r="K577" s="76"/>
      <c r="L577" s="76"/>
      <c r="M577" s="76"/>
      <c r="N577" s="76"/>
      <c r="O577" s="86"/>
      <c r="P577" s="76"/>
      <c r="Q577" s="76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</row>
    <row r="578" spans="1:35">
      <c r="A578" s="50"/>
      <c r="B578" s="50"/>
      <c r="C578" s="83"/>
      <c r="D578" s="84"/>
      <c r="E578" s="84"/>
      <c r="F578" s="76"/>
      <c r="G578" s="76"/>
      <c r="H578" s="76"/>
      <c r="I578" s="76"/>
      <c r="J578" s="76"/>
      <c r="K578" s="76"/>
      <c r="L578" s="76"/>
      <c r="M578" s="76"/>
      <c r="N578" s="76"/>
      <c r="O578" s="86"/>
      <c r="P578" s="76"/>
      <c r="Q578" s="76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</row>
    <row r="579" spans="1:35">
      <c r="A579" s="50"/>
      <c r="B579" s="50"/>
      <c r="C579" s="83"/>
      <c r="D579" s="84"/>
      <c r="E579" s="84"/>
      <c r="F579" s="76"/>
      <c r="G579" s="76"/>
      <c r="H579" s="76"/>
      <c r="I579" s="76"/>
      <c r="J579" s="76"/>
      <c r="K579" s="76"/>
      <c r="L579" s="76"/>
      <c r="M579" s="76"/>
      <c r="N579" s="76"/>
      <c r="O579" s="86"/>
      <c r="P579" s="76"/>
      <c r="Q579" s="76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</row>
    <row r="580" spans="1:35">
      <c r="A580" s="50"/>
      <c r="B580" s="50"/>
      <c r="C580" s="83"/>
      <c r="D580" s="84"/>
      <c r="E580" s="84"/>
      <c r="F580" s="76"/>
      <c r="G580" s="76"/>
      <c r="H580" s="76"/>
      <c r="I580" s="76"/>
      <c r="J580" s="76"/>
      <c r="K580" s="76"/>
      <c r="L580" s="76"/>
      <c r="M580" s="76"/>
      <c r="N580" s="76"/>
      <c r="O580" s="86"/>
      <c r="P580" s="76"/>
      <c r="Q580" s="76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</row>
    <row r="581" spans="1:35">
      <c r="A581" s="50"/>
      <c r="B581" s="50"/>
      <c r="C581" s="83"/>
      <c r="D581" s="84"/>
      <c r="E581" s="84"/>
      <c r="F581" s="76"/>
      <c r="G581" s="76"/>
      <c r="H581" s="76"/>
      <c r="I581" s="76"/>
      <c r="J581" s="76"/>
      <c r="K581" s="76"/>
      <c r="L581" s="76"/>
      <c r="M581" s="76"/>
      <c r="N581" s="76"/>
      <c r="O581" s="86"/>
      <c r="P581" s="76"/>
      <c r="Q581" s="76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</row>
    <row r="582" spans="1:35">
      <c r="A582" s="50"/>
      <c r="B582" s="50"/>
      <c r="C582" s="83"/>
      <c r="D582" s="84"/>
      <c r="E582" s="84"/>
      <c r="F582" s="76"/>
      <c r="G582" s="76"/>
      <c r="H582" s="76"/>
      <c r="I582" s="76"/>
      <c r="J582" s="76"/>
      <c r="K582" s="76"/>
      <c r="L582" s="76"/>
      <c r="M582" s="76"/>
      <c r="N582" s="76"/>
      <c r="O582" s="86"/>
      <c r="P582" s="76"/>
      <c r="Q582" s="76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</row>
    <row r="583" spans="1:35">
      <c r="A583" s="50"/>
      <c r="B583" s="50"/>
      <c r="C583" s="83"/>
      <c r="D583" s="84"/>
      <c r="E583" s="84"/>
      <c r="F583" s="76"/>
      <c r="G583" s="76"/>
      <c r="H583" s="76"/>
      <c r="I583" s="76"/>
      <c r="J583" s="76"/>
      <c r="K583" s="76"/>
      <c r="L583" s="76"/>
      <c r="M583" s="76"/>
      <c r="N583" s="76"/>
      <c r="O583" s="86"/>
      <c r="P583" s="76"/>
      <c r="Q583" s="76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</row>
    <row r="584" spans="1:35">
      <c r="A584" s="50"/>
      <c r="B584" s="50"/>
      <c r="C584" s="83"/>
      <c r="D584" s="84"/>
      <c r="E584" s="84"/>
      <c r="F584" s="76"/>
      <c r="G584" s="76"/>
      <c r="H584" s="76"/>
      <c r="I584" s="76"/>
      <c r="J584" s="76"/>
      <c r="K584" s="76"/>
      <c r="L584" s="76"/>
      <c r="M584" s="76"/>
      <c r="N584" s="76"/>
      <c r="O584" s="86"/>
      <c r="P584" s="76"/>
      <c r="Q584" s="76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</row>
    <row r="585" spans="1:35">
      <c r="A585" s="50"/>
      <c r="B585" s="50"/>
      <c r="C585" s="83"/>
      <c r="D585" s="84"/>
      <c r="E585" s="84"/>
      <c r="F585" s="76"/>
      <c r="G585" s="76"/>
      <c r="H585" s="76"/>
      <c r="I585" s="76"/>
      <c r="J585" s="76"/>
      <c r="K585" s="76"/>
      <c r="L585" s="76"/>
      <c r="M585" s="76"/>
      <c r="N585" s="76"/>
      <c r="O585" s="86"/>
      <c r="P585" s="76"/>
      <c r="Q585" s="76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</row>
    <row r="586" spans="1:35">
      <c r="A586" s="50"/>
      <c r="B586" s="50"/>
      <c r="C586" s="83"/>
      <c r="D586" s="84"/>
      <c r="E586" s="84"/>
      <c r="F586" s="76"/>
      <c r="G586" s="76"/>
      <c r="H586" s="76"/>
      <c r="I586" s="76"/>
      <c r="J586" s="76"/>
      <c r="K586" s="76"/>
      <c r="L586" s="76"/>
      <c r="M586" s="76"/>
      <c r="N586" s="76"/>
      <c r="O586" s="86"/>
      <c r="P586" s="76"/>
      <c r="Q586" s="76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</row>
    <row r="587" spans="1:35">
      <c r="A587" s="50"/>
      <c r="B587" s="50"/>
      <c r="C587" s="83"/>
      <c r="D587" s="84"/>
      <c r="E587" s="84"/>
      <c r="F587" s="76"/>
      <c r="G587" s="76"/>
      <c r="H587" s="76"/>
      <c r="I587" s="76"/>
      <c r="J587" s="76"/>
      <c r="K587" s="76"/>
      <c r="L587" s="76"/>
      <c r="M587" s="76"/>
      <c r="N587" s="76"/>
      <c r="O587" s="86"/>
      <c r="P587" s="76"/>
      <c r="Q587" s="76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</row>
    <row r="588" spans="1:35">
      <c r="A588" s="50"/>
      <c r="B588" s="50"/>
      <c r="C588" s="83"/>
      <c r="D588" s="84"/>
      <c r="E588" s="84"/>
      <c r="F588" s="76"/>
      <c r="G588" s="76"/>
      <c r="H588" s="76"/>
      <c r="I588" s="76"/>
      <c r="J588" s="76"/>
      <c r="K588" s="76"/>
      <c r="L588" s="76"/>
      <c r="M588" s="76"/>
      <c r="N588" s="76"/>
      <c r="O588" s="86"/>
      <c r="P588" s="76"/>
      <c r="Q588" s="76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</row>
    <row r="589" spans="1:35">
      <c r="A589" s="50"/>
      <c r="B589" s="50"/>
      <c r="C589" s="83"/>
      <c r="D589" s="84"/>
      <c r="E589" s="84"/>
      <c r="F589" s="76"/>
      <c r="G589" s="76"/>
      <c r="H589" s="76"/>
      <c r="I589" s="76"/>
      <c r="J589" s="76"/>
      <c r="K589" s="76"/>
      <c r="L589" s="76"/>
      <c r="M589" s="76"/>
      <c r="N589" s="76"/>
      <c r="O589" s="86"/>
      <c r="P589" s="76"/>
      <c r="Q589" s="76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</row>
    <row r="590" spans="1:35">
      <c r="A590" s="50"/>
      <c r="B590" s="50"/>
      <c r="C590" s="83"/>
      <c r="D590" s="84"/>
      <c r="E590" s="84"/>
      <c r="F590" s="76"/>
      <c r="G590" s="76"/>
      <c r="H590" s="76"/>
      <c r="I590" s="76"/>
      <c r="J590" s="76"/>
      <c r="K590" s="76"/>
      <c r="L590" s="76"/>
      <c r="M590" s="76"/>
      <c r="N590" s="76"/>
      <c r="O590" s="86"/>
      <c r="P590" s="76"/>
      <c r="Q590" s="76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</row>
    <row r="591" spans="1:35">
      <c r="A591" s="50"/>
      <c r="B591" s="50"/>
      <c r="C591" s="83"/>
      <c r="D591" s="84"/>
      <c r="E591" s="84"/>
      <c r="F591" s="76"/>
      <c r="G591" s="76"/>
      <c r="H591" s="76"/>
      <c r="I591" s="76"/>
      <c r="J591" s="76"/>
      <c r="K591" s="76"/>
      <c r="L591" s="76"/>
      <c r="M591" s="76"/>
      <c r="N591" s="76"/>
      <c r="O591" s="86"/>
      <c r="P591" s="76"/>
      <c r="Q591" s="76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</row>
    <row r="592" spans="1:35">
      <c r="A592" s="50"/>
      <c r="B592" s="50"/>
      <c r="C592" s="83"/>
      <c r="D592" s="84"/>
      <c r="E592" s="84"/>
      <c r="F592" s="76"/>
      <c r="G592" s="76"/>
      <c r="H592" s="76"/>
      <c r="I592" s="76"/>
      <c r="J592" s="76"/>
      <c r="K592" s="76"/>
      <c r="L592" s="76"/>
      <c r="M592" s="76"/>
      <c r="N592" s="76"/>
      <c r="O592" s="86"/>
      <c r="P592" s="76"/>
      <c r="Q592" s="76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</row>
    <row r="593" spans="1:35">
      <c r="A593" s="50"/>
      <c r="B593" s="50"/>
      <c r="C593" s="83"/>
      <c r="D593" s="84"/>
      <c r="E593" s="84"/>
      <c r="F593" s="76"/>
      <c r="G593" s="76"/>
      <c r="H593" s="76"/>
      <c r="I593" s="76"/>
      <c r="J593" s="76"/>
      <c r="K593" s="76"/>
      <c r="L593" s="76"/>
      <c r="M593" s="76"/>
      <c r="N593" s="76"/>
      <c r="O593" s="86"/>
      <c r="P593" s="76"/>
      <c r="Q593" s="76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</row>
    <row r="594" spans="1:35">
      <c r="A594" s="50"/>
      <c r="B594" s="50"/>
      <c r="C594" s="83"/>
      <c r="D594" s="84"/>
      <c r="E594" s="84"/>
      <c r="F594" s="76"/>
      <c r="G594" s="76"/>
      <c r="H594" s="76"/>
      <c r="I594" s="76"/>
      <c r="J594" s="76"/>
      <c r="K594" s="76"/>
      <c r="L594" s="76"/>
      <c r="M594" s="76"/>
      <c r="N594" s="76"/>
      <c r="O594" s="86"/>
      <c r="P594" s="76"/>
      <c r="Q594" s="76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</row>
    <row r="595" spans="1:35">
      <c r="A595" s="50"/>
      <c r="B595" s="50"/>
      <c r="C595" s="83"/>
      <c r="D595" s="84"/>
      <c r="E595" s="84"/>
      <c r="F595" s="76"/>
      <c r="G595" s="76"/>
      <c r="H595" s="76"/>
      <c r="I595" s="76"/>
      <c r="J595" s="76"/>
      <c r="K595" s="76"/>
      <c r="L595" s="76"/>
      <c r="M595" s="76"/>
      <c r="N595" s="76"/>
      <c r="O595" s="86"/>
      <c r="P595" s="76"/>
      <c r="Q595" s="76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</row>
    <row r="596" spans="1:35">
      <c r="A596" s="50"/>
      <c r="B596" s="50"/>
      <c r="C596" s="83"/>
      <c r="D596" s="84"/>
      <c r="E596" s="84"/>
      <c r="F596" s="76"/>
      <c r="G596" s="76"/>
      <c r="H596" s="76"/>
      <c r="I596" s="76"/>
      <c r="J596" s="76"/>
      <c r="K596" s="76"/>
      <c r="L596" s="76"/>
      <c r="M596" s="76"/>
      <c r="N596" s="76"/>
      <c r="O596" s="86"/>
      <c r="P596" s="76"/>
      <c r="Q596" s="76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</row>
    <row r="597" spans="1:35">
      <c r="A597" s="50"/>
      <c r="B597" s="50"/>
      <c r="C597" s="83"/>
      <c r="D597" s="84"/>
      <c r="E597" s="84"/>
      <c r="F597" s="76"/>
      <c r="G597" s="76"/>
      <c r="H597" s="76"/>
      <c r="I597" s="76"/>
      <c r="J597" s="76"/>
      <c r="K597" s="76"/>
      <c r="L597" s="76"/>
      <c r="M597" s="76"/>
      <c r="N597" s="76"/>
      <c r="O597" s="86"/>
      <c r="P597" s="76"/>
      <c r="Q597" s="76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</row>
    <row r="598" spans="1:35">
      <c r="A598" s="50"/>
      <c r="B598" s="50"/>
      <c r="C598" s="83"/>
      <c r="D598" s="84"/>
      <c r="E598" s="84"/>
      <c r="F598" s="76"/>
      <c r="G598" s="76"/>
      <c r="H598" s="76"/>
      <c r="I598" s="76"/>
      <c r="J598" s="76"/>
      <c r="K598" s="76"/>
      <c r="L598" s="76"/>
      <c r="M598" s="76"/>
      <c r="N598" s="76"/>
      <c r="O598" s="86"/>
      <c r="P598" s="76"/>
      <c r="Q598" s="76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</row>
    <row r="599" spans="1:35">
      <c r="A599" s="50"/>
      <c r="B599" s="50"/>
      <c r="C599" s="83"/>
      <c r="D599" s="84"/>
      <c r="E599" s="84"/>
      <c r="F599" s="76"/>
      <c r="G599" s="76"/>
      <c r="H599" s="76"/>
      <c r="I599" s="76"/>
      <c r="J599" s="76"/>
      <c r="K599" s="76"/>
      <c r="L599" s="76"/>
      <c r="M599" s="76"/>
      <c r="N599" s="76"/>
      <c r="O599" s="86"/>
      <c r="P599" s="76"/>
      <c r="Q599" s="76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</row>
    <row r="600" spans="1:35">
      <c r="A600" s="50"/>
      <c r="B600" s="50"/>
      <c r="C600" s="83"/>
      <c r="D600" s="84"/>
      <c r="E600" s="84"/>
      <c r="F600" s="76"/>
      <c r="G600" s="76"/>
      <c r="H600" s="76"/>
      <c r="I600" s="76"/>
      <c r="J600" s="76"/>
      <c r="K600" s="76"/>
      <c r="L600" s="76"/>
      <c r="M600" s="76"/>
      <c r="N600" s="76"/>
      <c r="O600" s="86"/>
      <c r="P600" s="76"/>
      <c r="Q600" s="76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</row>
    <row r="601" spans="1:35">
      <c r="A601" s="50"/>
      <c r="B601" s="50"/>
      <c r="C601" s="83"/>
      <c r="D601" s="84"/>
      <c r="E601" s="84"/>
      <c r="F601" s="76"/>
      <c r="G601" s="76"/>
      <c r="H601" s="76"/>
      <c r="I601" s="76"/>
      <c r="J601" s="76"/>
      <c r="K601" s="76"/>
      <c r="L601" s="76"/>
      <c r="M601" s="76"/>
      <c r="N601" s="76"/>
      <c r="O601" s="86"/>
      <c r="P601" s="76"/>
      <c r="Q601" s="76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</row>
    <row r="602" spans="1:35">
      <c r="A602" s="50"/>
      <c r="B602" s="50"/>
      <c r="C602" s="83"/>
      <c r="D602" s="84"/>
      <c r="E602" s="84"/>
      <c r="F602" s="76"/>
      <c r="G602" s="76"/>
      <c r="H602" s="76"/>
      <c r="I602" s="76"/>
      <c r="J602" s="76"/>
      <c r="K602" s="76"/>
      <c r="L602" s="76"/>
      <c r="M602" s="76"/>
      <c r="N602" s="76"/>
      <c r="O602" s="86"/>
      <c r="P602" s="76"/>
      <c r="Q602" s="76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</row>
    <row r="603" spans="1:35">
      <c r="A603" s="50"/>
      <c r="B603" s="50"/>
      <c r="C603" s="83"/>
      <c r="D603" s="84"/>
      <c r="E603" s="84"/>
      <c r="F603" s="76"/>
      <c r="G603" s="76"/>
      <c r="H603" s="76"/>
      <c r="I603" s="76"/>
      <c r="J603" s="76"/>
      <c r="K603" s="76"/>
      <c r="L603" s="76"/>
      <c r="M603" s="76"/>
      <c r="N603" s="76"/>
      <c r="O603" s="86"/>
      <c r="P603" s="76"/>
      <c r="Q603" s="76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</row>
    <row r="604" spans="1:35">
      <c r="A604" s="50"/>
      <c r="B604" s="50"/>
      <c r="C604" s="83"/>
      <c r="D604" s="84"/>
      <c r="E604" s="84"/>
      <c r="F604" s="76"/>
      <c r="G604" s="76"/>
      <c r="H604" s="76"/>
      <c r="I604" s="76"/>
      <c r="J604" s="76"/>
      <c r="K604" s="76"/>
      <c r="L604" s="76"/>
      <c r="M604" s="76"/>
      <c r="N604" s="76"/>
      <c r="O604" s="86"/>
      <c r="P604" s="76"/>
      <c r="Q604" s="76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</row>
    <row r="605" spans="1:35">
      <c r="A605" s="50"/>
      <c r="B605" s="50"/>
      <c r="C605" s="83"/>
      <c r="D605" s="84"/>
      <c r="E605" s="84"/>
      <c r="F605" s="76"/>
      <c r="G605" s="76"/>
      <c r="H605" s="76"/>
      <c r="I605" s="76"/>
      <c r="J605" s="76"/>
      <c r="K605" s="76"/>
      <c r="L605" s="76"/>
      <c r="M605" s="76"/>
      <c r="N605" s="76"/>
      <c r="O605" s="86"/>
      <c r="P605" s="76"/>
      <c r="Q605" s="76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</row>
    <row r="606" spans="1:35">
      <c r="A606" s="50"/>
      <c r="B606" s="50"/>
      <c r="C606" s="83"/>
      <c r="D606" s="84"/>
      <c r="E606" s="84"/>
      <c r="F606" s="76"/>
      <c r="G606" s="76"/>
      <c r="H606" s="76"/>
      <c r="I606" s="76"/>
      <c r="J606" s="76"/>
      <c r="K606" s="76"/>
      <c r="L606" s="76"/>
      <c r="M606" s="76"/>
      <c r="N606" s="76"/>
      <c r="O606" s="86"/>
      <c r="P606" s="76"/>
      <c r="Q606" s="76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</row>
    <row r="607" spans="1:35">
      <c r="A607" s="50"/>
      <c r="B607" s="50"/>
      <c r="C607" s="83"/>
      <c r="D607" s="84"/>
      <c r="E607" s="84"/>
      <c r="F607" s="76"/>
      <c r="G607" s="76"/>
      <c r="H607" s="76"/>
      <c r="I607" s="76"/>
      <c r="J607" s="76"/>
      <c r="K607" s="76"/>
      <c r="L607" s="76"/>
      <c r="M607" s="76"/>
      <c r="N607" s="76"/>
      <c r="O607" s="86"/>
      <c r="P607" s="76"/>
      <c r="Q607" s="76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</row>
    <row r="608" spans="1:35">
      <c r="A608" s="50"/>
      <c r="B608" s="50"/>
      <c r="C608" s="83"/>
      <c r="D608" s="84"/>
      <c r="E608" s="84"/>
      <c r="F608" s="76"/>
      <c r="G608" s="76"/>
      <c r="H608" s="76"/>
      <c r="I608" s="76"/>
      <c r="J608" s="76"/>
      <c r="K608" s="76"/>
      <c r="L608" s="76"/>
      <c r="M608" s="76"/>
      <c r="N608" s="76"/>
      <c r="O608" s="86"/>
      <c r="P608" s="76"/>
      <c r="Q608" s="76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</row>
    <row r="609" spans="1:35">
      <c r="A609" s="50"/>
      <c r="B609" s="50"/>
      <c r="C609" s="83"/>
      <c r="D609" s="84"/>
      <c r="E609" s="84"/>
      <c r="F609" s="76"/>
      <c r="G609" s="76"/>
      <c r="H609" s="76"/>
      <c r="I609" s="76"/>
      <c r="J609" s="76"/>
      <c r="K609" s="76"/>
      <c r="L609" s="76"/>
      <c r="M609" s="76"/>
      <c r="N609" s="76"/>
      <c r="O609" s="86"/>
      <c r="P609" s="76"/>
      <c r="Q609" s="76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</row>
    <row r="610" spans="1:35">
      <c r="A610" s="50"/>
      <c r="B610" s="50"/>
      <c r="C610" s="83"/>
      <c r="D610" s="84"/>
      <c r="E610" s="84"/>
      <c r="F610" s="76"/>
      <c r="G610" s="76"/>
      <c r="H610" s="76"/>
      <c r="I610" s="76"/>
      <c r="J610" s="76"/>
      <c r="K610" s="76"/>
      <c r="L610" s="76"/>
      <c r="M610" s="76"/>
      <c r="N610" s="76"/>
      <c r="O610" s="86"/>
      <c r="P610" s="76"/>
      <c r="Q610" s="76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</row>
    <row r="611" spans="1:35">
      <c r="A611" s="50"/>
      <c r="B611" s="50"/>
      <c r="C611" s="83"/>
      <c r="D611" s="84"/>
      <c r="E611" s="84"/>
      <c r="F611" s="76"/>
      <c r="G611" s="76"/>
      <c r="H611" s="76"/>
      <c r="I611" s="76"/>
      <c r="J611" s="76"/>
      <c r="K611" s="76"/>
      <c r="L611" s="76"/>
      <c r="M611" s="76"/>
      <c r="N611" s="76"/>
      <c r="O611" s="86"/>
      <c r="P611" s="76"/>
      <c r="Q611" s="76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</row>
    <row r="612" spans="1:35">
      <c r="A612" s="50"/>
      <c r="B612" s="50"/>
      <c r="C612" s="83"/>
      <c r="D612" s="84"/>
      <c r="E612" s="84"/>
      <c r="F612" s="76"/>
      <c r="G612" s="76"/>
      <c r="H612" s="76"/>
      <c r="I612" s="76"/>
      <c r="J612" s="76"/>
      <c r="K612" s="76"/>
      <c r="L612" s="76"/>
      <c r="M612" s="76"/>
      <c r="N612" s="76"/>
      <c r="O612" s="86"/>
      <c r="P612" s="76"/>
      <c r="Q612" s="76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</row>
    <row r="613" spans="1:35">
      <c r="A613" s="50"/>
      <c r="B613" s="50"/>
      <c r="C613" s="83"/>
      <c r="D613" s="84"/>
      <c r="E613" s="84"/>
      <c r="F613" s="76"/>
      <c r="G613" s="76"/>
      <c r="H613" s="76"/>
      <c r="I613" s="76"/>
      <c r="J613" s="76"/>
      <c r="K613" s="76"/>
      <c r="L613" s="76"/>
      <c r="M613" s="76"/>
      <c r="N613" s="76"/>
      <c r="O613" s="86"/>
      <c r="P613" s="76"/>
      <c r="Q613" s="76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</row>
    <row r="614" spans="1:35">
      <c r="A614" s="50"/>
      <c r="B614" s="50"/>
      <c r="C614" s="83"/>
      <c r="D614" s="84"/>
      <c r="E614" s="84"/>
      <c r="F614" s="76"/>
      <c r="G614" s="76"/>
      <c r="H614" s="76"/>
      <c r="I614" s="76"/>
      <c r="J614" s="76"/>
      <c r="K614" s="76"/>
      <c r="L614" s="76"/>
      <c r="M614" s="76"/>
      <c r="N614" s="76"/>
      <c r="O614" s="86"/>
      <c r="P614" s="76"/>
      <c r="Q614" s="76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</row>
    <row r="615" spans="1:35">
      <c r="A615" s="50"/>
      <c r="B615" s="50"/>
      <c r="C615" s="83"/>
      <c r="D615" s="84"/>
      <c r="E615" s="84"/>
      <c r="F615" s="76"/>
      <c r="G615" s="76"/>
      <c r="H615" s="76"/>
      <c r="I615" s="76"/>
      <c r="J615" s="76"/>
      <c r="K615" s="76"/>
      <c r="L615" s="76"/>
      <c r="M615" s="76"/>
      <c r="N615" s="76"/>
      <c r="O615" s="86"/>
      <c r="P615" s="76"/>
      <c r="Q615" s="76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</row>
    <row r="616" spans="1:35">
      <c r="A616" s="50"/>
      <c r="B616" s="50"/>
      <c r="C616" s="83"/>
      <c r="D616" s="84"/>
      <c r="E616" s="84"/>
      <c r="F616" s="76"/>
      <c r="G616" s="76"/>
      <c r="H616" s="76"/>
      <c r="I616" s="76"/>
      <c r="J616" s="76"/>
      <c r="K616" s="76"/>
      <c r="L616" s="76"/>
      <c r="M616" s="76"/>
      <c r="N616" s="76"/>
      <c r="O616" s="86"/>
      <c r="P616" s="76"/>
      <c r="Q616" s="76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</row>
    <row r="617" spans="1:35">
      <c r="A617" s="50"/>
      <c r="B617" s="50"/>
      <c r="C617" s="83"/>
      <c r="D617" s="84"/>
      <c r="E617" s="84"/>
      <c r="F617" s="76"/>
      <c r="G617" s="76"/>
      <c r="H617" s="76"/>
      <c r="I617" s="76"/>
      <c r="J617" s="76"/>
      <c r="K617" s="76"/>
      <c r="L617" s="76"/>
      <c r="M617" s="76"/>
      <c r="N617" s="76"/>
      <c r="O617" s="86"/>
      <c r="P617" s="76"/>
      <c r="Q617" s="76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</row>
    <row r="618" spans="1:35">
      <c r="A618" s="50"/>
      <c r="B618" s="50"/>
      <c r="C618" s="83"/>
      <c r="D618" s="84"/>
      <c r="E618" s="84"/>
      <c r="F618" s="76"/>
      <c r="G618" s="76"/>
      <c r="H618" s="76"/>
      <c r="I618" s="76"/>
      <c r="J618" s="76"/>
      <c r="K618" s="76"/>
      <c r="L618" s="76"/>
      <c r="M618" s="76"/>
      <c r="N618" s="76"/>
      <c r="O618" s="86"/>
      <c r="P618" s="76"/>
      <c r="Q618" s="76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</row>
    <row r="619" spans="1:35">
      <c r="A619" s="50"/>
      <c r="B619" s="50"/>
      <c r="C619" s="83"/>
      <c r="D619" s="84"/>
      <c r="E619" s="84"/>
      <c r="F619" s="76"/>
      <c r="G619" s="76"/>
      <c r="H619" s="76"/>
      <c r="I619" s="76"/>
      <c r="J619" s="76"/>
      <c r="K619" s="76"/>
      <c r="L619" s="76"/>
      <c r="M619" s="76"/>
      <c r="N619" s="76"/>
      <c r="O619" s="86"/>
      <c r="P619" s="76"/>
      <c r="Q619" s="76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</row>
    <row r="620" spans="1:35">
      <c r="A620" s="50"/>
      <c r="B620" s="50"/>
      <c r="C620" s="83"/>
      <c r="D620" s="84"/>
      <c r="E620" s="84"/>
      <c r="F620" s="76"/>
      <c r="G620" s="76"/>
      <c r="H620" s="76"/>
      <c r="I620" s="76"/>
      <c r="J620" s="76"/>
      <c r="K620" s="76"/>
      <c r="L620" s="76"/>
      <c r="M620" s="76"/>
      <c r="N620" s="76"/>
      <c r="O620" s="86"/>
      <c r="P620" s="76"/>
      <c r="Q620" s="76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</row>
    <row r="621" spans="1:35">
      <c r="A621" s="50"/>
      <c r="B621" s="50"/>
      <c r="C621" s="83"/>
      <c r="D621" s="84"/>
      <c r="E621" s="84"/>
      <c r="F621" s="76"/>
      <c r="G621" s="76"/>
      <c r="H621" s="76"/>
      <c r="I621" s="76"/>
      <c r="J621" s="76"/>
      <c r="K621" s="76"/>
      <c r="L621" s="76"/>
      <c r="M621" s="76"/>
      <c r="N621" s="76"/>
      <c r="O621" s="86"/>
      <c r="P621" s="76"/>
      <c r="Q621" s="76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</row>
    <row r="622" spans="1:35">
      <c r="A622" s="50"/>
      <c r="B622" s="50"/>
      <c r="C622" s="83"/>
      <c r="D622" s="84"/>
      <c r="E622" s="84"/>
      <c r="F622" s="76"/>
      <c r="G622" s="76"/>
      <c r="H622" s="76"/>
      <c r="I622" s="76"/>
      <c r="J622" s="76"/>
      <c r="K622" s="76"/>
      <c r="L622" s="76"/>
      <c r="M622" s="76"/>
      <c r="N622" s="76"/>
      <c r="O622" s="86"/>
      <c r="P622" s="76"/>
      <c r="Q622" s="76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</row>
    <row r="623" spans="1:35">
      <c r="A623" s="50"/>
      <c r="B623" s="50"/>
      <c r="C623" s="83"/>
      <c r="D623" s="84"/>
      <c r="E623" s="84"/>
      <c r="F623" s="76"/>
      <c r="G623" s="76"/>
      <c r="H623" s="76"/>
      <c r="I623" s="76"/>
      <c r="J623" s="76"/>
      <c r="K623" s="76"/>
      <c r="L623" s="76"/>
      <c r="M623" s="76"/>
      <c r="N623" s="76"/>
      <c r="O623" s="86"/>
      <c r="P623" s="76"/>
      <c r="Q623" s="76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</row>
    <row r="624" spans="1:35">
      <c r="A624" s="50"/>
      <c r="B624" s="50"/>
      <c r="C624" s="83"/>
      <c r="D624" s="84"/>
      <c r="E624" s="84"/>
      <c r="F624" s="76"/>
      <c r="G624" s="76"/>
      <c r="H624" s="76"/>
      <c r="I624" s="76"/>
      <c r="J624" s="76"/>
      <c r="K624" s="76"/>
      <c r="L624" s="76"/>
      <c r="M624" s="76"/>
      <c r="N624" s="76"/>
      <c r="O624" s="86"/>
      <c r="P624" s="76"/>
      <c r="Q624" s="76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</row>
    <row r="625" spans="1:35">
      <c r="A625" s="50"/>
      <c r="B625" s="50"/>
      <c r="C625" s="83"/>
      <c r="D625" s="84"/>
      <c r="E625" s="84"/>
      <c r="F625" s="76"/>
      <c r="G625" s="76"/>
      <c r="H625" s="76"/>
      <c r="I625" s="76"/>
      <c r="J625" s="76"/>
      <c r="K625" s="76"/>
      <c r="L625" s="76"/>
      <c r="M625" s="76"/>
      <c r="N625" s="76"/>
      <c r="O625" s="86"/>
      <c r="P625" s="76"/>
      <c r="Q625" s="76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</row>
    <row r="626" spans="1:35">
      <c r="A626" s="50"/>
      <c r="B626" s="50"/>
      <c r="C626" s="83"/>
      <c r="D626" s="84"/>
      <c r="E626" s="84"/>
      <c r="F626" s="76"/>
      <c r="G626" s="76"/>
      <c r="H626" s="76"/>
      <c r="I626" s="76"/>
      <c r="J626" s="76"/>
      <c r="K626" s="76"/>
      <c r="L626" s="76"/>
      <c r="M626" s="76"/>
      <c r="N626" s="76"/>
      <c r="O626" s="86"/>
      <c r="P626" s="76"/>
      <c r="Q626" s="76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</row>
    <row r="627" spans="1:35">
      <c r="A627" s="50"/>
      <c r="B627" s="50"/>
      <c r="C627" s="83"/>
      <c r="D627" s="84"/>
      <c r="E627" s="84"/>
      <c r="F627" s="76"/>
      <c r="G627" s="76"/>
      <c r="H627" s="76"/>
      <c r="I627" s="76"/>
      <c r="J627" s="76"/>
      <c r="K627" s="76"/>
      <c r="L627" s="76"/>
      <c r="M627" s="76"/>
      <c r="N627" s="76"/>
      <c r="O627" s="86"/>
      <c r="P627" s="76"/>
      <c r="Q627" s="76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</row>
    <row r="628" spans="1:35">
      <c r="A628" s="50"/>
      <c r="B628" s="50"/>
      <c r="C628" s="83"/>
      <c r="D628" s="84"/>
      <c r="E628" s="84"/>
      <c r="F628" s="76"/>
      <c r="G628" s="76"/>
      <c r="H628" s="76"/>
      <c r="I628" s="76"/>
      <c r="J628" s="76"/>
      <c r="K628" s="76"/>
      <c r="L628" s="76"/>
      <c r="M628" s="76"/>
      <c r="N628" s="76"/>
      <c r="O628" s="86"/>
      <c r="P628" s="76"/>
      <c r="Q628" s="76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</row>
    <row r="629" spans="1:35">
      <c r="A629" s="50"/>
      <c r="B629" s="50"/>
      <c r="C629" s="83"/>
      <c r="D629" s="84"/>
      <c r="E629" s="84"/>
      <c r="F629" s="76"/>
      <c r="G629" s="76"/>
      <c r="H629" s="76"/>
      <c r="I629" s="76"/>
      <c r="J629" s="76"/>
      <c r="K629" s="76"/>
      <c r="L629" s="76"/>
      <c r="M629" s="76"/>
      <c r="N629" s="76"/>
      <c r="O629" s="86"/>
      <c r="P629" s="76"/>
      <c r="Q629" s="76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</row>
    <row r="630" spans="1:35">
      <c r="A630" s="50"/>
      <c r="B630" s="50"/>
      <c r="C630" s="83"/>
      <c r="D630" s="84"/>
      <c r="E630" s="84"/>
      <c r="F630" s="76"/>
      <c r="G630" s="76"/>
      <c r="H630" s="76"/>
      <c r="I630" s="76"/>
      <c r="J630" s="76"/>
      <c r="K630" s="76"/>
      <c r="L630" s="76"/>
      <c r="M630" s="76"/>
      <c r="N630" s="76"/>
      <c r="O630" s="86"/>
      <c r="P630" s="76"/>
      <c r="Q630" s="76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</row>
    <row r="631" spans="1:35">
      <c r="A631" s="50"/>
      <c r="B631" s="50"/>
      <c r="C631" s="83"/>
      <c r="D631" s="84"/>
      <c r="E631" s="84"/>
      <c r="F631" s="76"/>
      <c r="G631" s="76"/>
      <c r="H631" s="76"/>
      <c r="I631" s="76"/>
      <c r="J631" s="76"/>
      <c r="K631" s="76"/>
      <c r="L631" s="76"/>
      <c r="M631" s="76"/>
      <c r="N631" s="76"/>
      <c r="O631" s="86"/>
      <c r="P631" s="76"/>
      <c r="Q631" s="76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</row>
    <row r="632" spans="1:35">
      <c r="A632" s="50"/>
      <c r="B632" s="50"/>
      <c r="C632" s="83"/>
      <c r="D632" s="84"/>
      <c r="E632" s="84"/>
      <c r="F632" s="76"/>
      <c r="G632" s="76"/>
      <c r="H632" s="76"/>
      <c r="I632" s="76"/>
      <c r="J632" s="76"/>
      <c r="K632" s="76"/>
      <c r="L632" s="76"/>
      <c r="M632" s="76"/>
      <c r="N632" s="76"/>
      <c r="O632" s="86"/>
      <c r="P632" s="76"/>
      <c r="Q632" s="76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</row>
    <row r="633" spans="1:35">
      <c r="A633" s="50"/>
      <c r="B633" s="50"/>
      <c r="C633" s="83"/>
      <c r="D633" s="84"/>
      <c r="E633" s="84"/>
      <c r="F633" s="76"/>
      <c r="G633" s="76"/>
      <c r="H633" s="76"/>
      <c r="I633" s="76"/>
      <c r="J633" s="76"/>
      <c r="K633" s="76"/>
      <c r="L633" s="76"/>
      <c r="M633" s="76"/>
      <c r="N633" s="76"/>
      <c r="O633" s="86"/>
      <c r="P633" s="76"/>
      <c r="Q633" s="76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</row>
    <row r="634" spans="1:35">
      <c r="A634" s="50"/>
      <c r="B634" s="50"/>
      <c r="C634" s="83"/>
      <c r="D634" s="84"/>
      <c r="E634" s="84"/>
      <c r="F634" s="76"/>
      <c r="G634" s="76"/>
      <c r="H634" s="76"/>
      <c r="I634" s="76"/>
      <c r="J634" s="76"/>
      <c r="K634" s="76"/>
      <c r="L634" s="76"/>
      <c r="M634" s="76"/>
      <c r="N634" s="76"/>
      <c r="O634" s="86"/>
      <c r="P634" s="76"/>
      <c r="Q634" s="76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</row>
    <row r="635" spans="1:35">
      <c r="A635" s="50"/>
      <c r="B635" s="50"/>
      <c r="C635" s="83"/>
      <c r="D635" s="84"/>
      <c r="E635" s="84"/>
      <c r="F635" s="76"/>
      <c r="G635" s="76"/>
      <c r="H635" s="76"/>
      <c r="I635" s="76"/>
      <c r="J635" s="76"/>
      <c r="K635" s="76"/>
      <c r="L635" s="76"/>
      <c r="M635" s="76"/>
      <c r="N635" s="76"/>
      <c r="O635" s="86"/>
      <c r="P635" s="76"/>
      <c r="Q635" s="76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</row>
    <row r="636" spans="1:35">
      <c r="A636" s="50"/>
      <c r="B636" s="50"/>
      <c r="C636" s="83"/>
      <c r="D636" s="84"/>
      <c r="E636" s="84"/>
      <c r="F636" s="76"/>
      <c r="G636" s="76"/>
      <c r="H636" s="76"/>
      <c r="I636" s="76"/>
      <c r="J636" s="76"/>
      <c r="K636" s="76"/>
      <c r="L636" s="76"/>
      <c r="M636" s="76"/>
      <c r="N636" s="76"/>
      <c r="O636" s="86"/>
      <c r="P636" s="76"/>
      <c r="Q636" s="76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</row>
    <row r="637" spans="1:35">
      <c r="A637" s="50"/>
      <c r="B637" s="50"/>
      <c r="C637" s="83"/>
      <c r="D637" s="84"/>
      <c r="E637" s="84"/>
      <c r="F637" s="76"/>
      <c r="G637" s="76"/>
      <c r="H637" s="76"/>
      <c r="I637" s="76"/>
      <c r="J637" s="76"/>
      <c r="K637" s="76"/>
      <c r="L637" s="76"/>
      <c r="M637" s="76"/>
      <c r="N637" s="76"/>
      <c r="O637" s="86"/>
      <c r="P637" s="76"/>
      <c r="Q637" s="76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</row>
    <row r="638" spans="1:35">
      <c r="A638" s="50"/>
      <c r="B638" s="50"/>
      <c r="C638" s="83"/>
      <c r="D638" s="84"/>
      <c r="E638" s="84"/>
      <c r="F638" s="76"/>
      <c r="G638" s="76"/>
      <c r="H638" s="76"/>
      <c r="I638" s="76"/>
      <c r="J638" s="76"/>
      <c r="K638" s="76"/>
      <c r="L638" s="76"/>
      <c r="M638" s="76"/>
      <c r="N638" s="76"/>
      <c r="O638" s="86"/>
      <c r="P638" s="76"/>
      <c r="Q638" s="76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</row>
    <row r="639" spans="1:35">
      <c r="A639" s="50"/>
      <c r="B639" s="50"/>
      <c r="C639" s="83"/>
      <c r="D639" s="84"/>
      <c r="E639" s="84"/>
      <c r="F639" s="76"/>
      <c r="G639" s="76"/>
      <c r="H639" s="76"/>
      <c r="I639" s="76"/>
      <c r="J639" s="76"/>
      <c r="K639" s="76"/>
      <c r="L639" s="76"/>
      <c r="M639" s="76"/>
      <c r="N639" s="76"/>
      <c r="O639" s="86"/>
      <c r="P639" s="76"/>
      <c r="Q639" s="76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</row>
    <row r="640" spans="1:35">
      <c r="A640" s="50"/>
      <c r="B640" s="50"/>
      <c r="C640" s="83"/>
      <c r="D640" s="84"/>
      <c r="E640" s="84"/>
      <c r="F640" s="76"/>
      <c r="G640" s="76"/>
      <c r="H640" s="76"/>
      <c r="I640" s="76"/>
      <c r="J640" s="76"/>
      <c r="K640" s="76"/>
      <c r="L640" s="76"/>
      <c r="M640" s="76"/>
      <c r="N640" s="76"/>
      <c r="O640" s="86"/>
      <c r="P640" s="76"/>
      <c r="Q640" s="76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</row>
    <row r="641" spans="1:35">
      <c r="A641" s="50"/>
      <c r="B641" s="50"/>
      <c r="C641" s="83"/>
      <c r="D641" s="84"/>
      <c r="E641" s="84"/>
      <c r="F641" s="76"/>
      <c r="G641" s="76"/>
      <c r="H641" s="76"/>
      <c r="I641" s="76"/>
      <c r="J641" s="76"/>
      <c r="K641" s="76"/>
      <c r="L641" s="76"/>
      <c r="M641" s="76"/>
      <c r="N641" s="76"/>
      <c r="O641" s="86"/>
      <c r="P641" s="76"/>
      <c r="Q641" s="76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</row>
    <row r="642" spans="1:35">
      <c r="A642" s="50"/>
      <c r="B642" s="50"/>
      <c r="C642" s="83"/>
      <c r="D642" s="84"/>
      <c r="E642" s="84"/>
      <c r="F642" s="76"/>
      <c r="G642" s="76"/>
      <c r="H642" s="76"/>
      <c r="I642" s="76"/>
      <c r="J642" s="76"/>
      <c r="K642" s="76"/>
      <c r="L642" s="76"/>
      <c r="M642" s="76"/>
      <c r="N642" s="76"/>
      <c r="O642" s="86"/>
      <c r="P642" s="76"/>
      <c r="Q642" s="76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</row>
    <row r="643" spans="1:35">
      <c r="A643" s="50"/>
      <c r="B643" s="50"/>
      <c r="C643" s="83"/>
      <c r="D643" s="84"/>
      <c r="E643" s="84"/>
      <c r="F643" s="76"/>
      <c r="G643" s="76"/>
      <c r="H643" s="76"/>
      <c r="I643" s="76"/>
      <c r="J643" s="76"/>
      <c r="K643" s="76"/>
      <c r="L643" s="76"/>
      <c r="M643" s="76"/>
      <c r="N643" s="76"/>
      <c r="O643" s="86"/>
      <c r="P643" s="76"/>
      <c r="Q643" s="76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</row>
    <row r="644" spans="1:35">
      <c r="A644" s="50"/>
      <c r="B644" s="50"/>
      <c r="C644" s="83"/>
      <c r="D644" s="84"/>
      <c r="E644" s="84"/>
      <c r="F644" s="76"/>
      <c r="G644" s="76"/>
      <c r="H644" s="76"/>
      <c r="I644" s="76"/>
      <c r="J644" s="76"/>
      <c r="K644" s="76"/>
      <c r="L644" s="76"/>
      <c r="M644" s="76"/>
      <c r="N644" s="76"/>
      <c r="O644" s="86"/>
      <c r="P644" s="76"/>
      <c r="Q644" s="76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</row>
    <row r="645" spans="1:35">
      <c r="A645" s="50"/>
      <c r="B645" s="50"/>
      <c r="C645" s="83"/>
      <c r="D645" s="84"/>
      <c r="E645" s="84"/>
      <c r="F645" s="76"/>
      <c r="G645" s="76"/>
      <c r="H645" s="76"/>
      <c r="I645" s="76"/>
      <c r="J645" s="76"/>
      <c r="K645" s="76"/>
      <c r="L645" s="76"/>
      <c r="M645" s="76"/>
      <c r="N645" s="76"/>
      <c r="O645" s="86"/>
      <c r="P645" s="76"/>
      <c r="Q645" s="76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</row>
    <row r="646" spans="1:35">
      <c r="A646" s="50"/>
      <c r="B646" s="50"/>
      <c r="C646" s="83"/>
      <c r="D646" s="84"/>
      <c r="E646" s="84"/>
      <c r="F646" s="76"/>
      <c r="G646" s="76"/>
      <c r="H646" s="76"/>
      <c r="I646" s="76"/>
      <c r="J646" s="76"/>
      <c r="K646" s="76"/>
      <c r="L646" s="76"/>
      <c r="M646" s="76"/>
      <c r="N646" s="76"/>
      <c r="O646" s="86"/>
      <c r="P646" s="76"/>
      <c r="Q646" s="76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</row>
    <row r="647" spans="1:35">
      <c r="A647" s="50"/>
      <c r="B647" s="50"/>
      <c r="C647" s="83"/>
      <c r="D647" s="84"/>
      <c r="E647" s="84"/>
      <c r="F647" s="76"/>
      <c r="G647" s="76"/>
      <c r="H647" s="76"/>
      <c r="I647" s="76"/>
      <c r="J647" s="76"/>
      <c r="K647" s="76"/>
      <c r="L647" s="76"/>
      <c r="M647" s="76"/>
      <c r="N647" s="76"/>
      <c r="O647" s="86"/>
      <c r="P647" s="76"/>
      <c r="Q647" s="76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</row>
    <row r="648" spans="1:35">
      <c r="A648" s="50"/>
      <c r="B648" s="50"/>
      <c r="C648" s="83"/>
      <c r="D648" s="84"/>
      <c r="E648" s="84"/>
      <c r="F648" s="76"/>
      <c r="G648" s="76"/>
      <c r="H648" s="76"/>
      <c r="I648" s="76"/>
      <c r="J648" s="76"/>
      <c r="K648" s="76"/>
      <c r="L648" s="76"/>
      <c r="M648" s="76"/>
      <c r="N648" s="76"/>
      <c r="O648" s="86"/>
      <c r="P648" s="76"/>
      <c r="Q648" s="76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</row>
    <row r="649" spans="1:35">
      <c r="A649" s="50"/>
      <c r="B649" s="50"/>
      <c r="C649" s="83"/>
      <c r="D649" s="84"/>
      <c r="E649" s="84"/>
      <c r="F649" s="76"/>
      <c r="G649" s="76"/>
      <c r="H649" s="76"/>
      <c r="I649" s="76"/>
      <c r="J649" s="76"/>
      <c r="K649" s="76"/>
      <c r="L649" s="76"/>
      <c r="M649" s="76"/>
      <c r="N649" s="76"/>
      <c r="O649" s="86"/>
      <c r="P649" s="76"/>
      <c r="Q649" s="76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</row>
    <row r="650" spans="1:35">
      <c r="A650" s="50"/>
      <c r="B650" s="50"/>
      <c r="C650" s="83"/>
      <c r="D650" s="84"/>
      <c r="E650" s="84"/>
      <c r="F650" s="76"/>
      <c r="G650" s="76"/>
      <c r="H650" s="76"/>
      <c r="I650" s="76"/>
      <c r="J650" s="76"/>
      <c r="K650" s="76"/>
      <c r="L650" s="76"/>
      <c r="M650" s="76"/>
      <c r="N650" s="76"/>
      <c r="O650" s="86"/>
      <c r="P650" s="76"/>
      <c r="Q650" s="76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</row>
    <row r="651" spans="1:35">
      <c r="A651" s="50"/>
      <c r="B651" s="50"/>
      <c r="C651" s="83"/>
      <c r="D651" s="84"/>
      <c r="E651" s="84"/>
      <c r="F651" s="76"/>
      <c r="G651" s="76"/>
      <c r="H651" s="76"/>
      <c r="I651" s="76"/>
      <c r="J651" s="76"/>
      <c r="K651" s="76"/>
      <c r="L651" s="76"/>
      <c r="M651" s="76"/>
      <c r="N651" s="76"/>
      <c r="O651" s="86"/>
      <c r="P651" s="76"/>
      <c r="Q651" s="76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</row>
    <row r="652" spans="1:35">
      <c r="A652" s="50"/>
      <c r="B652" s="50"/>
      <c r="C652" s="83"/>
      <c r="D652" s="84"/>
      <c r="E652" s="84"/>
      <c r="F652" s="76"/>
      <c r="G652" s="76"/>
      <c r="H652" s="76"/>
      <c r="I652" s="76"/>
      <c r="J652" s="76"/>
      <c r="K652" s="76"/>
      <c r="L652" s="76"/>
      <c r="M652" s="76"/>
      <c r="N652" s="76"/>
      <c r="O652" s="86"/>
      <c r="P652" s="76"/>
      <c r="Q652" s="76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</row>
    <row r="653" spans="1:35">
      <c r="A653" s="50"/>
      <c r="B653" s="50"/>
      <c r="C653" s="83"/>
      <c r="D653" s="84"/>
      <c r="E653" s="84"/>
      <c r="F653" s="76"/>
      <c r="G653" s="76"/>
      <c r="H653" s="76"/>
      <c r="I653" s="76"/>
      <c r="J653" s="76"/>
      <c r="K653" s="76"/>
      <c r="L653" s="76"/>
      <c r="M653" s="76"/>
      <c r="N653" s="76"/>
      <c r="O653" s="86"/>
      <c r="P653" s="76"/>
      <c r="Q653" s="76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</row>
    <row r="654" spans="1:35">
      <c r="A654" s="50"/>
      <c r="B654" s="50"/>
      <c r="C654" s="83"/>
      <c r="D654" s="84"/>
      <c r="E654" s="84"/>
      <c r="F654" s="76"/>
      <c r="G654" s="76"/>
      <c r="H654" s="76"/>
      <c r="I654" s="76"/>
      <c r="J654" s="76"/>
      <c r="K654" s="76"/>
      <c r="L654" s="76"/>
      <c r="M654" s="76"/>
      <c r="N654" s="76"/>
      <c r="O654" s="86"/>
      <c r="P654" s="76"/>
      <c r="Q654" s="76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</row>
    <row r="655" spans="1:35">
      <c r="A655" s="50"/>
      <c r="B655" s="50"/>
      <c r="C655" s="83"/>
      <c r="D655" s="84"/>
      <c r="E655" s="84"/>
      <c r="F655" s="76"/>
      <c r="G655" s="76"/>
      <c r="H655" s="76"/>
      <c r="I655" s="76"/>
      <c r="J655" s="76"/>
      <c r="K655" s="76"/>
      <c r="L655" s="76"/>
      <c r="M655" s="76"/>
      <c r="N655" s="76"/>
      <c r="O655" s="86"/>
      <c r="P655" s="76"/>
      <c r="Q655" s="76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</row>
    <row r="656" spans="1:35">
      <c r="A656" s="50"/>
      <c r="B656" s="50"/>
      <c r="C656" s="83"/>
      <c r="D656" s="84"/>
      <c r="E656" s="84"/>
      <c r="F656" s="76"/>
      <c r="G656" s="76"/>
      <c r="H656" s="76"/>
      <c r="I656" s="76"/>
      <c r="J656" s="76"/>
      <c r="K656" s="76"/>
      <c r="L656" s="76"/>
      <c r="M656" s="76"/>
      <c r="N656" s="76"/>
      <c r="O656" s="86"/>
      <c r="P656" s="76"/>
      <c r="Q656" s="76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</row>
    <row r="657" spans="1:35">
      <c r="A657" s="50"/>
      <c r="B657" s="50"/>
      <c r="C657" s="83"/>
      <c r="D657" s="84"/>
      <c r="E657" s="84"/>
      <c r="F657" s="76"/>
      <c r="G657" s="76"/>
      <c r="H657" s="76"/>
      <c r="I657" s="76"/>
      <c r="J657" s="76"/>
      <c r="K657" s="76"/>
      <c r="L657" s="76"/>
      <c r="M657" s="76"/>
      <c r="N657" s="76"/>
      <c r="O657" s="86"/>
      <c r="P657" s="76"/>
      <c r="Q657" s="76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</row>
    <row r="658" spans="1:35">
      <c r="A658" s="50"/>
      <c r="B658" s="50"/>
      <c r="C658" s="83"/>
      <c r="D658" s="84"/>
      <c r="E658" s="84"/>
      <c r="F658" s="76"/>
      <c r="G658" s="76"/>
      <c r="H658" s="76"/>
      <c r="I658" s="76"/>
      <c r="J658" s="76"/>
      <c r="K658" s="76"/>
      <c r="L658" s="76"/>
      <c r="M658" s="76"/>
      <c r="N658" s="76"/>
      <c r="O658" s="86"/>
      <c r="P658" s="76"/>
      <c r="Q658" s="76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</row>
    <row r="659" spans="1:35">
      <c r="A659" s="50"/>
      <c r="B659" s="50"/>
      <c r="C659" s="83"/>
      <c r="D659" s="84"/>
      <c r="E659" s="84"/>
      <c r="F659" s="76"/>
      <c r="G659" s="76"/>
      <c r="H659" s="76"/>
      <c r="I659" s="76"/>
      <c r="J659" s="76"/>
      <c r="K659" s="76"/>
      <c r="L659" s="76"/>
      <c r="M659" s="76"/>
      <c r="N659" s="76"/>
      <c r="O659" s="86"/>
      <c r="P659" s="76"/>
      <c r="Q659" s="76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</row>
    <row r="660" spans="1:35">
      <c r="A660" s="50"/>
      <c r="B660" s="50"/>
      <c r="C660" s="83"/>
      <c r="D660" s="84"/>
      <c r="E660" s="84"/>
      <c r="F660" s="76"/>
      <c r="G660" s="76"/>
      <c r="H660" s="76"/>
      <c r="I660" s="76"/>
      <c r="J660" s="76"/>
      <c r="K660" s="76"/>
      <c r="L660" s="76"/>
      <c r="M660" s="76"/>
      <c r="N660" s="76"/>
      <c r="O660" s="86"/>
      <c r="P660" s="76"/>
      <c r="Q660" s="76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</row>
    <row r="661" spans="1:35">
      <c r="A661" s="50"/>
      <c r="B661" s="50"/>
      <c r="C661" s="83"/>
      <c r="D661" s="84"/>
      <c r="E661" s="84"/>
      <c r="F661" s="76"/>
      <c r="G661" s="76"/>
      <c r="H661" s="76"/>
      <c r="I661" s="76"/>
      <c r="J661" s="76"/>
      <c r="K661" s="76"/>
      <c r="L661" s="76"/>
      <c r="M661" s="76"/>
      <c r="N661" s="76"/>
      <c r="O661" s="86"/>
      <c r="P661" s="76"/>
      <c r="Q661" s="76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</row>
    <row r="662" spans="1:35">
      <c r="A662" s="50"/>
      <c r="B662" s="50"/>
      <c r="C662" s="83"/>
      <c r="D662" s="84"/>
      <c r="E662" s="84"/>
      <c r="F662" s="76"/>
      <c r="G662" s="76"/>
      <c r="H662" s="76"/>
      <c r="I662" s="76"/>
      <c r="J662" s="76"/>
      <c r="K662" s="76"/>
      <c r="L662" s="76"/>
      <c r="M662" s="76"/>
      <c r="N662" s="76"/>
      <c r="O662" s="86"/>
      <c r="P662" s="76"/>
      <c r="Q662" s="76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</row>
    <row r="663" spans="1:35">
      <c r="A663" s="50"/>
      <c r="B663" s="50"/>
      <c r="C663" s="83"/>
      <c r="D663" s="84"/>
      <c r="E663" s="84"/>
      <c r="F663" s="76"/>
      <c r="G663" s="76"/>
      <c r="H663" s="76"/>
      <c r="I663" s="76"/>
      <c r="J663" s="76"/>
      <c r="K663" s="76"/>
      <c r="L663" s="76"/>
      <c r="M663" s="76"/>
      <c r="N663" s="76"/>
      <c r="O663" s="86"/>
      <c r="P663" s="76"/>
      <c r="Q663" s="76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</row>
    <row r="664" spans="1:35">
      <c r="A664" s="50"/>
      <c r="B664" s="50"/>
      <c r="C664" s="83"/>
      <c r="D664" s="84"/>
      <c r="E664" s="84"/>
      <c r="F664" s="76"/>
      <c r="G664" s="76"/>
      <c r="H664" s="76"/>
      <c r="I664" s="76"/>
      <c r="J664" s="76"/>
      <c r="K664" s="76"/>
      <c r="L664" s="76"/>
      <c r="M664" s="76"/>
      <c r="N664" s="76"/>
      <c r="O664" s="86"/>
      <c r="P664" s="76"/>
      <c r="Q664" s="76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</row>
    <row r="665" spans="1:35">
      <c r="A665" s="50"/>
      <c r="B665" s="50"/>
      <c r="C665" s="83"/>
      <c r="D665" s="84"/>
      <c r="E665" s="84"/>
      <c r="F665" s="76"/>
      <c r="G665" s="76"/>
      <c r="H665" s="76"/>
      <c r="I665" s="76"/>
      <c r="J665" s="76"/>
      <c r="K665" s="76"/>
      <c r="L665" s="76"/>
      <c r="M665" s="76"/>
      <c r="N665" s="76"/>
      <c r="O665" s="86"/>
      <c r="P665" s="76"/>
      <c r="Q665" s="76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</row>
    <row r="666" spans="1:35">
      <c r="A666" s="50"/>
      <c r="B666" s="50"/>
      <c r="C666" s="83"/>
      <c r="D666" s="84"/>
      <c r="E666" s="84"/>
      <c r="F666" s="76"/>
      <c r="G666" s="76"/>
      <c r="H666" s="76"/>
      <c r="I666" s="76"/>
      <c r="J666" s="76"/>
      <c r="K666" s="76"/>
      <c r="L666" s="76"/>
      <c r="M666" s="76"/>
      <c r="N666" s="76"/>
      <c r="O666" s="86"/>
      <c r="P666" s="76"/>
      <c r="Q666" s="76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</row>
    <row r="667" spans="1:35">
      <c r="A667" s="50"/>
      <c r="B667" s="50"/>
      <c r="C667" s="83"/>
      <c r="D667" s="84"/>
      <c r="E667" s="84"/>
      <c r="F667" s="76"/>
      <c r="G667" s="76"/>
      <c r="H667" s="76"/>
      <c r="I667" s="76"/>
      <c r="J667" s="76"/>
      <c r="K667" s="76"/>
      <c r="L667" s="76"/>
      <c r="M667" s="76"/>
      <c r="N667" s="76"/>
      <c r="O667" s="86"/>
      <c r="P667" s="76"/>
      <c r="Q667" s="76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</row>
    <row r="668" spans="1:35">
      <c r="A668" s="50"/>
      <c r="B668" s="50"/>
      <c r="C668" s="83"/>
      <c r="D668" s="84"/>
      <c r="E668" s="84"/>
      <c r="F668" s="76"/>
      <c r="G668" s="76"/>
      <c r="H668" s="76"/>
      <c r="I668" s="76"/>
      <c r="J668" s="76"/>
      <c r="K668" s="76"/>
      <c r="L668" s="76"/>
      <c r="M668" s="76"/>
      <c r="N668" s="76"/>
      <c r="O668" s="86"/>
      <c r="P668" s="76"/>
      <c r="Q668" s="76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</row>
    <row r="669" spans="1:35">
      <c r="A669" s="50"/>
      <c r="B669" s="50"/>
      <c r="C669" s="83"/>
      <c r="D669" s="84"/>
      <c r="E669" s="84"/>
      <c r="F669" s="76"/>
      <c r="G669" s="76"/>
      <c r="H669" s="76"/>
      <c r="I669" s="76"/>
      <c r="J669" s="76"/>
      <c r="K669" s="76"/>
      <c r="L669" s="76"/>
      <c r="M669" s="76"/>
      <c r="N669" s="76"/>
      <c r="O669" s="86"/>
      <c r="P669" s="76"/>
      <c r="Q669" s="76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</row>
    <row r="670" spans="1:35">
      <c r="A670" s="50"/>
      <c r="B670" s="50"/>
      <c r="C670" s="83"/>
      <c r="D670" s="84"/>
      <c r="E670" s="84"/>
      <c r="F670" s="76"/>
      <c r="G670" s="76"/>
      <c r="H670" s="76"/>
      <c r="I670" s="76"/>
      <c r="J670" s="76"/>
      <c r="K670" s="76"/>
      <c r="L670" s="76"/>
      <c r="M670" s="76"/>
      <c r="N670" s="76"/>
      <c r="O670" s="86"/>
      <c r="P670" s="76"/>
      <c r="Q670" s="76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</row>
    <row r="671" spans="1:35">
      <c r="A671" s="50"/>
      <c r="B671" s="50"/>
      <c r="C671" s="83"/>
      <c r="D671" s="84"/>
      <c r="E671" s="84"/>
      <c r="F671" s="76"/>
      <c r="G671" s="76"/>
      <c r="H671" s="76"/>
      <c r="I671" s="76"/>
      <c r="J671" s="76"/>
      <c r="K671" s="76"/>
      <c r="L671" s="76"/>
      <c r="M671" s="76"/>
      <c r="N671" s="76"/>
      <c r="O671" s="86"/>
      <c r="P671" s="76"/>
      <c r="Q671" s="76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</row>
    <row r="672" spans="1:35">
      <c r="A672" s="50"/>
      <c r="B672" s="50"/>
      <c r="C672" s="83"/>
      <c r="D672" s="84"/>
      <c r="E672" s="84"/>
      <c r="F672" s="76"/>
      <c r="G672" s="76"/>
      <c r="H672" s="76"/>
      <c r="I672" s="76"/>
      <c r="J672" s="76"/>
      <c r="K672" s="76"/>
      <c r="L672" s="76"/>
      <c r="M672" s="76"/>
      <c r="N672" s="76"/>
      <c r="O672" s="86"/>
      <c r="P672" s="76"/>
      <c r="Q672" s="76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</row>
    <row r="673" spans="1:35">
      <c r="A673" s="50"/>
      <c r="B673" s="50"/>
      <c r="C673" s="83"/>
      <c r="D673" s="84"/>
      <c r="E673" s="84"/>
      <c r="F673" s="76"/>
      <c r="G673" s="76"/>
      <c r="H673" s="76"/>
      <c r="I673" s="76"/>
      <c r="J673" s="76"/>
      <c r="K673" s="76"/>
      <c r="L673" s="76"/>
      <c r="M673" s="76"/>
      <c r="N673" s="76"/>
      <c r="O673" s="86"/>
      <c r="P673" s="76"/>
      <c r="Q673" s="76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</row>
    <row r="674" spans="1:35">
      <c r="A674" s="50"/>
      <c r="B674" s="50"/>
      <c r="C674" s="83"/>
      <c r="D674" s="84"/>
      <c r="E674" s="84"/>
      <c r="F674" s="76"/>
      <c r="G674" s="76"/>
      <c r="H674" s="76"/>
      <c r="I674" s="76"/>
      <c r="J674" s="76"/>
      <c r="K674" s="76"/>
      <c r="L674" s="76"/>
      <c r="M674" s="76"/>
      <c r="N674" s="76"/>
      <c r="O674" s="86"/>
      <c r="P674" s="76"/>
      <c r="Q674" s="76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</row>
    <row r="675" spans="1:35">
      <c r="A675" s="50"/>
      <c r="B675" s="50"/>
      <c r="C675" s="83"/>
      <c r="D675" s="84"/>
      <c r="E675" s="84"/>
      <c r="F675" s="76"/>
      <c r="G675" s="76"/>
      <c r="H675" s="76"/>
      <c r="I675" s="76"/>
      <c r="J675" s="76"/>
      <c r="K675" s="76"/>
      <c r="L675" s="76"/>
      <c r="M675" s="76"/>
      <c r="N675" s="76"/>
      <c r="O675" s="86"/>
      <c r="P675" s="76"/>
      <c r="Q675" s="76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</row>
    <row r="676" spans="1:35">
      <c r="A676" s="50"/>
      <c r="B676" s="50"/>
      <c r="C676" s="83"/>
      <c r="D676" s="84"/>
      <c r="E676" s="84"/>
      <c r="F676" s="76"/>
      <c r="G676" s="76"/>
      <c r="H676" s="76"/>
      <c r="I676" s="76"/>
      <c r="J676" s="76"/>
      <c r="K676" s="76"/>
      <c r="L676" s="76"/>
      <c r="M676" s="76"/>
      <c r="N676" s="76"/>
      <c r="O676" s="86"/>
      <c r="P676" s="76"/>
      <c r="Q676" s="76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</row>
    <row r="677" spans="1:35">
      <c r="A677" s="50"/>
      <c r="B677" s="50"/>
      <c r="C677" s="83"/>
      <c r="D677" s="84"/>
      <c r="E677" s="84"/>
      <c r="F677" s="76"/>
      <c r="G677" s="76"/>
      <c r="H677" s="76"/>
      <c r="I677" s="76"/>
      <c r="J677" s="76"/>
      <c r="K677" s="76"/>
      <c r="L677" s="76"/>
      <c r="M677" s="76"/>
      <c r="N677" s="76"/>
      <c r="O677" s="86"/>
      <c r="P677" s="76"/>
      <c r="Q677" s="76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</row>
    <row r="678" spans="1:35">
      <c r="A678" s="50"/>
      <c r="B678" s="50"/>
      <c r="C678" s="83"/>
      <c r="D678" s="84"/>
      <c r="E678" s="84"/>
      <c r="F678" s="76"/>
      <c r="G678" s="76"/>
      <c r="H678" s="76"/>
      <c r="I678" s="76"/>
      <c r="J678" s="76"/>
      <c r="K678" s="76"/>
      <c r="L678" s="76"/>
      <c r="M678" s="76"/>
      <c r="N678" s="76"/>
      <c r="O678" s="86"/>
      <c r="P678" s="76"/>
      <c r="Q678" s="76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</row>
    <row r="679" spans="1:35">
      <c r="A679" s="50"/>
      <c r="B679" s="50"/>
      <c r="C679" s="83"/>
      <c r="D679" s="84"/>
      <c r="E679" s="84"/>
      <c r="F679" s="76"/>
      <c r="G679" s="76"/>
      <c r="H679" s="76"/>
      <c r="I679" s="76"/>
      <c r="J679" s="76"/>
      <c r="K679" s="76"/>
      <c r="L679" s="76"/>
      <c r="M679" s="76"/>
      <c r="N679" s="76"/>
      <c r="O679" s="86"/>
      <c r="P679" s="76"/>
      <c r="Q679" s="76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</row>
    <row r="680" spans="1:35">
      <c r="A680" s="50"/>
      <c r="B680" s="50"/>
      <c r="C680" s="83"/>
      <c r="D680" s="84"/>
      <c r="E680" s="84"/>
      <c r="F680" s="76"/>
      <c r="G680" s="76"/>
      <c r="H680" s="76"/>
      <c r="I680" s="76"/>
      <c r="J680" s="76"/>
      <c r="K680" s="76"/>
      <c r="L680" s="76"/>
      <c r="M680" s="76"/>
      <c r="N680" s="76"/>
      <c r="O680" s="86"/>
      <c r="P680" s="76"/>
      <c r="Q680" s="76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</row>
    <row r="681" spans="1:35">
      <c r="A681" s="50"/>
      <c r="B681" s="50"/>
      <c r="C681" s="83"/>
      <c r="D681" s="84"/>
      <c r="E681" s="84"/>
      <c r="F681" s="76"/>
      <c r="G681" s="76"/>
      <c r="H681" s="76"/>
      <c r="I681" s="76"/>
      <c r="J681" s="76"/>
      <c r="K681" s="76"/>
      <c r="L681" s="76"/>
      <c r="M681" s="76"/>
      <c r="N681" s="76"/>
      <c r="O681" s="86"/>
      <c r="P681" s="76"/>
      <c r="Q681" s="76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</row>
    <row r="682" spans="1:35">
      <c r="A682" s="50"/>
      <c r="B682" s="50"/>
      <c r="C682" s="83"/>
      <c r="D682" s="84"/>
      <c r="E682" s="84"/>
      <c r="F682" s="76"/>
      <c r="G682" s="76"/>
      <c r="H682" s="76"/>
      <c r="I682" s="76"/>
      <c r="J682" s="76"/>
      <c r="K682" s="76"/>
      <c r="L682" s="76"/>
      <c r="M682" s="76"/>
      <c r="N682" s="76"/>
      <c r="O682" s="86"/>
      <c r="P682" s="76"/>
      <c r="Q682" s="76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</row>
    <row r="683" spans="1:35">
      <c r="A683" s="50"/>
      <c r="B683" s="50"/>
      <c r="C683" s="83"/>
      <c r="D683" s="84"/>
      <c r="E683" s="84"/>
      <c r="F683" s="76"/>
      <c r="G683" s="76"/>
      <c r="H683" s="76"/>
      <c r="I683" s="76"/>
      <c r="J683" s="76"/>
      <c r="K683" s="76"/>
      <c r="L683" s="76"/>
      <c r="M683" s="76"/>
      <c r="N683" s="76"/>
      <c r="O683" s="86"/>
      <c r="P683" s="76"/>
      <c r="Q683" s="76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</row>
    <row r="684" spans="1:35">
      <c r="A684" s="50"/>
      <c r="B684" s="50"/>
      <c r="C684" s="83"/>
      <c r="D684" s="84"/>
      <c r="E684" s="84"/>
      <c r="F684" s="76"/>
      <c r="G684" s="76"/>
      <c r="H684" s="76"/>
      <c r="I684" s="76"/>
      <c r="J684" s="76"/>
      <c r="K684" s="76"/>
      <c r="L684" s="76"/>
      <c r="M684" s="76"/>
      <c r="N684" s="76"/>
      <c r="O684" s="86"/>
      <c r="P684" s="76"/>
      <c r="Q684" s="76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</row>
    <row r="685" spans="1:35">
      <c r="A685" s="50"/>
      <c r="B685" s="50"/>
      <c r="C685" s="83"/>
      <c r="D685" s="84"/>
      <c r="E685" s="84"/>
      <c r="F685" s="76"/>
      <c r="G685" s="76"/>
      <c r="H685" s="76"/>
      <c r="I685" s="76"/>
      <c r="J685" s="76"/>
      <c r="K685" s="76"/>
      <c r="L685" s="76"/>
      <c r="M685" s="76"/>
      <c r="N685" s="76"/>
      <c r="O685" s="86"/>
      <c r="P685" s="76"/>
      <c r="Q685" s="76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</row>
    <row r="686" spans="1:35">
      <c r="A686" s="50"/>
      <c r="B686" s="50"/>
      <c r="C686" s="83"/>
      <c r="D686" s="84"/>
      <c r="E686" s="84"/>
      <c r="F686" s="76"/>
      <c r="G686" s="76"/>
      <c r="H686" s="76"/>
      <c r="I686" s="76"/>
      <c r="J686" s="76"/>
      <c r="K686" s="76"/>
      <c r="L686" s="76"/>
      <c r="M686" s="76"/>
      <c r="N686" s="76"/>
      <c r="O686" s="86"/>
      <c r="P686" s="76"/>
      <c r="Q686" s="76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</row>
    <row r="687" spans="1:35">
      <c r="A687" s="50"/>
      <c r="B687" s="50"/>
      <c r="C687" s="83"/>
      <c r="D687" s="84"/>
      <c r="E687" s="84"/>
      <c r="F687" s="76"/>
      <c r="G687" s="76"/>
      <c r="H687" s="76"/>
      <c r="I687" s="76"/>
      <c r="J687" s="76"/>
      <c r="K687" s="76"/>
      <c r="L687" s="76"/>
      <c r="M687" s="76"/>
      <c r="N687" s="76"/>
      <c r="O687" s="86"/>
      <c r="P687" s="76"/>
      <c r="Q687" s="76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</row>
    <row r="688" spans="1:35">
      <c r="A688" s="50"/>
      <c r="B688" s="50"/>
      <c r="C688" s="83"/>
      <c r="D688" s="84"/>
      <c r="E688" s="84"/>
      <c r="F688" s="76"/>
      <c r="G688" s="76"/>
      <c r="H688" s="76"/>
      <c r="I688" s="76"/>
      <c r="J688" s="76"/>
      <c r="K688" s="76"/>
      <c r="L688" s="76"/>
      <c r="M688" s="76"/>
      <c r="N688" s="76"/>
      <c r="O688" s="86"/>
      <c r="P688" s="76"/>
      <c r="Q688" s="76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</row>
    <row r="689" spans="1:35">
      <c r="A689" s="50"/>
      <c r="B689" s="50"/>
      <c r="C689" s="83"/>
      <c r="D689" s="84"/>
      <c r="E689" s="84"/>
      <c r="F689" s="76"/>
      <c r="G689" s="76"/>
      <c r="H689" s="76"/>
      <c r="I689" s="76"/>
      <c r="J689" s="76"/>
      <c r="K689" s="76"/>
      <c r="L689" s="76"/>
      <c r="M689" s="76"/>
      <c r="N689" s="76"/>
      <c r="O689" s="86"/>
      <c r="P689" s="76"/>
      <c r="Q689" s="76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</row>
    <row r="690" spans="1:35">
      <c r="A690" s="50"/>
      <c r="B690" s="50"/>
      <c r="C690" s="83"/>
      <c r="D690" s="84"/>
      <c r="E690" s="84"/>
      <c r="F690" s="76"/>
      <c r="G690" s="76"/>
      <c r="H690" s="76"/>
      <c r="I690" s="76"/>
      <c r="J690" s="76"/>
      <c r="K690" s="76"/>
      <c r="L690" s="76"/>
      <c r="M690" s="76"/>
      <c r="N690" s="76"/>
      <c r="O690" s="86"/>
      <c r="P690" s="76"/>
      <c r="Q690" s="76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</row>
    <row r="691" spans="1:35">
      <c r="A691" s="50"/>
      <c r="B691" s="50"/>
      <c r="C691" s="83"/>
      <c r="D691" s="84"/>
      <c r="E691" s="84"/>
      <c r="F691" s="76"/>
      <c r="G691" s="76"/>
      <c r="H691" s="76"/>
      <c r="I691" s="76"/>
      <c r="J691" s="76"/>
      <c r="K691" s="76"/>
      <c r="L691" s="76"/>
      <c r="M691" s="76"/>
      <c r="N691" s="76"/>
      <c r="O691" s="86"/>
      <c r="P691" s="76"/>
      <c r="Q691" s="76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</row>
    <row r="692" spans="1:35">
      <c r="A692" s="50"/>
      <c r="B692" s="50"/>
      <c r="C692" s="83"/>
      <c r="D692" s="84"/>
      <c r="E692" s="84"/>
      <c r="F692" s="76"/>
      <c r="G692" s="76"/>
      <c r="H692" s="76"/>
      <c r="I692" s="76"/>
      <c r="J692" s="76"/>
      <c r="K692" s="76"/>
      <c r="L692" s="76"/>
      <c r="M692" s="76"/>
      <c r="N692" s="76"/>
      <c r="O692" s="86"/>
      <c r="P692" s="76"/>
      <c r="Q692" s="76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</row>
    <row r="693" spans="1:35">
      <c r="A693" s="50"/>
      <c r="B693" s="50"/>
      <c r="C693" s="83"/>
      <c r="D693" s="84"/>
      <c r="E693" s="84"/>
      <c r="F693" s="76"/>
      <c r="G693" s="76"/>
      <c r="H693" s="76"/>
      <c r="I693" s="76"/>
      <c r="J693" s="76"/>
      <c r="K693" s="76"/>
      <c r="L693" s="76"/>
      <c r="M693" s="76"/>
      <c r="N693" s="76"/>
      <c r="O693" s="86"/>
      <c r="P693" s="76"/>
      <c r="Q693" s="76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</row>
    <row r="694" spans="1:35">
      <c r="A694" s="50"/>
      <c r="B694" s="50"/>
      <c r="C694" s="83"/>
      <c r="D694" s="84"/>
      <c r="E694" s="84"/>
      <c r="F694" s="76"/>
      <c r="G694" s="76"/>
      <c r="H694" s="76"/>
      <c r="I694" s="76"/>
      <c r="J694" s="76"/>
      <c r="K694" s="76"/>
      <c r="L694" s="76"/>
      <c r="M694" s="76"/>
      <c r="N694" s="76"/>
      <c r="O694" s="86"/>
      <c r="P694" s="76"/>
      <c r="Q694" s="76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</row>
    <row r="695" spans="1:35">
      <c r="A695" s="50"/>
      <c r="B695" s="50"/>
      <c r="C695" s="83"/>
      <c r="D695" s="84"/>
      <c r="E695" s="84"/>
      <c r="F695" s="76"/>
      <c r="G695" s="76"/>
      <c r="H695" s="76"/>
      <c r="I695" s="76"/>
      <c r="J695" s="76"/>
      <c r="K695" s="76"/>
      <c r="L695" s="76"/>
      <c r="M695" s="76"/>
      <c r="N695" s="76"/>
      <c r="O695" s="86"/>
      <c r="P695" s="76"/>
      <c r="Q695" s="76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</row>
    <row r="696" spans="1:35">
      <c r="A696" s="50"/>
      <c r="B696" s="50"/>
      <c r="C696" s="83"/>
      <c r="D696" s="84"/>
      <c r="E696" s="84"/>
      <c r="F696" s="76"/>
      <c r="G696" s="76"/>
      <c r="H696" s="76"/>
      <c r="I696" s="76"/>
      <c r="J696" s="76"/>
      <c r="K696" s="76"/>
      <c r="L696" s="76"/>
      <c r="M696" s="76"/>
      <c r="N696" s="76"/>
      <c r="O696" s="86"/>
      <c r="P696" s="76"/>
      <c r="Q696" s="76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</row>
    <row r="697" spans="1:35">
      <c r="A697" s="50"/>
      <c r="B697" s="50"/>
      <c r="C697" s="83"/>
      <c r="D697" s="84"/>
      <c r="E697" s="84"/>
      <c r="F697" s="76"/>
      <c r="G697" s="76"/>
      <c r="H697" s="76"/>
      <c r="I697" s="76"/>
      <c r="J697" s="76"/>
      <c r="K697" s="76"/>
      <c r="L697" s="76"/>
      <c r="M697" s="76"/>
      <c r="N697" s="76"/>
      <c r="O697" s="86"/>
      <c r="P697" s="76"/>
      <c r="Q697" s="76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</row>
    <row r="698" spans="1:35">
      <c r="A698" s="50"/>
      <c r="B698" s="50"/>
      <c r="C698" s="83"/>
      <c r="D698" s="84"/>
      <c r="E698" s="84"/>
      <c r="F698" s="76"/>
      <c r="G698" s="76"/>
      <c r="H698" s="76"/>
      <c r="I698" s="76"/>
      <c r="J698" s="76"/>
      <c r="K698" s="76"/>
      <c r="L698" s="76"/>
      <c r="M698" s="76"/>
      <c r="N698" s="76"/>
      <c r="O698" s="86"/>
      <c r="P698" s="76"/>
      <c r="Q698" s="76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</row>
    <row r="699" spans="1:35">
      <c r="A699" s="50"/>
      <c r="B699" s="50"/>
      <c r="C699" s="83"/>
      <c r="D699" s="84"/>
      <c r="E699" s="84"/>
      <c r="F699" s="76"/>
      <c r="G699" s="76"/>
      <c r="H699" s="76"/>
      <c r="I699" s="76"/>
      <c r="J699" s="76"/>
      <c r="K699" s="76"/>
      <c r="L699" s="76"/>
      <c r="M699" s="76"/>
      <c r="N699" s="76"/>
      <c r="O699" s="86"/>
      <c r="P699" s="76"/>
      <c r="Q699" s="76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</row>
    <row r="700" spans="1:35">
      <c r="A700" s="50"/>
      <c r="B700" s="50"/>
      <c r="C700" s="83"/>
      <c r="D700" s="84"/>
      <c r="E700" s="84"/>
      <c r="F700" s="76"/>
      <c r="G700" s="76"/>
      <c r="H700" s="76"/>
      <c r="I700" s="76"/>
      <c r="J700" s="76"/>
      <c r="K700" s="76"/>
      <c r="L700" s="76"/>
      <c r="M700" s="76"/>
      <c r="N700" s="76"/>
      <c r="O700" s="86"/>
      <c r="P700" s="76"/>
      <c r="Q700" s="76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</row>
    <row r="701" spans="1:35">
      <c r="A701" s="50"/>
      <c r="B701" s="50"/>
      <c r="C701" s="83"/>
      <c r="D701" s="84"/>
      <c r="E701" s="84"/>
      <c r="F701" s="76"/>
      <c r="G701" s="76"/>
      <c r="H701" s="76"/>
      <c r="I701" s="76"/>
      <c r="J701" s="76"/>
      <c r="K701" s="76"/>
      <c r="L701" s="76"/>
      <c r="M701" s="76"/>
      <c r="N701" s="76"/>
      <c r="O701" s="86"/>
      <c r="P701" s="76"/>
      <c r="Q701" s="76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</row>
    <row r="702" spans="1:35">
      <c r="A702" s="50"/>
      <c r="B702" s="50"/>
      <c r="C702" s="83"/>
      <c r="D702" s="84"/>
      <c r="E702" s="84"/>
      <c r="F702" s="76"/>
      <c r="G702" s="76"/>
      <c r="H702" s="76"/>
      <c r="I702" s="76"/>
      <c r="J702" s="76"/>
      <c r="K702" s="76"/>
      <c r="L702" s="76"/>
      <c r="M702" s="76"/>
      <c r="N702" s="76"/>
      <c r="O702" s="86"/>
      <c r="P702" s="76"/>
      <c r="Q702" s="76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</row>
    <row r="703" spans="1:35">
      <c r="A703" s="50"/>
      <c r="B703" s="50"/>
      <c r="C703" s="83"/>
      <c r="D703" s="84"/>
      <c r="E703" s="84"/>
      <c r="F703" s="76"/>
      <c r="G703" s="76"/>
      <c r="H703" s="76"/>
      <c r="I703" s="76"/>
      <c r="J703" s="76"/>
      <c r="K703" s="76"/>
      <c r="L703" s="76"/>
      <c r="M703" s="76"/>
      <c r="N703" s="76"/>
      <c r="O703" s="86"/>
      <c r="P703" s="76"/>
      <c r="Q703" s="76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</row>
    <row r="704" spans="1:35">
      <c r="A704" s="50"/>
      <c r="B704" s="50"/>
      <c r="C704" s="83"/>
      <c r="D704" s="84"/>
      <c r="E704" s="84"/>
      <c r="F704" s="76"/>
      <c r="G704" s="76"/>
      <c r="H704" s="76"/>
      <c r="I704" s="76"/>
      <c r="J704" s="76"/>
      <c r="K704" s="76"/>
      <c r="L704" s="76"/>
      <c r="M704" s="76"/>
      <c r="N704" s="76"/>
      <c r="O704" s="86"/>
      <c r="P704" s="76"/>
      <c r="Q704" s="76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</row>
    <row r="705" spans="1:35">
      <c r="A705" s="50"/>
      <c r="B705" s="50"/>
      <c r="C705" s="83"/>
      <c r="D705" s="84"/>
      <c r="E705" s="84"/>
      <c r="F705" s="76"/>
      <c r="G705" s="76"/>
      <c r="H705" s="76"/>
      <c r="I705" s="76"/>
      <c r="J705" s="76"/>
      <c r="K705" s="76"/>
      <c r="L705" s="76"/>
      <c r="M705" s="76"/>
      <c r="N705" s="76"/>
      <c r="O705" s="86"/>
      <c r="P705" s="76"/>
      <c r="Q705" s="76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</row>
    <row r="706" spans="1:35">
      <c r="A706" s="50"/>
      <c r="B706" s="50"/>
      <c r="C706" s="83"/>
      <c r="D706" s="84"/>
      <c r="E706" s="84"/>
      <c r="F706" s="76"/>
      <c r="G706" s="76"/>
      <c r="H706" s="76"/>
      <c r="I706" s="76"/>
      <c r="J706" s="76"/>
      <c r="K706" s="76"/>
      <c r="L706" s="76"/>
      <c r="M706" s="76"/>
      <c r="N706" s="76"/>
      <c r="O706" s="86"/>
      <c r="P706" s="76"/>
      <c r="Q706" s="76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</row>
    <row r="707" spans="1:35">
      <c r="A707" s="50"/>
      <c r="B707" s="50"/>
      <c r="C707" s="83"/>
      <c r="D707" s="84"/>
      <c r="E707" s="84"/>
      <c r="F707" s="76"/>
      <c r="G707" s="76"/>
      <c r="H707" s="76"/>
      <c r="I707" s="76"/>
      <c r="J707" s="76"/>
      <c r="K707" s="76"/>
      <c r="L707" s="76"/>
      <c r="M707" s="76"/>
      <c r="N707" s="76"/>
      <c r="O707" s="86"/>
      <c r="P707" s="76"/>
      <c r="Q707" s="76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</row>
    <row r="708" spans="1:35">
      <c r="A708" s="50"/>
      <c r="B708" s="50"/>
      <c r="C708" s="83"/>
      <c r="D708" s="84"/>
      <c r="E708" s="84"/>
      <c r="F708" s="76"/>
      <c r="G708" s="76"/>
      <c r="H708" s="76"/>
      <c r="I708" s="76"/>
      <c r="J708" s="76"/>
      <c r="K708" s="76"/>
      <c r="L708" s="76"/>
      <c r="M708" s="76"/>
      <c r="N708" s="76"/>
      <c r="O708" s="86"/>
      <c r="P708" s="76"/>
      <c r="Q708" s="76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</row>
    <row r="709" spans="1:35">
      <c r="A709" s="50"/>
      <c r="B709" s="50"/>
      <c r="C709" s="83"/>
      <c r="D709" s="84"/>
      <c r="E709" s="84"/>
      <c r="F709" s="76"/>
      <c r="G709" s="76"/>
      <c r="H709" s="76"/>
      <c r="I709" s="76"/>
      <c r="J709" s="76"/>
      <c r="K709" s="76"/>
      <c r="L709" s="76"/>
      <c r="M709" s="76"/>
      <c r="N709" s="76"/>
      <c r="O709" s="86"/>
      <c r="P709" s="76"/>
      <c r="Q709" s="76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</row>
    <row r="710" spans="1:35">
      <c r="A710" s="50"/>
      <c r="B710" s="50"/>
      <c r="C710" s="83"/>
      <c r="D710" s="84"/>
      <c r="E710" s="84"/>
      <c r="F710" s="76"/>
      <c r="G710" s="76"/>
      <c r="H710" s="76"/>
      <c r="I710" s="76"/>
      <c r="J710" s="76"/>
      <c r="K710" s="76"/>
      <c r="L710" s="76"/>
      <c r="M710" s="76"/>
      <c r="N710" s="76"/>
      <c r="O710" s="86"/>
      <c r="P710" s="76"/>
      <c r="Q710" s="76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</row>
    <row r="711" spans="1:35">
      <c r="A711" s="50"/>
      <c r="B711" s="50"/>
      <c r="C711" s="83"/>
      <c r="D711" s="84"/>
      <c r="E711" s="84"/>
      <c r="F711" s="76"/>
      <c r="G711" s="76"/>
      <c r="H711" s="76"/>
      <c r="I711" s="76"/>
      <c r="J711" s="76"/>
      <c r="K711" s="76"/>
      <c r="L711" s="76"/>
      <c r="M711" s="76"/>
      <c r="N711" s="76"/>
      <c r="O711" s="86"/>
      <c r="P711" s="76"/>
      <c r="Q711" s="76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</row>
    <row r="712" spans="1:35">
      <c r="A712" s="50"/>
      <c r="B712" s="50"/>
      <c r="C712" s="83"/>
      <c r="D712" s="84"/>
      <c r="E712" s="84"/>
      <c r="F712" s="76"/>
      <c r="G712" s="76"/>
      <c r="H712" s="76"/>
      <c r="I712" s="76"/>
      <c r="J712" s="76"/>
      <c r="K712" s="76"/>
      <c r="L712" s="76"/>
      <c r="M712" s="76"/>
      <c r="N712" s="76"/>
      <c r="O712" s="86"/>
      <c r="P712" s="76"/>
      <c r="Q712" s="76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</row>
    <row r="713" spans="1:35">
      <c r="A713" s="50"/>
      <c r="B713" s="50"/>
      <c r="C713" s="83"/>
      <c r="D713" s="84"/>
      <c r="E713" s="84"/>
      <c r="F713" s="76"/>
      <c r="G713" s="76"/>
      <c r="H713" s="76"/>
      <c r="I713" s="76"/>
      <c r="J713" s="76"/>
      <c r="K713" s="76"/>
      <c r="L713" s="76"/>
      <c r="M713" s="76"/>
      <c r="N713" s="76"/>
      <c r="O713" s="86"/>
      <c r="P713" s="76"/>
      <c r="Q713" s="76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</row>
    <row r="714" spans="1:35">
      <c r="A714" s="50"/>
      <c r="B714" s="50"/>
      <c r="C714" s="83"/>
      <c r="D714" s="84"/>
      <c r="E714" s="84"/>
      <c r="F714" s="76"/>
      <c r="G714" s="76"/>
      <c r="H714" s="76"/>
      <c r="I714" s="76"/>
      <c r="J714" s="76"/>
      <c r="K714" s="76"/>
      <c r="L714" s="76"/>
      <c r="M714" s="76"/>
      <c r="N714" s="76"/>
      <c r="O714" s="86"/>
      <c r="P714" s="76"/>
      <c r="Q714" s="76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</row>
    <row r="715" spans="1:35">
      <c r="A715" s="50"/>
      <c r="B715" s="50"/>
      <c r="C715" s="83"/>
      <c r="D715" s="84"/>
      <c r="E715" s="84"/>
      <c r="F715" s="76"/>
      <c r="G715" s="76"/>
      <c r="H715" s="76"/>
      <c r="I715" s="76"/>
      <c r="J715" s="76"/>
      <c r="K715" s="76"/>
      <c r="L715" s="76"/>
      <c r="M715" s="76"/>
      <c r="N715" s="76"/>
      <c r="O715" s="86"/>
      <c r="P715" s="76"/>
      <c r="Q715" s="76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</row>
    <row r="716" spans="1:35">
      <c r="A716" s="50"/>
      <c r="B716" s="50"/>
      <c r="C716" s="83"/>
      <c r="D716" s="84"/>
      <c r="E716" s="84"/>
      <c r="F716" s="76"/>
      <c r="G716" s="76"/>
      <c r="H716" s="76"/>
      <c r="I716" s="76"/>
      <c r="J716" s="76"/>
      <c r="K716" s="76"/>
      <c r="L716" s="76"/>
      <c r="M716" s="76"/>
      <c r="N716" s="76"/>
      <c r="O716" s="86"/>
      <c r="P716" s="76"/>
      <c r="Q716" s="76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</row>
    <row r="717" spans="1:35">
      <c r="A717" s="50"/>
      <c r="B717" s="50"/>
      <c r="C717" s="83"/>
      <c r="D717" s="84"/>
      <c r="E717" s="84"/>
      <c r="F717" s="76"/>
      <c r="G717" s="76"/>
      <c r="H717" s="76"/>
      <c r="I717" s="76"/>
      <c r="J717" s="76"/>
      <c r="K717" s="76"/>
      <c r="L717" s="76"/>
      <c r="M717" s="76"/>
      <c r="N717" s="76"/>
      <c r="O717" s="86"/>
      <c r="P717" s="76"/>
      <c r="Q717" s="76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</row>
    <row r="718" spans="1:35">
      <c r="A718" s="50"/>
      <c r="B718" s="50"/>
      <c r="C718" s="83"/>
      <c r="D718" s="84"/>
      <c r="E718" s="84"/>
      <c r="F718" s="76"/>
      <c r="G718" s="76"/>
      <c r="H718" s="76"/>
      <c r="I718" s="76"/>
      <c r="J718" s="76"/>
      <c r="K718" s="76"/>
      <c r="L718" s="76"/>
      <c r="M718" s="76"/>
      <c r="N718" s="76"/>
      <c r="O718" s="86"/>
      <c r="P718" s="76"/>
      <c r="Q718" s="76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</row>
    <row r="719" spans="1:35">
      <c r="A719" s="50"/>
      <c r="B719" s="50"/>
      <c r="C719" s="83"/>
      <c r="D719" s="84"/>
      <c r="E719" s="84"/>
      <c r="F719" s="76"/>
      <c r="G719" s="76"/>
      <c r="H719" s="76"/>
      <c r="I719" s="76"/>
      <c r="J719" s="76"/>
      <c r="K719" s="76"/>
      <c r="L719" s="76"/>
      <c r="M719" s="76"/>
      <c r="N719" s="76"/>
      <c r="O719" s="86"/>
      <c r="P719" s="76"/>
      <c r="Q719" s="76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</row>
    <row r="720" spans="1:35">
      <c r="A720" s="50"/>
      <c r="B720" s="50"/>
      <c r="C720" s="83"/>
      <c r="D720" s="84"/>
      <c r="E720" s="84"/>
      <c r="F720" s="76"/>
      <c r="G720" s="76"/>
      <c r="H720" s="76"/>
      <c r="I720" s="76"/>
      <c r="J720" s="76"/>
      <c r="K720" s="76"/>
      <c r="L720" s="76"/>
      <c r="M720" s="76"/>
      <c r="N720" s="76"/>
      <c r="O720" s="86"/>
      <c r="P720" s="76"/>
      <c r="Q720" s="76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</row>
    <row r="721" spans="1:35">
      <c r="A721" s="50"/>
      <c r="B721" s="50"/>
      <c r="C721" s="83"/>
      <c r="D721" s="84"/>
      <c r="E721" s="84"/>
      <c r="F721" s="76"/>
      <c r="G721" s="76"/>
      <c r="H721" s="76"/>
      <c r="I721" s="76"/>
      <c r="J721" s="76"/>
      <c r="K721" s="76"/>
      <c r="L721" s="76"/>
      <c r="M721" s="76"/>
      <c r="N721" s="76"/>
      <c r="O721" s="86"/>
      <c r="P721" s="76"/>
      <c r="Q721" s="76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</row>
    <row r="722" spans="1:35">
      <c r="A722" s="50"/>
      <c r="B722" s="50"/>
      <c r="C722" s="83"/>
      <c r="D722" s="84"/>
      <c r="E722" s="84"/>
      <c r="F722" s="76"/>
      <c r="G722" s="76"/>
      <c r="H722" s="76"/>
      <c r="I722" s="76"/>
      <c r="J722" s="76"/>
      <c r="K722" s="76"/>
      <c r="L722" s="76"/>
      <c r="M722" s="76"/>
      <c r="N722" s="76"/>
      <c r="O722" s="86"/>
      <c r="P722" s="76"/>
      <c r="Q722" s="76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</row>
    <row r="723" spans="1:35">
      <c r="A723" s="50"/>
      <c r="B723" s="50"/>
      <c r="C723" s="83"/>
      <c r="D723" s="84"/>
      <c r="E723" s="84"/>
      <c r="F723" s="76"/>
      <c r="G723" s="76"/>
      <c r="H723" s="76"/>
      <c r="I723" s="76"/>
      <c r="J723" s="76"/>
      <c r="K723" s="76"/>
      <c r="L723" s="76"/>
      <c r="M723" s="76"/>
      <c r="N723" s="76"/>
      <c r="O723" s="86"/>
      <c r="P723" s="76"/>
      <c r="Q723" s="76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</row>
    <row r="724" spans="1:35">
      <c r="A724" s="50"/>
      <c r="B724" s="50"/>
      <c r="C724" s="83"/>
      <c r="D724" s="84"/>
      <c r="E724" s="84"/>
      <c r="F724" s="76"/>
      <c r="G724" s="76"/>
      <c r="H724" s="76"/>
      <c r="I724" s="76"/>
      <c r="J724" s="76"/>
      <c r="K724" s="76"/>
      <c r="L724" s="76"/>
      <c r="M724" s="76"/>
      <c r="N724" s="76"/>
      <c r="O724" s="86"/>
      <c r="P724" s="76"/>
      <c r="Q724" s="76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</row>
    <row r="725" spans="1:35">
      <c r="A725" s="50"/>
      <c r="B725" s="50"/>
      <c r="C725" s="83"/>
      <c r="D725" s="84"/>
      <c r="E725" s="84"/>
      <c r="F725" s="76"/>
      <c r="G725" s="76"/>
      <c r="H725" s="76"/>
      <c r="I725" s="76"/>
      <c r="J725" s="76"/>
      <c r="K725" s="76"/>
      <c r="L725" s="76"/>
      <c r="M725" s="76"/>
      <c r="N725" s="76"/>
      <c r="O725" s="86"/>
      <c r="P725" s="76"/>
      <c r="Q725" s="76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</row>
    <row r="726" spans="1:35">
      <c r="A726" s="50"/>
      <c r="B726" s="50"/>
      <c r="C726" s="83"/>
      <c r="D726" s="84"/>
      <c r="E726" s="84"/>
      <c r="F726" s="76"/>
      <c r="G726" s="76"/>
      <c r="H726" s="76"/>
      <c r="I726" s="76"/>
      <c r="J726" s="76"/>
      <c r="K726" s="76"/>
      <c r="L726" s="76"/>
      <c r="M726" s="76"/>
      <c r="N726" s="76"/>
      <c r="O726" s="86"/>
      <c r="P726" s="76"/>
      <c r="Q726" s="76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</row>
    <row r="727" spans="1:35">
      <c r="A727" s="50"/>
      <c r="B727" s="50"/>
      <c r="C727" s="83"/>
      <c r="D727" s="84"/>
      <c r="E727" s="84"/>
      <c r="F727" s="76"/>
      <c r="G727" s="76"/>
      <c r="H727" s="76"/>
      <c r="I727" s="76"/>
      <c r="J727" s="76"/>
      <c r="K727" s="76"/>
      <c r="L727" s="76"/>
      <c r="M727" s="76"/>
      <c r="N727" s="76"/>
      <c r="O727" s="86"/>
      <c r="P727" s="76"/>
      <c r="Q727" s="76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</row>
    <row r="728" spans="1:35">
      <c r="A728" s="50"/>
      <c r="B728" s="50"/>
      <c r="C728" s="83"/>
      <c r="D728" s="84"/>
      <c r="E728" s="84"/>
      <c r="F728" s="76"/>
      <c r="G728" s="76"/>
      <c r="H728" s="76"/>
      <c r="I728" s="76"/>
      <c r="J728" s="76"/>
      <c r="K728" s="76"/>
      <c r="L728" s="76"/>
      <c r="M728" s="76"/>
      <c r="N728" s="76"/>
      <c r="O728" s="86"/>
      <c r="P728" s="76"/>
      <c r="Q728" s="76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</row>
    <row r="729" spans="1:35">
      <c r="A729" s="50"/>
      <c r="B729" s="50"/>
      <c r="C729" s="83"/>
      <c r="D729" s="84"/>
      <c r="E729" s="84"/>
      <c r="F729" s="76"/>
      <c r="G729" s="76"/>
      <c r="H729" s="76"/>
      <c r="I729" s="76"/>
      <c r="J729" s="76"/>
      <c r="K729" s="76"/>
      <c r="L729" s="76"/>
      <c r="M729" s="76"/>
      <c r="N729" s="76"/>
      <c r="O729" s="86"/>
      <c r="P729" s="76"/>
      <c r="Q729" s="76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</row>
    <row r="730" spans="1:35">
      <c r="A730" s="50"/>
      <c r="B730" s="50"/>
      <c r="C730" s="83"/>
      <c r="D730" s="84"/>
      <c r="E730" s="84"/>
      <c r="F730" s="76"/>
      <c r="G730" s="76"/>
      <c r="H730" s="76"/>
      <c r="I730" s="76"/>
      <c r="J730" s="76"/>
      <c r="K730" s="76"/>
      <c r="L730" s="76"/>
      <c r="M730" s="76"/>
      <c r="N730" s="76"/>
      <c r="O730" s="86"/>
      <c r="P730" s="76"/>
      <c r="Q730" s="76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</row>
    <row r="731" spans="1:35">
      <c r="A731" s="50"/>
      <c r="B731" s="50"/>
      <c r="C731" s="83"/>
      <c r="D731" s="84"/>
      <c r="E731" s="84"/>
      <c r="F731" s="76"/>
      <c r="G731" s="76"/>
      <c r="H731" s="76"/>
      <c r="I731" s="76"/>
      <c r="J731" s="76"/>
      <c r="K731" s="76"/>
      <c r="L731" s="76"/>
      <c r="M731" s="76"/>
      <c r="N731" s="76"/>
      <c r="O731" s="86"/>
      <c r="P731" s="76"/>
      <c r="Q731" s="76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</row>
    <row r="732" spans="1:35">
      <c r="A732" s="50"/>
      <c r="B732" s="50"/>
      <c r="C732" s="83"/>
      <c r="D732" s="84"/>
      <c r="E732" s="84"/>
      <c r="F732" s="76"/>
      <c r="G732" s="76"/>
      <c r="H732" s="76"/>
      <c r="I732" s="76"/>
      <c r="J732" s="76"/>
      <c r="K732" s="76"/>
      <c r="L732" s="76"/>
      <c r="M732" s="76"/>
      <c r="N732" s="76"/>
      <c r="O732" s="86"/>
      <c r="P732" s="76"/>
      <c r="Q732" s="76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</row>
    <row r="733" spans="1:35">
      <c r="A733" s="50"/>
      <c r="B733" s="50"/>
      <c r="C733" s="83"/>
      <c r="D733" s="84"/>
      <c r="E733" s="84"/>
      <c r="F733" s="76"/>
      <c r="G733" s="76"/>
      <c r="H733" s="76"/>
      <c r="I733" s="76"/>
      <c r="J733" s="76"/>
      <c r="K733" s="76"/>
      <c r="L733" s="76"/>
      <c r="M733" s="76"/>
      <c r="N733" s="76"/>
      <c r="O733" s="86"/>
      <c r="P733" s="76"/>
      <c r="Q733" s="76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</row>
    <row r="734" spans="1:35">
      <c r="A734" s="50"/>
      <c r="B734" s="50"/>
      <c r="C734" s="83"/>
      <c r="D734" s="84"/>
      <c r="E734" s="84"/>
      <c r="F734" s="76"/>
      <c r="G734" s="76"/>
      <c r="H734" s="76"/>
      <c r="I734" s="76"/>
      <c r="J734" s="76"/>
      <c r="K734" s="76"/>
      <c r="L734" s="76"/>
      <c r="M734" s="76"/>
      <c r="N734" s="76"/>
      <c r="O734" s="86"/>
      <c r="P734" s="76"/>
      <c r="Q734" s="76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</row>
    <row r="735" spans="1:35">
      <c r="A735" s="50"/>
      <c r="B735" s="50"/>
      <c r="C735" s="83"/>
      <c r="D735" s="84"/>
      <c r="E735" s="84"/>
      <c r="F735" s="76"/>
      <c r="G735" s="76"/>
      <c r="H735" s="76"/>
      <c r="I735" s="76"/>
      <c r="J735" s="76"/>
      <c r="K735" s="76"/>
      <c r="L735" s="76"/>
      <c r="M735" s="76"/>
      <c r="N735" s="76"/>
      <c r="O735" s="86"/>
      <c r="P735" s="76"/>
      <c r="Q735" s="76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</row>
    <row r="736" spans="1:35">
      <c r="A736" s="50"/>
      <c r="B736" s="50"/>
      <c r="C736" s="83"/>
      <c r="D736" s="84"/>
      <c r="E736" s="84"/>
      <c r="F736" s="76"/>
      <c r="G736" s="76"/>
      <c r="H736" s="76"/>
      <c r="I736" s="76"/>
      <c r="J736" s="76"/>
      <c r="K736" s="76"/>
      <c r="L736" s="76"/>
      <c r="M736" s="76"/>
      <c r="N736" s="76"/>
      <c r="O736" s="86"/>
      <c r="P736" s="76"/>
      <c r="Q736" s="76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</row>
    <row r="737" spans="1:35">
      <c r="A737" s="50"/>
      <c r="B737" s="50"/>
      <c r="C737" s="83"/>
      <c r="D737" s="84"/>
      <c r="E737" s="84"/>
      <c r="F737" s="76"/>
      <c r="G737" s="76"/>
      <c r="H737" s="76"/>
      <c r="I737" s="76"/>
      <c r="J737" s="76"/>
      <c r="K737" s="76"/>
      <c r="L737" s="76"/>
      <c r="M737" s="76"/>
      <c r="N737" s="76"/>
      <c r="O737" s="86"/>
      <c r="P737" s="76"/>
      <c r="Q737" s="76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</row>
    <row r="738" spans="1:35">
      <c r="A738" s="50"/>
      <c r="B738" s="50"/>
      <c r="C738" s="83"/>
      <c r="D738" s="84"/>
      <c r="E738" s="84"/>
      <c r="F738" s="76"/>
      <c r="G738" s="76"/>
      <c r="H738" s="76"/>
      <c r="I738" s="76"/>
      <c r="J738" s="76"/>
      <c r="K738" s="76"/>
      <c r="L738" s="76"/>
      <c r="M738" s="76"/>
      <c r="N738" s="76"/>
      <c r="O738" s="86"/>
      <c r="P738" s="76"/>
      <c r="Q738" s="76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</row>
    <row r="739" spans="1:35">
      <c r="A739" s="50"/>
      <c r="B739" s="50"/>
      <c r="C739" s="83"/>
      <c r="D739" s="84"/>
      <c r="E739" s="84"/>
      <c r="F739" s="76"/>
      <c r="G739" s="76"/>
      <c r="H739" s="76"/>
      <c r="I739" s="76"/>
      <c r="J739" s="76"/>
      <c r="K739" s="76"/>
      <c r="L739" s="76"/>
      <c r="M739" s="76"/>
      <c r="N739" s="76"/>
      <c r="O739" s="86"/>
      <c r="P739" s="76"/>
      <c r="Q739" s="76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</row>
    <row r="740" spans="1:35">
      <c r="A740" s="50"/>
      <c r="B740" s="50"/>
      <c r="C740" s="83"/>
      <c r="D740" s="84"/>
      <c r="E740" s="84"/>
      <c r="F740" s="76"/>
      <c r="G740" s="76"/>
      <c r="H740" s="76"/>
      <c r="I740" s="76"/>
      <c r="J740" s="76"/>
      <c r="K740" s="76"/>
      <c r="L740" s="76"/>
      <c r="M740" s="76"/>
      <c r="N740" s="76"/>
      <c r="O740" s="86"/>
      <c r="P740" s="76"/>
      <c r="Q740" s="76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</row>
    <row r="741" spans="1:35">
      <c r="A741" s="50"/>
      <c r="B741" s="50"/>
      <c r="C741" s="83"/>
      <c r="D741" s="84"/>
      <c r="E741" s="84"/>
      <c r="F741" s="76"/>
      <c r="G741" s="76"/>
      <c r="H741" s="76"/>
      <c r="I741" s="76"/>
      <c r="J741" s="76"/>
      <c r="K741" s="76"/>
      <c r="L741" s="76"/>
      <c r="M741" s="76"/>
      <c r="N741" s="76"/>
      <c r="O741" s="86"/>
      <c r="P741" s="76"/>
      <c r="Q741" s="76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</row>
    <row r="742" spans="1:35">
      <c r="A742" s="50"/>
      <c r="B742" s="50"/>
      <c r="C742" s="83"/>
      <c r="D742" s="84"/>
      <c r="E742" s="84"/>
      <c r="F742" s="76"/>
      <c r="G742" s="76"/>
      <c r="H742" s="76"/>
      <c r="I742" s="76"/>
      <c r="J742" s="76"/>
      <c r="K742" s="76"/>
      <c r="L742" s="76"/>
      <c r="M742" s="76"/>
      <c r="N742" s="76"/>
      <c r="O742" s="86"/>
      <c r="P742" s="76"/>
      <c r="Q742" s="76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</row>
    <row r="743" spans="1:35">
      <c r="A743" s="50"/>
      <c r="B743" s="50"/>
      <c r="C743" s="83"/>
      <c r="D743" s="84"/>
      <c r="E743" s="84"/>
      <c r="F743" s="76"/>
      <c r="G743" s="76"/>
      <c r="H743" s="76"/>
      <c r="I743" s="76"/>
      <c r="J743" s="76"/>
      <c r="K743" s="76"/>
      <c r="L743" s="76"/>
      <c r="M743" s="76"/>
      <c r="N743" s="76"/>
      <c r="O743" s="86"/>
      <c r="P743" s="76"/>
      <c r="Q743" s="76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</row>
    <row r="744" spans="1:35">
      <c r="A744" s="50"/>
      <c r="B744" s="50"/>
      <c r="C744" s="83"/>
      <c r="D744" s="84"/>
      <c r="E744" s="84"/>
      <c r="F744" s="76"/>
      <c r="G744" s="76"/>
      <c r="H744" s="76"/>
      <c r="I744" s="76"/>
      <c r="J744" s="76"/>
      <c r="K744" s="76"/>
      <c r="L744" s="76"/>
      <c r="M744" s="76"/>
      <c r="N744" s="76"/>
      <c r="O744" s="86"/>
      <c r="P744" s="76"/>
      <c r="Q744" s="76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</row>
    <row r="745" spans="1:35">
      <c r="A745" s="50"/>
      <c r="B745" s="50"/>
      <c r="C745" s="83"/>
      <c r="D745" s="84"/>
      <c r="E745" s="84"/>
      <c r="F745" s="76"/>
      <c r="G745" s="76"/>
      <c r="H745" s="76"/>
      <c r="I745" s="76"/>
      <c r="J745" s="76"/>
      <c r="K745" s="76"/>
      <c r="L745" s="76"/>
      <c r="M745" s="76"/>
      <c r="N745" s="76"/>
      <c r="O745" s="86"/>
      <c r="P745" s="76"/>
      <c r="Q745" s="76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</row>
    <row r="746" spans="1:35">
      <c r="A746" s="50"/>
      <c r="B746" s="50"/>
      <c r="C746" s="83"/>
      <c r="D746" s="84"/>
      <c r="E746" s="84"/>
      <c r="F746" s="76"/>
      <c r="G746" s="76"/>
      <c r="H746" s="76"/>
      <c r="I746" s="76"/>
      <c r="J746" s="76"/>
      <c r="K746" s="76"/>
      <c r="L746" s="76"/>
      <c r="M746" s="76"/>
      <c r="N746" s="76"/>
      <c r="O746" s="86"/>
      <c r="P746" s="76"/>
      <c r="Q746" s="76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</row>
    <row r="747" spans="1:35">
      <c r="A747" s="50"/>
      <c r="B747" s="50"/>
      <c r="C747" s="83"/>
      <c r="D747" s="84"/>
      <c r="E747" s="84"/>
      <c r="F747" s="76"/>
      <c r="G747" s="76"/>
      <c r="H747" s="76"/>
      <c r="I747" s="76"/>
      <c r="J747" s="76"/>
      <c r="K747" s="76"/>
      <c r="L747" s="76"/>
      <c r="M747" s="76"/>
      <c r="N747" s="76"/>
      <c r="O747" s="86"/>
      <c r="P747" s="76"/>
      <c r="Q747" s="76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</row>
    <row r="748" spans="1:35">
      <c r="A748" s="50"/>
      <c r="B748" s="50"/>
      <c r="C748" s="83"/>
      <c r="D748" s="84"/>
      <c r="E748" s="84"/>
      <c r="F748" s="76"/>
      <c r="G748" s="76"/>
      <c r="H748" s="76"/>
      <c r="I748" s="76"/>
      <c r="J748" s="76"/>
      <c r="K748" s="76"/>
      <c r="L748" s="76"/>
      <c r="M748" s="76"/>
      <c r="N748" s="76"/>
      <c r="O748" s="86"/>
      <c r="P748" s="76"/>
      <c r="Q748" s="76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</row>
    <row r="749" spans="1:35">
      <c r="A749" s="50"/>
      <c r="B749" s="50"/>
      <c r="C749" s="83"/>
      <c r="D749" s="84"/>
      <c r="E749" s="84"/>
      <c r="F749" s="76"/>
      <c r="G749" s="76"/>
      <c r="H749" s="76"/>
      <c r="I749" s="76"/>
      <c r="J749" s="76"/>
      <c r="K749" s="76"/>
      <c r="L749" s="76"/>
      <c r="M749" s="76"/>
      <c r="N749" s="76"/>
      <c r="O749" s="86"/>
      <c r="P749" s="76"/>
      <c r="Q749" s="76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</row>
    <row r="750" spans="1:35">
      <c r="A750" s="50"/>
      <c r="B750" s="50"/>
      <c r="C750" s="83"/>
      <c r="D750" s="84"/>
      <c r="E750" s="84"/>
      <c r="F750" s="76"/>
      <c r="G750" s="76"/>
      <c r="H750" s="76"/>
      <c r="I750" s="76"/>
      <c r="J750" s="76"/>
      <c r="K750" s="76"/>
      <c r="L750" s="76"/>
      <c r="M750" s="76"/>
      <c r="N750" s="76"/>
      <c r="O750" s="86"/>
      <c r="P750" s="76"/>
      <c r="Q750" s="76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</row>
    <row r="751" spans="1:35">
      <c r="A751" s="50"/>
      <c r="B751" s="50"/>
      <c r="C751" s="83"/>
      <c r="D751" s="84"/>
      <c r="E751" s="84"/>
      <c r="F751" s="76"/>
      <c r="G751" s="76"/>
      <c r="H751" s="76"/>
      <c r="I751" s="76"/>
      <c r="J751" s="76"/>
      <c r="K751" s="76"/>
      <c r="L751" s="76"/>
      <c r="M751" s="76"/>
      <c r="N751" s="76"/>
      <c r="O751" s="86"/>
      <c r="P751" s="76"/>
      <c r="Q751" s="76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</row>
    <row r="752" spans="1:35">
      <c r="A752" s="50"/>
      <c r="B752" s="50"/>
      <c r="C752" s="83"/>
      <c r="D752" s="84"/>
      <c r="E752" s="84"/>
      <c r="F752" s="76"/>
      <c r="G752" s="76"/>
      <c r="H752" s="76"/>
      <c r="I752" s="76"/>
      <c r="J752" s="76"/>
      <c r="K752" s="76"/>
      <c r="L752" s="76"/>
      <c r="M752" s="76"/>
      <c r="N752" s="76"/>
      <c r="O752" s="86"/>
      <c r="P752" s="76"/>
      <c r="Q752" s="76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</row>
    <row r="753" spans="1:35">
      <c r="A753" s="50"/>
      <c r="B753" s="50"/>
      <c r="C753" s="83"/>
      <c r="D753" s="84"/>
      <c r="E753" s="84"/>
      <c r="F753" s="76"/>
      <c r="G753" s="76"/>
      <c r="H753" s="76"/>
      <c r="I753" s="76"/>
      <c r="J753" s="76"/>
      <c r="K753" s="76"/>
      <c r="L753" s="76"/>
      <c r="M753" s="76"/>
      <c r="N753" s="76"/>
      <c r="O753" s="86"/>
      <c r="P753" s="76"/>
      <c r="Q753" s="76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</row>
    <row r="754" spans="1:35">
      <c r="A754" s="50"/>
      <c r="B754" s="50"/>
      <c r="C754" s="83"/>
      <c r="D754" s="84"/>
      <c r="E754" s="84"/>
      <c r="F754" s="76"/>
      <c r="G754" s="76"/>
      <c r="H754" s="76"/>
      <c r="I754" s="76"/>
      <c r="J754" s="76"/>
      <c r="K754" s="76"/>
      <c r="L754" s="76"/>
      <c r="M754" s="76"/>
      <c r="N754" s="76"/>
      <c r="O754" s="86"/>
      <c r="P754" s="76"/>
      <c r="Q754" s="76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</row>
    <row r="755" spans="1:35">
      <c r="A755" s="50"/>
      <c r="B755" s="50"/>
      <c r="C755" s="83"/>
      <c r="D755" s="84"/>
      <c r="E755" s="84"/>
      <c r="F755" s="76"/>
      <c r="G755" s="76"/>
      <c r="H755" s="76"/>
      <c r="I755" s="76"/>
      <c r="J755" s="76"/>
      <c r="K755" s="76"/>
      <c r="L755" s="76"/>
      <c r="M755" s="76"/>
      <c r="N755" s="76"/>
      <c r="O755" s="86"/>
      <c r="P755" s="76"/>
      <c r="Q755" s="76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</row>
    <row r="756" spans="1:35">
      <c r="A756" s="50"/>
      <c r="B756" s="50"/>
      <c r="C756" s="83"/>
      <c r="D756" s="84"/>
      <c r="E756" s="84"/>
      <c r="F756" s="76"/>
      <c r="G756" s="76"/>
      <c r="H756" s="76"/>
      <c r="I756" s="76"/>
      <c r="J756" s="76"/>
      <c r="K756" s="76"/>
      <c r="L756" s="76"/>
      <c r="M756" s="76"/>
      <c r="N756" s="76"/>
      <c r="O756" s="86"/>
      <c r="P756" s="76"/>
      <c r="Q756" s="76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</row>
    <row r="757" spans="1:35">
      <c r="A757" s="50"/>
      <c r="B757" s="50"/>
      <c r="C757" s="83"/>
      <c r="D757" s="84"/>
      <c r="E757" s="84"/>
      <c r="F757" s="76"/>
      <c r="G757" s="76"/>
      <c r="H757" s="76"/>
      <c r="I757" s="76"/>
      <c r="J757" s="76"/>
      <c r="K757" s="76"/>
      <c r="L757" s="76"/>
      <c r="M757" s="76"/>
      <c r="N757" s="76"/>
      <c r="O757" s="86"/>
      <c r="P757" s="76"/>
      <c r="Q757" s="76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</row>
    <row r="758" spans="1:35">
      <c r="A758" s="50"/>
      <c r="B758" s="50"/>
      <c r="C758" s="83"/>
      <c r="D758" s="84"/>
      <c r="E758" s="84"/>
      <c r="F758" s="76"/>
      <c r="G758" s="76"/>
      <c r="H758" s="76"/>
      <c r="I758" s="76"/>
      <c r="J758" s="76"/>
      <c r="K758" s="76"/>
      <c r="L758" s="76"/>
      <c r="M758" s="76"/>
      <c r="N758" s="76"/>
      <c r="O758" s="86"/>
      <c r="P758" s="76"/>
      <c r="Q758" s="76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</row>
    <row r="759" spans="1:35">
      <c r="A759" s="50"/>
      <c r="B759" s="50"/>
      <c r="C759" s="83"/>
      <c r="D759" s="84"/>
      <c r="E759" s="84"/>
      <c r="F759" s="76"/>
      <c r="G759" s="76"/>
      <c r="H759" s="76"/>
      <c r="I759" s="76"/>
      <c r="J759" s="76"/>
      <c r="K759" s="76"/>
      <c r="L759" s="76"/>
      <c r="M759" s="76"/>
      <c r="N759" s="76"/>
      <c r="O759" s="86"/>
      <c r="P759" s="76"/>
      <c r="Q759" s="76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</row>
    <row r="760" spans="1:35">
      <c r="A760" s="50"/>
      <c r="B760" s="50"/>
      <c r="C760" s="83"/>
      <c r="D760" s="84"/>
      <c r="E760" s="84"/>
      <c r="F760" s="76"/>
      <c r="G760" s="76"/>
      <c r="H760" s="76"/>
      <c r="I760" s="76"/>
      <c r="J760" s="76"/>
      <c r="K760" s="76"/>
      <c r="L760" s="76"/>
      <c r="M760" s="76"/>
      <c r="N760" s="76"/>
      <c r="O760" s="86"/>
      <c r="P760" s="76"/>
      <c r="Q760" s="76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</row>
    <row r="761" spans="1:35">
      <c r="A761" s="50"/>
      <c r="B761" s="50"/>
      <c r="C761" s="83"/>
      <c r="D761" s="84"/>
      <c r="E761" s="84"/>
      <c r="F761" s="76"/>
      <c r="G761" s="76"/>
      <c r="H761" s="76"/>
      <c r="I761" s="76"/>
      <c r="J761" s="76"/>
      <c r="K761" s="76"/>
      <c r="L761" s="76"/>
      <c r="M761" s="76"/>
      <c r="N761" s="76"/>
      <c r="O761" s="86"/>
      <c r="P761" s="76"/>
      <c r="Q761" s="76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</row>
    <row r="762" spans="1:35">
      <c r="A762" s="50"/>
      <c r="B762" s="50"/>
      <c r="C762" s="83"/>
      <c r="D762" s="84"/>
      <c r="E762" s="84"/>
      <c r="F762" s="76"/>
      <c r="G762" s="76"/>
      <c r="H762" s="76"/>
      <c r="I762" s="76"/>
      <c r="J762" s="76"/>
      <c r="K762" s="76"/>
      <c r="L762" s="76"/>
      <c r="M762" s="76"/>
      <c r="N762" s="76"/>
      <c r="O762" s="86"/>
      <c r="P762" s="76"/>
      <c r="Q762" s="76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</row>
    <row r="763" spans="1:35">
      <c r="A763" s="50"/>
      <c r="B763" s="50"/>
      <c r="C763" s="83"/>
      <c r="D763" s="84"/>
      <c r="E763" s="84"/>
      <c r="F763" s="76"/>
      <c r="G763" s="76"/>
      <c r="H763" s="76"/>
      <c r="I763" s="76"/>
      <c r="J763" s="76"/>
      <c r="K763" s="76"/>
      <c r="L763" s="76"/>
      <c r="M763" s="76"/>
      <c r="N763" s="76"/>
      <c r="O763" s="86"/>
      <c r="P763" s="76"/>
      <c r="Q763" s="76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</row>
    <row r="764" spans="1:35">
      <c r="A764" s="50"/>
      <c r="B764" s="50"/>
      <c r="C764" s="83"/>
      <c r="D764" s="84"/>
      <c r="E764" s="84"/>
      <c r="F764" s="76"/>
      <c r="G764" s="76"/>
      <c r="H764" s="76"/>
      <c r="I764" s="76"/>
      <c r="J764" s="76"/>
      <c r="K764" s="76"/>
      <c r="L764" s="76"/>
      <c r="M764" s="76"/>
      <c r="N764" s="76"/>
      <c r="O764" s="86"/>
      <c r="P764" s="76"/>
      <c r="Q764" s="76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</row>
    <row r="765" spans="1:35">
      <c r="A765" s="50"/>
      <c r="B765" s="50"/>
      <c r="C765" s="83"/>
      <c r="D765" s="84"/>
      <c r="E765" s="84"/>
      <c r="F765" s="76"/>
      <c r="G765" s="76"/>
      <c r="H765" s="76"/>
      <c r="I765" s="76"/>
      <c r="J765" s="76"/>
      <c r="K765" s="76"/>
      <c r="L765" s="76"/>
      <c r="M765" s="76"/>
      <c r="N765" s="76"/>
      <c r="O765" s="86"/>
      <c r="P765" s="76"/>
      <c r="Q765" s="76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</row>
    <row r="766" spans="1:35">
      <c r="A766" s="50"/>
      <c r="B766" s="50"/>
      <c r="C766" s="83"/>
      <c r="D766" s="84"/>
      <c r="E766" s="84"/>
      <c r="F766" s="76"/>
      <c r="G766" s="76"/>
      <c r="H766" s="76"/>
      <c r="I766" s="76"/>
      <c r="J766" s="76"/>
      <c r="K766" s="76"/>
      <c r="L766" s="76"/>
      <c r="M766" s="76"/>
      <c r="N766" s="76"/>
      <c r="O766" s="86"/>
      <c r="P766" s="76"/>
      <c r="Q766" s="76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</row>
    <row r="767" spans="1:35">
      <c r="A767" s="50"/>
      <c r="B767" s="50"/>
      <c r="C767" s="83"/>
      <c r="D767" s="84"/>
      <c r="E767" s="84"/>
      <c r="F767" s="76"/>
      <c r="G767" s="76"/>
      <c r="H767" s="76"/>
      <c r="I767" s="76"/>
      <c r="J767" s="76"/>
      <c r="K767" s="76"/>
      <c r="L767" s="76"/>
      <c r="M767" s="76"/>
      <c r="N767" s="76"/>
      <c r="O767" s="86"/>
      <c r="P767" s="76"/>
      <c r="Q767" s="76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</row>
    <row r="768" spans="1:35">
      <c r="A768" s="50"/>
      <c r="B768" s="50"/>
      <c r="C768" s="83"/>
      <c r="D768" s="84"/>
      <c r="E768" s="84"/>
      <c r="F768" s="76"/>
      <c r="G768" s="76"/>
      <c r="H768" s="76"/>
      <c r="I768" s="76"/>
      <c r="J768" s="76"/>
      <c r="K768" s="76"/>
      <c r="L768" s="76"/>
      <c r="M768" s="76"/>
      <c r="N768" s="76"/>
      <c r="O768" s="86"/>
      <c r="P768" s="76"/>
      <c r="Q768" s="76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</row>
    <row r="769" spans="1:35">
      <c r="A769" s="50"/>
      <c r="B769" s="50"/>
      <c r="C769" s="83"/>
      <c r="D769" s="84"/>
      <c r="E769" s="84"/>
      <c r="F769" s="76"/>
      <c r="G769" s="76"/>
      <c r="H769" s="76"/>
      <c r="I769" s="76"/>
      <c r="J769" s="76"/>
      <c r="K769" s="76"/>
      <c r="L769" s="76"/>
      <c r="M769" s="76"/>
      <c r="N769" s="76"/>
      <c r="O769" s="86"/>
      <c r="P769" s="76"/>
      <c r="Q769" s="76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</row>
    <row r="770" spans="1:35">
      <c r="A770" s="50"/>
      <c r="B770" s="50"/>
      <c r="C770" s="83"/>
      <c r="D770" s="84"/>
      <c r="E770" s="84"/>
      <c r="F770" s="76"/>
      <c r="G770" s="76"/>
      <c r="H770" s="76"/>
      <c r="I770" s="76"/>
      <c r="J770" s="76"/>
      <c r="K770" s="76"/>
      <c r="L770" s="76"/>
      <c r="M770" s="76"/>
      <c r="N770" s="76"/>
      <c r="O770" s="86"/>
      <c r="P770" s="76"/>
      <c r="Q770" s="76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</row>
    <row r="771" spans="1:35">
      <c r="A771" s="50"/>
      <c r="B771" s="50"/>
      <c r="C771" s="83"/>
      <c r="D771" s="84"/>
      <c r="E771" s="84"/>
      <c r="F771" s="76"/>
      <c r="G771" s="76"/>
      <c r="H771" s="76"/>
      <c r="I771" s="76"/>
      <c r="J771" s="76"/>
      <c r="K771" s="76"/>
      <c r="L771" s="76"/>
      <c r="M771" s="76"/>
      <c r="N771" s="76"/>
      <c r="O771" s="86"/>
      <c r="P771" s="76"/>
      <c r="Q771" s="76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</row>
    <row r="772" spans="1:35">
      <c r="A772" s="50"/>
      <c r="B772" s="50"/>
      <c r="C772" s="83"/>
      <c r="D772" s="84"/>
      <c r="E772" s="84"/>
      <c r="F772" s="76"/>
      <c r="G772" s="76"/>
      <c r="H772" s="76"/>
      <c r="I772" s="76"/>
      <c r="J772" s="76"/>
      <c r="K772" s="76"/>
      <c r="L772" s="76"/>
      <c r="M772" s="76"/>
      <c r="N772" s="76"/>
      <c r="O772" s="86"/>
      <c r="P772" s="76"/>
      <c r="Q772" s="76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</row>
    <row r="773" spans="1:35">
      <c r="A773" s="50"/>
      <c r="B773" s="50"/>
      <c r="C773" s="83"/>
      <c r="D773" s="84"/>
      <c r="E773" s="84"/>
      <c r="F773" s="76"/>
      <c r="G773" s="76"/>
      <c r="H773" s="76"/>
      <c r="I773" s="76"/>
      <c r="J773" s="76"/>
      <c r="K773" s="76"/>
      <c r="L773" s="76"/>
      <c r="M773" s="76"/>
      <c r="N773" s="76"/>
      <c r="O773" s="86"/>
      <c r="P773" s="76"/>
      <c r="Q773" s="76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</row>
    <row r="774" spans="1:35">
      <c r="A774" s="50"/>
      <c r="B774" s="50"/>
      <c r="C774" s="83"/>
      <c r="D774" s="84"/>
      <c r="E774" s="84"/>
      <c r="F774" s="76"/>
      <c r="G774" s="76"/>
      <c r="H774" s="76"/>
      <c r="I774" s="76"/>
      <c r="J774" s="76"/>
      <c r="K774" s="76"/>
      <c r="L774" s="76"/>
      <c r="M774" s="76"/>
      <c r="N774" s="76"/>
      <c r="O774" s="86"/>
      <c r="P774" s="76"/>
      <c r="Q774" s="76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</row>
    <row r="775" spans="1:35">
      <c r="A775" s="50"/>
      <c r="B775" s="50"/>
      <c r="C775" s="83"/>
      <c r="D775" s="84"/>
      <c r="E775" s="84"/>
      <c r="F775" s="76"/>
      <c r="G775" s="76"/>
      <c r="H775" s="76"/>
      <c r="I775" s="76"/>
      <c r="J775" s="76"/>
      <c r="K775" s="76"/>
      <c r="L775" s="76"/>
      <c r="M775" s="76"/>
      <c r="N775" s="76"/>
      <c r="O775" s="86"/>
      <c r="P775" s="76"/>
      <c r="Q775" s="76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</row>
    <row r="776" spans="1:35">
      <c r="A776" s="50"/>
      <c r="B776" s="50"/>
      <c r="C776" s="83"/>
      <c r="D776" s="84"/>
      <c r="E776" s="84"/>
      <c r="F776" s="76"/>
      <c r="G776" s="76"/>
      <c r="H776" s="76"/>
      <c r="I776" s="76"/>
      <c r="J776" s="76"/>
      <c r="K776" s="76"/>
      <c r="L776" s="76"/>
      <c r="M776" s="76"/>
      <c r="N776" s="76"/>
      <c r="O776" s="86"/>
      <c r="P776" s="76"/>
      <c r="Q776" s="76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</row>
    <row r="777" spans="1:35">
      <c r="A777" s="50"/>
      <c r="B777" s="50"/>
      <c r="C777" s="83"/>
      <c r="D777" s="84"/>
      <c r="E777" s="84"/>
      <c r="F777" s="76"/>
      <c r="G777" s="76"/>
      <c r="H777" s="76"/>
      <c r="I777" s="76"/>
      <c r="J777" s="76"/>
      <c r="K777" s="76"/>
      <c r="L777" s="76"/>
      <c r="M777" s="76"/>
      <c r="N777" s="76"/>
      <c r="O777" s="86"/>
      <c r="P777" s="76"/>
      <c r="Q777" s="76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</row>
    <row r="778" spans="1:35">
      <c r="A778" s="50"/>
      <c r="B778" s="50"/>
      <c r="C778" s="83"/>
      <c r="D778" s="84"/>
      <c r="E778" s="84"/>
      <c r="F778" s="76"/>
      <c r="G778" s="76"/>
      <c r="H778" s="76"/>
      <c r="I778" s="76"/>
      <c r="J778" s="76"/>
      <c r="K778" s="76"/>
      <c r="L778" s="76"/>
      <c r="M778" s="76"/>
      <c r="N778" s="76"/>
      <c r="O778" s="86"/>
      <c r="P778" s="76"/>
      <c r="Q778" s="76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</row>
    <row r="779" spans="1:35">
      <c r="A779" s="50"/>
      <c r="B779" s="50"/>
      <c r="C779" s="83"/>
      <c r="D779" s="84"/>
      <c r="E779" s="84"/>
      <c r="F779" s="76"/>
      <c r="G779" s="76"/>
      <c r="H779" s="76"/>
      <c r="I779" s="76"/>
      <c r="J779" s="76"/>
      <c r="K779" s="76"/>
      <c r="L779" s="76"/>
      <c r="M779" s="76"/>
      <c r="N779" s="76"/>
      <c r="O779" s="86"/>
      <c r="P779" s="76"/>
      <c r="Q779" s="76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</row>
    <row r="780" spans="1:35">
      <c r="A780" s="50"/>
      <c r="B780" s="50"/>
      <c r="C780" s="83"/>
      <c r="D780" s="84"/>
      <c r="E780" s="84"/>
      <c r="F780" s="76"/>
      <c r="G780" s="76"/>
      <c r="H780" s="76"/>
      <c r="I780" s="76"/>
      <c r="J780" s="76"/>
      <c r="K780" s="76"/>
      <c r="L780" s="76"/>
      <c r="M780" s="76"/>
      <c r="N780" s="76"/>
      <c r="O780" s="86"/>
      <c r="P780" s="76"/>
      <c r="Q780" s="76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</row>
    <row r="781" spans="1:35">
      <c r="A781" s="50"/>
      <c r="B781" s="50"/>
      <c r="C781" s="83"/>
      <c r="D781" s="84"/>
      <c r="E781" s="84"/>
      <c r="F781" s="76"/>
      <c r="G781" s="76"/>
      <c r="H781" s="76"/>
      <c r="I781" s="76"/>
      <c r="J781" s="76"/>
      <c r="K781" s="76"/>
      <c r="L781" s="76"/>
      <c r="M781" s="76"/>
      <c r="N781" s="76"/>
      <c r="O781" s="86"/>
      <c r="P781" s="76"/>
      <c r="Q781" s="76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</row>
    <row r="782" spans="1:35">
      <c r="A782" s="50"/>
      <c r="B782" s="50"/>
      <c r="C782" s="83"/>
      <c r="D782" s="84"/>
      <c r="E782" s="84"/>
      <c r="F782" s="76"/>
      <c r="G782" s="76"/>
      <c r="H782" s="76"/>
      <c r="I782" s="76"/>
      <c r="J782" s="76"/>
      <c r="K782" s="76"/>
      <c r="L782" s="76"/>
      <c r="M782" s="76"/>
      <c r="N782" s="76"/>
      <c r="O782" s="86"/>
      <c r="P782" s="76"/>
      <c r="Q782" s="76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</row>
    <row r="783" spans="1:35">
      <c r="A783" s="50"/>
      <c r="B783" s="50"/>
      <c r="C783" s="83"/>
      <c r="D783" s="84"/>
      <c r="E783" s="84"/>
      <c r="F783" s="76"/>
      <c r="G783" s="76"/>
      <c r="H783" s="76"/>
      <c r="I783" s="76"/>
      <c r="J783" s="76"/>
      <c r="K783" s="76"/>
      <c r="L783" s="76"/>
      <c r="M783" s="76"/>
      <c r="N783" s="76"/>
      <c r="O783" s="86"/>
      <c r="P783" s="76"/>
      <c r="Q783" s="76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</row>
    <row r="784" spans="1:35">
      <c r="A784" s="50"/>
      <c r="B784" s="50"/>
      <c r="C784" s="83"/>
      <c r="D784" s="84"/>
      <c r="E784" s="84"/>
      <c r="F784" s="76"/>
      <c r="G784" s="76"/>
      <c r="H784" s="76"/>
      <c r="I784" s="76"/>
      <c r="J784" s="76"/>
      <c r="K784" s="76"/>
      <c r="L784" s="76"/>
      <c r="M784" s="76"/>
      <c r="N784" s="76"/>
      <c r="O784" s="86"/>
      <c r="P784" s="76"/>
      <c r="Q784" s="76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</row>
    <row r="785" spans="1:35">
      <c r="A785" s="50"/>
      <c r="B785" s="50"/>
      <c r="C785" s="83"/>
      <c r="D785" s="84"/>
      <c r="E785" s="84"/>
      <c r="F785" s="76"/>
      <c r="G785" s="76"/>
      <c r="H785" s="76"/>
      <c r="I785" s="76"/>
      <c r="J785" s="76"/>
      <c r="K785" s="76"/>
      <c r="L785" s="76"/>
      <c r="M785" s="76"/>
      <c r="N785" s="76"/>
      <c r="O785" s="86"/>
      <c r="P785" s="76"/>
      <c r="Q785" s="76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</row>
    <row r="786" spans="1:35">
      <c r="A786" s="50"/>
      <c r="B786" s="50"/>
      <c r="C786" s="83"/>
      <c r="D786" s="84"/>
      <c r="E786" s="84"/>
      <c r="F786" s="76"/>
      <c r="G786" s="76"/>
      <c r="H786" s="76"/>
      <c r="I786" s="76"/>
      <c r="J786" s="76"/>
      <c r="K786" s="76"/>
      <c r="L786" s="76"/>
      <c r="M786" s="76"/>
      <c r="N786" s="76"/>
      <c r="O786" s="86"/>
      <c r="P786" s="76"/>
      <c r="Q786" s="76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</row>
    <row r="787" spans="1:35">
      <c r="A787" s="50"/>
      <c r="B787" s="50"/>
      <c r="C787" s="83"/>
      <c r="D787" s="84"/>
      <c r="E787" s="84"/>
      <c r="F787" s="76"/>
      <c r="G787" s="76"/>
      <c r="H787" s="76"/>
      <c r="I787" s="76"/>
      <c r="J787" s="76"/>
      <c r="K787" s="76"/>
      <c r="L787" s="76"/>
      <c r="M787" s="76"/>
      <c r="N787" s="76"/>
      <c r="O787" s="86"/>
      <c r="P787" s="76"/>
      <c r="Q787" s="76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</row>
    <row r="788" spans="1:35">
      <c r="A788" s="50"/>
      <c r="B788" s="50"/>
      <c r="C788" s="83"/>
      <c r="D788" s="84"/>
      <c r="E788" s="84"/>
      <c r="F788" s="76"/>
      <c r="G788" s="76"/>
      <c r="H788" s="76"/>
      <c r="I788" s="76"/>
      <c r="J788" s="76"/>
      <c r="K788" s="76"/>
      <c r="L788" s="76"/>
      <c r="M788" s="76"/>
      <c r="N788" s="76"/>
      <c r="O788" s="86"/>
      <c r="P788" s="76"/>
      <c r="Q788" s="76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</row>
    <row r="789" spans="1:35">
      <c r="A789" s="50"/>
      <c r="B789" s="50"/>
      <c r="C789" s="83"/>
      <c r="D789" s="84"/>
      <c r="E789" s="84"/>
      <c r="F789" s="76"/>
      <c r="G789" s="76"/>
      <c r="H789" s="76"/>
      <c r="I789" s="76"/>
      <c r="J789" s="76"/>
      <c r="K789" s="76"/>
      <c r="L789" s="76"/>
      <c r="M789" s="76"/>
      <c r="N789" s="76"/>
      <c r="O789" s="86"/>
      <c r="P789" s="76"/>
      <c r="Q789" s="76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</row>
    <row r="790" spans="1:35">
      <c r="A790" s="50"/>
      <c r="B790" s="50"/>
      <c r="C790" s="83"/>
      <c r="D790" s="84"/>
      <c r="E790" s="84"/>
      <c r="F790" s="76"/>
      <c r="G790" s="76"/>
      <c r="H790" s="76"/>
      <c r="I790" s="76"/>
      <c r="J790" s="76"/>
      <c r="K790" s="76"/>
      <c r="L790" s="76"/>
      <c r="M790" s="76"/>
      <c r="N790" s="76"/>
      <c r="O790" s="86"/>
      <c r="P790" s="76"/>
      <c r="Q790" s="76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</row>
    <row r="791" spans="1:35">
      <c r="A791" s="50"/>
      <c r="B791" s="50"/>
      <c r="C791" s="83"/>
      <c r="D791" s="84"/>
      <c r="E791" s="84"/>
      <c r="F791" s="76"/>
      <c r="G791" s="76"/>
      <c r="H791" s="76"/>
      <c r="I791" s="76"/>
      <c r="J791" s="76"/>
      <c r="K791" s="76"/>
      <c r="L791" s="76"/>
      <c r="M791" s="76"/>
      <c r="N791" s="76"/>
      <c r="O791" s="86"/>
      <c r="P791" s="76"/>
      <c r="Q791" s="76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</row>
    <row r="792" spans="1:35">
      <c r="A792" s="50"/>
      <c r="B792" s="50"/>
      <c r="C792" s="83"/>
      <c r="D792" s="84"/>
      <c r="E792" s="84"/>
      <c r="F792" s="76"/>
      <c r="G792" s="76"/>
      <c r="H792" s="76"/>
      <c r="I792" s="76"/>
      <c r="J792" s="76"/>
      <c r="K792" s="76"/>
      <c r="L792" s="76"/>
      <c r="M792" s="76"/>
      <c r="N792" s="76"/>
      <c r="O792" s="86"/>
      <c r="P792" s="76"/>
      <c r="Q792" s="76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</row>
    <row r="793" spans="1:35">
      <c r="A793" s="50"/>
      <c r="B793" s="50"/>
      <c r="C793" s="83"/>
      <c r="D793" s="84"/>
      <c r="E793" s="84"/>
      <c r="F793" s="76"/>
      <c r="G793" s="76"/>
      <c r="H793" s="76"/>
      <c r="I793" s="76"/>
      <c r="J793" s="76"/>
      <c r="K793" s="76"/>
      <c r="L793" s="76"/>
      <c r="M793" s="76"/>
      <c r="N793" s="76"/>
      <c r="O793" s="86"/>
      <c r="P793" s="76"/>
      <c r="Q793" s="76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</row>
    <row r="794" spans="1:35">
      <c r="A794" s="50"/>
      <c r="B794" s="50"/>
      <c r="C794" s="83"/>
      <c r="D794" s="84"/>
      <c r="E794" s="84"/>
      <c r="F794" s="76"/>
      <c r="G794" s="76"/>
      <c r="H794" s="76"/>
      <c r="I794" s="76"/>
      <c r="J794" s="76"/>
      <c r="K794" s="76"/>
      <c r="L794" s="76"/>
      <c r="M794" s="76"/>
      <c r="N794" s="76"/>
      <c r="O794" s="86"/>
      <c r="P794" s="76"/>
      <c r="Q794" s="76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</row>
    <row r="795" spans="1:35">
      <c r="A795" s="50"/>
      <c r="B795" s="50"/>
      <c r="C795" s="83"/>
      <c r="D795" s="84"/>
      <c r="E795" s="84"/>
      <c r="F795" s="76"/>
      <c r="G795" s="76"/>
      <c r="H795" s="76"/>
      <c r="I795" s="76"/>
      <c r="J795" s="76"/>
      <c r="K795" s="76"/>
      <c r="L795" s="76"/>
      <c r="M795" s="76"/>
      <c r="N795" s="76"/>
      <c r="O795" s="86"/>
      <c r="P795" s="76"/>
      <c r="Q795" s="76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</row>
    <row r="796" spans="1:35">
      <c r="A796" s="50"/>
      <c r="B796" s="50"/>
      <c r="C796" s="83"/>
      <c r="D796" s="84"/>
      <c r="E796" s="84"/>
      <c r="F796" s="76"/>
      <c r="G796" s="76"/>
      <c r="H796" s="76"/>
      <c r="I796" s="76"/>
      <c r="J796" s="76"/>
      <c r="K796" s="76"/>
      <c r="L796" s="76"/>
      <c r="M796" s="76"/>
      <c r="N796" s="76"/>
      <c r="O796" s="86"/>
      <c r="P796" s="76"/>
      <c r="Q796" s="76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</row>
    <row r="797" spans="1:35">
      <c r="A797" s="50"/>
      <c r="B797" s="50"/>
      <c r="C797" s="83"/>
      <c r="D797" s="84"/>
      <c r="E797" s="84"/>
      <c r="F797" s="76"/>
      <c r="G797" s="76"/>
      <c r="H797" s="76"/>
      <c r="I797" s="76"/>
      <c r="J797" s="76"/>
      <c r="K797" s="76"/>
      <c r="L797" s="76"/>
      <c r="M797" s="76"/>
      <c r="N797" s="76"/>
      <c r="O797" s="86"/>
      <c r="P797" s="76"/>
      <c r="Q797" s="76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</row>
    <row r="798" spans="1:35">
      <c r="A798" s="50"/>
      <c r="B798" s="50"/>
      <c r="C798" s="83"/>
      <c r="D798" s="84"/>
      <c r="E798" s="84"/>
      <c r="F798" s="76"/>
      <c r="G798" s="76"/>
      <c r="H798" s="76"/>
      <c r="I798" s="76"/>
      <c r="J798" s="76"/>
      <c r="K798" s="76"/>
      <c r="L798" s="76"/>
      <c r="M798" s="76"/>
      <c r="N798" s="76"/>
      <c r="O798" s="86"/>
      <c r="P798" s="76"/>
      <c r="Q798" s="76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</row>
    <row r="799" spans="1:35">
      <c r="A799" s="50"/>
      <c r="B799" s="50"/>
      <c r="C799" s="83"/>
      <c r="D799" s="84"/>
      <c r="E799" s="84"/>
      <c r="F799" s="76"/>
      <c r="G799" s="76"/>
      <c r="H799" s="76"/>
      <c r="I799" s="76"/>
      <c r="J799" s="76"/>
      <c r="K799" s="76"/>
      <c r="L799" s="76"/>
      <c r="M799" s="76"/>
      <c r="N799" s="76"/>
      <c r="O799" s="86"/>
      <c r="P799" s="76"/>
      <c r="Q799" s="76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</row>
    <row r="800" spans="1:35">
      <c r="A800" s="50"/>
      <c r="B800" s="50"/>
      <c r="C800" s="83"/>
      <c r="D800" s="84"/>
      <c r="E800" s="84"/>
      <c r="F800" s="76"/>
      <c r="G800" s="76"/>
      <c r="H800" s="76"/>
      <c r="I800" s="76"/>
      <c r="J800" s="76"/>
      <c r="K800" s="76"/>
      <c r="L800" s="76"/>
      <c r="M800" s="76"/>
      <c r="N800" s="76"/>
      <c r="O800" s="86"/>
      <c r="P800" s="76"/>
      <c r="Q800" s="76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</row>
    <row r="801" spans="1:35">
      <c r="A801" s="50"/>
      <c r="B801" s="50"/>
      <c r="C801" s="83"/>
      <c r="D801" s="84"/>
      <c r="E801" s="84"/>
      <c r="F801" s="76"/>
      <c r="G801" s="76"/>
      <c r="H801" s="76"/>
      <c r="I801" s="76"/>
      <c r="J801" s="76"/>
      <c r="K801" s="76"/>
      <c r="L801" s="76"/>
      <c r="M801" s="76"/>
      <c r="N801" s="76"/>
      <c r="O801" s="86"/>
      <c r="P801" s="76"/>
      <c r="Q801" s="76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</row>
    <row r="802" spans="1:35">
      <c r="A802" s="50"/>
      <c r="B802" s="50"/>
      <c r="C802" s="83"/>
      <c r="D802" s="84"/>
      <c r="E802" s="84"/>
      <c r="F802" s="76"/>
      <c r="G802" s="76"/>
      <c r="H802" s="76"/>
      <c r="I802" s="76"/>
      <c r="J802" s="76"/>
      <c r="K802" s="76"/>
      <c r="L802" s="76"/>
      <c r="M802" s="76"/>
      <c r="N802" s="76"/>
      <c r="O802" s="86"/>
      <c r="P802" s="76"/>
      <c r="Q802" s="76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</row>
    <row r="803" spans="1:35">
      <c r="A803" s="50"/>
      <c r="B803" s="50"/>
      <c r="C803" s="83"/>
      <c r="D803" s="84"/>
      <c r="E803" s="84"/>
      <c r="F803" s="76"/>
      <c r="G803" s="76"/>
      <c r="H803" s="76"/>
      <c r="I803" s="76"/>
      <c r="J803" s="76"/>
      <c r="K803" s="76"/>
      <c r="L803" s="76"/>
      <c r="M803" s="76"/>
      <c r="N803" s="76"/>
      <c r="O803" s="86"/>
      <c r="P803" s="76"/>
      <c r="Q803" s="76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</row>
    <row r="804" spans="1:35">
      <c r="A804" s="50"/>
      <c r="B804" s="50"/>
      <c r="C804" s="83"/>
      <c r="D804" s="84"/>
      <c r="E804" s="84"/>
      <c r="F804" s="76"/>
      <c r="G804" s="76"/>
      <c r="H804" s="76"/>
      <c r="I804" s="76"/>
      <c r="J804" s="76"/>
      <c r="K804" s="76"/>
      <c r="L804" s="76"/>
      <c r="M804" s="76"/>
      <c r="N804" s="76"/>
      <c r="O804" s="86"/>
      <c r="P804" s="76"/>
      <c r="Q804" s="76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</row>
    <row r="805" spans="1:35">
      <c r="A805" s="50"/>
      <c r="B805" s="50"/>
      <c r="C805" s="83"/>
      <c r="D805" s="84"/>
      <c r="E805" s="84"/>
      <c r="F805" s="76"/>
      <c r="G805" s="76"/>
      <c r="H805" s="76"/>
      <c r="I805" s="76"/>
      <c r="J805" s="76"/>
      <c r="K805" s="76"/>
      <c r="L805" s="76"/>
      <c r="M805" s="76"/>
      <c r="N805" s="76"/>
      <c r="O805" s="86"/>
      <c r="P805" s="76"/>
      <c r="Q805" s="76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</row>
    <row r="806" spans="1:35">
      <c r="A806" s="50"/>
      <c r="B806" s="50"/>
      <c r="C806" s="83"/>
      <c r="D806" s="84"/>
      <c r="E806" s="84"/>
      <c r="F806" s="76"/>
      <c r="G806" s="76"/>
      <c r="H806" s="76"/>
      <c r="I806" s="76"/>
      <c r="J806" s="76"/>
      <c r="K806" s="76"/>
      <c r="L806" s="76"/>
      <c r="M806" s="76"/>
      <c r="N806" s="76"/>
      <c r="O806" s="86"/>
      <c r="P806" s="76"/>
      <c r="Q806" s="76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</row>
    <row r="807" spans="1:35">
      <c r="A807" s="50"/>
      <c r="B807" s="50"/>
      <c r="C807" s="83"/>
      <c r="D807" s="84"/>
      <c r="E807" s="84"/>
      <c r="F807" s="76"/>
      <c r="G807" s="76"/>
      <c r="H807" s="76"/>
      <c r="I807" s="76"/>
      <c r="J807" s="76"/>
      <c r="K807" s="76"/>
      <c r="L807" s="76"/>
      <c r="M807" s="76"/>
      <c r="N807" s="76"/>
      <c r="O807" s="86"/>
      <c r="P807" s="76"/>
      <c r="Q807" s="76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</row>
    <row r="808" spans="1:35">
      <c r="A808" s="50"/>
      <c r="B808" s="50"/>
      <c r="C808" s="83"/>
      <c r="D808" s="84"/>
      <c r="E808" s="84"/>
      <c r="F808" s="76"/>
      <c r="G808" s="76"/>
      <c r="H808" s="76"/>
      <c r="I808" s="76"/>
      <c r="J808" s="76"/>
      <c r="K808" s="76"/>
      <c r="L808" s="76"/>
      <c r="M808" s="76"/>
      <c r="N808" s="76"/>
      <c r="O808" s="86"/>
      <c r="P808" s="76"/>
      <c r="Q808" s="76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</row>
    <row r="809" spans="1:35">
      <c r="A809" s="50"/>
      <c r="B809" s="50"/>
      <c r="C809" s="83"/>
      <c r="D809" s="84"/>
      <c r="E809" s="84"/>
      <c r="F809" s="76"/>
      <c r="G809" s="76"/>
      <c r="H809" s="76"/>
      <c r="I809" s="76"/>
      <c r="J809" s="76"/>
      <c r="K809" s="76"/>
      <c r="L809" s="76"/>
      <c r="M809" s="76"/>
      <c r="N809" s="76"/>
      <c r="O809" s="86"/>
      <c r="P809" s="76"/>
      <c r="Q809" s="76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</row>
    <row r="810" spans="1:35">
      <c r="A810" s="50"/>
      <c r="B810" s="50"/>
      <c r="C810" s="83"/>
      <c r="D810" s="84"/>
      <c r="E810" s="84"/>
      <c r="F810" s="76"/>
      <c r="G810" s="76"/>
      <c r="H810" s="76"/>
      <c r="I810" s="76"/>
      <c r="J810" s="76"/>
      <c r="K810" s="76"/>
      <c r="L810" s="76"/>
      <c r="M810" s="76"/>
      <c r="N810" s="76"/>
      <c r="O810" s="86"/>
      <c r="P810" s="76"/>
      <c r="Q810" s="76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</row>
    <row r="811" spans="1:35">
      <c r="A811" s="50"/>
      <c r="B811" s="50"/>
      <c r="C811" s="83"/>
      <c r="D811" s="84"/>
      <c r="E811" s="84"/>
      <c r="F811" s="76"/>
      <c r="G811" s="76"/>
      <c r="H811" s="76"/>
      <c r="I811" s="76"/>
      <c r="J811" s="76"/>
      <c r="K811" s="76"/>
      <c r="L811" s="76"/>
      <c r="M811" s="76"/>
      <c r="N811" s="76"/>
      <c r="O811" s="86"/>
      <c r="P811" s="76"/>
      <c r="Q811" s="76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</row>
    <row r="812" spans="1:35">
      <c r="A812" s="50"/>
      <c r="B812" s="50"/>
      <c r="C812" s="83"/>
      <c r="D812" s="84"/>
      <c r="E812" s="84"/>
      <c r="F812" s="76"/>
      <c r="G812" s="76"/>
      <c r="H812" s="76"/>
      <c r="I812" s="76"/>
      <c r="J812" s="76"/>
      <c r="K812" s="76"/>
      <c r="L812" s="76"/>
      <c r="M812" s="76"/>
      <c r="N812" s="76"/>
      <c r="O812" s="86"/>
      <c r="P812" s="76"/>
      <c r="Q812" s="76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</row>
    <row r="813" spans="1:35">
      <c r="A813" s="50"/>
      <c r="B813" s="50"/>
      <c r="C813" s="83"/>
      <c r="D813" s="84"/>
      <c r="E813" s="84"/>
      <c r="F813" s="76"/>
      <c r="G813" s="76"/>
      <c r="H813" s="76"/>
      <c r="I813" s="76"/>
      <c r="J813" s="76"/>
      <c r="K813" s="76"/>
      <c r="L813" s="76"/>
      <c r="M813" s="76"/>
      <c r="N813" s="76"/>
      <c r="O813" s="86"/>
      <c r="P813" s="76"/>
      <c r="Q813" s="76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</row>
    <row r="814" spans="1:35">
      <c r="A814" s="50"/>
      <c r="B814" s="50"/>
      <c r="C814" s="83"/>
      <c r="D814" s="84"/>
      <c r="E814" s="84"/>
      <c r="F814" s="76"/>
      <c r="G814" s="76"/>
      <c r="H814" s="76"/>
      <c r="I814" s="76"/>
      <c r="J814" s="76"/>
      <c r="K814" s="76"/>
      <c r="L814" s="76"/>
      <c r="M814" s="76"/>
      <c r="N814" s="76"/>
      <c r="O814" s="86"/>
      <c r="P814" s="76"/>
      <c r="Q814" s="76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</row>
    <row r="815" spans="1:35">
      <c r="A815" s="50"/>
      <c r="B815" s="50"/>
      <c r="C815" s="83"/>
      <c r="D815" s="84"/>
      <c r="E815" s="84"/>
      <c r="F815" s="76"/>
      <c r="G815" s="76"/>
      <c r="H815" s="76"/>
      <c r="I815" s="76"/>
      <c r="J815" s="76"/>
      <c r="K815" s="76"/>
      <c r="L815" s="76"/>
      <c r="M815" s="76"/>
      <c r="N815" s="76"/>
      <c r="O815" s="86"/>
      <c r="P815" s="76"/>
      <c r="Q815" s="76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</row>
    <row r="816" spans="1:35">
      <c r="A816" s="50"/>
      <c r="B816" s="50"/>
      <c r="C816" s="83"/>
      <c r="D816" s="84"/>
      <c r="E816" s="84"/>
      <c r="F816" s="76"/>
      <c r="G816" s="76"/>
      <c r="H816" s="76"/>
      <c r="I816" s="76"/>
      <c r="J816" s="76"/>
      <c r="K816" s="76"/>
      <c r="L816" s="76"/>
      <c r="M816" s="76"/>
      <c r="N816" s="76"/>
      <c r="O816" s="86"/>
      <c r="P816" s="76"/>
      <c r="Q816" s="76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</row>
    <row r="817" spans="1:35">
      <c r="A817" s="50"/>
      <c r="B817" s="50"/>
      <c r="C817" s="83"/>
      <c r="D817" s="84"/>
      <c r="E817" s="84"/>
      <c r="F817" s="76"/>
      <c r="G817" s="76"/>
      <c r="H817" s="76"/>
      <c r="I817" s="76"/>
      <c r="J817" s="76"/>
      <c r="K817" s="76"/>
      <c r="L817" s="76"/>
      <c r="M817" s="76"/>
      <c r="N817" s="76"/>
      <c r="O817" s="86"/>
      <c r="P817" s="76"/>
      <c r="Q817" s="76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</row>
    <row r="818" spans="1:35">
      <c r="A818" s="50"/>
      <c r="B818" s="50"/>
      <c r="C818" s="83"/>
      <c r="D818" s="84"/>
      <c r="E818" s="84"/>
      <c r="F818" s="76"/>
      <c r="G818" s="76"/>
      <c r="H818" s="76"/>
      <c r="I818" s="76"/>
      <c r="J818" s="76"/>
      <c r="K818" s="76"/>
      <c r="L818" s="76"/>
      <c r="M818" s="76"/>
      <c r="N818" s="76"/>
      <c r="O818" s="86"/>
      <c r="P818" s="76"/>
      <c r="Q818" s="76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</row>
    <row r="819" spans="1:35">
      <c r="A819" s="50"/>
      <c r="B819" s="50"/>
      <c r="C819" s="83"/>
      <c r="D819" s="84"/>
      <c r="E819" s="84"/>
      <c r="F819" s="76"/>
      <c r="G819" s="76"/>
      <c r="H819" s="76"/>
      <c r="I819" s="76"/>
      <c r="J819" s="76"/>
      <c r="K819" s="76"/>
      <c r="L819" s="76"/>
      <c r="M819" s="76"/>
      <c r="N819" s="76"/>
      <c r="O819" s="86"/>
      <c r="P819" s="76"/>
      <c r="Q819" s="76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</row>
    <row r="820" spans="1:35">
      <c r="A820" s="50"/>
      <c r="B820" s="50"/>
      <c r="C820" s="83"/>
      <c r="D820" s="84"/>
      <c r="E820" s="84"/>
      <c r="F820" s="76"/>
      <c r="G820" s="76"/>
      <c r="H820" s="76"/>
      <c r="I820" s="76"/>
      <c r="J820" s="76"/>
      <c r="K820" s="76"/>
      <c r="L820" s="76"/>
      <c r="M820" s="76"/>
      <c r="N820" s="76"/>
      <c r="O820" s="86"/>
      <c r="P820" s="76"/>
      <c r="Q820" s="76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</row>
    <row r="821" spans="1:35">
      <c r="A821" s="50"/>
      <c r="B821" s="50"/>
      <c r="C821" s="83"/>
      <c r="D821" s="84"/>
      <c r="E821" s="84"/>
      <c r="F821" s="76"/>
      <c r="G821" s="76"/>
      <c r="H821" s="76"/>
      <c r="I821" s="76"/>
      <c r="J821" s="76"/>
      <c r="K821" s="76"/>
      <c r="L821" s="76"/>
      <c r="M821" s="76"/>
      <c r="N821" s="76"/>
      <c r="O821" s="86"/>
      <c r="P821" s="76"/>
      <c r="Q821" s="76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</row>
    <row r="822" spans="1:35">
      <c r="A822" s="50"/>
      <c r="B822" s="50"/>
      <c r="C822" s="83"/>
      <c r="D822" s="84"/>
      <c r="E822" s="84"/>
      <c r="F822" s="76"/>
      <c r="G822" s="76"/>
      <c r="H822" s="76"/>
      <c r="I822" s="76"/>
      <c r="J822" s="76"/>
      <c r="K822" s="76"/>
      <c r="L822" s="76"/>
      <c r="M822" s="76"/>
      <c r="N822" s="76"/>
      <c r="O822" s="86"/>
      <c r="P822" s="76"/>
      <c r="Q822" s="76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</row>
    <row r="823" spans="1:35">
      <c r="A823" s="50"/>
      <c r="B823" s="50"/>
      <c r="C823" s="83"/>
      <c r="D823" s="84"/>
      <c r="E823" s="84"/>
      <c r="F823" s="76"/>
      <c r="G823" s="76"/>
      <c r="H823" s="76"/>
      <c r="I823" s="76"/>
      <c r="J823" s="76"/>
      <c r="K823" s="76"/>
      <c r="L823" s="76"/>
      <c r="M823" s="76"/>
      <c r="N823" s="76"/>
      <c r="O823" s="86"/>
      <c r="P823" s="76"/>
      <c r="Q823" s="76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</row>
    <row r="824" spans="1:35">
      <c r="A824" s="50"/>
      <c r="B824" s="50"/>
      <c r="C824" s="83"/>
      <c r="D824" s="84"/>
      <c r="E824" s="84"/>
      <c r="F824" s="76"/>
      <c r="G824" s="76"/>
      <c r="H824" s="76"/>
      <c r="I824" s="76"/>
      <c r="J824" s="76"/>
      <c r="K824" s="76"/>
      <c r="L824" s="76"/>
      <c r="M824" s="76"/>
      <c r="N824" s="76"/>
      <c r="O824" s="86"/>
      <c r="P824" s="76"/>
      <c r="Q824" s="76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</row>
    <row r="825" spans="1:35">
      <c r="A825" s="50"/>
      <c r="B825" s="50"/>
      <c r="C825" s="83"/>
      <c r="D825" s="84"/>
      <c r="E825" s="84"/>
      <c r="F825" s="76"/>
      <c r="G825" s="76"/>
      <c r="H825" s="76"/>
      <c r="I825" s="76"/>
      <c r="J825" s="76"/>
      <c r="K825" s="76"/>
      <c r="L825" s="76"/>
      <c r="M825" s="76"/>
      <c r="N825" s="76"/>
      <c r="O825" s="86"/>
      <c r="P825" s="76"/>
      <c r="Q825" s="76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</row>
    <row r="826" spans="1:35">
      <c r="A826" s="50"/>
      <c r="B826" s="50"/>
      <c r="C826" s="83"/>
      <c r="D826" s="84"/>
      <c r="E826" s="84"/>
      <c r="F826" s="76"/>
      <c r="G826" s="76"/>
      <c r="H826" s="76"/>
      <c r="I826" s="76"/>
      <c r="J826" s="76"/>
      <c r="K826" s="76"/>
      <c r="L826" s="76"/>
      <c r="M826" s="76"/>
      <c r="N826" s="76"/>
      <c r="O826" s="86"/>
      <c r="P826" s="76"/>
      <c r="Q826" s="76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</row>
    <row r="827" spans="1:35">
      <c r="A827" s="50"/>
      <c r="B827" s="50"/>
      <c r="C827" s="83"/>
      <c r="D827" s="84"/>
      <c r="E827" s="84"/>
      <c r="F827" s="76"/>
      <c r="G827" s="76"/>
      <c r="H827" s="76"/>
      <c r="I827" s="76"/>
      <c r="J827" s="76"/>
      <c r="K827" s="76"/>
      <c r="L827" s="76"/>
      <c r="M827" s="76"/>
      <c r="N827" s="76"/>
      <c r="O827" s="86"/>
      <c r="P827" s="76"/>
      <c r="Q827" s="76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</row>
    <row r="828" spans="1:35">
      <c r="A828" s="50"/>
      <c r="B828" s="50"/>
      <c r="C828" s="83"/>
      <c r="D828" s="84"/>
      <c r="E828" s="84"/>
      <c r="F828" s="76"/>
      <c r="G828" s="76"/>
      <c r="H828" s="76"/>
      <c r="I828" s="76"/>
      <c r="J828" s="76"/>
      <c r="K828" s="76"/>
      <c r="L828" s="76"/>
      <c r="M828" s="76"/>
      <c r="N828" s="76"/>
      <c r="O828" s="86"/>
      <c r="P828" s="76"/>
      <c r="Q828" s="76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</row>
    <row r="829" spans="1:35">
      <c r="A829" s="50"/>
      <c r="B829" s="50"/>
      <c r="C829" s="83"/>
      <c r="D829" s="84"/>
      <c r="E829" s="84"/>
      <c r="F829" s="76"/>
      <c r="G829" s="76"/>
      <c r="H829" s="76"/>
      <c r="I829" s="76"/>
      <c r="J829" s="76"/>
      <c r="K829" s="76"/>
      <c r="L829" s="76"/>
      <c r="M829" s="76"/>
      <c r="N829" s="76"/>
      <c r="O829" s="86"/>
      <c r="P829" s="76"/>
      <c r="Q829" s="76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</row>
    <row r="830" spans="1:35">
      <c r="A830" s="50"/>
      <c r="B830" s="50"/>
      <c r="C830" s="83"/>
      <c r="D830" s="84"/>
      <c r="E830" s="84"/>
      <c r="F830" s="76"/>
      <c r="G830" s="76"/>
      <c r="H830" s="76"/>
      <c r="I830" s="76"/>
      <c r="J830" s="76"/>
      <c r="K830" s="76"/>
      <c r="L830" s="76"/>
      <c r="M830" s="76"/>
      <c r="N830" s="76"/>
      <c r="O830" s="86"/>
      <c r="P830" s="76"/>
      <c r="Q830" s="76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</row>
    <row r="831" spans="1:35">
      <c r="A831" s="50"/>
      <c r="B831" s="50"/>
      <c r="C831" s="83"/>
      <c r="D831" s="84"/>
      <c r="E831" s="84"/>
      <c r="F831" s="76"/>
      <c r="G831" s="76"/>
      <c r="H831" s="76"/>
      <c r="I831" s="76"/>
      <c r="J831" s="76"/>
      <c r="K831" s="76"/>
      <c r="L831" s="76"/>
      <c r="M831" s="76"/>
      <c r="N831" s="76"/>
      <c r="O831" s="86"/>
      <c r="P831" s="76"/>
      <c r="Q831" s="76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</row>
    <row r="832" spans="1:35">
      <c r="A832" s="50"/>
      <c r="B832" s="50"/>
      <c r="C832" s="83"/>
      <c r="D832" s="84"/>
      <c r="E832" s="84"/>
      <c r="F832" s="76"/>
      <c r="G832" s="76"/>
      <c r="H832" s="76"/>
      <c r="I832" s="76"/>
      <c r="J832" s="76"/>
      <c r="K832" s="76"/>
      <c r="L832" s="76"/>
      <c r="M832" s="76"/>
      <c r="N832" s="76"/>
      <c r="O832" s="86"/>
      <c r="P832" s="76"/>
      <c r="Q832" s="76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</row>
    <row r="833" spans="1:35">
      <c r="A833" s="50"/>
      <c r="B833" s="50"/>
      <c r="C833" s="83"/>
      <c r="D833" s="84"/>
      <c r="E833" s="84"/>
      <c r="F833" s="76"/>
      <c r="G833" s="76"/>
      <c r="H833" s="76"/>
      <c r="I833" s="76"/>
      <c r="J833" s="76"/>
      <c r="K833" s="76"/>
      <c r="L833" s="76"/>
      <c r="M833" s="76"/>
      <c r="N833" s="76"/>
      <c r="O833" s="86"/>
      <c r="P833" s="76"/>
      <c r="Q833" s="76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</row>
    <row r="834" spans="1:35">
      <c r="A834" s="50"/>
      <c r="B834" s="50"/>
      <c r="C834" s="83"/>
      <c r="D834" s="84"/>
      <c r="E834" s="84"/>
      <c r="F834" s="76"/>
      <c r="G834" s="76"/>
      <c r="H834" s="76"/>
      <c r="I834" s="76"/>
      <c r="J834" s="76"/>
      <c r="K834" s="76"/>
      <c r="L834" s="76"/>
      <c r="M834" s="76"/>
      <c r="N834" s="76"/>
      <c r="O834" s="86"/>
      <c r="P834" s="76"/>
      <c r="Q834" s="76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</row>
    <row r="835" spans="1:35">
      <c r="A835" s="50"/>
      <c r="B835" s="50"/>
      <c r="C835" s="83"/>
      <c r="D835" s="84"/>
      <c r="E835" s="84"/>
      <c r="F835" s="76"/>
      <c r="G835" s="76"/>
      <c r="H835" s="76"/>
      <c r="I835" s="76"/>
      <c r="J835" s="76"/>
      <c r="K835" s="76"/>
      <c r="L835" s="76"/>
      <c r="M835" s="76"/>
      <c r="N835" s="76"/>
      <c r="O835" s="86"/>
      <c r="P835" s="76"/>
      <c r="Q835" s="76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</row>
    <row r="836" spans="1:35">
      <c r="A836" s="50"/>
      <c r="B836" s="50"/>
      <c r="C836" s="83"/>
      <c r="D836" s="84"/>
      <c r="E836" s="84"/>
      <c r="F836" s="76"/>
      <c r="G836" s="76"/>
      <c r="H836" s="76"/>
      <c r="I836" s="76"/>
      <c r="J836" s="76"/>
      <c r="K836" s="76"/>
      <c r="L836" s="76"/>
      <c r="M836" s="76"/>
      <c r="N836" s="76"/>
      <c r="O836" s="86"/>
      <c r="P836" s="76"/>
      <c r="Q836" s="76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</row>
    <row r="837" spans="1:35">
      <c r="A837" s="50"/>
      <c r="B837" s="50"/>
      <c r="C837" s="83"/>
      <c r="D837" s="84"/>
      <c r="E837" s="84"/>
      <c r="F837" s="76"/>
      <c r="G837" s="76"/>
      <c r="H837" s="76"/>
      <c r="I837" s="76"/>
      <c r="J837" s="76"/>
      <c r="K837" s="76"/>
      <c r="L837" s="76"/>
      <c r="M837" s="76"/>
      <c r="N837" s="76"/>
      <c r="O837" s="86"/>
      <c r="P837" s="76"/>
      <c r="Q837" s="76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</row>
    <row r="838" spans="1:35">
      <c r="A838" s="50"/>
      <c r="B838" s="50"/>
      <c r="C838" s="83"/>
      <c r="D838" s="84"/>
      <c r="E838" s="84"/>
      <c r="F838" s="76"/>
      <c r="G838" s="76"/>
      <c r="H838" s="76"/>
      <c r="I838" s="76"/>
      <c r="J838" s="76"/>
      <c r="K838" s="76"/>
      <c r="L838" s="76"/>
      <c r="M838" s="76"/>
      <c r="N838" s="76"/>
      <c r="O838" s="86"/>
      <c r="P838" s="76"/>
      <c r="Q838" s="76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</row>
    <row r="839" spans="1:35">
      <c r="A839" s="50"/>
      <c r="B839" s="50"/>
      <c r="C839" s="83"/>
      <c r="D839" s="84"/>
      <c r="E839" s="84"/>
      <c r="F839" s="76"/>
      <c r="G839" s="76"/>
      <c r="H839" s="76"/>
      <c r="I839" s="76"/>
      <c r="J839" s="76"/>
      <c r="K839" s="76"/>
      <c r="L839" s="76"/>
      <c r="M839" s="76"/>
      <c r="N839" s="76"/>
      <c r="O839" s="86"/>
      <c r="P839" s="76"/>
      <c r="Q839" s="76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</row>
    <row r="840" spans="1:35">
      <c r="A840" s="50"/>
      <c r="B840" s="50"/>
      <c r="C840" s="83"/>
      <c r="D840" s="84"/>
      <c r="E840" s="84"/>
      <c r="F840" s="76"/>
      <c r="G840" s="76"/>
      <c r="H840" s="76"/>
      <c r="I840" s="76"/>
      <c r="J840" s="76"/>
      <c r="K840" s="76"/>
      <c r="L840" s="76"/>
      <c r="M840" s="76"/>
      <c r="N840" s="76"/>
      <c r="O840" s="86"/>
      <c r="P840" s="76"/>
      <c r="Q840" s="76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</row>
    <row r="841" spans="1:35">
      <c r="A841" s="50"/>
      <c r="B841" s="50"/>
      <c r="C841" s="83"/>
      <c r="D841" s="84"/>
      <c r="E841" s="84"/>
      <c r="F841" s="76"/>
      <c r="G841" s="76"/>
      <c r="H841" s="76"/>
      <c r="I841" s="76"/>
      <c r="J841" s="76"/>
      <c r="K841" s="76"/>
      <c r="L841" s="76"/>
      <c r="M841" s="76"/>
      <c r="N841" s="76"/>
      <c r="O841" s="86"/>
      <c r="P841" s="76"/>
      <c r="Q841" s="76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</row>
    <row r="842" spans="1:35">
      <c r="A842" s="50"/>
      <c r="B842" s="50"/>
      <c r="C842" s="83"/>
      <c r="D842" s="84"/>
      <c r="E842" s="84"/>
      <c r="F842" s="76"/>
      <c r="G842" s="76"/>
      <c r="H842" s="76"/>
      <c r="I842" s="76"/>
      <c r="J842" s="76"/>
      <c r="K842" s="76"/>
      <c r="L842" s="76"/>
      <c r="M842" s="76"/>
      <c r="N842" s="76"/>
      <c r="O842" s="86"/>
      <c r="P842" s="76"/>
      <c r="Q842" s="76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</row>
    <row r="843" spans="1:35">
      <c r="A843" s="50"/>
      <c r="B843" s="50"/>
      <c r="C843" s="83"/>
      <c r="D843" s="84"/>
      <c r="E843" s="84"/>
      <c r="F843" s="76"/>
      <c r="G843" s="76"/>
      <c r="H843" s="76"/>
      <c r="I843" s="76"/>
      <c r="J843" s="76"/>
      <c r="K843" s="76"/>
      <c r="L843" s="76"/>
      <c r="M843" s="76"/>
      <c r="N843" s="76"/>
      <c r="O843" s="86"/>
      <c r="P843" s="76"/>
      <c r="Q843" s="76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</row>
    <row r="844" spans="1:35">
      <c r="A844" s="50"/>
      <c r="B844" s="50"/>
      <c r="C844" s="83"/>
      <c r="D844" s="84"/>
      <c r="E844" s="84"/>
      <c r="F844" s="76"/>
      <c r="G844" s="76"/>
      <c r="H844" s="76"/>
      <c r="I844" s="76"/>
      <c r="J844" s="76"/>
      <c r="K844" s="76"/>
      <c r="L844" s="76"/>
      <c r="M844" s="76"/>
      <c r="N844" s="76"/>
      <c r="O844" s="86"/>
      <c r="P844" s="76"/>
      <c r="Q844" s="76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</row>
    <row r="845" spans="1:35">
      <c r="A845" s="50"/>
      <c r="B845" s="50"/>
      <c r="C845" s="83"/>
      <c r="D845" s="84"/>
      <c r="E845" s="84"/>
      <c r="F845" s="76"/>
      <c r="G845" s="76"/>
      <c r="H845" s="76"/>
      <c r="I845" s="76"/>
      <c r="J845" s="76"/>
      <c r="K845" s="76"/>
      <c r="L845" s="76"/>
      <c r="M845" s="76"/>
      <c r="N845" s="76"/>
      <c r="O845" s="86"/>
      <c r="P845" s="76"/>
      <c r="Q845" s="76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</row>
    <row r="846" spans="1:35">
      <c r="A846" s="50"/>
      <c r="B846" s="50"/>
      <c r="C846" s="83"/>
      <c r="D846" s="84"/>
      <c r="E846" s="84"/>
      <c r="F846" s="76"/>
      <c r="G846" s="76"/>
      <c r="H846" s="76"/>
      <c r="I846" s="76"/>
      <c r="J846" s="76"/>
      <c r="K846" s="76"/>
      <c r="L846" s="76"/>
      <c r="M846" s="76"/>
      <c r="N846" s="76"/>
      <c r="O846" s="86"/>
      <c r="P846" s="76"/>
      <c r="Q846" s="76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</row>
    <row r="847" spans="1:35">
      <c r="A847" s="50"/>
      <c r="B847" s="50"/>
      <c r="C847" s="83"/>
      <c r="D847" s="84"/>
      <c r="E847" s="84"/>
      <c r="F847" s="76"/>
      <c r="G847" s="76"/>
      <c r="H847" s="76"/>
      <c r="I847" s="76"/>
      <c r="J847" s="76"/>
      <c r="K847" s="76"/>
      <c r="L847" s="76"/>
      <c r="M847" s="76"/>
      <c r="N847" s="76"/>
      <c r="O847" s="86"/>
      <c r="P847" s="76"/>
      <c r="Q847" s="76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</row>
    <row r="848" spans="1:35">
      <c r="A848" s="50"/>
      <c r="B848" s="50"/>
      <c r="C848" s="83"/>
      <c r="D848" s="84"/>
      <c r="E848" s="84"/>
      <c r="F848" s="76"/>
      <c r="G848" s="76"/>
      <c r="H848" s="76"/>
      <c r="I848" s="76"/>
      <c r="J848" s="76"/>
      <c r="K848" s="76"/>
      <c r="L848" s="76"/>
      <c r="M848" s="76"/>
      <c r="N848" s="76"/>
      <c r="O848" s="86"/>
      <c r="P848" s="76"/>
      <c r="Q848" s="76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</row>
    <row r="849" spans="1:35">
      <c r="A849" s="50"/>
      <c r="B849" s="50"/>
      <c r="C849" s="83"/>
      <c r="D849" s="84"/>
      <c r="E849" s="84"/>
      <c r="F849" s="76"/>
      <c r="G849" s="76"/>
      <c r="H849" s="76"/>
      <c r="I849" s="76"/>
      <c r="J849" s="76"/>
      <c r="K849" s="76"/>
      <c r="L849" s="76"/>
      <c r="M849" s="76"/>
      <c r="N849" s="76"/>
      <c r="O849" s="86"/>
      <c r="P849" s="76"/>
      <c r="Q849" s="76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</row>
    <row r="850" spans="1:35">
      <c r="A850" s="50"/>
      <c r="B850" s="50"/>
      <c r="C850" s="83"/>
      <c r="D850" s="84"/>
      <c r="E850" s="84"/>
      <c r="F850" s="76"/>
      <c r="G850" s="76"/>
      <c r="H850" s="76"/>
      <c r="I850" s="76"/>
      <c r="J850" s="76"/>
      <c r="K850" s="76"/>
      <c r="L850" s="76"/>
      <c r="M850" s="76"/>
      <c r="N850" s="76"/>
      <c r="O850" s="86"/>
      <c r="P850" s="76"/>
      <c r="Q850" s="76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</row>
    <row r="851" spans="1:35">
      <c r="A851" s="50"/>
      <c r="B851" s="50"/>
      <c r="C851" s="83"/>
      <c r="D851" s="84"/>
      <c r="E851" s="84"/>
      <c r="F851" s="76"/>
      <c r="G851" s="76"/>
      <c r="H851" s="76"/>
      <c r="I851" s="76"/>
      <c r="J851" s="76"/>
      <c r="K851" s="76"/>
      <c r="L851" s="76"/>
      <c r="M851" s="76"/>
      <c r="N851" s="76"/>
      <c r="O851" s="86"/>
      <c r="P851" s="76"/>
      <c r="Q851" s="76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</row>
    <row r="852" spans="1:35">
      <c r="A852" s="50"/>
      <c r="B852" s="50"/>
      <c r="C852" s="83"/>
      <c r="D852" s="84"/>
      <c r="E852" s="84"/>
      <c r="F852" s="76"/>
      <c r="G852" s="76"/>
      <c r="H852" s="76"/>
      <c r="I852" s="76"/>
      <c r="J852" s="76"/>
      <c r="K852" s="76"/>
      <c r="L852" s="76"/>
      <c r="M852" s="76"/>
      <c r="N852" s="76"/>
      <c r="O852" s="86"/>
      <c r="P852" s="76"/>
      <c r="Q852" s="76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</row>
    <row r="853" spans="1:35">
      <c r="A853" s="50"/>
      <c r="B853" s="50"/>
      <c r="C853" s="83"/>
      <c r="D853" s="84"/>
      <c r="E853" s="84"/>
      <c r="F853" s="76"/>
      <c r="G853" s="76"/>
      <c r="H853" s="76"/>
      <c r="I853" s="76"/>
      <c r="J853" s="76"/>
      <c r="K853" s="76"/>
      <c r="L853" s="76"/>
      <c r="M853" s="76"/>
      <c r="N853" s="76"/>
      <c r="O853" s="86"/>
      <c r="P853" s="76"/>
      <c r="Q853" s="76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</row>
    <row r="854" spans="1:35">
      <c r="A854" s="50"/>
      <c r="B854" s="50"/>
      <c r="C854" s="83"/>
      <c r="D854" s="84"/>
      <c r="E854" s="84"/>
      <c r="F854" s="76"/>
      <c r="G854" s="76"/>
      <c r="H854" s="76"/>
      <c r="I854" s="76"/>
      <c r="J854" s="76"/>
      <c r="K854" s="76"/>
      <c r="L854" s="76"/>
      <c r="M854" s="76"/>
      <c r="N854" s="76"/>
      <c r="O854" s="86"/>
      <c r="P854" s="76"/>
      <c r="Q854" s="76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</row>
    <row r="855" spans="1:35">
      <c r="A855" s="50"/>
      <c r="B855" s="50"/>
      <c r="C855" s="83"/>
      <c r="D855" s="84"/>
      <c r="E855" s="84"/>
      <c r="F855" s="76"/>
      <c r="G855" s="76"/>
      <c r="H855" s="76"/>
      <c r="I855" s="76"/>
      <c r="J855" s="76"/>
      <c r="K855" s="76"/>
      <c r="L855" s="76"/>
      <c r="M855" s="76"/>
      <c r="N855" s="76"/>
      <c r="O855" s="86"/>
      <c r="P855" s="76"/>
      <c r="Q855" s="76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</row>
    <row r="856" spans="1:35">
      <c r="A856" s="50"/>
      <c r="B856" s="50"/>
      <c r="C856" s="83"/>
      <c r="D856" s="84"/>
      <c r="E856" s="84"/>
      <c r="F856" s="76"/>
      <c r="G856" s="76"/>
      <c r="H856" s="76"/>
      <c r="I856" s="76"/>
      <c r="J856" s="76"/>
      <c r="K856" s="76"/>
      <c r="L856" s="76"/>
      <c r="M856" s="76"/>
      <c r="N856" s="76"/>
      <c r="O856" s="86"/>
      <c r="P856" s="76"/>
      <c r="Q856" s="76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</row>
    <row r="857" spans="1:35">
      <c r="A857" s="50"/>
      <c r="B857" s="50"/>
      <c r="C857" s="83"/>
      <c r="D857" s="84"/>
      <c r="E857" s="84"/>
      <c r="F857" s="76"/>
      <c r="G857" s="76"/>
      <c r="H857" s="76"/>
      <c r="I857" s="76"/>
      <c r="J857" s="76"/>
      <c r="K857" s="76"/>
      <c r="L857" s="76"/>
      <c r="M857" s="76"/>
      <c r="N857" s="76"/>
      <c r="O857" s="86"/>
      <c r="P857" s="76"/>
      <c r="Q857" s="76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</row>
    <row r="858" spans="1:35">
      <c r="A858" s="50"/>
      <c r="B858" s="50"/>
      <c r="C858" s="83"/>
      <c r="D858" s="84"/>
      <c r="E858" s="84"/>
      <c r="F858" s="76"/>
      <c r="G858" s="76"/>
      <c r="H858" s="76"/>
      <c r="I858" s="76"/>
      <c r="J858" s="76"/>
      <c r="K858" s="76"/>
      <c r="L858" s="76"/>
      <c r="M858" s="76"/>
      <c r="N858" s="76"/>
      <c r="O858" s="86"/>
      <c r="P858" s="76"/>
      <c r="Q858" s="76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</row>
    <row r="859" spans="1:35">
      <c r="A859" s="50"/>
      <c r="B859" s="50"/>
      <c r="C859" s="83"/>
      <c r="D859" s="84"/>
      <c r="E859" s="84"/>
      <c r="F859" s="76"/>
      <c r="G859" s="76"/>
      <c r="H859" s="76"/>
      <c r="I859" s="76"/>
      <c r="J859" s="76"/>
      <c r="K859" s="76"/>
      <c r="L859" s="76"/>
      <c r="M859" s="76"/>
      <c r="N859" s="76"/>
      <c r="O859" s="86"/>
      <c r="P859" s="76"/>
      <c r="Q859" s="76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</row>
    <row r="860" spans="1:35">
      <c r="A860" s="50"/>
      <c r="B860" s="50"/>
      <c r="C860" s="83"/>
      <c r="D860" s="84"/>
      <c r="E860" s="84"/>
      <c r="F860" s="76"/>
      <c r="G860" s="76"/>
      <c r="H860" s="76"/>
      <c r="I860" s="76"/>
      <c r="J860" s="76"/>
      <c r="K860" s="76"/>
      <c r="L860" s="76"/>
      <c r="M860" s="76"/>
      <c r="N860" s="76"/>
      <c r="O860" s="86"/>
      <c r="P860" s="76"/>
      <c r="Q860" s="76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</row>
    <row r="861" spans="1:35">
      <c r="A861" s="50"/>
      <c r="B861" s="50"/>
      <c r="C861" s="83"/>
      <c r="D861" s="84"/>
      <c r="E861" s="84"/>
      <c r="F861" s="76"/>
      <c r="G861" s="76"/>
      <c r="H861" s="76"/>
      <c r="I861" s="76"/>
      <c r="J861" s="76"/>
      <c r="K861" s="76"/>
      <c r="L861" s="76"/>
      <c r="M861" s="76"/>
      <c r="N861" s="76"/>
      <c r="O861" s="86"/>
      <c r="P861" s="76"/>
      <c r="Q861" s="76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</row>
    <row r="862" spans="1:35">
      <c r="A862" s="50"/>
      <c r="B862" s="50"/>
      <c r="C862" s="83"/>
      <c r="D862" s="84"/>
      <c r="E862" s="84"/>
      <c r="F862" s="76"/>
      <c r="G862" s="76"/>
      <c r="H862" s="76"/>
      <c r="I862" s="76"/>
      <c r="J862" s="76"/>
      <c r="K862" s="76"/>
      <c r="L862" s="76"/>
      <c r="M862" s="76"/>
      <c r="N862" s="76"/>
      <c r="O862" s="86"/>
      <c r="P862" s="76"/>
      <c r="Q862" s="76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</row>
    <row r="863" spans="1:35">
      <c r="A863" s="50"/>
      <c r="B863" s="50"/>
      <c r="C863" s="83"/>
      <c r="D863" s="84"/>
      <c r="E863" s="84"/>
      <c r="F863" s="76"/>
      <c r="G863" s="76"/>
      <c r="H863" s="76"/>
      <c r="I863" s="76"/>
      <c r="J863" s="76"/>
      <c r="K863" s="76"/>
      <c r="L863" s="76"/>
      <c r="M863" s="76"/>
      <c r="N863" s="76"/>
      <c r="O863" s="86"/>
      <c r="P863" s="76"/>
      <c r="Q863" s="76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</row>
    <row r="864" spans="1:35">
      <c r="A864" s="50"/>
      <c r="B864" s="50"/>
      <c r="C864" s="83"/>
      <c r="D864" s="84"/>
      <c r="E864" s="84"/>
      <c r="F864" s="76"/>
      <c r="G864" s="76"/>
      <c r="H864" s="76"/>
      <c r="I864" s="76"/>
      <c r="J864" s="76"/>
      <c r="K864" s="76"/>
      <c r="L864" s="76"/>
      <c r="M864" s="76"/>
      <c r="N864" s="76"/>
      <c r="O864" s="86"/>
      <c r="P864" s="76"/>
      <c r="Q864" s="76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</row>
    <row r="865" spans="1:35">
      <c r="A865" s="50"/>
      <c r="B865" s="50"/>
      <c r="C865" s="83"/>
      <c r="D865" s="84"/>
      <c r="E865" s="84"/>
      <c r="F865" s="76"/>
      <c r="G865" s="76"/>
      <c r="H865" s="76"/>
      <c r="I865" s="76"/>
      <c r="J865" s="76"/>
      <c r="K865" s="76"/>
      <c r="L865" s="76"/>
      <c r="M865" s="76"/>
      <c r="N865" s="76"/>
      <c r="O865" s="86"/>
      <c r="P865" s="76"/>
      <c r="Q865" s="76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</row>
    <row r="866" spans="1:35">
      <c r="A866" s="50"/>
      <c r="B866" s="50"/>
      <c r="C866" s="83"/>
      <c r="D866" s="84"/>
      <c r="E866" s="84"/>
      <c r="F866" s="76"/>
      <c r="G866" s="76"/>
      <c r="H866" s="76"/>
      <c r="I866" s="76"/>
      <c r="J866" s="76"/>
      <c r="K866" s="76"/>
      <c r="L866" s="76"/>
      <c r="M866" s="76"/>
      <c r="N866" s="76"/>
      <c r="O866" s="86"/>
      <c r="P866" s="76"/>
      <c r="Q866" s="76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</row>
    <row r="867" spans="1:35">
      <c r="A867" s="50"/>
      <c r="B867" s="50"/>
      <c r="C867" s="83"/>
      <c r="D867" s="84"/>
      <c r="E867" s="84"/>
      <c r="F867" s="76"/>
      <c r="G867" s="76"/>
      <c r="H867" s="76"/>
      <c r="I867" s="76"/>
      <c r="J867" s="76"/>
      <c r="K867" s="76"/>
      <c r="L867" s="76"/>
      <c r="M867" s="76"/>
      <c r="N867" s="76"/>
      <c r="O867" s="86"/>
      <c r="P867" s="76"/>
      <c r="Q867" s="76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</row>
    <row r="868" spans="1:35">
      <c r="A868" s="50"/>
      <c r="B868" s="50"/>
      <c r="C868" s="83"/>
      <c r="D868" s="84"/>
      <c r="E868" s="84"/>
      <c r="F868" s="76"/>
      <c r="G868" s="76"/>
      <c r="H868" s="76"/>
      <c r="I868" s="76"/>
      <c r="J868" s="76"/>
      <c r="K868" s="76"/>
      <c r="L868" s="76"/>
      <c r="M868" s="76"/>
      <c r="N868" s="76"/>
      <c r="O868" s="86"/>
      <c r="P868" s="76"/>
      <c r="Q868" s="76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  <c r="AD868" s="50"/>
      <c r="AE868" s="50"/>
      <c r="AF868" s="50"/>
      <c r="AG868" s="50"/>
      <c r="AH868" s="50"/>
      <c r="AI868" s="50"/>
    </row>
    <row r="869" spans="1:35">
      <c r="A869" s="50"/>
      <c r="B869" s="50"/>
      <c r="C869" s="83"/>
      <c r="D869" s="84"/>
      <c r="E869" s="84"/>
      <c r="F869" s="76"/>
      <c r="G869" s="76"/>
      <c r="H869" s="76"/>
      <c r="I869" s="76"/>
      <c r="J869" s="76"/>
      <c r="K869" s="76"/>
      <c r="L869" s="76"/>
      <c r="M869" s="76"/>
      <c r="N869" s="76"/>
      <c r="O869" s="86"/>
      <c r="P869" s="76"/>
      <c r="Q869" s="76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  <c r="AD869" s="50"/>
      <c r="AE869" s="50"/>
      <c r="AF869" s="50"/>
      <c r="AG869" s="50"/>
      <c r="AH869" s="50"/>
      <c r="AI869" s="50"/>
    </row>
    <row r="870" spans="1:35">
      <c r="A870" s="50"/>
      <c r="B870" s="50"/>
      <c r="C870" s="83"/>
      <c r="D870" s="84"/>
      <c r="E870" s="84"/>
      <c r="F870" s="76"/>
      <c r="G870" s="76"/>
      <c r="H870" s="76"/>
      <c r="I870" s="76"/>
      <c r="J870" s="76"/>
      <c r="K870" s="76"/>
      <c r="L870" s="76"/>
      <c r="M870" s="76"/>
      <c r="N870" s="76"/>
      <c r="O870" s="86"/>
      <c r="P870" s="76"/>
      <c r="Q870" s="76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  <c r="AD870" s="50"/>
      <c r="AE870" s="50"/>
      <c r="AF870" s="50"/>
      <c r="AG870" s="50"/>
      <c r="AH870" s="50"/>
      <c r="AI870" s="50"/>
    </row>
    <row r="871" spans="1:35">
      <c r="A871" s="50"/>
      <c r="B871" s="50"/>
      <c r="C871" s="83"/>
      <c r="D871" s="84"/>
      <c r="E871" s="84"/>
      <c r="F871" s="76"/>
      <c r="G871" s="76"/>
      <c r="H871" s="76"/>
      <c r="I871" s="76"/>
      <c r="J871" s="76"/>
      <c r="K871" s="76"/>
      <c r="L871" s="76"/>
      <c r="M871" s="76"/>
      <c r="N871" s="76"/>
      <c r="O871" s="86"/>
      <c r="P871" s="76"/>
      <c r="Q871" s="76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  <c r="AD871" s="50"/>
      <c r="AE871" s="50"/>
      <c r="AF871" s="50"/>
      <c r="AG871" s="50"/>
      <c r="AH871" s="50"/>
      <c r="AI871" s="50"/>
    </row>
    <row r="872" spans="1:35">
      <c r="A872" s="50"/>
      <c r="B872" s="50"/>
      <c r="C872" s="83"/>
      <c r="D872" s="84"/>
      <c r="E872" s="84"/>
      <c r="F872" s="76"/>
      <c r="G872" s="76"/>
      <c r="H872" s="76"/>
      <c r="I872" s="76"/>
      <c r="J872" s="76"/>
      <c r="K872" s="76"/>
      <c r="L872" s="76"/>
      <c r="M872" s="76"/>
      <c r="N872" s="76"/>
      <c r="O872" s="86"/>
      <c r="P872" s="76"/>
      <c r="Q872" s="76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  <c r="AD872" s="50"/>
      <c r="AE872" s="50"/>
      <c r="AF872" s="50"/>
      <c r="AG872" s="50"/>
      <c r="AH872" s="50"/>
      <c r="AI872" s="50"/>
    </row>
    <row r="873" spans="1:35">
      <c r="A873" s="50"/>
      <c r="B873" s="50"/>
      <c r="C873" s="83"/>
      <c r="D873" s="84"/>
      <c r="E873" s="84"/>
      <c r="F873" s="76"/>
      <c r="G873" s="76"/>
      <c r="H873" s="76"/>
      <c r="I873" s="76"/>
      <c r="J873" s="76"/>
      <c r="K873" s="76"/>
      <c r="L873" s="76"/>
      <c r="M873" s="76"/>
      <c r="N873" s="76"/>
      <c r="O873" s="86"/>
      <c r="P873" s="76"/>
      <c r="Q873" s="76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  <c r="AD873" s="50"/>
      <c r="AE873" s="50"/>
      <c r="AF873" s="50"/>
      <c r="AG873" s="50"/>
      <c r="AH873" s="50"/>
      <c r="AI873" s="50"/>
    </row>
    <row r="874" spans="1:35">
      <c r="A874" s="50"/>
      <c r="B874" s="50"/>
      <c r="C874" s="83"/>
      <c r="D874" s="84"/>
      <c r="E874" s="84"/>
      <c r="F874" s="76"/>
      <c r="G874" s="76"/>
      <c r="H874" s="76"/>
      <c r="I874" s="76"/>
      <c r="J874" s="76"/>
      <c r="K874" s="76"/>
      <c r="L874" s="76"/>
      <c r="M874" s="76"/>
      <c r="N874" s="76"/>
      <c r="O874" s="86"/>
      <c r="P874" s="76"/>
      <c r="Q874" s="76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  <c r="AD874" s="50"/>
      <c r="AE874" s="50"/>
      <c r="AF874" s="50"/>
      <c r="AG874" s="50"/>
      <c r="AH874" s="50"/>
      <c r="AI874" s="50"/>
    </row>
    <row r="875" spans="1:35">
      <c r="A875" s="50"/>
      <c r="B875" s="50"/>
      <c r="C875" s="83"/>
      <c r="D875" s="84"/>
      <c r="E875" s="84"/>
      <c r="F875" s="76"/>
      <c r="G875" s="76"/>
      <c r="H875" s="76"/>
      <c r="I875" s="76"/>
      <c r="J875" s="76"/>
      <c r="K875" s="76"/>
      <c r="L875" s="76"/>
      <c r="M875" s="76"/>
      <c r="N875" s="76"/>
      <c r="O875" s="86"/>
      <c r="P875" s="76"/>
      <c r="Q875" s="76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  <c r="AD875" s="50"/>
      <c r="AE875" s="50"/>
      <c r="AF875" s="50"/>
      <c r="AG875" s="50"/>
      <c r="AH875" s="50"/>
      <c r="AI875" s="50"/>
    </row>
    <row r="876" spans="1:35">
      <c r="A876" s="50"/>
      <c r="B876" s="50"/>
      <c r="C876" s="83"/>
      <c r="D876" s="84"/>
      <c r="E876" s="84"/>
      <c r="F876" s="76"/>
      <c r="G876" s="76"/>
      <c r="H876" s="76"/>
      <c r="I876" s="76"/>
      <c r="J876" s="76"/>
      <c r="K876" s="76"/>
      <c r="L876" s="76"/>
      <c r="M876" s="76"/>
      <c r="N876" s="76"/>
      <c r="O876" s="86"/>
      <c r="P876" s="76"/>
      <c r="Q876" s="76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  <c r="AD876" s="50"/>
      <c r="AE876" s="50"/>
      <c r="AF876" s="50"/>
      <c r="AG876" s="50"/>
      <c r="AH876" s="50"/>
      <c r="AI876" s="50"/>
    </row>
    <row r="877" spans="1:35">
      <c r="A877" s="50"/>
      <c r="B877" s="50"/>
      <c r="C877" s="83"/>
      <c r="D877" s="84"/>
      <c r="E877" s="84"/>
      <c r="F877" s="76"/>
      <c r="G877" s="76"/>
      <c r="H877" s="76"/>
      <c r="I877" s="76"/>
      <c r="J877" s="76"/>
      <c r="K877" s="76"/>
      <c r="L877" s="76"/>
      <c r="M877" s="76"/>
      <c r="N877" s="76"/>
      <c r="O877" s="86"/>
      <c r="P877" s="76"/>
      <c r="Q877" s="76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  <c r="AD877" s="50"/>
      <c r="AE877" s="50"/>
      <c r="AF877" s="50"/>
      <c r="AG877" s="50"/>
      <c r="AH877" s="50"/>
      <c r="AI877" s="50"/>
    </row>
    <row r="878" spans="1:35">
      <c r="A878" s="50"/>
      <c r="B878" s="50"/>
      <c r="C878" s="83"/>
      <c r="D878" s="84"/>
      <c r="E878" s="84"/>
      <c r="F878" s="76"/>
      <c r="G878" s="76"/>
      <c r="H878" s="76"/>
      <c r="I878" s="76"/>
      <c r="J878" s="76"/>
      <c r="K878" s="76"/>
      <c r="L878" s="76"/>
      <c r="M878" s="76"/>
      <c r="N878" s="76"/>
      <c r="O878" s="86"/>
      <c r="P878" s="76"/>
      <c r="Q878" s="76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  <c r="AD878" s="50"/>
      <c r="AE878" s="50"/>
      <c r="AF878" s="50"/>
      <c r="AG878" s="50"/>
      <c r="AH878" s="50"/>
      <c r="AI878" s="50"/>
    </row>
    <row r="879" spans="1:35">
      <c r="A879" s="50"/>
      <c r="B879" s="50"/>
      <c r="C879" s="83"/>
      <c r="D879" s="84"/>
      <c r="E879" s="84"/>
      <c r="F879" s="76"/>
      <c r="G879" s="76"/>
      <c r="H879" s="76"/>
      <c r="I879" s="76"/>
      <c r="J879" s="76"/>
      <c r="K879" s="76"/>
      <c r="L879" s="76"/>
      <c r="M879" s="76"/>
      <c r="N879" s="76"/>
      <c r="O879" s="86"/>
      <c r="P879" s="76"/>
      <c r="Q879" s="76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  <c r="AD879" s="50"/>
      <c r="AE879" s="50"/>
      <c r="AF879" s="50"/>
      <c r="AG879" s="50"/>
      <c r="AH879" s="50"/>
      <c r="AI879" s="50"/>
    </row>
    <row r="880" spans="1:35">
      <c r="A880" s="50"/>
      <c r="B880" s="50"/>
      <c r="C880" s="83"/>
      <c r="D880" s="84"/>
      <c r="E880" s="84"/>
      <c r="F880" s="76"/>
      <c r="G880" s="76"/>
      <c r="H880" s="76"/>
      <c r="I880" s="76"/>
      <c r="J880" s="76"/>
      <c r="K880" s="76"/>
      <c r="L880" s="76"/>
      <c r="M880" s="76"/>
      <c r="N880" s="76"/>
      <c r="O880" s="86"/>
      <c r="P880" s="76"/>
      <c r="Q880" s="76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  <c r="AD880" s="50"/>
      <c r="AE880" s="50"/>
      <c r="AF880" s="50"/>
      <c r="AG880" s="50"/>
      <c r="AH880" s="50"/>
      <c r="AI880" s="50"/>
    </row>
    <row r="881" spans="1:35">
      <c r="A881" s="50"/>
      <c r="B881" s="50"/>
      <c r="C881" s="83"/>
      <c r="D881" s="84"/>
      <c r="E881" s="84"/>
      <c r="F881" s="76"/>
      <c r="G881" s="76"/>
      <c r="H881" s="76"/>
      <c r="I881" s="76"/>
      <c r="J881" s="76"/>
      <c r="K881" s="76"/>
      <c r="L881" s="76"/>
      <c r="M881" s="76"/>
      <c r="N881" s="76"/>
      <c r="O881" s="86"/>
      <c r="P881" s="76"/>
      <c r="Q881" s="76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  <c r="AC881" s="50"/>
      <c r="AD881" s="50"/>
      <c r="AE881" s="50"/>
      <c r="AF881" s="50"/>
      <c r="AG881" s="50"/>
      <c r="AH881" s="50"/>
      <c r="AI881" s="50"/>
    </row>
    <row r="882" spans="1:35">
      <c r="A882" s="50"/>
      <c r="B882" s="50"/>
      <c r="C882" s="83"/>
      <c r="D882" s="84"/>
      <c r="E882" s="84"/>
      <c r="F882" s="76"/>
      <c r="G882" s="76"/>
      <c r="H882" s="76"/>
      <c r="I882" s="76"/>
      <c r="J882" s="76"/>
      <c r="K882" s="76"/>
      <c r="L882" s="76"/>
      <c r="M882" s="76"/>
      <c r="N882" s="76"/>
      <c r="O882" s="86"/>
      <c r="P882" s="76"/>
      <c r="Q882" s="76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  <c r="AD882" s="50"/>
      <c r="AE882" s="50"/>
      <c r="AF882" s="50"/>
      <c r="AG882" s="50"/>
      <c r="AH882" s="50"/>
      <c r="AI882" s="50"/>
    </row>
    <row r="883" spans="1:35">
      <c r="A883" s="50"/>
      <c r="B883" s="50"/>
      <c r="C883" s="83"/>
      <c r="D883" s="84"/>
      <c r="E883" s="84"/>
      <c r="F883" s="76"/>
      <c r="G883" s="76"/>
      <c r="H883" s="76"/>
      <c r="I883" s="76"/>
      <c r="J883" s="76"/>
      <c r="K883" s="76"/>
      <c r="L883" s="76"/>
      <c r="M883" s="76"/>
      <c r="N883" s="76"/>
      <c r="O883" s="86"/>
      <c r="P883" s="76"/>
      <c r="Q883" s="76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  <c r="AD883" s="50"/>
      <c r="AE883" s="50"/>
      <c r="AF883" s="50"/>
      <c r="AG883" s="50"/>
      <c r="AH883" s="50"/>
      <c r="AI883" s="50"/>
    </row>
    <row r="884" spans="1:35">
      <c r="A884" s="50"/>
      <c r="B884" s="50"/>
      <c r="C884" s="83"/>
      <c r="D884" s="84"/>
      <c r="E884" s="84"/>
      <c r="F884" s="76"/>
      <c r="G884" s="76"/>
      <c r="H884" s="76"/>
      <c r="I884" s="76"/>
      <c r="J884" s="76"/>
      <c r="K884" s="76"/>
      <c r="L884" s="76"/>
      <c r="M884" s="76"/>
      <c r="N884" s="76"/>
      <c r="O884" s="86"/>
      <c r="P884" s="76"/>
      <c r="Q884" s="76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  <c r="AD884" s="50"/>
      <c r="AE884" s="50"/>
      <c r="AF884" s="50"/>
      <c r="AG884" s="50"/>
      <c r="AH884" s="50"/>
      <c r="AI884" s="50"/>
    </row>
    <row r="885" spans="1:35">
      <c r="A885" s="50"/>
      <c r="B885" s="50"/>
      <c r="C885" s="83"/>
      <c r="D885" s="84"/>
      <c r="E885" s="84"/>
      <c r="F885" s="76"/>
      <c r="G885" s="76"/>
      <c r="H885" s="76"/>
      <c r="I885" s="76"/>
      <c r="J885" s="76"/>
      <c r="K885" s="76"/>
      <c r="L885" s="76"/>
      <c r="M885" s="76"/>
      <c r="N885" s="76"/>
      <c r="O885" s="86"/>
      <c r="P885" s="76"/>
      <c r="Q885" s="76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  <c r="AD885" s="50"/>
      <c r="AE885" s="50"/>
      <c r="AF885" s="50"/>
      <c r="AG885" s="50"/>
      <c r="AH885" s="50"/>
      <c r="AI885" s="50"/>
    </row>
    <row r="886" spans="1:35">
      <c r="A886" s="50"/>
      <c r="B886" s="50"/>
      <c r="C886" s="83"/>
      <c r="D886" s="84"/>
      <c r="E886" s="84"/>
      <c r="F886" s="76"/>
      <c r="G886" s="76"/>
      <c r="H886" s="76"/>
      <c r="I886" s="76"/>
      <c r="J886" s="76"/>
      <c r="K886" s="76"/>
      <c r="L886" s="76"/>
      <c r="M886" s="76"/>
      <c r="N886" s="76"/>
      <c r="O886" s="86"/>
      <c r="P886" s="76"/>
      <c r="Q886" s="76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  <c r="AD886" s="50"/>
      <c r="AE886" s="50"/>
      <c r="AF886" s="50"/>
      <c r="AG886" s="50"/>
      <c r="AH886" s="50"/>
      <c r="AI886" s="50"/>
    </row>
    <row r="887" spans="1:35">
      <c r="A887" s="50"/>
      <c r="B887" s="50"/>
      <c r="C887" s="83"/>
      <c r="D887" s="84"/>
      <c r="E887" s="84"/>
      <c r="F887" s="76"/>
      <c r="G887" s="76"/>
      <c r="H887" s="76"/>
      <c r="I887" s="76"/>
      <c r="J887" s="76"/>
      <c r="K887" s="76"/>
      <c r="L887" s="76"/>
      <c r="M887" s="76"/>
      <c r="N887" s="76"/>
      <c r="O887" s="86"/>
      <c r="P887" s="76"/>
      <c r="Q887" s="76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  <c r="AD887" s="50"/>
      <c r="AE887" s="50"/>
      <c r="AF887" s="50"/>
      <c r="AG887" s="50"/>
      <c r="AH887" s="50"/>
      <c r="AI887" s="50"/>
    </row>
    <row r="888" spans="1:35">
      <c r="A888" s="50"/>
      <c r="B888" s="50"/>
      <c r="C888" s="83"/>
      <c r="D888" s="84"/>
      <c r="E888" s="84"/>
      <c r="F888" s="76"/>
      <c r="G888" s="76"/>
      <c r="H888" s="76"/>
      <c r="I888" s="76"/>
      <c r="J888" s="76"/>
      <c r="K888" s="76"/>
      <c r="L888" s="76"/>
      <c r="M888" s="76"/>
      <c r="N888" s="76"/>
      <c r="O888" s="86"/>
      <c r="P888" s="76"/>
      <c r="Q888" s="76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  <c r="AD888" s="50"/>
      <c r="AE888" s="50"/>
      <c r="AF888" s="50"/>
      <c r="AG888" s="50"/>
      <c r="AH888" s="50"/>
      <c r="AI888" s="50"/>
    </row>
    <row r="889" spans="1:35">
      <c r="A889" s="50"/>
      <c r="B889" s="50"/>
      <c r="C889" s="83"/>
      <c r="D889" s="84"/>
      <c r="E889" s="84"/>
      <c r="F889" s="76"/>
      <c r="G889" s="76"/>
      <c r="H889" s="76"/>
      <c r="I889" s="76"/>
      <c r="J889" s="76"/>
      <c r="K889" s="76"/>
      <c r="L889" s="76"/>
      <c r="M889" s="76"/>
      <c r="N889" s="76"/>
      <c r="O889" s="86"/>
      <c r="P889" s="76"/>
      <c r="Q889" s="76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50"/>
      <c r="AH889" s="50"/>
      <c r="AI889" s="50"/>
    </row>
    <row r="890" spans="1:35">
      <c r="A890" s="50"/>
      <c r="B890" s="50"/>
      <c r="C890" s="83"/>
      <c r="D890" s="84"/>
      <c r="E890" s="84"/>
      <c r="F890" s="76"/>
      <c r="G890" s="76"/>
      <c r="H890" s="76"/>
      <c r="I890" s="76"/>
      <c r="J890" s="76"/>
      <c r="K890" s="76"/>
      <c r="L890" s="76"/>
      <c r="M890" s="76"/>
      <c r="N890" s="76"/>
      <c r="O890" s="86"/>
      <c r="P890" s="76"/>
      <c r="Q890" s="76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  <c r="AD890" s="50"/>
      <c r="AE890" s="50"/>
      <c r="AF890" s="50"/>
      <c r="AG890" s="50"/>
      <c r="AH890" s="50"/>
      <c r="AI890" s="50"/>
    </row>
    <row r="891" spans="1:35">
      <c r="A891" s="50"/>
      <c r="B891" s="50"/>
      <c r="C891" s="83"/>
      <c r="D891" s="84"/>
      <c r="E891" s="84"/>
      <c r="F891" s="76"/>
      <c r="G891" s="76"/>
      <c r="H891" s="76"/>
      <c r="I891" s="76"/>
      <c r="J891" s="76"/>
      <c r="K891" s="76"/>
      <c r="L891" s="76"/>
      <c r="M891" s="76"/>
      <c r="N891" s="76"/>
      <c r="O891" s="86"/>
      <c r="P891" s="76"/>
      <c r="Q891" s="76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  <c r="AD891" s="50"/>
      <c r="AE891" s="50"/>
      <c r="AF891" s="50"/>
      <c r="AG891" s="50"/>
      <c r="AH891" s="50"/>
      <c r="AI891" s="50"/>
    </row>
    <row r="892" spans="1:35">
      <c r="A892" s="50"/>
      <c r="B892" s="50"/>
      <c r="C892" s="83"/>
      <c r="D892" s="84"/>
      <c r="E892" s="84"/>
      <c r="F892" s="76"/>
      <c r="G892" s="76"/>
      <c r="H892" s="76"/>
      <c r="I892" s="76"/>
      <c r="J892" s="76"/>
      <c r="K892" s="76"/>
      <c r="L892" s="76"/>
      <c r="M892" s="76"/>
      <c r="N892" s="76"/>
      <c r="O892" s="86"/>
      <c r="P892" s="76"/>
      <c r="Q892" s="76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  <c r="AD892" s="50"/>
      <c r="AE892" s="50"/>
      <c r="AF892" s="50"/>
      <c r="AG892" s="50"/>
      <c r="AH892" s="50"/>
      <c r="AI892" s="50"/>
    </row>
    <row r="893" spans="1:35">
      <c r="A893" s="50"/>
      <c r="B893" s="50"/>
      <c r="C893" s="83"/>
      <c r="D893" s="84"/>
      <c r="E893" s="84"/>
      <c r="F893" s="76"/>
      <c r="G893" s="76"/>
      <c r="H893" s="76"/>
      <c r="I893" s="76"/>
      <c r="J893" s="76"/>
      <c r="K893" s="76"/>
      <c r="L893" s="76"/>
      <c r="M893" s="76"/>
      <c r="N893" s="76"/>
      <c r="O893" s="86"/>
      <c r="P893" s="76"/>
      <c r="Q893" s="76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  <c r="AD893" s="50"/>
      <c r="AE893" s="50"/>
      <c r="AF893" s="50"/>
      <c r="AG893" s="50"/>
      <c r="AH893" s="50"/>
      <c r="AI893" s="50"/>
    </row>
    <row r="894" spans="1:35">
      <c r="A894" s="50"/>
      <c r="B894" s="50"/>
      <c r="C894" s="83"/>
      <c r="D894" s="84"/>
      <c r="E894" s="84"/>
      <c r="F894" s="76"/>
      <c r="G894" s="76"/>
      <c r="H894" s="76"/>
      <c r="I894" s="76"/>
      <c r="J894" s="76"/>
      <c r="K894" s="76"/>
      <c r="L894" s="76"/>
      <c r="M894" s="76"/>
      <c r="N894" s="76"/>
      <c r="O894" s="86"/>
      <c r="P894" s="76"/>
      <c r="Q894" s="76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  <c r="AD894" s="50"/>
      <c r="AE894" s="50"/>
      <c r="AF894" s="50"/>
      <c r="AG894" s="50"/>
      <c r="AH894" s="50"/>
      <c r="AI894" s="50"/>
    </row>
    <row r="895" spans="1:35">
      <c r="A895" s="50"/>
      <c r="B895" s="50"/>
      <c r="C895" s="83"/>
      <c r="D895" s="84"/>
      <c r="E895" s="84"/>
      <c r="F895" s="76"/>
      <c r="G895" s="76"/>
      <c r="H895" s="76"/>
      <c r="I895" s="76"/>
      <c r="J895" s="76"/>
      <c r="K895" s="76"/>
      <c r="L895" s="76"/>
      <c r="M895" s="76"/>
      <c r="N895" s="76"/>
      <c r="O895" s="86"/>
      <c r="P895" s="76"/>
      <c r="Q895" s="76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50"/>
      <c r="AH895" s="50"/>
      <c r="AI895" s="50"/>
    </row>
    <row r="896" spans="1:35">
      <c r="A896" s="50"/>
      <c r="B896" s="50"/>
      <c r="C896" s="83"/>
      <c r="D896" s="84"/>
      <c r="E896" s="84"/>
      <c r="F896" s="76"/>
      <c r="G896" s="76"/>
      <c r="H896" s="76"/>
      <c r="I896" s="76"/>
      <c r="J896" s="76"/>
      <c r="K896" s="76"/>
      <c r="L896" s="76"/>
      <c r="M896" s="76"/>
      <c r="N896" s="76"/>
      <c r="O896" s="86"/>
      <c r="P896" s="76"/>
      <c r="Q896" s="76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  <c r="AD896" s="50"/>
      <c r="AE896" s="50"/>
      <c r="AF896" s="50"/>
      <c r="AG896" s="50"/>
      <c r="AH896" s="50"/>
      <c r="AI896" s="50"/>
    </row>
    <row r="897" spans="1:35">
      <c r="A897" s="50"/>
      <c r="B897" s="50"/>
      <c r="C897" s="83"/>
      <c r="D897" s="84"/>
      <c r="E897" s="84"/>
      <c r="F897" s="76"/>
      <c r="G897" s="76"/>
      <c r="H897" s="76"/>
      <c r="I897" s="76"/>
      <c r="J897" s="76"/>
      <c r="K897" s="76"/>
      <c r="L897" s="76"/>
      <c r="M897" s="76"/>
      <c r="N897" s="76"/>
      <c r="O897" s="86"/>
      <c r="P897" s="76"/>
      <c r="Q897" s="76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  <c r="AD897" s="50"/>
      <c r="AE897" s="50"/>
      <c r="AF897" s="50"/>
      <c r="AG897" s="50"/>
      <c r="AH897" s="50"/>
      <c r="AI897" s="50"/>
    </row>
    <row r="898" spans="1:35">
      <c r="A898" s="50"/>
      <c r="B898" s="50"/>
      <c r="C898" s="83"/>
      <c r="D898" s="84"/>
      <c r="E898" s="84"/>
      <c r="F898" s="76"/>
      <c r="G898" s="76"/>
      <c r="H898" s="76"/>
      <c r="I898" s="76"/>
      <c r="J898" s="76"/>
      <c r="K898" s="76"/>
      <c r="L898" s="76"/>
      <c r="M898" s="76"/>
      <c r="N898" s="76"/>
      <c r="O898" s="86"/>
      <c r="P898" s="76"/>
      <c r="Q898" s="76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  <c r="AD898" s="50"/>
      <c r="AE898" s="50"/>
      <c r="AF898" s="50"/>
      <c r="AG898" s="50"/>
      <c r="AH898" s="50"/>
      <c r="AI898" s="50"/>
    </row>
    <row r="899" spans="1:35">
      <c r="A899" s="50"/>
      <c r="B899" s="50"/>
      <c r="C899" s="83"/>
      <c r="D899" s="84"/>
      <c r="E899" s="84"/>
      <c r="F899" s="76"/>
      <c r="G899" s="76"/>
      <c r="H899" s="76"/>
      <c r="I899" s="76"/>
      <c r="J899" s="76"/>
      <c r="K899" s="76"/>
      <c r="L899" s="76"/>
      <c r="M899" s="76"/>
      <c r="N899" s="76"/>
      <c r="O899" s="86"/>
      <c r="P899" s="76"/>
      <c r="Q899" s="76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  <c r="AD899" s="50"/>
      <c r="AE899" s="50"/>
      <c r="AF899" s="50"/>
      <c r="AG899" s="50"/>
      <c r="AH899" s="50"/>
      <c r="AI899" s="50"/>
    </row>
    <row r="900" spans="1:35">
      <c r="A900" s="50"/>
      <c r="B900" s="50"/>
      <c r="C900" s="83"/>
      <c r="D900" s="84"/>
      <c r="E900" s="84"/>
      <c r="F900" s="76"/>
      <c r="G900" s="76"/>
      <c r="H900" s="76"/>
      <c r="I900" s="76"/>
      <c r="J900" s="76"/>
      <c r="K900" s="76"/>
      <c r="L900" s="76"/>
      <c r="M900" s="76"/>
      <c r="N900" s="76"/>
      <c r="O900" s="86"/>
      <c r="P900" s="76"/>
      <c r="Q900" s="76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  <c r="AD900" s="50"/>
      <c r="AE900" s="50"/>
      <c r="AF900" s="50"/>
      <c r="AG900" s="50"/>
      <c r="AH900" s="50"/>
      <c r="AI900" s="50"/>
    </row>
    <row r="901" spans="1:35">
      <c r="A901" s="50"/>
      <c r="B901" s="50"/>
      <c r="C901" s="83"/>
      <c r="D901" s="84"/>
      <c r="E901" s="84"/>
      <c r="F901" s="76"/>
      <c r="G901" s="76"/>
      <c r="H901" s="76"/>
      <c r="I901" s="76"/>
      <c r="J901" s="76"/>
      <c r="K901" s="76"/>
      <c r="L901" s="76"/>
      <c r="M901" s="76"/>
      <c r="N901" s="76"/>
      <c r="O901" s="86"/>
      <c r="P901" s="76"/>
      <c r="Q901" s="76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  <c r="AD901" s="50"/>
      <c r="AE901" s="50"/>
      <c r="AF901" s="50"/>
      <c r="AG901" s="50"/>
      <c r="AH901" s="50"/>
      <c r="AI901" s="50"/>
    </row>
    <row r="902" spans="1:35">
      <c r="A902" s="50"/>
      <c r="B902" s="50"/>
      <c r="C902" s="83"/>
      <c r="D902" s="84"/>
      <c r="E902" s="84"/>
      <c r="F902" s="76"/>
      <c r="G902" s="76"/>
      <c r="H902" s="76"/>
      <c r="I902" s="76"/>
      <c r="J902" s="76"/>
      <c r="K902" s="76"/>
      <c r="L902" s="76"/>
      <c r="M902" s="76"/>
      <c r="N902" s="76"/>
      <c r="O902" s="86"/>
      <c r="P902" s="76"/>
      <c r="Q902" s="76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  <c r="AD902" s="50"/>
      <c r="AE902" s="50"/>
      <c r="AF902" s="50"/>
      <c r="AG902" s="50"/>
      <c r="AH902" s="50"/>
      <c r="AI902" s="50"/>
    </row>
    <row r="903" spans="1:35">
      <c r="A903" s="50"/>
      <c r="B903" s="50"/>
      <c r="C903" s="83"/>
      <c r="D903" s="84"/>
      <c r="E903" s="84"/>
      <c r="F903" s="76"/>
      <c r="G903" s="76"/>
      <c r="H903" s="76"/>
      <c r="I903" s="76"/>
      <c r="J903" s="76"/>
      <c r="K903" s="76"/>
      <c r="L903" s="76"/>
      <c r="M903" s="76"/>
      <c r="N903" s="76"/>
      <c r="O903" s="86"/>
      <c r="P903" s="76"/>
      <c r="Q903" s="76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  <c r="AD903" s="50"/>
      <c r="AE903" s="50"/>
      <c r="AF903" s="50"/>
      <c r="AG903" s="50"/>
      <c r="AH903" s="50"/>
      <c r="AI903" s="50"/>
    </row>
    <row r="904" spans="1:35">
      <c r="A904" s="50"/>
      <c r="B904" s="50"/>
      <c r="C904" s="83"/>
      <c r="D904" s="84"/>
      <c r="E904" s="84"/>
      <c r="F904" s="76"/>
      <c r="G904" s="76"/>
      <c r="H904" s="76"/>
      <c r="I904" s="76"/>
      <c r="J904" s="76"/>
      <c r="K904" s="76"/>
      <c r="L904" s="76"/>
      <c r="M904" s="76"/>
      <c r="N904" s="76"/>
      <c r="O904" s="86"/>
      <c r="P904" s="76"/>
      <c r="Q904" s="76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  <c r="AD904" s="50"/>
      <c r="AE904" s="50"/>
      <c r="AF904" s="50"/>
      <c r="AG904" s="50"/>
      <c r="AH904" s="50"/>
      <c r="AI904" s="50"/>
    </row>
    <row r="905" spans="1:35">
      <c r="A905" s="50"/>
      <c r="B905" s="50"/>
      <c r="C905" s="83"/>
      <c r="D905" s="84"/>
      <c r="E905" s="84"/>
      <c r="F905" s="76"/>
      <c r="G905" s="76"/>
      <c r="H905" s="76"/>
      <c r="I905" s="76"/>
      <c r="J905" s="76"/>
      <c r="K905" s="76"/>
      <c r="L905" s="76"/>
      <c r="M905" s="76"/>
      <c r="N905" s="76"/>
      <c r="O905" s="86"/>
      <c r="P905" s="76"/>
      <c r="Q905" s="76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  <c r="AD905" s="50"/>
      <c r="AE905" s="50"/>
      <c r="AF905" s="50"/>
      <c r="AG905" s="50"/>
      <c r="AH905" s="50"/>
      <c r="AI905" s="50"/>
    </row>
    <row r="906" spans="1:35">
      <c r="A906" s="50"/>
      <c r="B906" s="50"/>
      <c r="C906" s="83"/>
      <c r="D906" s="84"/>
      <c r="E906" s="84"/>
      <c r="F906" s="76"/>
      <c r="G906" s="76"/>
      <c r="H906" s="76"/>
      <c r="I906" s="76"/>
      <c r="J906" s="76"/>
      <c r="K906" s="76"/>
      <c r="L906" s="76"/>
      <c r="M906" s="76"/>
      <c r="N906" s="76"/>
      <c r="O906" s="86"/>
      <c r="P906" s="76"/>
      <c r="Q906" s="76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  <c r="AD906" s="50"/>
      <c r="AE906" s="50"/>
      <c r="AF906" s="50"/>
      <c r="AG906" s="50"/>
      <c r="AH906" s="50"/>
      <c r="AI906" s="50"/>
    </row>
    <row r="907" spans="1:35">
      <c r="A907" s="50"/>
      <c r="B907" s="50"/>
      <c r="C907" s="83"/>
      <c r="D907" s="84"/>
      <c r="E907" s="84"/>
      <c r="F907" s="76"/>
      <c r="G907" s="76"/>
      <c r="H907" s="76"/>
      <c r="I907" s="76"/>
      <c r="J907" s="76"/>
      <c r="K907" s="76"/>
      <c r="L907" s="76"/>
      <c r="M907" s="76"/>
      <c r="N907" s="76"/>
      <c r="O907" s="86"/>
      <c r="P907" s="76"/>
      <c r="Q907" s="76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  <c r="AD907" s="50"/>
      <c r="AE907" s="50"/>
      <c r="AF907" s="50"/>
      <c r="AG907" s="50"/>
      <c r="AH907" s="50"/>
      <c r="AI907" s="50"/>
    </row>
    <row r="908" spans="1:35">
      <c r="A908" s="50"/>
      <c r="B908" s="50"/>
      <c r="C908" s="83"/>
      <c r="D908" s="84"/>
      <c r="E908" s="84"/>
      <c r="F908" s="76"/>
      <c r="G908" s="76"/>
      <c r="H908" s="76"/>
      <c r="I908" s="76"/>
      <c r="J908" s="76"/>
      <c r="K908" s="76"/>
      <c r="L908" s="76"/>
      <c r="M908" s="76"/>
      <c r="N908" s="76"/>
      <c r="O908" s="86"/>
      <c r="P908" s="76"/>
      <c r="Q908" s="76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  <c r="AD908" s="50"/>
      <c r="AE908" s="50"/>
      <c r="AF908" s="50"/>
      <c r="AG908" s="50"/>
      <c r="AH908" s="50"/>
      <c r="AI908" s="50"/>
    </row>
    <row r="909" spans="1:35">
      <c r="A909" s="50"/>
      <c r="B909" s="50"/>
      <c r="C909" s="83"/>
      <c r="D909" s="84"/>
      <c r="E909" s="84"/>
      <c r="F909" s="76"/>
      <c r="G909" s="76"/>
      <c r="H909" s="76"/>
      <c r="I909" s="76"/>
      <c r="J909" s="76"/>
      <c r="K909" s="76"/>
      <c r="L909" s="76"/>
      <c r="M909" s="76"/>
      <c r="N909" s="76"/>
      <c r="O909" s="86"/>
      <c r="P909" s="76"/>
      <c r="Q909" s="76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  <c r="AD909" s="50"/>
      <c r="AE909" s="50"/>
      <c r="AF909" s="50"/>
      <c r="AG909" s="50"/>
      <c r="AH909" s="50"/>
      <c r="AI909" s="50"/>
    </row>
    <row r="910" spans="1:35">
      <c r="A910" s="50"/>
      <c r="B910" s="50"/>
      <c r="C910" s="83"/>
      <c r="D910" s="84"/>
      <c r="E910" s="84"/>
      <c r="F910" s="76"/>
      <c r="G910" s="76"/>
      <c r="H910" s="76"/>
      <c r="I910" s="76"/>
      <c r="J910" s="76"/>
      <c r="K910" s="76"/>
      <c r="L910" s="76"/>
      <c r="M910" s="76"/>
      <c r="N910" s="76"/>
      <c r="O910" s="86"/>
      <c r="P910" s="76"/>
      <c r="Q910" s="76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  <c r="AD910" s="50"/>
      <c r="AE910" s="50"/>
      <c r="AF910" s="50"/>
      <c r="AG910" s="50"/>
      <c r="AH910" s="50"/>
      <c r="AI910" s="50"/>
    </row>
    <row r="911" spans="1:35">
      <c r="A911" s="50"/>
      <c r="B911" s="50"/>
      <c r="C911" s="83"/>
      <c r="D911" s="84"/>
      <c r="E911" s="84"/>
      <c r="F911" s="76"/>
      <c r="G911" s="76"/>
      <c r="H911" s="76"/>
      <c r="I911" s="76"/>
      <c r="J911" s="76"/>
      <c r="K911" s="76"/>
      <c r="L911" s="76"/>
      <c r="M911" s="76"/>
      <c r="N911" s="76"/>
      <c r="O911" s="86"/>
      <c r="P911" s="76"/>
      <c r="Q911" s="76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  <c r="AD911" s="50"/>
      <c r="AE911" s="50"/>
      <c r="AF911" s="50"/>
      <c r="AG911" s="50"/>
      <c r="AH911" s="50"/>
      <c r="AI911" s="50"/>
    </row>
    <row r="912" spans="1:35">
      <c r="A912" s="50"/>
      <c r="B912" s="50"/>
      <c r="C912" s="83"/>
      <c r="D912" s="84"/>
      <c r="E912" s="84"/>
      <c r="F912" s="76"/>
      <c r="G912" s="76"/>
      <c r="H912" s="76"/>
      <c r="I912" s="76"/>
      <c r="J912" s="76"/>
      <c r="K912" s="76"/>
      <c r="L912" s="76"/>
      <c r="M912" s="76"/>
      <c r="N912" s="76"/>
      <c r="O912" s="86"/>
      <c r="P912" s="76"/>
      <c r="Q912" s="76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  <c r="AD912" s="50"/>
      <c r="AE912" s="50"/>
      <c r="AF912" s="50"/>
      <c r="AG912" s="50"/>
      <c r="AH912" s="50"/>
      <c r="AI912" s="50"/>
    </row>
    <row r="913" spans="1:35">
      <c r="A913" s="50"/>
      <c r="B913" s="50"/>
      <c r="C913" s="83"/>
      <c r="D913" s="84"/>
      <c r="E913" s="84"/>
      <c r="F913" s="76"/>
      <c r="G913" s="76"/>
      <c r="H913" s="76"/>
      <c r="I913" s="76"/>
      <c r="J913" s="76"/>
      <c r="K913" s="76"/>
      <c r="L913" s="76"/>
      <c r="M913" s="76"/>
      <c r="N913" s="76"/>
      <c r="O913" s="86"/>
      <c r="P913" s="76"/>
      <c r="Q913" s="76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  <c r="AD913" s="50"/>
      <c r="AE913" s="50"/>
      <c r="AF913" s="50"/>
      <c r="AG913" s="50"/>
      <c r="AH913" s="50"/>
      <c r="AI913" s="50"/>
    </row>
    <row r="914" spans="1:35">
      <c r="A914" s="50"/>
      <c r="B914" s="50"/>
      <c r="C914" s="83"/>
      <c r="D914" s="84"/>
      <c r="E914" s="84"/>
      <c r="F914" s="76"/>
      <c r="G914" s="76"/>
      <c r="H914" s="76"/>
      <c r="I914" s="76"/>
      <c r="J914" s="76"/>
      <c r="K914" s="76"/>
      <c r="L914" s="76"/>
      <c r="M914" s="76"/>
      <c r="N914" s="76"/>
      <c r="O914" s="86"/>
      <c r="P914" s="76"/>
      <c r="Q914" s="76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  <c r="AD914" s="50"/>
      <c r="AE914" s="50"/>
      <c r="AF914" s="50"/>
      <c r="AG914" s="50"/>
      <c r="AH914" s="50"/>
      <c r="AI914" s="50"/>
    </row>
    <row r="915" spans="1:35">
      <c r="A915" s="50"/>
      <c r="B915" s="50"/>
      <c r="C915" s="83"/>
      <c r="D915" s="84"/>
      <c r="E915" s="84"/>
      <c r="F915" s="76"/>
      <c r="G915" s="76"/>
      <c r="H915" s="76"/>
      <c r="I915" s="76"/>
      <c r="J915" s="76"/>
      <c r="K915" s="76"/>
      <c r="L915" s="76"/>
      <c r="M915" s="76"/>
      <c r="N915" s="76"/>
      <c r="O915" s="86"/>
      <c r="P915" s="76"/>
      <c r="Q915" s="76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  <c r="AD915" s="50"/>
      <c r="AE915" s="50"/>
      <c r="AF915" s="50"/>
      <c r="AG915" s="50"/>
      <c r="AH915" s="50"/>
      <c r="AI915" s="50"/>
    </row>
    <row r="916" spans="1:35">
      <c r="A916" s="50"/>
      <c r="B916" s="50"/>
      <c r="C916" s="83"/>
      <c r="D916" s="84"/>
      <c r="E916" s="84"/>
      <c r="F916" s="76"/>
      <c r="G916" s="76"/>
      <c r="H916" s="76"/>
      <c r="I916" s="76"/>
      <c r="J916" s="76"/>
      <c r="K916" s="76"/>
      <c r="L916" s="76"/>
      <c r="M916" s="76"/>
      <c r="N916" s="76"/>
      <c r="O916" s="86"/>
      <c r="P916" s="76"/>
      <c r="Q916" s="76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  <c r="AD916" s="50"/>
      <c r="AE916" s="50"/>
      <c r="AF916" s="50"/>
      <c r="AG916" s="50"/>
      <c r="AH916" s="50"/>
      <c r="AI916" s="50"/>
    </row>
    <row r="917" spans="1:35">
      <c r="A917" s="50"/>
      <c r="B917" s="50"/>
      <c r="C917" s="83"/>
      <c r="D917" s="84"/>
      <c r="E917" s="84"/>
      <c r="F917" s="76"/>
      <c r="G917" s="76"/>
      <c r="H917" s="76"/>
      <c r="I917" s="76"/>
      <c r="J917" s="76"/>
      <c r="K917" s="76"/>
      <c r="L917" s="76"/>
      <c r="M917" s="76"/>
      <c r="N917" s="76"/>
      <c r="O917" s="86"/>
      <c r="P917" s="76"/>
      <c r="Q917" s="76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  <c r="AD917" s="50"/>
      <c r="AE917" s="50"/>
      <c r="AF917" s="50"/>
      <c r="AG917" s="50"/>
      <c r="AH917" s="50"/>
      <c r="AI917" s="50"/>
    </row>
    <row r="918" spans="1:35">
      <c r="A918" s="50"/>
      <c r="B918" s="50"/>
      <c r="C918" s="83"/>
      <c r="D918" s="84"/>
      <c r="E918" s="84"/>
      <c r="F918" s="76"/>
      <c r="G918" s="76"/>
      <c r="H918" s="76"/>
      <c r="I918" s="76"/>
      <c r="J918" s="76"/>
      <c r="K918" s="76"/>
      <c r="L918" s="76"/>
      <c r="M918" s="76"/>
      <c r="N918" s="76"/>
      <c r="O918" s="86"/>
      <c r="P918" s="76"/>
      <c r="Q918" s="76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  <c r="AD918" s="50"/>
      <c r="AE918" s="50"/>
      <c r="AF918" s="50"/>
      <c r="AG918" s="50"/>
      <c r="AH918" s="50"/>
      <c r="AI918" s="50"/>
    </row>
    <row r="919" spans="1:35">
      <c r="A919" s="50"/>
      <c r="B919" s="50"/>
      <c r="C919" s="83"/>
      <c r="D919" s="84"/>
      <c r="E919" s="84"/>
      <c r="F919" s="76"/>
      <c r="G919" s="76"/>
      <c r="H919" s="76"/>
      <c r="I919" s="76"/>
      <c r="J919" s="76"/>
      <c r="K919" s="76"/>
      <c r="L919" s="76"/>
      <c r="M919" s="76"/>
      <c r="N919" s="76"/>
      <c r="O919" s="86"/>
      <c r="P919" s="76"/>
      <c r="Q919" s="76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  <c r="AD919" s="50"/>
      <c r="AE919" s="50"/>
      <c r="AF919" s="50"/>
      <c r="AG919" s="50"/>
      <c r="AH919" s="50"/>
      <c r="AI919" s="50"/>
    </row>
    <row r="920" spans="1:35">
      <c r="A920" s="50"/>
      <c r="B920" s="50"/>
      <c r="C920" s="83"/>
      <c r="D920" s="84"/>
      <c r="E920" s="84"/>
      <c r="F920" s="76"/>
      <c r="G920" s="76"/>
      <c r="H920" s="76"/>
      <c r="I920" s="76"/>
      <c r="J920" s="76"/>
      <c r="K920" s="76"/>
      <c r="L920" s="76"/>
      <c r="M920" s="76"/>
      <c r="N920" s="76"/>
      <c r="O920" s="86"/>
      <c r="P920" s="76"/>
      <c r="Q920" s="76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  <c r="AD920" s="50"/>
      <c r="AE920" s="50"/>
      <c r="AF920" s="50"/>
      <c r="AG920" s="50"/>
      <c r="AH920" s="50"/>
      <c r="AI920" s="50"/>
    </row>
    <row r="921" spans="1:35">
      <c r="A921" s="50"/>
      <c r="B921" s="50"/>
      <c r="C921" s="83"/>
      <c r="D921" s="84"/>
      <c r="E921" s="84"/>
      <c r="F921" s="76"/>
      <c r="G921" s="76"/>
      <c r="H921" s="76"/>
      <c r="I921" s="76"/>
      <c r="J921" s="76"/>
      <c r="K921" s="76"/>
      <c r="L921" s="76"/>
      <c r="M921" s="76"/>
      <c r="N921" s="76"/>
      <c r="O921" s="86"/>
      <c r="P921" s="76"/>
      <c r="Q921" s="76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  <c r="AD921" s="50"/>
      <c r="AE921" s="50"/>
      <c r="AF921" s="50"/>
      <c r="AG921" s="50"/>
      <c r="AH921" s="50"/>
      <c r="AI921" s="50"/>
    </row>
    <row r="922" spans="1:35">
      <c r="A922" s="50"/>
      <c r="B922" s="50"/>
      <c r="C922" s="83"/>
      <c r="D922" s="84"/>
      <c r="E922" s="84"/>
      <c r="F922" s="76"/>
      <c r="G922" s="76"/>
      <c r="H922" s="76"/>
      <c r="I922" s="76"/>
      <c r="J922" s="76"/>
      <c r="K922" s="76"/>
      <c r="L922" s="76"/>
      <c r="M922" s="76"/>
      <c r="N922" s="76"/>
      <c r="O922" s="86"/>
      <c r="P922" s="76"/>
      <c r="Q922" s="76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  <c r="AD922" s="50"/>
      <c r="AE922" s="50"/>
      <c r="AF922" s="50"/>
      <c r="AG922" s="50"/>
      <c r="AH922" s="50"/>
      <c r="AI922" s="50"/>
    </row>
    <row r="923" spans="1:35">
      <c r="A923" s="50"/>
      <c r="B923" s="50"/>
      <c r="C923" s="83"/>
      <c r="D923" s="84"/>
      <c r="E923" s="84"/>
      <c r="F923" s="76"/>
      <c r="G923" s="76"/>
      <c r="H923" s="76"/>
      <c r="I923" s="76"/>
      <c r="J923" s="76"/>
      <c r="K923" s="76"/>
      <c r="L923" s="76"/>
      <c r="M923" s="76"/>
      <c r="N923" s="76"/>
      <c r="O923" s="86"/>
      <c r="P923" s="76"/>
      <c r="Q923" s="76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  <c r="AD923" s="50"/>
      <c r="AE923" s="50"/>
      <c r="AF923" s="50"/>
      <c r="AG923" s="50"/>
      <c r="AH923" s="50"/>
      <c r="AI923" s="50"/>
    </row>
    <row r="924" spans="1:35">
      <c r="A924" s="50"/>
      <c r="B924" s="50"/>
      <c r="C924" s="83"/>
      <c r="D924" s="84"/>
      <c r="E924" s="84"/>
      <c r="F924" s="76"/>
      <c r="G924" s="76"/>
      <c r="H924" s="76"/>
      <c r="I924" s="76"/>
      <c r="J924" s="76"/>
      <c r="K924" s="76"/>
      <c r="L924" s="76"/>
      <c r="M924" s="76"/>
      <c r="N924" s="76"/>
      <c r="O924" s="86"/>
      <c r="P924" s="76"/>
      <c r="Q924" s="76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  <c r="AD924" s="50"/>
      <c r="AE924" s="50"/>
      <c r="AF924" s="50"/>
      <c r="AG924" s="50"/>
      <c r="AH924" s="50"/>
      <c r="AI924" s="50"/>
    </row>
    <row r="925" spans="1:35">
      <c r="A925" s="50"/>
      <c r="B925" s="50"/>
      <c r="C925" s="83"/>
      <c r="D925" s="84"/>
      <c r="E925" s="84"/>
      <c r="F925" s="76"/>
      <c r="G925" s="76"/>
      <c r="H925" s="76"/>
      <c r="I925" s="76"/>
      <c r="J925" s="76"/>
      <c r="K925" s="76"/>
      <c r="L925" s="76"/>
      <c r="M925" s="76"/>
      <c r="N925" s="76"/>
      <c r="O925" s="86"/>
      <c r="P925" s="76"/>
      <c r="Q925" s="76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  <c r="AD925" s="50"/>
      <c r="AE925" s="50"/>
      <c r="AF925" s="50"/>
      <c r="AG925" s="50"/>
      <c r="AH925" s="50"/>
      <c r="AI925" s="50"/>
    </row>
    <row r="926" spans="1:35">
      <c r="A926" s="50"/>
      <c r="B926" s="50"/>
      <c r="C926" s="83"/>
      <c r="D926" s="84"/>
      <c r="E926" s="84"/>
      <c r="F926" s="76"/>
      <c r="G926" s="76"/>
      <c r="H926" s="76"/>
      <c r="I926" s="76"/>
      <c r="J926" s="76"/>
      <c r="K926" s="76"/>
      <c r="L926" s="76"/>
      <c r="M926" s="76"/>
      <c r="N926" s="76"/>
      <c r="O926" s="86"/>
      <c r="P926" s="76"/>
      <c r="Q926" s="76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  <c r="AD926" s="50"/>
      <c r="AE926" s="50"/>
      <c r="AF926" s="50"/>
      <c r="AG926" s="50"/>
      <c r="AH926" s="50"/>
      <c r="AI926" s="50"/>
    </row>
    <row r="927" spans="1:35">
      <c r="A927" s="50"/>
      <c r="B927" s="50"/>
      <c r="C927" s="83"/>
      <c r="D927" s="84"/>
      <c r="E927" s="84"/>
      <c r="F927" s="76"/>
      <c r="G927" s="76"/>
      <c r="H927" s="76"/>
      <c r="I927" s="76"/>
      <c r="J927" s="76"/>
      <c r="K927" s="76"/>
      <c r="L927" s="76"/>
      <c r="M927" s="76"/>
      <c r="N927" s="76"/>
      <c r="O927" s="86"/>
      <c r="P927" s="76"/>
      <c r="Q927" s="76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50"/>
      <c r="AH927" s="50"/>
      <c r="AI927" s="50"/>
    </row>
    <row r="928" spans="1:35">
      <c r="C928" s="83"/>
      <c r="D928" s="84"/>
      <c r="E928" s="84"/>
      <c r="F928" s="76"/>
      <c r="G928" s="76"/>
      <c r="H928" s="76"/>
      <c r="I928" s="76"/>
      <c r="J928" s="76"/>
      <c r="K928" s="76"/>
      <c r="L928" s="76"/>
      <c r="M928" s="76"/>
      <c r="N928" s="76"/>
      <c r="O928" s="86"/>
      <c r="P928" s="76"/>
      <c r="Q928" s="76"/>
      <c r="R928" s="50"/>
    </row>
    <row r="929" spans="3:18">
      <c r="C929" s="83"/>
      <c r="D929" s="84"/>
      <c r="E929" s="84"/>
      <c r="F929" s="76"/>
      <c r="G929" s="76"/>
      <c r="H929" s="76"/>
      <c r="I929" s="76"/>
      <c r="J929" s="76"/>
      <c r="K929" s="76"/>
      <c r="L929" s="76"/>
      <c r="M929" s="76"/>
      <c r="N929" s="76"/>
      <c r="O929" s="86"/>
      <c r="P929" s="76"/>
      <c r="Q929" s="76"/>
      <c r="R929" s="50"/>
    </row>
    <row r="930" spans="3:18">
      <c r="C930" s="83"/>
      <c r="D930" s="84"/>
      <c r="E930" s="84"/>
      <c r="F930" s="76"/>
      <c r="G930" s="76"/>
      <c r="H930" s="76"/>
      <c r="I930" s="76"/>
      <c r="J930" s="76"/>
      <c r="K930" s="76"/>
      <c r="L930" s="76"/>
      <c r="M930" s="76"/>
      <c r="N930" s="76"/>
      <c r="O930" s="86"/>
      <c r="P930" s="76"/>
      <c r="Q930" s="76"/>
      <c r="R930" s="50"/>
    </row>
    <row r="931" spans="3:18">
      <c r="C931" s="83"/>
      <c r="D931" s="84"/>
      <c r="E931" s="84"/>
      <c r="F931" s="76"/>
      <c r="G931" s="76"/>
      <c r="H931" s="76"/>
      <c r="I931" s="76"/>
      <c r="J931" s="76"/>
      <c r="K931" s="76"/>
      <c r="L931" s="76"/>
      <c r="M931" s="76"/>
      <c r="N931" s="76"/>
      <c r="O931" s="86"/>
      <c r="P931" s="76"/>
      <c r="Q931" s="76"/>
      <c r="R931" s="50"/>
    </row>
    <row r="932" spans="3:18">
      <c r="C932" s="83"/>
      <c r="D932" s="84"/>
      <c r="E932" s="84"/>
      <c r="F932" s="76"/>
      <c r="G932" s="76"/>
      <c r="H932" s="76"/>
      <c r="I932" s="76"/>
      <c r="J932" s="76"/>
      <c r="K932" s="76"/>
      <c r="L932" s="76"/>
      <c r="M932" s="76"/>
      <c r="N932" s="76"/>
      <c r="O932" s="86"/>
      <c r="P932" s="76"/>
      <c r="Q932" s="76"/>
      <c r="R932" s="50"/>
    </row>
    <row r="933" spans="3:18">
      <c r="C933" s="83"/>
      <c r="D933" s="84"/>
      <c r="E933" s="84"/>
      <c r="F933" s="76"/>
      <c r="G933" s="76"/>
      <c r="H933" s="76"/>
      <c r="I933" s="76"/>
      <c r="J933" s="76"/>
      <c r="K933" s="76"/>
      <c r="L933" s="76"/>
      <c r="M933" s="76"/>
      <c r="N933" s="76"/>
      <c r="O933" s="86"/>
      <c r="P933" s="76"/>
      <c r="Q933" s="76"/>
      <c r="R933" s="50"/>
    </row>
    <row r="934" spans="3:18">
      <c r="C934" s="83"/>
      <c r="D934" s="84"/>
      <c r="E934" s="84"/>
      <c r="F934" s="76"/>
      <c r="G934" s="76"/>
      <c r="H934" s="76"/>
      <c r="I934" s="76"/>
      <c r="J934" s="76"/>
      <c r="K934" s="76"/>
      <c r="L934" s="76"/>
      <c r="M934" s="76"/>
      <c r="N934" s="76"/>
      <c r="O934" s="86"/>
      <c r="P934" s="76"/>
      <c r="Q934" s="76"/>
      <c r="R934" s="50"/>
    </row>
    <row r="935" spans="3:18">
      <c r="C935" s="83"/>
      <c r="D935" s="84"/>
      <c r="E935" s="84"/>
      <c r="F935" s="76"/>
      <c r="G935" s="76"/>
      <c r="H935" s="76"/>
      <c r="I935" s="76"/>
      <c r="J935" s="76"/>
      <c r="K935" s="76"/>
      <c r="L935" s="76"/>
      <c r="M935" s="76"/>
      <c r="N935" s="76"/>
      <c r="O935" s="86"/>
      <c r="P935" s="76"/>
      <c r="Q935" s="76"/>
      <c r="R935" s="50"/>
    </row>
    <row r="936" spans="3:18">
      <c r="C936" s="83"/>
      <c r="D936" s="84"/>
      <c r="E936" s="84"/>
      <c r="F936" s="76"/>
      <c r="G936" s="76"/>
      <c r="H936" s="76"/>
      <c r="I936" s="76"/>
      <c r="J936" s="76"/>
      <c r="K936" s="76"/>
      <c r="L936" s="76"/>
      <c r="M936" s="76"/>
      <c r="N936" s="76"/>
      <c r="O936" s="86"/>
      <c r="P936" s="76"/>
      <c r="Q936" s="76"/>
      <c r="R936" s="50"/>
    </row>
    <row r="937" spans="3:18">
      <c r="C937" s="83"/>
      <c r="D937" s="84"/>
      <c r="E937" s="84"/>
      <c r="F937" s="76"/>
      <c r="G937" s="76"/>
      <c r="H937" s="76"/>
      <c r="I937" s="76"/>
      <c r="J937" s="76"/>
      <c r="K937" s="76"/>
      <c r="L937" s="76"/>
      <c r="M937" s="76"/>
      <c r="N937" s="76"/>
      <c r="O937" s="86"/>
      <c r="P937" s="76"/>
      <c r="Q937" s="76"/>
      <c r="R937" s="50"/>
    </row>
    <row r="938" spans="3:18">
      <c r="C938" s="83"/>
      <c r="D938" s="84"/>
      <c r="E938" s="84"/>
      <c r="F938" s="76"/>
      <c r="G938" s="76"/>
      <c r="H938" s="76"/>
      <c r="I938" s="76"/>
      <c r="J938" s="76"/>
      <c r="K938" s="76"/>
      <c r="L938" s="76"/>
      <c r="M938" s="76"/>
      <c r="N938" s="76"/>
      <c r="O938" s="86"/>
      <c r="P938" s="76"/>
      <c r="Q938" s="76"/>
      <c r="R938" s="50"/>
    </row>
    <row r="939" spans="3:18">
      <c r="C939" s="83"/>
      <c r="D939" s="84"/>
      <c r="E939" s="84"/>
      <c r="F939" s="76"/>
      <c r="G939" s="76"/>
      <c r="H939" s="76"/>
      <c r="I939" s="76"/>
      <c r="J939" s="76"/>
      <c r="K939" s="76"/>
      <c r="L939" s="76"/>
      <c r="M939" s="76"/>
      <c r="N939" s="76"/>
      <c r="O939" s="86"/>
      <c r="P939" s="76"/>
      <c r="Q939" s="76"/>
      <c r="R939" s="50"/>
    </row>
    <row r="940" spans="3:18">
      <c r="C940" s="83"/>
      <c r="D940" s="84"/>
      <c r="E940" s="84"/>
      <c r="F940" s="76"/>
      <c r="G940" s="76"/>
      <c r="H940" s="76"/>
      <c r="I940" s="76"/>
      <c r="J940" s="76"/>
      <c r="K940" s="76"/>
      <c r="L940" s="76"/>
      <c r="M940" s="76"/>
      <c r="N940" s="76"/>
      <c r="O940" s="86"/>
      <c r="P940" s="76"/>
      <c r="Q940" s="76"/>
      <c r="R940" s="50"/>
    </row>
    <row r="941" spans="3:18">
      <c r="C941" s="83"/>
      <c r="D941" s="84"/>
      <c r="E941" s="84"/>
      <c r="F941" s="76"/>
      <c r="G941" s="76"/>
      <c r="H941" s="76"/>
      <c r="I941" s="76"/>
      <c r="J941" s="76"/>
      <c r="K941" s="76"/>
      <c r="L941" s="76"/>
      <c r="M941" s="76"/>
      <c r="N941" s="76"/>
      <c r="O941" s="86"/>
      <c r="P941" s="76"/>
      <c r="Q941" s="76"/>
      <c r="R941" s="50"/>
    </row>
    <row r="942" spans="3:18">
      <c r="C942" s="83"/>
      <c r="D942" s="84"/>
      <c r="E942" s="84"/>
      <c r="F942" s="76"/>
      <c r="G942" s="76"/>
      <c r="H942" s="76"/>
      <c r="I942" s="76"/>
      <c r="J942" s="76"/>
      <c r="K942" s="76"/>
      <c r="L942" s="76"/>
      <c r="M942" s="76"/>
      <c r="N942" s="76"/>
      <c r="O942" s="86"/>
      <c r="P942" s="76"/>
      <c r="Q942" s="76"/>
      <c r="R942" s="50"/>
    </row>
    <row r="943" spans="3:18">
      <c r="C943" s="83"/>
      <c r="D943" s="84"/>
      <c r="E943" s="84"/>
      <c r="F943" s="76"/>
      <c r="G943" s="76"/>
      <c r="H943" s="76"/>
      <c r="I943" s="76"/>
      <c r="J943" s="76"/>
      <c r="K943" s="76"/>
      <c r="L943" s="76"/>
      <c r="M943" s="76"/>
      <c r="N943" s="76"/>
      <c r="O943" s="86"/>
      <c r="P943" s="76"/>
      <c r="Q943" s="76"/>
      <c r="R943" s="50"/>
    </row>
    <row r="944" spans="3:18">
      <c r="C944" s="83"/>
      <c r="D944" s="84"/>
      <c r="E944" s="84"/>
      <c r="F944" s="76"/>
      <c r="G944" s="76"/>
      <c r="H944" s="76"/>
      <c r="I944" s="76"/>
      <c r="J944" s="76"/>
      <c r="K944" s="76"/>
      <c r="L944" s="76"/>
      <c r="M944" s="76"/>
      <c r="N944" s="76"/>
      <c r="O944" s="86"/>
      <c r="P944" s="76"/>
      <c r="Q944" s="76"/>
      <c r="R944" s="50"/>
    </row>
    <row r="945" spans="3:18">
      <c r="C945" s="83"/>
      <c r="D945" s="84"/>
      <c r="E945" s="84"/>
      <c r="F945" s="76"/>
      <c r="G945" s="76"/>
      <c r="H945" s="76"/>
      <c r="I945" s="76"/>
      <c r="J945" s="76"/>
      <c r="K945" s="76"/>
      <c r="L945" s="76"/>
      <c r="M945" s="76"/>
      <c r="N945" s="76"/>
      <c r="O945" s="86"/>
      <c r="P945" s="76"/>
      <c r="Q945" s="76"/>
      <c r="R945" s="50"/>
    </row>
    <row r="946" spans="3:18">
      <c r="C946" s="83"/>
      <c r="D946" s="84"/>
      <c r="E946" s="84"/>
      <c r="F946" s="76"/>
      <c r="G946" s="76"/>
      <c r="H946" s="76"/>
      <c r="I946" s="76"/>
      <c r="J946" s="76"/>
      <c r="K946" s="76"/>
      <c r="L946" s="76"/>
      <c r="M946" s="76"/>
      <c r="N946" s="76"/>
      <c r="O946" s="86"/>
      <c r="P946" s="76"/>
      <c r="Q946" s="76"/>
      <c r="R946" s="50"/>
    </row>
    <row r="947" spans="3:18">
      <c r="C947" s="83"/>
      <c r="D947" s="84"/>
      <c r="E947" s="84"/>
      <c r="F947" s="76"/>
      <c r="G947" s="76"/>
      <c r="H947" s="76"/>
      <c r="I947" s="76"/>
      <c r="J947" s="76"/>
      <c r="K947" s="76"/>
      <c r="L947" s="76"/>
      <c r="M947" s="76"/>
      <c r="N947" s="76"/>
      <c r="O947" s="86"/>
      <c r="P947" s="76"/>
      <c r="Q947" s="76"/>
      <c r="R947" s="50"/>
    </row>
    <row r="948" spans="3:18">
      <c r="C948" s="83"/>
      <c r="D948" s="84"/>
      <c r="E948" s="84"/>
      <c r="F948" s="76"/>
      <c r="G948" s="76"/>
      <c r="H948" s="76"/>
      <c r="I948" s="76"/>
      <c r="J948" s="76"/>
      <c r="K948" s="76"/>
      <c r="L948" s="76"/>
      <c r="M948" s="76"/>
      <c r="N948" s="76"/>
      <c r="O948" s="86"/>
      <c r="P948" s="76"/>
      <c r="Q948" s="76"/>
      <c r="R948" s="50"/>
    </row>
    <row r="949" spans="3:18">
      <c r="C949" s="83"/>
      <c r="D949" s="84"/>
      <c r="E949" s="84"/>
      <c r="F949" s="76"/>
      <c r="G949" s="76"/>
      <c r="H949" s="76"/>
      <c r="I949" s="76"/>
      <c r="J949" s="76"/>
      <c r="K949" s="76"/>
      <c r="L949" s="76"/>
      <c r="M949" s="76"/>
      <c r="N949" s="76"/>
      <c r="O949" s="86"/>
      <c r="P949" s="76"/>
      <c r="Q949" s="76"/>
      <c r="R949" s="50"/>
    </row>
    <row r="950" spans="3:18">
      <c r="C950" s="83"/>
      <c r="D950" s="84"/>
      <c r="E950" s="84"/>
      <c r="F950" s="76"/>
      <c r="G950" s="76"/>
      <c r="H950" s="76"/>
      <c r="I950" s="76"/>
      <c r="J950" s="76"/>
      <c r="K950" s="76"/>
      <c r="L950" s="76"/>
      <c r="M950" s="76"/>
      <c r="N950" s="76"/>
      <c r="O950" s="86"/>
      <c r="P950" s="76"/>
      <c r="Q950" s="76"/>
      <c r="R950" s="50"/>
    </row>
    <row r="951" spans="3:18">
      <c r="C951" s="83"/>
      <c r="D951" s="84"/>
      <c r="E951" s="84"/>
      <c r="F951" s="76"/>
      <c r="G951" s="76"/>
      <c r="H951" s="76"/>
      <c r="I951" s="76"/>
      <c r="J951" s="76"/>
      <c r="K951" s="76"/>
      <c r="L951" s="76"/>
      <c r="M951" s="76"/>
      <c r="N951" s="76"/>
      <c r="O951" s="86"/>
      <c r="P951" s="76"/>
      <c r="Q951" s="76"/>
      <c r="R951" s="50"/>
    </row>
    <row r="952" spans="3:18">
      <c r="C952" s="83"/>
      <c r="D952" s="84"/>
      <c r="E952" s="84"/>
      <c r="F952" s="76"/>
      <c r="G952" s="76"/>
      <c r="H952" s="76"/>
      <c r="I952" s="76"/>
      <c r="J952" s="76"/>
      <c r="K952" s="76"/>
      <c r="L952" s="76"/>
      <c r="M952" s="76"/>
      <c r="N952" s="76"/>
      <c r="O952" s="86"/>
      <c r="P952" s="76"/>
      <c r="Q952" s="76"/>
      <c r="R952" s="50"/>
    </row>
    <row r="953" spans="3:18">
      <c r="C953" s="83"/>
      <c r="D953" s="84"/>
      <c r="E953" s="84"/>
      <c r="F953" s="76"/>
      <c r="G953" s="76"/>
      <c r="H953" s="76"/>
      <c r="I953" s="76"/>
      <c r="J953" s="76"/>
      <c r="K953" s="76"/>
      <c r="L953" s="76"/>
      <c r="M953" s="76"/>
      <c r="N953" s="76"/>
      <c r="O953" s="86"/>
      <c r="P953" s="76"/>
      <c r="Q953" s="76"/>
      <c r="R953" s="50"/>
    </row>
    <row r="954" spans="3:18">
      <c r="C954" s="83"/>
      <c r="D954" s="84"/>
      <c r="E954" s="84"/>
      <c r="F954" s="76"/>
      <c r="G954" s="76"/>
      <c r="H954" s="76"/>
      <c r="I954" s="76"/>
      <c r="J954" s="76"/>
      <c r="K954" s="76"/>
      <c r="L954" s="76"/>
      <c r="M954" s="76"/>
      <c r="N954" s="76"/>
      <c r="O954" s="86"/>
      <c r="P954" s="76"/>
      <c r="Q954" s="76"/>
      <c r="R954" s="50"/>
    </row>
    <row r="955" spans="3:18">
      <c r="C955" s="83"/>
      <c r="D955" s="84"/>
      <c r="E955" s="84"/>
      <c r="F955" s="76"/>
      <c r="G955" s="76"/>
      <c r="H955" s="76"/>
      <c r="I955" s="76"/>
      <c r="J955" s="76"/>
      <c r="K955" s="76"/>
      <c r="L955" s="76"/>
      <c r="M955" s="76"/>
      <c r="N955" s="76"/>
      <c r="O955" s="86"/>
      <c r="P955" s="76"/>
      <c r="Q955" s="76"/>
      <c r="R955" s="50"/>
    </row>
    <row r="956" spans="3:18">
      <c r="C956" s="83"/>
      <c r="D956" s="84"/>
      <c r="E956" s="84"/>
      <c r="F956" s="76"/>
      <c r="G956" s="76"/>
      <c r="H956" s="76"/>
      <c r="I956" s="76"/>
      <c r="J956" s="76"/>
      <c r="K956" s="76"/>
      <c r="L956" s="76"/>
      <c r="M956" s="76"/>
      <c r="N956" s="76"/>
      <c r="O956" s="86"/>
      <c r="P956" s="76"/>
      <c r="Q956" s="76"/>
      <c r="R956" s="50"/>
    </row>
    <row r="957" spans="3:18">
      <c r="C957" s="83"/>
      <c r="D957" s="84"/>
      <c r="E957" s="84"/>
      <c r="F957" s="76"/>
      <c r="G957" s="76"/>
      <c r="H957" s="76"/>
      <c r="I957" s="76"/>
      <c r="J957" s="76"/>
      <c r="K957" s="76"/>
      <c r="L957" s="76"/>
      <c r="M957" s="76"/>
      <c r="N957" s="76"/>
      <c r="O957" s="86"/>
      <c r="P957" s="76"/>
      <c r="Q957" s="76"/>
      <c r="R957" s="50"/>
    </row>
    <row r="958" spans="3:18">
      <c r="C958" s="83"/>
      <c r="D958" s="84"/>
      <c r="E958" s="84"/>
      <c r="F958" s="76"/>
      <c r="G958" s="76"/>
      <c r="H958" s="76"/>
      <c r="I958" s="76"/>
      <c r="J958" s="76"/>
      <c r="K958" s="76"/>
      <c r="L958" s="76"/>
      <c r="M958" s="76"/>
      <c r="N958" s="76"/>
      <c r="O958" s="86"/>
      <c r="P958" s="76"/>
      <c r="Q958" s="76"/>
      <c r="R958" s="50"/>
    </row>
    <row r="959" spans="3:18">
      <c r="C959" s="83"/>
      <c r="D959" s="84"/>
      <c r="E959" s="84"/>
      <c r="F959" s="76"/>
      <c r="G959" s="76"/>
      <c r="H959" s="76"/>
      <c r="I959" s="76"/>
      <c r="J959" s="76"/>
      <c r="K959" s="76"/>
      <c r="L959" s="76"/>
      <c r="M959" s="76"/>
      <c r="N959" s="76"/>
      <c r="O959" s="86"/>
      <c r="P959" s="76"/>
      <c r="Q959" s="76"/>
      <c r="R959" s="50"/>
    </row>
    <row r="960" spans="3:18">
      <c r="C960" s="83"/>
      <c r="D960" s="84"/>
      <c r="E960" s="84"/>
      <c r="F960" s="76"/>
      <c r="G960" s="76"/>
      <c r="H960" s="76"/>
      <c r="I960" s="76"/>
      <c r="J960" s="76"/>
      <c r="K960" s="76"/>
      <c r="L960" s="76"/>
      <c r="M960" s="76"/>
      <c r="N960" s="76"/>
      <c r="O960" s="86"/>
      <c r="P960" s="76"/>
      <c r="Q960" s="76"/>
      <c r="R960" s="50"/>
    </row>
    <row r="961" spans="3:18">
      <c r="C961" s="83"/>
      <c r="D961" s="84"/>
      <c r="E961" s="84"/>
      <c r="F961" s="76"/>
      <c r="G961" s="76"/>
      <c r="H961" s="76"/>
      <c r="I961" s="76"/>
      <c r="J961" s="76"/>
      <c r="K961" s="76"/>
      <c r="L961" s="76"/>
      <c r="M961" s="76"/>
      <c r="N961" s="76"/>
      <c r="O961" s="86"/>
      <c r="P961" s="76"/>
      <c r="Q961" s="76"/>
      <c r="R961" s="50"/>
    </row>
    <row r="962" spans="3:18">
      <c r="C962" s="83"/>
      <c r="D962" s="84"/>
      <c r="E962" s="84"/>
      <c r="F962" s="76"/>
      <c r="G962" s="76"/>
      <c r="H962" s="76"/>
      <c r="I962" s="76"/>
      <c r="J962" s="76"/>
      <c r="K962" s="76"/>
      <c r="L962" s="76"/>
      <c r="M962" s="76"/>
      <c r="N962" s="76"/>
      <c r="O962" s="86"/>
      <c r="P962" s="76"/>
      <c r="Q962" s="76"/>
      <c r="R962" s="50"/>
    </row>
    <row r="963" spans="3:18">
      <c r="C963" s="83"/>
      <c r="D963" s="84"/>
      <c r="E963" s="84"/>
      <c r="F963" s="76"/>
      <c r="G963" s="76"/>
      <c r="H963" s="76"/>
      <c r="I963" s="76"/>
      <c r="J963" s="76"/>
      <c r="K963" s="76"/>
      <c r="L963" s="76"/>
      <c r="M963" s="76"/>
      <c r="N963" s="76"/>
      <c r="O963" s="86"/>
      <c r="P963" s="76"/>
      <c r="Q963" s="76"/>
      <c r="R963" s="50"/>
    </row>
    <row r="964" spans="3:18">
      <c r="C964" s="83"/>
      <c r="D964" s="84"/>
      <c r="E964" s="84"/>
      <c r="F964" s="76"/>
      <c r="G964" s="76"/>
      <c r="H964" s="76"/>
      <c r="I964" s="76"/>
      <c r="J964" s="76"/>
      <c r="K964" s="76"/>
      <c r="L964" s="76"/>
      <c r="M964" s="76"/>
      <c r="N964" s="76"/>
      <c r="O964" s="86"/>
      <c r="P964" s="76"/>
      <c r="Q964" s="76"/>
      <c r="R964" s="50"/>
    </row>
    <row r="965" spans="3:18">
      <c r="C965" s="83"/>
      <c r="D965" s="84"/>
      <c r="E965" s="84"/>
      <c r="F965" s="76"/>
      <c r="G965" s="76"/>
      <c r="H965" s="76"/>
      <c r="I965" s="76"/>
      <c r="J965" s="76"/>
      <c r="K965" s="76"/>
      <c r="L965" s="76"/>
      <c r="M965" s="76"/>
      <c r="N965" s="76"/>
      <c r="O965" s="86"/>
      <c r="P965" s="76"/>
      <c r="Q965" s="76"/>
      <c r="R965" s="50"/>
    </row>
    <row r="966" spans="3:18">
      <c r="C966" s="83"/>
      <c r="D966" s="84"/>
      <c r="E966" s="84"/>
      <c r="F966" s="76"/>
      <c r="G966" s="76"/>
      <c r="H966" s="76"/>
      <c r="I966" s="76"/>
      <c r="J966" s="76"/>
      <c r="K966" s="76"/>
      <c r="L966" s="76"/>
      <c r="M966" s="76"/>
      <c r="N966" s="76"/>
      <c r="O966" s="86"/>
      <c r="P966" s="76"/>
      <c r="Q966" s="76"/>
      <c r="R966" s="50"/>
    </row>
    <row r="967" spans="3:18">
      <c r="C967" s="83"/>
      <c r="D967" s="84"/>
      <c r="E967" s="84"/>
      <c r="F967" s="76"/>
      <c r="G967" s="76"/>
      <c r="H967" s="76"/>
      <c r="I967" s="76"/>
      <c r="J967" s="76"/>
      <c r="K967" s="76"/>
      <c r="L967" s="76"/>
      <c r="M967" s="76"/>
      <c r="N967" s="76"/>
      <c r="O967" s="86"/>
      <c r="P967" s="76"/>
      <c r="Q967" s="76"/>
      <c r="R967" s="50"/>
    </row>
    <row r="968" spans="3:18">
      <c r="C968" s="83"/>
      <c r="D968" s="84"/>
      <c r="E968" s="84"/>
      <c r="F968" s="76"/>
      <c r="G968" s="76"/>
      <c r="H968" s="76"/>
      <c r="I968" s="76"/>
      <c r="J968" s="76"/>
      <c r="K968" s="76"/>
      <c r="L968" s="76"/>
      <c r="M968" s="76"/>
      <c r="N968" s="76"/>
      <c r="O968" s="86"/>
      <c r="P968" s="76"/>
      <c r="Q968" s="76"/>
      <c r="R968" s="50"/>
    </row>
    <row r="969" spans="3:18">
      <c r="C969" s="83"/>
      <c r="D969" s="84"/>
      <c r="E969" s="84"/>
      <c r="F969" s="76"/>
      <c r="G969" s="76"/>
      <c r="H969" s="76"/>
      <c r="I969" s="76"/>
      <c r="J969" s="76"/>
      <c r="K969" s="76"/>
      <c r="L969" s="76"/>
      <c r="M969" s="76"/>
      <c r="N969" s="76"/>
      <c r="O969" s="86"/>
      <c r="P969" s="76"/>
      <c r="Q969" s="76"/>
      <c r="R969" s="50"/>
    </row>
    <row r="970" spans="3:18">
      <c r="C970" s="83"/>
      <c r="D970" s="84"/>
      <c r="E970" s="84"/>
      <c r="F970" s="76"/>
      <c r="G970" s="76"/>
      <c r="H970" s="76"/>
      <c r="I970" s="76"/>
      <c r="J970" s="76"/>
      <c r="K970" s="76"/>
      <c r="L970" s="76"/>
      <c r="M970" s="76"/>
      <c r="N970" s="76"/>
      <c r="O970" s="86"/>
      <c r="P970" s="76"/>
      <c r="Q970" s="76"/>
      <c r="R970" s="50"/>
    </row>
    <row r="971" spans="3:18">
      <c r="C971" s="83"/>
      <c r="D971" s="84"/>
      <c r="E971" s="84"/>
      <c r="F971" s="76"/>
      <c r="G971" s="76"/>
      <c r="H971" s="76"/>
      <c r="I971" s="76"/>
      <c r="J971" s="76"/>
      <c r="K971" s="76"/>
      <c r="L971" s="76"/>
      <c r="M971" s="76"/>
      <c r="N971" s="76"/>
      <c r="O971" s="86"/>
      <c r="P971" s="76"/>
      <c r="Q971" s="76"/>
      <c r="R971" s="50"/>
    </row>
    <row r="972" spans="3:18">
      <c r="C972" s="83"/>
      <c r="D972" s="84"/>
      <c r="E972" s="84"/>
      <c r="F972" s="76"/>
      <c r="G972" s="76"/>
      <c r="H972" s="76"/>
      <c r="I972" s="76"/>
      <c r="J972" s="76"/>
      <c r="K972" s="76"/>
      <c r="L972" s="76"/>
      <c r="M972" s="76"/>
      <c r="N972" s="76"/>
      <c r="O972" s="86"/>
      <c r="P972" s="76"/>
      <c r="Q972" s="76"/>
      <c r="R972" s="50"/>
    </row>
    <row r="973" spans="3:18">
      <c r="C973" s="83"/>
      <c r="D973" s="84"/>
      <c r="E973" s="84"/>
      <c r="F973" s="76"/>
      <c r="G973" s="76"/>
      <c r="H973" s="76"/>
      <c r="I973" s="76"/>
      <c r="J973" s="76"/>
      <c r="K973" s="76"/>
      <c r="L973" s="76"/>
      <c r="M973" s="76"/>
      <c r="N973" s="76"/>
      <c r="O973" s="86"/>
      <c r="P973" s="76"/>
      <c r="Q973" s="76"/>
      <c r="R973" s="50"/>
    </row>
    <row r="974" spans="3:18">
      <c r="C974" s="83"/>
      <c r="D974" s="84"/>
      <c r="E974" s="84"/>
      <c r="F974" s="76"/>
      <c r="G974" s="76"/>
      <c r="H974" s="76"/>
      <c r="I974" s="76"/>
      <c r="J974" s="76"/>
      <c r="K974" s="76"/>
      <c r="L974" s="76"/>
      <c r="M974" s="76"/>
      <c r="N974" s="76"/>
      <c r="O974" s="86"/>
      <c r="P974" s="76"/>
      <c r="Q974" s="76"/>
      <c r="R974" s="50"/>
    </row>
    <row r="975" spans="3:18">
      <c r="C975" s="83"/>
      <c r="D975" s="84"/>
      <c r="E975" s="84"/>
      <c r="F975" s="76"/>
      <c r="G975" s="76"/>
      <c r="H975" s="76"/>
      <c r="I975" s="76"/>
      <c r="J975" s="76"/>
      <c r="K975" s="76"/>
      <c r="L975" s="76"/>
      <c r="M975" s="76"/>
      <c r="N975" s="76"/>
      <c r="O975" s="86"/>
      <c r="P975" s="76"/>
      <c r="Q975" s="76"/>
      <c r="R975" s="50"/>
    </row>
    <row r="976" spans="3:18">
      <c r="C976" s="83"/>
      <c r="D976" s="84"/>
      <c r="E976" s="84"/>
      <c r="F976" s="76"/>
      <c r="G976" s="76"/>
      <c r="H976" s="76"/>
      <c r="I976" s="76"/>
      <c r="J976" s="76"/>
      <c r="K976" s="76"/>
      <c r="L976" s="76"/>
      <c r="M976" s="76"/>
      <c r="N976" s="76"/>
      <c r="O976" s="86"/>
      <c r="P976" s="76"/>
      <c r="Q976" s="76"/>
      <c r="R976" s="50"/>
    </row>
    <row r="977" spans="3:18">
      <c r="C977" s="83"/>
      <c r="D977" s="84"/>
      <c r="E977" s="84"/>
      <c r="F977" s="76"/>
      <c r="G977" s="76"/>
      <c r="H977" s="76"/>
      <c r="I977" s="76"/>
      <c r="J977" s="76"/>
      <c r="K977" s="76"/>
      <c r="L977" s="76"/>
      <c r="M977" s="76"/>
      <c r="N977" s="76"/>
      <c r="O977" s="86"/>
      <c r="P977" s="76"/>
      <c r="Q977" s="76"/>
      <c r="R977" s="50"/>
    </row>
    <row r="978" spans="3:18">
      <c r="C978" s="83"/>
      <c r="D978" s="84"/>
      <c r="E978" s="84"/>
      <c r="F978" s="76"/>
      <c r="G978" s="76"/>
      <c r="H978" s="76"/>
      <c r="I978" s="76"/>
      <c r="J978" s="76"/>
      <c r="K978" s="76"/>
      <c r="L978" s="76"/>
      <c r="M978" s="76"/>
      <c r="N978" s="76"/>
      <c r="O978" s="86"/>
      <c r="P978" s="76"/>
      <c r="Q978" s="76"/>
      <c r="R978" s="50"/>
    </row>
    <row r="979" spans="3:18">
      <c r="C979" s="83"/>
      <c r="D979" s="84"/>
      <c r="E979" s="84"/>
      <c r="F979" s="76"/>
      <c r="G979" s="76"/>
      <c r="H979" s="76"/>
      <c r="I979" s="76"/>
      <c r="J979" s="76"/>
      <c r="K979" s="76"/>
      <c r="L979" s="76"/>
      <c r="M979" s="76"/>
      <c r="N979" s="76"/>
      <c r="O979" s="86"/>
      <c r="P979" s="76"/>
      <c r="Q979" s="76"/>
      <c r="R979" s="50"/>
    </row>
    <row r="980" spans="3:18">
      <c r="C980" s="83"/>
      <c r="D980" s="84"/>
      <c r="E980" s="84"/>
      <c r="F980" s="76"/>
      <c r="G980" s="76"/>
      <c r="H980" s="76"/>
      <c r="I980" s="76"/>
      <c r="J980" s="76"/>
      <c r="K980" s="76"/>
      <c r="L980" s="76"/>
      <c r="M980" s="76"/>
      <c r="N980" s="76"/>
      <c r="O980" s="86"/>
      <c r="P980" s="76"/>
      <c r="Q980" s="76"/>
      <c r="R980" s="50"/>
    </row>
    <row r="981" spans="3:18">
      <c r="C981" s="83"/>
      <c r="D981" s="84"/>
      <c r="E981" s="84"/>
      <c r="F981" s="76"/>
      <c r="G981" s="76"/>
      <c r="H981" s="76"/>
      <c r="I981" s="76"/>
      <c r="J981" s="76"/>
      <c r="K981" s="76"/>
      <c r="L981" s="76"/>
      <c r="M981" s="76"/>
      <c r="N981" s="76"/>
      <c r="O981" s="86"/>
      <c r="P981" s="76"/>
      <c r="Q981" s="76"/>
      <c r="R981" s="50"/>
    </row>
    <row r="982" spans="3:18">
      <c r="C982" s="83"/>
      <c r="D982" s="84"/>
      <c r="E982" s="84"/>
      <c r="F982" s="76"/>
      <c r="G982" s="76"/>
      <c r="H982" s="76"/>
      <c r="I982" s="76"/>
      <c r="J982" s="76"/>
      <c r="K982" s="76"/>
      <c r="L982" s="76"/>
      <c r="M982" s="76"/>
      <c r="N982" s="76"/>
      <c r="O982" s="86"/>
      <c r="P982" s="76"/>
      <c r="Q982" s="76"/>
      <c r="R982" s="50"/>
    </row>
    <row r="983" spans="3:18">
      <c r="C983" s="83"/>
      <c r="D983" s="84"/>
      <c r="E983" s="84"/>
      <c r="F983" s="76"/>
      <c r="G983" s="76"/>
      <c r="H983" s="76"/>
      <c r="I983" s="76"/>
      <c r="J983" s="76"/>
      <c r="K983" s="76"/>
      <c r="L983" s="76"/>
      <c r="M983" s="76"/>
      <c r="N983" s="76"/>
      <c r="O983" s="86"/>
      <c r="P983" s="76"/>
      <c r="Q983" s="76"/>
      <c r="R983" s="50"/>
    </row>
    <row r="984" spans="3:18">
      <c r="C984" s="83"/>
      <c r="D984" s="84"/>
      <c r="E984" s="84"/>
      <c r="F984" s="76"/>
      <c r="G984" s="76"/>
      <c r="H984" s="76"/>
      <c r="I984" s="76"/>
      <c r="J984" s="76"/>
      <c r="K984" s="76"/>
      <c r="L984" s="76"/>
      <c r="M984" s="76"/>
      <c r="N984" s="76"/>
      <c r="O984" s="86"/>
      <c r="P984" s="76"/>
      <c r="Q984" s="76"/>
      <c r="R984" s="50"/>
    </row>
    <row r="985" spans="3:18">
      <c r="C985" s="83"/>
      <c r="D985" s="84"/>
      <c r="E985" s="84"/>
      <c r="F985" s="76"/>
      <c r="G985" s="76"/>
      <c r="H985" s="76"/>
      <c r="I985" s="76"/>
      <c r="J985" s="76"/>
      <c r="K985" s="76"/>
      <c r="L985" s="76"/>
      <c r="M985" s="76"/>
      <c r="N985" s="76"/>
      <c r="O985" s="86"/>
      <c r="P985" s="76"/>
      <c r="Q985" s="76"/>
      <c r="R985" s="50"/>
    </row>
    <row r="986" spans="3:18">
      <c r="C986" s="83"/>
      <c r="D986" s="84"/>
      <c r="E986" s="84"/>
      <c r="F986" s="76"/>
      <c r="G986" s="76"/>
      <c r="H986" s="76"/>
      <c r="I986" s="76"/>
      <c r="J986" s="76"/>
      <c r="K986" s="76"/>
      <c r="L986" s="76"/>
      <c r="M986" s="76"/>
      <c r="N986" s="76"/>
      <c r="O986" s="86"/>
      <c r="P986" s="76"/>
      <c r="Q986" s="76"/>
      <c r="R986" s="50"/>
    </row>
    <row r="987" spans="3:18">
      <c r="C987" s="83"/>
      <c r="D987" s="84"/>
      <c r="E987" s="84"/>
      <c r="F987" s="76"/>
      <c r="G987" s="76"/>
      <c r="H987" s="76"/>
      <c r="I987" s="76"/>
      <c r="J987" s="76"/>
      <c r="K987" s="76"/>
      <c r="L987" s="76"/>
      <c r="M987" s="76"/>
      <c r="N987" s="76"/>
      <c r="O987" s="86"/>
      <c r="P987" s="76"/>
      <c r="Q987" s="76"/>
      <c r="R987" s="50"/>
    </row>
    <row r="988" spans="3:18">
      <c r="C988" s="83"/>
      <c r="D988" s="84"/>
      <c r="E988" s="84"/>
      <c r="F988" s="76"/>
      <c r="G988" s="76"/>
      <c r="H988" s="76"/>
      <c r="I988" s="76"/>
      <c r="J988" s="76"/>
      <c r="K988" s="76"/>
      <c r="L988" s="76"/>
      <c r="M988" s="76"/>
      <c r="N988" s="76"/>
      <c r="O988" s="86"/>
      <c r="P988" s="76"/>
      <c r="Q988" s="76"/>
      <c r="R988" s="50"/>
    </row>
    <row r="989" spans="3:18">
      <c r="C989" s="83"/>
      <c r="D989" s="84"/>
      <c r="E989" s="84"/>
      <c r="F989" s="76"/>
      <c r="G989" s="76"/>
      <c r="H989" s="76"/>
      <c r="I989" s="76"/>
      <c r="J989" s="76"/>
      <c r="K989" s="76"/>
      <c r="L989" s="76"/>
      <c r="M989" s="76"/>
      <c r="N989" s="76"/>
      <c r="O989" s="86"/>
      <c r="P989" s="76"/>
      <c r="Q989" s="76"/>
      <c r="R989" s="50"/>
    </row>
    <row r="990" spans="3:18">
      <c r="C990" s="83"/>
      <c r="D990" s="84"/>
      <c r="E990" s="84"/>
      <c r="F990" s="76"/>
      <c r="G990" s="76"/>
      <c r="H990" s="76"/>
      <c r="I990" s="76"/>
      <c r="J990" s="76"/>
      <c r="K990" s="76"/>
      <c r="L990" s="76"/>
      <c r="M990" s="76"/>
      <c r="N990" s="76"/>
      <c r="O990" s="86"/>
      <c r="P990" s="76"/>
      <c r="Q990" s="76"/>
      <c r="R990" s="50"/>
    </row>
    <row r="991" spans="3:18">
      <c r="C991" s="83"/>
      <c r="D991" s="84"/>
      <c r="E991" s="84"/>
      <c r="F991" s="76"/>
      <c r="G991" s="76"/>
      <c r="H991" s="76"/>
      <c r="I991" s="76"/>
      <c r="J991" s="76"/>
      <c r="K991" s="76"/>
      <c r="L991" s="76"/>
      <c r="M991" s="76"/>
      <c r="N991" s="76"/>
      <c r="O991" s="86"/>
      <c r="P991" s="76"/>
      <c r="Q991" s="76"/>
      <c r="R991" s="50"/>
    </row>
    <row r="992" spans="3:18">
      <c r="C992" s="83"/>
      <c r="D992" s="84"/>
      <c r="E992" s="84"/>
      <c r="F992" s="76"/>
      <c r="G992" s="76"/>
      <c r="H992" s="76"/>
      <c r="I992" s="76"/>
      <c r="J992" s="76"/>
      <c r="K992" s="76"/>
      <c r="L992" s="76"/>
      <c r="M992" s="76"/>
      <c r="N992" s="76"/>
      <c r="O992" s="86"/>
      <c r="P992" s="76"/>
      <c r="Q992" s="76"/>
      <c r="R992" s="50"/>
    </row>
    <row r="993" spans="3:18">
      <c r="C993" s="83"/>
      <c r="D993" s="84"/>
      <c r="E993" s="84"/>
      <c r="F993" s="76"/>
      <c r="G993" s="76"/>
      <c r="H993" s="76"/>
      <c r="I993" s="76"/>
      <c r="J993" s="76"/>
      <c r="K993" s="76"/>
      <c r="L993" s="76"/>
      <c r="M993" s="76"/>
      <c r="N993" s="76"/>
      <c r="O993" s="86"/>
      <c r="P993" s="76"/>
      <c r="Q993" s="76"/>
      <c r="R993" s="50"/>
    </row>
    <row r="994" spans="3:18">
      <c r="C994" s="83"/>
      <c r="D994" s="84"/>
      <c r="E994" s="84"/>
      <c r="F994" s="76"/>
      <c r="G994" s="76"/>
      <c r="H994" s="76"/>
      <c r="I994" s="76"/>
      <c r="J994" s="76"/>
      <c r="K994" s="76"/>
      <c r="L994" s="76"/>
      <c r="M994" s="76"/>
      <c r="N994" s="76"/>
      <c r="O994" s="86"/>
      <c r="P994" s="76"/>
      <c r="Q994" s="76"/>
      <c r="R994" s="50"/>
    </row>
    <row r="995" spans="3:18">
      <c r="C995" s="83"/>
      <c r="D995" s="84"/>
      <c r="E995" s="84"/>
      <c r="F995" s="76"/>
      <c r="G995" s="76"/>
      <c r="H995" s="76"/>
      <c r="I995" s="76"/>
      <c r="J995" s="76"/>
      <c r="K995" s="76"/>
      <c r="L995" s="76"/>
      <c r="M995" s="76"/>
      <c r="N995" s="76"/>
      <c r="O995" s="86"/>
      <c r="P995" s="76"/>
      <c r="Q995" s="76"/>
      <c r="R995" s="50"/>
    </row>
    <row r="996" spans="3:18">
      <c r="C996" s="83"/>
      <c r="D996" s="84"/>
      <c r="E996" s="84"/>
      <c r="F996" s="76"/>
      <c r="G996" s="76"/>
      <c r="H996" s="76"/>
      <c r="I996" s="76"/>
      <c r="J996" s="76"/>
      <c r="K996" s="76"/>
      <c r="L996" s="76"/>
      <c r="M996" s="76"/>
      <c r="N996" s="76"/>
      <c r="O996" s="86"/>
      <c r="P996" s="76"/>
      <c r="Q996" s="76"/>
      <c r="R996" s="50"/>
    </row>
    <row r="997" spans="3:18">
      <c r="C997" s="83"/>
      <c r="D997" s="84"/>
      <c r="E997" s="84"/>
      <c r="F997" s="76"/>
      <c r="G997" s="76"/>
      <c r="H997" s="76"/>
      <c r="I997" s="76"/>
      <c r="J997" s="76"/>
      <c r="K997" s="76"/>
      <c r="L997" s="76"/>
      <c r="M997" s="76"/>
      <c r="N997" s="76"/>
      <c r="O997" s="86"/>
      <c r="P997" s="76"/>
      <c r="Q997" s="76"/>
      <c r="R997" s="50"/>
    </row>
    <row r="998" spans="3:18">
      <c r="C998" s="83"/>
      <c r="D998" s="84"/>
      <c r="E998" s="84"/>
      <c r="F998" s="76"/>
      <c r="G998" s="76"/>
      <c r="H998" s="76"/>
      <c r="I998" s="76"/>
      <c r="J998" s="76"/>
      <c r="K998" s="76"/>
      <c r="L998" s="76"/>
      <c r="M998" s="76"/>
      <c r="N998" s="76"/>
      <c r="O998" s="86"/>
      <c r="P998" s="76"/>
      <c r="Q998" s="76"/>
      <c r="R998" s="50"/>
    </row>
    <row r="999" spans="3:18">
      <c r="C999" s="83"/>
      <c r="D999" s="84"/>
      <c r="E999" s="84"/>
      <c r="F999" s="76"/>
      <c r="G999" s="76"/>
      <c r="H999" s="76"/>
      <c r="I999" s="76"/>
      <c r="J999" s="76"/>
      <c r="K999" s="76"/>
      <c r="L999" s="76"/>
      <c r="M999" s="76"/>
      <c r="N999" s="76"/>
      <c r="O999" s="86"/>
      <c r="P999" s="76"/>
      <c r="Q999" s="76"/>
      <c r="R999" s="50"/>
    </row>
    <row r="1000" spans="3:18">
      <c r="C1000" s="83"/>
      <c r="D1000" s="84"/>
      <c r="E1000" s="84"/>
      <c r="F1000" s="76"/>
      <c r="G1000" s="76"/>
      <c r="H1000" s="76"/>
      <c r="I1000" s="76"/>
      <c r="J1000" s="76"/>
      <c r="K1000" s="76"/>
      <c r="L1000" s="76"/>
      <c r="M1000" s="76"/>
      <c r="N1000" s="76"/>
      <c r="O1000" s="86"/>
      <c r="P1000" s="76"/>
      <c r="Q1000" s="76"/>
      <c r="R1000" s="50"/>
    </row>
    <row r="1001" spans="3:18">
      <c r="C1001" s="83"/>
      <c r="D1001" s="84"/>
      <c r="E1001" s="84"/>
      <c r="F1001" s="76"/>
      <c r="G1001" s="76"/>
      <c r="H1001" s="76"/>
      <c r="I1001" s="76"/>
      <c r="J1001" s="76"/>
      <c r="K1001" s="76"/>
      <c r="L1001" s="76"/>
      <c r="M1001" s="76"/>
      <c r="N1001" s="76"/>
      <c r="O1001" s="86"/>
      <c r="P1001" s="76"/>
      <c r="Q1001" s="76"/>
      <c r="R1001" s="50"/>
    </row>
    <row r="1002" spans="3:18">
      <c r="C1002" s="83"/>
      <c r="D1002" s="84"/>
      <c r="E1002" s="84"/>
      <c r="F1002" s="76"/>
      <c r="G1002" s="76"/>
      <c r="H1002" s="76"/>
      <c r="I1002" s="76"/>
      <c r="J1002" s="76"/>
      <c r="K1002" s="76"/>
      <c r="L1002" s="76"/>
      <c r="M1002" s="76"/>
      <c r="N1002" s="76"/>
      <c r="O1002" s="86"/>
      <c r="P1002" s="76"/>
      <c r="Q1002" s="76"/>
      <c r="R1002" s="50"/>
    </row>
    <row r="1003" spans="3:18">
      <c r="C1003" s="83"/>
      <c r="D1003" s="84"/>
      <c r="E1003" s="84"/>
      <c r="F1003" s="76"/>
      <c r="G1003" s="76"/>
      <c r="H1003" s="76"/>
      <c r="I1003" s="76"/>
      <c r="J1003" s="76"/>
      <c r="K1003" s="76"/>
      <c r="L1003" s="76"/>
      <c r="M1003" s="76"/>
      <c r="N1003" s="76"/>
      <c r="O1003" s="86"/>
      <c r="P1003" s="76"/>
      <c r="Q1003" s="76"/>
      <c r="R1003" s="50"/>
    </row>
    <row r="1004" spans="3:18">
      <c r="C1004" s="83"/>
      <c r="D1004" s="84"/>
      <c r="E1004" s="84"/>
      <c r="F1004" s="76"/>
      <c r="G1004" s="76"/>
      <c r="H1004" s="76"/>
      <c r="I1004" s="76"/>
      <c r="J1004" s="76"/>
      <c r="K1004" s="76"/>
      <c r="L1004" s="76"/>
      <c r="M1004" s="76"/>
      <c r="N1004" s="76"/>
      <c r="O1004" s="86"/>
      <c r="P1004" s="76"/>
      <c r="Q1004" s="76"/>
      <c r="R1004" s="50"/>
    </row>
    <row r="1005" spans="3:18">
      <c r="C1005" s="83"/>
      <c r="D1005" s="84"/>
      <c r="E1005" s="84"/>
      <c r="F1005" s="76"/>
      <c r="G1005" s="76"/>
      <c r="H1005" s="76"/>
      <c r="I1005" s="76"/>
      <c r="J1005" s="76"/>
      <c r="K1005" s="76"/>
      <c r="L1005" s="76"/>
      <c r="M1005" s="76"/>
      <c r="N1005" s="76"/>
      <c r="O1005" s="86"/>
      <c r="P1005" s="76"/>
      <c r="Q1005" s="76"/>
      <c r="R1005" s="50"/>
    </row>
    <row r="1006" spans="3:18">
      <c r="C1006" s="83"/>
      <c r="D1006" s="84"/>
      <c r="E1006" s="84"/>
      <c r="F1006" s="76"/>
      <c r="G1006" s="76"/>
      <c r="H1006" s="76"/>
      <c r="I1006" s="76"/>
      <c r="J1006" s="76"/>
      <c r="K1006" s="76"/>
      <c r="L1006" s="76"/>
      <c r="M1006" s="76"/>
      <c r="N1006" s="76"/>
      <c r="O1006" s="86"/>
      <c r="P1006" s="76"/>
      <c r="Q1006" s="76"/>
      <c r="R1006" s="50"/>
    </row>
    <row r="1007" spans="3:18">
      <c r="C1007" s="83"/>
      <c r="D1007" s="84"/>
      <c r="E1007" s="84"/>
      <c r="F1007" s="76"/>
      <c r="G1007" s="76"/>
      <c r="H1007" s="76"/>
      <c r="I1007" s="76"/>
      <c r="J1007" s="76"/>
      <c r="K1007" s="76"/>
      <c r="L1007" s="76"/>
      <c r="M1007" s="76"/>
      <c r="N1007" s="76"/>
      <c r="O1007" s="86"/>
      <c r="P1007" s="76"/>
      <c r="Q1007" s="76"/>
      <c r="R1007" s="50"/>
    </row>
    <row r="1008" spans="3:18">
      <c r="C1008" s="83"/>
      <c r="D1008" s="84"/>
      <c r="E1008" s="84"/>
      <c r="F1008" s="76"/>
      <c r="G1008" s="76"/>
      <c r="H1008" s="76"/>
      <c r="I1008" s="76"/>
      <c r="J1008" s="76"/>
      <c r="K1008" s="76"/>
      <c r="L1008" s="76"/>
      <c r="M1008" s="76"/>
      <c r="N1008" s="76"/>
      <c r="O1008" s="86"/>
      <c r="P1008" s="76"/>
      <c r="Q1008" s="76"/>
      <c r="R1008" s="50"/>
    </row>
    <row r="1009" spans="3:18">
      <c r="C1009" s="83"/>
      <c r="D1009" s="84"/>
      <c r="E1009" s="84"/>
      <c r="F1009" s="76"/>
      <c r="G1009" s="76"/>
      <c r="H1009" s="76"/>
      <c r="I1009" s="76"/>
      <c r="J1009" s="76"/>
      <c r="K1009" s="76"/>
      <c r="L1009" s="76"/>
      <c r="M1009" s="76"/>
      <c r="N1009" s="76"/>
      <c r="O1009" s="86"/>
      <c r="P1009" s="76"/>
      <c r="Q1009" s="76"/>
      <c r="R1009" s="50"/>
    </row>
    <row r="1010" spans="3:18">
      <c r="C1010" s="83"/>
      <c r="D1010" s="84"/>
      <c r="E1010" s="84"/>
      <c r="F1010" s="76"/>
      <c r="G1010" s="76"/>
      <c r="H1010" s="76"/>
      <c r="I1010" s="76"/>
      <c r="J1010" s="76"/>
      <c r="K1010" s="76"/>
      <c r="L1010" s="76"/>
      <c r="M1010" s="76"/>
      <c r="N1010" s="76"/>
      <c r="O1010" s="86"/>
      <c r="P1010" s="76"/>
      <c r="Q1010" s="76"/>
      <c r="R1010" s="50"/>
    </row>
    <row r="1011" spans="3:18">
      <c r="C1011" s="83"/>
      <c r="D1011" s="84"/>
      <c r="E1011" s="84"/>
      <c r="F1011" s="76"/>
      <c r="G1011" s="76"/>
      <c r="H1011" s="76"/>
      <c r="I1011" s="76"/>
      <c r="J1011" s="76"/>
      <c r="K1011" s="76"/>
      <c r="L1011" s="76"/>
      <c r="M1011" s="76"/>
      <c r="N1011" s="76"/>
      <c r="O1011" s="86"/>
      <c r="P1011" s="76"/>
      <c r="Q1011" s="76"/>
      <c r="R1011" s="50"/>
    </row>
    <row r="1012" spans="3:18">
      <c r="C1012" s="83"/>
      <c r="D1012" s="84"/>
      <c r="E1012" s="84"/>
      <c r="F1012" s="76"/>
      <c r="G1012" s="76"/>
      <c r="H1012" s="76"/>
      <c r="I1012" s="76"/>
      <c r="J1012" s="76"/>
      <c r="K1012" s="76"/>
      <c r="L1012" s="76"/>
      <c r="M1012" s="76"/>
      <c r="N1012" s="76"/>
      <c r="O1012" s="86"/>
      <c r="P1012" s="76"/>
      <c r="Q1012" s="76"/>
      <c r="R1012" s="50"/>
    </row>
    <row r="1013" spans="3:18">
      <c r="C1013" s="83"/>
      <c r="D1013" s="84"/>
      <c r="E1013" s="84"/>
      <c r="F1013" s="76"/>
      <c r="G1013" s="76"/>
      <c r="H1013" s="76"/>
      <c r="I1013" s="76"/>
      <c r="J1013" s="76"/>
      <c r="K1013" s="76"/>
      <c r="L1013" s="76"/>
      <c r="M1013" s="76"/>
      <c r="N1013" s="76"/>
      <c r="O1013" s="86"/>
      <c r="P1013" s="76"/>
      <c r="Q1013" s="76"/>
      <c r="R1013" s="50"/>
    </row>
    <row r="1014" spans="3:18">
      <c r="C1014" s="83"/>
      <c r="D1014" s="84"/>
      <c r="E1014" s="84"/>
      <c r="F1014" s="76"/>
      <c r="G1014" s="76"/>
      <c r="H1014" s="76"/>
      <c r="I1014" s="76"/>
      <c r="J1014" s="76"/>
      <c r="K1014" s="76"/>
      <c r="L1014" s="76"/>
      <c r="M1014" s="76"/>
      <c r="N1014" s="76"/>
      <c r="O1014" s="86"/>
      <c r="P1014" s="76"/>
      <c r="Q1014" s="76"/>
      <c r="R1014" s="50"/>
    </row>
    <row r="1015" spans="3:18">
      <c r="C1015" s="83"/>
      <c r="D1015" s="84"/>
      <c r="E1015" s="84"/>
      <c r="F1015" s="76"/>
      <c r="G1015" s="76"/>
      <c r="H1015" s="76"/>
      <c r="I1015" s="76"/>
      <c r="J1015" s="76"/>
      <c r="K1015" s="76"/>
      <c r="L1015" s="76"/>
      <c r="M1015" s="76"/>
      <c r="N1015" s="76"/>
      <c r="O1015" s="86"/>
      <c r="P1015" s="76"/>
      <c r="Q1015" s="76"/>
      <c r="R1015" s="50"/>
    </row>
    <row r="1016" spans="3:18">
      <c r="C1016" s="83"/>
      <c r="D1016" s="84"/>
      <c r="E1016" s="84"/>
      <c r="F1016" s="76"/>
      <c r="G1016" s="76"/>
      <c r="H1016" s="76"/>
      <c r="I1016" s="76"/>
      <c r="J1016" s="76"/>
      <c r="K1016" s="76"/>
      <c r="L1016" s="76"/>
      <c r="M1016" s="76"/>
      <c r="N1016" s="76"/>
      <c r="O1016" s="86"/>
      <c r="P1016" s="76"/>
      <c r="Q1016" s="76"/>
      <c r="R1016" s="50"/>
    </row>
    <row r="1017" spans="3:18">
      <c r="C1017" s="83"/>
      <c r="D1017" s="84"/>
      <c r="E1017" s="84"/>
      <c r="F1017" s="76"/>
      <c r="G1017" s="76"/>
      <c r="H1017" s="76"/>
      <c r="I1017" s="76"/>
      <c r="J1017" s="76"/>
      <c r="K1017" s="76"/>
      <c r="L1017" s="76"/>
      <c r="M1017" s="76"/>
      <c r="N1017" s="76"/>
      <c r="O1017" s="86"/>
      <c r="P1017" s="76"/>
      <c r="Q1017" s="76"/>
      <c r="R1017" s="50"/>
    </row>
    <row r="1018" spans="3:18">
      <c r="C1018" s="83"/>
      <c r="D1018" s="84"/>
      <c r="E1018" s="84"/>
      <c r="F1018" s="76"/>
      <c r="G1018" s="76"/>
      <c r="H1018" s="76"/>
      <c r="I1018" s="76"/>
      <c r="J1018" s="76"/>
      <c r="K1018" s="76"/>
      <c r="L1018" s="76"/>
      <c r="M1018" s="76"/>
      <c r="N1018" s="76"/>
      <c r="O1018" s="86"/>
      <c r="P1018" s="76"/>
      <c r="Q1018" s="76"/>
      <c r="R1018" s="50"/>
    </row>
    <row r="1019" spans="3:18">
      <c r="C1019" s="83"/>
      <c r="D1019" s="84"/>
      <c r="E1019" s="84"/>
      <c r="F1019" s="76"/>
      <c r="G1019" s="76"/>
      <c r="H1019" s="76"/>
      <c r="I1019" s="76"/>
      <c r="J1019" s="76"/>
      <c r="K1019" s="76"/>
      <c r="L1019" s="76"/>
      <c r="M1019" s="76"/>
      <c r="N1019" s="76"/>
      <c r="O1019" s="86"/>
      <c r="P1019" s="76"/>
      <c r="Q1019" s="76"/>
      <c r="R1019" s="50"/>
    </row>
    <row r="1020" spans="3:18">
      <c r="C1020" s="83"/>
      <c r="D1020" s="84"/>
      <c r="E1020" s="84"/>
      <c r="F1020" s="76"/>
      <c r="G1020" s="76"/>
      <c r="H1020" s="76"/>
      <c r="I1020" s="76"/>
      <c r="J1020" s="76"/>
      <c r="K1020" s="76"/>
      <c r="L1020" s="76"/>
      <c r="M1020" s="76"/>
      <c r="N1020" s="76"/>
      <c r="O1020" s="86"/>
      <c r="P1020" s="76"/>
      <c r="Q1020" s="76"/>
      <c r="R1020" s="50"/>
    </row>
    <row r="1021" spans="3:18">
      <c r="C1021" s="83"/>
      <c r="D1021" s="84"/>
      <c r="E1021" s="84"/>
      <c r="F1021" s="76"/>
      <c r="G1021" s="76"/>
      <c r="H1021" s="76"/>
      <c r="I1021" s="76"/>
      <c r="J1021" s="76"/>
      <c r="K1021" s="76"/>
      <c r="L1021" s="76"/>
      <c r="M1021" s="76"/>
      <c r="N1021" s="76"/>
      <c r="O1021" s="86"/>
      <c r="P1021" s="76"/>
      <c r="Q1021" s="76"/>
      <c r="R1021" s="50"/>
    </row>
    <row r="1022" spans="3:18">
      <c r="C1022" s="83"/>
      <c r="D1022" s="84"/>
      <c r="E1022" s="84"/>
      <c r="F1022" s="76"/>
      <c r="G1022" s="76"/>
      <c r="H1022" s="76"/>
      <c r="I1022" s="76"/>
      <c r="J1022" s="76"/>
      <c r="K1022" s="76"/>
      <c r="L1022" s="76"/>
      <c r="M1022" s="76"/>
      <c r="N1022" s="76"/>
      <c r="O1022" s="86"/>
      <c r="P1022" s="76"/>
      <c r="Q1022" s="76"/>
      <c r="R1022" s="50"/>
    </row>
    <row r="1023" spans="3:18">
      <c r="C1023" s="83"/>
      <c r="D1023" s="84"/>
      <c r="E1023" s="84"/>
      <c r="F1023" s="76"/>
      <c r="G1023" s="76"/>
      <c r="H1023" s="76"/>
      <c r="I1023" s="76"/>
      <c r="J1023" s="76"/>
      <c r="K1023" s="76"/>
      <c r="L1023" s="76"/>
      <c r="M1023" s="76"/>
      <c r="N1023" s="76"/>
      <c r="O1023" s="86"/>
      <c r="P1023" s="76"/>
      <c r="Q1023" s="76"/>
      <c r="R1023" s="50"/>
    </row>
    <row r="1024" spans="3:18">
      <c r="C1024" s="83"/>
      <c r="D1024" s="84"/>
      <c r="E1024" s="84"/>
      <c r="F1024" s="76"/>
      <c r="G1024" s="76"/>
      <c r="H1024" s="76"/>
      <c r="I1024" s="76"/>
      <c r="J1024" s="76"/>
      <c r="K1024" s="76"/>
      <c r="L1024" s="76"/>
      <c r="M1024" s="76"/>
      <c r="N1024" s="76"/>
      <c r="O1024" s="86"/>
      <c r="P1024" s="76"/>
      <c r="Q1024" s="76"/>
      <c r="R1024" s="50"/>
    </row>
    <row r="1025" spans="3:18">
      <c r="C1025" s="83"/>
      <c r="D1025" s="84"/>
      <c r="E1025" s="84"/>
      <c r="F1025" s="76"/>
      <c r="G1025" s="76"/>
      <c r="H1025" s="76"/>
      <c r="I1025" s="76"/>
      <c r="J1025" s="76"/>
      <c r="K1025" s="76"/>
      <c r="L1025" s="76"/>
      <c r="M1025" s="76"/>
      <c r="N1025" s="76"/>
      <c r="O1025" s="86"/>
      <c r="P1025" s="76"/>
      <c r="Q1025" s="76"/>
      <c r="R1025" s="50"/>
    </row>
    <row r="1026" spans="3:18">
      <c r="C1026" s="83"/>
      <c r="D1026" s="84"/>
      <c r="E1026" s="84"/>
      <c r="F1026" s="76"/>
      <c r="G1026" s="76"/>
      <c r="H1026" s="76"/>
      <c r="I1026" s="76"/>
      <c r="J1026" s="76"/>
      <c r="K1026" s="76"/>
      <c r="L1026" s="76"/>
      <c r="M1026" s="76"/>
      <c r="N1026" s="76"/>
      <c r="O1026" s="86"/>
      <c r="P1026" s="76"/>
      <c r="Q1026" s="76"/>
      <c r="R1026" s="50"/>
    </row>
    <row r="1027" spans="3:18">
      <c r="C1027" s="83"/>
      <c r="D1027" s="84"/>
      <c r="E1027" s="84"/>
      <c r="F1027" s="76"/>
      <c r="G1027" s="76"/>
      <c r="H1027" s="76"/>
      <c r="I1027" s="76"/>
      <c r="J1027" s="76"/>
      <c r="K1027" s="76"/>
      <c r="L1027" s="76"/>
      <c r="M1027" s="76"/>
      <c r="N1027" s="76"/>
      <c r="O1027" s="86"/>
      <c r="P1027" s="76"/>
      <c r="Q1027" s="76"/>
      <c r="R1027" s="50"/>
    </row>
    <row r="1028" spans="3:18">
      <c r="C1028" s="83"/>
      <c r="D1028" s="84"/>
      <c r="E1028" s="84"/>
      <c r="F1028" s="76"/>
      <c r="G1028" s="76"/>
      <c r="H1028" s="76"/>
      <c r="I1028" s="76"/>
      <c r="J1028" s="76"/>
      <c r="K1028" s="76"/>
      <c r="L1028" s="76"/>
      <c r="M1028" s="76"/>
      <c r="N1028" s="76"/>
      <c r="O1028" s="86"/>
      <c r="P1028" s="76"/>
      <c r="Q1028" s="76"/>
      <c r="R1028" s="50"/>
    </row>
    <row r="1029" spans="3:18">
      <c r="C1029" s="83"/>
      <c r="D1029" s="84"/>
      <c r="E1029" s="84"/>
      <c r="F1029" s="76"/>
      <c r="G1029" s="76"/>
      <c r="H1029" s="76"/>
      <c r="I1029" s="76"/>
      <c r="J1029" s="76"/>
      <c r="K1029" s="76"/>
      <c r="L1029" s="76"/>
      <c r="M1029" s="76"/>
      <c r="N1029" s="76"/>
      <c r="O1029" s="86"/>
      <c r="P1029" s="76"/>
      <c r="Q1029" s="76"/>
      <c r="R1029" s="50"/>
    </row>
    <row r="1030" spans="3:18">
      <c r="C1030" s="83"/>
      <c r="D1030" s="84"/>
      <c r="E1030" s="84"/>
      <c r="F1030" s="76"/>
      <c r="G1030" s="76"/>
      <c r="H1030" s="76"/>
      <c r="I1030" s="76"/>
      <c r="J1030" s="76"/>
      <c r="K1030" s="76"/>
      <c r="L1030" s="76"/>
      <c r="M1030" s="76"/>
      <c r="N1030" s="76"/>
      <c r="O1030" s="86"/>
      <c r="P1030" s="76"/>
      <c r="Q1030" s="76"/>
      <c r="R1030" s="50"/>
    </row>
    <row r="1031" spans="3:18">
      <c r="C1031" s="83"/>
      <c r="D1031" s="84"/>
      <c r="E1031" s="84"/>
      <c r="F1031" s="76"/>
      <c r="G1031" s="76"/>
      <c r="H1031" s="76"/>
      <c r="I1031" s="76"/>
      <c r="J1031" s="76"/>
      <c r="K1031" s="76"/>
      <c r="L1031" s="76"/>
      <c r="M1031" s="76"/>
      <c r="N1031" s="76"/>
      <c r="O1031" s="86"/>
      <c r="P1031" s="76"/>
      <c r="Q1031" s="76"/>
      <c r="R1031" s="50"/>
    </row>
    <row r="1032" spans="3:18">
      <c r="C1032" s="83"/>
      <c r="D1032" s="84"/>
      <c r="E1032" s="84"/>
      <c r="F1032" s="76"/>
      <c r="G1032" s="76"/>
      <c r="H1032" s="76"/>
      <c r="I1032" s="76"/>
      <c r="J1032" s="76"/>
      <c r="K1032" s="76"/>
      <c r="L1032" s="76"/>
      <c r="M1032" s="76"/>
      <c r="N1032" s="76"/>
      <c r="O1032" s="86"/>
      <c r="P1032" s="76"/>
      <c r="Q1032" s="76"/>
      <c r="R1032" s="50"/>
    </row>
    <row r="1033" spans="3:18">
      <c r="C1033" s="83"/>
      <c r="D1033" s="84"/>
      <c r="E1033" s="84"/>
      <c r="F1033" s="76"/>
      <c r="G1033" s="76"/>
      <c r="H1033" s="76"/>
      <c r="I1033" s="76"/>
      <c r="J1033" s="76"/>
      <c r="K1033" s="76"/>
      <c r="L1033" s="76"/>
      <c r="M1033" s="76"/>
      <c r="N1033" s="76"/>
      <c r="O1033" s="86"/>
      <c r="P1033" s="76"/>
      <c r="Q1033" s="76"/>
      <c r="R1033" s="50"/>
    </row>
    <row r="1034" spans="3:18">
      <c r="C1034" s="83"/>
      <c r="D1034" s="84"/>
      <c r="E1034" s="84"/>
      <c r="F1034" s="76"/>
      <c r="G1034" s="76"/>
      <c r="H1034" s="76"/>
      <c r="I1034" s="76"/>
      <c r="J1034" s="76"/>
      <c r="K1034" s="76"/>
      <c r="L1034" s="76"/>
      <c r="M1034" s="76"/>
      <c r="N1034" s="76"/>
      <c r="O1034" s="86"/>
      <c r="P1034" s="76"/>
      <c r="Q1034" s="76"/>
      <c r="R1034" s="50"/>
    </row>
    <row r="1035" spans="3:18">
      <c r="C1035" s="83"/>
      <c r="D1035" s="84"/>
      <c r="E1035" s="84"/>
      <c r="F1035" s="76"/>
      <c r="G1035" s="76"/>
      <c r="H1035" s="76"/>
      <c r="I1035" s="76"/>
      <c r="J1035" s="76"/>
      <c r="K1035" s="76"/>
      <c r="L1035" s="76"/>
      <c r="M1035" s="76"/>
      <c r="N1035" s="76"/>
      <c r="O1035" s="86"/>
      <c r="P1035" s="76"/>
      <c r="Q1035" s="76"/>
      <c r="R1035" s="50"/>
    </row>
    <row r="1036" spans="3:18">
      <c r="C1036" s="83"/>
      <c r="D1036" s="84"/>
      <c r="E1036" s="84"/>
      <c r="F1036" s="76"/>
      <c r="G1036" s="76"/>
      <c r="H1036" s="76"/>
      <c r="I1036" s="76"/>
      <c r="J1036" s="76"/>
      <c r="K1036" s="76"/>
      <c r="L1036" s="76"/>
      <c r="M1036" s="76"/>
      <c r="N1036" s="76"/>
      <c r="O1036" s="86"/>
      <c r="P1036" s="76"/>
      <c r="Q1036" s="76"/>
      <c r="R1036" s="50"/>
    </row>
    <row r="1037" spans="3:18">
      <c r="C1037" s="83"/>
      <c r="D1037" s="84"/>
      <c r="E1037" s="84"/>
      <c r="F1037" s="76"/>
      <c r="G1037" s="76"/>
      <c r="H1037" s="76"/>
      <c r="I1037" s="76"/>
      <c r="J1037" s="76"/>
      <c r="K1037" s="76"/>
      <c r="L1037" s="76"/>
      <c r="M1037" s="76"/>
      <c r="N1037" s="76"/>
      <c r="O1037" s="86"/>
      <c r="P1037" s="76"/>
      <c r="Q1037" s="76"/>
      <c r="R1037" s="50"/>
    </row>
    <row r="1038" spans="3:18">
      <c r="C1038" s="83"/>
      <c r="D1038" s="84"/>
      <c r="E1038" s="84"/>
      <c r="F1038" s="76"/>
      <c r="G1038" s="76"/>
      <c r="H1038" s="76"/>
      <c r="I1038" s="76"/>
      <c r="J1038" s="76"/>
      <c r="K1038" s="76"/>
      <c r="L1038" s="76"/>
      <c r="M1038" s="76"/>
      <c r="N1038" s="76"/>
      <c r="O1038" s="86"/>
      <c r="P1038" s="76"/>
      <c r="Q1038" s="76"/>
      <c r="R1038" s="50"/>
    </row>
    <row r="1039" spans="3:18">
      <c r="C1039" s="83"/>
      <c r="D1039" s="84"/>
      <c r="E1039" s="84"/>
      <c r="F1039" s="76"/>
      <c r="G1039" s="76"/>
      <c r="H1039" s="76"/>
      <c r="I1039" s="76"/>
      <c r="J1039" s="76"/>
      <c r="K1039" s="76"/>
      <c r="L1039" s="76"/>
      <c r="M1039" s="76"/>
      <c r="N1039" s="76"/>
      <c r="O1039" s="86"/>
      <c r="P1039" s="76"/>
      <c r="Q1039" s="76"/>
      <c r="R1039" s="50"/>
    </row>
    <row r="1040" spans="3:18">
      <c r="C1040" s="83"/>
      <c r="D1040" s="84"/>
      <c r="E1040" s="84"/>
      <c r="F1040" s="76"/>
      <c r="G1040" s="76"/>
      <c r="H1040" s="76"/>
      <c r="I1040" s="76"/>
      <c r="J1040" s="76"/>
      <c r="K1040" s="76"/>
      <c r="L1040" s="76"/>
      <c r="M1040" s="76"/>
      <c r="N1040" s="76"/>
      <c r="O1040" s="86"/>
      <c r="P1040" s="76"/>
      <c r="Q1040" s="76"/>
      <c r="R1040" s="50"/>
    </row>
    <row r="1041" spans="3:18">
      <c r="C1041" s="83"/>
      <c r="D1041" s="84"/>
      <c r="E1041" s="84"/>
      <c r="F1041" s="76"/>
      <c r="G1041" s="76"/>
      <c r="H1041" s="76"/>
      <c r="I1041" s="76"/>
      <c r="J1041" s="76"/>
      <c r="K1041" s="76"/>
      <c r="L1041" s="76"/>
      <c r="M1041" s="76"/>
      <c r="N1041" s="76"/>
      <c r="O1041" s="86"/>
      <c r="P1041" s="76"/>
      <c r="Q1041" s="76"/>
      <c r="R1041" s="50"/>
    </row>
    <row r="1042" spans="3:18">
      <c r="C1042" s="83"/>
      <c r="D1042" s="84"/>
      <c r="E1042" s="84"/>
      <c r="F1042" s="76"/>
      <c r="G1042" s="76"/>
      <c r="H1042" s="76"/>
      <c r="I1042" s="76"/>
      <c r="J1042" s="76"/>
      <c r="K1042" s="76"/>
      <c r="L1042" s="76"/>
      <c r="M1042" s="76"/>
      <c r="N1042" s="76"/>
      <c r="O1042" s="86"/>
      <c r="P1042" s="76"/>
      <c r="Q1042" s="76"/>
      <c r="R1042" s="50"/>
    </row>
    <row r="1043" spans="3:18">
      <c r="C1043" s="83"/>
      <c r="D1043" s="84"/>
      <c r="E1043" s="84"/>
      <c r="F1043" s="76"/>
      <c r="G1043" s="76"/>
      <c r="H1043" s="76"/>
      <c r="I1043" s="76"/>
      <c r="J1043" s="76"/>
      <c r="K1043" s="76"/>
      <c r="L1043" s="76"/>
      <c r="M1043" s="76"/>
      <c r="N1043" s="76"/>
      <c r="O1043" s="86"/>
      <c r="P1043" s="76"/>
      <c r="Q1043" s="76"/>
      <c r="R1043" s="50"/>
    </row>
    <row r="1044" spans="3:18">
      <c r="C1044" s="83"/>
      <c r="D1044" s="84"/>
      <c r="E1044" s="84"/>
      <c r="F1044" s="76"/>
      <c r="G1044" s="76"/>
      <c r="H1044" s="76"/>
      <c r="I1044" s="76"/>
      <c r="J1044" s="76"/>
      <c r="K1044" s="76"/>
      <c r="L1044" s="76"/>
      <c r="M1044" s="76"/>
      <c r="N1044" s="76"/>
      <c r="O1044" s="86"/>
      <c r="P1044" s="76"/>
      <c r="Q1044" s="76"/>
      <c r="R1044" s="50"/>
    </row>
    <row r="1045" spans="3:18">
      <c r="C1045" s="83"/>
      <c r="D1045" s="84"/>
      <c r="E1045" s="84"/>
      <c r="F1045" s="76"/>
      <c r="G1045" s="76"/>
      <c r="H1045" s="76"/>
      <c r="I1045" s="76"/>
      <c r="J1045" s="76"/>
      <c r="K1045" s="76"/>
      <c r="L1045" s="76"/>
      <c r="M1045" s="76"/>
      <c r="N1045" s="76"/>
      <c r="O1045" s="86"/>
      <c r="P1045" s="76"/>
      <c r="Q1045" s="76"/>
      <c r="R1045" s="50"/>
    </row>
    <row r="1046" spans="3:18">
      <c r="C1046" s="83"/>
      <c r="D1046" s="84"/>
      <c r="E1046" s="84"/>
      <c r="F1046" s="76"/>
      <c r="G1046" s="76"/>
      <c r="H1046" s="76"/>
      <c r="I1046" s="76"/>
      <c r="J1046" s="76"/>
      <c r="K1046" s="76"/>
      <c r="L1046" s="76"/>
      <c r="M1046" s="76"/>
      <c r="N1046" s="76"/>
      <c r="O1046" s="86"/>
      <c r="P1046" s="76"/>
      <c r="Q1046" s="76"/>
      <c r="R1046" s="50"/>
    </row>
    <row r="1047" spans="3:18">
      <c r="C1047" s="83"/>
      <c r="D1047" s="84"/>
      <c r="E1047" s="84"/>
      <c r="F1047" s="76"/>
      <c r="G1047" s="76"/>
      <c r="H1047" s="76"/>
      <c r="I1047" s="76"/>
      <c r="J1047" s="76"/>
      <c r="K1047" s="76"/>
      <c r="L1047" s="76"/>
      <c r="M1047" s="76"/>
      <c r="N1047" s="76"/>
      <c r="O1047" s="86"/>
      <c r="P1047" s="76"/>
      <c r="Q1047" s="76"/>
      <c r="R1047" s="50"/>
    </row>
    <row r="1048" spans="3:18">
      <c r="C1048" s="83"/>
      <c r="D1048" s="84"/>
      <c r="E1048" s="84"/>
      <c r="F1048" s="76"/>
      <c r="G1048" s="76"/>
      <c r="H1048" s="76"/>
      <c r="I1048" s="76"/>
      <c r="J1048" s="76"/>
      <c r="K1048" s="76"/>
      <c r="L1048" s="76"/>
      <c r="M1048" s="76"/>
      <c r="N1048" s="76"/>
      <c r="O1048" s="86"/>
      <c r="P1048" s="76"/>
      <c r="Q1048" s="76"/>
      <c r="R1048" s="50"/>
    </row>
    <row r="1049" spans="3:18">
      <c r="C1049" s="83"/>
      <c r="D1049" s="84"/>
      <c r="E1049" s="84"/>
      <c r="F1049" s="76"/>
      <c r="G1049" s="76"/>
      <c r="H1049" s="76"/>
      <c r="I1049" s="76"/>
      <c r="J1049" s="76"/>
      <c r="K1049" s="76"/>
      <c r="L1049" s="76"/>
      <c r="M1049" s="76"/>
      <c r="N1049" s="76"/>
      <c r="O1049" s="86"/>
      <c r="P1049" s="76"/>
      <c r="Q1049" s="76"/>
      <c r="R1049" s="50"/>
    </row>
    <row r="1050" spans="3:18">
      <c r="C1050" s="83"/>
      <c r="D1050" s="84"/>
      <c r="E1050" s="84"/>
      <c r="F1050" s="76"/>
      <c r="G1050" s="76"/>
      <c r="H1050" s="76"/>
      <c r="I1050" s="76"/>
      <c r="J1050" s="76"/>
      <c r="K1050" s="76"/>
      <c r="L1050" s="76"/>
      <c r="M1050" s="76"/>
      <c r="N1050" s="76"/>
      <c r="O1050" s="86"/>
      <c r="P1050" s="76"/>
      <c r="Q1050" s="76"/>
      <c r="R1050" s="50"/>
    </row>
    <row r="1051" spans="3:18">
      <c r="C1051" s="83"/>
      <c r="D1051" s="84"/>
      <c r="E1051" s="84"/>
      <c r="F1051" s="76"/>
      <c r="G1051" s="76"/>
      <c r="H1051" s="76"/>
      <c r="I1051" s="76"/>
      <c r="J1051" s="76"/>
      <c r="K1051" s="76"/>
      <c r="L1051" s="76"/>
      <c r="M1051" s="76"/>
      <c r="N1051" s="76"/>
      <c r="O1051" s="86"/>
      <c r="P1051" s="76"/>
      <c r="Q1051" s="76"/>
      <c r="R1051" s="50"/>
    </row>
    <row r="1052" spans="3:18">
      <c r="C1052" s="83"/>
      <c r="D1052" s="84"/>
      <c r="E1052" s="84"/>
      <c r="F1052" s="76"/>
      <c r="G1052" s="76"/>
      <c r="H1052" s="76"/>
      <c r="I1052" s="76"/>
      <c r="J1052" s="76"/>
      <c r="K1052" s="76"/>
      <c r="L1052" s="76"/>
      <c r="M1052" s="76"/>
      <c r="N1052" s="76"/>
      <c r="O1052" s="86"/>
      <c r="P1052" s="76"/>
      <c r="Q1052" s="76"/>
      <c r="R1052" s="50"/>
    </row>
    <row r="1053" spans="3:18">
      <c r="C1053" s="83"/>
      <c r="D1053" s="84"/>
      <c r="E1053" s="84"/>
      <c r="F1053" s="76"/>
      <c r="G1053" s="76"/>
      <c r="H1053" s="76"/>
      <c r="I1053" s="76"/>
      <c r="J1053" s="76"/>
      <c r="K1053" s="76"/>
      <c r="L1053" s="76"/>
      <c r="M1053" s="76"/>
      <c r="N1053" s="76"/>
      <c r="O1053" s="86"/>
      <c r="P1053" s="76"/>
      <c r="Q1053" s="76"/>
      <c r="R1053" s="50"/>
    </row>
    <row r="1054" spans="3:18">
      <c r="C1054" s="83"/>
      <c r="D1054" s="84"/>
      <c r="E1054" s="84"/>
      <c r="F1054" s="76"/>
      <c r="G1054" s="76"/>
      <c r="H1054" s="76"/>
      <c r="I1054" s="76"/>
      <c r="J1054" s="76"/>
      <c r="K1054" s="76"/>
      <c r="L1054" s="76"/>
      <c r="M1054" s="76"/>
      <c r="N1054" s="76"/>
      <c r="O1054" s="86"/>
      <c r="P1054" s="76"/>
      <c r="Q1054" s="76"/>
      <c r="R1054" s="50"/>
    </row>
    <row r="1055" spans="3:18">
      <c r="C1055" s="83"/>
      <c r="D1055" s="84"/>
      <c r="E1055" s="84"/>
      <c r="F1055" s="76"/>
      <c r="G1055" s="76"/>
      <c r="H1055" s="76"/>
      <c r="I1055" s="76"/>
      <c r="J1055" s="76"/>
      <c r="K1055" s="76"/>
      <c r="L1055" s="76"/>
      <c r="M1055" s="76"/>
      <c r="N1055" s="76"/>
      <c r="O1055" s="86"/>
      <c r="P1055" s="76"/>
      <c r="Q1055" s="76"/>
      <c r="R1055" s="50"/>
    </row>
    <row r="1056" spans="3:18">
      <c r="C1056" s="83"/>
      <c r="D1056" s="84"/>
      <c r="E1056" s="84"/>
      <c r="F1056" s="76"/>
      <c r="G1056" s="76"/>
      <c r="H1056" s="76"/>
      <c r="I1056" s="76"/>
      <c r="J1056" s="76"/>
      <c r="K1056" s="76"/>
      <c r="L1056" s="76"/>
      <c r="M1056" s="76"/>
      <c r="N1056" s="76"/>
      <c r="O1056" s="86"/>
      <c r="P1056" s="76"/>
      <c r="Q1056" s="76"/>
      <c r="R1056" s="50"/>
    </row>
    <row r="1057" spans="3:18">
      <c r="C1057" s="83"/>
      <c r="D1057" s="84"/>
      <c r="E1057" s="84"/>
      <c r="F1057" s="76"/>
      <c r="G1057" s="76"/>
      <c r="H1057" s="76"/>
      <c r="I1057" s="76"/>
      <c r="J1057" s="76"/>
      <c r="K1057" s="76"/>
      <c r="L1057" s="76"/>
      <c r="M1057" s="76"/>
      <c r="N1057" s="76"/>
      <c r="O1057" s="86"/>
      <c r="P1057" s="76"/>
      <c r="Q1057" s="76"/>
      <c r="R1057" s="50"/>
    </row>
    <row r="1058" spans="3:18">
      <c r="C1058" s="83"/>
      <c r="D1058" s="84"/>
      <c r="E1058" s="84"/>
      <c r="F1058" s="76"/>
      <c r="G1058" s="76"/>
      <c r="H1058" s="76"/>
      <c r="I1058" s="76"/>
      <c r="J1058" s="76"/>
      <c r="K1058" s="76"/>
      <c r="L1058" s="76"/>
      <c r="M1058" s="76"/>
      <c r="N1058" s="76"/>
      <c r="O1058" s="86"/>
      <c r="P1058" s="76"/>
      <c r="Q1058" s="76"/>
      <c r="R1058" s="50"/>
    </row>
    <row r="1059" spans="3:18">
      <c r="C1059" s="83"/>
      <c r="D1059" s="84"/>
      <c r="E1059" s="84"/>
      <c r="F1059" s="76"/>
      <c r="G1059" s="76"/>
      <c r="H1059" s="76"/>
      <c r="I1059" s="76"/>
      <c r="J1059" s="76"/>
      <c r="K1059" s="76"/>
      <c r="L1059" s="76"/>
      <c r="M1059" s="76"/>
      <c r="N1059" s="76"/>
      <c r="O1059" s="86"/>
      <c r="P1059" s="76"/>
      <c r="Q1059" s="76"/>
      <c r="R1059" s="50"/>
    </row>
    <row r="1060" spans="3:18">
      <c r="C1060" s="83"/>
      <c r="D1060" s="84"/>
      <c r="E1060" s="84"/>
      <c r="F1060" s="76"/>
      <c r="G1060" s="76"/>
      <c r="H1060" s="76"/>
      <c r="I1060" s="76"/>
      <c r="J1060" s="76"/>
      <c r="K1060" s="76"/>
      <c r="L1060" s="76"/>
      <c r="M1060" s="76"/>
      <c r="N1060" s="76"/>
      <c r="O1060" s="86"/>
      <c r="P1060" s="76"/>
      <c r="Q1060" s="76"/>
      <c r="R1060" s="50"/>
    </row>
    <row r="1061" spans="3:18">
      <c r="C1061" s="83"/>
      <c r="D1061" s="84"/>
      <c r="E1061" s="84"/>
      <c r="F1061" s="76"/>
      <c r="G1061" s="76"/>
      <c r="H1061" s="76"/>
      <c r="I1061" s="76"/>
      <c r="J1061" s="76"/>
      <c r="K1061" s="76"/>
      <c r="L1061" s="76"/>
      <c r="M1061" s="76"/>
      <c r="N1061" s="76"/>
      <c r="O1061" s="86"/>
      <c r="P1061" s="76"/>
      <c r="Q1061" s="76"/>
      <c r="R1061" s="50"/>
    </row>
    <row r="1062" spans="3:18">
      <c r="C1062" s="83"/>
      <c r="D1062" s="84"/>
      <c r="E1062" s="84"/>
      <c r="F1062" s="76"/>
      <c r="G1062" s="76"/>
      <c r="H1062" s="76"/>
      <c r="I1062" s="76"/>
      <c r="J1062" s="76"/>
      <c r="K1062" s="76"/>
      <c r="L1062" s="76"/>
      <c r="M1062" s="76"/>
      <c r="N1062" s="76"/>
      <c r="O1062" s="86"/>
      <c r="P1062" s="76"/>
      <c r="Q1062" s="76"/>
      <c r="R1062" s="50"/>
    </row>
    <row r="1063" spans="3:18">
      <c r="C1063" s="83"/>
      <c r="D1063" s="84"/>
      <c r="E1063" s="84"/>
      <c r="F1063" s="76"/>
      <c r="G1063" s="76"/>
      <c r="H1063" s="76"/>
      <c r="I1063" s="76"/>
      <c r="J1063" s="76"/>
      <c r="K1063" s="76"/>
      <c r="L1063" s="76"/>
      <c r="M1063" s="76"/>
      <c r="N1063" s="76"/>
      <c r="O1063" s="86"/>
      <c r="P1063" s="76"/>
      <c r="Q1063" s="76"/>
      <c r="R1063" s="50"/>
    </row>
    <row r="1064" spans="3:18">
      <c r="C1064" s="83"/>
      <c r="D1064" s="84"/>
      <c r="E1064" s="84"/>
      <c r="F1064" s="76"/>
      <c r="G1064" s="76"/>
      <c r="H1064" s="76"/>
      <c r="I1064" s="76"/>
      <c r="J1064" s="76"/>
      <c r="K1064" s="76"/>
      <c r="L1064" s="76"/>
      <c r="M1064" s="76"/>
      <c r="N1064" s="76"/>
      <c r="O1064" s="86"/>
      <c r="P1064" s="76"/>
      <c r="Q1064" s="76"/>
      <c r="R1064" s="50"/>
    </row>
    <row r="1065" spans="3:18">
      <c r="C1065" s="83"/>
      <c r="D1065" s="84"/>
      <c r="E1065" s="84"/>
      <c r="F1065" s="76"/>
      <c r="G1065" s="76"/>
      <c r="H1065" s="76"/>
      <c r="I1065" s="76"/>
      <c r="J1065" s="76"/>
      <c r="K1065" s="76"/>
      <c r="L1065" s="76"/>
      <c r="M1065" s="76"/>
      <c r="N1065" s="76"/>
      <c r="O1065" s="86"/>
      <c r="P1065" s="76"/>
      <c r="Q1065" s="76"/>
      <c r="R1065" s="50"/>
    </row>
    <row r="1066" spans="3:18">
      <c r="C1066" s="83"/>
      <c r="D1066" s="84"/>
      <c r="E1066" s="84"/>
      <c r="F1066" s="76"/>
      <c r="G1066" s="76"/>
      <c r="H1066" s="76"/>
      <c r="I1066" s="76"/>
      <c r="J1066" s="76"/>
      <c r="K1066" s="76"/>
      <c r="L1066" s="76"/>
      <c r="M1066" s="76"/>
      <c r="N1066" s="76"/>
      <c r="O1066" s="86"/>
      <c r="P1066" s="76"/>
      <c r="Q1066" s="76"/>
      <c r="R1066" s="50"/>
    </row>
    <row r="1067" spans="3:18">
      <c r="C1067" s="83"/>
      <c r="D1067" s="84"/>
      <c r="E1067" s="84"/>
      <c r="F1067" s="76"/>
      <c r="G1067" s="76"/>
      <c r="H1067" s="76"/>
      <c r="I1067" s="76"/>
      <c r="J1067" s="76"/>
      <c r="K1067" s="76"/>
      <c r="L1067" s="76"/>
      <c r="M1067" s="76"/>
      <c r="N1067" s="76"/>
      <c r="O1067" s="86"/>
      <c r="P1067" s="76"/>
      <c r="Q1067" s="76"/>
      <c r="R1067" s="50"/>
    </row>
    <row r="1068" spans="3:18">
      <c r="C1068" s="83"/>
      <c r="D1068" s="84"/>
      <c r="E1068" s="84"/>
      <c r="F1068" s="76"/>
      <c r="G1068" s="76"/>
      <c r="H1068" s="76"/>
      <c r="I1068" s="76"/>
      <c r="J1068" s="76"/>
      <c r="K1068" s="76"/>
      <c r="L1068" s="76"/>
      <c r="M1068" s="76"/>
      <c r="N1068" s="76"/>
      <c r="O1068" s="86"/>
      <c r="P1068" s="76"/>
      <c r="Q1068" s="76"/>
      <c r="R1068" s="50"/>
    </row>
    <row r="1069" spans="3:18">
      <c r="C1069" s="83"/>
      <c r="D1069" s="84"/>
      <c r="E1069" s="84"/>
      <c r="F1069" s="76"/>
      <c r="G1069" s="76"/>
      <c r="H1069" s="76"/>
      <c r="I1069" s="76"/>
      <c r="J1069" s="76"/>
      <c r="K1069" s="76"/>
      <c r="L1069" s="76"/>
      <c r="M1069" s="76"/>
      <c r="N1069" s="76"/>
      <c r="O1069" s="86"/>
      <c r="P1069" s="76"/>
      <c r="Q1069" s="76"/>
      <c r="R1069" s="50"/>
    </row>
    <row r="1070" spans="3:18">
      <c r="C1070" s="83"/>
      <c r="D1070" s="84"/>
      <c r="E1070" s="84"/>
      <c r="F1070" s="76"/>
      <c r="G1070" s="76"/>
      <c r="H1070" s="76"/>
      <c r="I1070" s="76"/>
      <c r="J1070" s="76"/>
      <c r="K1070" s="76"/>
      <c r="L1070" s="76"/>
      <c r="M1070" s="76"/>
      <c r="N1070" s="76"/>
      <c r="O1070" s="86"/>
      <c r="P1070" s="76"/>
      <c r="Q1070" s="76"/>
      <c r="R1070" s="50"/>
    </row>
    <row r="1071" spans="3:18">
      <c r="C1071" s="83"/>
      <c r="D1071" s="84"/>
      <c r="E1071" s="84"/>
      <c r="F1071" s="76"/>
      <c r="G1071" s="76"/>
      <c r="H1071" s="76"/>
      <c r="I1071" s="76"/>
      <c r="J1071" s="76"/>
      <c r="K1071" s="76"/>
      <c r="L1071" s="76"/>
      <c r="M1071" s="76"/>
      <c r="N1071" s="76"/>
      <c r="O1071" s="86"/>
      <c r="P1071" s="76"/>
      <c r="Q1071" s="76"/>
      <c r="R1071" s="50"/>
    </row>
    <row r="1072" spans="3:18">
      <c r="C1072" s="83"/>
      <c r="D1072" s="84"/>
      <c r="E1072" s="84"/>
      <c r="F1072" s="76"/>
      <c r="G1072" s="76"/>
      <c r="H1072" s="76"/>
      <c r="I1072" s="76"/>
      <c r="J1072" s="76"/>
      <c r="K1072" s="76"/>
      <c r="L1072" s="76"/>
      <c r="M1072" s="76"/>
      <c r="N1072" s="76"/>
      <c r="O1072" s="86"/>
      <c r="P1072" s="76"/>
      <c r="Q1072" s="76"/>
      <c r="R1072" s="50"/>
    </row>
    <row r="1073" spans="3:18">
      <c r="C1073" s="83"/>
      <c r="D1073" s="84"/>
      <c r="E1073" s="84"/>
      <c r="F1073" s="76"/>
      <c r="G1073" s="76"/>
      <c r="H1073" s="76"/>
      <c r="I1073" s="76"/>
      <c r="J1073" s="76"/>
      <c r="K1073" s="76"/>
      <c r="L1073" s="76"/>
      <c r="M1073" s="76"/>
      <c r="N1073" s="76"/>
      <c r="O1073" s="86"/>
      <c r="P1073" s="76"/>
      <c r="Q1073" s="76"/>
      <c r="R1073" s="50"/>
    </row>
    <row r="1074" spans="3:18">
      <c r="C1074" s="83"/>
      <c r="D1074" s="84"/>
      <c r="E1074" s="84"/>
      <c r="F1074" s="76"/>
      <c r="G1074" s="76"/>
      <c r="H1074" s="76"/>
      <c r="I1074" s="76"/>
      <c r="J1074" s="76"/>
      <c r="K1074" s="76"/>
      <c r="L1074" s="76"/>
      <c r="M1074" s="76"/>
      <c r="N1074" s="76"/>
      <c r="O1074" s="86"/>
      <c r="P1074" s="76"/>
      <c r="Q1074" s="76"/>
      <c r="R1074" s="50"/>
    </row>
    <row r="1075" spans="3:18">
      <c r="C1075" s="83"/>
      <c r="D1075" s="84"/>
      <c r="E1075" s="84"/>
      <c r="F1075" s="76"/>
      <c r="G1075" s="76"/>
      <c r="H1075" s="76"/>
      <c r="I1075" s="76"/>
      <c r="J1075" s="76"/>
      <c r="K1075" s="76"/>
      <c r="L1075" s="76"/>
      <c r="M1075" s="76"/>
      <c r="N1075" s="76"/>
      <c r="O1075" s="86"/>
      <c r="P1075" s="76"/>
      <c r="Q1075" s="76"/>
      <c r="R1075" s="50"/>
    </row>
    <row r="1076" spans="3:18">
      <c r="C1076" s="83"/>
      <c r="D1076" s="84"/>
      <c r="E1076" s="84"/>
      <c r="F1076" s="76"/>
      <c r="G1076" s="76"/>
      <c r="H1076" s="76"/>
      <c r="I1076" s="76"/>
      <c r="J1076" s="76"/>
      <c r="K1076" s="76"/>
      <c r="L1076" s="76"/>
      <c r="M1076" s="76"/>
      <c r="N1076" s="76"/>
      <c r="O1076" s="86"/>
      <c r="P1076" s="76"/>
      <c r="Q1076" s="76"/>
      <c r="R1076" s="50"/>
    </row>
    <row r="1077" spans="3:18">
      <c r="C1077" s="83"/>
      <c r="D1077" s="84"/>
      <c r="E1077" s="84"/>
      <c r="F1077" s="76"/>
      <c r="G1077" s="76"/>
      <c r="H1077" s="76"/>
      <c r="I1077" s="76"/>
      <c r="J1077" s="76"/>
      <c r="K1077" s="76"/>
      <c r="L1077" s="76"/>
      <c r="M1077" s="76"/>
      <c r="N1077" s="76"/>
      <c r="O1077" s="86"/>
      <c r="P1077" s="76"/>
      <c r="Q1077" s="76"/>
      <c r="R1077" s="50"/>
    </row>
    <row r="1078" spans="3:18">
      <c r="C1078" s="83"/>
      <c r="D1078" s="84"/>
      <c r="E1078" s="84"/>
      <c r="F1078" s="76"/>
      <c r="G1078" s="76"/>
      <c r="H1078" s="76"/>
      <c r="I1078" s="76"/>
      <c r="J1078" s="76"/>
      <c r="K1078" s="76"/>
      <c r="L1078" s="76"/>
      <c r="M1078" s="76"/>
      <c r="N1078" s="76"/>
      <c r="O1078" s="86"/>
      <c r="P1078" s="76"/>
      <c r="Q1078" s="76"/>
      <c r="R1078" s="50"/>
    </row>
    <row r="1079" spans="3:18">
      <c r="C1079" s="83"/>
      <c r="D1079" s="84"/>
      <c r="E1079" s="84"/>
      <c r="F1079" s="76"/>
      <c r="G1079" s="76"/>
      <c r="H1079" s="76"/>
      <c r="I1079" s="76"/>
      <c r="J1079" s="76"/>
      <c r="K1079" s="76"/>
      <c r="L1079" s="76"/>
      <c r="M1079" s="76"/>
      <c r="N1079" s="76"/>
      <c r="O1079" s="86"/>
      <c r="P1079" s="76"/>
      <c r="Q1079" s="76"/>
      <c r="R1079" s="50"/>
    </row>
    <row r="1080" spans="3:18">
      <c r="C1080" s="83"/>
      <c r="D1080" s="84"/>
      <c r="E1080" s="84"/>
      <c r="F1080" s="76"/>
      <c r="G1080" s="76"/>
      <c r="H1080" s="76"/>
      <c r="I1080" s="76"/>
      <c r="J1080" s="76"/>
      <c r="K1080" s="76"/>
      <c r="L1080" s="76"/>
      <c r="M1080" s="76"/>
      <c r="N1080" s="76"/>
      <c r="O1080" s="86"/>
      <c r="P1080" s="76"/>
      <c r="Q1080" s="76"/>
      <c r="R1080" s="50"/>
    </row>
    <row r="1081" spans="3:18">
      <c r="C1081" s="83"/>
      <c r="D1081" s="84"/>
      <c r="E1081" s="84"/>
      <c r="F1081" s="76"/>
      <c r="G1081" s="76"/>
      <c r="H1081" s="76"/>
      <c r="I1081" s="76"/>
      <c r="J1081" s="76"/>
      <c r="K1081" s="76"/>
      <c r="L1081" s="76"/>
      <c r="M1081" s="76"/>
      <c r="N1081" s="76"/>
      <c r="O1081" s="86"/>
      <c r="P1081" s="76"/>
      <c r="Q1081" s="76"/>
      <c r="R1081" s="50"/>
    </row>
    <row r="1082" spans="3:18">
      <c r="C1082" s="83"/>
      <c r="D1082" s="84"/>
      <c r="E1082" s="84"/>
      <c r="F1082" s="76"/>
      <c r="G1082" s="76"/>
      <c r="H1082" s="76"/>
      <c r="I1082" s="76"/>
      <c r="J1082" s="76"/>
      <c r="K1082" s="76"/>
      <c r="L1082" s="76"/>
      <c r="M1082" s="76"/>
      <c r="N1082" s="76"/>
      <c r="O1082" s="86"/>
      <c r="P1082" s="76"/>
      <c r="Q1082" s="76"/>
      <c r="R1082" s="50"/>
    </row>
    <row r="1083" spans="3:18">
      <c r="C1083" s="83"/>
      <c r="D1083" s="84"/>
      <c r="E1083" s="84"/>
      <c r="F1083" s="76"/>
      <c r="G1083" s="76"/>
      <c r="H1083" s="76"/>
      <c r="I1083" s="76"/>
      <c r="J1083" s="76"/>
      <c r="K1083" s="76"/>
      <c r="L1083" s="76"/>
      <c r="M1083" s="76"/>
      <c r="N1083" s="76"/>
      <c r="O1083" s="86"/>
      <c r="P1083" s="76"/>
      <c r="Q1083" s="76"/>
      <c r="R1083" s="50"/>
    </row>
    <row r="1084" spans="3:18">
      <c r="C1084" s="83"/>
      <c r="D1084" s="84"/>
      <c r="E1084" s="84"/>
      <c r="F1084" s="76"/>
      <c r="G1084" s="76"/>
      <c r="H1084" s="76"/>
      <c r="I1084" s="76"/>
      <c r="J1084" s="76"/>
      <c r="K1084" s="76"/>
      <c r="L1084" s="76"/>
      <c r="M1084" s="76"/>
      <c r="N1084" s="76"/>
      <c r="O1084" s="86"/>
      <c r="P1084" s="76"/>
      <c r="Q1084" s="76"/>
      <c r="R1084" s="50"/>
    </row>
    <row r="1085" spans="3:18">
      <c r="C1085" s="83"/>
      <c r="D1085" s="84"/>
      <c r="E1085" s="84"/>
      <c r="F1085" s="76"/>
      <c r="G1085" s="76"/>
      <c r="H1085" s="76"/>
      <c r="I1085" s="76"/>
      <c r="J1085" s="76"/>
      <c r="K1085" s="76"/>
      <c r="L1085" s="76"/>
      <c r="M1085" s="76"/>
      <c r="N1085" s="76"/>
      <c r="O1085" s="86"/>
      <c r="P1085" s="76"/>
      <c r="Q1085" s="76"/>
      <c r="R1085" s="50"/>
    </row>
    <row r="1086" spans="3:18">
      <c r="C1086" s="83"/>
      <c r="D1086" s="84"/>
      <c r="E1086" s="84"/>
      <c r="F1086" s="76"/>
      <c r="G1086" s="76"/>
      <c r="H1086" s="76"/>
      <c r="I1086" s="76"/>
      <c r="J1086" s="76"/>
      <c r="K1086" s="76"/>
      <c r="L1086" s="76"/>
      <c r="M1086" s="76"/>
      <c r="N1086" s="76"/>
      <c r="O1086" s="86"/>
      <c r="P1086" s="76"/>
      <c r="Q1086" s="76"/>
      <c r="R1086" s="50"/>
    </row>
    <row r="1087" spans="3:18">
      <c r="C1087" s="83"/>
      <c r="D1087" s="84"/>
      <c r="E1087" s="84"/>
      <c r="F1087" s="76"/>
      <c r="G1087" s="76"/>
      <c r="H1087" s="76"/>
      <c r="I1087" s="76"/>
      <c r="J1087" s="76"/>
      <c r="K1087" s="76"/>
      <c r="L1087" s="76"/>
      <c r="M1087" s="76"/>
      <c r="N1087" s="76"/>
      <c r="O1087" s="86"/>
      <c r="P1087" s="76"/>
      <c r="Q1087" s="76"/>
      <c r="R1087" s="50"/>
    </row>
    <row r="1088" spans="3:18">
      <c r="C1088" s="83"/>
      <c r="D1088" s="84"/>
      <c r="E1088" s="84"/>
      <c r="F1088" s="76"/>
      <c r="G1088" s="76"/>
      <c r="H1088" s="76"/>
      <c r="I1088" s="76"/>
      <c r="J1088" s="76"/>
      <c r="K1088" s="76"/>
      <c r="L1088" s="76"/>
      <c r="M1088" s="76"/>
      <c r="N1088" s="76"/>
      <c r="O1088" s="86"/>
      <c r="P1088" s="76"/>
      <c r="Q1088" s="76"/>
      <c r="R1088" s="50"/>
    </row>
    <row r="1089" spans="3:18">
      <c r="C1089" s="83"/>
      <c r="D1089" s="84"/>
      <c r="E1089" s="84"/>
      <c r="F1089" s="76"/>
      <c r="G1089" s="76"/>
      <c r="H1089" s="76"/>
      <c r="I1089" s="76"/>
      <c r="J1089" s="76"/>
      <c r="K1089" s="76"/>
      <c r="L1089" s="76"/>
      <c r="M1089" s="76"/>
      <c r="N1089" s="76"/>
      <c r="O1089" s="86"/>
      <c r="P1089" s="76"/>
      <c r="Q1089" s="76"/>
      <c r="R1089" s="50"/>
    </row>
    <row r="1090" spans="3:18">
      <c r="C1090" s="83"/>
      <c r="D1090" s="84"/>
      <c r="E1090" s="84"/>
      <c r="F1090" s="76"/>
      <c r="G1090" s="76"/>
      <c r="H1090" s="76"/>
      <c r="I1090" s="76"/>
      <c r="J1090" s="76"/>
      <c r="K1090" s="76"/>
      <c r="L1090" s="76"/>
      <c r="M1090" s="76"/>
      <c r="N1090" s="76"/>
      <c r="O1090" s="86"/>
      <c r="P1090" s="76"/>
      <c r="Q1090" s="76"/>
      <c r="R1090" s="50"/>
    </row>
    <row r="1091" spans="3:18">
      <c r="C1091" s="83"/>
      <c r="D1091" s="84"/>
      <c r="E1091" s="84"/>
      <c r="F1091" s="76"/>
      <c r="G1091" s="76"/>
      <c r="H1091" s="76"/>
      <c r="I1091" s="76"/>
      <c r="J1091" s="76"/>
      <c r="K1091" s="76"/>
      <c r="L1091" s="76"/>
      <c r="M1091" s="76"/>
      <c r="N1091" s="76"/>
      <c r="O1091" s="86"/>
      <c r="P1091" s="76"/>
      <c r="Q1091" s="76"/>
      <c r="R1091" s="50"/>
    </row>
    <row r="1092" spans="3:18">
      <c r="C1092" s="83"/>
      <c r="D1092" s="84"/>
      <c r="E1092" s="84"/>
      <c r="F1092" s="76"/>
      <c r="G1092" s="76"/>
      <c r="H1092" s="76"/>
      <c r="I1092" s="76"/>
      <c r="J1092" s="76"/>
      <c r="K1092" s="76"/>
      <c r="L1092" s="76"/>
      <c r="M1092" s="76"/>
      <c r="N1092" s="76"/>
      <c r="O1092" s="86"/>
      <c r="P1092" s="76"/>
      <c r="Q1092" s="76"/>
      <c r="R1092" s="50"/>
    </row>
    <row r="1093" spans="3:18">
      <c r="C1093" s="83"/>
      <c r="D1093" s="84"/>
      <c r="E1093" s="84"/>
      <c r="F1093" s="76"/>
      <c r="G1093" s="76"/>
      <c r="H1093" s="76"/>
      <c r="I1093" s="76"/>
      <c r="J1093" s="76"/>
      <c r="K1093" s="76"/>
      <c r="L1093" s="76"/>
      <c r="M1093" s="76"/>
      <c r="N1093" s="76"/>
      <c r="O1093" s="86"/>
      <c r="P1093" s="76"/>
      <c r="Q1093" s="76"/>
      <c r="R1093" s="50"/>
    </row>
    <row r="1094" spans="3:18">
      <c r="C1094" s="83"/>
      <c r="D1094" s="84"/>
      <c r="E1094" s="84"/>
      <c r="F1094" s="76"/>
      <c r="G1094" s="76"/>
      <c r="H1094" s="76"/>
      <c r="I1094" s="76"/>
      <c r="J1094" s="76"/>
      <c r="K1094" s="76"/>
      <c r="L1094" s="76"/>
      <c r="M1094" s="76"/>
      <c r="N1094" s="76"/>
      <c r="O1094" s="86"/>
      <c r="P1094" s="76"/>
      <c r="Q1094" s="76"/>
      <c r="R1094" s="50"/>
    </row>
    <row r="1095" spans="3:18">
      <c r="C1095" s="83"/>
      <c r="D1095" s="84"/>
      <c r="E1095" s="84"/>
      <c r="F1095" s="76"/>
      <c r="G1095" s="76"/>
      <c r="H1095" s="76"/>
      <c r="I1095" s="76"/>
      <c r="J1095" s="76"/>
      <c r="K1095" s="76"/>
      <c r="L1095" s="76"/>
      <c r="M1095" s="76"/>
      <c r="N1095" s="76"/>
      <c r="O1095" s="86"/>
      <c r="P1095" s="76"/>
      <c r="Q1095" s="76"/>
      <c r="R1095" s="50"/>
    </row>
    <row r="1096" spans="3:18">
      <c r="C1096" s="83"/>
      <c r="D1096" s="84"/>
      <c r="E1096" s="84"/>
      <c r="F1096" s="76"/>
      <c r="G1096" s="76"/>
      <c r="H1096" s="76"/>
      <c r="I1096" s="76"/>
      <c r="J1096" s="76"/>
      <c r="K1096" s="76"/>
      <c r="L1096" s="76"/>
      <c r="M1096" s="76"/>
      <c r="N1096" s="76"/>
      <c r="O1096" s="86"/>
      <c r="P1096" s="76"/>
      <c r="Q1096" s="76"/>
      <c r="R1096" s="50"/>
    </row>
    <row r="1097" spans="3:18">
      <c r="C1097" s="83"/>
      <c r="D1097" s="84"/>
      <c r="E1097" s="84"/>
      <c r="F1097" s="76"/>
      <c r="G1097" s="76"/>
      <c r="H1097" s="76"/>
      <c r="I1097" s="76"/>
      <c r="J1097" s="76"/>
      <c r="K1097" s="76"/>
      <c r="L1097" s="76"/>
      <c r="M1097" s="76"/>
      <c r="N1097" s="76"/>
      <c r="O1097" s="86"/>
      <c r="P1097" s="76"/>
      <c r="Q1097" s="76"/>
      <c r="R1097" s="50"/>
    </row>
    <row r="1098" spans="3:18">
      <c r="C1098" s="83"/>
      <c r="D1098" s="84"/>
      <c r="E1098" s="84"/>
      <c r="F1098" s="76"/>
      <c r="G1098" s="76"/>
      <c r="H1098" s="76"/>
      <c r="I1098" s="76"/>
      <c r="J1098" s="76"/>
      <c r="K1098" s="76"/>
      <c r="L1098" s="76"/>
      <c r="M1098" s="76"/>
      <c r="N1098" s="76"/>
      <c r="O1098" s="86"/>
      <c r="P1098" s="76"/>
      <c r="Q1098" s="76"/>
      <c r="R1098" s="50"/>
    </row>
    <row r="1099" spans="3:18">
      <c r="C1099" s="83"/>
      <c r="D1099" s="84"/>
      <c r="E1099" s="84"/>
      <c r="F1099" s="76"/>
      <c r="G1099" s="76"/>
      <c r="H1099" s="76"/>
      <c r="I1099" s="76"/>
      <c r="J1099" s="76"/>
      <c r="K1099" s="76"/>
      <c r="L1099" s="76"/>
      <c r="M1099" s="76"/>
      <c r="N1099" s="76"/>
      <c r="O1099" s="86"/>
      <c r="P1099" s="76"/>
      <c r="Q1099" s="76"/>
      <c r="R1099" s="50"/>
    </row>
    <row r="1100" spans="3:18">
      <c r="C1100" s="83"/>
      <c r="D1100" s="84"/>
      <c r="E1100" s="84"/>
      <c r="F1100" s="76"/>
      <c r="G1100" s="76"/>
      <c r="H1100" s="76"/>
      <c r="I1100" s="76"/>
      <c r="J1100" s="76"/>
      <c r="K1100" s="76"/>
      <c r="L1100" s="76"/>
      <c r="M1100" s="76"/>
      <c r="N1100" s="76"/>
      <c r="O1100" s="86"/>
      <c r="P1100" s="76"/>
      <c r="Q1100" s="76"/>
      <c r="R1100" s="50"/>
    </row>
    <row r="1101" spans="3:18">
      <c r="C1101" s="83"/>
      <c r="D1101" s="84"/>
      <c r="E1101" s="84"/>
      <c r="F1101" s="76"/>
      <c r="G1101" s="76"/>
      <c r="H1101" s="76"/>
      <c r="I1101" s="76"/>
      <c r="J1101" s="76"/>
      <c r="K1101" s="76"/>
      <c r="L1101" s="76"/>
      <c r="M1101" s="76"/>
      <c r="N1101" s="76"/>
      <c r="O1101" s="86"/>
      <c r="P1101" s="76"/>
      <c r="Q1101" s="76"/>
      <c r="R1101" s="50"/>
    </row>
    <row r="1102" spans="3:18">
      <c r="C1102" s="83"/>
      <c r="D1102" s="84"/>
      <c r="E1102" s="84"/>
      <c r="F1102" s="76"/>
      <c r="G1102" s="76"/>
      <c r="H1102" s="76"/>
      <c r="I1102" s="76"/>
      <c r="J1102" s="76"/>
      <c r="K1102" s="76"/>
      <c r="L1102" s="76"/>
      <c r="M1102" s="76"/>
      <c r="N1102" s="76"/>
      <c r="O1102" s="86"/>
      <c r="P1102" s="76"/>
      <c r="Q1102" s="76"/>
      <c r="R1102" s="50"/>
    </row>
    <row r="1103" spans="3:18">
      <c r="C1103" s="83"/>
      <c r="D1103" s="84"/>
      <c r="E1103" s="84"/>
      <c r="F1103" s="76"/>
      <c r="G1103" s="76"/>
      <c r="H1103" s="76"/>
      <c r="I1103" s="76"/>
      <c r="J1103" s="76"/>
      <c r="K1103" s="76"/>
      <c r="L1103" s="76"/>
      <c r="M1103" s="76"/>
      <c r="N1103" s="76"/>
      <c r="O1103" s="86"/>
      <c r="P1103" s="76"/>
      <c r="Q1103" s="76"/>
      <c r="R1103" s="50"/>
    </row>
    <row r="1104" spans="3:18">
      <c r="C1104" s="83"/>
      <c r="D1104" s="84"/>
      <c r="E1104" s="84"/>
      <c r="F1104" s="76"/>
      <c r="G1104" s="76"/>
      <c r="H1104" s="76"/>
      <c r="I1104" s="76"/>
      <c r="J1104" s="76"/>
      <c r="K1104" s="76"/>
      <c r="L1104" s="76"/>
      <c r="M1104" s="76"/>
      <c r="N1104" s="76"/>
      <c r="O1104" s="86"/>
      <c r="P1104" s="76"/>
      <c r="Q1104" s="76"/>
      <c r="R1104" s="50"/>
    </row>
    <row r="1105" spans="3:18">
      <c r="C1105" s="83"/>
      <c r="D1105" s="84"/>
      <c r="E1105" s="84"/>
      <c r="F1105" s="76"/>
      <c r="G1105" s="76"/>
      <c r="H1105" s="76"/>
      <c r="I1105" s="76"/>
      <c r="J1105" s="76"/>
      <c r="K1105" s="76"/>
      <c r="L1105" s="76"/>
      <c r="M1105" s="76"/>
      <c r="N1105" s="76"/>
      <c r="O1105" s="86"/>
      <c r="P1105" s="76"/>
      <c r="Q1105" s="76"/>
      <c r="R1105" s="50"/>
    </row>
    <row r="1106" spans="3:18">
      <c r="C1106" s="83"/>
      <c r="D1106" s="84"/>
      <c r="E1106" s="84"/>
      <c r="F1106" s="76"/>
      <c r="G1106" s="76"/>
      <c r="H1106" s="76"/>
      <c r="I1106" s="76"/>
      <c r="J1106" s="76"/>
      <c r="K1106" s="76"/>
      <c r="L1106" s="76"/>
      <c r="M1106" s="76"/>
      <c r="N1106" s="76"/>
      <c r="O1106" s="86"/>
      <c r="P1106" s="76"/>
      <c r="Q1106" s="76"/>
      <c r="R1106" s="50"/>
    </row>
    <row r="1107" spans="3:18">
      <c r="C1107" s="83"/>
      <c r="D1107" s="84"/>
      <c r="E1107" s="84"/>
      <c r="F1107" s="76"/>
      <c r="G1107" s="76"/>
      <c r="H1107" s="76"/>
      <c r="I1107" s="76"/>
      <c r="J1107" s="76"/>
      <c r="K1107" s="76"/>
      <c r="L1107" s="76"/>
      <c r="M1107" s="76"/>
      <c r="N1107" s="76"/>
      <c r="O1107" s="86"/>
      <c r="P1107" s="76"/>
      <c r="Q1107" s="76"/>
      <c r="R1107" s="50"/>
    </row>
    <row r="1108" spans="3:18">
      <c r="C1108" s="83"/>
      <c r="D1108" s="84"/>
      <c r="E1108" s="84"/>
      <c r="F1108" s="76"/>
      <c r="G1108" s="76"/>
      <c r="H1108" s="76"/>
      <c r="I1108" s="76"/>
      <c r="J1108" s="76"/>
      <c r="K1108" s="76"/>
      <c r="L1108" s="76"/>
      <c r="M1108" s="76"/>
      <c r="N1108" s="76"/>
      <c r="O1108" s="86"/>
      <c r="P1108" s="76"/>
      <c r="Q1108" s="76"/>
      <c r="R1108" s="50"/>
    </row>
    <row r="1109" spans="3:18">
      <c r="C1109" s="83"/>
      <c r="D1109" s="84"/>
      <c r="E1109" s="84"/>
      <c r="F1109" s="76"/>
      <c r="G1109" s="76"/>
      <c r="H1109" s="76"/>
      <c r="I1109" s="76"/>
      <c r="J1109" s="76"/>
      <c r="K1109" s="76"/>
      <c r="L1109" s="76"/>
      <c r="M1109" s="76"/>
      <c r="N1109" s="76"/>
      <c r="O1109" s="86"/>
      <c r="P1109" s="76"/>
      <c r="Q1109" s="76"/>
      <c r="R1109" s="50"/>
    </row>
    <row r="1110" spans="3:18">
      <c r="C1110" s="83"/>
      <c r="D1110" s="84"/>
      <c r="E1110" s="84"/>
      <c r="F1110" s="76"/>
      <c r="G1110" s="76"/>
      <c r="H1110" s="76"/>
      <c r="I1110" s="76"/>
      <c r="J1110" s="76"/>
      <c r="K1110" s="76"/>
      <c r="L1110" s="76"/>
      <c r="M1110" s="76"/>
      <c r="N1110" s="76"/>
      <c r="O1110" s="86"/>
      <c r="P1110" s="76"/>
      <c r="Q1110" s="76"/>
      <c r="R1110" s="50"/>
    </row>
    <row r="1111" spans="3:18">
      <c r="C1111" s="83"/>
      <c r="D1111" s="84"/>
      <c r="E1111" s="84"/>
      <c r="F1111" s="76"/>
      <c r="G1111" s="76"/>
      <c r="H1111" s="76"/>
      <c r="I1111" s="76"/>
      <c r="J1111" s="76"/>
      <c r="K1111" s="76"/>
      <c r="L1111" s="76"/>
      <c r="M1111" s="76"/>
      <c r="N1111" s="76"/>
      <c r="O1111" s="86"/>
      <c r="P1111" s="76"/>
      <c r="Q1111" s="76"/>
      <c r="R1111" s="50"/>
    </row>
    <row r="1112" spans="3:18">
      <c r="C1112" s="83"/>
      <c r="D1112" s="84"/>
      <c r="E1112" s="84"/>
      <c r="F1112" s="76"/>
      <c r="G1112" s="76"/>
      <c r="H1112" s="76"/>
      <c r="I1112" s="76"/>
      <c r="J1112" s="76"/>
      <c r="K1112" s="76"/>
      <c r="L1112" s="76"/>
      <c r="M1112" s="76"/>
      <c r="N1112" s="76"/>
      <c r="O1112" s="86"/>
      <c r="P1112" s="76"/>
      <c r="Q1112" s="76"/>
      <c r="R1112" s="50"/>
    </row>
    <row r="1113" spans="3:18">
      <c r="C1113" s="83"/>
      <c r="D1113" s="84"/>
      <c r="E1113" s="84"/>
      <c r="F1113" s="76"/>
      <c r="G1113" s="76"/>
      <c r="H1113" s="76"/>
      <c r="I1113" s="76"/>
      <c r="J1113" s="76"/>
      <c r="K1113" s="76"/>
      <c r="L1113" s="76"/>
      <c r="M1113" s="76"/>
      <c r="N1113" s="76"/>
      <c r="O1113" s="86"/>
      <c r="P1113" s="76"/>
      <c r="Q1113" s="76"/>
      <c r="R1113" s="50"/>
    </row>
    <row r="1114" spans="3:18">
      <c r="C1114" s="83"/>
      <c r="D1114" s="84"/>
      <c r="E1114" s="84"/>
      <c r="F1114" s="76"/>
      <c r="G1114" s="76"/>
      <c r="H1114" s="76"/>
      <c r="I1114" s="76"/>
      <c r="J1114" s="76"/>
      <c r="K1114" s="76"/>
      <c r="L1114" s="76"/>
      <c r="M1114" s="76"/>
      <c r="N1114" s="76"/>
      <c r="O1114" s="86"/>
      <c r="P1114" s="76"/>
      <c r="Q1114" s="76"/>
      <c r="R1114" s="50"/>
    </row>
    <row r="1115" spans="3:18">
      <c r="C1115" s="83"/>
      <c r="D1115" s="84"/>
      <c r="E1115" s="84"/>
      <c r="F1115" s="76"/>
      <c r="G1115" s="76"/>
      <c r="H1115" s="76"/>
      <c r="I1115" s="76"/>
      <c r="J1115" s="76"/>
      <c r="K1115" s="76"/>
      <c r="L1115" s="76"/>
      <c r="M1115" s="76"/>
      <c r="N1115" s="76"/>
      <c r="O1115" s="86"/>
      <c r="P1115" s="76"/>
      <c r="Q1115" s="76"/>
      <c r="R1115" s="50"/>
    </row>
    <row r="1116" spans="3:18">
      <c r="C1116" s="83"/>
      <c r="D1116" s="84"/>
      <c r="E1116" s="84"/>
      <c r="F1116" s="76"/>
      <c r="G1116" s="76"/>
      <c r="H1116" s="76"/>
      <c r="I1116" s="76"/>
      <c r="J1116" s="76"/>
      <c r="K1116" s="76"/>
      <c r="L1116" s="76"/>
      <c r="M1116" s="76"/>
      <c r="N1116" s="76"/>
      <c r="O1116" s="86"/>
      <c r="P1116" s="76"/>
      <c r="Q1116" s="76"/>
      <c r="R1116" s="50"/>
    </row>
    <row r="1117" spans="3:18">
      <c r="C1117" s="83"/>
      <c r="D1117" s="84"/>
      <c r="E1117" s="84"/>
      <c r="F1117" s="76"/>
      <c r="G1117" s="76"/>
      <c r="H1117" s="76"/>
      <c r="I1117" s="76"/>
      <c r="J1117" s="76"/>
      <c r="K1117" s="76"/>
      <c r="L1117" s="76"/>
      <c r="M1117" s="76"/>
      <c r="N1117" s="76"/>
      <c r="O1117" s="86"/>
      <c r="P1117" s="76"/>
      <c r="Q1117" s="76"/>
      <c r="R1117" s="50"/>
    </row>
    <row r="1118" spans="3:18">
      <c r="C1118" s="83"/>
      <c r="D1118" s="84"/>
      <c r="E1118" s="84"/>
      <c r="F1118" s="76"/>
      <c r="G1118" s="76"/>
      <c r="H1118" s="76"/>
      <c r="I1118" s="76"/>
      <c r="J1118" s="76"/>
      <c r="K1118" s="76"/>
      <c r="L1118" s="76"/>
      <c r="M1118" s="76"/>
      <c r="N1118" s="76"/>
      <c r="O1118" s="86"/>
      <c r="P1118" s="76"/>
      <c r="Q1118" s="76"/>
      <c r="R1118" s="50"/>
    </row>
    <row r="1119" spans="3:18">
      <c r="C1119" s="83"/>
      <c r="D1119" s="84"/>
      <c r="E1119" s="84"/>
      <c r="F1119" s="76"/>
      <c r="G1119" s="76"/>
      <c r="H1119" s="76"/>
      <c r="I1119" s="76"/>
      <c r="J1119" s="76"/>
      <c r="K1119" s="76"/>
      <c r="L1119" s="76"/>
      <c r="M1119" s="76"/>
      <c r="N1119" s="76"/>
      <c r="O1119" s="86"/>
      <c r="P1119" s="76"/>
      <c r="Q1119" s="76"/>
      <c r="R1119" s="50"/>
    </row>
    <row r="1120" spans="3:18">
      <c r="C1120" s="83"/>
      <c r="D1120" s="84"/>
      <c r="E1120" s="84"/>
      <c r="F1120" s="76"/>
      <c r="G1120" s="76"/>
      <c r="H1120" s="76"/>
      <c r="I1120" s="76"/>
      <c r="J1120" s="76"/>
      <c r="K1120" s="76"/>
      <c r="L1120" s="76"/>
      <c r="M1120" s="76"/>
      <c r="N1120" s="76"/>
      <c r="O1120" s="86"/>
      <c r="P1120" s="76"/>
      <c r="Q1120" s="76"/>
      <c r="R1120" s="50"/>
    </row>
    <row r="1121" spans="3:18">
      <c r="C1121" s="83"/>
      <c r="D1121" s="84"/>
      <c r="E1121" s="84"/>
      <c r="F1121" s="76"/>
      <c r="G1121" s="76"/>
      <c r="H1121" s="76"/>
      <c r="I1121" s="76"/>
      <c r="J1121" s="76"/>
      <c r="K1121" s="76"/>
      <c r="L1121" s="76"/>
      <c r="M1121" s="76"/>
      <c r="N1121" s="76"/>
      <c r="O1121" s="86"/>
      <c r="P1121" s="76"/>
      <c r="Q1121" s="76"/>
      <c r="R1121" s="50"/>
    </row>
    <row r="1122" spans="3:18">
      <c r="C1122" s="83"/>
      <c r="D1122" s="84"/>
      <c r="E1122" s="84"/>
      <c r="F1122" s="76"/>
      <c r="G1122" s="76"/>
      <c r="H1122" s="76"/>
      <c r="I1122" s="76"/>
      <c r="J1122" s="76"/>
      <c r="K1122" s="76"/>
      <c r="L1122" s="76"/>
      <c r="M1122" s="76"/>
      <c r="N1122" s="76"/>
      <c r="O1122" s="86"/>
      <c r="P1122" s="76"/>
      <c r="Q1122" s="76"/>
      <c r="R1122" s="50"/>
    </row>
    <row r="1123" spans="3:18">
      <c r="C1123" s="83"/>
      <c r="D1123" s="84"/>
      <c r="E1123" s="84"/>
      <c r="F1123" s="76"/>
      <c r="G1123" s="76"/>
      <c r="H1123" s="76"/>
      <c r="I1123" s="76"/>
      <c r="J1123" s="76"/>
      <c r="K1123" s="76"/>
      <c r="L1123" s="76"/>
      <c r="M1123" s="76"/>
      <c r="N1123" s="76"/>
      <c r="O1123" s="86"/>
      <c r="P1123" s="76"/>
      <c r="Q1123" s="76"/>
      <c r="R1123" s="50"/>
    </row>
    <row r="1124" spans="3:18">
      <c r="C1124" s="83"/>
      <c r="D1124" s="84"/>
      <c r="E1124" s="84"/>
      <c r="F1124" s="76"/>
      <c r="G1124" s="76"/>
      <c r="H1124" s="76"/>
      <c r="I1124" s="76"/>
      <c r="J1124" s="76"/>
      <c r="K1124" s="76"/>
      <c r="L1124" s="76"/>
      <c r="M1124" s="76"/>
      <c r="N1124" s="76"/>
      <c r="O1124" s="86"/>
      <c r="P1124" s="76"/>
      <c r="Q1124" s="76"/>
      <c r="R1124" s="50"/>
    </row>
    <row r="1125" spans="3:18">
      <c r="C1125" s="83"/>
      <c r="D1125" s="84"/>
      <c r="E1125" s="84"/>
      <c r="F1125" s="76"/>
      <c r="G1125" s="76"/>
      <c r="H1125" s="76"/>
      <c r="I1125" s="76"/>
      <c r="J1125" s="76"/>
      <c r="K1125" s="76"/>
      <c r="L1125" s="76"/>
      <c r="M1125" s="76"/>
      <c r="N1125" s="76"/>
      <c r="O1125" s="86"/>
      <c r="P1125" s="76"/>
      <c r="Q1125" s="76"/>
      <c r="R1125" s="50"/>
    </row>
    <row r="1126" spans="3:18">
      <c r="C1126" s="83"/>
      <c r="D1126" s="84"/>
      <c r="E1126" s="84"/>
      <c r="F1126" s="76"/>
      <c r="G1126" s="76"/>
      <c r="H1126" s="76"/>
      <c r="I1126" s="76"/>
      <c r="J1126" s="76"/>
      <c r="K1126" s="76"/>
      <c r="L1126" s="76"/>
      <c r="M1126" s="76"/>
      <c r="N1126" s="76"/>
      <c r="O1126" s="86"/>
      <c r="P1126" s="76"/>
      <c r="Q1126" s="76"/>
      <c r="R1126" s="50"/>
    </row>
    <row r="1127" spans="3:18">
      <c r="C1127" s="83"/>
      <c r="D1127" s="84"/>
      <c r="E1127" s="84"/>
      <c r="F1127" s="76"/>
      <c r="G1127" s="76"/>
      <c r="H1127" s="76"/>
      <c r="I1127" s="76"/>
      <c r="J1127" s="76"/>
      <c r="K1127" s="76"/>
      <c r="L1127" s="76"/>
      <c r="M1127" s="76"/>
      <c r="N1127" s="76"/>
      <c r="O1127" s="86"/>
      <c r="P1127" s="76"/>
      <c r="Q1127" s="76"/>
      <c r="R1127" s="50"/>
    </row>
    <row r="1128" spans="3:18">
      <c r="C1128" s="83"/>
      <c r="D1128" s="84"/>
      <c r="E1128" s="84"/>
      <c r="F1128" s="76"/>
      <c r="G1128" s="76"/>
      <c r="H1128" s="76"/>
      <c r="I1128" s="76"/>
      <c r="J1128" s="76"/>
      <c r="K1128" s="76"/>
      <c r="L1128" s="76"/>
      <c r="M1128" s="76"/>
      <c r="N1128" s="76"/>
      <c r="O1128" s="86"/>
      <c r="P1128" s="76"/>
      <c r="Q1128" s="76"/>
      <c r="R1128" s="50"/>
    </row>
    <row r="1129" spans="3:18">
      <c r="C1129" s="83"/>
      <c r="D1129" s="84"/>
      <c r="E1129" s="84"/>
      <c r="F1129" s="76"/>
      <c r="G1129" s="76"/>
      <c r="H1129" s="76"/>
      <c r="I1129" s="76"/>
      <c r="J1129" s="76"/>
      <c r="K1129" s="76"/>
      <c r="L1129" s="76"/>
      <c r="M1129" s="76"/>
      <c r="N1129" s="76"/>
      <c r="O1129" s="86"/>
      <c r="P1129" s="76"/>
      <c r="Q1129" s="76"/>
      <c r="R1129" s="50"/>
    </row>
    <row r="1130" spans="3:18">
      <c r="C1130" s="83"/>
      <c r="D1130" s="84"/>
      <c r="E1130" s="84"/>
      <c r="F1130" s="76"/>
      <c r="G1130" s="76"/>
      <c r="H1130" s="76"/>
      <c r="I1130" s="76"/>
      <c r="J1130" s="76"/>
      <c r="K1130" s="76"/>
      <c r="L1130" s="76"/>
      <c r="M1130" s="76"/>
      <c r="N1130" s="76"/>
      <c r="O1130" s="86"/>
      <c r="P1130" s="76"/>
      <c r="Q1130" s="76"/>
      <c r="R1130" s="50"/>
    </row>
    <row r="1131" spans="3:18">
      <c r="C1131" s="83"/>
      <c r="D1131" s="84"/>
      <c r="E1131" s="84"/>
      <c r="F1131" s="76"/>
      <c r="G1131" s="76"/>
      <c r="H1131" s="76"/>
      <c r="I1131" s="76"/>
      <c r="J1131" s="76"/>
      <c r="K1131" s="76"/>
      <c r="L1131" s="76"/>
      <c r="M1131" s="76"/>
      <c r="N1131" s="76"/>
      <c r="O1131" s="86"/>
      <c r="P1131" s="76"/>
      <c r="Q1131" s="76"/>
      <c r="R1131" s="50"/>
    </row>
    <row r="1132" spans="3:18">
      <c r="C1132" s="83"/>
      <c r="D1132" s="84"/>
      <c r="E1132" s="84"/>
      <c r="F1132" s="76"/>
      <c r="G1132" s="76"/>
      <c r="H1132" s="76"/>
      <c r="I1132" s="76"/>
      <c r="J1132" s="76"/>
      <c r="K1132" s="76"/>
      <c r="L1132" s="76"/>
      <c r="M1132" s="76"/>
      <c r="N1132" s="76"/>
      <c r="O1132" s="86"/>
      <c r="P1132" s="76"/>
      <c r="Q1132" s="76"/>
      <c r="R1132" s="50"/>
    </row>
    <row r="1133" spans="3:18">
      <c r="C1133" s="83"/>
      <c r="D1133" s="84"/>
      <c r="E1133" s="84"/>
      <c r="F1133" s="76"/>
      <c r="G1133" s="76"/>
      <c r="H1133" s="76"/>
      <c r="I1133" s="76"/>
      <c r="J1133" s="76"/>
      <c r="K1133" s="76"/>
      <c r="L1133" s="76"/>
      <c r="M1133" s="76"/>
      <c r="N1133" s="76"/>
      <c r="O1133" s="86"/>
      <c r="P1133" s="76"/>
      <c r="Q1133" s="76"/>
      <c r="R1133" s="50"/>
    </row>
    <row r="1134" spans="3:18">
      <c r="C1134" s="83"/>
      <c r="D1134" s="84"/>
      <c r="E1134" s="84"/>
      <c r="F1134" s="76"/>
      <c r="G1134" s="76"/>
      <c r="H1134" s="76"/>
      <c r="I1134" s="76"/>
      <c r="J1134" s="76"/>
      <c r="K1134" s="76"/>
      <c r="L1134" s="76"/>
      <c r="M1134" s="76"/>
      <c r="N1134" s="76"/>
      <c r="O1134" s="86"/>
      <c r="P1134" s="76"/>
      <c r="Q1134" s="76"/>
      <c r="R1134" s="50"/>
    </row>
    <row r="1135" spans="3:18">
      <c r="C1135" s="83"/>
      <c r="D1135" s="84"/>
      <c r="E1135" s="84"/>
      <c r="F1135" s="76"/>
      <c r="G1135" s="76"/>
      <c r="H1135" s="76"/>
      <c r="I1135" s="76"/>
      <c r="J1135" s="76"/>
      <c r="K1135" s="76"/>
      <c r="L1135" s="76"/>
      <c r="M1135" s="76"/>
      <c r="N1135" s="76"/>
      <c r="O1135" s="86"/>
      <c r="P1135" s="76"/>
      <c r="Q1135" s="76"/>
      <c r="R1135" s="50"/>
    </row>
    <row r="1136" spans="3:18">
      <c r="C1136" s="83"/>
      <c r="D1136" s="84"/>
      <c r="E1136" s="84"/>
      <c r="F1136" s="76"/>
      <c r="G1136" s="76"/>
      <c r="H1136" s="76"/>
      <c r="I1136" s="76"/>
      <c r="J1136" s="76"/>
      <c r="K1136" s="76"/>
      <c r="L1136" s="76"/>
      <c r="M1136" s="76"/>
      <c r="N1136" s="76"/>
      <c r="O1136" s="86"/>
      <c r="P1136" s="76"/>
      <c r="Q1136" s="76"/>
      <c r="R1136" s="50"/>
    </row>
    <row r="1137" spans="3:18">
      <c r="C1137" s="83"/>
      <c r="D1137" s="84"/>
      <c r="E1137" s="84"/>
      <c r="F1137" s="76"/>
      <c r="G1137" s="76"/>
      <c r="H1137" s="76"/>
      <c r="I1137" s="76"/>
      <c r="J1137" s="76"/>
      <c r="K1137" s="76"/>
      <c r="L1137" s="76"/>
      <c r="M1137" s="76"/>
      <c r="N1137" s="76"/>
      <c r="O1137" s="86"/>
      <c r="P1137" s="76"/>
      <c r="Q1137" s="76"/>
      <c r="R1137" s="50"/>
    </row>
    <row r="1138" spans="3:18">
      <c r="C1138" s="83"/>
      <c r="D1138" s="84"/>
      <c r="E1138" s="84"/>
      <c r="F1138" s="76"/>
      <c r="G1138" s="76"/>
      <c r="H1138" s="76"/>
      <c r="I1138" s="76"/>
      <c r="J1138" s="76"/>
      <c r="K1138" s="76"/>
      <c r="L1138" s="76"/>
      <c r="M1138" s="76"/>
      <c r="N1138" s="76"/>
      <c r="O1138" s="86"/>
      <c r="P1138" s="76"/>
      <c r="Q1138" s="76"/>
      <c r="R1138" s="50"/>
    </row>
    <row r="1139" spans="3:18">
      <c r="C1139" s="83"/>
      <c r="D1139" s="84"/>
      <c r="E1139" s="84"/>
      <c r="F1139" s="76"/>
      <c r="G1139" s="76"/>
      <c r="H1139" s="76"/>
      <c r="I1139" s="76"/>
      <c r="J1139" s="76"/>
      <c r="K1139" s="76"/>
      <c r="L1139" s="76"/>
      <c r="M1139" s="76"/>
      <c r="N1139" s="76"/>
      <c r="O1139" s="86"/>
      <c r="P1139" s="76"/>
      <c r="Q1139" s="76"/>
      <c r="R1139" s="50"/>
    </row>
    <row r="1140" spans="3:18">
      <c r="C1140" s="83"/>
      <c r="D1140" s="84"/>
      <c r="E1140" s="84"/>
      <c r="F1140" s="76"/>
      <c r="G1140" s="76"/>
      <c r="H1140" s="76"/>
      <c r="I1140" s="76"/>
      <c r="J1140" s="76"/>
      <c r="K1140" s="76"/>
      <c r="L1140" s="76"/>
      <c r="M1140" s="76"/>
      <c r="N1140" s="76"/>
      <c r="O1140" s="86"/>
      <c r="P1140" s="76"/>
      <c r="Q1140" s="76"/>
      <c r="R1140" s="50"/>
    </row>
    <row r="1141" spans="3:18">
      <c r="C1141" s="83"/>
      <c r="D1141" s="84"/>
      <c r="E1141" s="84"/>
      <c r="F1141" s="76"/>
      <c r="G1141" s="76"/>
      <c r="H1141" s="76"/>
      <c r="I1141" s="76"/>
      <c r="J1141" s="76"/>
      <c r="K1141" s="76"/>
      <c r="L1141" s="76"/>
      <c r="M1141" s="76"/>
      <c r="N1141" s="76"/>
      <c r="O1141" s="86"/>
      <c r="P1141" s="76"/>
      <c r="Q1141" s="76"/>
      <c r="R1141" s="50"/>
    </row>
    <row r="1142" spans="3:18">
      <c r="C1142" s="83"/>
      <c r="D1142" s="84"/>
      <c r="E1142" s="84"/>
      <c r="F1142" s="76"/>
      <c r="G1142" s="76"/>
      <c r="H1142" s="76"/>
      <c r="I1142" s="76"/>
      <c r="J1142" s="76"/>
      <c r="K1142" s="76"/>
      <c r="L1142" s="76"/>
      <c r="M1142" s="76"/>
      <c r="N1142" s="76"/>
      <c r="O1142" s="86"/>
      <c r="P1142" s="76"/>
      <c r="Q1142" s="76"/>
      <c r="R1142" s="50"/>
    </row>
    <row r="1143" spans="3:18">
      <c r="C1143" s="83"/>
      <c r="D1143" s="84"/>
      <c r="E1143" s="84"/>
      <c r="F1143" s="76"/>
      <c r="G1143" s="76"/>
      <c r="H1143" s="76"/>
      <c r="I1143" s="76"/>
      <c r="J1143" s="76"/>
      <c r="K1143" s="76"/>
      <c r="L1143" s="76"/>
      <c r="M1143" s="76"/>
      <c r="N1143" s="76"/>
      <c r="O1143" s="86"/>
      <c r="P1143" s="76"/>
      <c r="Q1143" s="76"/>
      <c r="R1143" s="50"/>
    </row>
    <row r="1144" spans="3:18">
      <c r="C1144" s="83"/>
      <c r="D1144" s="84"/>
      <c r="E1144" s="84"/>
      <c r="F1144" s="76"/>
      <c r="G1144" s="76"/>
      <c r="H1144" s="76"/>
      <c r="I1144" s="76"/>
      <c r="J1144" s="76"/>
      <c r="K1144" s="76"/>
      <c r="L1144" s="76"/>
      <c r="M1144" s="76"/>
      <c r="N1144" s="76"/>
      <c r="O1144" s="86"/>
      <c r="P1144" s="76"/>
      <c r="Q1144" s="76"/>
      <c r="R1144" s="50"/>
    </row>
    <row r="1145" spans="3:18">
      <c r="C1145" s="83"/>
      <c r="D1145" s="84"/>
      <c r="E1145" s="84"/>
      <c r="F1145" s="76"/>
      <c r="G1145" s="76"/>
      <c r="H1145" s="76"/>
      <c r="I1145" s="76"/>
      <c r="J1145" s="76"/>
      <c r="K1145" s="76"/>
      <c r="L1145" s="76"/>
      <c r="M1145" s="76"/>
      <c r="N1145" s="76"/>
      <c r="O1145" s="86"/>
      <c r="P1145" s="76"/>
      <c r="Q1145" s="76"/>
      <c r="R1145" s="50"/>
    </row>
    <row r="1146" spans="3:18">
      <c r="C1146" s="83"/>
      <c r="D1146" s="84"/>
      <c r="E1146" s="84"/>
      <c r="F1146" s="76"/>
      <c r="G1146" s="76"/>
      <c r="H1146" s="76"/>
      <c r="I1146" s="76"/>
      <c r="J1146" s="76"/>
      <c r="K1146" s="76"/>
      <c r="L1146" s="76"/>
      <c r="M1146" s="76"/>
      <c r="N1146" s="76"/>
      <c r="O1146" s="86"/>
      <c r="P1146" s="76"/>
      <c r="Q1146" s="76"/>
      <c r="R1146" s="50"/>
    </row>
    <row r="1147" spans="3:18">
      <c r="C1147" s="83"/>
      <c r="D1147" s="84"/>
      <c r="E1147" s="84"/>
      <c r="F1147" s="76"/>
      <c r="G1147" s="76"/>
      <c r="H1147" s="76"/>
      <c r="I1147" s="76"/>
      <c r="J1147" s="76"/>
      <c r="K1147" s="76"/>
      <c r="L1147" s="76"/>
      <c r="M1147" s="76"/>
      <c r="N1147" s="76"/>
      <c r="O1147" s="86"/>
      <c r="P1147" s="76"/>
      <c r="Q1147" s="76"/>
      <c r="R1147" s="50"/>
    </row>
    <row r="1148" spans="3:18">
      <c r="C1148" s="83"/>
      <c r="D1148" s="84"/>
      <c r="E1148" s="84"/>
      <c r="F1148" s="76"/>
      <c r="G1148" s="76"/>
      <c r="H1148" s="76"/>
      <c r="I1148" s="76"/>
      <c r="J1148" s="76"/>
      <c r="K1148" s="76"/>
      <c r="L1148" s="76"/>
      <c r="M1148" s="76"/>
      <c r="N1148" s="76"/>
      <c r="O1148" s="86"/>
      <c r="P1148" s="76"/>
      <c r="Q1148" s="76"/>
      <c r="R1148" s="50"/>
    </row>
    <row r="1149" spans="3:18">
      <c r="C1149" s="83"/>
      <c r="D1149" s="84"/>
      <c r="E1149" s="84"/>
      <c r="F1149" s="76"/>
      <c r="G1149" s="76"/>
      <c r="H1149" s="76"/>
      <c r="I1149" s="76"/>
      <c r="J1149" s="76"/>
      <c r="K1149" s="76"/>
      <c r="L1149" s="76"/>
      <c r="M1149" s="76"/>
      <c r="N1149" s="76"/>
      <c r="O1149" s="86"/>
      <c r="P1149" s="76"/>
      <c r="Q1149" s="76"/>
      <c r="R1149" s="50"/>
    </row>
    <row r="1150" spans="3:18">
      <c r="C1150" s="83"/>
      <c r="D1150" s="84"/>
      <c r="E1150" s="84"/>
      <c r="F1150" s="76"/>
      <c r="G1150" s="76"/>
      <c r="H1150" s="76"/>
      <c r="I1150" s="76"/>
      <c r="J1150" s="76"/>
      <c r="K1150" s="76"/>
      <c r="L1150" s="76"/>
      <c r="M1150" s="76"/>
      <c r="N1150" s="76"/>
      <c r="O1150" s="86"/>
      <c r="P1150" s="76"/>
      <c r="Q1150" s="76"/>
      <c r="R1150" s="50"/>
    </row>
    <row r="1151" spans="3:18">
      <c r="C1151" s="83"/>
      <c r="D1151" s="84"/>
      <c r="E1151" s="84"/>
      <c r="F1151" s="76"/>
      <c r="G1151" s="76"/>
      <c r="H1151" s="76"/>
      <c r="I1151" s="76"/>
      <c r="J1151" s="76"/>
      <c r="K1151" s="76"/>
      <c r="L1151" s="76"/>
      <c r="M1151" s="76"/>
      <c r="N1151" s="76"/>
      <c r="O1151" s="86"/>
      <c r="P1151" s="76"/>
      <c r="Q1151" s="76"/>
      <c r="R1151" s="50"/>
    </row>
    <row r="1152" spans="3:18">
      <c r="C1152" s="83"/>
      <c r="D1152" s="84"/>
      <c r="E1152" s="84"/>
      <c r="F1152" s="76"/>
      <c r="G1152" s="76"/>
      <c r="H1152" s="76"/>
      <c r="I1152" s="76"/>
      <c r="J1152" s="76"/>
      <c r="K1152" s="76"/>
      <c r="L1152" s="76"/>
      <c r="M1152" s="76"/>
      <c r="N1152" s="76"/>
      <c r="O1152" s="86"/>
      <c r="P1152" s="76"/>
      <c r="Q1152" s="76"/>
      <c r="R1152" s="50"/>
    </row>
    <row r="1153" spans="3:18">
      <c r="C1153" s="83"/>
      <c r="D1153" s="84"/>
      <c r="E1153" s="84"/>
      <c r="F1153" s="76"/>
      <c r="G1153" s="76"/>
      <c r="H1153" s="76"/>
      <c r="I1153" s="76"/>
      <c r="J1153" s="76"/>
      <c r="K1153" s="76"/>
      <c r="L1153" s="76"/>
      <c r="M1153" s="76"/>
      <c r="N1153" s="76"/>
      <c r="O1153" s="86"/>
      <c r="P1153" s="76"/>
      <c r="Q1153" s="76"/>
      <c r="R1153" s="50"/>
    </row>
    <row r="1154" spans="3:18">
      <c r="C1154" s="83"/>
      <c r="D1154" s="84"/>
      <c r="E1154" s="84"/>
      <c r="F1154" s="76"/>
      <c r="G1154" s="76"/>
      <c r="H1154" s="76"/>
      <c r="I1154" s="76"/>
      <c r="J1154" s="76"/>
      <c r="K1154" s="76"/>
      <c r="L1154" s="76"/>
      <c r="M1154" s="76"/>
      <c r="N1154" s="76"/>
      <c r="O1154" s="86"/>
      <c r="P1154" s="76"/>
      <c r="Q1154" s="76"/>
      <c r="R1154" s="50"/>
    </row>
    <row r="1155" spans="3:18">
      <c r="C1155" s="83"/>
      <c r="D1155" s="84"/>
      <c r="E1155" s="84"/>
      <c r="F1155" s="76"/>
      <c r="G1155" s="76"/>
      <c r="H1155" s="76"/>
      <c r="I1155" s="76"/>
      <c r="J1155" s="76"/>
      <c r="K1155" s="76"/>
      <c r="L1155" s="76"/>
      <c r="M1155" s="76"/>
      <c r="N1155" s="76"/>
      <c r="O1155" s="86"/>
      <c r="P1155" s="76"/>
      <c r="Q1155" s="76"/>
      <c r="R1155" s="50"/>
    </row>
    <row r="1156" spans="3:18">
      <c r="C1156" s="83"/>
      <c r="D1156" s="84"/>
      <c r="E1156" s="84"/>
      <c r="F1156" s="76"/>
      <c r="G1156" s="76"/>
      <c r="H1156" s="76"/>
      <c r="I1156" s="76"/>
      <c r="J1156" s="76"/>
      <c r="K1156" s="76"/>
      <c r="L1156" s="76"/>
      <c r="M1156" s="76"/>
      <c r="N1156" s="76"/>
      <c r="O1156" s="86"/>
      <c r="P1156" s="76"/>
      <c r="Q1156" s="76"/>
      <c r="R1156" s="50"/>
    </row>
    <row r="1157" spans="3:18">
      <c r="C1157" s="83"/>
      <c r="D1157" s="84"/>
      <c r="E1157" s="84"/>
      <c r="F1157" s="76"/>
      <c r="G1157" s="76"/>
      <c r="H1157" s="76"/>
      <c r="I1157" s="76"/>
      <c r="J1157" s="76"/>
      <c r="K1157" s="76"/>
      <c r="L1157" s="76"/>
      <c r="M1157" s="76"/>
      <c r="N1157" s="76"/>
      <c r="O1157" s="86"/>
      <c r="P1157" s="76"/>
      <c r="Q1157" s="76"/>
      <c r="R1157" s="50"/>
    </row>
    <row r="1158" spans="3:18">
      <c r="C1158" s="83"/>
      <c r="D1158" s="84"/>
      <c r="E1158" s="84"/>
      <c r="F1158" s="76"/>
      <c r="G1158" s="76"/>
      <c r="H1158" s="76"/>
      <c r="I1158" s="76"/>
      <c r="J1158" s="76"/>
      <c r="K1158" s="76"/>
      <c r="L1158" s="76"/>
      <c r="M1158" s="76"/>
      <c r="N1158" s="76"/>
      <c r="O1158" s="86"/>
      <c r="P1158" s="76"/>
      <c r="Q1158" s="76"/>
      <c r="R1158" s="50"/>
    </row>
    <row r="1159" spans="3:18">
      <c r="C1159" s="83"/>
      <c r="D1159" s="84"/>
      <c r="E1159" s="84"/>
      <c r="F1159" s="76"/>
      <c r="G1159" s="76"/>
      <c r="H1159" s="76"/>
      <c r="I1159" s="76"/>
      <c r="J1159" s="76"/>
      <c r="K1159" s="76"/>
      <c r="L1159" s="76"/>
      <c r="M1159" s="76"/>
      <c r="N1159" s="76"/>
      <c r="O1159" s="86"/>
      <c r="P1159" s="76"/>
      <c r="Q1159" s="76"/>
      <c r="R1159" s="50"/>
    </row>
    <row r="1160" spans="3:18">
      <c r="C1160" s="83"/>
      <c r="D1160" s="84"/>
      <c r="E1160" s="84"/>
      <c r="F1160" s="76"/>
      <c r="G1160" s="76"/>
      <c r="H1160" s="76"/>
      <c r="I1160" s="76"/>
      <c r="J1160" s="76"/>
      <c r="K1160" s="76"/>
      <c r="L1160" s="76"/>
      <c r="M1160" s="76"/>
      <c r="N1160" s="76"/>
      <c r="O1160" s="86"/>
      <c r="P1160" s="76"/>
      <c r="Q1160" s="76"/>
      <c r="R1160" s="50"/>
    </row>
    <row r="1161" spans="3:18">
      <c r="C1161" s="83"/>
      <c r="D1161" s="84"/>
      <c r="E1161" s="84"/>
      <c r="F1161" s="76"/>
      <c r="G1161" s="76"/>
      <c r="H1161" s="76"/>
      <c r="I1161" s="76"/>
      <c r="J1161" s="76"/>
      <c r="K1161" s="76"/>
      <c r="L1161" s="76"/>
      <c r="M1161" s="76"/>
      <c r="N1161" s="76"/>
      <c r="O1161" s="86"/>
      <c r="P1161" s="76"/>
      <c r="Q1161" s="76"/>
      <c r="R1161" s="50"/>
    </row>
    <row r="1162" spans="3:18">
      <c r="C1162" s="83"/>
      <c r="D1162" s="84"/>
      <c r="E1162" s="84"/>
      <c r="F1162" s="76"/>
      <c r="G1162" s="76"/>
      <c r="H1162" s="76"/>
      <c r="I1162" s="76"/>
      <c r="J1162" s="76"/>
      <c r="K1162" s="76"/>
      <c r="L1162" s="76"/>
      <c r="M1162" s="76"/>
      <c r="N1162" s="76"/>
      <c r="O1162" s="86"/>
      <c r="P1162" s="76"/>
      <c r="Q1162" s="76"/>
      <c r="R1162" s="50"/>
    </row>
    <row r="1163" spans="3:18">
      <c r="C1163" s="83"/>
      <c r="D1163" s="84"/>
      <c r="E1163" s="84"/>
      <c r="F1163" s="76"/>
      <c r="G1163" s="76"/>
      <c r="H1163" s="76"/>
      <c r="I1163" s="76"/>
      <c r="J1163" s="76"/>
      <c r="K1163" s="76"/>
      <c r="L1163" s="76"/>
      <c r="M1163" s="76"/>
      <c r="N1163" s="76"/>
      <c r="O1163" s="86"/>
      <c r="P1163" s="76"/>
      <c r="Q1163" s="76"/>
      <c r="R1163" s="50"/>
    </row>
    <row r="1164" spans="3:18">
      <c r="C1164" s="83"/>
      <c r="D1164" s="84"/>
      <c r="E1164" s="84"/>
      <c r="F1164" s="76"/>
      <c r="G1164" s="76"/>
      <c r="H1164" s="76"/>
      <c r="I1164" s="76"/>
      <c r="J1164" s="76"/>
      <c r="K1164" s="76"/>
      <c r="L1164" s="76"/>
      <c r="M1164" s="76"/>
      <c r="N1164" s="76"/>
      <c r="O1164" s="86"/>
      <c r="P1164" s="76"/>
      <c r="Q1164" s="76"/>
      <c r="R1164" s="50"/>
    </row>
    <row r="1165" spans="3:18">
      <c r="C1165" s="83"/>
      <c r="D1165" s="84"/>
      <c r="E1165" s="84"/>
      <c r="F1165" s="76"/>
      <c r="G1165" s="76"/>
      <c r="H1165" s="76"/>
      <c r="I1165" s="76"/>
      <c r="J1165" s="76"/>
      <c r="K1165" s="76"/>
      <c r="L1165" s="76"/>
      <c r="M1165" s="76"/>
      <c r="N1165" s="76"/>
      <c r="O1165" s="86"/>
      <c r="P1165" s="76"/>
      <c r="Q1165" s="76"/>
      <c r="R1165" s="50"/>
    </row>
    <row r="1166" spans="3:18">
      <c r="C1166" s="83"/>
      <c r="D1166" s="84"/>
      <c r="E1166" s="84"/>
      <c r="F1166" s="76"/>
      <c r="G1166" s="76"/>
      <c r="H1166" s="76"/>
      <c r="I1166" s="76"/>
      <c r="J1166" s="76"/>
      <c r="K1166" s="76"/>
      <c r="L1166" s="76"/>
      <c r="M1166" s="76"/>
      <c r="N1166" s="76"/>
      <c r="O1166" s="86"/>
      <c r="P1166" s="76"/>
      <c r="Q1166" s="76"/>
      <c r="R1166" s="50"/>
    </row>
    <row r="1167" spans="3:18">
      <c r="C1167" s="83"/>
      <c r="D1167" s="84"/>
      <c r="E1167" s="84"/>
      <c r="F1167" s="76"/>
      <c r="G1167" s="76"/>
      <c r="H1167" s="76"/>
      <c r="I1167" s="76"/>
      <c r="J1167" s="76"/>
      <c r="K1167" s="76"/>
      <c r="L1167" s="76"/>
      <c r="M1167" s="76"/>
      <c r="N1167" s="76"/>
      <c r="O1167" s="86"/>
      <c r="P1167" s="76"/>
      <c r="Q1167" s="76"/>
      <c r="R1167" s="50"/>
    </row>
    <row r="1168" spans="3:18">
      <c r="C1168" s="83"/>
      <c r="D1168" s="84"/>
      <c r="E1168" s="84"/>
      <c r="F1168" s="76"/>
      <c r="G1168" s="76"/>
      <c r="H1168" s="76"/>
      <c r="I1168" s="76"/>
      <c r="J1168" s="76"/>
      <c r="K1168" s="76"/>
      <c r="L1168" s="76"/>
      <c r="M1168" s="76"/>
      <c r="N1168" s="76"/>
      <c r="O1168" s="86"/>
      <c r="P1168" s="76"/>
      <c r="Q1168" s="76"/>
      <c r="R1168" s="50"/>
    </row>
    <row r="1169" spans="3:18">
      <c r="C1169" s="83"/>
      <c r="D1169" s="84"/>
      <c r="E1169" s="84"/>
      <c r="F1169" s="76"/>
      <c r="G1169" s="76"/>
      <c r="H1169" s="76"/>
      <c r="I1169" s="76"/>
      <c r="J1169" s="76"/>
      <c r="K1169" s="76"/>
      <c r="L1169" s="76"/>
      <c r="M1169" s="76"/>
      <c r="N1169" s="76"/>
      <c r="O1169" s="86"/>
      <c r="P1169" s="76"/>
      <c r="Q1169" s="76"/>
      <c r="R1169" s="50"/>
    </row>
    <row r="1170" spans="3:18">
      <c r="C1170" s="83"/>
      <c r="D1170" s="84"/>
      <c r="E1170" s="84"/>
      <c r="F1170" s="76"/>
      <c r="G1170" s="76"/>
      <c r="H1170" s="76"/>
      <c r="I1170" s="76"/>
      <c r="J1170" s="76"/>
      <c r="K1170" s="76"/>
      <c r="L1170" s="76"/>
      <c r="M1170" s="76"/>
      <c r="N1170" s="76"/>
      <c r="O1170" s="86"/>
      <c r="P1170" s="76"/>
      <c r="Q1170" s="76"/>
      <c r="R1170" s="50"/>
    </row>
    <row r="1171" spans="3:18">
      <c r="C1171" s="83"/>
      <c r="D1171" s="84"/>
      <c r="E1171" s="84"/>
      <c r="F1171" s="76"/>
      <c r="G1171" s="76"/>
      <c r="H1171" s="76"/>
      <c r="I1171" s="76"/>
      <c r="J1171" s="76"/>
      <c r="K1171" s="76"/>
      <c r="L1171" s="76"/>
      <c r="M1171" s="76"/>
      <c r="N1171" s="76"/>
      <c r="O1171" s="86"/>
      <c r="P1171" s="76"/>
      <c r="Q1171" s="76"/>
      <c r="R1171" s="50"/>
    </row>
    <row r="1172" spans="3:18">
      <c r="C1172" s="83"/>
      <c r="D1172" s="84"/>
      <c r="E1172" s="84"/>
      <c r="F1172" s="76"/>
      <c r="G1172" s="76"/>
      <c r="H1172" s="76"/>
      <c r="I1172" s="76"/>
      <c r="J1172" s="76"/>
      <c r="K1172" s="76"/>
      <c r="L1172" s="76"/>
      <c r="M1172" s="76"/>
      <c r="N1172" s="76"/>
      <c r="O1172" s="86"/>
      <c r="P1172" s="76"/>
      <c r="Q1172" s="76"/>
      <c r="R1172" s="50"/>
    </row>
    <row r="1173" spans="3:18">
      <c r="C1173" s="83"/>
      <c r="D1173" s="84"/>
      <c r="E1173" s="84"/>
      <c r="F1173" s="76"/>
      <c r="G1173" s="76"/>
      <c r="H1173" s="76"/>
      <c r="I1173" s="76"/>
      <c r="J1173" s="76"/>
      <c r="K1173" s="76"/>
      <c r="L1173" s="76"/>
      <c r="M1173" s="76"/>
      <c r="N1173" s="76"/>
      <c r="O1173" s="86"/>
      <c r="P1173" s="76"/>
      <c r="Q1173" s="76"/>
      <c r="R1173" s="50"/>
    </row>
    <row r="1174" spans="3:18">
      <c r="C1174" s="83"/>
      <c r="D1174" s="84"/>
      <c r="E1174" s="84"/>
      <c r="F1174" s="76"/>
      <c r="G1174" s="76"/>
      <c r="H1174" s="76"/>
      <c r="I1174" s="76"/>
      <c r="J1174" s="76"/>
      <c r="K1174" s="76"/>
      <c r="L1174" s="76"/>
      <c r="M1174" s="76"/>
      <c r="N1174" s="76"/>
      <c r="O1174" s="86"/>
      <c r="P1174" s="76"/>
      <c r="Q1174" s="76"/>
      <c r="R1174" s="50"/>
    </row>
    <row r="1175" spans="3:18">
      <c r="C1175" s="83"/>
      <c r="D1175" s="84"/>
      <c r="E1175" s="84"/>
      <c r="F1175" s="76"/>
      <c r="G1175" s="76"/>
      <c r="H1175" s="76"/>
      <c r="I1175" s="76"/>
      <c r="J1175" s="76"/>
      <c r="K1175" s="76"/>
      <c r="L1175" s="76"/>
      <c r="M1175" s="76"/>
      <c r="N1175" s="76"/>
      <c r="O1175" s="86"/>
      <c r="P1175" s="76"/>
      <c r="Q1175" s="76"/>
      <c r="R1175" s="50"/>
    </row>
    <row r="1176" spans="3:18">
      <c r="C1176" s="83"/>
      <c r="D1176" s="84"/>
      <c r="E1176" s="84"/>
      <c r="F1176" s="76"/>
      <c r="G1176" s="76"/>
      <c r="H1176" s="76"/>
      <c r="I1176" s="76"/>
      <c r="J1176" s="76"/>
      <c r="K1176" s="76"/>
      <c r="L1176" s="76"/>
      <c r="M1176" s="76"/>
      <c r="N1176" s="76"/>
      <c r="O1176" s="86"/>
      <c r="P1176" s="76"/>
      <c r="Q1176" s="76"/>
      <c r="R1176" s="50"/>
    </row>
    <row r="1177" spans="3:18">
      <c r="C1177" s="83"/>
      <c r="D1177" s="84"/>
      <c r="E1177" s="84"/>
      <c r="F1177" s="76"/>
      <c r="G1177" s="76"/>
      <c r="H1177" s="76"/>
      <c r="I1177" s="76"/>
      <c r="J1177" s="76"/>
      <c r="K1177" s="76"/>
      <c r="L1177" s="76"/>
      <c r="M1177" s="76"/>
      <c r="N1177" s="76"/>
      <c r="O1177" s="86"/>
      <c r="P1177" s="76"/>
      <c r="Q1177" s="76"/>
      <c r="R1177" s="50"/>
    </row>
    <row r="1178" spans="3:18">
      <c r="C1178" s="83"/>
      <c r="D1178" s="84"/>
      <c r="E1178" s="84"/>
      <c r="F1178" s="76"/>
      <c r="G1178" s="76"/>
      <c r="H1178" s="76"/>
      <c r="I1178" s="76"/>
      <c r="J1178" s="76"/>
      <c r="K1178" s="76"/>
      <c r="L1178" s="76"/>
      <c r="M1178" s="76"/>
      <c r="N1178" s="76"/>
      <c r="O1178" s="86"/>
      <c r="P1178" s="76"/>
      <c r="Q1178" s="76"/>
      <c r="R1178" s="50"/>
    </row>
    <row r="1179" spans="3:18">
      <c r="C1179" s="83"/>
      <c r="D1179" s="84"/>
      <c r="E1179" s="84"/>
      <c r="F1179" s="76"/>
      <c r="G1179" s="76"/>
      <c r="H1179" s="76"/>
      <c r="I1179" s="76"/>
      <c r="J1179" s="76"/>
      <c r="K1179" s="76"/>
      <c r="L1179" s="76"/>
      <c r="M1179" s="76"/>
      <c r="N1179" s="76"/>
      <c r="O1179" s="86"/>
      <c r="P1179" s="76"/>
      <c r="Q1179" s="76"/>
      <c r="R1179" s="50"/>
    </row>
    <row r="1180" spans="3:18">
      <c r="C1180" s="83"/>
      <c r="D1180" s="84"/>
      <c r="E1180" s="84"/>
      <c r="F1180" s="76"/>
      <c r="G1180" s="76"/>
      <c r="H1180" s="76"/>
      <c r="I1180" s="76"/>
      <c r="J1180" s="76"/>
      <c r="K1180" s="76"/>
      <c r="L1180" s="76"/>
      <c r="M1180" s="76"/>
      <c r="N1180" s="76"/>
      <c r="O1180" s="86"/>
      <c r="P1180" s="76"/>
      <c r="Q1180" s="76"/>
      <c r="R1180" s="50"/>
    </row>
    <row r="1181" spans="3:18">
      <c r="C1181" s="83"/>
      <c r="D1181" s="84"/>
      <c r="E1181" s="84"/>
      <c r="F1181" s="76"/>
      <c r="G1181" s="76"/>
      <c r="H1181" s="76"/>
      <c r="I1181" s="76"/>
      <c r="J1181" s="76"/>
      <c r="K1181" s="76"/>
      <c r="L1181" s="76"/>
      <c r="M1181" s="76"/>
      <c r="N1181" s="76"/>
      <c r="O1181" s="86"/>
      <c r="P1181" s="76"/>
      <c r="Q1181" s="76"/>
      <c r="R1181" s="50"/>
    </row>
    <row r="1182" spans="3:18">
      <c r="C1182" s="83"/>
      <c r="D1182" s="84"/>
      <c r="E1182" s="84"/>
      <c r="F1182" s="76"/>
      <c r="G1182" s="76"/>
      <c r="H1182" s="76"/>
      <c r="I1182" s="76"/>
      <c r="J1182" s="76"/>
      <c r="K1182" s="76"/>
      <c r="L1182" s="76"/>
      <c r="M1182" s="76"/>
      <c r="N1182" s="76"/>
      <c r="O1182" s="86"/>
      <c r="P1182" s="76"/>
      <c r="Q1182" s="76"/>
      <c r="R1182" s="50"/>
    </row>
    <row r="1183" spans="3:18">
      <c r="C1183" s="83"/>
      <c r="D1183" s="84"/>
      <c r="E1183" s="84"/>
      <c r="F1183" s="76"/>
      <c r="G1183" s="76"/>
      <c r="H1183" s="76"/>
      <c r="I1183" s="76"/>
      <c r="J1183" s="76"/>
      <c r="K1183" s="76"/>
      <c r="L1183" s="76"/>
      <c r="M1183" s="76"/>
      <c r="N1183" s="76"/>
      <c r="O1183" s="86"/>
      <c r="P1183" s="76"/>
      <c r="Q1183" s="76"/>
      <c r="R1183" s="50"/>
    </row>
    <row r="1184" spans="3:18">
      <c r="C1184" s="83"/>
      <c r="D1184" s="84"/>
      <c r="E1184" s="84"/>
      <c r="F1184" s="76"/>
      <c r="G1184" s="76"/>
      <c r="H1184" s="76"/>
      <c r="I1184" s="76"/>
      <c r="J1184" s="76"/>
      <c r="K1184" s="76"/>
      <c r="L1184" s="76"/>
      <c r="M1184" s="76"/>
      <c r="N1184" s="76"/>
      <c r="O1184" s="86"/>
      <c r="P1184" s="76"/>
      <c r="Q1184" s="76"/>
      <c r="R1184" s="50"/>
    </row>
    <row r="1185" spans="3:18">
      <c r="C1185" s="83"/>
      <c r="D1185" s="84"/>
      <c r="E1185" s="84"/>
      <c r="F1185" s="76"/>
      <c r="G1185" s="76"/>
      <c r="H1185" s="76"/>
      <c r="I1185" s="76"/>
      <c r="J1185" s="76"/>
      <c r="K1185" s="76"/>
      <c r="L1185" s="76"/>
      <c r="M1185" s="76"/>
      <c r="N1185" s="76"/>
      <c r="O1185" s="86"/>
      <c r="P1185" s="76"/>
      <c r="Q1185" s="76"/>
      <c r="R1185" s="50"/>
    </row>
    <row r="1186" spans="3:18">
      <c r="C1186" s="83"/>
      <c r="D1186" s="84"/>
      <c r="E1186" s="84"/>
      <c r="F1186" s="76"/>
      <c r="G1186" s="76"/>
      <c r="H1186" s="76"/>
      <c r="I1186" s="76"/>
      <c r="J1186" s="76"/>
      <c r="K1186" s="76"/>
      <c r="L1186" s="76"/>
      <c r="M1186" s="76"/>
      <c r="N1186" s="76"/>
      <c r="O1186" s="86"/>
      <c r="P1186" s="76"/>
      <c r="Q1186" s="76"/>
      <c r="R1186" s="50"/>
    </row>
  </sheetData>
  <phoneticPr fontId="10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Active 1</vt:lpstr>
      <vt:lpstr>Graphs 1</vt:lpstr>
      <vt:lpstr>Active 2 question</vt:lpstr>
      <vt:lpstr>Graphs 2</vt:lpstr>
      <vt:lpstr>Q_fit</vt:lpstr>
      <vt:lpstr>A (2)</vt:lpstr>
      <vt:lpstr>A (3)</vt:lpstr>
      <vt:lpstr>errors (4)</vt:lpstr>
      <vt:lpstr>Q_fit (2)</vt:lpstr>
      <vt:lpstr>A (Kim)</vt:lpstr>
      <vt:lpstr>A (Kim) (2)</vt:lpstr>
      <vt:lpstr>BAV</vt:lpstr>
      <vt:lpstr>O-C Gateway</vt:lpstr>
      <vt:lpstr>A (Kim) (3)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2024-09-27T04:11:11Z</dcterms:modified>
</cp:coreProperties>
</file>